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6th" sheetId="10" r:id="rId3"/>
    <sheet name="Marks Entry 7th" sheetId="25" r:id="rId4"/>
    <sheet name="Result Sheet" sheetId="17" r:id="rId5"/>
    <sheet name="Teacher &amp; Cat. Wise Result" sheetId="23" r:id="rId6"/>
    <sheet name="Result Aggregate" sheetId="24" r:id="rId7"/>
    <sheet name="Full Marksheet" sheetId="26" r:id="rId8"/>
    <sheet name="Duble Mark sheet" sheetId="27" r:id="rId9"/>
  </sheets>
  <definedNames>
    <definedName name="Mark">'Marks Entry 6th'!$I$7:$BW$206</definedName>
    <definedName name="Marks">'Result Sheet'!$B$8:$FQ$207</definedName>
    <definedName name="Picture">INDEX('Master sheet'!$H$25,MATCH('Master sheet'!$E$23,'Master sheet'!$G$25,0))</definedName>
    <definedName name="_xlnm.Print_Area" localSheetId="8">'Duble Mark sheet'!$B$1:$AF$32,'Duble Mark sheet'!$B$34:$AF$65,'Duble Mark sheet'!$B$67:$AF$98,'Duble Mark sheet'!$B$100:$AF$131,'Duble Mark sheet'!$B$133:$AF$164,'Duble Mark sheet'!$B$166:$AF$197,'Duble Mark sheet'!$B$199:$AF$230,'Duble Mark sheet'!$B$232:$AF$263,'Duble Mark sheet'!$B$265:$AF$296,'Duble Mark sheet'!$B$298:$AF$329,'Duble Mark sheet'!$AH$1:$AL$6,'Duble Mark sheet'!$AI$13:$AL$19</definedName>
    <definedName name="_xlnm.Print_Area" localSheetId="7">'Full Marksheet'!$B$1:$P$32,'Full Marksheet'!$B$34:$P$65,'Full Marksheet'!$B$67:$P$98,'Full Marksheet'!$B$100:$P$131,'Full Marksheet'!$B$133:$P$164,'Full Marksheet'!$B$166:$P$197,'Full Marksheet'!$B$199:$P$230,'Full Marksheet'!$B$232:$P$263,'Full Marksheet'!$B$265:$P$296,'Full Marksheet'!$B$298:$P$329,'Full Marksheet'!$S$1:$W$10</definedName>
    <definedName name="_xlnm.Print_Area" localSheetId="6">'Result Aggregate'!$A$1:$AA$213</definedName>
    <definedName name="_xlnm.Print_Area" localSheetId="4">'Result Sheet'!$A$2:$FQ$218</definedName>
    <definedName name="_xlnm.Print_Area" localSheetId="5">'Teacher &amp; Cat. Wise Result'!$A$1:$O$19,'Teacher &amp; Cat. Wise Result'!$A$21:$O$40</definedName>
    <definedName name="sub_1">'Marks Entry 7th'!$CG$26:$CG$32</definedName>
    <definedName name="Sub_2">'Marks Entry 7th'!$CH$26:$CH$32</definedName>
  </definedNames>
  <calcPr calcId="124519"/>
</workbook>
</file>

<file path=xl/calcChain.xml><?xml version="1.0" encoding="utf-8"?>
<calcChain xmlns="http://schemas.openxmlformats.org/spreadsheetml/2006/main">
  <c r="I23" i="27"/>
  <c r="I23" i="26"/>
  <c r="B23" i="27"/>
  <c r="B23" i="26"/>
  <c r="B31" i="27"/>
  <c r="B31" i="26"/>
  <c r="K23" i="27"/>
  <c r="C23"/>
  <c r="K23" i="26"/>
  <c r="C23"/>
  <c r="M208" i="24"/>
  <c r="F206"/>
  <c r="A6"/>
  <c r="B6"/>
  <c r="C6"/>
  <c r="D6"/>
  <c r="E6"/>
  <c r="F6"/>
  <c r="G6"/>
  <c r="H6"/>
  <c r="I6"/>
  <c r="J6"/>
  <c r="K6"/>
  <c r="L6"/>
  <c r="M6"/>
  <c r="N6"/>
  <c r="O6"/>
  <c r="P6"/>
  <c r="Q6"/>
  <c r="R6"/>
  <c r="S6"/>
  <c r="T6"/>
  <c r="U6"/>
  <c r="V6"/>
  <c r="W6"/>
  <c r="X6"/>
  <c r="Y6"/>
  <c r="Z6"/>
  <c r="AA6"/>
  <c r="A7"/>
  <c r="B7"/>
  <c r="C7"/>
  <c r="D7"/>
  <c r="E7"/>
  <c r="F7"/>
  <c r="G7"/>
  <c r="H7"/>
  <c r="I7"/>
  <c r="J7"/>
  <c r="K7"/>
  <c r="L7"/>
  <c r="M7"/>
  <c r="N7"/>
  <c r="O7"/>
  <c r="P7"/>
  <c r="Q7"/>
  <c r="R7"/>
  <c r="S7"/>
  <c r="T7"/>
  <c r="U7"/>
  <c r="V7"/>
  <c r="W7"/>
  <c r="X7"/>
  <c r="Y7"/>
  <c r="Z7"/>
  <c r="AA7"/>
  <c r="A8"/>
  <c r="B8"/>
  <c r="C8"/>
  <c r="D8"/>
  <c r="E8"/>
  <c r="F8"/>
  <c r="G8"/>
  <c r="H8"/>
  <c r="I8"/>
  <c r="J8"/>
  <c r="K8"/>
  <c r="L8"/>
  <c r="M8"/>
  <c r="N8"/>
  <c r="O8"/>
  <c r="P8"/>
  <c r="Q8"/>
  <c r="R8"/>
  <c r="S8"/>
  <c r="T8"/>
  <c r="U8"/>
  <c r="V8"/>
  <c r="W8"/>
  <c r="X8"/>
  <c r="Y8"/>
  <c r="Z8"/>
  <c r="AA8"/>
  <c r="A9"/>
  <c r="B9"/>
  <c r="C9"/>
  <c r="D9"/>
  <c r="E9"/>
  <c r="F9"/>
  <c r="G9"/>
  <c r="H9"/>
  <c r="I9"/>
  <c r="J9"/>
  <c r="K9"/>
  <c r="L9"/>
  <c r="M9"/>
  <c r="N9"/>
  <c r="O9"/>
  <c r="P9"/>
  <c r="Q9"/>
  <c r="R9"/>
  <c r="S9"/>
  <c r="T9"/>
  <c r="U9"/>
  <c r="V9"/>
  <c r="W9"/>
  <c r="X9"/>
  <c r="Y9"/>
  <c r="Z9"/>
  <c r="AA9"/>
  <c r="A10"/>
  <c r="B10"/>
  <c r="C10"/>
  <c r="D10"/>
  <c r="E10"/>
  <c r="F10"/>
  <c r="G10"/>
  <c r="H10"/>
  <c r="I10"/>
  <c r="J10"/>
  <c r="K10"/>
  <c r="L10"/>
  <c r="M10"/>
  <c r="N10"/>
  <c r="O10"/>
  <c r="P10"/>
  <c r="Q10"/>
  <c r="R10"/>
  <c r="S10"/>
  <c r="T10"/>
  <c r="U10"/>
  <c r="V10"/>
  <c r="W10"/>
  <c r="X10"/>
  <c r="Y10"/>
  <c r="Z10"/>
  <c r="AA10"/>
  <c r="A11"/>
  <c r="B11"/>
  <c r="C11"/>
  <c r="D11"/>
  <c r="E11"/>
  <c r="F11"/>
  <c r="G11"/>
  <c r="H11"/>
  <c r="I11"/>
  <c r="J11"/>
  <c r="K11"/>
  <c r="L11"/>
  <c r="M11"/>
  <c r="N11"/>
  <c r="O11"/>
  <c r="P11"/>
  <c r="Q11"/>
  <c r="R11"/>
  <c r="S11"/>
  <c r="T11"/>
  <c r="U11"/>
  <c r="V11"/>
  <c r="W11"/>
  <c r="X11"/>
  <c r="Y11"/>
  <c r="Z11"/>
  <c r="AA11"/>
  <c r="A12"/>
  <c r="B12"/>
  <c r="C12"/>
  <c r="D12"/>
  <c r="E12"/>
  <c r="F12"/>
  <c r="G12"/>
  <c r="H12"/>
  <c r="I12"/>
  <c r="J12"/>
  <c r="K12"/>
  <c r="L12"/>
  <c r="M12"/>
  <c r="N12"/>
  <c r="O12"/>
  <c r="P12"/>
  <c r="Q12"/>
  <c r="R12"/>
  <c r="S12"/>
  <c r="T12"/>
  <c r="U12"/>
  <c r="V12"/>
  <c r="W12"/>
  <c r="X12"/>
  <c r="Y12"/>
  <c r="Z12"/>
  <c r="AA12"/>
  <c r="A13"/>
  <c r="B13"/>
  <c r="C13"/>
  <c r="D13"/>
  <c r="E13"/>
  <c r="F13"/>
  <c r="G13"/>
  <c r="H13"/>
  <c r="I13"/>
  <c r="J13"/>
  <c r="K13"/>
  <c r="L13"/>
  <c r="M13"/>
  <c r="N13"/>
  <c r="O13"/>
  <c r="P13"/>
  <c r="Q13"/>
  <c r="R13"/>
  <c r="S13"/>
  <c r="T13"/>
  <c r="U13"/>
  <c r="V13"/>
  <c r="W13"/>
  <c r="X13"/>
  <c r="Y13"/>
  <c r="Z13"/>
  <c r="AA13"/>
  <c r="A14"/>
  <c r="B14"/>
  <c r="C14"/>
  <c r="D14"/>
  <c r="E14"/>
  <c r="F14"/>
  <c r="G14"/>
  <c r="H14"/>
  <c r="I14"/>
  <c r="J14"/>
  <c r="K14"/>
  <c r="L14"/>
  <c r="M14"/>
  <c r="N14"/>
  <c r="O14"/>
  <c r="P14"/>
  <c r="Q14"/>
  <c r="R14"/>
  <c r="S14"/>
  <c r="T14"/>
  <c r="U14"/>
  <c r="V14"/>
  <c r="W14"/>
  <c r="X14"/>
  <c r="Y14"/>
  <c r="Z14"/>
  <c r="AA14"/>
  <c r="A15"/>
  <c r="B15"/>
  <c r="C15"/>
  <c r="D15"/>
  <c r="E15"/>
  <c r="F15"/>
  <c r="G15"/>
  <c r="H15"/>
  <c r="I15"/>
  <c r="J15"/>
  <c r="K15"/>
  <c r="L15"/>
  <c r="M15"/>
  <c r="N15"/>
  <c r="O15"/>
  <c r="P15"/>
  <c r="Q15"/>
  <c r="R15"/>
  <c r="S15"/>
  <c r="T15"/>
  <c r="U15"/>
  <c r="V15"/>
  <c r="W15"/>
  <c r="X15"/>
  <c r="Y15"/>
  <c r="Z15"/>
  <c r="AA15"/>
  <c r="A16"/>
  <c r="B16"/>
  <c r="C16"/>
  <c r="D16"/>
  <c r="E16"/>
  <c r="F16"/>
  <c r="G16"/>
  <c r="H16"/>
  <c r="I16"/>
  <c r="J16"/>
  <c r="K16"/>
  <c r="L16"/>
  <c r="M16"/>
  <c r="N16"/>
  <c r="O16"/>
  <c r="P16"/>
  <c r="Q16"/>
  <c r="R16"/>
  <c r="S16"/>
  <c r="T16"/>
  <c r="U16"/>
  <c r="V16"/>
  <c r="W16"/>
  <c r="X16"/>
  <c r="Y16"/>
  <c r="Z16"/>
  <c r="AA16"/>
  <c r="A17"/>
  <c r="B17"/>
  <c r="C17"/>
  <c r="D17"/>
  <c r="E17"/>
  <c r="F17"/>
  <c r="G17"/>
  <c r="H17"/>
  <c r="I17"/>
  <c r="J17"/>
  <c r="K17"/>
  <c r="L17"/>
  <c r="M17"/>
  <c r="N17"/>
  <c r="O17"/>
  <c r="P17"/>
  <c r="Q17"/>
  <c r="R17"/>
  <c r="S17"/>
  <c r="T17"/>
  <c r="U17"/>
  <c r="V17"/>
  <c r="W17"/>
  <c r="X17"/>
  <c r="Y17"/>
  <c r="Z17"/>
  <c r="AA17"/>
  <c r="A18"/>
  <c r="B18"/>
  <c r="C18"/>
  <c r="D18"/>
  <c r="E18"/>
  <c r="F18"/>
  <c r="G18"/>
  <c r="H18"/>
  <c r="I18"/>
  <c r="J18"/>
  <c r="K18"/>
  <c r="L18"/>
  <c r="M18"/>
  <c r="N18"/>
  <c r="O18"/>
  <c r="P18"/>
  <c r="Q18"/>
  <c r="R18"/>
  <c r="S18"/>
  <c r="T18"/>
  <c r="U18"/>
  <c r="V18"/>
  <c r="W18"/>
  <c r="X18"/>
  <c r="Y18"/>
  <c r="Z18"/>
  <c r="AA18"/>
  <c r="A19"/>
  <c r="B19"/>
  <c r="C19"/>
  <c r="D19"/>
  <c r="E19"/>
  <c r="F19"/>
  <c r="G19"/>
  <c r="H19"/>
  <c r="I19"/>
  <c r="J19"/>
  <c r="K19"/>
  <c r="L19"/>
  <c r="M19"/>
  <c r="N19"/>
  <c r="O19"/>
  <c r="P19"/>
  <c r="Q19"/>
  <c r="R19"/>
  <c r="S19"/>
  <c r="T19"/>
  <c r="U19"/>
  <c r="V19"/>
  <c r="W19"/>
  <c r="X19"/>
  <c r="Y19"/>
  <c r="Z19"/>
  <c r="AA19"/>
  <c r="A20"/>
  <c r="B20"/>
  <c r="C20"/>
  <c r="D20"/>
  <c r="E20"/>
  <c r="F20"/>
  <c r="G20"/>
  <c r="H20"/>
  <c r="I20"/>
  <c r="J20"/>
  <c r="K20"/>
  <c r="L20"/>
  <c r="M20"/>
  <c r="N20"/>
  <c r="O20"/>
  <c r="P20"/>
  <c r="Q20"/>
  <c r="R20"/>
  <c r="S20"/>
  <c r="T20"/>
  <c r="U20"/>
  <c r="V20"/>
  <c r="W20"/>
  <c r="X20"/>
  <c r="Y20"/>
  <c r="Z20"/>
  <c r="AA20"/>
  <c r="A21"/>
  <c r="B21"/>
  <c r="C21"/>
  <c r="D21"/>
  <c r="E21"/>
  <c r="F21"/>
  <c r="G21"/>
  <c r="H21"/>
  <c r="I21"/>
  <c r="J21"/>
  <c r="K21"/>
  <c r="L21"/>
  <c r="M21"/>
  <c r="N21"/>
  <c r="O21"/>
  <c r="P21"/>
  <c r="Q21"/>
  <c r="R21"/>
  <c r="S21"/>
  <c r="T21"/>
  <c r="U21"/>
  <c r="V21"/>
  <c r="W21"/>
  <c r="X21"/>
  <c r="Y21"/>
  <c r="Z21"/>
  <c r="AA21"/>
  <c r="A22"/>
  <c r="B22"/>
  <c r="C22"/>
  <c r="D22"/>
  <c r="E22"/>
  <c r="F22"/>
  <c r="G22"/>
  <c r="H22"/>
  <c r="I22"/>
  <c r="J22"/>
  <c r="K22"/>
  <c r="L22"/>
  <c r="M22"/>
  <c r="N22"/>
  <c r="O22"/>
  <c r="P22"/>
  <c r="Q22"/>
  <c r="R22"/>
  <c r="S22"/>
  <c r="T22"/>
  <c r="U22"/>
  <c r="V22"/>
  <c r="W22"/>
  <c r="X22"/>
  <c r="Y22"/>
  <c r="Z22"/>
  <c r="AA22"/>
  <c r="A23"/>
  <c r="B23"/>
  <c r="C23"/>
  <c r="D23"/>
  <c r="E23"/>
  <c r="F23"/>
  <c r="G23"/>
  <c r="H23"/>
  <c r="I23"/>
  <c r="J23"/>
  <c r="K23"/>
  <c r="L23"/>
  <c r="M23"/>
  <c r="N23"/>
  <c r="O23"/>
  <c r="P23"/>
  <c r="Q23"/>
  <c r="R23"/>
  <c r="S23"/>
  <c r="T23"/>
  <c r="U23"/>
  <c r="V23"/>
  <c r="W23"/>
  <c r="X23"/>
  <c r="Y23"/>
  <c r="Z23"/>
  <c r="AA23"/>
  <c r="A24"/>
  <c r="B24"/>
  <c r="C24"/>
  <c r="D24"/>
  <c r="E24"/>
  <c r="F24"/>
  <c r="G24"/>
  <c r="H24"/>
  <c r="I24"/>
  <c r="J24"/>
  <c r="K24"/>
  <c r="L24"/>
  <c r="M24"/>
  <c r="N24"/>
  <c r="O24"/>
  <c r="P24"/>
  <c r="Q24"/>
  <c r="R24"/>
  <c r="S24"/>
  <c r="T24"/>
  <c r="U24"/>
  <c r="V24"/>
  <c r="W24"/>
  <c r="X24"/>
  <c r="Y24"/>
  <c r="Z24"/>
  <c r="AA24"/>
  <c r="A25"/>
  <c r="B25"/>
  <c r="C25"/>
  <c r="D25"/>
  <c r="E25"/>
  <c r="F25"/>
  <c r="G25"/>
  <c r="H25"/>
  <c r="I25"/>
  <c r="J25"/>
  <c r="K25"/>
  <c r="L25"/>
  <c r="M25"/>
  <c r="N25"/>
  <c r="O25"/>
  <c r="P25"/>
  <c r="Q25"/>
  <c r="R25"/>
  <c r="S25"/>
  <c r="T25"/>
  <c r="U25"/>
  <c r="V25"/>
  <c r="W25"/>
  <c r="X25"/>
  <c r="Y25"/>
  <c r="Z25"/>
  <c r="AA25"/>
  <c r="A26"/>
  <c r="B26"/>
  <c r="C26"/>
  <c r="D26"/>
  <c r="E26"/>
  <c r="F26"/>
  <c r="G26"/>
  <c r="H26"/>
  <c r="I26"/>
  <c r="J26"/>
  <c r="K26"/>
  <c r="L26"/>
  <c r="M26"/>
  <c r="N26"/>
  <c r="O26"/>
  <c r="P26"/>
  <c r="Q26"/>
  <c r="R26"/>
  <c r="S26"/>
  <c r="T26"/>
  <c r="U26"/>
  <c r="V26"/>
  <c r="W26"/>
  <c r="X26"/>
  <c r="Y26"/>
  <c r="Z26"/>
  <c r="AA26"/>
  <c r="A27"/>
  <c r="B27"/>
  <c r="C27"/>
  <c r="D27"/>
  <c r="E27"/>
  <c r="F27"/>
  <c r="G27"/>
  <c r="H27"/>
  <c r="I27"/>
  <c r="J27"/>
  <c r="K27"/>
  <c r="L27"/>
  <c r="M27"/>
  <c r="N27"/>
  <c r="O27"/>
  <c r="P27"/>
  <c r="Q27"/>
  <c r="R27"/>
  <c r="S27"/>
  <c r="T27"/>
  <c r="U27"/>
  <c r="V27"/>
  <c r="W27"/>
  <c r="X27"/>
  <c r="Y27"/>
  <c r="Z27"/>
  <c r="AA27"/>
  <c r="A28"/>
  <c r="B28"/>
  <c r="C28"/>
  <c r="D28"/>
  <c r="E28"/>
  <c r="F28"/>
  <c r="G28"/>
  <c r="H28"/>
  <c r="I28"/>
  <c r="J28"/>
  <c r="K28"/>
  <c r="L28"/>
  <c r="M28"/>
  <c r="N28"/>
  <c r="O28"/>
  <c r="P28"/>
  <c r="Q28"/>
  <c r="R28"/>
  <c r="S28"/>
  <c r="T28"/>
  <c r="U28"/>
  <c r="V28"/>
  <c r="W28"/>
  <c r="X28"/>
  <c r="Y28"/>
  <c r="Z28"/>
  <c r="AA28"/>
  <c r="A29"/>
  <c r="B29"/>
  <c r="C29"/>
  <c r="D29"/>
  <c r="E29"/>
  <c r="F29"/>
  <c r="G29"/>
  <c r="H29"/>
  <c r="I29"/>
  <c r="J29"/>
  <c r="K29"/>
  <c r="L29"/>
  <c r="M29"/>
  <c r="N29"/>
  <c r="O29"/>
  <c r="P29"/>
  <c r="Q29"/>
  <c r="R29"/>
  <c r="S29"/>
  <c r="T29"/>
  <c r="U29"/>
  <c r="V29"/>
  <c r="W29"/>
  <c r="X29"/>
  <c r="Y29"/>
  <c r="Z29"/>
  <c r="AA29"/>
  <c r="A30"/>
  <c r="B30"/>
  <c r="C30"/>
  <c r="D30"/>
  <c r="E30"/>
  <c r="F30"/>
  <c r="G30"/>
  <c r="H30"/>
  <c r="I30"/>
  <c r="J30"/>
  <c r="K30"/>
  <c r="L30"/>
  <c r="M30"/>
  <c r="N30"/>
  <c r="O30"/>
  <c r="P30"/>
  <c r="Q30"/>
  <c r="R30"/>
  <c r="S30"/>
  <c r="T30"/>
  <c r="U30"/>
  <c r="V30"/>
  <c r="W30"/>
  <c r="X30"/>
  <c r="Y30"/>
  <c r="Z30"/>
  <c r="AA30"/>
  <c r="A31"/>
  <c r="B31"/>
  <c r="C31"/>
  <c r="D31"/>
  <c r="E31"/>
  <c r="F31"/>
  <c r="G31"/>
  <c r="H31"/>
  <c r="I31"/>
  <c r="J31"/>
  <c r="K31"/>
  <c r="L31"/>
  <c r="M31"/>
  <c r="N31"/>
  <c r="O31"/>
  <c r="P31"/>
  <c r="Q31"/>
  <c r="R31"/>
  <c r="S31"/>
  <c r="T31"/>
  <c r="U31"/>
  <c r="V31"/>
  <c r="W31"/>
  <c r="X31"/>
  <c r="Y31"/>
  <c r="Z31"/>
  <c r="AA31"/>
  <c r="A32"/>
  <c r="B32"/>
  <c r="C32"/>
  <c r="D32"/>
  <c r="E32"/>
  <c r="F32"/>
  <c r="G32"/>
  <c r="H32"/>
  <c r="I32"/>
  <c r="J32"/>
  <c r="K32"/>
  <c r="L32"/>
  <c r="M32"/>
  <c r="N32"/>
  <c r="O32"/>
  <c r="P32"/>
  <c r="Q32"/>
  <c r="R32"/>
  <c r="S32"/>
  <c r="T32"/>
  <c r="U32"/>
  <c r="V32"/>
  <c r="W32"/>
  <c r="X32"/>
  <c r="Y32"/>
  <c r="Z32"/>
  <c r="AA32"/>
  <c r="A33"/>
  <c r="B33"/>
  <c r="C33"/>
  <c r="D33"/>
  <c r="E33"/>
  <c r="F33"/>
  <c r="G33"/>
  <c r="H33"/>
  <c r="I33"/>
  <c r="J33"/>
  <c r="K33"/>
  <c r="L33"/>
  <c r="M33"/>
  <c r="N33"/>
  <c r="O33"/>
  <c r="P33"/>
  <c r="Q33"/>
  <c r="R33"/>
  <c r="S33"/>
  <c r="T33"/>
  <c r="U33"/>
  <c r="V33"/>
  <c r="W33"/>
  <c r="X33"/>
  <c r="Y33"/>
  <c r="Z33"/>
  <c r="AA33"/>
  <c r="A34"/>
  <c r="B34"/>
  <c r="C34"/>
  <c r="D34"/>
  <c r="E34"/>
  <c r="F34"/>
  <c r="G34"/>
  <c r="H34"/>
  <c r="I34"/>
  <c r="J34"/>
  <c r="K34"/>
  <c r="L34"/>
  <c r="M34"/>
  <c r="N34"/>
  <c r="O34"/>
  <c r="P34"/>
  <c r="Q34"/>
  <c r="R34"/>
  <c r="S34"/>
  <c r="T34"/>
  <c r="U34"/>
  <c r="V34"/>
  <c r="W34"/>
  <c r="X34"/>
  <c r="Y34"/>
  <c r="Z34"/>
  <c r="AA34"/>
  <c r="A35"/>
  <c r="B35"/>
  <c r="C35"/>
  <c r="D35"/>
  <c r="E35"/>
  <c r="F35"/>
  <c r="G35"/>
  <c r="H35"/>
  <c r="I35"/>
  <c r="J35"/>
  <c r="K35"/>
  <c r="L35"/>
  <c r="M35"/>
  <c r="N35"/>
  <c r="O35"/>
  <c r="P35"/>
  <c r="Q35"/>
  <c r="R35"/>
  <c r="S35"/>
  <c r="T35"/>
  <c r="U35"/>
  <c r="V35"/>
  <c r="W35"/>
  <c r="X35"/>
  <c r="Y35"/>
  <c r="Z35"/>
  <c r="AA35"/>
  <c r="A36"/>
  <c r="B36"/>
  <c r="C36"/>
  <c r="D36"/>
  <c r="E36"/>
  <c r="F36"/>
  <c r="G36"/>
  <c r="H36"/>
  <c r="I36"/>
  <c r="J36"/>
  <c r="K36"/>
  <c r="L36"/>
  <c r="M36"/>
  <c r="N36"/>
  <c r="O36"/>
  <c r="P36"/>
  <c r="Q36"/>
  <c r="R36"/>
  <c r="S36"/>
  <c r="T36"/>
  <c r="U36"/>
  <c r="V36"/>
  <c r="W36"/>
  <c r="X36"/>
  <c r="Y36"/>
  <c r="Z36"/>
  <c r="AA36"/>
  <c r="A37"/>
  <c r="B37"/>
  <c r="C37"/>
  <c r="D37"/>
  <c r="E37"/>
  <c r="F37"/>
  <c r="G37"/>
  <c r="H37"/>
  <c r="I37"/>
  <c r="J37"/>
  <c r="K37"/>
  <c r="L37"/>
  <c r="M37"/>
  <c r="N37"/>
  <c r="O37"/>
  <c r="P37"/>
  <c r="Q37"/>
  <c r="R37"/>
  <c r="S37"/>
  <c r="T37"/>
  <c r="U37"/>
  <c r="V37"/>
  <c r="W37"/>
  <c r="X37"/>
  <c r="Y37"/>
  <c r="Z37"/>
  <c r="AA37"/>
  <c r="A38"/>
  <c r="B38"/>
  <c r="C38"/>
  <c r="D38"/>
  <c r="E38"/>
  <c r="F38"/>
  <c r="G38"/>
  <c r="H38"/>
  <c r="I38"/>
  <c r="J38"/>
  <c r="K38"/>
  <c r="L38"/>
  <c r="M38"/>
  <c r="N38"/>
  <c r="O38"/>
  <c r="P38"/>
  <c r="Q38"/>
  <c r="R38"/>
  <c r="S38"/>
  <c r="T38"/>
  <c r="U38"/>
  <c r="V38"/>
  <c r="W38"/>
  <c r="X38"/>
  <c r="Y38"/>
  <c r="Z38"/>
  <c r="AA38"/>
  <c r="A39"/>
  <c r="B39"/>
  <c r="C39"/>
  <c r="D39"/>
  <c r="E39"/>
  <c r="F39"/>
  <c r="G39"/>
  <c r="H39"/>
  <c r="I39"/>
  <c r="J39"/>
  <c r="K39"/>
  <c r="L39"/>
  <c r="M39"/>
  <c r="N39"/>
  <c r="O39"/>
  <c r="P39"/>
  <c r="Q39"/>
  <c r="R39"/>
  <c r="S39"/>
  <c r="T39"/>
  <c r="U39"/>
  <c r="V39"/>
  <c r="W39"/>
  <c r="X39"/>
  <c r="Y39"/>
  <c r="Z39"/>
  <c r="AA39"/>
  <c r="A40"/>
  <c r="B40"/>
  <c r="C40"/>
  <c r="D40"/>
  <c r="E40"/>
  <c r="F40"/>
  <c r="G40"/>
  <c r="H40"/>
  <c r="I40"/>
  <c r="J40"/>
  <c r="K40"/>
  <c r="L40"/>
  <c r="M40"/>
  <c r="N40"/>
  <c r="O40"/>
  <c r="P40"/>
  <c r="Q40"/>
  <c r="R40"/>
  <c r="S40"/>
  <c r="T40"/>
  <c r="U40"/>
  <c r="V40"/>
  <c r="W40"/>
  <c r="X40"/>
  <c r="Y40"/>
  <c r="Z40"/>
  <c r="AA40"/>
  <c r="A41"/>
  <c r="B41"/>
  <c r="C41"/>
  <c r="D41"/>
  <c r="E41"/>
  <c r="F41"/>
  <c r="G41"/>
  <c r="H41"/>
  <c r="I41"/>
  <c r="J41"/>
  <c r="K41"/>
  <c r="L41"/>
  <c r="M41"/>
  <c r="N41"/>
  <c r="O41"/>
  <c r="P41"/>
  <c r="Q41"/>
  <c r="R41"/>
  <c r="S41"/>
  <c r="T41"/>
  <c r="U41"/>
  <c r="V41"/>
  <c r="W41"/>
  <c r="X41"/>
  <c r="Y41"/>
  <c r="Z41"/>
  <c r="AA41"/>
  <c r="A42"/>
  <c r="B42"/>
  <c r="C42"/>
  <c r="D42"/>
  <c r="E42"/>
  <c r="F42"/>
  <c r="G42"/>
  <c r="H42"/>
  <c r="I42"/>
  <c r="J42"/>
  <c r="K42"/>
  <c r="L42"/>
  <c r="M42"/>
  <c r="N42"/>
  <c r="O42"/>
  <c r="P42"/>
  <c r="Q42"/>
  <c r="R42"/>
  <c r="S42"/>
  <c r="T42"/>
  <c r="U42"/>
  <c r="V42"/>
  <c r="W42"/>
  <c r="X42"/>
  <c r="Y42"/>
  <c r="Z42"/>
  <c r="AA42"/>
  <c r="A43"/>
  <c r="B43"/>
  <c r="C43"/>
  <c r="D43"/>
  <c r="E43"/>
  <c r="F43"/>
  <c r="G43"/>
  <c r="H43"/>
  <c r="I43"/>
  <c r="J43"/>
  <c r="K43"/>
  <c r="L43"/>
  <c r="M43"/>
  <c r="N43"/>
  <c r="O43"/>
  <c r="P43"/>
  <c r="Q43"/>
  <c r="R43"/>
  <c r="S43"/>
  <c r="T43"/>
  <c r="U43"/>
  <c r="V43"/>
  <c r="W43"/>
  <c r="X43"/>
  <c r="Y43"/>
  <c r="Z43"/>
  <c r="AA43"/>
  <c r="A44"/>
  <c r="B44"/>
  <c r="C44"/>
  <c r="D44"/>
  <c r="E44"/>
  <c r="F44"/>
  <c r="G44"/>
  <c r="H44"/>
  <c r="I44"/>
  <c r="J44"/>
  <c r="K44"/>
  <c r="L44"/>
  <c r="M44"/>
  <c r="N44"/>
  <c r="O44"/>
  <c r="P44"/>
  <c r="Q44"/>
  <c r="R44"/>
  <c r="S44"/>
  <c r="T44"/>
  <c r="U44"/>
  <c r="V44"/>
  <c r="W44"/>
  <c r="X44"/>
  <c r="Y44"/>
  <c r="Z44"/>
  <c r="AA44"/>
  <c r="A45"/>
  <c r="B45"/>
  <c r="C45"/>
  <c r="D45"/>
  <c r="E45"/>
  <c r="F45"/>
  <c r="G45"/>
  <c r="H45"/>
  <c r="I45"/>
  <c r="J45"/>
  <c r="K45"/>
  <c r="L45"/>
  <c r="M45"/>
  <c r="N45"/>
  <c r="O45"/>
  <c r="P45"/>
  <c r="Q45"/>
  <c r="R45"/>
  <c r="S45"/>
  <c r="T45"/>
  <c r="U45"/>
  <c r="V45"/>
  <c r="W45"/>
  <c r="X45"/>
  <c r="Y45"/>
  <c r="Z45"/>
  <c r="AA45"/>
  <c r="A46"/>
  <c r="B46"/>
  <c r="C46"/>
  <c r="D46"/>
  <c r="E46"/>
  <c r="F46"/>
  <c r="G46"/>
  <c r="H46"/>
  <c r="I46"/>
  <c r="J46"/>
  <c r="K46"/>
  <c r="L46"/>
  <c r="M46"/>
  <c r="N46"/>
  <c r="O46"/>
  <c r="P46"/>
  <c r="Q46"/>
  <c r="R46"/>
  <c r="S46"/>
  <c r="T46"/>
  <c r="U46"/>
  <c r="V46"/>
  <c r="W46"/>
  <c r="X46"/>
  <c r="Y46"/>
  <c r="Z46"/>
  <c r="AA46"/>
  <c r="A47"/>
  <c r="B47"/>
  <c r="C47"/>
  <c r="D47"/>
  <c r="E47"/>
  <c r="F47"/>
  <c r="G47"/>
  <c r="H47"/>
  <c r="I47"/>
  <c r="J47"/>
  <c r="K47"/>
  <c r="L47"/>
  <c r="M47"/>
  <c r="N47"/>
  <c r="O47"/>
  <c r="P47"/>
  <c r="Q47"/>
  <c r="R47"/>
  <c r="S47"/>
  <c r="T47"/>
  <c r="U47"/>
  <c r="V47"/>
  <c r="W47"/>
  <c r="X47"/>
  <c r="Y47"/>
  <c r="Z47"/>
  <c r="AA47"/>
  <c r="A48"/>
  <c r="B48"/>
  <c r="C48"/>
  <c r="D48"/>
  <c r="E48"/>
  <c r="F48"/>
  <c r="G48"/>
  <c r="H48"/>
  <c r="I48"/>
  <c r="J48"/>
  <c r="K48"/>
  <c r="L48"/>
  <c r="M48"/>
  <c r="N48"/>
  <c r="O48"/>
  <c r="P48"/>
  <c r="Q48"/>
  <c r="R48"/>
  <c r="S48"/>
  <c r="T48"/>
  <c r="U48"/>
  <c r="V48"/>
  <c r="W48"/>
  <c r="X48"/>
  <c r="Y48"/>
  <c r="Z48"/>
  <c r="AA48"/>
  <c r="A49"/>
  <c r="B49"/>
  <c r="C49"/>
  <c r="D49"/>
  <c r="E49"/>
  <c r="F49"/>
  <c r="G49"/>
  <c r="H49"/>
  <c r="I49"/>
  <c r="J49"/>
  <c r="K49"/>
  <c r="L49"/>
  <c r="M49"/>
  <c r="N49"/>
  <c r="O49"/>
  <c r="P49"/>
  <c r="Q49"/>
  <c r="R49"/>
  <c r="S49"/>
  <c r="T49"/>
  <c r="U49"/>
  <c r="V49"/>
  <c r="W49"/>
  <c r="X49"/>
  <c r="Y49"/>
  <c r="Z49"/>
  <c r="AA49"/>
  <c r="A50"/>
  <c r="B50"/>
  <c r="C50"/>
  <c r="D50"/>
  <c r="E50"/>
  <c r="F50"/>
  <c r="G50"/>
  <c r="H50"/>
  <c r="I50"/>
  <c r="J50"/>
  <c r="K50"/>
  <c r="L50"/>
  <c r="M50"/>
  <c r="N50"/>
  <c r="O50"/>
  <c r="P50"/>
  <c r="Q50"/>
  <c r="R50"/>
  <c r="S50"/>
  <c r="T50"/>
  <c r="U50"/>
  <c r="V50"/>
  <c r="W50"/>
  <c r="X50"/>
  <c r="Y50"/>
  <c r="Z50"/>
  <c r="AA50"/>
  <c r="A51"/>
  <c r="B51"/>
  <c r="C51"/>
  <c r="D51"/>
  <c r="E51"/>
  <c r="F51"/>
  <c r="G51"/>
  <c r="H51"/>
  <c r="I51"/>
  <c r="J51"/>
  <c r="K51"/>
  <c r="L51"/>
  <c r="M51"/>
  <c r="N51"/>
  <c r="O51"/>
  <c r="P51"/>
  <c r="Q51"/>
  <c r="R51"/>
  <c r="S51"/>
  <c r="T51"/>
  <c r="U51"/>
  <c r="V51"/>
  <c r="W51"/>
  <c r="X51"/>
  <c r="Y51"/>
  <c r="Z51"/>
  <c r="AA51"/>
  <c r="A52"/>
  <c r="B52"/>
  <c r="C52"/>
  <c r="D52"/>
  <c r="E52"/>
  <c r="F52"/>
  <c r="G52"/>
  <c r="H52"/>
  <c r="I52"/>
  <c r="J52"/>
  <c r="K52"/>
  <c r="L52"/>
  <c r="M52"/>
  <c r="N52"/>
  <c r="O52"/>
  <c r="P52"/>
  <c r="Q52"/>
  <c r="R52"/>
  <c r="S52"/>
  <c r="T52"/>
  <c r="U52"/>
  <c r="V52"/>
  <c r="W52"/>
  <c r="X52"/>
  <c r="Y52"/>
  <c r="Z52"/>
  <c r="AA52"/>
  <c r="A53"/>
  <c r="B53"/>
  <c r="C53"/>
  <c r="D53"/>
  <c r="E53"/>
  <c r="F53"/>
  <c r="G53"/>
  <c r="H53"/>
  <c r="I53"/>
  <c r="J53"/>
  <c r="K53"/>
  <c r="L53"/>
  <c r="M53"/>
  <c r="N53"/>
  <c r="O53"/>
  <c r="P53"/>
  <c r="Q53"/>
  <c r="R53"/>
  <c r="S53"/>
  <c r="T53"/>
  <c r="U53"/>
  <c r="V53"/>
  <c r="W53"/>
  <c r="X53"/>
  <c r="Y53"/>
  <c r="Z53"/>
  <c r="AA53"/>
  <c r="A54"/>
  <c r="B54"/>
  <c r="C54"/>
  <c r="D54"/>
  <c r="E54"/>
  <c r="F54"/>
  <c r="G54"/>
  <c r="H54"/>
  <c r="I54"/>
  <c r="J54"/>
  <c r="K54"/>
  <c r="L54"/>
  <c r="M54"/>
  <c r="N54"/>
  <c r="O54"/>
  <c r="P54"/>
  <c r="Q54"/>
  <c r="R54"/>
  <c r="S54"/>
  <c r="T54"/>
  <c r="U54"/>
  <c r="V54"/>
  <c r="W54"/>
  <c r="X54"/>
  <c r="Y54"/>
  <c r="Z54"/>
  <c r="AA54"/>
  <c r="A55"/>
  <c r="B55"/>
  <c r="C55"/>
  <c r="D55"/>
  <c r="E55"/>
  <c r="F55"/>
  <c r="G55"/>
  <c r="H55"/>
  <c r="I55"/>
  <c r="J55"/>
  <c r="K55"/>
  <c r="L55"/>
  <c r="M55"/>
  <c r="N55"/>
  <c r="O55"/>
  <c r="P55"/>
  <c r="Q55"/>
  <c r="R55"/>
  <c r="S55"/>
  <c r="T55"/>
  <c r="U55"/>
  <c r="V55"/>
  <c r="W55"/>
  <c r="X55"/>
  <c r="Y55"/>
  <c r="Z55"/>
  <c r="AA55"/>
  <c r="A56"/>
  <c r="B56"/>
  <c r="C56"/>
  <c r="D56"/>
  <c r="E56"/>
  <c r="F56"/>
  <c r="G56"/>
  <c r="H56"/>
  <c r="I56"/>
  <c r="J56"/>
  <c r="K56"/>
  <c r="L56"/>
  <c r="M56"/>
  <c r="N56"/>
  <c r="O56"/>
  <c r="P56"/>
  <c r="Q56"/>
  <c r="R56"/>
  <c r="S56"/>
  <c r="T56"/>
  <c r="U56"/>
  <c r="V56"/>
  <c r="W56"/>
  <c r="X56"/>
  <c r="Y56"/>
  <c r="Z56"/>
  <c r="AA56"/>
  <c r="A57"/>
  <c r="B57"/>
  <c r="C57"/>
  <c r="D57"/>
  <c r="E57"/>
  <c r="F57"/>
  <c r="G57"/>
  <c r="H57"/>
  <c r="I57"/>
  <c r="J57"/>
  <c r="K57"/>
  <c r="L57"/>
  <c r="M57"/>
  <c r="N57"/>
  <c r="O57"/>
  <c r="P57"/>
  <c r="Q57"/>
  <c r="R57"/>
  <c r="S57"/>
  <c r="T57"/>
  <c r="U57"/>
  <c r="V57"/>
  <c r="W57"/>
  <c r="X57"/>
  <c r="Y57"/>
  <c r="Z57"/>
  <c r="AA57"/>
  <c r="A58"/>
  <c r="B58"/>
  <c r="C58"/>
  <c r="D58"/>
  <c r="E58"/>
  <c r="F58"/>
  <c r="G58"/>
  <c r="H58"/>
  <c r="I58"/>
  <c r="J58"/>
  <c r="K58"/>
  <c r="L58"/>
  <c r="M58"/>
  <c r="N58"/>
  <c r="O58"/>
  <c r="P58"/>
  <c r="Q58"/>
  <c r="R58"/>
  <c r="S58"/>
  <c r="T58"/>
  <c r="U58"/>
  <c r="V58"/>
  <c r="W58"/>
  <c r="X58"/>
  <c r="Y58"/>
  <c r="Z58"/>
  <c r="AA58"/>
  <c r="A59"/>
  <c r="B59"/>
  <c r="C59"/>
  <c r="D59"/>
  <c r="E59"/>
  <c r="F59"/>
  <c r="G59"/>
  <c r="H59"/>
  <c r="I59"/>
  <c r="J59"/>
  <c r="K59"/>
  <c r="L59"/>
  <c r="M59"/>
  <c r="N59"/>
  <c r="O59"/>
  <c r="P59"/>
  <c r="Q59"/>
  <c r="R59"/>
  <c r="S59"/>
  <c r="T59"/>
  <c r="U59"/>
  <c r="V59"/>
  <c r="W59"/>
  <c r="X59"/>
  <c r="Y59"/>
  <c r="Z59"/>
  <c r="AA59"/>
  <c r="A60"/>
  <c r="B60"/>
  <c r="C60"/>
  <c r="D60"/>
  <c r="E60"/>
  <c r="F60"/>
  <c r="G60"/>
  <c r="H60"/>
  <c r="I60"/>
  <c r="J60"/>
  <c r="K60"/>
  <c r="L60"/>
  <c r="M60"/>
  <c r="N60"/>
  <c r="O60"/>
  <c r="P60"/>
  <c r="Q60"/>
  <c r="R60"/>
  <c r="S60"/>
  <c r="T60"/>
  <c r="U60"/>
  <c r="V60"/>
  <c r="W60"/>
  <c r="X60"/>
  <c r="Y60"/>
  <c r="Z60"/>
  <c r="AA60"/>
  <c r="A61"/>
  <c r="B61"/>
  <c r="C61"/>
  <c r="D61"/>
  <c r="E61"/>
  <c r="F61"/>
  <c r="G61"/>
  <c r="H61"/>
  <c r="I61"/>
  <c r="J61"/>
  <c r="K61"/>
  <c r="L61"/>
  <c r="M61"/>
  <c r="N61"/>
  <c r="O61"/>
  <c r="P61"/>
  <c r="Q61"/>
  <c r="R61"/>
  <c r="S61"/>
  <c r="T61"/>
  <c r="U61"/>
  <c r="V61"/>
  <c r="W61"/>
  <c r="X61"/>
  <c r="Y61"/>
  <c r="Z61"/>
  <c r="AA61"/>
  <c r="A62"/>
  <c r="B62"/>
  <c r="C62"/>
  <c r="D62"/>
  <c r="E62"/>
  <c r="F62"/>
  <c r="G62"/>
  <c r="H62"/>
  <c r="I62"/>
  <c r="J62"/>
  <c r="K62"/>
  <c r="L62"/>
  <c r="M62"/>
  <c r="N62"/>
  <c r="O62"/>
  <c r="P62"/>
  <c r="Q62"/>
  <c r="R62"/>
  <c r="S62"/>
  <c r="T62"/>
  <c r="U62"/>
  <c r="V62"/>
  <c r="W62"/>
  <c r="X62"/>
  <c r="Y62"/>
  <c r="Z62"/>
  <c r="AA62"/>
  <c r="A63"/>
  <c r="B63"/>
  <c r="C63"/>
  <c r="D63"/>
  <c r="E63"/>
  <c r="F63"/>
  <c r="G63"/>
  <c r="H63"/>
  <c r="I63"/>
  <c r="J63"/>
  <c r="K63"/>
  <c r="L63"/>
  <c r="M63"/>
  <c r="N63"/>
  <c r="O63"/>
  <c r="P63"/>
  <c r="Q63"/>
  <c r="R63"/>
  <c r="S63"/>
  <c r="T63"/>
  <c r="U63"/>
  <c r="V63"/>
  <c r="W63"/>
  <c r="X63"/>
  <c r="Y63"/>
  <c r="Z63"/>
  <c r="AA63"/>
  <c r="A64"/>
  <c r="B64"/>
  <c r="C64"/>
  <c r="D64"/>
  <c r="E64"/>
  <c r="F64"/>
  <c r="G64"/>
  <c r="H64"/>
  <c r="I64"/>
  <c r="J64"/>
  <c r="K64"/>
  <c r="L64"/>
  <c r="M64"/>
  <c r="N64"/>
  <c r="O64"/>
  <c r="P64"/>
  <c r="Q64"/>
  <c r="R64"/>
  <c r="S64"/>
  <c r="T64"/>
  <c r="U64"/>
  <c r="V64"/>
  <c r="W64"/>
  <c r="X64"/>
  <c r="Y64"/>
  <c r="Z64"/>
  <c r="AA64"/>
  <c r="A65"/>
  <c r="B65"/>
  <c r="C65"/>
  <c r="D65"/>
  <c r="E65"/>
  <c r="F65"/>
  <c r="G65"/>
  <c r="H65"/>
  <c r="I65"/>
  <c r="J65"/>
  <c r="K65"/>
  <c r="L65"/>
  <c r="M65"/>
  <c r="N65"/>
  <c r="O65"/>
  <c r="P65"/>
  <c r="Q65"/>
  <c r="R65"/>
  <c r="S65"/>
  <c r="T65"/>
  <c r="U65"/>
  <c r="V65"/>
  <c r="W65"/>
  <c r="X65"/>
  <c r="Y65"/>
  <c r="Z65"/>
  <c r="AA65"/>
  <c r="A66"/>
  <c r="B66"/>
  <c r="C66"/>
  <c r="D66"/>
  <c r="E66"/>
  <c r="F66"/>
  <c r="G66"/>
  <c r="H66"/>
  <c r="I66"/>
  <c r="J66"/>
  <c r="K66"/>
  <c r="L66"/>
  <c r="M66"/>
  <c r="N66"/>
  <c r="O66"/>
  <c r="P66"/>
  <c r="Q66"/>
  <c r="R66"/>
  <c r="S66"/>
  <c r="T66"/>
  <c r="U66"/>
  <c r="V66"/>
  <c r="W66"/>
  <c r="X66"/>
  <c r="Y66"/>
  <c r="Z66"/>
  <c r="AA66"/>
  <c r="A67"/>
  <c r="B67"/>
  <c r="C67"/>
  <c r="D67"/>
  <c r="E67"/>
  <c r="F67"/>
  <c r="G67"/>
  <c r="H67"/>
  <c r="I67"/>
  <c r="J67"/>
  <c r="K67"/>
  <c r="L67"/>
  <c r="M67"/>
  <c r="N67"/>
  <c r="O67"/>
  <c r="P67"/>
  <c r="Q67"/>
  <c r="R67"/>
  <c r="S67"/>
  <c r="T67"/>
  <c r="U67"/>
  <c r="V67"/>
  <c r="W67"/>
  <c r="X67"/>
  <c r="Y67"/>
  <c r="Z67"/>
  <c r="AA67"/>
  <c r="A68"/>
  <c r="B68"/>
  <c r="C68"/>
  <c r="D68"/>
  <c r="E68"/>
  <c r="F68"/>
  <c r="G68"/>
  <c r="H68"/>
  <c r="I68"/>
  <c r="J68"/>
  <c r="K68"/>
  <c r="L68"/>
  <c r="M68"/>
  <c r="N68"/>
  <c r="O68"/>
  <c r="P68"/>
  <c r="Q68"/>
  <c r="R68"/>
  <c r="S68"/>
  <c r="T68"/>
  <c r="U68"/>
  <c r="V68"/>
  <c r="W68"/>
  <c r="X68"/>
  <c r="Y68"/>
  <c r="Z68"/>
  <c r="AA68"/>
  <c r="A69"/>
  <c r="B69"/>
  <c r="C69"/>
  <c r="D69"/>
  <c r="E69"/>
  <c r="F69"/>
  <c r="G69"/>
  <c r="H69"/>
  <c r="I69"/>
  <c r="J69"/>
  <c r="K69"/>
  <c r="L69"/>
  <c r="M69"/>
  <c r="N69"/>
  <c r="O69"/>
  <c r="P69"/>
  <c r="Q69"/>
  <c r="R69"/>
  <c r="S69"/>
  <c r="T69"/>
  <c r="U69"/>
  <c r="V69"/>
  <c r="W69"/>
  <c r="X69"/>
  <c r="Y69"/>
  <c r="Z69"/>
  <c r="AA69"/>
  <c r="A70"/>
  <c r="B70"/>
  <c r="C70"/>
  <c r="D70"/>
  <c r="E70"/>
  <c r="F70"/>
  <c r="G70"/>
  <c r="H70"/>
  <c r="I70"/>
  <c r="J70"/>
  <c r="K70"/>
  <c r="L70"/>
  <c r="M70"/>
  <c r="N70"/>
  <c r="O70"/>
  <c r="P70"/>
  <c r="Q70"/>
  <c r="R70"/>
  <c r="S70"/>
  <c r="T70"/>
  <c r="U70"/>
  <c r="V70"/>
  <c r="W70"/>
  <c r="X70"/>
  <c r="Y70"/>
  <c r="Z70"/>
  <c r="AA70"/>
  <c r="A71"/>
  <c r="B71"/>
  <c r="C71"/>
  <c r="D71"/>
  <c r="E71"/>
  <c r="F71"/>
  <c r="G71"/>
  <c r="H71"/>
  <c r="I71"/>
  <c r="J71"/>
  <c r="K71"/>
  <c r="L71"/>
  <c r="M71"/>
  <c r="N71"/>
  <c r="O71"/>
  <c r="P71"/>
  <c r="Q71"/>
  <c r="R71"/>
  <c r="S71"/>
  <c r="T71"/>
  <c r="U71"/>
  <c r="V71"/>
  <c r="W71"/>
  <c r="X71"/>
  <c r="Y71"/>
  <c r="Z71"/>
  <c r="AA71"/>
  <c r="A72"/>
  <c r="B72"/>
  <c r="C72"/>
  <c r="D72"/>
  <c r="E72"/>
  <c r="F72"/>
  <c r="G72"/>
  <c r="H72"/>
  <c r="I72"/>
  <c r="J72"/>
  <c r="K72"/>
  <c r="L72"/>
  <c r="M72"/>
  <c r="N72"/>
  <c r="O72"/>
  <c r="P72"/>
  <c r="Q72"/>
  <c r="R72"/>
  <c r="S72"/>
  <c r="T72"/>
  <c r="U72"/>
  <c r="V72"/>
  <c r="W72"/>
  <c r="X72"/>
  <c r="Y72"/>
  <c r="Z72"/>
  <c r="AA72"/>
  <c r="A73"/>
  <c r="B73"/>
  <c r="C73"/>
  <c r="D73"/>
  <c r="E73"/>
  <c r="F73"/>
  <c r="G73"/>
  <c r="H73"/>
  <c r="I73"/>
  <c r="J73"/>
  <c r="K73"/>
  <c r="L73"/>
  <c r="M73"/>
  <c r="N73"/>
  <c r="O73"/>
  <c r="P73"/>
  <c r="Q73"/>
  <c r="R73"/>
  <c r="S73"/>
  <c r="T73"/>
  <c r="U73"/>
  <c r="V73"/>
  <c r="W73"/>
  <c r="X73"/>
  <c r="Y73"/>
  <c r="Z73"/>
  <c r="AA73"/>
  <c r="A74"/>
  <c r="B74"/>
  <c r="C74"/>
  <c r="D74"/>
  <c r="E74"/>
  <c r="F74"/>
  <c r="G74"/>
  <c r="H74"/>
  <c r="I74"/>
  <c r="J74"/>
  <c r="K74"/>
  <c r="L74"/>
  <c r="M74"/>
  <c r="N74"/>
  <c r="O74"/>
  <c r="P74"/>
  <c r="Q74"/>
  <c r="R74"/>
  <c r="S74"/>
  <c r="T74"/>
  <c r="U74"/>
  <c r="V74"/>
  <c r="W74"/>
  <c r="X74"/>
  <c r="Y74"/>
  <c r="Z74"/>
  <c r="AA74"/>
  <c r="A75"/>
  <c r="B75"/>
  <c r="C75"/>
  <c r="D75"/>
  <c r="E75"/>
  <c r="F75"/>
  <c r="G75"/>
  <c r="H75"/>
  <c r="I75"/>
  <c r="J75"/>
  <c r="K75"/>
  <c r="L75"/>
  <c r="M75"/>
  <c r="N75"/>
  <c r="O75"/>
  <c r="P75"/>
  <c r="Q75"/>
  <c r="R75"/>
  <c r="S75"/>
  <c r="T75"/>
  <c r="U75"/>
  <c r="V75"/>
  <c r="W75"/>
  <c r="X75"/>
  <c r="Y75"/>
  <c r="Z75"/>
  <c r="AA75"/>
  <c r="A76"/>
  <c r="B76"/>
  <c r="C76"/>
  <c r="D76"/>
  <c r="E76"/>
  <c r="F76"/>
  <c r="G76"/>
  <c r="H76"/>
  <c r="I76"/>
  <c r="J76"/>
  <c r="K76"/>
  <c r="L76"/>
  <c r="M76"/>
  <c r="N76"/>
  <c r="O76"/>
  <c r="P76"/>
  <c r="Q76"/>
  <c r="R76"/>
  <c r="S76"/>
  <c r="T76"/>
  <c r="U76"/>
  <c r="V76"/>
  <c r="W76"/>
  <c r="X76"/>
  <c r="Y76"/>
  <c r="Z76"/>
  <c r="AA76"/>
  <c r="A77"/>
  <c r="B77"/>
  <c r="C77"/>
  <c r="D77"/>
  <c r="E77"/>
  <c r="F77"/>
  <c r="G77"/>
  <c r="H77"/>
  <c r="I77"/>
  <c r="J77"/>
  <c r="K77"/>
  <c r="L77"/>
  <c r="M77"/>
  <c r="N77"/>
  <c r="O77"/>
  <c r="P77"/>
  <c r="Q77"/>
  <c r="R77"/>
  <c r="S77"/>
  <c r="T77"/>
  <c r="U77"/>
  <c r="V77"/>
  <c r="W77"/>
  <c r="X77"/>
  <c r="Y77"/>
  <c r="Z77"/>
  <c r="AA77"/>
  <c r="A78"/>
  <c r="B78"/>
  <c r="C78"/>
  <c r="D78"/>
  <c r="E78"/>
  <c r="F78"/>
  <c r="G78"/>
  <c r="H78"/>
  <c r="I78"/>
  <c r="J78"/>
  <c r="K78"/>
  <c r="L78"/>
  <c r="M78"/>
  <c r="N78"/>
  <c r="O78"/>
  <c r="P78"/>
  <c r="Q78"/>
  <c r="R78"/>
  <c r="S78"/>
  <c r="T78"/>
  <c r="U78"/>
  <c r="V78"/>
  <c r="W78"/>
  <c r="X78"/>
  <c r="Y78"/>
  <c r="Z78"/>
  <c r="AA78"/>
  <c r="A79"/>
  <c r="B79"/>
  <c r="C79"/>
  <c r="D79"/>
  <c r="E79"/>
  <c r="F79"/>
  <c r="G79"/>
  <c r="H79"/>
  <c r="I79"/>
  <c r="J79"/>
  <c r="K79"/>
  <c r="L79"/>
  <c r="M79"/>
  <c r="N79"/>
  <c r="O79"/>
  <c r="P79"/>
  <c r="Q79"/>
  <c r="R79"/>
  <c r="S79"/>
  <c r="T79"/>
  <c r="U79"/>
  <c r="V79"/>
  <c r="W79"/>
  <c r="X79"/>
  <c r="Y79"/>
  <c r="Z79"/>
  <c r="AA79"/>
  <c r="A80"/>
  <c r="B80"/>
  <c r="C80"/>
  <c r="D80"/>
  <c r="E80"/>
  <c r="F80"/>
  <c r="G80"/>
  <c r="H80"/>
  <c r="I80"/>
  <c r="J80"/>
  <c r="K80"/>
  <c r="L80"/>
  <c r="M80"/>
  <c r="N80"/>
  <c r="O80"/>
  <c r="P80"/>
  <c r="Q80"/>
  <c r="R80"/>
  <c r="S80"/>
  <c r="T80"/>
  <c r="U80"/>
  <c r="V80"/>
  <c r="W80"/>
  <c r="X80"/>
  <c r="Y80"/>
  <c r="Z80"/>
  <c r="AA80"/>
  <c r="A81"/>
  <c r="B81"/>
  <c r="C81"/>
  <c r="D81"/>
  <c r="E81"/>
  <c r="F81"/>
  <c r="G81"/>
  <c r="H81"/>
  <c r="I81"/>
  <c r="J81"/>
  <c r="K81"/>
  <c r="L81"/>
  <c r="M81"/>
  <c r="N81"/>
  <c r="O81"/>
  <c r="P81"/>
  <c r="Q81"/>
  <c r="R81"/>
  <c r="S81"/>
  <c r="T81"/>
  <c r="U81"/>
  <c r="V81"/>
  <c r="W81"/>
  <c r="X81"/>
  <c r="Y81"/>
  <c r="Z81"/>
  <c r="AA81"/>
  <c r="A82"/>
  <c r="B82"/>
  <c r="C82"/>
  <c r="D82"/>
  <c r="E82"/>
  <c r="F82"/>
  <c r="G82"/>
  <c r="H82"/>
  <c r="I82"/>
  <c r="J82"/>
  <c r="K82"/>
  <c r="L82"/>
  <c r="M82"/>
  <c r="N82"/>
  <c r="O82"/>
  <c r="P82"/>
  <c r="Q82"/>
  <c r="R82"/>
  <c r="S82"/>
  <c r="T82"/>
  <c r="U82"/>
  <c r="V82"/>
  <c r="W82"/>
  <c r="X82"/>
  <c r="Y82"/>
  <c r="Z82"/>
  <c r="AA82"/>
  <c r="A83"/>
  <c r="B83"/>
  <c r="C83"/>
  <c r="D83"/>
  <c r="E83"/>
  <c r="F83"/>
  <c r="G83"/>
  <c r="H83"/>
  <c r="I83"/>
  <c r="J83"/>
  <c r="K83"/>
  <c r="L83"/>
  <c r="M83"/>
  <c r="N83"/>
  <c r="O83"/>
  <c r="P83"/>
  <c r="Q83"/>
  <c r="R83"/>
  <c r="S83"/>
  <c r="T83"/>
  <c r="U83"/>
  <c r="V83"/>
  <c r="W83"/>
  <c r="X83"/>
  <c r="Y83"/>
  <c r="Z83"/>
  <c r="AA83"/>
  <c r="A84"/>
  <c r="B84"/>
  <c r="C84"/>
  <c r="D84"/>
  <c r="E84"/>
  <c r="F84"/>
  <c r="G84"/>
  <c r="H84"/>
  <c r="I84"/>
  <c r="J84"/>
  <c r="K84"/>
  <c r="L84"/>
  <c r="M84"/>
  <c r="N84"/>
  <c r="O84"/>
  <c r="P84"/>
  <c r="Q84"/>
  <c r="R84"/>
  <c r="S84"/>
  <c r="T84"/>
  <c r="U84"/>
  <c r="V84"/>
  <c r="W84"/>
  <c r="X84"/>
  <c r="Y84"/>
  <c r="Z84"/>
  <c r="AA84"/>
  <c r="A85"/>
  <c r="B85"/>
  <c r="C85"/>
  <c r="D85"/>
  <c r="E85"/>
  <c r="F85"/>
  <c r="G85"/>
  <c r="H85"/>
  <c r="I85"/>
  <c r="J85"/>
  <c r="K85"/>
  <c r="L85"/>
  <c r="M85"/>
  <c r="N85"/>
  <c r="O85"/>
  <c r="P85"/>
  <c r="Q85"/>
  <c r="R85"/>
  <c r="S85"/>
  <c r="T85"/>
  <c r="U85"/>
  <c r="V85"/>
  <c r="W85"/>
  <c r="X85"/>
  <c r="Y85"/>
  <c r="Z85"/>
  <c r="AA85"/>
  <c r="A86"/>
  <c r="B86"/>
  <c r="C86"/>
  <c r="D86"/>
  <c r="E86"/>
  <c r="F86"/>
  <c r="G86"/>
  <c r="H86"/>
  <c r="I86"/>
  <c r="J86"/>
  <c r="K86"/>
  <c r="L86"/>
  <c r="M86"/>
  <c r="N86"/>
  <c r="O86"/>
  <c r="P86"/>
  <c r="Q86"/>
  <c r="R86"/>
  <c r="S86"/>
  <c r="T86"/>
  <c r="U86"/>
  <c r="V86"/>
  <c r="W86"/>
  <c r="X86"/>
  <c r="Y86"/>
  <c r="Z86"/>
  <c r="AA86"/>
  <c r="A87"/>
  <c r="B87"/>
  <c r="C87"/>
  <c r="D87"/>
  <c r="E87"/>
  <c r="F87"/>
  <c r="G87"/>
  <c r="H87"/>
  <c r="I87"/>
  <c r="J87"/>
  <c r="K87"/>
  <c r="L87"/>
  <c r="M87"/>
  <c r="N87"/>
  <c r="O87"/>
  <c r="P87"/>
  <c r="Q87"/>
  <c r="R87"/>
  <c r="S87"/>
  <c r="T87"/>
  <c r="U87"/>
  <c r="V87"/>
  <c r="W87"/>
  <c r="X87"/>
  <c r="Y87"/>
  <c r="Z87"/>
  <c r="AA87"/>
  <c r="A88"/>
  <c r="B88"/>
  <c r="C88"/>
  <c r="D88"/>
  <c r="E88"/>
  <c r="F88"/>
  <c r="G88"/>
  <c r="H88"/>
  <c r="I88"/>
  <c r="J88"/>
  <c r="K88"/>
  <c r="L88"/>
  <c r="M88"/>
  <c r="N88"/>
  <c r="O88"/>
  <c r="P88"/>
  <c r="Q88"/>
  <c r="R88"/>
  <c r="S88"/>
  <c r="T88"/>
  <c r="U88"/>
  <c r="V88"/>
  <c r="W88"/>
  <c r="X88"/>
  <c r="Y88"/>
  <c r="Z88"/>
  <c r="AA88"/>
  <c r="A89"/>
  <c r="B89"/>
  <c r="C89"/>
  <c r="D89"/>
  <c r="E89"/>
  <c r="F89"/>
  <c r="G89"/>
  <c r="H89"/>
  <c r="I89"/>
  <c r="J89"/>
  <c r="K89"/>
  <c r="L89"/>
  <c r="M89"/>
  <c r="N89"/>
  <c r="O89"/>
  <c r="P89"/>
  <c r="Q89"/>
  <c r="R89"/>
  <c r="S89"/>
  <c r="T89"/>
  <c r="U89"/>
  <c r="V89"/>
  <c r="W89"/>
  <c r="X89"/>
  <c r="Y89"/>
  <c r="Z89"/>
  <c r="AA89"/>
  <c r="A90"/>
  <c r="B90"/>
  <c r="C90"/>
  <c r="D90"/>
  <c r="E90"/>
  <c r="F90"/>
  <c r="G90"/>
  <c r="H90"/>
  <c r="I90"/>
  <c r="J90"/>
  <c r="K90"/>
  <c r="L90"/>
  <c r="M90"/>
  <c r="N90"/>
  <c r="O90"/>
  <c r="P90"/>
  <c r="Q90"/>
  <c r="R90"/>
  <c r="S90"/>
  <c r="T90"/>
  <c r="U90"/>
  <c r="V90"/>
  <c r="W90"/>
  <c r="X90"/>
  <c r="Y90"/>
  <c r="Z90"/>
  <c r="AA90"/>
  <c r="A91"/>
  <c r="B91"/>
  <c r="C91"/>
  <c r="D91"/>
  <c r="E91"/>
  <c r="F91"/>
  <c r="G91"/>
  <c r="H91"/>
  <c r="I91"/>
  <c r="J91"/>
  <c r="K91"/>
  <c r="L91"/>
  <c r="M91"/>
  <c r="N91"/>
  <c r="O91"/>
  <c r="P91"/>
  <c r="Q91"/>
  <c r="R91"/>
  <c r="S91"/>
  <c r="T91"/>
  <c r="U91"/>
  <c r="V91"/>
  <c r="W91"/>
  <c r="X91"/>
  <c r="Y91"/>
  <c r="Z91"/>
  <c r="AA91"/>
  <c r="A92"/>
  <c r="B92"/>
  <c r="C92"/>
  <c r="D92"/>
  <c r="E92"/>
  <c r="F92"/>
  <c r="G92"/>
  <c r="H92"/>
  <c r="I92"/>
  <c r="J92"/>
  <c r="K92"/>
  <c r="L92"/>
  <c r="M92"/>
  <c r="N92"/>
  <c r="O92"/>
  <c r="P92"/>
  <c r="Q92"/>
  <c r="R92"/>
  <c r="S92"/>
  <c r="T92"/>
  <c r="U92"/>
  <c r="V92"/>
  <c r="W92"/>
  <c r="X92"/>
  <c r="Y92"/>
  <c r="Z92"/>
  <c r="AA92"/>
  <c r="A93"/>
  <c r="B93"/>
  <c r="C93"/>
  <c r="D93"/>
  <c r="E93"/>
  <c r="F93"/>
  <c r="G93"/>
  <c r="H93"/>
  <c r="I93"/>
  <c r="J93"/>
  <c r="K93"/>
  <c r="L93"/>
  <c r="M93"/>
  <c r="N93"/>
  <c r="O93"/>
  <c r="P93"/>
  <c r="Q93"/>
  <c r="R93"/>
  <c r="S93"/>
  <c r="T93"/>
  <c r="U93"/>
  <c r="V93"/>
  <c r="W93"/>
  <c r="X93"/>
  <c r="Y93"/>
  <c r="Z93"/>
  <c r="AA93"/>
  <c r="A94"/>
  <c r="B94"/>
  <c r="C94"/>
  <c r="D94"/>
  <c r="E94"/>
  <c r="F94"/>
  <c r="G94"/>
  <c r="H94"/>
  <c r="I94"/>
  <c r="J94"/>
  <c r="K94"/>
  <c r="L94"/>
  <c r="M94"/>
  <c r="N94"/>
  <c r="O94"/>
  <c r="P94"/>
  <c r="Q94"/>
  <c r="R94"/>
  <c r="S94"/>
  <c r="T94"/>
  <c r="U94"/>
  <c r="V94"/>
  <c r="W94"/>
  <c r="X94"/>
  <c r="Y94"/>
  <c r="Z94"/>
  <c r="AA94"/>
  <c r="A95"/>
  <c r="B95"/>
  <c r="C95"/>
  <c r="D95"/>
  <c r="E95"/>
  <c r="F95"/>
  <c r="G95"/>
  <c r="H95"/>
  <c r="I95"/>
  <c r="J95"/>
  <c r="K95"/>
  <c r="L95"/>
  <c r="M95"/>
  <c r="N95"/>
  <c r="O95"/>
  <c r="P95"/>
  <c r="Q95"/>
  <c r="R95"/>
  <c r="S95"/>
  <c r="T95"/>
  <c r="U95"/>
  <c r="V95"/>
  <c r="W95"/>
  <c r="X95"/>
  <c r="Y95"/>
  <c r="Z95"/>
  <c r="AA95"/>
  <c r="A96"/>
  <c r="B96"/>
  <c r="C96"/>
  <c r="D96"/>
  <c r="E96"/>
  <c r="F96"/>
  <c r="G96"/>
  <c r="H96"/>
  <c r="I96"/>
  <c r="J96"/>
  <c r="K96"/>
  <c r="L96"/>
  <c r="M96"/>
  <c r="N96"/>
  <c r="O96"/>
  <c r="P96"/>
  <c r="Q96"/>
  <c r="R96"/>
  <c r="S96"/>
  <c r="T96"/>
  <c r="U96"/>
  <c r="V96"/>
  <c r="W96"/>
  <c r="X96"/>
  <c r="Y96"/>
  <c r="Z96"/>
  <c r="AA96"/>
  <c r="A97"/>
  <c r="B97"/>
  <c r="C97"/>
  <c r="D97"/>
  <c r="E97"/>
  <c r="F97"/>
  <c r="G97"/>
  <c r="H97"/>
  <c r="I97"/>
  <c r="J97"/>
  <c r="K97"/>
  <c r="L97"/>
  <c r="M97"/>
  <c r="N97"/>
  <c r="O97"/>
  <c r="P97"/>
  <c r="Q97"/>
  <c r="R97"/>
  <c r="S97"/>
  <c r="T97"/>
  <c r="U97"/>
  <c r="V97"/>
  <c r="W97"/>
  <c r="X97"/>
  <c r="Y97"/>
  <c r="Z97"/>
  <c r="AA97"/>
  <c r="A98"/>
  <c r="B98"/>
  <c r="C98"/>
  <c r="D98"/>
  <c r="E98"/>
  <c r="F98"/>
  <c r="G98"/>
  <c r="H98"/>
  <c r="I98"/>
  <c r="J98"/>
  <c r="K98"/>
  <c r="L98"/>
  <c r="M98"/>
  <c r="N98"/>
  <c r="O98"/>
  <c r="P98"/>
  <c r="Q98"/>
  <c r="R98"/>
  <c r="S98"/>
  <c r="T98"/>
  <c r="U98"/>
  <c r="V98"/>
  <c r="W98"/>
  <c r="X98"/>
  <c r="Y98"/>
  <c r="Z98"/>
  <c r="AA98"/>
  <c r="A99"/>
  <c r="B99"/>
  <c r="C99"/>
  <c r="D99"/>
  <c r="E99"/>
  <c r="F99"/>
  <c r="G99"/>
  <c r="H99"/>
  <c r="I99"/>
  <c r="J99"/>
  <c r="K99"/>
  <c r="L99"/>
  <c r="M99"/>
  <c r="N99"/>
  <c r="O99"/>
  <c r="P99"/>
  <c r="Q99"/>
  <c r="R99"/>
  <c r="S99"/>
  <c r="T99"/>
  <c r="U99"/>
  <c r="V99"/>
  <c r="W99"/>
  <c r="X99"/>
  <c r="Y99"/>
  <c r="Z99"/>
  <c r="AA99"/>
  <c r="A100"/>
  <c r="B100"/>
  <c r="C100"/>
  <c r="D100"/>
  <c r="E100"/>
  <c r="F100"/>
  <c r="G100"/>
  <c r="H100"/>
  <c r="I100"/>
  <c r="J100"/>
  <c r="K100"/>
  <c r="L100"/>
  <c r="M100"/>
  <c r="N100"/>
  <c r="O100"/>
  <c r="P100"/>
  <c r="Q100"/>
  <c r="R100"/>
  <c r="S100"/>
  <c r="T100"/>
  <c r="U100"/>
  <c r="V100"/>
  <c r="W100"/>
  <c r="X100"/>
  <c r="Y100"/>
  <c r="Z100"/>
  <c r="AA100"/>
  <c r="A101"/>
  <c r="B101"/>
  <c r="C101"/>
  <c r="D101"/>
  <c r="E101"/>
  <c r="F101"/>
  <c r="G101"/>
  <c r="H101"/>
  <c r="I101"/>
  <c r="J101"/>
  <c r="K101"/>
  <c r="L101"/>
  <c r="M101"/>
  <c r="N101"/>
  <c r="O101"/>
  <c r="P101"/>
  <c r="Q101"/>
  <c r="R101"/>
  <c r="S101"/>
  <c r="T101"/>
  <c r="U101"/>
  <c r="V101"/>
  <c r="W101"/>
  <c r="X101"/>
  <c r="Y101"/>
  <c r="Z101"/>
  <c r="AA101"/>
  <c r="A102"/>
  <c r="B102"/>
  <c r="C102"/>
  <c r="D102"/>
  <c r="E102"/>
  <c r="F102"/>
  <c r="G102"/>
  <c r="H102"/>
  <c r="I102"/>
  <c r="J102"/>
  <c r="K102"/>
  <c r="L102"/>
  <c r="M102"/>
  <c r="N102"/>
  <c r="O102"/>
  <c r="P102"/>
  <c r="Q102"/>
  <c r="R102"/>
  <c r="S102"/>
  <c r="T102"/>
  <c r="U102"/>
  <c r="V102"/>
  <c r="W102"/>
  <c r="X102"/>
  <c r="Y102"/>
  <c r="Z102"/>
  <c r="AA102"/>
  <c r="A103"/>
  <c r="B103"/>
  <c r="C103"/>
  <c r="D103"/>
  <c r="E103"/>
  <c r="F103"/>
  <c r="G103"/>
  <c r="H103"/>
  <c r="I103"/>
  <c r="J103"/>
  <c r="K103"/>
  <c r="L103"/>
  <c r="M103"/>
  <c r="N103"/>
  <c r="O103"/>
  <c r="P103"/>
  <c r="Q103"/>
  <c r="R103"/>
  <c r="S103"/>
  <c r="T103"/>
  <c r="U103"/>
  <c r="V103"/>
  <c r="W103"/>
  <c r="X103"/>
  <c r="Y103"/>
  <c r="Z103"/>
  <c r="AA103"/>
  <c r="A104"/>
  <c r="B104"/>
  <c r="C104"/>
  <c r="D104"/>
  <c r="E104"/>
  <c r="F104"/>
  <c r="G104"/>
  <c r="H104"/>
  <c r="I104"/>
  <c r="J104"/>
  <c r="K104"/>
  <c r="L104"/>
  <c r="M104"/>
  <c r="N104"/>
  <c r="O104"/>
  <c r="P104"/>
  <c r="Q104"/>
  <c r="R104"/>
  <c r="S104"/>
  <c r="T104"/>
  <c r="U104"/>
  <c r="V104"/>
  <c r="W104"/>
  <c r="X104"/>
  <c r="Y104"/>
  <c r="Z104"/>
  <c r="AA104"/>
  <c r="A105"/>
  <c r="B105"/>
  <c r="C105"/>
  <c r="D105"/>
  <c r="E105"/>
  <c r="F105"/>
  <c r="G105"/>
  <c r="H105"/>
  <c r="I105"/>
  <c r="J105"/>
  <c r="K105"/>
  <c r="L105"/>
  <c r="M105"/>
  <c r="N105"/>
  <c r="O105"/>
  <c r="P105"/>
  <c r="Q105"/>
  <c r="R105"/>
  <c r="S105"/>
  <c r="T105"/>
  <c r="U105"/>
  <c r="V105"/>
  <c r="W105"/>
  <c r="X105"/>
  <c r="Y105"/>
  <c r="Z105"/>
  <c r="AA105"/>
  <c r="A106"/>
  <c r="B106"/>
  <c r="C106"/>
  <c r="D106"/>
  <c r="E106"/>
  <c r="F106"/>
  <c r="G106"/>
  <c r="H106"/>
  <c r="I106"/>
  <c r="J106"/>
  <c r="K106"/>
  <c r="L106"/>
  <c r="M106"/>
  <c r="N106"/>
  <c r="O106"/>
  <c r="P106"/>
  <c r="Q106"/>
  <c r="R106"/>
  <c r="S106"/>
  <c r="T106"/>
  <c r="U106"/>
  <c r="V106"/>
  <c r="W106"/>
  <c r="X106"/>
  <c r="Y106"/>
  <c r="Z106"/>
  <c r="AA106"/>
  <c r="A107"/>
  <c r="B107"/>
  <c r="C107"/>
  <c r="D107"/>
  <c r="E107"/>
  <c r="F107"/>
  <c r="G107"/>
  <c r="H107"/>
  <c r="I107"/>
  <c r="J107"/>
  <c r="K107"/>
  <c r="L107"/>
  <c r="M107"/>
  <c r="N107"/>
  <c r="O107"/>
  <c r="P107"/>
  <c r="Q107"/>
  <c r="R107"/>
  <c r="S107"/>
  <c r="T107"/>
  <c r="U107"/>
  <c r="V107"/>
  <c r="W107"/>
  <c r="X107"/>
  <c r="Y107"/>
  <c r="Z107"/>
  <c r="AA107"/>
  <c r="A108"/>
  <c r="B108"/>
  <c r="C108"/>
  <c r="D108"/>
  <c r="E108"/>
  <c r="F108"/>
  <c r="G108"/>
  <c r="H108"/>
  <c r="I108"/>
  <c r="J108"/>
  <c r="K108"/>
  <c r="L108"/>
  <c r="M108"/>
  <c r="N108"/>
  <c r="O108"/>
  <c r="P108"/>
  <c r="Q108"/>
  <c r="R108"/>
  <c r="S108"/>
  <c r="T108"/>
  <c r="U108"/>
  <c r="V108"/>
  <c r="W108"/>
  <c r="X108"/>
  <c r="Y108"/>
  <c r="Z108"/>
  <c r="AA108"/>
  <c r="A109"/>
  <c r="B109"/>
  <c r="C109"/>
  <c r="D109"/>
  <c r="E109"/>
  <c r="F109"/>
  <c r="G109"/>
  <c r="H109"/>
  <c r="I109"/>
  <c r="J109"/>
  <c r="K109"/>
  <c r="L109"/>
  <c r="M109"/>
  <c r="N109"/>
  <c r="O109"/>
  <c r="P109"/>
  <c r="Q109"/>
  <c r="R109"/>
  <c r="S109"/>
  <c r="T109"/>
  <c r="U109"/>
  <c r="V109"/>
  <c r="W109"/>
  <c r="X109"/>
  <c r="Y109"/>
  <c r="Z109"/>
  <c r="AA109"/>
  <c r="A110"/>
  <c r="B110"/>
  <c r="C110"/>
  <c r="D110"/>
  <c r="E110"/>
  <c r="F110"/>
  <c r="G110"/>
  <c r="H110"/>
  <c r="I110"/>
  <c r="J110"/>
  <c r="K110"/>
  <c r="L110"/>
  <c r="M110"/>
  <c r="N110"/>
  <c r="O110"/>
  <c r="P110"/>
  <c r="Q110"/>
  <c r="R110"/>
  <c r="S110"/>
  <c r="T110"/>
  <c r="U110"/>
  <c r="V110"/>
  <c r="W110"/>
  <c r="X110"/>
  <c r="Y110"/>
  <c r="Z110"/>
  <c r="AA110"/>
  <c r="A111"/>
  <c r="B111"/>
  <c r="C111"/>
  <c r="D111"/>
  <c r="E111"/>
  <c r="F111"/>
  <c r="G111"/>
  <c r="H111"/>
  <c r="I111"/>
  <c r="J111"/>
  <c r="K111"/>
  <c r="L111"/>
  <c r="M111"/>
  <c r="N111"/>
  <c r="O111"/>
  <c r="P111"/>
  <c r="Q111"/>
  <c r="R111"/>
  <c r="S111"/>
  <c r="T111"/>
  <c r="U111"/>
  <c r="V111"/>
  <c r="W111"/>
  <c r="X111"/>
  <c r="Y111"/>
  <c r="Z111"/>
  <c r="AA111"/>
  <c r="A112"/>
  <c r="B112"/>
  <c r="C112"/>
  <c r="D112"/>
  <c r="E112"/>
  <c r="F112"/>
  <c r="G112"/>
  <c r="H112"/>
  <c r="I112"/>
  <c r="J112"/>
  <c r="K112"/>
  <c r="L112"/>
  <c r="M112"/>
  <c r="N112"/>
  <c r="O112"/>
  <c r="P112"/>
  <c r="Q112"/>
  <c r="R112"/>
  <c r="S112"/>
  <c r="T112"/>
  <c r="U112"/>
  <c r="V112"/>
  <c r="W112"/>
  <c r="X112"/>
  <c r="Y112"/>
  <c r="Z112"/>
  <c r="AA112"/>
  <c r="A113"/>
  <c r="B113"/>
  <c r="C113"/>
  <c r="D113"/>
  <c r="E113"/>
  <c r="F113"/>
  <c r="G113"/>
  <c r="H113"/>
  <c r="I113"/>
  <c r="J113"/>
  <c r="K113"/>
  <c r="L113"/>
  <c r="M113"/>
  <c r="N113"/>
  <c r="O113"/>
  <c r="P113"/>
  <c r="Q113"/>
  <c r="R113"/>
  <c r="S113"/>
  <c r="T113"/>
  <c r="U113"/>
  <c r="V113"/>
  <c r="W113"/>
  <c r="X113"/>
  <c r="Y113"/>
  <c r="Z113"/>
  <c r="AA113"/>
  <c r="A114"/>
  <c r="B114"/>
  <c r="C114"/>
  <c r="D114"/>
  <c r="E114"/>
  <c r="F114"/>
  <c r="G114"/>
  <c r="H114"/>
  <c r="I114"/>
  <c r="J114"/>
  <c r="K114"/>
  <c r="L114"/>
  <c r="M114"/>
  <c r="N114"/>
  <c r="O114"/>
  <c r="P114"/>
  <c r="Q114"/>
  <c r="R114"/>
  <c r="S114"/>
  <c r="T114"/>
  <c r="U114"/>
  <c r="V114"/>
  <c r="W114"/>
  <c r="X114"/>
  <c r="Y114"/>
  <c r="Z114"/>
  <c r="AA114"/>
  <c r="A115"/>
  <c r="B115"/>
  <c r="C115"/>
  <c r="D115"/>
  <c r="E115"/>
  <c r="F115"/>
  <c r="G115"/>
  <c r="H115"/>
  <c r="I115"/>
  <c r="J115"/>
  <c r="K115"/>
  <c r="L115"/>
  <c r="M115"/>
  <c r="N115"/>
  <c r="O115"/>
  <c r="P115"/>
  <c r="Q115"/>
  <c r="R115"/>
  <c r="S115"/>
  <c r="T115"/>
  <c r="U115"/>
  <c r="V115"/>
  <c r="W115"/>
  <c r="X115"/>
  <c r="Y115"/>
  <c r="Z115"/>
  <c r="AA115"/>
  <c r="A116"/>
  <c r="B116"/>
  <c r="C116"/>
  <c r="D116"/>
  <c r="E116"/>
  <c r="F116"/>
  <c r="G116"/>
  <c r="H116"/>
  <c r="I116"/>
  <c r="J116"/>
  <c r="K116"/>
  <c r="L116"/>
  <c r="M116"/>
  <c r="N116"/>
  <c r="O116"/>
  <c r="P116"/>
  <c r="Q116"/>
  <c r="R116"/>
  <c r="S116"/>
  <c r="T116"/>
  <c r="U116"/>
  <c r="V116"/>
  <c r="W116"/>
  <c r="X116"/>
  <c r="Y116"/>
  <c r="Z116"/>
  <c r="AA116"/>
  <c r="A117"/>
  <c r="B117"/>
  <c r="C117"/>
  <c r="D117"/>
  <c r="E117"/>
  <c r="F117"/>
  <c r="G117"/>
  <c r="H117"/>
  <c r="I117"/>
  <c r="J117"/>
  <c r="K117"/>
  <c r="L117"/>
  <c r="M117"/>
  <c r="N117"/>
  <c r="O117"/>
  <c r="P117"/>
  <c r="Q117"/>
  <c r="R117"/>
  <c r="S117"/>
  <c r="T117"/>
  <c r="U117"/>
  <c r="V117"/>
  <c r="W117"/>
  <c r="X117"/>
  <c r="Y117"/>
  <c r="Z117"/>
  <c r="AA117"/>
  <c r="A118"/>
  <c r="B118"/>
  <c r="C118"/>
  <c r="D118"/>
  <c r="E118"/>
  <c r="F118"/>
  <c r="G118"/>
  <c r="H118"/>
  <c r="I118"/>
  <c r="J118"/>
  <c r="K118"/>
  <c r="L118"/>
  <c r="M118"/>
  <c r="N118"/>
  <c r="O118"/>
  <c r="P118"/>
  <c r="Q118"/>
  <c r="R118"/>
  <c r="S118"/>
  <c r="T118"/>
  <c r="U118"/>
  <c r="V118"/>
  <c r="W118"/>
  <c r="X118"/>
  <c r="Y118"/>
  <c r="Z118"/>
  <c r="AA118"/>
  <c r="A119"/>
  <c r="B119"/>
  <c r="C119"/>
  <c r="D119"/>
  <c r="E119"/>
  <c r="F119"/>
  <c r="G119"/>
  <c r="H119"/>
  <c r="I119"/>
  <c r="J119"/>
  <c r="K119"/>
  <c r="L119"/>
  <c r="M119"/>
  <c r="N119"/>
  <c r="O119"/>
  <c r="P119"/>
  <c r="Q119"/>
  <c r="R119"/>
  <c r="S119"/>
  <c r="T119"/>
  <c r="U119"/>
  <c r="V119"/>
  <c r="W119"/>
  <c r="X119"/>
  <c r="Y119"/>
  <c r="Z119"/>
  <c r="AA119"/>
  <c r="A120"/>
  <c r="B120"/>
  <c r="C120"/>
  <c r="D120"/>
  <c r="E120"/>
  <c r="F120"/>
  <c r="G120"/>
  <c r="H120"/>
  <c r="I120"/>
  <c r="J120"/>
  <c r="K120"/>
  <c r="L120"/>
  <c r="M120"/>
  <c r="N120"/>
  <c r="O120"/>
  <c r="P120"/>
  <c r="Q120"/>
  <c r="R120"/>
  <c r="S120"/>
  <c r="T120"/>
  <c r="U120"/>
  <c r="V120"/>
  <c r="W120"/>
  <c r="X120"/>
  <c r="Y120"/>
  <c r="Z120"/>
  <c r="AA120"/>
  <c r="A121"/>
  <c r="B121"/>
  <c r="C121"/>
  <c r="D121"/>
  <c r="E121"/>
  <c r="F121"/>
  <c r="G121"/>
  <c r="H121"/>
  <c r="I121"/>
  <c r="J121"/>
  <c r="K121"/>
  <c r="L121"/>
  <c r="M121"/>
  <c r="N121"/>
  <c r="O121"/>
  <c r="P121"/>
  <c r="Q121"/>
  <c r="R121"/>
  <c r="S121"/>
  <c r="T121"/>
  <c r="U121"/>
  <c r="V121"/>
  <c r="W121"/>
  <c r="X121"/>
  <c r="Y121"/>
  <c r="Z121"/>
  <c r="AA121"/>
  <c r="A122"/>
  <c r="B122"/>
  <c r="C122"/>
  <c r="D122"/>
  <c r="E122"/>
  <c r="F122"/>
  <c r="G122"/>
  <c r="H122"/>
  <c r="I122"/>
  <c r="J122"/>
  <c r="K122"/>
  <c r="L122"/>
  <c r="M122"/>
  <c r="N122"/>
  <c r="O122"/>
  <c r="P122"/>
  <c r="Q122"/>
  <c r="R122"/>
  <c r="S122"/>
  <c r="T122"/>
  <c r="U122"/>
  <c r="V122"/>
  <c r="W122"/>
  <c r="X122"/>
  <c r="Y122"/>
  <c r="Z122"/>
  <c r="AA122"/>
  <c r="A123"/>
  <c r="B123"/>
  <c r="C123"/>
  <c r="D123"/>
  <c r="E123"/>
  <c r="F123"/>
  <c r="G123"/>
  <c r="H123"/>
  <c r="I123"/>
  <c r="J123"/>
  <c r="K123"/>
  <c r="L123"/>
  <c r="M123"/>
  <c r="N123"/>
  <c r="O123"/>
  <c r="P123"/>
  <c r="Q123"/>
  <c r="R123"/>
  <c r="S123"/>
  <c r="T123"/>
  <c r="U123"/>
  <c r="V123"/>
  <c r="W123"/>
  <c r="X123"/>
  <c r="Y123"/>
  <c r="Z123"/>
  <c r="AA123"/>
  <c r="A124"/>
  <c r="B124"/>
  <c r="C124"/>
  <c r="D124"/>
  <c r="E124"/>
  <c r="F124"/>
  <c r="G124"/>
  <c r="H124"/>
  <c r="I124"/>
  <c r="J124"/>
  <c r="K124"/>
  <c r="L124"/>
  <c r="M124"/>
  <c r="N124"/>
  <c r="O124"/>
  <c r="P124"/>
  <c r="Q124"/>
  <c r="R124"/>
  <c r="S124"/>
  <c r="T124"/>
  <c r="U124"/>
  <c r="V124"/>
  <c r="W124"/>
  <c r="X124"/>
  <c r="Y124"/>
  <c r="Z124"/>
  <c r="AA124"/>
  <c r="A125"/>
  <c r="B125"/>
  <c r="C125"/>
  <c r="D125"/>
  <c r="E125"/>
  <c r="F125"/>
  <c r="G125"/>
  <c r="H125"/>
  <c r="I125"/>
  <c r="J125"/>
  <c r="K125"/>
  <c r="L125"/>
  <c r="M125"/>
  <c r="N125"/>
  <c r="O125"/>
  <c r="P125"/>
  <c r="Q125"/>
  <c r="R125"/>
  <c r="S125"/>
  <c r="T125"/>
  <c r="U125"/>
  <c r="V125"/>
  <c r="W125"/>
  <c r="X125"/>
  <c r="Y125"/>
  <c r="Z125"/>
  <c r="AA125"/>
  <c r="A126"/>
  <c r="B126"/>
  <c r="C126"/>
  <c r="D126"/>
  <c r="E126"/>
  <c r="F126"/>
  <c r="G126"/>
  <c r="H126"/>
  <c r="I126"/>
  <c r="J126"/>
  <c r="K126"/>
  <c r="L126"/>
  <c r="M126"/>
  <c r="N126"/>
  <c r="O126"/>
  <c r="P126"/>
  <c r="Q126"/>
  <c r="R126"/>
  <c r="S126"/>
  <c r="T126"/>
  <c r="U126"/>
  <c r="V126"/>
  <c r="W126"/>
  <c r="X126"/>
  <c r="Y126"/>
  <c r="Z126"/>
  <c r="AA126"/>
  <c r="A127"/>
  <c r="B127"/>
  <c r="C127"/>
  <c r="D127"/>
  <c r="E127"/>
  <c r="F127"/>
  <c r="G127"/>
  <c r="H127"/>
  <c r="I127"/>
  <c r="J127"/>
  <c r="K127"/>
  <c r="L127"/>
  <c r="M127"/>
  <c r="N127"/>
  <c r="O127"/>
  <c r="P127"/>
  <c r="Q127"/>
  <c r="R127"/>
  <c r="S127"/>
  <c r="T127"/>
  <c r="U127"/>
  <c r="V127"/>
  <c r="W127"/>
  <c r="X127"/>
  <c r="Y127"/>
  <c r="Z127"/>
  <c r="AA127"/>
  <c r="A128"/>
  <c r="B128"/>
  <c r="C128"/>
  <c r="D128"/>
  <c r="E128"/>
  <c r="F128"/>
  <c r="G128"/>
  <c r="H128"/>
  <c r="I128"/>
  <c r="J128"/>
  <c r="K128"/>
  <c r="L128"/>
  <c r="M128"/>
  <c r="N128"/>
  <c r="O128"/>
  <c r="P128"/>
  <c r="Q128"/>
  <c r="R128"/>
  <c r="S128"/>
  <c r="T128"/>
  <c r="U128"/>
  <c r="V128"/>
  <c r="W128"/>
  <c r="X128"/>
  <c r="Y128"/>
  <c r="Z128"/>
  <c r="AA128"/>
  <c r="A129"/>
  <c r="B129"/>
  <c r="C129"/>
  <c r="D129"/>
  <c r="E129"/>
  <c r="F129"/>
  <c r="G129"/>
  <c r="H129"/>
  <c r="I129"/>
  <c r="J129"/>
  <c r="K129"/>
  <c r="L129"/>
  <c r="M129"/>
  <c r="N129"/>
  <c r="O129"/>
  <c r="P129"/>
  <c r="Q129"/>
  <c r="R129"/>
  <c r="S129"/>
  <c r="T129"/>
  <c r="U129"/>
  <c r="V129"/>
  <c r="W129"/>
  <c r="X129"/>
  <c r="Y129"/>
  <c r="Z129"/>
  <c r="AA129"/>
  <c r="A130"/>
  <c r="B130"/>
  <c r="C130"/>
  <c r="D130"/>
  <c r="E130"/>
  <c r="F130"/>
  <c r="G130"/>
  <c r="H130"/>
  <c r="I130"/>
  <c r="J130"/>
  <c r="K130"/>
  <c r="L130"/>
  <c r="M130"/>
  <c r="N130"/>
  <c r="O130"/>
  <c r="P130"/>
  <c r="Q130"/>
  <c r="R130"/>
  <c r="S130"/>
  <c r="T130"/>
  <c r="U130"/>
  <c r="V130"/>
  <c r="W130"/>
  <c r="X130"/>
  <c r="Y130"/>
  <c r="Z130"/>
  <c r="AA130"/>
  <c r="A131"/>
  <c r="B131"/>
  <c r="C131"/>
  <c r="D131"/>
  <c r="E131"/>
  <c r="F131"/>
  <c r="G131"/>
  <c r="H131"/>
  <c r="I131"/>
  <c r="J131"/>
  <c r="K131"/>
  <c r="L131"/>
  <c r="M131"/>
  <c r="N131"/>
  <c r="O131"/>
  <c r="P131"/>
  <c r="Q131"/>
  <c r="R131"/>
  <c r="S131"/>
  <c r="T131"/>
  <c r="U131"/>
  <c r="V131"/>
  <c r="W131"/>
  <c r="X131"/>
  <c r="Y131"/>
  <c r="Z131"/>
  <c r="AA131"/>
  <c r="A132"/>
  <c r="B132"/>
  <c r="C132"/>
  <c r="D132"/>
  <c r="E132"/>
  <c r="F132"/>
  <c r="G132"/>
  <c r="H132"/>
  <c r="I132"/>
  <c r="J132"/>
  <c r="K132"/>
  <c r="L132"/>
  <c r="M132"/>
  <c r="N132"/>
  <c r="O132"/>
  <c r="P132"/>
  <c r="Q132"/>
  <c r="R132"/>
  <c r="S132"/>
  <c r="T132"/>
  <c r="U132"/>
  <c r="V132"/>
  <c r="W132"/>
  <c r="X132"/>
  <c r="Y132"/>
  <c r="Z132"/>
  <c r="AA132"/>
  <c r="A133"/>
  <c r="B133"/>
  <c r="C133"/>
  <c r="D133"/>
  <c r="E133"/>
  <c r="F133"/>
  <c r="G133"/>
  <c r="H133"/>
  <c r="I133"/>
  <c r="J133"/>
  <c r="K133"/>
  <c r="L133"/>
  <c r="M133"/>
  <c r="N133"/>
  <c r="O133"/>
  <c r="P133"/>
  <c r="Q133"/>
  <c r="R133"/>
  <c r="S133"/>
  <c r="T133"/>
  <c r="U133"/>
  <c r="V133"/>
  <c r="W133"/>
  <c r="X133"/>
  <c r="Y133"/>
  <c r="Z133"/>
  <c r="AA133"/>
  <c r="A134"/>
  <c r="B134"/>
  <c r="C134"/>
  <c r="D134"/>
  <c r="E134"/>
  <c r="F134"/>
  <c r="G134"/>
  <c r="H134"/>
  <c r="I134"/>
  <c r="J134"/>
  <c r="K134"/>
  <c r="L134"/>
  <c r="M134"/>
  <c r="N134"/>
  <c r="O134"/>
  <c r="P134"/>
  <c r="Q134"/>
  <c r="R134"/>
  <c r="S134"/>
  <c r="T134"/>
  <c r="U134"/>
  <c r="V134"/>
  <c r="W134"/>
  <c r="X134"/>
  <c r="Y134"/>
  <c r="Z134"/>
  <c r="AA134"/>
  <c r="A135"/>
  <c r="B135"/>
  <c r="C135"/>
  <c r="D135"/>
  <c r="E135"/>
  <c r="F135"/>
  <c r="G135"/>
  <c r="H135"/>
  <c r="I135"/>
  <c r="J135"/>
  <c r="K135"/>
  <c r="L135"/>
  <c r="M135"/>
  <c r="N135"/>
  <c r="O135"/>
  <c r="P135"/>
  <c r="Q135"/>
  <c r="R135"/>
  <c r="S135"/>
  <c r="T135"/>
  <c r="U135"/>
  <c r="V135"/>
  <c r="W135"/>
  <c r="X135"/>
  <c r="Y135"/>
  <c r="Z135"/>
  <c r="AA135"/>
  <c r="A136"/>
  <c r="B136"/>
  <c r="C136"/>
  <c r="D136"/>
  <c r="E136"/>
  <c r="F136"/>
  <c r="G136"/>
  <c r="H136"/>
  <c r="I136"/>
  <c r="J136"/>
  <c r="K136"/>
  <c r="L136"/>
  <c r="M136"/>
  <c r="N136"/>
  <c r="O136"/>
  <c r="P136"/>
  <c r="Q136"/>
  <c r="R136"/>
  <c r="S136"/>
  <c r="T136"/>
  <c r="U136"/>
  <c r="V136"/>
  <c r="W136"/>
  <c r="X136"/>
  <c r="Y136"/>
  <c r="Z136"/>
  <c r="AA136"/>
  <c r="A137"/>
  <c r="B137"/>
  <c r="C137"/>
  <c r="D137"/>
  <c r="E137"/>
  <c r="F137"/>
  <c r="G137"/>
  <c r="H137"/>
  <c r="I137"/>
  <c r="J137"/>
  <c r="K137"/>
  <c r="L137"/>
  <c r="M137"/>
  <c r="N137"/>
  <c r="O137"/>
  <c r="P137"/>
  <c r="Q137"/>
  <c r="R137"/>
  <c r="S137"/>
  <c r="T137"/>
  <c r="U137"/>
  <c r="V137"/>
  <c r="W137"/>
  <c r="X137"/>
  <c r="Y137"/>
  <c r="Z137"/>
  <c r="AA137"/>
  <c r="A138"/>
  <c r="B138"/>
  <c r="C138"/>
  <c r="D138"/>
  <c r="E138"/>
  <c r="F138"/>
  <c r="G138"/>
  <c r="H138"/>
  <c r="I138"/>
  <c r="J138"/>
  <c r="K138"/>
  <c r="L138"/>
  <c r="M138"/>
  <c r="N138"/>
  <c r="O138"/>
  <c r="P138"/>
  <c r="Q138"/>
  <c r="R138"/>
  <c r="S138"/>
  <c r="T138"/>
  <c r="U138"/>
  <c r="V138"/>
  <c r="W138"/>
  <c r="X138"/>
  <c r="Y138"/>
  <c r="Z138"/>
  <c r="AA138"/>
  <c r="A139"/>
  <c r="B139"/>
  <c r="C139"/>
  <c r="D139"/>
  <c r="E139"/>
  <c r="F139"/>
  <c r="G139"/>
  <c r="H139"/>
  <c r="I139"/>
  <c r="J139"/>
  <c r="K139"/>
  <c r="L139"/>
  <c r="M139"/>
  <c r="N139"/>
  <c r="O139"/>
  <c r="P139"/>
  <c r="Q139"/>
  <c r="R139"/>
  <c r="S139"/>
  <c r="T139"/>
  <c r="U139"/>
  <c r="V139"/>
  <c r="W139"/>
  <c r="X139"/>
  <c r="Y139"/>
  <c r="Z139"/>
  <c r="AA139"/>
  <c r="A140"/>
  <c r="B140"/>
  <c r="C140"/>
  <c r="D140"/>
  <c r="E140"/>
  <c r="F140"/>
  <c r="G140"/>
  <c r="H140"/>
  <c r="I140"/>
  <c r="J140"/>
  <c r="K140"/>
  <c r="L140"/>
  <c r="M140"/>
  <c r="N140"/>
  <c r="O140"/>
  <c r="P140"/>
  <c r="Q140"/>
  <c r="R140"/>
  <c r="S140"/>
  <c r="T140"/>
  <c r="U140"/>
  <c r="V140"/>
  <c r="W140"/>
  <c r="X140"/>
  <c r="Y140"/>
  <c r="Z140"/>
  <c r="AA140"/>
  <c r="A141"/>
  <c r="B141"/>
  <c r="C141"/>
  <c r="D141"/>
  <c r="E141"/>
  <c r="F141"/>
  <c r="G141"/>
  <c r="H141"/>
  <c r="I141"/>
  <c r="J141"/>
  <c r="K141"/>
  <c r="L141"/>
  <c r="M141"/>
  <c r="N141"/>
  <c r="O141"/>
  <c r="P141"/>
  <c r="Q141"/>
  <c r="R141"/>
  <c r="S141"/>
  <c r="T141"/>
  <c r="U141"/>
  <c r="V141"/>
  <c r="W141"/>
  <c r="X141"/>
  <c r="Y141"/>
  <c r="Z141"/>
  <c r="AA141"/>
  <c r="A142"/>
  <c r="B142"/>
  <c r="C142"/>
  <c r="D142"/>
  <c r="E142"/>
  <c r="F142"/>
  <c r="G142"/>
  <c r="H142"/>
  <c r="I142"/>
  <c r="J142"/>
  <c r="K142"/>
  <c r="L142"/>
  <c r="M142"/>
  <c r="N142"/>
  <c r="O142"/>
  <c r="P142"/>
  <c r="Q142"/>
  <c r="R142"/>
  <c r="S142"/>
  <c r="T142"/>
  <c r="U142"/>
  <c r="V142"/>
  <c r="W142"/>
  <c r="X142"/>
  <c r="Y142"/>
  <c r="Z142"/>
  <c r="AA142"/>
  <c r="A143"/>
  <c r="B143"/>
  <c r="C143"/>
  <c r="D143"/>
  <c r="E143"/>
  <c r="F143"/>
  <c r="G143"/>
  <c r="H143"/>
  <c r="I143"/>
  <c r="J143"/>
  <c r="K143"/>
  <c r="L143"/>
  <c r="M143"/>
  <c r="N143"/>
  <c r="O143"/>
  <c r="P143"/>
  <c r="Q143"/>
  <c r="R143"/>
  <c r="S143"/>
  <c r="T143"/>
  <c r="U143"/>
  <c r="V143"/>
  <c r="W143"/>
  <c r="X143"/>
  <c r="Y143"/>
  <c r="Z143"/>
  <c r="AA143"/>
  <c r="A144"/>
  <c r="B144"/>
  <c r="C144"/>
  <c r="D144"/>
  <c r="E144"/>
  <c r="F144"/>
  <c r="G144"/>
  <c r="H144"/>
  <c r="I144"/>
  <c r="J144"/>
  <c r="K144"/>
  <c r="L144"/>
  <c r="M144"/>
  <c r="N144"/>
  <c r="O144"/>
  <c r="P144"/>
  <c r="Q144"/>
  <c r="R144"/>
  <c r="S144"/>
  <c r="T144"/>
  <c r="U144"/>
  <c r="V144"/>
  <c r="W144"/>
  <c r="X144"/>
  <c r="Y144"/>
  <c r="Z144"/>
  <c r="AA144"/>
  <c r="A145"/>
  <c r="B145"/>
  <c r="C145"/>
  <c r="D145"/>
  <c r="E145"/>
  <c r="F145"/>
  <c r="G145"/>
  <c r="H145"/>
  <c r="I145"/>
  <c r="J145"/>
  <c r="K145"/>
  <c r="L145"/>
  <c r="M145"/>
  <c r="N145"/>
  <c r="O145"/>
  <c r="P145"/>
  <c r="Q145"/>
  <c r="R145"/>
  <c r="S145"/>
  <c r="T145"/>
  <c r="U145"/>
  <c r="V145"/>
  <c r="W145"/>
  <c r="X145"/>
  <c r="Y145"/>
  <c r="Z145"/>
  <c r="AA145"/>
  <c r="A146"/>
  <c r="B146"/>
  <c r="C146"/>
  <c r="D146"/>
  <c r="E146"/>
  <c r="F146"/>
  <c r="G146"/>
  <c r="H146"/>
  <c r="I146"/>
  <c r="J146"/>
  <c r="K146"/>
  <c r="L146"/>
  <c r="M146"/>
  <c r="N146"/>
  <c r="O146"/>
  <c r="P146"/>
  <c r="Q146"/>
  <c r="R146"/>
  <c r="S146"/>
  <c r="T146"/>
  <c r="U146"/>
  <c r="V146"/>
  <c r="W146"/>
  <c r="X146"/>
  <c r="Y146"/>
  <c r="Z146"/>
  <c r="AA146"/>
  <c r="A147"/>
  <c r="B147"/>
  <c r="C147"/>
  <c r="D147"/>
  <c r="E147"/>
  <c r="F147"/>
  <c r="G147"/>
  <c r="H147"/>
  <c r="I147"/>
  <c r="J147"/>
  <c r="K147"/>
  <c r="L147"/>
  <c r="M147"/>
  <c r="N147"/>
  <c r="O147"/>
  <c r="P147"/>
  <c r="Q147"/>
  <c r="R147"/>
  <c r="S147"/>
  <c r="T147"/>
  <c r="U147"/>
  <c r="V147"/>
  <c r="W147"/>
  <c r="X147"/>
  <c r="Y147"/>
  <c r="Z147"/>
  <c r="AA147"/>
  <c r="A148"/>
  <c r="B148"/>
  <c r="C148"/>
  <c r="D148"/>
  <c r="E148"/>
  <c r="F148"/>
  <c r="G148"/>
  <c r="H148"/>
  <c r="I148"/>
  <c r="J148"/>
  <c r="K148"/>
  <c r="L148"/>
  <c r="M148"/>
  <c r="N148"/>
  <c r="O148"/>
  <c r="P148"/>
  <c r="Q148"/>
  <c r="R148"/>
  <c r="S148"/>
  <c r="T148"/>
  <c r="U148"/>
  <c r="V148"/>
  <c r="W148"/>
  <c r="X148"/>
  <c r="Y148"/>
  <c r="Z148"/>
  <c r="AA148"/>
  <c r="A149"/>
  <c r="B149"/>
  <c r="C149"/>
  <c r="D149"/>
  <c r="E149"/>
  <c r="F149"/>
  <c r="G149"/>
  <c r="H149"/>
  <c r="I149"/>
  <c r="J149"/>
  <c r="K149"/>
  <c r="L149"/>
  <c r="M149"/>
  <c r="N149"/>
  <c r="O149"/>
  <c r="P149"/>
  <c r="Q149"/>
  <c r="R149"/>
  <c r="S149"/>
  <c r="T149"/>
  <c r="U149"/>
  <c r="V149"/>
  <c r="W149"/>
  <c r="X149"/>
  <c r="Y149"/>
  <c r="Z149"/>
  <c r="AA149"/>
  <c r="A150"/>
  <c r="B150"/>
  <c r="C150"/>
  <c r="D150"/>
  <c r="E150"/>
  <c r="F150"/>
  <c r="G150"/>
  <c r="H150"/>
  <c r="I150"/>
  <c r="J150"/>
  <c r="K150"/>
  <c r="L150"/>
  <c r="M150"/>
  <c r="N150"/>
  <c r="O150"/>
  <c r="P150"/>
  <c r="Q150"/>
  <c r="R150"/>
  <c r="S150"/>
  <c r="T150"/>
  <c r="U150"/>
  <c r="V150"/>
  <c r="W150"/>
  <c r="X150"/>
  <c r="Y150"/>
  <c r="Z150"/>
  <c r="AA150"/>
  <c r="A151"/>
  <c r="B151"/>
  <c r="C151"/>
  <c r="D151"/>
  <c r="E151"/>
  <c r="F151"/>
  <c r="G151"/>
  <c r="H151"/>
  <c r="I151"/>
  <c r="J151"/>
  <c r="K151"/>
  <c r="L151"/>
  <c r="M151"/>
  <c r="N151"/>
  <c r="O151"/>
  <c r="P151"/>
  <c r="Q151"/>
  <c r="R151"/>
  <c r="S151"/>
  <c r="T151"/>
  <c r="U151"/>
  <c r="V151"/>
  <c r="W151"/>
  <c r="X151"/>
  <c r="Y151"/>
  <c r="Z151"/>
  <c r="AA151"/>
  <c r="A152"/>
  <c r="B152"/>
  <c r="C152"/>
  <c r="D152"/>
  <c r="E152"/>
  <c r="F152"/>
  <c r="G152"/>
  <c r="H152"/>
  <c r="I152"/>
  <c r="J152"/>
  <c r="K152"/>
  <c r="L152"/>
  <c r="M152"/>
  <c r="N152"/>
  <c r="O152"/>
  <c r="P152"/>
  <c r="Q152"/>
  <c r="R152"/>
  <c r="S152"/>
  <c r="T152"/>
  <c r="U152"/>
  <c r="V152"/>
  <c r="W152"/>
  <c r="X152"/>
  <c r="Y152"/>
  <c r="Z152"/>
  <c r="AA152"/>
  <c r="A153"/>
  <c r="B153"/>
  <c r="C153"/>
  <c r="D153"/>
  <c r="E153"/>
  <c r="F153"/>
  <c r="G153"/>
  <c r="H153"/>
  <c r="I153"/>
  <c r="J153"/>
  <c r="K153"/>
  <c r="L153"/>
  <c r="M153"/>
  <c r="N153"/>
  <c r="O153"/>
  <c r="P153"/>
  <c r="Q153"/>
  <c r="R153"/>
  <c r="S153"/>
  <c r="T153"/>
  <c r="U153"/>
  <c r="V153"/>
  <c r="W153"/>
  <c r="X153"/>
  <c r="Y153"/>
  <c r="Z153"/>
  <c r="AA153"/>
  <c r="A154"/>
  <c r="B154"/>
  <c r="C154"/>
  <c r="D154"/>
  <c r="E154"/>
  <c r="F154"/>
  <c r="G154"/>
  <c r="H154"/>
  <c r="I154"/>
  <c r="J154"/>
  <c r="K154"/>
  <c r="L154"/>
  <c r="M154"/>
  <c r="N154"/>
  <c r="O154"/>
  <c r="P154"/>
  <c r="Q154"/>
  <c r="R154"/>
  <c r="S154"/>
  <c r="T154"/>
  <c r="U154"/>
  <c r="V154"/>
  <c r="W154"/>
  <c r="X154"/>
  <c r="Y154"/>
  <c r="Z154"/>
  <c r="AA154"/>
  <c r="A155"/>
  <c r="B155"/>
  <c r="C155"/>
  <c r="D155"/>
  <c r="E155"/>
  <c r="F155"/>
  <c r="G155"/>
  <c r="H155"/>
  <c r="I155"/>
  <c r="J155"/>
  <c r="K155"/>
  <c r="L155"/>
  <c r="M155"/>
  <c r="N155"/>
  <c r="O155"/>
  <c r="P155"/>
  <c r="Q155"/>
  <c r="R155"/>
  <c r="S155"/>
  <c r="T155"/>
  <c r="U155"/>
  <c r="V155"/>
  <c r="W155"/>
  <c r="X155"/>
  <c r="Y155"/>
  <c r="Z155"/>
  <c r="AA155"/>
  <c r="A156"/>
  <c r="B156"/>
  <c r="C156"/>
  <c r="D156"/>
  <c r="E156"/>
  <c r="F156"/>
  <c r="G156"/>
  <c r="H156"/>
  <c r="I156"/>
  <c r="J156"/>
  <c r="K156"/>
  <c r="L156"/>
  <c r="M156"/>
  <c r="N156"/>
  <c r="O156"/>
  <c r="P156"/>
  <c r="Q156"/>
  <c r="R156"/>
  <c r="S156"/>
  <c r="T156"/>
  <c r="U156"/>
  <c r="V156"/>
  <c r="W156"/>
  <c r="X156"/>
  <c r="Y156"/>
  <c r="Z156"/>
  <c r="AA156"/>
  <c r="A157"/>
  <c r="B157"/>
  <c r="C157"/>
  <c r="D157"/>
  <c r="E157"/>
  <c r="F157"/>
  <c r="G157"/>
  <c r="H157"/>
  <c r="I157"/>
  <c r="J157"/>
  <c r="K157"/>
  <c r="L157"/>
  <c r="M157"/>
  <c r="N157"/>
  <c r="O157"/>
  <c r="P157"/>
  <c r="Q157"/>
  <c r="R157"/>
  <c r="S157"/>
  <c r="T157"/>
  <c r="U157"/>
  <c r="V157"/>
  <c r="W157"/>
  <c r="X157"/>
  <c r="Y157"/>
  <c r="Z157"/>
  <c r="AA157"/>
  <c r="A158"/>
  <c r="B158"/>
  <c r="C158"/>
  <c r="D158"/>
  <c r="E158"/>
  <c r="F158"/>
  <c r="G158"/>
  <c r="H158"/>
  <c r="I158"/>
  <c r="J158"/>
  <c r="K158"/>
  <c r="L158"/>
  <c r="M158"/>
  <c r="N158"/>
  <c r="O158"/>
  <c r="P158"/>
  <c r="Q158"/>
  <c r="R158"/>
  <c r="S158"/>
  <c r="T158"/>
  <c r="U158"/>
  <c r="V158"/>
  <c r="W158"/>
  <c r="X158"/>
  <c r="Y158"/>
  <c r="Z158"/>
  <c r="AA158"/>
  <c r="A159"/>
  <c r="B159"/>
  <c r="C159"/>
  <c r="D159"/>
  <c r="E159"/>
  <c r="F159"/>
  <c r="G159"/>
  <c r="H159"/>
  <c r="I159"/>
  <c r="J159"/>
  <c r="K159"/>
  <c r="L159"/>
  <c r="M159"/>
  <c r="N159"/>
  <c r="O159"/>
  <c r="P159"/>
  <c r="Q159"/>
  <c r="R159"/>
  <c r="S159"/>
  <c r="T159"/>
  <c r="U159"/>
  <c r="V159"/>
  <c r="W159"/>
  <c r="X159"/>
  <c r="Y159"/>
  <c r="Z159"/>
  <c r="AA159"/>
  <c r="A160"/>
  <c r="B160"/>
  <c r="C160"/>
  <c r="D160"/>
  <c r="E160"/>
  <c r="F160"/>
  <c r="G160"/>
  <c r="H160"/>
  <c r="I160"/>
  <c r="J160"/>
  <c r="K160"/>
  <c r="L160"/>
  <c r="M160"/>
  <c r="N160"/>
  <c r="O160"/>
  <c r="P160"/>
  <c r="Q160"/>
  <c r="R160"/>
  <c r="S160"/>
  <c r="T160"/>
  <c r="U160"/>
  <c r="V160"/>
  <c r="W160"/>
  <c r="X160"/>
  <c r="Y160"/>
  <c r="Z160"/>
  <c r="AA160"/>
  <c r="A161"/>
  <c r="B161"/>
  <c r="C161"/>
  <c r="D161"/>
  <c r="E161"/>
  <c r="F161"/>
  <c r="G161"/>
  <c r="H161"/>
  <c r="I161"/>
  <c r="J161"/>
  <c r="K161"/>
  <c r="L161"/>
  <c r="M161"/>
  <c r="N161"/>
  <c r="O161"/>
  <c r="P161"/>
  <c r="Q161"/>
  <c r="R161"/>
  <c r="S161"/>
  <c r="T161"/>
  <c r="U161"/>
  <c r="V161"/>
  <c r="W161"/>
  <c r="X161"/>
  <c r="Y161"/>
  <c r="Z161"/>
  <c r="AA161"/>
  <c r="A162"/>
  <c r="B162"/>
  <c r="C162"/>
  <c r="D162"/>
  <c r="E162"/>
  <c r="F162"/>
  <c r="G162"/>
  <c r="H162"/>
  <c r="I162"/>
  <c r="J162"/>
  <c r="K162"/>
  <c r="L162"/>
  <c r="M162"/>
  <c r="N162"/>
  <c r="O162"/>
  <c r="P162"/>
  <c r="Q162"/>
  <c r="R162"/>
  <c r="S162"/>
  <c r="T162"/>
  <c r="U162"/>
  <c r="V162"/>
  <c r="W162"/>
  <c r="X162"/>
  <c r="Y162"/>
  <c r="Z162"/>
  <c r="AA162"/>
  <c r="A163"/>
  <c r="B163"/>
  <c r="C163"/>
  <c r="D163"/>
  <c r="E163"/>
  <c r="F163"/>
  <c r="G163"/>
  <c r="H163"/>
  <c r="I163"/>
  <c r="J163"/>
  <c r="K163"/>
  <c r="L163"/>
  <c r="M163"/>
  <c r="N163"/>
  <c r="O163"/>
  <c r="P163"/>
  <c r="Q163"/>
  <c r="R163"/>
  <c r="S163"/>
  <c r="T163"/>
  <c r="U163"/>
  <c r="V163"/>
  <c r="W163"/>
  <c r="X163"/>
  <c r="Y163"/>
  <c r="Z163"/>
  <c r="AA163"/>
  <c r="A164"/>
  <c r="B164"/>
  <c r="C164"/>
  <c r="D164"/>
  <c r="E164"/>
  <c r="F164"/>
  <c r="G164"/>
  <c r="H164"/>
  <c r="I164"/>
  <c r="J164"/>
  <c r="K164"/>
  <c r="L164"/>
  <c r="M164"/>
  <c r="N164"/>
  <c r="O164"/>
  <c r="P164"/>
  <c r="Q164"/>
  <c r="R164"/>
  <c r="S164"/>
  <c r="T164"/>
  <c r="U164"/>
  <c r="V164"/>
  <c r="W164"/>
  <c r="X164"/>
  <c r="Y164"/>
  <c r="Z164"/>
  <c r="AA164"/>
  <c r="A165"/>
  <c r="B165"/>
  <c r="C165"/>
  <c r="D165"/>
  <c r="E165"/>
  <c r="F165"/>
  <c r="G165"/>
  <c r="H165"/>
  <c r="I165"/>
  <c r="J165"/>
  <c r="K165"/>
  <c r="L165"/>
  <c r="M165"/>
  <c r="N165"/>
  <c r="O165"/>
  <c r="P165"/>
  <c r="Q165"/>
  <c r="R165"/>
  <c r="S165"/>
  <c r="T165"/>
  <c r="U165"/>
  <c r="V165"/>
  <c r="W165"/>
  <c r="X165"/>
  <c r="Y165"/>
  <c r="Z165"/>
  <c r="AA165"/>
  <c r="A166"/>
  <c r="B166"/>
  <c r="C166"/>
  <c r="D166"/>
  <c r="E166"/>
  <c r="F166"/>
  <c r="G166"/>
  <c r="H166"/>
  <c r="I166"/>
  <c r="J166"/>
  <c r="K166"/>
  <c r="L166"/>
  <c r="M166"/>
  <c r="N166"/>
  <c r="O166"/>
  <c r="P166"/>
  <c r="Q166"/>
  <c r="R166"/>
  <c r="S166"/>
  <c r="T166"/>
  <c r="U166"/>
  <c r="V166"/>
  <c r="W166"/>
  <c r="X166"/>
  <c r="Y166"/>
  <c r="Z166"/>
  <c r="AA166"/>
  <c r="A167"/>
  <c r="B167"/>
  <c r="C167"/>
  <c r="D167"/>
  <c r="E167"/>
  <c r="F167"/>
  <c r="G167"/>
  <c r="H167"/>
  <c r="I167"/>
  <c r="J167"/>
  <c r="K167"/>
  <c r="L167"/>
  <c r="M167"/>
  <c r="N167"/>
  <c r="O167"/>
  <c r="P167"/>
  <c r="Q167"/>
  <c r="R167"/>
  <c r="S167"/>
  <c r="T167"/>
  <c r="U167"/>
  <c r="V167"/>
  <c r="W167"/>
  <c r="X167"/>
  <c r="Y167"/>
  <c r="Z167"/>
  <c r="AA167"/>
  <c r="A168"/>
  <c r="B168"/>
  <c r="C168"/>
  <c r="D168"/>
  <c r="E168"/>
  <c r="F168"/>
  <c r="G168"/>
  <c r="H168"/>
  <c r="I168"/>
  <c r="J168"/>
  <c r="K168"/>
  <c r="L168"/>
  <c r="M168"/>
  <c r="N168"/>
  <c r="O168"/>
  <c r="P168"/>
  <c r="Q168"/>
  <c r="R168"/>
  <c r="S168"/>
  <c r="T168"/>
  <c r="U168"/>
  <c r="V168"/>
  <c r="W168"/>
  <c r="X168"/>
  <c r="Y168"/>
  <c r="Z168"/>
  <c r="AA168"/>
  <c r="A169"/>
  <c r="B169"/>
  <c r="C169"/>
  <c r="D169"/>
  <c r="E169"/>
  <c r="F169"/>
  <c r="G169"/>
  <c r="H169"/>
  <c r="I169"/>
  <c r="J169"/>
  <c r="K169"/>
  <c r="L169"/>
  <c r="M169"/>
  <c r="N169"/>
  <c r="O169"/>
  <c r="P169"/>
  <c r="Q169"/>
  <c r="R169"/>
  <c r="S169"/>
  <c r="T169"/>
  <c r="U169"/>
  <c r="V169"/>
  <c r="W169"/>
  <c r="X169"/>
  <c r="Y169"/>
  <c r="Z169"/>
  <c r="AA169"/>
  <c r="A170"/>
  <c r="B170"/>
  <c r="C170"/>
  <c r="D170"/>
  <c r="E170"/>
  <c r="F170"/>
  <c r="G170"/>
  <c r="H170"/>
  <c r="I170"/>
  <c r="J170"/>
  <c r="K170"/>
  <c r="L170"/>
  <c r="M170"/>
  <c r="N170"/>
  <c r="O170"/>
  <c r="P170"/>
  <c r="Q170"/>
  <c r="R170"/>
  <c r="S170"/>
  <c r="T170"/>
  <c r="U170"/>
  <c r="V170"/>
  <c r="W170"/>
  <c r="X170"/>
  <c r="Y170"/>
  <c r="Z170"/>
  <c r="AA170"/>
  <c r="A171"/>
  <c r="B171"/>
  <c r="C171"/>
  <c r="D171"/>
  <c r="E171"/>
  <c r="F171"/>
  <c r="G171"/>
  <c r="H171"/>
  <c r="I171"/>
  <c r="J171"/>
  <c r="K171"/>
  <c r="L171"/>
  <c r="M171"/>
  <c r="N171"/>
  <c r="O171"/>
  <c r="P171"/>
  <c r="Q171"/>
  <c r="R171"/>
  <c r="S171"/>
  <c r="T171"/>
  <c r="U171"/>
  <c r="V171"/>
  <c r="W171"/>
  <c r="X171"/>
  <c r="Y171"/>
  <c r="Z171"/>
  <c r="AA171"/>
  <c r="A172"/>
  <c r="B172"/>
  <c r="C172"/>
  <c r="D172"/>
  <c r="E172"/>
  <c r="F172"/>
  <c r="G172"/>
  <c r="H172"/>
  <c r="I172"/>
  <c r="J172"/>
  <c r="K172"/>
  <c r="L172"/>
  <c r="M172"/>
  <c r="N172"/>
  <c r="O172"/>
  <c r="P172"/>
  <c r="Q172"/>
  <c r="R172"/>
  <c r="S172"/>
  <c r="T172"/>
  <c r="U172"/>
  <c r="V172"/>
  <c r="W172"/>
  <c r="X172"/>
  <c r="Y172"/>
  <c r="Z172"/>
  <c r="AA172"/>
  <c r="A173"/>
  <c r="B173"/>
  <c r="C173"/>
  <c r="D173"/>
  <c r="E173"/>
  <c r="F173"/>
  <c r="G173"/>
  <c r="H173"/>
  <c r="I173"/>
  <c r="J173"/>
  <c r="K173"/>
  <c r="L173"/>
  <c r="M173"/>
  <c r="N173"/>
  <c r="O173"/>
  <c r="P173"/>
  <c r="Q173"/>
  <c r="R173"/>
  <c r="S173"/>
  <c r="T173"/>
  <c r="U173"/>
  <c r="V173"/>
  <c r="W173"/>
  <c r="X173"/>
  <c r="Y173"/>
  <c r="Z173"/>
  <c r="AA173"/>
  <c r="A174"/>
  <c r="B174"/>
  <c r="C174"/>
  <c r="D174"/>
  <c r="E174"/>
  <c r="F174"/>
  <c r="G174"/>
  <c r="H174"/>
  <c r="I174"/>
  <c r="J174"/>
  <c r="K174"/>
  <c r="L174"/>
  <c r="M174"/>
  <c r="N174"/>
  <c r="O174"/>
  <c r="P174"/>
  <c r="Q174"/>
  <c r="R174"/>
  <c r="S174"/>
  <c r="T174"/>
  <c r="U174"/>
  <c r="V174"/>
  <c r="W174"/>
  <c r="X174"/>
  <c r="Y174"/>
  <c r="Z174"/>
  <c r="AA174"/>
  <c r="A175"/>
  <c r="B175"/>
  <c r="C175"/>
  <c r="D175"/>
  <c r="E175"/>
  <c r="F175"/>
  <c r="G175"/>
  <c r="H175"/>
  <c r="I175"/>
  <c r="J175"/>
  <c r="K175"/>
  <c r="L175"/>
  <c r="M175"/>
  <c r="N175"/>
  <c r="O175"/>
  <c r="P175"/>
  <c r="Q175"/>
  <c r="R175"/>
  <c r="S175"/>
  <c r="T175"/>
  <c r="U175"/>
  <c r="V175"/>
  <c r="W175"/>
  <c r="X175"/>
  <c r="Y175"/>
  <c r="Z175"/>
  <c r="AA175"/>
  <c r="A176"/>
  <c r="B176"/>
  <c r="C176"/>
  <c r="D176"/>
  <c r="E176"/>
  <c r="F176"/>
  <c r="G176"/>
  <c r="H176"/>
  <c r="I176"/>
  <c r="J176"/>
  <c r="K176"/>
  <c r="L176"/>
  <c r="M176"/>
  <c r="N176"/>
  <c r="O176"/>
  <c r="P176"/>
  <c r="Q176"/>
  <c r="R176"/>
  <c r="S176"/>
  <c r="T176"/>
  <c r="U176"/>
  <c r="V176"/>
  <c r="W176"/>
  <c r="X176"/>
  <c r="Y176"/>
  <c r="Z176"/>
  <c r="AA176"/>
  <c r="A177"/>
  <c r="B177"/>
  <c r="C177"/>
  <c r="D177"/>
  <c r="E177"/>
  <c r="F177"/>
  <c r="G177"/>
  <c r="H177"/>
  <c r="I177"/>
  <c r="J177"/>
  <c r="K177"/>
  <c r="L177"/>
  <c r="M177"/>
  <c r="N177"/>
  <c r="O177"/>
  <c r="P177"/>
  <c r="Q177"/>
  <c r="R177"/>
  <c r="S177"/>
  <c r="T177"/>
  <c r="U177"/>
  <c r="V177"/>
  <c r="W177"/>
  <c r="X177"/>
  <c r="Y177"/>
  <c r="Z177"/>
  <c r="AA177"/>
  <c r="A178"/>
  <c r="B178"/>
  <c r="C178"/>
  <c r="D178"/>
  <c r="E178"/>
  <c r="F178"/>
  <c r="G178"/>
  <c r="H178"/>
  <c r="I178"/>
  <c r="J178"/>
  <c r="K178"/>
  <c r="L178"/>
  <c r="M178"/>
  <c r="N178"/>
  <c r="O178"/>
  <c r="P178"/>
  <c r="Q178"/>
  <c r="R178"/>
  <c r="S178"/>
  <c r="T178"/>
  <c r="U178"/>
  <c r="V178"/>
  <c r="W178"/>
  <c r="X178"/>
  <c r="Y178"/>
  <c r="Z178"/>
  <c r="AA178"/>
  <c r="A179"/>
  <c r="B179"/>
  <c r="C179"/>
  <c r="D179"/>
  <c r="E179"/>
  <c r="F179"/>
  <c r="G179"/>
  <c r="H179"/>
  <c r="I179"/>
  <c r="J179"/>
  <c r="K179"/>
  <c r="L179"/>
  <c r="M179"/>
  <c r="N179"/>
  <c r="O179"/>
  <c r="P179"/>
  <c r="Q179"/>
  <c r="R179"/>
  <c r="S179"/>
  <c r="T179"/>
  <c r="U179"/>
  <c r="V179"/>
  <c r="W179"/>
  <c r="X179"/>
  <c r="Y179"/>
  <c r="Z179"/>
  <c r="AA179"/>
  <c r="A180"/>
  <c r="B180"/>
  <c r="C180"/>
  <c r="D180"/>
  <c r="E180"/>
  <c r="F180"/>
  <c r="G180"/>
  <c r="H180"/>
  <c r="I180"/>
  <c r="J180"/>
  <c r="K180"/>
  <c r="L180"/>
  <c r="M180"/>
  <c r="N180"/>
  <c r="O180"/>
  <c r="P180"/>
  <c r="Q180"/>
  <c r="R180"/>
  <c r="S180"/>
  <c r="T180"/>
  <c r="U180"/>
  <c r="V180"/>
  <c r="W180"/>
  <c r="X180"/>
  <c r="Y180"/>
  <c r="Z180"/>
  <c r="AA180"/>
  <c r="A181"/>
  <c r="B181"/>
  <c r="C181"/>
  <c r="D181"/>
  <c r="E181"/>
  <c r="F181"/>
  <c r="G181"/>
  <c r="H181"/>
  <c r="I181"/>
  <c r="J181"/>
  <c r="K181"/>
  <c r="L181"/>
  <c r="M181"/>
  <c r="N181"/>
  <c r="O181"/>
  <c r="P181"/>
  <c r="Q181"/>
  <c r="R181"/>
  <c r="S181"/>
  <c r="T181"/>
  <c r="U181"/>
  <c r="V181"/>
  <c r="W181"/>
  <c r="X181"/>
  <c r="Y181"/>
  <c r="Z181"/>
  <c r="AA181"/>
  <c r="A182"/>
  <c r="B182"/>
  <c r="C182"/>
  <c r="D182"/>
  <c r="E182"/>
  <c r="F182"/>
  <c r="G182"/>
  <c r="H182"/>
  <c r="I182"/>
  <c r="J182"/>
  <c r="K182"/>
  <c r="L182"/>
  <c r="M182"/>
  <c r="N182"/>
  <c r="O182"/>
  <c r="P182"/>
  <c r="Q182"/>
  <c r="R182"/>
  <c r="S182"/>
  <c r="T182"/>
  <c r="U182"/>
  <c r="V182"/>
  <c r="W182"/>
  <c r="X182"/>
  <c r="Y182"/>
  <c r="Z182"/>
  <c r="AA182"/>
  <c r="A183"/>
  <c r="B183"/>
  <c r="C183"/>
  <c r="D183"/>
  <c r="E183"/>
  <c r="F183"/>
  <c r="G183"/>
  <c r="H183"/>
  <c r="I183"/>
  <c r="J183"/>
  <c r="K183"/>
  <c r="L183"/>
  <c r="M183"/>
  <c r="N183"/>
  <c r="O183"/>
  <c r="P183"/>
  <c r="Q183"/>
  <c r="R183"/>
  <c r="S183"/>
  <c r="T183"/>
  <c r="U183"/>
  <c r="V183"/>
  <c r="W183"/>
  <c r="X183"/>
  <c r="Y183"/>
  <c r="Z183"/>
  <c r="AA183"/>
  <c r="A184"/>
  <c r="B184"/>
  <c r="C184"/>
  <c r="D184"/>
  <c r="E184"/>
  <c r="F184"/>
  <c r="G184"/>
  <c r="H184"/>
  <c r="I184"/>
  <c r="J184"/>
  <c r="K184"/>
  <c r="L184"/>
  <c r="M184"/>
  <c r="N184"/>
  <c r="O184"/>
  <c r="P184"/>
  <c r="Q184"/>
  <c r="R184"/>
  <c r="S184"/>
  <c r="T184"/>
  <c r="U184"/>
  <c r="V184"/>
  <c r="W184"/>
  <c r="X184"/>
  <c r="Y184"/>
  <c r="Z184"/>
  <c r="AA184"/>
  <c r="A185"/>
  <c r="B185"/>
  <c r="C185"/>
  <c r="D185"/>
  <c r="E185"/>
  <c r="F185"/>
  <c r="G185"/>
  <c r="H185"/>
  <c r="I185"/>
  <c r="J185"/>
  <c r="K185"/>
  <c r="L185"/>
  <c r="M185"/>
  <c r="N185"/>
  <c r="O185"/>
  <c r="P185"/>
  <c r="Q185"/>
  <c r="R185"/>
  <c r="S185"/>
  <c r="T185"/>
  <c r="U185"/>
  <c r="V185"/>
  <c r="W185"/>
  <c r="X185"/>
  <c r="Y185"/>
  <c r="Z185"/>
  <c r="AA185"/>
  <c r="A186"/>
  <c r="B186"/>
  <c r="C186"/>
  <c r="D186"/>
  <c r="E186"/>
  <c r="F186"/>
  <c r="G186"/>
  <c r="H186"/>
  <c r="I186"/>
  <c r="J186"/>
  <c r="K186"/>
  <c r="L186"/>
  <c r="M186"/>
  <c r="N186"/>
  <c r="O186"/>
  <c r="P186"/>
  <c r="Q186"/>
  <c r="R186"/>
  <c r="S186"/>
  <c r="T186"/>
  <c r="U186"/>
  <c r="V186"/>
  <c r="W186"/>
  <c r="X186"/>
  <c r="Y186"/>
  <c r="Z186"/>
  <c r="AA186"/>
  <c r="A187"/>
  <c r="B187"/>
  <c r="C187"/>
  <c r="D187"/>
  <c r="E187"/>
  <c r="F187"/>
  <c r="G187"/>
  <c r="H187"/>
  <c r="I187"/>
  <c r="J187"/>
  <c r="K187"/>
  <c r="L187"/>
  <c r="M187"/>
  <c r="N187"/>
  <c r="O187"/>
  <c r="P187"/>
  <c r="Q187"/>
  <c r="R187"/>
  <c r="S187"/>
  <c r="T187"/>
  <c r="U187"/>
  <c r="V187"/>
  <c r="W187"/>
  <c r="X187"/>
  <c r="Y187"/>
  <c r="Z187"/>
  <c r="AA187"/>
  <c r="A188"/>
  <c r="B188"/>
  <c r="C188"/>
  <c r="D188"/>
  <c r="E188"/>
  <c r="F188"/>
  <c r="G188"/>
  <c r="H188"/>
  <c r="I188"/>
  <c r="J188"/>
  <c r="K188"/>
  <c r="L188"/>
  <c r="M188"/>
  <c r="N188"/>
  <c r="O188"/>
  <c r="P188"/>
  <c r="Q188"/>
  <c r="R188"/>
  <c r="S188"/>
  <c r="T188"/>
  <c r="U188"/>
  <c r="V188"/>
  <c r="W188"/>
  <c r="X188"/>
  <c r="Y188"/>
  <c r="Z188"/>
  <c r="AA188"/>
  <c r="A189"/>
  <c r="B189"/>
  <c r="C189"/>
  <c r="D189"/>
  <c r="E189"/>
  <c r="F189"/>
  <c r="G189"/>
  <c r="H189"/>
  <c r="I189"/>
  <c r="J189"/>
  <c r="K189"/>
  <c r="L189"/>
  <c r="M189"/>
  <c r="N189"/>
  <c r="O189"/>
  <c r="P189"/>
  <c r="Q189"/>
  <c r="R189"/>
  <c r="S189"/>
  <c r="T189"/>
  <c r="U189"/>
  <c r="V189"/>
  <c r="W189"/>
  <c r="X189"/>
  <c r="Y189"/>
  <c r="Z189"/>
  <c r="AA189"/>
  <c r="A190"/>
  <c r="B190"/>
  <c r="C190"/>
  <c r="D190"/>
  <c r="E190"/>
  <c r="F190"/>
  <c r="G190"/>
  <c r="H190"/>
  <c r="I190"/>
  <c r="J190"/>
  <c r="K190"/>
  <c r="L190"/>
  <c r="M190"/>
  <c r="N190"/>
  <c r="O190"/>
  <c r="P190"/>
  <c r="Q190"/>
  <c r="R190"/>
  <c r="S190"/>
  <c r="T190"/>
  <c r="U190"/>
  <c r="V190"/>
  <c r="W190"/>
  <c r="X190"/>
  <c r="Y190"/>
  <c r="Z190"/>
  <c r="AA190"/>
  <c r="A191"/>
  <c r="B191"/>
  <c r="C191"/>
  <c r="D191"/>
  <c r="E191"/>
  <c r="F191"/>
  <c r="G191"/>
  <c r="H191"/>
  <c r="I191"/>
  <c r="J191"/>
  <c r="K191"/>
  <c r="L191"/>
  <c r="M191"/>
  <c r="N191"/>
  <c r="O191"/>
  <c r="P191"/>
  <c r="Q191"/>
  <c r="R191"/>
  <c r="S191"/>
  <c r="T191"/>
  <c r="U191"/>
  <c r="V191"/>
  <c r="W191"/>
  <c r="X191"/>
  <c r="Y191"/>
  <c r="Z191"/>
  <c r="AA191"/>
  <c r="A192"/>
  <c r="B192"/>
  <c r="C192"/>
  <c r="D192"/>
  <c r="E192"/>
  <c r="F192"/>
  <c r="G192"/>
  <c r="H192"/>
  <c r="I192"/>
  <c r="J192"/>
  <c r="K192"/>
  <c r="L192"/>
  <c r="M192"/>
  <c r="N192"/>
  <c r="O192"/>
  <c r="P192"/>
  <c r="Q192"/>
  <c r="R192"/>
  <c r="S192"/>
  <c r="T192"/>
  <c r="U192"/>
  <c r="V192"/>
  <c r="W192"/>
  <c r="X192"/>
  <c r="Y192"/>
  <c r="Z192"/>
  <c r="AA192"/>
  <c r="A193"/>
  <c r="B193"/>
  <c r="C193"/>
  <c r="D193"/>
  <c r="E193"/>
  <c r="F193"/>
  <c r="G193"/>
  <c r="H193"/>
  <c r="I193"/>
  <c r="J193"/>
  <c r="K193"/>
  <c r="L193"/>
  <c r="M193"/>
  <c r="N193"/>
  <c r="O193"/>
  <c r="P193"/>
  <c r="Q193"/>
  <c r="R193"/>
  <c r="S193"/>
  <c r="T193"/>
  <c r="U193"/>
  <c r="V193"/>
  <c r="W193"/>
  <c r="X193"/>
  <c r="Y193"/>
  <c r="Z193"/>
  <c r="AA193"/>
  <c r="A194"/>
  <c r="B194"/>
  <c r="C194"/>
  <c r="D194"/>
  <c r="E194"/>
  <c r="F194"/>
  <c r="G194"/>
  <c r="H194"/>
  <c r="I194"/>
  <c r="J194"/>
  <c r="K194"/>
  <c r="L194"/>
  <c r="M194"/>
  <c r="N194"/>
  <c r="O194"/>
  <c r="P194"/>
  <c r="Q194"/>
  <c r="R194"/>
  <c r="S194"/>
  <c r="T194"/>
  <c r="U194"/>
  <c r="V194"/>
  <c r="W194"/>
  <c r="X194"/>
  <c r="Y194"/>
  <c r="Z194"/>
  <c r="AA194"/>
  <c r="A195"/>
  <c r="B195"/>
  <c r="C195"/>
  <c r="D195"/>
  <c r="E195"/>
  <c r="F195"/>
  <c r="G195"/>
  <c r="H195"/>
  <c r="I195"/>
  <c r="J195"/>
  <c r="K195"/>
  <c r="L195"/>
  <c r="M195"/>
  <c r="N195"/>
  <c r="O195"/>
  <c r="P195"/>
  <c r="Q195"/>
  <c r="R195"/>
  <c r="S195"/>
  <c r="T195"/>
  <c r="U195"/>
  <c r="V195"/>
  <c r="W195"/>
  <c r="X195"/>
  <c r="Y195"/>
  <c r="Z195"/>
  <c r="AA195"/>
  <c r="A196"/>
  <c r="B196"/>
  <c r="C196"/>
  <c r="D196"/>
  <c r="E196"/>
  <c r="F196"/>
  <c r="G196"/>
  <c r="H196"/>
  <c r="I196"/>
  <c r="J196"/>
  <c r="K196"/>
  <c r="L196"/>
  <c r="M196"/>
  <c r="N196"/>
  <c r="O196"/>
  <c r="P196"/>
  <c r="Q196"/>
  <c r="R196"/>
  <c r="S196"/>
  <c r="T196"/>
  <c r="U196"/>
  <c r="V196"/>
  <c r="W196"/>
  <c r="X196"/>
  <c r="Y196"/>
  <c r="Z196"/>
  <c r="AA196"/>
  <c r="A197"/>
  <c r="B197"/>
  <c r="C197"/>
  <c r="D197"/>
  <c r="E197"/>
  <c r="F197"/>
  <c r="G197"/>
  <c r="H197"/>
  <c r="I197"/>
  <c r="J197"/>
  <c r="K197"/>
  <c r="L197"/>
  <c r="M197"/>
  <c r="N197"/>
  <c r="O197"/>
  <c r="P197"/>
  <c r="Q197"/>
  <c r="R197"/>
  <c r="S197"/>
  <c r="T197"/>
  <c r="U197"/>
  <c r="V197"/>
  <c r="W197"/>
  <c r="X197"/>
  <c r="Y197"/>
  <c r="Z197"/>
  <c r="AA197"/>
  <c r="A198"/>
  <c r="B198"/>
  <c r="C198"/>
  <c r="D198"/>
  <c r="E198"/>
  <c r="F198"/>
  <c r="G198"/>
  <c r="H198"/>
  <c r="I198"/>
  <c r="J198"/>
  <c r="K198"/>
  <c r="L198"/>
  <c r="M198"/>
  <c r="N198"/>
  <c r="O198"/>
  <c r="P198"/>
  <c r="Q198"/>
  <c r="R198"/>
  <c r="S198"/>
  <c r="T198"/>
  <c r="U198"/>
  <c r="V198"/>
  <c r="W198"/>
  <c r="X198"/>
  <c r="Y198"/>
  <c r="Z198"/>
  <c r="AA198"/>
  <c r="A199"/>
  <c r="B199"/>
  <c r="C199"/>
  <c r="D199"/>
  <c r="E199"/>
  <c r="F199"/>
  <c r="G199"/>
  <c r="H199"/>
  <c r="I199"/>
  <c r="J199"/>
  <c r="K199"/>
  <c r="L199"/>
  <c r="M199"/>
  <c r="N199"/>
  <c r="O199"/>
  <c r="P199"/>
  <c r="Q199"/>
  <c r="R199"/>
  <c r="S199"/>
  <c r="T199"/>
  <c r="U199"/>
  <c r="V199"/>
  <c r="W199"/>
  <c r="X199"/>
  <c r="Y199"/>
  <c r="Z199"/>
  <c r="AA199"/>
  <c r="A200"/>
  <c r="B200"/>
  <c r="C200"/>
  <c r="D200"/>
  <c r="E200"/>
  <c r="F200"/>
  <c r="G200"/>
  <c r="H200"/>
  <c r="I200"/>
  <c r="J200"/>
  <c r="K200"/>
  <c r="L200"/>
  <c r="M200"/>
  <c r="N200"/>
  <c r="O200"/>
  <c r="P200"/>
  <c r="Q200"/>
  <c r="R200"/>
  <c r="S200"/>
  <c r="T200"/>
  <c r="U200"/>
  <c r="V200"/>
  <c r="W200"/>
  <c r="X200"/>
  <c r="Y200"/>
  <c r="Z200"/>
  <c r="AA200"/>
  <c r="A201"/>
  <c r="B201"/>
  <c r="C201"/>
  <c r="D201"/>
  <c r="E201"/>
  <c r="F201"/>
  <c r="G201"/>
  <c r="H201"/>
  <c r="I201"/>
  <c r="J201"/>
  <c r="K201"/>
  <c r="L201"/>
  <c r="M201"/>
  <c r="N201"/>
  <c r="O201"/>
  <c r="P201"/>
  <c r="Q201"/>
  <c r="R201"/>
  <c r="S201"/>
  <c r="T201"/>
  <c r="U201"/>
  <c r="V201"/>
  <c r="W201"/>
  <c r="X201"/>
  <c r="Y201"/>
  <c r="Z201"/>
  <c r="AA201"/>
  <c r="A202"/>
  <c r="B202"/>
  <c r="C202"/>
  <c r="D202"/>
  <c r="E202"/>
  <c r="F202"/>
  <c r="G202"/>
  <c r="H202"/>
  <c r="I202"/>
  <c r="J202"/>
  <c r="K202"/>
  <c r="L202"/>
  <c r="M202"/>
  <c r="N202"/>
  <c r="O202"/>
  <c r="P202"/>
  <c r="Q202"/>
  <c r="R202"/>
  <c r="S202"/>
  <c r="T202"/>
  <c r="U202"/>
  <c r="V202"/>
  <c r="W202"/>
  <c r="X202"/>
  <c r="Y202"/>
  <c r="Z202"/>
  <c r="AA202"/>
  <c r="A203"/>
  <c r="B203"/>
  <c r="C203"/>
  <c r="D203"/>
  <c r="E203"/>
  <c r="F203"/>
  <c r="G203"/>
  <c r="H203"/>
  <c r="I203"/>
  <c r="J203"/>
  <c r="K203"/>
  <c r="L203"/>
  <c r="M203"/>
  <c r="N203"/>
  <c r="O203"/>
  <c r="P203"/>
  <c r="Q203"/>
  <c r="R203"/>
  <c r="S203"/>
  <c r="T203"/>
  <c r="U203"/>
  <c r="V203"/>
  <c r="W203"/>
  <c r="X203"/>
  <c r="Y203"/>
  <c r="Z203"/>
  <c r="AA203"/>
  <c r="A204"/>
  <c r="B204"/>
  <c r="C204"/>
  <c r="D204"/>
  <c r="E204"/>
  <c r="F204"/>
  <c r="G204"/>
  <c r="H204"/>
  <c r="I204"/>
  <c r="J204"/>
  <c r="K204"/>
  <c r="L204"/>
  <c r="M204"/>
  <c r="N204"/>
  <c r="O204"/>
  <c r="P204"/>
  <c r="Q204"/>
  <c r="R204"/>
  <c r="S204"/>
  <c r="T204"/>
  <c r="U204"/>
  <c r="V204"/>
  <c r="W204"/>
  <c r="X204"/>
  <c r="Y204"/>
  <c r="Z204"/>
  <c r="AA204"/>
  <c r="FP211" i="17"/>
  <c r="K13" i="23"/>
  <c r="K12"/>
  <c r="J12"/>
  <c r="K10"/>
  <c r="J10"/>
  <c r="K8"/>
  <c r="K7"/>
  <c r="K9"/>
  <c r="J9"/>
  <c r="J8"/>
  <c r="J7"/>
  <c r="I7"/>
  <c r="K6"/>
  <c r="J6"/>
  <c r="K5"/>
  <c r="J5"/>
  <c r="L9" i="17"/>
  <c r="M9"/>
  <c r="P9" s="1"/>
  <c r="N9"/>
  <c r="O9"/>
  <c r="Q9"/>
  <c r="S9" s="1"/>
  <c r="R9"/>
  <c r="U9"/>
  <c r="W9" s="1"/>
  <c r="V9"/>
  <c r="Y9"/>
  <c r="AA9"/>
  <c r="AE9"/>
  <c r="AT9" s="1"/>
  <c r="AF9"/>
  <c r="AG9"/>
  <c r="AI9" s="1"/>
  <c r="AM9" s="1"/>
  <c r="AH9"/>
  <c r="AJ9"/>
  <c r="AK9"/>
  <c r="AL9" s="1"/>
  <c r="AN9"/>
  <c r="AP9" s="1"/>
  <c r="AQ9" s="1"/>
  <c r="AO9"/>
  <c r="AX9"/>
  <c r="AY9"/>
  <c r="BN9" s="1"/>
  <c r="AZ9"/>
  <c r="BC9" s="1"/>
  <c r="BG9" s="1"/>
  <c r="BA9"/>
  <c r="BL9" s="1"/>
  <c r="BM9" s="1"/>
  <c r="BB9"/>
  <c r="BD9"/>
  <c r="BF9" s="1"/>
  <c r="BE9"/>
  <c r="BH9"/>
  <c r="BI9"/>
  <c r="BR9"/>
  <c r="BS9"/>
  <c r="BV9" s="1"/>
  <c r="BZ9" s="1"/>
  <c r="BT9"/>
  <c r="CE9" s="1"/>
  <c r="BU9"/>
  <c r="BW9"/>
  <c r="BX9"/>
  <c r="BY9"/>
  <c r="CA9"/>
  <c r="CB9"/>
  <c r="CC9"/>
  <c r="CD9" s="1"/>
  <c r="CG9"/>
  <c r="CK9"/>
  <c r="CL9"/>
  <c r="CM9"/>
  <c r="CN9"/>
  <c r="CO9"/>
  <c r="CP9"/>
  <c r="CQ9"/>
  <c r="CR9"/>
  <c r="CS9"/>
  <c r="CT9"/>
  <c r="CU9"/>
  <c r="CV9"/>
  <c r="CW9"/>
  <c r="DD9"/>
  <c r="DS9" s="1"/>
  <c r="DE9"/>
  <c r="DH9" s="1"/>
  <c r="DL9" s="1"/>
  <c r="DF9"/>
  <c r="DG9"/>
  <c r="DI9"/>
  <c r="DK9" s="1"/>
  <c r="DJ9"/>
  <c r="DM9"/>
  <c r="DO9" s="1"/>
  <c r="DN9"/>
  <c r="DQ9"/>
  <c r="DW9"/>
  <c r="DX9"/>
  <c r="DY9"/>
  <c r="EB9" s="1"/>
  <c r="DZ9"/>
  <c r="EA9"/>
  <c r="EC9"/>
  <c r="EG9"/>
  <c r="EM9" s="1"/>
  <c r="EH9"/>
  <c r="EI9"/>
  <c r="EJ9"/>
  <c r="EK9"/>
  <c r="EQ9"/>
  <c r="ER9"/>
  <c r="ES9"/>
  <c r="EV9" s="1"/>
  <c r="ET9"/>
  <c r="EU9"/>
  <c r="EW9"/>
  <c r="FA9"/>
  <c r="FC9" s="1"/>
  <c r="FD9" s="1"/>
  <c r="FB9"/>
  <c r="FE9"/>
  <c r="FG9" s="1"/>
  <c r="FH9" s="1"/>
  <c r="FF9"/>
  <c r="FO9"/>
  <c r="FP9"/>
  <c r="L10"/>
  <c r="M10"/>
  <c r="N10"/>
  <c r="O10"/>
  <c r="P10"/>
  <c r="Q10"/>
  <c r="R10"/>
  <c r="S10"/>
  <c r="T10"/>
  <c r="U10"/>
  <c r="V10"/>
  <c r="W10"/>
  <c r="X10"/>
  <c r="AE10"/>
  <c r="AT10" s="1"/>
  <c r="AF10"/>
  <c r="AI10" s="1"/>
  <c r="AG10"/>
  <c r="AH10"/>
  <c r="AJ10"/>
  <c r="AL10" s="1"/>
  <c r="AK10"/>
  <c r="AN10"/>
  <c r="AP10" s="1"/>
  <c r="AO10"/>
  <c r="AR10"/>
  <c r="AX10"/>
  <c r="AY10"/>
  <c r="BN10" s="1"/>
  <c r="AZ10"/>
  <c r="BC10" s="1"/>
  <c r="BA10"/>
  <c r="BB10"/>
  <c r="BD10"/>
  <c r="BF10" s="1"/>
  <c r="BE10"/>
  <c r="BH10"/>
  <c r="BJ10" s="1"/>
  <c r="BI10"/>
  <c r="BL10"/>
  <c r="BR10"/>
  <c r="BS10"/>
  <c r="BV10" s="1"/>
  <c r="BZ10" s="1"/>
  <c r="BT10"/>
  <c r="CG10" s="1"/>
  <c r="BU10"/>
  <c r="BW10"/>
  <c r="BY10" s="1"/>
  <c r="BX10"/>
  <c r="CA10"/>
  <c r="CB10"/>
  <c r="CK10"/>
  <c r="CL10"/>
  <c r="CM10"/>
  <c r="CX10" s="1"/>
  <c r="CN10"/>
  <c r="CY10" s="1"/>
  <c r="CP10"/>
  <c r="CQ10"/>
  <c r="CR10"/>
  <c r="CT10"/>
  <c r="CU10"/>
  <c r="CV10"/>
  <c r="CZ10"/>
  <c r="DD10"/>
  <c r="DE10"/>
  <c r="DF10"/>
  <c r="DG10"/>
  <c r="DH10"/>
  <c r="DI10"/>
  <c r="DJ10"/>
  <c r="DK10"/>
  <c r="DL10"/>
  <c r="DM10"/>
  <c r="DN10"/>
  <c r="DO10"/>
  <c r="DP10"/>
  <c r="DW10"/>
  <c r="EC10" s="1"/>
  <c r="DX10"/>
  <c r="DY10"/>
  <c r="DZ10"/>
  <c r="EA10"/>
  <c r="EB10"/>
  <c r="ED10" s="1"/>
  <c r="EG10"/>
  <c r="EL10" s="1"/>
  <c r="EH10"/>
  <c r="EI10"/>
  <c r="EJ10"/>
  <c r="EM10" s="1"/>
  <c r="EK10"/>
  <c r="EQ10"/>
  <c r="EW10" s="1"/>
  <c r="ER10"/>
  <c r="ES10"/>
  <c r="ET10"/>
  <c r="EU10"/>
  <c r="EV10"/>
  <c r="FA10"/>
  <c r="FB10"/>
  <c r="FC10"/>
  <c r="FD10"/>
  <c r="FE10"/>
  <c r="FF10"/>
  <c r="FG10"/>
  <c r="FH10"/>
  <c r="FO10"/>
  <c r="FP10"/>
  <c r="L11"/>
  <c r="M11"/>
  <c r="N11"/>
  <c r="Y11" s="1"/>
  <c r="O11"/>
  <c r="Q11"/>
  <c r="R11"/>
  <c r="S11"/>
  <c r="U11"/>
  <c r="V11"/>
  <c r="W11"/>
  <c r="AA11"/>
  <c r="AE11"/>
  <c r="AF11"/>
  <c r="AG11"/>
  <c r="AH11"/>
  <c r="AI11"/>
  <c r="AJ11"/>
  <c r="AK11"/>
  <c r="AL11"/>
  <c r="AM11"/>
  <c r="AN11"/>
  <c r="AO11"/>
  <c r="AP11"/>
  <c r="AQ11"/>
  <c r="AX11"/>
  <c r="AY11"/>
  <c r="AZ11"/>
  <c r="BA11"/>
  <c r="BB11"/>
  <c r="BC11"/>
  <c r="BD11"/>
  <c r="BE11"/>
  <c r="BF11"/>
  <c r="BG11"/>
  <c r="BH11"/>
  <c r="BI11"/>
  <c r="BJ11"/>
  <c r="BK11"/>
  <c r="BR11"/>
  <c r="CG11" s="1"/>
  <c r="BS11"/>
  <c r="BV11" s="1"/>
  <c r="BT11"/>
  <c r="BU11"/>
  <c r="BW11"/>
  <c r="BY11" s="1"/>
  <c r="BX11"/>
  <c r="CA11"/>
  <c r="CC11" s="1"/>
  <c r="CB11"/>
  <c r="CE11"/>
  <c r="CK11"/>
  <c r="CL11"/>
  <c r="CO11" s="1"/>
  <c r="CS11" s="1"/>
  <c r="CM11"/>
  <c r="CZ11" s="1"/>
  <c r="CN11"/>
  <c r="CP11"/>
  <c r="CR11" s="1"/>
  <c r="CQ11"/>
  <c r="CT11"/>
  <c r="CU11"/>
  <c r="DD11"/>
  <c r="DE11"/>
  <c r="DF11"/>
  <c r="DQ11" s="1"/>
  <c r="DG11"/>
  <c r="DR11" s="1"/>
  <c r="DI11"/>
  <c r="DJ11"/>
  <c r="DK11"/>
  <c r="DM11"/>
  <c r="DN11"/>
  <c r="DO11"/>
  <c r="DS11"/>
  <c r="DW11"/>
  <c r="EC11" s="1"/>
  <c r="DX11"/>
  <c r="DY11"/>
  <c r="DZ11"/>
  <c r="EA11"/>
  <c r="EG11"/>
  <c r="EH11"/>
  <c r="EI11"/>
  <c r="EL11" s="1"/>
  <c r="EJ11"/>
  <c r="EK11"/>
  <c r="EM11"/>
  <c r="EQ11"/>
  <c r="EW11" s="1"/>
  <c r="ER11"/>
  <c r="ES11"/>
  <c r="ET11"/>
  <c r="EU11"/>
  <c r="FA11"/>
  <c r="FB11"/>
  <c r="FC11"/>
  <c r="FD11" s="1"/>
  <c r="FE11"/>
  <c r="FF11"/>
  <c r="FG11"/>
  <c r="FH11" s="1"/>
  <c r="FO11"/>
  <c r="FP11"/>
  <c r="L12"/>
  <c r="AA12" s="1"/>
  <c r="M12"/>
  <c r="P12" s="1"/>
  <c r="N12"/>
  <c r="Y12" s="1"/>
  <c r="Z12" s="1"/>
  <c r="O12"/>
  <c r="Q12"/>
  <c r="S12" s="1"/>
  <c r="R12"/>
  <c r="U12"/>
  <c r="V12"/>
  <c r="AE12"/>
  <c r="AF12"/>
  <c r="AI12" s="1"/>
  <c r="AM12" s="1"/>
  <c r="AG12"/>
  <c r="AR12" s="1"/>
  <c r="AH12"/>
  <c r="AJ12"/>
  <c r="AK12"/>
  <c r="AL12"/>
  <c r="AN12"/>
  <c r="AO12"/>
  <c r="AP12"/>
  <c r="AQ12" s="1"/>
  <c r="AT12"/>
  <c r="AX12"/>
  <c r="AY12"/>
  <c r="AZ12"/>
  <c r="BC12" s="1"/>
  <c r="BG12" s="1"/>
  <c r="BA12"/>
  <c r="BL12" s="1"/>
  <c r="BB12"/>
  <c r="BD12"/>
  <c r="BE12"/>
  <c r="BF12"/>
  <c r="BH12"/>
  <c r="BI12"/>
  <c r="BJ12"/>
  <c r="BK12" s="1"/>
  <c r="BN12"/>
  <c r="BR12"/>
  <c r="BS12"/>
  <c r="BT12"/>
  <c r="BU12"/>
  <c r="BV12"/>
  <c r="BW12"/>
  <c r="BX12"/>
  <c r="BY12"/>
  <c r="BZ12"/>
  <c r="CA12"/>
  <c r="CB12"/>
  <c r="CC12"/>
  <c r="CD12"/>
  <c r="CK12"/>
  <c r="CZ12" s="1"/>
  <c r="CL12"/>
  <c r="CO12" s="1"/>
  <c r="CM12"/>
  <c r="CN12"/>
  <c r="CP12"/>
  <c r="CR12" s="1"/>
  <c r="CQ12"/>
  <c r="CT12"/>
  <c r="CV12" s="1"/>
  <c r="CU12"/>
  <c r="CX12"/>
  <c r="DD12"/>
  <c r="DS12" s="1"/>
  <c r="DE12"/>
  <c r="DH12" s="1"/>
  <c r="DL12" s="1"/>
  <c r="DF12"/>
  <c r="DQ12" s="1"/>
  <c r="DR12" s="1"/>
  <c r="DG12"/>
  <c r="DI12"/>
  <c r="DK12" s="1"/>
  <c r="DJ12"/>
  <c r="DM12"/>
  <c r="DN12"/>
  <c r="DW12"/>
  <c r="DX12"/>
  <c r="DY12"/>
  <c r="EB12" s="1"/>
  <c r="DZ12"/>
  <c r="EC12" s="1"/>
  <c r="EA12"/>
  <c r="EG12"/>
  <c r="EM12" s="1"/>
  <c r="EH12"/>
  <c r="EI12"/>
  <c r="EJ12"/>
  <c r="EK12"/>
  <c r="EL12"/>
  <c r="EQ12"/>
  <c r="ER12"/>
  <c r="ES12"/>
  <c r="EV12" s="1"/>
  <c r="ET12"/>
  <c r="EW12" s="1"/>
  <c r="EU12"/>
  <c r="FA12"/>
  <c r="FC12" s="1"/>
  <c r="FD12" s="1"/>
  <c r="FB12"/>
  <c r="FE12"/>
  <c r="FG12" s="1"/>
  <c r="FH12" s="1"/>
  <c r="FF12"/>
  <c r="FO12"/>
  <c r="FP12"/>
  <c r="L13"/>
  <c r="AA13" s="1"/>
  <c r="M13"/>
  <c r="P13" s="1"/>
  <c r="N13"/>
  <c r="O13"/>
  <c r="Q13"/>
  <c r="S13" s="1"/>
  <c r="R13"/>
  <c r="U13"/>
  <c r="W13" s="1"/>
  <c r="V13"/>
  <c r="Y13"/>
  <c r="AE13"/>
  <c r="AF13"/>
  <c r="AI13" s="1"/>
  <c r="AG13"/>
  <c r="AT13" s="1"/>
  <c r="AH13"/>
  <c r="AJ13"/>
  <c r="AL13" s="1"/>
  <c r="AK13"/>
  <c r="AN13"/>
  <c r="AO13"/>
  <c r="AX13"/>
  <c r="AY13"/>
  <c r="AZ13"/>
  <c r="BC13" s="1"/>
  <c r="BG13" s="1"/>
  <c r="BA13"/>
  <c r="BN13" s="1"/>
  <c r="BB13"/>
  <c r="BD13"/>
  <c r="BF13" s="1"/>
  <c r="BE13"/>
  <c r="BH13"/>
  <c r="BI13"/>
  <c r="BR13"/>
  <c r="CE13" s="1"/>
  <c r="BS13"/>
  <c r="BT13"/>
  <c r="BV13" s="1"/>
  <c r="BZ13" s="1"/>
  <c r="BU13"/>
  <c r="CF13" s="1"/>
  <c r="BW13"/>
  <c r="BX13"/>
  <c r="BY13"/>
  <c r="CA13"/>
  <c r="CB13"/>
  <c r="CC13"/>
  <c r="CG13"/>
  <c r="CK13"/>
  <c r="CL13"/>
  <c r="CM13"/>
  <c r="CN13"/>
  <c r="CO13"/>
  <c r="CP13"/>
  <c r="CQ13"/>
  <c r="CR13"/>
  <c r="CS13"/>
  <c r="CT13"/>
  <c r="CU13"/>
  <c r="CV13"/>
  <c r="CW13"/>
  <c r="DD13"/>
  <c r="DS13" s="1"/>
  <c r="DE13"/>
  <c r="DH13" s="1"/>
  <c r="DL13" s="1"/>
  <c r="DF13"/>
  <c r="DG13"/>
  <c r="DI13"/>
  <c r="DK13" s="1"/>
  <c r="DJ13"/>
  <c r="DM13"/>
  <c r="DO13" s="1"/>
  <c r="DP13" s="1"/>
  <c r="DN13"/>
  <c r="DQ13"/>
  <c r="DW13"/>
  <c r="DX13"/>
  <c r="DY13"/>
  <c r="EB13" s="1"/>
  <c r="DZ13"/>
  <c r="EA13"/>
  <c r="EC13"/>
  <c r="EG13"/>
  <c r="EM13" s="1"/>
  <c r="EH13"/>
  <c r="EI13"/>
  <c r="EJ13"/>
  <c r="EK13"/>
  <c r="EQ13"/>
  <c r="ER13"/>
  <c r="ES13"/>
  <c r="EV13" s="1"/>
  <c r="ET13"/>
  <c r="EU13"/>
  <c r="EW13"/>
  <c r="FA13"/>
  <c r="FC13" s="1"/>
  <c r="FD13" s="1"/>
  <c r="FB13"/>
  <c r="FE13"/>
  <c r="FG13" s="1"/>
  <c r="FH13" s="1"/>
  <c r="FF13"/>
  <c r="FO13"/>
  <c r="FP13"/>
  <c r="L14"/>
  <c r="M14"/>
  <c r="N14"/>
  <c r="O14"/>
  <c r="P14"/>
  <c r="Q14"/>
  <c r="R14"/>
  <c r="S14"/>
  <c r="T14"/>
  <c r="U14"/>
  <c r="V14"/>
  <c r="W14"/>
  <c r="X14"/>
  <c r="AE14"/>
  <c r="AT14" s="1"/>
  <c r="AF14"/>
  <c r="AI14" s="1"/>
  <c r="AM14" s="1"/>
  <c r="AG14"/>
  <c r="AH14"/>
  <c r="AJ14"/>
  <c r="AL14" s="1"/>
  <c r="AK14"/>
  <c r="AN14"/>
  <c r="AP14" s="1"/>
  <c r="AO14"/>
  <c r="AR14"/>
  <c r="AX14"/>
  <c r="AY14"/>
  <c r="BN14" s="1"/>
  <c r="AZ14"/>
  <c r="BC14" s="1"/>
  <c r="BA14"/>
  <c r="BB14"/>
  <c r="BD14"/>
  <c r="BF14" s="1"/>
  <c r="BE14"/>
  <c r="BH14"/>
  <c r="BJ14" s="1"/>
  <c r="BI14"/>
  <c r="BL14"/>
  <c r="BR14"/>
  <c r="BS14"/>
  <c r="BV14" s="1"/>
  <c r="BZ14" s="1"/>
  <c r="BT14"/>
  <c r="CG14" s="1"/>
  <c r="BU14"/>
  <c r="BW14"/>
  <c r="BY14" s="1"/>
  <c r="BX14"/>
  <c r="CA14"/>
  <c r="CB14"/>
  <c r="CK14"/>
  <c r="CX14" s="1"/>
  <c r="CL14"/>
  <c r="CM14"/>
  <c r="CO14" s="1"/>
  <c r="CS14" s="1"/>
  <c r="CN14"/>
  <c r="CY14" s="1"/>
  <c r="CP14"/>
  <c r="CQ14"/>
  <c r="CR14"/>
  <c r="CT14"/>
  <c r="CU14"/>
  <c r="CV14"/>
  <c r="CZ14"/>
  <c r="DD14"/>
  <c r="DE14"/>
  <c r="DF14"/>
  <c r="DG14"/>
  <c r="DH14"/>
  <c r="DI14"/>
  <c r="DJ14"/>
  <c r="DK14"/>
  <c r="DL14"/>
  <c r="DM14"/>
  <c r="DN14"/>
  <c r="DO14"/>
  <c r="DP14"/>
  <c r="DW14"/>
  <c r="EC14" s="1"/>
  <c r="DX14"/>
  <c r="DY14"/>
  <c r="DZ14"/>
  <c r="EA14"/>
  <c r="EB14"/>
  <c r="ED14" s="1"/>
  <c r="EG14"/>
  <c r="EL14" s="1"/>
  <c r="EH14"/>
  <c r="EI14"/>
  <c r="EJ14"/>
  <c r="EM14" s="1"/>
  <c r="EK14"/>
  <c r="EQ14"/>
  <c r="EW14" s="1"/>
  <c r="ER14"/>
  <c r="ES14"/>
  <c r="ET14"/>
  <c r="EU14"/>
  <c r="EV14"/>
  <c r="FA14"/>
  <c r="FB14"/>
  <c r="FC14"/>
  <c r="FD14"/>
  <c r="FE14"/>
  <c r="FF14"/>
  <c r="FG14"/>
  <c r="FH14"/>
  <c r="FO14"/>
  <c r="FP14"/>
  <c r="L15"/>
  <c r="Y15" s="1"/>
  <c r="M15"/>
  <c r="N15"/>
  <c r="P15" s="1"/>
  <c r="T15" s="1"/>
  <c r="O15"/>
  <c r="Q15"/>
  <c r="R15"/>
  <c r="S15"/>
  <c r="U15"/>
  <c r="V15"/>
  <c r="W15"/>
  <c r="AA15"/>
  <c r="AE15"/>
  <c r="AF15"/>
  <c r="AG15"/>
  <c r="AH15"/>
  <c r="AI15"/>
  <c r="AJ15"/>
  <c r="AK15"/>
  <c r="AL15"/>
  <c r="AM15"/>
  <c r="AN15"/>
  <c r="AO15"/>
  <c r="AP15"/>
  <c r="AQ15"/>
  <c r="AX15"/>
  <c r="AY15"/>
  <c r="AZ15"/>
  <c r="BA15"/>
  <c r="BB15"/>
  <c r="BC15"/>
  <c r="BD15"/>
  <c r="BE15"/>
  <c r="BF15"/>
  <c r="BG15"/>
  <c r="BH15"/>
  <c r="BI15"/>
  <c r="BJ15"/>
  <c r="BK15"/>
  <c r="BR15"/>
  <c r="BS15"/>
  <c r="BV15" s="1"/>
  <c r="BT15"/>
  <c r="BU15"/>
  <c r="BW15"/>
  <c r="BY15" s="1"/>
  <c r="BX15"/>
  <c r="CA15"/>
  <c r="CB15"/>
  <c r="CE15"/>
  <c r="CK15"/>
  <c r="CL15"/>
  <c r="CM15"/>
  <c r="CN15"/>
  <c r="CP15"/>
  <c r="CR15" s="1"/>
  <c r="CQ15"/>
  <c r="CT15"/>
  <c r="CU15"/>
  <c r="DD15"/>
  <c r="DQ15" s="1"/>
  <c r="DE15"/>
  <c r="DF15"/>
  <c r="DH15" s="1"/>
  <c r="DG15"/>
  <c r="DI15"/>
  <c r="DJ15"/>
  <c r="DK15"/>
  <c r="DM15"/>
  <c r="DN15"/>
  <c r="DO15"/>
  <c r="DS15"/>
  <c r="DW15"/>
  <c r="DX15"/>
  <c r="DY15"/>
  <c r="DZ15"/>
  <c r="EA15"/>
  <c r="EG15"/>
  <c r="EH15"/>
  <c r="EI15"/>
  <c r="EL15" s="1"/>
  <c r="EJ15"/>
  <c r="EK15"/>
  <c r="EM15"/>
  <c r="EQ15"/>
  <c r="ER15"/>
  <c r="ES15"/>
  <c r="ET15"/>
  <c r="EU15"/>
  <c r="FA15"/>
  <c r="FB15"/>
  <c r="FC15"/>
  <c r="FD15" s="1"/>
  <c r="FE15"/>
  <c r="FF15"/>
  <c r="FG15"/>
  <c r="FH15" s="1"/>
  <c r="FO15"/>
  <c r="FP15"/>
  <c r="L16"/>
  <c r="AA16" s="1"/>
  <c r="M16"/>
  <c r="P16" s="1"/>
  <c r="N16"/>
  <c r="Y16" s="1"/>
  <c r="O16"/>
  <c r="Q16"/>
  <c r="S16" s="1"/>
  <c r="R16"/>
  <c r="U16"/>
  <c r="V16"/>
  <c r="Z16"/>
  <c r="AE16"/>
  <c r="AF16"/>
  <c r="AG16"/>
  <c r="AR16" s="1"/>
  <c r="AH16"/>
  <c r="AJ16"/>
  <c r="AK16"/>
  <c r="AL16"/>
  <c r="AN16"/>
  <c r="AO16"/>
  <c r="AP16"/>
  <c r="AT16"/>
  <c r="AX16"/>
  <c r="AY16"/>
  <c r="AZ16"/>
  <c r="BA16"/>
  <c r="BL16" s="1"/>
  <c r="BB16"/>
  <c r="BD16"/>
  <c r="BE16"/>
  <c r="BF16"/>
  <c r="BH16"/>
  <c r="BI16"/>
  <c r="BJ16"/>
  <c r="BN16"/>
  <c r="BR16"/>
  <c r="BS16"/>
  <c r="BT16"/>
  <c r="BU16"/>
  <c r="BV16"/>
  <c r="BW16"/>
  <c r="BX16"/>
  <c r="BY16"/>
  <c r="BZ16"/>
  <c r="CA16"/>
  <c r="CB16"/>
  <c r="CC16"/>
  <c r="CD16"/>
  <c r="CK16"/>
  <c r="CL16"/>
  <c r="CO16" s="1"/>
  <c r="CS16" s="1"/>
  <c r="CM16"/>
  <c r="CN16"/>
  <c r="CP16"/>
  <c r="CR16" s="1"/>
  <c r="CQ16"/>
  <c r="CT16"/>
  <c r="CU16"/>
  <c r="DD16"/>
  <c r="DS16" s="1"/>
  <c r="DE16"/>
  <c r="DH16" s="1"/>
  <c r="DF16"/>
  <c r="DQ16" s="1"/>
  <c r="DG16"/>
  <c r="DI16"/>
  <c r="DK16" s="1"/>
  <c r="DJ16"/>
  <c r="DM16"/>
  <c r="DN16"/>
  <c r="DR16"/>
  <c r="DW16"/>
  <c r="DX16"/>
  <c r="DY16"/>
  <c r="EB16" s="1"/>
  <c r="DZ16"/>
  <c r="EC16" s="1"/>
  <c r="EA16"/>
  <c r="ED16"/>
  <c r="EG16"/>
  <c r="EM16" s="1"/>
  <c r="EH16"/>
  <c r="EI16"/>
  <c r="EJ16"/>
  <c r="EK16"/>
  <c r="EL16"/>
  <c r="EQ16"/>
  <c r="ER16"/>
  <c r="ES16"/>
  <c r="EV16" s="1"/>
  <c r="ET16"/>
  <c r="EW16" s="1"/>
  <c r="EU16"/>
  <c r="EX16"/>
  <c r="FA16"/>
  <c r="FC16" s="1"/>
  <c r="FD16" s="1"/>
  <c r="FB16"/>
  <c r="FE16"/>
  <c r="FG16" s="1"/>
  <c r="FH16" s="1"/>
  <c r="FF16"/>
  <c r="FO16"/>
  <c r="FP16"/>
  <c r="L17"/>
  <c r="M17"/>
  <c r="P17" s="1"/>
  <c r="N17"/>
  <c r="O17"/>
  <c r="Q17"/>
  <c r="S17" s="1"/>
  <c r="R17"/>
  <c r="U17"/>
  <c r="Y17" s="1"/>
  <c r="V17"/>
  <c r="AE17"/>
  <c r="AF17"/>
  <c r="AI17" s="1"/>
  <c r="AG17"/>
  <c r="AH17"/>
  <c r="AJ17"/>
  <c r="AL17" s="1"/>
  <c r="AK17"/>
  <c r="AN17"/>
  <c r="AO17"/>
  <c r="AX17"/>
  <c r="AY17"/>
  <c r="AZ17"/>
  <c r="BC17" s="1"/>
  <c r="BA17"/>
  <c r="BB17"/>
  <c r="BD17"/>
  <c r="BE17"/>
  <c r="BH17"/>
  <c r="BI17"/>
  <c r="BR17"/>
  <c r="BS17"/>
  <c r="BT17"/>
  <c r="BU17"/>
  <c r="BW17"/>
  <c r="BX17"/>
  <c r="BY17"/>
  <c r="CA17"/>
  <c r="CB17"/>
  <c r="CC17"/>
  <c r="CG17"/>
  <c r="CK17"/>
  <c r="CL17"/>
  <c r="CM17"/>
  <c r="CN17"/>
  <c r="CO17"/>
  <c r="CP17"/>
  <c r="CQ17"/>
  <c r="CR17"/>
  <c r="CS17"/>
  <c r="CT17"/>
  <c r="CU17"/>
  <c r="CV17"/>
  <c r="CW17"/>
  <c r="DD17"/>
  <c r="DE17"/>
  <c r="DH17" s="1"/>
  <c r="DF17"/>
  <c r="DG17"/>
  <c r="DI17"/>
  <c r="DK17" s="1"/>
  <c r="DJ17"/>
  <c r="DM17"/>
  <c r="DQ17" s="1"/>
  <c r="DN17"/>
  <c r="DW17"/>
  <c r="DX17"/>
  <c r="DY17"/>
  <c r="EB17" s="1"/>
  <c r="DZ17"/>
  <c r="EA17"/>
  <c r="EC17"/>
  <c r="EG17"/>
  <c r="EH17"/>
  <c r="EI17"/>
  <c r="EJ17"/>
  <c r="EK17"/>
  <c r="EQ17"/>
  <c r="ER17"/>
  <c r="ES17"/>
  <c r="EV17" s="1"/>
  <c r="ET17"/>
  <c r="EU17"/>
  <c r="EW17"/>
  <c r="FA17"/>
  <c r="FC17" s="1"/>
  <c r="FD17" s="1"/>
  <c r="FB17"/>
  <c r="FE17"/>
  <c r="FG17" s="1"/>
  <c r="FH17" s="1"/>
  <c r="FF17"/>
  <c r="FO17"/>
  <c r="FP17"/>
  <c r="L18"/>
  <c r="M18"/>
  <c r="N18"/>
  <c r="O18"/>
  <c r="P18"/>
  <c r="Q18"/>
  <c r="R18"/>
  <c r="S18"/>
  <c r="T18"/>
  <c r="U18"/>
  <c r="V18"/>
  <c r="W18"/>
  <c r="X18"/>
  <c r="AE18"/>
  <c r="AF18"/>
  <c r="AI18" s="1"/>
  <c r="AG18"/>
  <c r="AH18"/>
  <c r="AJ18"/>
  <c r="AL18" s="1"/>
  <c r="AK18"/>
  <c r="AN18"/>
  <c r="AO18"/>
  <c r="AR18"/>
  <c r="AX18"/>
  <c r="AY18"/>
  <c r="AZ18"/>
  <c r="BC18" s="1"/>
  <c r="BG18" s="1"/>
  <c r="BA18"/>
  <c r="BB18"/>
  <c r="BD18"/>
  <c r="BF18" s="1"/>
  <c r="BE18"/>
  <c r="BH18"/>
  <c r="BI18"/>
  <c r="BR18"/>
  <c r="BS18"/>
  <c r="BV18" s="1"/>
  <c r="BT18"/>
  <c r="BU18"/>
  <c r="BW18"/>
  <c r="BX18"/>
  <c r="CA18"/>
  <c r="CB18"/>
  <c r="CK18"/>
  <c r="CL18"/>
  <c r="CM18"/>
  <c r="CN18"/>
  <c r="CP18"/>
  <c r="CQ18"/>
  <c r="CR18"/>
  <c r="CT18"/>
  <c r="CU18"/>
  <c r="CV18"/>
  <c r="CZ18"/>
  <c r="DD18"/>
  <c r="DE18"/>
  <c r="DF18"/>
  <c r="DG18"/>
  <c r="DH18"/>
  <c r="DI18"/>
  <c r="DJ18"/>
  <c r="DK18"/>
  <c r="DL18"/>
  <c r="DM18"/>
  <c r="DN18"/>
  <c r="DO18"/>
  <c r="DP18"/>
  <c r="DW18"/>
  <c r="EC18" s="1"/>
  <c r="DX18"/>
  <c r="DY18"/>
  <c r="DZ18"/>
  <c r="EA18"/>
  <c r="EB18"/>
  <c r="EG18"/>
  <c r="EL18" s="1"/>
  <c r="EN18" s="1"/>
  <c r="EH18"/>
  <c r="EI18"/>
  <c r="EJ18"/>
  <c r="EK18"/>
  <c r="EM18"/>
  <c r="EQ18"/>
  <c r="ER18"/>
  <c r="ES18"/>
  <c r="ET18"/>
  <c r="EU18"/>
  <c r="EV18"/>
  <c r="FA18"/>
  <c r="FB18"/>
  <c r="FC18"/>
  <c r="FD18" s="1"/>
  <c r="FE18"/>
  <c r="FF18"/>
  <c r="FG18"/>
  <c r="FH18" s="1"/>
  <c r="FO18"/>
  <c r="FP18"/>
  <c r="L19"/>
  <c r="M19"/>
  <c r="N19"/>
  <c r="AA19" s="1"/>
  <c r="O19"/>
  <c r="Q19"/>
  <c r="R19"/>
  <c r="S19" s="1"/>
  <c r="U19"/>
  <c r="V19"/>
  <c r="W19"/>
  <c r="AE19"/>
  <c r="AF19"/>
  <c r="AG19"/>
  <c r="AH19"/>
  <c r="AI19"/>
  <c r="AJ19"/>
  <c r="AK19"/>
  <c r="AL19"/>
  <c r="AM19"/>
  <c r="AN19"/>
  <c r="AO19"/>
  <c r="AP19"/>
  <c r="AQ19"/>
  <c r="AX19"/>
  <c r="AY19"/>
  <c r="AZ19"/>
  <c r="BA19"/>
  <c r="BB19"/>
  <c r="BC19"/>
  <c r="BD19"/>
  <c r="BE19"/>
  <c r="BF19"/>
  <c r="BG19"/>
  <c r="BH19"/>
  <c r="BI19"/>
  <c r="BJ19"/>
  <c r="BK19"/>
  <c r="BR19"/>
  <c r="BS19"/>
  <c r="BV19" s="1"/>
  <c r="BZ19" s="1"/>
  <c r="CD19" s="1"/>
  <c r="BT19"/>
  <c r="BU19"/>
  <c r="BW19"/>
  <c r="BY19" s="1"/>
  <c r="BX19"/>
  <c r="CA19"/>
  <c r="CC19" s="1"/>
  <c r="CB19"/>
  <c r="CK19"/>
  <c r="CL19"/>
  <c r="CO19" s="1"/>
  <c r="CM19"/>
  <c r="CN19"/>
  <c r="CP19"/>
  <c r="CR19" s="1"/>
  <c r="CQ19"/>
  <c r="CT19"/>
  <c r="CU19"/>
  <c r="CX19"/>
  <c r="CY19" s="1"/>
  <c r="DD19"/>
  <c r="DE19"/>
  <c r="DF19"/>
  <c r="DG19"/>
  <c r="DI19"/>
  <c r="DJ19"/>
  <c r="DK19" s="1"/>
  <c r="DM19"/>
  <c r="DN19"/>
  <c r="DO19" s="1"/>
  <c r="DS19"/>
  <c r="DW19"/>
  <c r="DX19"/>
  <c r="DY19"/>
  <c r="DZ19"/>
  <c r="EA19"/>
  <c r="EG19"/>
  <c r="EH19"/>
  <c r="EM19" s="1"/>
  <c r="EI19"/>
  <c r="EJ19"/>
  <c r="EK19"/>
  <c r="EL19"/>
  <c r="EQ19"/>
  <c r="ER19"/>
  <c r="ES19"/>
  <c r="ET19"/>
  <c r="EU19"/>
  <c r="FA19"/>
  <c r="FB19"/>
  <c r="FC19" s="1"/>
  <c r="FD19" s="1"/>
  <c r="FE19"/>
  <c r="FF19"/>
  <c r="FG19" s="1"/>
  <c r="FH19" s="1"/>
  <c r="FO19"/>
  <c r="FP19"/>
  <c r="L20"/>
  <c r="Y20" s="1"/>
  <c r="M20"/>
  <c r="N20"/>
  <c r="O20"/>
  <c r="P20"/>
  <c r="T20" s="1"/>
  <c r="Q20"/>
  <c r="S20" s="1"/>
  <c r="R20"/>
  <c r="U20"/>
  <c r="W20" s="1"/>
  <c r="X20" s="1"/>
  <c r="AD20" s="1"/>
  <c r="V20"/>
  <c r="Z20"/>
  <c r="AE20"/>
  <c r="AF20"/>
  <c r="AI20" s="1"/>
  <c r="AG20"/>
  <c r="AS20" s="1"/>
  <c r="AH20"/>
  <c r="AJ20"/>
  <c r="AL20" s="1"/>
  <c r="AK20"/>
  <c r="AN20"/>
  <c r="AU20" s="1"/>
  <c r="AO20"/>
  <c r="AP20" s="1"/>
  <c r="AQ20" s="1"/>
  <c r="AW20" s="1"/>
  <c r="AT20"/>
  <c r="AV20"/>
  <c r="AX20"/>
  <c r="AY20"/>
  <c r="BL20" s="1"/>
  <c r="AZ20"/>
  <c r="BA20"/>
  <c r="BB20"/>
  <c r="BC20"/>
  <c r="BD20"/>
  <c r="BF20" s="1"/>
  <c r="BG20" s="1"/>
  <c r="BE20"/>
  <c r="BH20"/>
  <c r="BJ20" s="1"/>
  <c r="BK20" s="1"/>
  <c r="BQ20" s="1"/>
  <c r="BI20"/>
  <c r="BO20"/>
  <c r="BP20" s="1"/>
  <c r="BR20"/>
  <c r="BS20"/>
  <c r="BV20" s="1"/>
  <c r="BT20"/>
  <c r="CG20" s="1"/>
  <c r="BU20"/>
  <c r="BW20"/>
  <c r="CF20" s="1"/>
  <c r="BX20"/>
  <c r="CA20"/>
  <c r="CH20" s="1"/>
  <c r="CI20" s="1"/>
  <c r="CB20"/>
  <c r="CE20"/>
  <c r="CK20"/>
  <c r="CX20" s="1"/>
  <c r="CL20"/>
  <c r="CM20"/>
  <c r="CZ20" s="1"/>
  <c r="CN20"/>
  <c r="CP20"/>
  <c r="CQ20"/>
  <c r="CR20" s="1"/>
  <c r="CT20"/>
  <c r="CU20"/>
  <c r="CV20" s="1"/>
  <c r="CW20" s="1"/>
  <c r="DC20" s="1"/>
  <c r="CY20"/>
  <c r="DA20"/>
  <c r="DB20" s="1"/>
  <c r="DD20"/>
  <c r="DR20" s="1"/>
  <c r="DE20"/>
  <c r="DF20"/>
  <c r="DG20"/>
  <c r="DH20" s="1"/>
  <c r="DL20" s="1"/>
  <c r="DI20"/>
  <c r="DJ20"/>
  <c r="DK20"/>
  <c r="DM20"/>
  <c r="DN20"/>
  <c r="DO20"/>
  <c r="DP20" s="1"/>
  <c r="DV20" s="1"/>
  <c r="DS20"/>
  <c r="DT20"/>
  <c r="DU20" s="1"/>
  <c r="DW20"/>
  <c r="EB20" s="1"/>
  <c r="DX20"/>
  <c r="DY20"/>
  <c r="DZ20"/>
  <c r="EA20"/>
  <c r="EG20"/>
  <c r="EL20" s="1"/>
  <c r="EH20"/>
  <c r="EI20"/>
  <c r="EJ20"/>
  <c r="EK20"/>
  <c r="EM20"/>
  <c r="EQ20"/>
  <c r="EV20" s="1"/>
  <c r="ER20"/>
  <c r="ES20"/>
  <c r="ET20"/>
  <c r="EU20"/>
  <c r="FA20"/>
  <c r="FB20"/>
  <c r="FC20"/>
  <c r="FD20" s="1"/>
  <c r="FE20"/>
  <c r="FF20"/>
  <c r="FG20"/>
  <c r="FH20" s="1"/>
  <c r="FI20"/>
  <c r="FJ20" s="1"/>
  <c r="FL20"/>
  <c r="FN20"/>
  <c r="FO20"/>
  <c r="FP20"/>
  <c r="L21"/>
  <c r="Y21" s="1"/>
  <c r="M21"/>
  <c r="N21"/>
  <c r="AA21" s="1"/>
  <c r="O21"/>
  <c r="Q21"/>
  <c r="R21"/>
  <c r="S21" s="1"/>
  <c r="U21"/>
  <c r="V21"/>
  <c r="W21" s="1"/>
  <c r="X21" s="1"/>
  <c r="AD21" s="1"/>
  <c r="Z21"/>
  <c r="AB21"/>
  <c r="AC21" s="1"/>
  <c r="AE21"/>
  <c r="AS21" s="1"/>
  <c r="AF21"/>
  <c r="AG21"/>
  <c r="AH21"/>
  <c r="AI21" s="1"/>
  <c r="AM21" s="1"/>
  <c r="AJ21"/>
  <c r="AK21"/>
  <c r="AL21"/>
  <c r="AN21"/>
  <c r="AO21"/>
  <c r="AP21"/>
  <c r="AQ21" s="1"/>
  <c r="AW21" s="1"/>
  <c r="AT21"/>
  <c r="AU21"/>
  <c r="AV21" s="1"/>
  <c r="AX21"/>
  <c r="AY21"/>
  <c r="BM21" s="1"/>
  <c r="AZ21"/>
  <c r="BA21"/>
  <c r="BB21"/>
  <c r="BC21" s="1"/>
  <c r="BG21" s="1"/>
  <c r="BD21"/>
  <c r="BE21"/>
  <c r="BF21"/>
  <c r="BH21"/>
  <c r="BI21"/>
  <c r="BJ21"/>
  <c r="BK21" s="1"/>
  <c r="BQ21" s="1"/>
  <c r="BN21"/>
  <c r="BO21"/>
  <c r="BP21" s="1"/>
  <c r="BR21"/>
  <c r="CE21" s="1"/>
  <c r="BS21"/>
  <c r="BT21"/>
  <c r="BU21"/>
  <c r="BV21"/>
  <c r="BW21"/>
  <c r="BY21" s="1"/>
  <c r="BZ21" s="1"/>
  <c r="BX21"/>
  <c r="CA21"/>
  <c r="CC21" s="1"/>
  <c r="CD21" s="1"/>
  <c r="CJ21" s="1"/>
  <c r="CB21"/>
  <c r="CH21"/>
  <c r="CI21" s="1"/>
  <c r="CK21"/>
  <c r="CL21"/>
  <c r="CO21" s="1"/>
  <c r="CM21"/>
  <c r="CZ21" s="1"/>
  <c r="CN21"/>
  <c r="CP21"/>
  <c r="CY21" s="1"/>
  <c r="CQ21"/>
  <c r="CT21"/>
  <c r="DA21" s="1"/>
  <c r="DB21" s="1"/>
  <c r="CU21"/>
  <c r="CX21"/>
  <c r="DD21"/>
  <c r="DQ21" s="1"/>
  <c r="DE21"/>
  <c r="DF21"/>
  <c r="DS21" s="1"/>
  <c r="DG21"/>
  <c r="DI21"/>
  <c r="DJ21"/>
  <c r="DK21" s="1"/>
  <c r="DM21"/>
  <c r="DN21"/>
  <c r="DO21" s="1"/>
  <c r="DP21" s="1"/>
  <c r="DV21" s="1"/>
  <c r="DR21"/>
  <c r="DT21"/>
  <c r="DU21" s="1"/>
  <c r="DW21"/>
  <c r="EC21" s="1"/>
  <c r="DX21"/>
  <c r="DY21"/>
  <c r="DZ21"/>
  <c r="EA21"/>
  <c r="EG21"/>
  <c r="EH21"/>
  <c r="EM21" s="1"/>
  <c r="EI21"/>
  <c r="EJ21"/>
  <c r="EK21"/>
  <c r="EL21"/>
  <c r="EO21" s="1"/>
  <c r="EP21"/>
  <c r="EQ21"/>
  <c r="EW21" s="1"/>
  <c r="ER21"/>
  <c r="ES21"/>
  <c r="ET21"/>
  <c r="EU21"/>
  <c r="FA21"/>
  <c r="FB21"/>
  <c r="FC21" s="1"/>
  <c r="FD21" s="1"/>
  <c r="FE21"/>
  <c r="FF21"/>
  <c r="FG21" s="1"/>
  <c r="FH21" s="1"/>
  <c r="FI21"/>
  <c r="FJ21"/>
  <c r="FK21" s="1"/>
  <c r="FL21"/>
  <c r="FN21"/>
  <c r="FO21"/>
  <c r="FP21"/>
  <c r="L22"/>
  <c r="M22"/>
  <c r="P22" s="1"/>
  <c r="N22"/>
  <c r="AA22" s="1"/>
  <c r="O22"/>
  <c r="Q22"/>
  <c r="Z22" s="1"/>
  <c r="R22"/>
  <c r="U22"/>
  <c r="AB22" s="1"/>
  <c r="AC22" s="1"/>
  <c r="V22"/>
  <c r="Y22"/>
  <c r="AE22"/>
  <c r="AR22" s="1"/>
  <c r="AF22"/>
  <c r="AG22"/>
  <c r="AT22" s="1"/>
  <c r="AH22"/>
  <c r="AJ22"/>
  <c r="AK22"/>
  <c r="AL22" s="1"/>
  <c r="AN22"/>
  <c r="AO22"/>
  <c r="AP22" s="1"/>
  <c r="AQ22" s="1"/>
  <c r="AW22" s="1"/>
  <c r="AS22"/>
  <c r="AU22"/>
  <c r="AV22" s="1"/>
  <c r="AX22"/>
  <c r="AY22"/>
  <c r="BL22" s="1"/>
  <c r="AZ22"/>
  <c r="BA22"/>
  <c r="BN22" s="1"/>
  <c r="BB22"/>
  <c r="BD22"/>
  <c r="BE22"/>
  <c r="BF22" s="1"/>
  <c r="BH22"/>
  <c r="BI22"/>
  <c r="BJ22" s="1"/>
  <c r="BK22" s="1"/>
  <c r="BQ22" s="1"/>
  <c r="BM22"/>
  <c r="BO22"/>
  <c r="BP22" s="1"/>
  <c r="BR22"/>
  <c r="CF22" s="1"/>
  <c r="BS22"/>
  <c r="BT22"/>
  <c r="BU22"/>
  <c r="BV22" s="1"/>
  <c r="BZ22" s="1"/>
  <c r="BW22"/>
  <c r="BX22"/>
  <c r="BY22"/>
  <c r="CA22"/>
  <c r="CB22"/>
  <c r="CC22"/>
  <c r="CD22" s="1"/>
  <c r="CJ22" s="1"/>
  <c r="CG22"/>
  <c r="CH22"/>
  <c r="CI22" s="1"/>
  <c r="CK22"/>
  <c r="CX22" s="1"/>
  <c r="CL22"/>
  <c r="CM22"/>
  <c r="CN22"/>
  <c r="CO22"/>
  <c r="CP22"/>
  <c r="CR22" s="1"/>
  <c r="CS22" s="1"/>
  <c r="CQ22"/>
  <c r="CT22"/>
  <c r="CV22" s="1"/>
  <c r="CW22" s="1"/>
  <c r="DC22" s="1"/>
  <c r="CU22"/>
  <c r="DA22"/>
  <c r="DB22" s="1"/>
  <c r="DD22"/>
  <c r="DE22"/>
  <c r="DH22" s="1"/>
  <c r="DF22"/>
  <c r="DS22" s="1"/>
  <c r="DG22"/>
  <c r="DI22"/>
  <c r="DR22" s="1"/>
  <c r="DJ22"/>
  <c r="DM22"/>
  <c r="DT22" s="1"/>
  <c r="DU22" s="1"/>
  <c r="DN22"/>
  <c r="DQ22"/>
  <c r="DW22"/>
  <c r="EB22" s="1"/>
  <c r="DX22"/>
  <c r="DY22"/>
  <c r="DZ22"/>
  <c r="EA22"/>
  <c r="EC22"/>
  <c r="EG22"/>
  <c r="EL22" s="1"/>
  <c r="EH22"/>
  <c r="EI22"/>
  <c r="EJ22"/>
  <c r="EK22"/>
  <c r="EQ22"/>
  <c r="EV22" s="1"/>
  <c r="ER22"/>
  <c r="ES22"/>
  <c r="ET22"/>
  <c r="EU22"/>
  <c r="EW22"/>
  <c r="FA22"/>
  <c r="FC22" s="1"/>
  <c r="FD22" s="1"/>
  <c r="FB22"/>
  <c r="FE22"/>
  <c r="FG22" s="1"/>
  <c r="FH22" s="1"/>
  <c r="FF22"/>
  <c r="FI22"/>
  <c r="FJ22" s="1"/>
  <c r="FN22"/>
  <c r="FO22"/>
  <c r="FP22"/>
  <c r="L23"/>
  <c r="Y23" s="1"/>
  <c r="M23"/>
  <c r="N23"/>
  <c r="O23"/>
  <c r="P23"/>
  <c r="Q23"/>
  <c r="S23" s="1"/>
  <c r="T23" s="1"/>
  <c r="R23"/>
  <c r="U23"/>
  <c r="W23" s="1"/>
  <c r="X23" s="1"/>
  <c r="AD23" s="1"/>
  <c r="V23"/>
  <c r="AB23"/>
  <c r="AC23" s="1"/>
  <c r="AE23"/>
  <c r="AF23"/>
  <c r="AI23" s="1"/>
  <c r="AG23"/>
  <c r="AT23" s="1"/>
  <c r="AH23"/>
  <c r="AJ23"/>
  <c r="AS23" s="1"/>
  <c r="AK23"/>
  <c r="AN23"/>
  <c r="AU23" s="1"/>
  <c r="AV23" s="1"/>
  <c r="AO23"/>
  <c r="AR23"/>
  <c r="AX23"/>
  <c r="AY23"/>
  <c r="AZ23"/>
  <c r="BC23" s="1"/>
  <c r="BA23"/>
  <c r="BN23" s="1"/>
  <c r="BB23"/>
  <c r="BD23"/>
  <c r="BM23" s="1"/>
  <c r="BE23"/>
  <c r="BH23"/>
  <c r="BO23" s="1"/>
  <c r="BP23" s="1"/>
  <c r="BI23"/>
  <c r="BL23"/>
  <c r="BR23"/>
  <c r="BS23"/>
  <c r="BT23"/>
  <c r="CF23" s="1"/>
  <c r="BU23"/>
  <c r="BW23"/>
  <c r="BX23"/>
  <c r="BY23" s="1"/>
  <c r="CA23"/>
  <c r="CB23"/>
  <c r="CC23" s="1"/>
  <c r="CD23" s="1"/>
  <c r="CH23"/>
  <c r="CI23" s="1"/>
  <c r="CJ23"/>
  <c r="CK23"/>
  <c r="CY23" s="1"/>
  <c r="CL23"/>
  <c r="CM23"/>
  <c r="CN23"/>
  <c r="CO23" s="1"/>
  <c r="CS23" s="1"/>
  <c r="CP23"/>
  <c r="CQ23"/>
  <c r="CR23"/>
  <c r="CT23"/>
  <c r="CU23"/>
  <c r="CV23"/>
  <c r="CW23" s="1"/>
  <c r="DC23" s="1"/>
  <c r="CZ23"/>
  <c r="DA23"/>
  <c r="DB23" s="1"/>
  <c r="DD23"/>
  <c r="DE23"/>
  <c r="DF23"/>
  <c r="DG23"/>
  <c r="DH23"/>
  <c r="DI23"/>
  <c r="DK23" s="1"/>
  <c r="DJ23"/>
  <c r="DL23"/>
  <c r="DM23"/>
  <c r="DO23" s="1"/>
  <c r="DN23"/>
  <c r="DP23"/>
  <c r="DV23" s="1"/>
  <c r="DT23"/>
  <c r="DU23" s="1"/>
  <c r="DW23"/>
  <c r="DX23"/>
  <c r="EC23" s="1"/>
  <c r="DY23"/>
  <c r="DZ23"/>
  <c r="EA23"/>
  <c r="EB23"/>
  <c r="EF23"/>
  <c r="EG23"/>
  <c r="EM23" s="1"/>
  <c r="EH23"/>
  <c r="EI23"/>
  <c r="EJ23"/>
  <c r="EK23"/>
  <c r="EQ23"/>
  <c r="ER23"/>
  <c r="EW23" s="1"/>
  <c r="ES23"/>
  <c r="ET23"/>
  <c r="EU23"/>
  <c r="EV23"/>
  <c r="FA23"/>
  <c r="FC23" s="1"/>
  <c r="FB23"/>
  <c r="FD23"/>
  <c r="FE23"/>
  <c r="FG23" s="1"/>
  <c r="FH23" s="1"/>
  <c r="FF23"/>
  <c r="FI23"/>
  <c r="FJ23" s="1"/>
  <c r="FL23"/>
  <c r="FN23"/>
  <c r="FO23"/>
  <c r="FP23"/>
  <c r="L24"/>
  <c r="Z24" s="1"/>
  <c r="M24"/>
  <c r="N24"/>
  <c r="O24"/>
  <c r="P24" s="1"/>
  <c r="T24" s="1"/>
  <c r="Q24"/>
  <c r="R24"/>
  <c r="S24"/>
  <c r="U24"/>
  <c r="V24"/>
  <c r="W24"/>
  <c r="X24" s="1"/>
  <c r="AD24" s="1"/>
  <c r="AA24"/>
  <c r="AB24"/>
  <c r="AC24" s="1"/>
  <c r="AE24"/>
  <c r="AF24"/>
  <c r="AG24"/>
  <c r="AH24"/>
  <c r="AI24"/>
  <c r="AJ24"/>
  <c r="AL24" s="1"/>
  <c r="AK24"/>
  <c r="AM24"/>
  <c r="AN24"/>
  <c r="AP24" s="1"/>
  <c r="AQ24" s="1"/>
  <c r="AW24" s="1"/>
  <c r="AO24"/>
  <c r="AU24"/>
  <c r="AV24" s="1"/>
  <c r="AX24"/>
  <c r="AY24"/>
  <c r="AZ24"/>
  <c r="BA24"/>
  <c r="BB24"/>
  <c r="BC24"/>
  <c r="BD24"/>
  <c r="BF24" s="1"/>
  <c r="BE24"/>
  <c r="BG24"/>
  <c r="BH24"/>
  <c r="BJ24" s="1"/>
  <c r="BI24"/>
  <c r="BK24"/>
  <c r="BQ24" s="1"/>
  <c r="BO24"/>
  <c r="BP24" s="1"/>
  <c r="BR24"/>
  <c r="BS24"/>
  <c r="BV24" s="1"/>
  <c r="BT24"/>
  <c r="BU24"/>
  <c r="BW24"/>
  <c r="BX24"/>
  <c r="CA24"/>
  <c r="CB24"/>
  <c r="CK24"/>
  <c r="CX24" s="1"/>
  <c r="CL24"/>
  <c r="CM24"/>
  <c r="CN24"/>
  <c r="CP24"/>
  <c r="CQ24"/>
  <c r="CR24" s="1"/>
  <c r="CT24"/>
  <c r="CU24"/>
  <c r="CV24" s="1"/>
  <c r="CW24" s="1"/>
  <c r="DC24" s="1"/>
  <c r="CY24"/>
  <c r="DA24"/>
  <c r="DB24" s="1"/>
  <c r="DD24"/>
  <c r="DR24" s="1"/>
  <c r="DE24"/>
  <c r="DF24"/>
  <c r="DG24"/>
  <c r="DH24" s="1"/>
  <c r="DI24"/>
  <c r="DJ24"/>
  <c r="DK24"/>
  <c r="DM24"/>
  <c r="DN24"/>
  <c r="DO24"/>
  <c r="DP24" s="1"/>
  <c r="DV24" s="1"/>
  <c r="DS24"/>
  <c r="DT24"/>
  <c r="DU24" s="1"/>
  <c r="DW24"/>
  <c r="DX24"/>
  <c r="DY24"/>
  <c r="DZ24"/>
  <c r="EA24"/>
  <c r="EG24"/>
  <c r="EL24" s="1"/>
  <c r="EH24"/>
  <c r="EI24"/>
  <c r="EM24" s="1"/>
  <c r="EJ24"/>
  <c r="EK24"/>
  <c r="EQ24"/>
  <c r="ER24"/>
  <c r="ES24"/>
  <c r="ET24"/>
  <c r="EU24"/>
  <c r="FA24"/>
  <c r="FB24"/>
  <c r="FC24"/>
  <c r="FD24" s="1"/>
  <c r="FE24"/>
  <c r="FF24"/>
  <c r="FG24"/>
  <c r="FH24" s="1"/>
  <c r="FI24"/>
  <c r="FJ24" s="1"/>
  <c r="FM24" s="1"/>
  <c r="FK24"/>
  <c r="FL24"/>
  <c r="FN24"/>
  <c r="FO24"/>
  <c r="FP24"/>
  <c r="L25"/>
  <c r="Y25" s="1"/>
  <c r="M25"/>
  <c r="N25"/>
  <c r="O25"/>
  <c r="Q25"/>
  <c r="R25"/>
  <c r="S25" s="1"/>
  <c r="U25"/>
  <c r="V25"/>
  <c r="W25" s="1"/>
  <c r="X25" s="1"/>
  <c r="AD25" s="1"/>
  <c r="Z25"/>
  <c r="AB25"/>
  <c r="AC25" s="1"/>
  <c r="AE25"/>
  <c r="AS25" s="1"/>
  <c r="AF25"/>
  <c r="AG25"/>
  <c r="AH25"/>
  <c r="AI25" s="1"/>
  <c r="AM25" s="1"/>
  <c r="AJ25"/>
  <c r="AK25"/>
  <c r="AL25"/>
  <c r="AN25"/>
  <c r="AO25"/>
  <c r="AP25"/>
  <c r="AQ25" s="1"/>
  <c r="AW25" s="1"/>
  <c r="AT25"/>
  <c r="AU25"/>
  <c r="AV25" s="1"/>
  <c r="AX25"/>
  <c r="AY25"/>
  <c r="BM25" s="1"/>
  <c r="AZ25"/>
  <c r="BA25"/>
  <c r="BB25"/>
  <c r="BC25" s="1"/>
  <c r="BG25" s="1"/>
  <c r="BD25"/>
  <c r="BE25"/>
  <c r="BF25"/>
  <c r="BH25"/>
  <c r="BI25"/>
  <c r="BJ25"/>
  <c r="BK25" s="1"/>
  <c r="BQ25" s="1"/>
  <c r="BN25"/>
  <c r="BO25"/>
  <c r="BP25" s="1"/>
  <c r="BR25"/>
  <c r="BS25"/>
  <c r="BT25"/>
  <c r="BU25"/>
  <c r="BV25"/>
  <c r="BW25"/>
  <c r="BY25" s="1"/>
  <c r="BX25"/>
  <c r="BZ25"/>
  <c r="CA25"/>
  <c r="CC25" s="1"/>
  <c r="CD25" s="1"/>
  <c r="CJ25" s="1"/>
  <c r="CB25"/>
  <c r="CH25"/>
  <c r="CI25" s="1"/>
  <c r="CK25"/>
  <c r="CL25"/>
  <c r="CO25" s="1"/>
  <c r="CM25"/>
  <c r="CN25"/>
  <c r="CP25"/>
  <c r="CQ25"/>
  <c r="CT25"/>
  <c r="CU25"/>
  <c r="CX25"/>
  <c r="DD25"/>
  <c r="DE25"/>
  <c r="DF25"/>
  <c r="DR25" s="1"/>
  <c r="DG25"/>
  <c r="DI25"/>
  <c r="DJ25"/>
  <c r="DK25" s="1"/>
  <c r="DM25"/>
  <c r="DN25"/>
  <c r="DO25" s="1"/>
  <c r="DP25" s="1"/>
  <c r="DT25"/>
  <c r="DU25" s="1"/>
  <c r="DV25"/>
  <c r="DW25"/>
  <c r="DX25"/>
  <c r="DY25"/>
  <c r="DZ25"/>
  <c r="EA25"/>
  <c r="EG25"/>
  <c r="EH25"/>
  <c r="EM25" s="1"/>
  <c r="EI25"/>
  <c r="EJ25"/>
  <c r="EK25"/>
  <c r="EL25"/>
  <c r="EP25" s="1"/>
  <c r="EQ25"/>
  <c r="EW25" s="1"/>
  <c r="ER25"/>
  <c r="ES25"/>
  <c r="ET25"/>
  <c r="EU25"/>
  <c r="FA25"/>
  <c r="FB25"/>
  <c r="FC25" s="1"/>
  <c r="FD25" s="1"/>
  <c r="FE25"/>
  <c r="FF25"/>
  <c r="FG25" s="1"/>
  <c r="FH25" s="1"/>
  <c r="FI25"/>
  <c r="FJ25"/>
  <c r="FL25"/>
  <c r="FN25"/>
  <c r="FO25"/>
  <c r="FP25"/>
  <c r="L26"/>
  <c r="M26"/>
  <c r="P26" s="1"/>
  <c r="N26"/>
  <c r="O26"/>
  <c r="Q26"/>
  <c r="R26"/>
  <c r="U26"/>
  <c r="V26"/>
  <c r="AE26"/>
  <c r="AR26" s="1"/>
  <c r="AF26"/>
  <c r="AG26"/>
  <c r="AH26"/>
  <c r="AJ26"/>
  <c r="AK26"/>
  <c r="AL26" s="1"/>
  <c r="AN26"/>
  <c r="AO26"/>
  <c r="AP26" s="1"/>
  <c r="AQ26" s="1"/>
  <c r="AW26" s="1"/>
  <c r="AS26"/>
  <c r="AU26"/>
  <c r="AV26" s="1"/>
  <c r="AX26"/>
  <c r="AY26"/>
  <c r="BL26" s="1"/>
  <c r="AZ26"/>
  <c r="BA26"/>
  <c r="BB26"/>
  <c r="BD26"/>
  <c r="BE26"/>
  <c r="BF26" s="1"/>
  <c r="BH26"/>
  <c r="BI26"/>
  <c r="BJ26" s="1"/>
  <c r="BK26" s="1"/>
  <c r="BQ26" s="1"/>
  <c r="BM26"/>
  <c r="BO26"/>
  <c r="BP26" s="1"/>
  <c r="BR26"/>
  <c r="CF26" s="1"/>
  <c r="BS26"/>
  <c r="BT26"/>
  <c r="BU26"/>
  <c r="BV26" s="1"/>
  <c r="BZ26" s="1"/>
  <c r="BW26"/>
  <c r="BX26"/>
  <c r="BY26"/>
  <c r="CA26"/>
  <c r="CB26"/>
  <c r="CC26"/>
  <c r="CD26" s="1"/>
  <c r="CJ26" s="1"/>
  <c r="CG26"/>
  <c r="CH26"/>
  <c r="CI26" s="1"/>
  <c r="CK26"/>
  <c r="CL26"/>
  <c r="CM26"/>
  <c r="CN26"/>
  <c r="CO26"/>
  <c r="CS26" s="1"/>
  <c r="CP26"/>
  <c r="CR26" s="1"/>
  <c r="CQ26"/>
  <c r="CT26"/>
  <c r="CV26" s="1"/>
  <c r="CW26" s="1"/>
  <c r="DC26" s="1"/>
  <c r="CU26"/>
  <c r="DA26"/>
  <c r="DB26" s="1"/>
  <c r="DD26"/>
  <c r="DE26"/>
  <c r="DH26" s="1"/>
  <c r="DF26"/>
  <c r="DG26"/>
  <c r="DI26"/>
  <c r="DJ26"/>
  <c r="DM26"/>
  <c r="DN26"/>
  <c r="DW26"/>
  <c r="DX26"/>
  <c r="DY26"/>
  <c r="EC26" s="1"/>
  <c r="DZ26"/>
  <c r="EA26"/>
  <c r="EG26"/>
  <c r="EH26"/>
  <c r="EI26"/>
  <c r="EJ26"/>
  <c r="EK26"/>
  <c r="EL26"/>
  <c r="EN26" s="1"/>
  <c r="EQ26"/>
  <c r="EV26" s="1"/>
  <c r="EX26" s="1"/>
  <c r="ER26"/>
  <c r="ES26"/>
  <c r="ET26"/>
  <c r="EU26"/>
  <c r="EW26"/>
  <c r="FA26"/>
  <c r="FB26"/>
  <c r="FE26"/>
  <c r="FG26" s="1"/>
  <c r="FH26" s="1"/>
  <c r="FF26"/>
  <c r="FI26"/>
  <c r="FL26" s="1"/>
  <c r="FJ26"/>
  <c r="FK26" s="1"/>
  <c r="FM26"/>
  <c r="FN26"/>
  <c r="FO26"/>
  <c r="FP26"/>
  <c r="L27"/>
  <c r="Y27" s="1"/>
  <c r="M27"/>
  <c r="N27"/>
  <c r="O27"/>
  <c r="P27"/>
  <c r="T27" s="1"/>
  <c r="Q27"/>
  <c r="S27" s="1"/>
  <c r="R27"/>
  <c r="U27"/>
  <c r="W27" s="1"/>
  <c r="X27" s="1"/>
  <c r="AD27" s="1"/>
  <c r="V27"/>
  <c r="AB27"/>
  <c r="AC27" s="1"/>
  <c r="AE27"/>
  <c r="AF27"/>
  <c r="AR27" s="1"/>
  <c r="AG27"/>
  <c r="AS27" s="1"/>
  <c r="AH27"/>
  <c r="AJ27"/>
  <c r="AK27"/>
  <c r="AN27"/>
  <c r="AO27"/>
  <c r="AX27"/>
  <c r="AY27"/>
  <c r="AZ27"/>
  <c r="BC27" s="1"/>
  <c r="BA27"/>
  <c r="BB27"/>
  <c r="BD27"/>
  <c r="BM27" s="1"/>
  <c r="BE27"/>
  <c r="BH27"/>
  <c r="BO27" s="1"/>
  <c r="BI27"/>
  <c r="BJ27"/>
  <c r="BK27" s="1"/>
  <c r="BQ27" s="1"/>
  <c r="BN27"/>
  <c r="BP27"/>
  <c r="BR27"/>
  <c r="BS27"/>
  <c r="BT27"/>
  <c r="CF27" s="1"/>
  <c r="BU27"/>
  <c r="BW27"/>
  <c r="BX27"/>
  <c r="BY27" s="1"/>
  <c r="CA27"/>
  <c r="CB27"/>
  <c r="CC27" s="1"/>
  <c r="CD27" s="1"/>
  <c r="CJ27" s="1"/>
  <c r="CG27"/>
  <c r="CH27"/>
  <c r="CI27" s="1"/>
  <c r="CK27"/>
  <c r="CZ27" s="1"/>
  <c r="CL27"/>
  <c r="CO27" s="1"/>
  <c r="CM27"/>
  <c r="CN27"/>
  <c r="CP27"/>
  <c r="CR27" s="1"/>
  <c r="CQ27"/>
  <c r="CT27"/>
  <c r="CV27" s="1"/>
  <c r="CW27" s="1"/>
  <c r="DC27" s="1"/>
  <c r="CU27"/>
  <c r="CX27"/>
  <c r="DD27"/>
  <c r="DQ27" s="1"/>
  <c r="DE27"/>
  <c r="DF27"/>
  <c r="DG27"/>
  <c r="DH27"/>
  <c r="DI27"/>
  <c r="DJ27"/>
  <c r="DM27"/>
  <c r="DO27" s="1"/>
  <c r="DP27" s="1"/>
  <c r="DV27" s="1"/>
  <c r="DN27"/>
  <c r="DR27"/>
  <c r="DW27"/>
  <c r="DX27"/>
  <c r="DY27"/>
  <c r="EB27" s="1"/>
  <c r="DZ27"/>
  <c r="EC27" s="1"/>
  <c r="EA27"/>
  <c r="EG27"/>
  <c r="EH27"/>
  <c r="EI27"/>
  <c r="EJ27"/>
  <c r="EL27" s="1"/>
  <c r="EK27"/>
  <c r="EQ27"/>
  <c r="ER27"/>
  <c r="ES27"/>
  <c r="EV27" s="1"/>
  <c r="ET27"/>
  <c r="EU27"/>
  <c r="EW27"/>
  <c r="FA27"/>
  <c r="FB27"/>
  <c r="FE27"/>
  <c r="FF27"/>
  <c r="FI27"/>
  <c r="FJ27"/>
  <c r="FK27" s="1"/>
  <c r="FL27"/>
  <c r="FM27"/>
  <c r="FN27"/>
  <c r="FO27"/>
  <c r="FP27"/>
  <c r="L28"/>
  <c r="Z28" s="1"/>
  <c r="M28"/>
  <c r="N28"/>
  <c r="O28"/>
  <c r="P28"/>
  <c r="Q28"/>
  <c r="R28"/>
  <c r="S28"/>
  <c r="T28"/>
  <c r="U28"/>
  <c r="V28"/>
  <c r="W28"/>
  <c r="X28"/>
  <c r="AD28" s="1"/>
  <c r="AB28"/>
  <c r="AC28"/>
  <c r="AE28"/>
  <c r="AF28"/>
  <c r="AI28" s="1"/>
  <c r="AG28"/>
  <c r="AS28" s="1"/>
  <c r="AH28"/>
  <c r="AJ28"/>
  <c r="AK28"/>
  <c r="AN28"/>
  <c r="AO28"/>
  <c r="AR28"/>
  <c r="AU28"/>
  <c r="AV28"/>
  <c r="AX28"/>
  <c r="AY28"/>
  <c r="BL28" s="1"/>
  <c r="AZ28"/>
  <c r="BC28" s="1"/>
  <c r="BA28"/>
  <c r="BM28" s="1"/>
  <c r="BB28"/>
  <c r="BD28"/>
  <c r="BE28"/>
  <c r="BH28"/>
  <c r="BI28"/>
  <c r="BO28"/>
  <c r="BP28"/>
  <c r="BR28"/>
  <c r="BS28"/>
  <c r="BT28"/>
  <c r="CG28" s="1"/>
  <c r="BU28"/>
  <c r="BW28"/>
  <c r="BX28"/>
  <c r="BY28"/>
  <c r="CA28"/>
  <c r="CH28" s="1"/>
  <c r="CB28"/>
  <c r="CC28"/>
  <c r="CD28" s="1"/>
  <c r="CE28"/>
  <c r="CI28"/>
  <c r="CJ28"/>
  <c r="CK28"/>
  <c r="CL28"/>
  <c r="CM28"/>
  <c r="CY28" s="1"/>
  <c r="CN28"/>
  <c r="CP28"/>
  <c r="CQ28"/>
  <c r="CR28"/>
  <c r="CT28"/>
  <c r="CU28"/>
  <c r="CV28"/>
  <c r="CW28" s="1"/>
  <c r="DC28" s="1"/>
  <c r="CZ28"/>
  <c r="DA28"/>
  <c r="DB28" s="1"/>
  <c r="DD28"/>
  <c r="DE28"/>
  <c r="DH28" s="1"/>
  <c r="DL28" s="1"/>
  <c r="DF28"/>
  <c r="DG28"/>
  <c r="DI28"/>
  <c r="DK28" s="1"/>
  <c r="DJ28"/>
  <c r="DM28"/>
  <c r="DO28" s="1"/>
  <c r="DP28" s="1"/>
  <c r="DV28" s="1"/>
  <c r="DN28"/>
  <c r="DQ28"/>
  <c r="DS28"/>
  <c r="DW28"/>
  <c r="EC28" s="1"/>
  <c r="DX28"/>
  <c r="DY28"/>
  <c r="DZ28"/>
  <c r="EA28"/>
  <c r="EB28"/>
  <c r="ED28" s="1"/>
  <c r="EG28"/>
  <c r="EM28" s="1"/>
  <c r="EH28"/>
  <c r="EI28"/>
  <c r="EJ28"/>
  <c r="EK28"/>
  <c r="EQ28"/>
  <c r="ER28"/>
  <c r="ES28"/>
  <c r="EV28" s="1"/>
  <c r="ET28"/>
  <c r="EU28"/>
  <c r="EW28"/>
  <c r="FA28"/>
  <c r="FC28" s="1"/>
  <c r="FD28" s="1"/>
  <c r="FB28"/>
  <c r="FE28"/>
  <c r="FG28" s="1"/>
  <c r="FH28" s="1"/>
  <c r="FF28"/>
  <c r="FI28"/>
  <c r="FL28" s="1"/>
  <c r="FN28"/>
  <c r="FO28"/>
  <c r="FP28"/>
  <c r="L29"/>
  <c r="AA29" s="1"/>
  <c r="M29"/>
  <c r="N29"/>
  <c r="O29"/>
  <c r="P29"/>
  <c r="Q29"/>
  <c r="R29"/>
  <c r="S29"/>
  <c r="T29"/>
  <c r="U29"/>
  <c r="V29"/>
  <c r="W29"/>
  <c r="X29"/>
  <c r="AD29" s="1"/>
  <c r="Z29"/>
  <c r="AB29"/>
  <c r="AC29" s="1"/>
  <c r="AE29"/>
  <c r="AT29" s="1"/>
  <c r="AF29"/>
  <c r="AI29" s="1"/>
  <c r="AM29" s="1"/>
  <c r="AG29"/>
  <c r="AH29"/>
  <c r="AJ29"/>
  <c r="AL29" s="1"/>
  <c r="AK29"/>
  <c r="AN29"/>
  <c r="AU29" s="1"/>
  <c r="AV29" s="1"/>
  <c r="AO29"/>
  <c r="AR29"/>
  <c r="AS29"/>
  <c r="AX29"/>
  <c r="AY29"/>
  <c r="BN29" s="1"/>
  <c r="AZ29"/>
  <c r="BC29" s="1"/>
  <c r="BG29" s="1"/>
  <c r="BA29"/>
  <c r="BB29"/>
  <c r="BD29"/>
  <c r="BF29" s="1"/>
  <c r="BE29"/>
  <c r="BH29"/>
  <c r="BO29" s="1"/>
  <c r="BP29" s="1"/>
  <c r="BI29"/>
  <c r="BL29"/>
  <c r="BM29"/>
  <c r="BR29"/>
  <c r="CG29" s="1"/>
  <c r="BS29"/>
  <c r="BV29" s="1"/>
  <c r="BT29"/>
  <c r="CE29" s="1"/>
  <c r="BU29"/>
  <c r="BW29"/>
  <c r="BY29" s="1"/>
  <c r="BX29"/>
  <c r="CA29"/>
  <c r="CH29" s="1"/>
  <c r="CI29" s="1"/>
  <c r="CB29"/>
  <c r="CF29"/>
  <c r="CK29"/>
  <c r="CL29"/>
  <c r="CO29" s="1"/>
  <c r="CS29" s="1"/>
  <c r="CM29"/>
  <c r="CX29" s="1"/>
  <c r="CN29"/>
  <c r="CP29"/>
  <c r="CQ29"/>
  <c r="CR29"/>
  <c r="CT29"/>
  <c r="DA29" s="1"/>
  <c r="DB29" s="1"/>
  <c r="CU29"/>
  <c r="CV29"/>
  <c r="CW29" s="1"/>
  <c r="DC29" s="1"/>
  <c r="CY29"/>
  <c r="CZ29"/>
  <c r="DD29"/>
  <c r="DS29" s="1"/>
  <c r="DE29"/>
  <c r="DF29"/>
  <c r="DG29"/>
  <c r="DH29"/>
  <c r="DI29"/>
  <c r="DJ29"/>
  <c r="DK29"/>
  <c r="DL29"/>
  <c r="DM29"/>
  <c r="DN29"/>
  <c r="DO29"/>
  <c r="DP29"/>
  <c r="DV29" s="1"/>
  <c r="DR29"/>
  <c r="DT29"/>
  <c r="DU29" s="1"/>
  <c r="DW29"/>
  <c r="EC29" s="1"/>
  <c r="DX29"/>
  <c r="DY29"/>
  <c r="DZ29"/>
  <c r="EA29"/>
  <c r="EB29"/>
  <c r="EE29" s="1"/>
  <c r="EF29"/>
  <c r="EG29"/>
  <c r="EH29"/>
  <c r="EI29"/>
  <c r="EL29" s="1"/>
  <c r="EJ29"/>
  <c r="EM29" s="1"/>
  <c r="EK29"/>
  <c r="EQ29"/>
  <c r="EW29" s="1"/>
  <c r="ER29"/>
  <c r="ES29"/>
  <c r="ET29"/>
  <c r="EU29"/>
  <c r="EV29"/>
  <c r="EY29" s="1"/>
  <c r="EZ29"/>
  <c r="FA29"/>
  <c r="FB29"/>
  <c r="FC29"/>
  <c r="FD29"/>
  <c r="FE29"/>
  <c r="FF29"/>
  <c r="FG29"/>
  <c r="FH29"/>
  <c r="FI29"/>
  <c r="FJ29"/>
  <c r="FM29" s="1"/>
  <c r="FK29"/>
  <c r="FL29"/>
  <c r="FN29"/>
  <c r="FO29"/>
  <c r="FP29"/>
  <c r="L30"/>
  <c r="M30"/>
  <c r="P30" s="1"/>
  <c r="T30" s="1"/>
  <c r="N30"/>
  <c r="Y30" s="1"/>
  <c r="O30"/>
  <c r="Q30"/>
  <c r="R30"/>
  <c r="S30"/>
  <c r="U30"/>
  <c r="AB30" s="1"/>
  <c r="AC30" s="1"/>
  <c r="V30"/>
  <c r="W30"/>
  <c r="X30" s="1"/>
  <c r="AD30" s="1"/>
  <c r="Z30"/>
  <c r="AA30"/>
  <c r="AE30"/>
  <c r="AT30" s="1"/>
  <c r="AF30"/>
  <c r="AG30"/>
  <c r="AH30"/>
  <c r="AI30"/>
  <c r="AJ30"/>
  <c r="AK30"/>
  <c r="AL30"/>
  <c r="AM30"/>
  <c r="AN30"/>
  <c r="AO30"/>
  <c r="AP30"/>
  <c r="AQ30"/>
  <c r="AW30" s="1"/>
  <c r="AS30"/>
  <c r="AU30"/>
  <c r="AV30" s="1"/>
  <c r="AX30"/>
  <c r="AY30"/>
  <c r="BN30" s="1"/>
  <c r="AZ30"/>
  <c r="BA30"/>
  <c r="BB30"/>
  <c r="BC30"/>
  <c r="BD30"/>
  <c r="BE30"/>
  <c r="BF30"/>
  <c r="BG30"/>
  <c r="BH30"/>
  <c r="BI30"/>
  <c r="BJ30"/>
  <c r="BK30"/>
  <c r="BQ30" s="1"/>
  <c r="BM30"/>
  <c r="BO30"/>
  <c r="BP30" s="1"/>
  <c r="BR30"/>
  <c r="CG30" s="1"/>
  <c r="BS30"/>
  <c r="BV30" s="1"/>
  <c r="BZ30" s="1"/>
  <c r="BT30"/>
  <c r="BU30"/>
  <c r="BW30"/>
  <c r="BY30" s="1"/>
  <c r="BX30"/>
  <c r="CA30"/>
  <c r="CH30" s="1"/>
  <c r="CI30" s="1"/>
  <c r="CB30"/>
  <c r="CE30"/>
  <c r="CF30"/>
  <c r="CK30"/>
  <c r="CZ30" s="1"/>
  <c r="CL30"/>
  <c r="CO30" s="1"/>
  <c r="CS30" s="1"/>
  <c r="CM30"/>
  <c r="CX30" s="1"/>
  <c r="CN30"/>
  <c r="CP30"/>
  <c r="CR30" s="1"/>
  <c r="CQ30"/>
  <c r="CT30"/>
  <c r="DA30" s="1"/>
  <c r="DB30" s="1"/>
  <c r="CU30"/>
  <c r="CY30"/>
  <c r="DD30"/>
  <c r="DE30"/>
  <c r="DH30" s="1"/>
  <c r="DL30" s="1"/>
  <c r="DF30"/>
  <c r="DQ30" s="1"/>
  <c r="DG30"/>
  <c r="DI30"/>
  <c r="DJ30"/>
  <c r="DK30"/>
  <c r="DM30"/>
  <c r="DT30" s="1"/>
  <c r="DU30" s="1"/>
  <c r="DN30"/>
  <c r="DO30"/>
  <c r="DP30" s="1"/>
  <c r="DV30" s="1"/>
  <c r="DR30"/>
  <c r="DS30"/>
  <c r="DW30"/>
  <c r="EC30" s="1"/>
  <c r="DX30"/>
  <c r="DY30"/>
  <c r="DZ30"/>
  <c r="EA30"/>
  <c r="EG30"/>
  <c r="EH30"/>
  <c r="EI30"/>
  <c r="EL30" s="1"/>
  <c r="EJ30"/>
  <c r="EK30"/>
  <c r="EM30"/>
  <c r="EQ30"/>
  <c r="EW30" s="1"/>
  <c r="ER30"/>
  <c r="ES30"/>
  <c r="ET30"/>
  <c r="EU30"/>
  <c r="FA30"/>
  <c r="FB30"/>
  <c r="FC30"/>
  <c r="FD30" s="1"/>
  <c r="FE30"/>
  <c r="FF30"/>
  <c r="FG30"/>
  <c r="FH30" s="1"/>
  <c r="FI30"/>
  <c r="FL30" s="1"/>
  <c r="FJ30"/>
  <c r="FM30" s="1"/>
  <c r="FK30"/>
  <c r="FN30"/>
  <c r="FO30"/>
  <c r="FP30"/>
  <c r="L31"/>
  <c r="AA31" s="1"/>
  <c r="M31"/>
  <c r="P31" s="1"/>
  <c r="N31"/>
  <c r="Y31" s="1"/>
  <c r="O31"/>
  <c r="Q31"/>
  <c r="S31" s="1"/>
  <c r="R31"/>
  <c r="U31"/>
  <c r="AB31" s="1"/>
  <c r="AC31" s="1"/>
  <c r="V31"/>
  <c r="Z31"/>
  <c r="AE31"/>
  <c r="AF31"/>
  <c r="AI31" s="1"/>
  <c r="AM31" s="1"/>
  <c r="AG31"/>
  <c r="AR31" s="1"/>
  <c r="AH31"/>
  <c r="AJ31"/>
  <c r="AK31"/>
  <c r="AL31"/>
  <c r="AN31"/>
  <c r="AU31" s="1"/>
  <c r="AV31" s="1"/>
  <c r="AO31"/>
  <c r="AP31"/>
  <c r="AQ31" s="1"/>
  <c r="AW31" s="1"/>
  <c r="AS31"/>
  <c r="AT31"/>
  <c r="AX31"/>
  <c r="AY31"/>
  <c r="AZ31"/>
  <c r="BC31" s="1"/>
  <c r="BG31" s="1"/>
  <c r="BA31"/>
  <c r="BL31" s="1"/>
  <c r="BB31"/>
  <c r="BD31"/>
  <c r="BE31"/>
  <c r="BF31"/>
  <c r="BH31"/>
  <c r="BO31" s="1"/>
  <c r="BP31" s="1"/>
  <c r="BI31"/>
  <c r="BJ31"/>
  <c r="BK31" s="1"/>
  <c r="BQ31" s="1"/>
  <c r="BM31"/>
  <c r="BN31"/>
  <c r="BR31"/>
  <c r="CG31" s="1"/>
  <c r="BS31"/>
  <c r="BT31"/>
  <c r="BU31"/>
  <c r="BV31"/>
  <c r="BW31"/>
  <c r="BX31"/>
  <c r="BY31"/>
  <c r="BZ31"/>
  <c r="CA31"/>
  <c r="CB31"/>
  <c r="CC31"/>
  <c r="CD31"/>
  <c r="CJ31" s="1"/>
  <c r="CF31"/>
  <c r="CH31"/>
  <c r="CI31" s="1"/>
  <c r="CK31"/>
  <c r="CZ31" s="1"/>
  <c r="CL31"/>
  <c r="CO31" s="1"/>
  <c r="CS31" s="1"/>
  <c r="CM31"/>
  <c r="CN31"/>
  <c r="CP31"/>
  <c r="CR31" s="1"/>
  <c r="CQ31"/>
  <c r="CT31"/>
  <c r="DA31" s="1"/>
  <c r="CU31"/>
  <c r="CX31"/>
  <c r="CY31"/>
  <c r="DB31"/>
  <c r="DD31"/>
  <c r="DS31" s="1"/>
  <c r="DE31"/>
  <c r="DF31"/>
  <c r="DQ31" s="1"/>
  <c r="DG31"/>
  <c r="DI31"/>
  <c r="DK31" s="1"/>
  <c r="DJ31"/>
  <c r="DM31"/>
  <c r="DT31" s="1"/>
  <c r="DU31" s="1"/>
  <c r="DN31"/>
  <c r="DR31"/>
  <c r="DW31"/>
  <c r="DX31"/>
  <c r="DY31"/>
  <c r="EB31" s="1"/>
  <c r="ED31" s="1"/>
  <c r="DZ31"/>
  <c r="EC31" s="1"/>
  <c r="EA31"/>
  <c r="EG31"/>
  <c r="EM31" s="1"/>
  <c r="EH31"/>
  <c r="EI31"/>
  <c r="EJ31"/>
  <c r="EK31"/>
  <c r="EL31"/>
  <c r="EP31"/>
  <c r="EQ31"/>
  <c r="ER31"/>
  <c r="ES31"/>
  <c r="ET31"/>
  <c r="EW31" s="1"/>
  <c r="EU31"/>
  <c r="FA31"/>
  <c r="FB31"/>
  <c r="FE31"/>
  <c r="FF31"/>
  <c r="FI31"/>
  <c r="FL31" s="1"/>
  <c r="FJ31"/>
  <c r="FN31"/>
  <c r="FO31"/>
  <c r="FP31"/>
  <c r="L32"/>
  <c r="M32"/>
  <c r="P32" s="1"/>
  <c r="N32"/>
  <c r="O32"/>
  <c r="Q32"/>
  <c r="S32" s="1"/>
  <c r="R32"/>
  <c r="U32"/>
  <c r="Y32" s="1"/>
  <c r="V32"/>
  <c r="Z32"/>
  <c r="AE32"/>
  <c r="AF32"/>
  <c r="AI32" s="1"/>
  <c r="AG32"/>
  <c r="AR32" s="1"/>
  <c r="AH32"/>
  <c r="AJ32"/>
  <c r="AK32"/>
  <c r="AN32"/>
  <c r="AU32" s="1"/>
  <c r="AV32" s="1"/>
  <c r="AO32"/>
  <c r="AS32"/>
  <c r="AX32"/>
  <c r="AY32"/>
  <c r="AZ32"/>
  <c r="BA32"/>
  <c r="BL32" s="1"/>
  <c r="BB32"/>
  <c r="BD32"/>
  <c r="BF32" s="1"/>
  <c r="BE32"/>
  <c r="BH32"/>
  <c r="BO32" s="1"/>
  <c r="BP32" s="1"/>
  <c r="BI32"/>
  <c r="BM32"/>
  <c r="BR32"/>
  <c r="BS32"/>
  <c r="BV32" s="1"/>
  <c r="BT32"/>
  <c r="CE32" s="1"/>
  <c r="BU32"/>
  <c r="BW32"/>
  <c r="BX32"/>
  <c r="BY32"/>
  <c r="CA32"/>
  <c r="CH32" s="1"/>
  <c r="CI32" s="1"/>
  <c r="CB32"/>
  <c r="CC32"/>
  <c r="CD32" s="1"/>
  <c r="CJ32" s="1"/>
  <c r="CF32"/>
  <c r="CG32"/>
  <c r="CK32"/>
  <c r="CL32"/>
  <c r="CM32"/>
  <c r="CN32"/>
  <c r="CO32"/>
  <c r="CP32"/>
  <c r="CQ32"/>
  <c r="CR32"/>
  <c r="CS32"/>
  <c r="CT32"/>
  <c r="CU32"/>
  <c r="CV32"/>
  <c r="CW32"/>
  <c r="DC32" s="1"/>
  <c r="CY32"/>
  <c r="DA32"/>
  <c r="DB32" s="1"/>
  <c r="DD32"/>
  <c r="DE32"/>
  <c r="DH32" s="1"/>
  <c r="DL32" s="1"/>
  <c r="DF32"/>
  <c r="DG32"/>
  <c r="DI32"/>
  <c r="DK32" s="1"/>
  <c r="DJ32"/>
  <c r="DM32"/>
  <c r="DN32"/>
  <c r="DR32"/>
  <c r="DW32"/>
  <c r="DX32"/>
  <c r="DY32"/>
  <c r="EB32" s="1"/>
  <c r="DZ32"/>
  <c r="EA32"/>
  <c r="EG32"/>
  <c r="EH32"/>
  <c r="EI32"/>
  <c r="EJ32"/>
  <c r="EK32"/>
  <c r="EQ32"/>
  <c r="ER32"/>
  <c r="ES32"/>
  <c r="EV32" s="1"/>
  <c r="ET32"/>
  <c r="EU32"/>
  <c r="FA32"/>
  <c r="FC32" s="1"/>
  <c r="FD32" s="1"/>
  <c r="FB32"/>
  <c r="FE32"/>
  <c r="FG32" s="1"/>
  <c r="FH32" s="1"/>
  <c r="FF32"/>
  <c r="FI32"/>
  <c r="FN32"/>
  <c r="FO32"/>
  <c r="FP32"/>
  <c r="L33"/>
  <c r="M33"/>
  <c r="N33"/>
  <c r="O33"/>
  <c r="P33"/>
  <c r="Q33"/>
  <c r="R33"/>
  <c r="S33"/>
  <c r="T33"/>
  <c r="U33"/>
  <c r="V33"/>
  <c r="W33"/>
  <c r="X33"/>
  <c r="AD33" s="1"/>
  <c r="Z33"/>
  <c r="AB33"/>
  <c r="AC33" s="1"/>
  <c r="AE33"/>
  <c r="AF33"/>
  <c r="AI33" s="1"/>
  <c r="AG33"/>
  <c r="AH33"/>
  <c r="AJ33"/>
  <c r="AL33" s="1"/>
  <c r="AK33"/>
  <c r="AN33"/>
  <c r="AO33"/>
  <c r="AR33"/>
  <c r="AS33"/>
  <c r="AX33"/>
  <c r="AY33"/>
  <c r="AZ33"/>
  <c r="BC33" s="1"/>
  <c r="BA33"/>
  <c r="BB33"/>
  <c r="BD33"/>
  <c r="BF33" s="1"/>
  <c r="BE33"/>
  <c r="BH33"/>
  <c r="BI33"/>
  <c r="BL33"/>
  <c r="BM33"/>
  <c r="BR33"/>
  <c r="BS33"/>
  <c r="BV33" s="1"/>
  <c r="BT33"/>
  <c r="CE33" s="1"/>
  <c r="BU33"/>
  <c r="BW33"/>
  <c r="BX33"/>
  <c r="CA33"/>
  <c r="CH33" s="1"/>
  <c r="CI33" s="1"/>
  <c r="CB33"/>
  <c r="CF33"/>
  <c r="CK33"/>
  <c r="CL33"/>
  <c r="CM33"/>
  <c r="CN33"/>
  <c r="CP33"/>
  <c r="CQ33"/>
  <c r="CR33"/>
  <c r="CT33"/>
  <c r="DA33" s="1"/>
  <c r="DB33" s="1"/>
  <c r="CU33"/>
  <c r="CV33"/>
  <c r="CW33" s="1"/>
  <c r="DC33" s="1"/>
  <c r="CY33"/>
  <c r="CZ33"/>
  <c r="DD33"/>
  <c r="DE33"/>
  <c r="DF33"/>
  <c r="DG33"/>
  <c r="DH33"/>
  <c r="DI33"/>
  <c r="DJ33"/>
  <c r="DK33"/>
  <c r="DL33"/>
  <c r="DM33"/>
  <c r="DN33"/>
  <c r="DO33"/>
  <c r="DP33"/>
  <c r="DV33" s="1"/>
  <c r="DR33"/>
  <c r="DT33"/>
  <c r="DU33" s="1"/>
  <c r="DW33"/>
  <c r="EC33" s="1"/>
  <c r="DX33"/>
  <c r="DY33"/>
  <c r="DZ33"/>
  <c r="EA33"/>
  <c r="EB33"/>
  <c r="EF33"/>
  <c r="EG33"/>
  <c r="EH33"/>
  <c r="EI33"/>
  <c r="EJ33"/>
  <c r="EM33" s="1"/>
  <c r="EK33"/>
  <c r="EQ33"/>
  <c r="ER33"/>
  <c r="ES33"/>
  <c r="ET33"/>
  <c r="EU33"/>
  <c r="EV33"/>
  <c r="EZ33" s="1"/>
  <c r="FA33"/>
  <c r="FB33"/>
  <c r="FC33"/>
  <c r="FD33"/>
  <c r="FE33"/>
  <c r="FF33"/>
  <c r="FG33"/>
  <c r="FH33"/>
  <c r="FI33"/>
  <c r="FJ33"/>
  <c r="FM33" s="1"/>
  <c r="FK33"/>
  <c r="FL33"/>
  <c r="FN33"/>
  <c r="FO33"/>
  <c r="FP33"/>
  <c r="L34"/>
  <c r="M34"/>
  <c r="P34" s="1"/>
  <c r="T34" s="1"/>
  <c r="N34"/>
  <c r="O34"/>
  <c r="Q34"/>
  <c r="R34"/>
  <c r="S34"/>
  <c r="U34"/>
  <c r="AB34" s="1"/>
  <c r="AC34" s="1"/>
  <c r="V34"/>
  <c r="W34"/>
  <c r="X34" s="1"/>
  <c r="AD34" s="1"/>
  <c r="Z34"/>
  <c r="AA34"/>
  <c r="AE34"/>
  <c r="AF34"/>
  <c r="AG34"/>
  <c r="AH34"/>
  <c r="AI34"/>
  <c r="AJ34"/>
  <c r="AK34"/>
  <c r="AL34"/>
  <c r="AM34"/>
  <c r="AN34"/>
  <c r="AO34"/>
  <c r="AP34"/>
  <c r="AQ34"/>
  <c r="AW34" s="1"/>
  <c r="AS34"/>
  <c r="AU34"/>
  <c r="AV34" s="1"/>
  <c r="AX34"/>
  <c r="AY34"/>
  <c r="AZ34"/>
  <c r="BA34"/>
  <c r="BB34"/>
  <c r="BC34"/>
  <c r="BD34"/>
  <c r="BE34"/>
  <c r="BF34"/>
  <c r="BG34"/>
  <c r="BH34"/>
  <c r="BI34"/>
  <c r="BJ34"/>
  <c r="BK34"/>
  <c r="BQ34" s="1"/>
  <c r="BM34"/>
  <c r="BO34"/>
  <c r="BP34" s="1"/>
  <c r="BR34"/>
  <c r="BS34"/>
  <c r="BV34" s="1"/>
  <c r="BT34"/>
  <c r="BU34"/>
  <c r="BW34"/>
  <c r="BY34" s="1"/>
  <c r="BX34"/>
  <c r="CA34"/>
  <c r="CB34"/>
  <c r="CF34"/>
  <c r="CK34"/>
  <c r="CZ34" s="1"/>
  <c r="CL34"/>
  <c r="CO34" s="1"/>
  <c r="CM34"/>
  <c r="CX34" s="1"/>
  <c r="CN34"/>
  <c r="CP34"/>
  <c r="CQ34"/>
  <c r="CT34"/>
  <c r="DA34" s="1"/>
  <c r="DB34" s="1"/>
  <c r="CU34"/>
  <c r="CY34"/>
  <c r="DD34"/>
  <c r="DE34"/>
  <c r="DH34" s="1"/>
  <c r="DL34" s="1"/>
  <c r="DF34"/>
  <c r="DG34"/>
  <c r="DI34"/>
  <c r="DJ34"/>
  <c r="DK34"/>
  <c r="DM34"/>
  <c r="DT34" s="1"/>
  <c r="DU34" s="1"/>
  <c r="DN34"/>
  <c r="DO34"/>
  <c r="DP34" s="1"/>
  <c r="DV34" s="1"/>
  <c r="DR34"/>
  <c r="DS34"/>
  <c r="DW34"/>
  <c r="DX34"/>
  <c r="DY34"/>
  <c r="DZ34"/>
  <c r="EA34"/>
  <c r="EG34"/>
  <c r="EH34"/>
  <c r="EI34"/>
  <c r="EL34" s="1"/>
  <c r="EJ34"/>
  <c r="EK34"/>
  <c r="EM34"/>
  <c r="EQ34"/>
  <c r="ER34"/>
  <c r="ES34"/>
  <c r="ET34"/>
  <c r="EU34"/>
  <c r="FA34"/>
  <c r="FB34"/>
  <c r="FC34"/>
  <c r="FD34" s="1"/>
  <c r="FE34"/>
  <c r="FF34"/>
  <c r="FG34"/>
  <c r="FH34" s="1"/>
  <c r="FI34"/>
  <c r="FL34" s="1"/>
  <c r="FJ34"/>
  <c r="FM34" s="1"/>
  <c r="FN34"/>
  <c r="FO34"/>
  <c r="FP34"/>
  <c r="L35"/>
  <c r="M35"/>
  <c r="P35" s="1"/>
  <c r="N35"/>
  <c r="O35"/>
  <c r="Q35"/>
  <c r="R35"/>
  <c r="U35"/>
  <c r="V35"/>
  <c r="Z35"/>
  <c r="AE35"/>
  <c r="AF35"/>
  <c r="AG35"/>
  <c r="AH35"/>
  <c r="AJ35"/>
  <c r="AK35"/>
  <c r="AL35" s="1"/>
  <c r="AN35"/>
  <c r="AU35" s="1"/>
  <c r="AV35" s="1"/>
  <c r="AO35"/>
  <c r="AP35"/>
  <c r="AQ35" s="1"/>
  <c r="AW35" s="1"/>
  <c r="AS35"/>
  <c r="AT35"/>
  <c r="AX35"/>
  <c r="AY35"/>
  <c r="AZ35"/>
  <c r="BC35" s="1"/>
  <c r="BA35"/>
  <c r="BB35"/>
  <c r="BD35"/>
  <c r="BE35"/>
  <c r="BF35" s="1"/>
  <c r="BH35"/>
  <c r="BO35" s="1"/>
  <c r="BP35" s="1"/>
  <c r="BI35"/>
  <c r="BJ35"/>
  <c r="BK35" s="1"/>
  <c r="BQ35" s="1"/>
  <c r="BM35"/>
  <c r="BN35"/>
  <c r="BR35"/>
  <c r="CE35" s="1"/>
  <c r="BS35"/>
  <c r="BT35"/>
  <c r="BU35"/>
  <c r="BV35"/>
  <c r="BW35"/>
  <c r="BX35"/>
  <c r="BY35"/>
  <c r="BZ35"/>
  <c r="CA35"/>
  <c r="CB35"/>
  <c r="CC35"/>
  <c r="CD35"/>
  <c r="CJ35" s="1"/>
  <c r="CF35"/>
  <c r="CH35"/>
  <c r="CI35" s="1"/>
  <c r="CK35"/>
  <c r="CX35" s="1"/>
  <c r="CL35"/>
  <c r="CM35"/>
  <c r="CN35"/>
  <c r="CO35"/>
  <c r="CS35" s="1"/>
  <c r="CP35"/>
  <c r="CR35" s="1"/>
  <c r="CQ35"/>
  <c r="CT35"/>
  <c r="CV35" s="1"/>
  <c r="CW35" s="1"/>
  <c r="DC35" s="1"/>
  <c r="CU35"/>
  <c r="CY35"/>
  <c r="DD35"/>
  <c r="DE35"/>
  <c r="DH35" s="1"/>
  <c r="DF35"/>
  <c r="DG35"/>
  <c r="DI35"/>
  <c r="DJ35"/>
  <c r="DM35"/>
  <c r="DN35"/>
  <c r="DR35"/>
  <c r="DW35"/>
  <c r="DX35"/>
  <c r="DY35"/>
  <c r="DZ35"/>
  <c r="EA35"/>
  <c r="EC35"/>
  <c r="EG35"/>
  <c r="EL35" s="1"/>
  <c r="EH35"/>
  <c r="EI35"/>
  <c r="EJ35"/>
  <c r="EK35"/>
  <c r="EQ35"/>
  <c r="ER35"/>
  <c r="ES35"/>
  <c r="EV35" s="1"/>
  <c r="ET35"/>
  <c r="EU35"/>
  <c r="EX35"/>
  <c r="FA35"/>
  <c r="FB35"/>
  <c r="FE35"/>
  <c r="FF35"/>
  <c r="FI35"/>
  <c r="FL35" s="1"/>
  <c r="FJ35"/>
  <c r="FK35" s="1"/>
  <c r="FN35"/>
  <c r="FO35"/>
  <c r="FP35"/>
  <c r="L36"/>
  <c r="M36"/>
  <c r="Y36" s="1"/>
  <c r="N36"/>
  <c r="O36"/>
  <c r="Q36"/>
  <c r="S36" s="1"/>
  <c r="R36"/>
  <c r="U36"/>
  <c r="W36" s="1"/>
  <c r="X36" s="1"/>
  <c r="AD36" s="1"/>
  <c r="V36"/>
  <c r="Z36"/>
  <c r="AB36"/>
  <c r="AC36" s="1"/>
  <c r="AE36"/>
  <c r="AF36"/>
  <c r="AG36"/>
  <c r="AR36" s="1"/>
  <c r="AH36"/>
  <c r="AJ36"/>
  <c r="AL36" s="1"/>
  <c r="AK36"/>
  <c r="AN36"/>
  <c r="AO36"/>
  <c r="AS36"/>
  <c r="AX36"/>
  <c r="AY36"/>
  <c r="AZ36"/>
  <c r="BC36" s="1"/>
  <c r="BA36"/>
  <c r="BB36"/>
  <c r="BD36"/>
  <c r="BE36"/>
  <c r="BH36"/>
  <c r="BI36"/>
  <c r="BM36"/>
  <c r="BR36"/>
  <c r="BS36"/>
  <c r="BV36" s="1"/>
  <c r="BT36"/>
  <c r="BU36"/>
  <c r="BW36"/>
  <c r="BX36"/>
  <c r="BY36" s="1"/>
  <c r="CA36"/>
  <c r="CH36" s="1"/>
  <c r="CI36" s="1"/>
  <c r="CB36"/>
  <c r="CC36"/>
  <c r="CD36" s="1"/>
  <c r="CJ36" s="1"/>
  <c r="CF36"/>
  <c r="CG36"/>
  <c r="CK36"/>
  <c r="CX36" s="1"/>
  <c r="CL36"/>
  <c r="CM36"/>
  <c r="CN36"/>
  <c r="CO36"/>
  <c r="CP36"/>
  <c r="CQ36"/>
  <c r="CR36"/>
  <c r="CS36"/>
  <c r="CT36"/>
  <c r="CU36"/>
  <c r="CV36"/>
  <c r="CW36"/>
  <c r="DC36" s="1"/>
  <c r="CY36"/>
  <c r="DA36"/>
  <c r="DB36" s="1"/>
  <c r="DD36"/>
  <c r="DQ36" s="1"/>
  <c r="DE36"/>
  <c r="DF36"/>
  <c r="DG36"/>
  <c r="DH36"/>
  <c r="DL36" s="1"/>
  <c r="DI36"/>
  <c r="DK36" s="1"/>
  <c r="DJ36"/>
  <c r="DM36"/>
  <c r="DO36" s="1"/>
  <c r="DP36" s="1"/>
  <c r="DV36" s="1"/>
  <c r="DN36"/>
  <c r="DR36"/>
  <c r="DW36"/>
  <c r="DX36"/>
  <c r="EC36" s="1"/>
  <c r="DY36"/>
  <c r="DZ36"/>
  <c r="EA36"/>
  <c r="EB36"/>
  <c r="EG36"/>
  <c r="EH36"/>
  <c r="EI36"/>
  <c r="EJ36"/>
  <c r="EK36"/>
  <c r="EQ36"/>
  <c r="ER36"/>
  <c r="ES36"/>
  <c r="EV36" s="1"/>
  <c r="ET36"/>
  <c r="EU36"/>
  <c r="EW36"/>
  <c r="FA36"/>
  <c r="FC36" s="1"/>
  <c r="FB36"/>
  <c r="FD36"/>
  <c r="FE36"/>
  <c r="FG36" s="1"/>
  <c r="FF36"/>
  <c r="FH36"/>
  <c r="FI36"/>
  <c r="FJ36" s="1"/>
  <c r="FK36" s="1"/>
  <c r="FN36"/>
  <c r="FO36"/>
  <c r="FP36"/>
  <c r="L37"/>
  <c r="Y37" s="1"/>
  <c r="M37"/>
  <c r="N37"/>
  <c r="O37"/>
  <c r="P37"/>
  <c r="Q37"/>
  <c r="R37"/>
  <c r="S37"/>
  <c r="T37"/>
  <c r="U37"/>
  <c r="V37"/>
  <c r="W37"/>
  <c r="X37"/>
  <c r="AD37" s="1"/>
  <c r="Z37"/>
  <c r="AA37"/>
  <c r="AB37"/>
  <c r="AC37" s="1"/>
  <c r="AE37"/>
  <c r="AR37" s="1"/>
  <c r="AF37"/>
  <c r="AG37"/>
  <c r="AH37"/>
  <c r="AI37"/>
  <c r="AM37" s="1"/>
  <c r="AJ37"/>
  <c r="AL37" s="1"/>
  <c r="AK37"/>
  <c r="AN37"/>
  <c r="AP37" s="1"/>
  <c r="AO37"/>
  <c r="AQ37"/>
  <c r="AW37" s="1"/>
  <c r="AS37"/>
  <c r="AX37"/>
  <c r="AY37"/>
  <c r="BL37" s="1"/>
  <c r="AZ37"/>
  <c r="BA37"/>
  <c r="BB37"/>
  <c r="BC37"/>
  <c r="BG37" s="1"/>
  <c r="BD37"/>
  <c r="BF37" s="1"/>
  <c r="BE37"/>
  <c r="BH37"/>
  <c r="BJ37" s="1"/>
  <c r="BI37"/>
  <c r="BK37"/>
  <c r="BQ37" s="1"/>
  <c r="BM37"/>
  <c r="BR37"/>
  <c r="BS37"/>
  <c r="BV37" s="1"/>
  <c r="BT37"/>
  <c r="BU37"/>
  <c r="BW37"/>
  <c r="BX37"/>
  <c r="CA37"/>
  <c r="CB37"/>
  <c r="CF37"/>
  <c r="CK37"/>
  <c r="CL37"/>
  <c r="CM37"/>
  <c r="CN37"/>
  <c r="CP37"/>
  <c r="CQ37"/>
  <c r="CR37" s="1"/>
  <c r="CT37"/>
  <c r="DA37" s="1"/>
  <c r="DB37" s="1"/>
  <c r="CU37"/>
  <c r="CV37"/>
  <c r="CW37" s="1"/>
  <c r="DC37" s="1"/>
  <c r="CY37"/>
  <c r="CZ37"/>
  <c r="DD37"/>
  <c r="DQ37" s="1"/>
  <c r="DE37"/>
  <c r="DF37"/>
  <c r="DG37"/>
  <c r="DH37"/>
  <c r="DI37"/>
  <c r="DJ37"/>
  <c r="DK37"/>
  <c r="DL37"/>
  <c r="DM37"/>
  <c r="DN37"/>
  <c r="DO37"/>
  <c r="DP37"/>
  <c r="DV37" s="1"/>
  <c r="DR37"/>
  <c r="DS37"/>
  <c r="DT37"/>
  <c r="DU37" s="1"/>
  <c r="DW37"/>
  <c r="EB37" s="1"/>
  <c r="DX37"/>
  <c r="DY37"/>
  <c r="DZ37"/>
  <c r="EA37"/>
  <c r="EG37"/>
  <c r="EH37"/>
  <c r="EI37"/>
  <c r="EL37" s="1"/>
  <c r="EJ37"/>
  <c r="EK37"/>
  <c r="EN37"/>
  <c r="EQ37"/>
  <c r="ER37"/>
  <c r="ES37"/>
  <c r="ET37"/>
  <c r="EU37"/>
  <c r="EV37"/>
  <c r="EX37" s="1"/>
  <c r="EZ37"/>
  <c r="FA37"/>
  <c r="FB37"/>
  <c r="FC37"/>
  <c r="FD37"/>
  <c r="FE37"/>
  <c r="FF37"/>
  <c r="FG37"/>
  <c r="FH37"/>
  <c r="FI37"/>
  <c r="FJ37" s="1"/>
  <c r="FM37" s="1"/>
  <c r="FK37"/>
  <c r="FL37"/>
  <c r="FN37"/>
  <c r="FO37"/>
  <c r="FP37"/>
  <c r="L38"/>
  <c r="M38"/>
  <c r="N38"/>
  <c r="O38"/>
  <c r="Q38"/>
  <c r="R38"/>
  <c r="S38" s="1"/>
  <c r="U38"/>
  <c r="V38"/>
  <c r="W38"/>
  <c r="X38" s="1"/>
  <c r="AD38" s="1"/>
  <c r="Z38"/>
  <c r="AA38"/>
  <c r="AB38"/>
  <c r="AC38"/>
  <c r="AE38"/>
  <c r="AR38" s="1"/>
  <c r="AF38"/>
  <c r="AG38"/>
  <c r="AH38"/>
  <c r="AI38"/>
  <c r="AJ38"/>
  <c r="AK38"/>
  <c r="AL38"/>
  <c r="AM38"/>
  <c r="AN38"/>
  <c r="AO38"/>
  <c r="AP38"/>
  <c r="AQ38"/>
  <c r="AW38" s="1"/>
  <c r="AS38"/>
  <c r="AT38"/>
  <c r="AU38"/>
  <c r="AV38" s="1"/>
  <c r="AX38"/>
  <c r="AY38"/>
  <c r="AZ38"/>
  <c r="BA38"/>
  <c r="BB38"/>
  <c r="BC38" s="1"/>
  <c r="BG38" s="1"/>
  <c r="BD38"/>
  <c r="BE38"/>
  <c r="BF38"/>
  <c r="BH38"/>
  <c r="BI38"/>
  <c r="BJ38"/>
  <c r="BK38" s="1"/>
  <c r="BQ38" s="1"/>
  <c r="BM38"/>
  <c r="BN38"/>
  <c r="BO38"/>
  <c r="BP38" s="1"/>
  <c r="BR38"/>
  <c r="BS38"/>
  <c r="CE38" s="1"/>
  <c r="BT38"/>
  <c r="BU38"/>
  <c r="BW38"/>
  <c r="BY38" s="1"/>
  <c r="BX38"/>
  <c r="CA38"/>
  <c r="CC38" s="1"/>
  <c r="CB38"/>
  <c r="CD38"/>
  <c r="CJ38" s="1"/>
  <c r="CF38"/>
  <c r="CH38"/>
  <c r="CI38" s="1"/>
  <c r="CK38"/>
  <c r="CL38"/>
  <c r="CM38"/>
  <c r="CN38"/>
  <c r="CP38"/>
  <c r="CR38" s="1"/>
  <c r="CQ38"/>
  <c r="CT38"/>
  <c r="CU38"/>
  <c r="CY38"/>
  <c r="DD38"/>
  <c r="DE38"/>
  <c r="DF38"/>
  <c r="DG38"/>
  <c r="DI38"/>
  <c r="DJ38"/>
  <c r="DK38"/>
  <c r="DM38"/>
  <c r="DN38"/>
  <c r="DO38" s="1"/>
  <c r="DP38" s="1"/>
  <c r="DV38" s="1"/>
  <c r="DR38"/>
  <c r="DT38"/>
  <c r="DU38"/>
  <c r="DW38"/>
  <c r="DX38"/>
  <c r="DY38"/>
  <c r="DZ38"/>
  <c r="EC38" s="1"/>
  <c r="EA38"/>
  <c r="EG38"/>
  <c r="EM38" s="1"/>
  <c r="EH38"/>
  <c r="EI38"/>
  <c r="EJ38"/>
  <c r="EK38"/>
  <c r="EL38"/>
  <c r="EN38" s="1"/>
  <c r="EO38"/>
  <c r="EQ38"/>
  <c r="EV38" s="1"/>
  <c r="ER38"/>
  <c r="ES38"/>
  <c r="ET38"/>
  <c r="EU38"/>
  <c r="EW38"/>
  <c r="FA38"/>
  <c r="FC38" s="1"/>
  <c r="FD38" s="1"/>
  <c r="FB38"/>
  <c r="FE38"/>
  <c r="FG38" s="1"/>
  <c r="FH38" s="1"/>
  <c r="FF38"/>
  <c r="FI38"/>
  <c r="FJ38" s="1"/>
  <c r="FN38"/>
  <c r="FO38"/>
  <c r="FP38"/>
  <c r="L39"/>
  <c r="Y39" s="1"/>
  <c r="M39"/>
  <c r="N39"/>
  <c r="O39"/>
  <c r="P39"/>
  <c r="Q39"/>
  <c r="S39" s="1"/>
  <c r="T39" s="1"/>
  <c r="R39"/>
  <c r="U39"/>
  <c r="W39" s="1"/>
  <c r="X39" s="1"/>
  <c r="AD39" s="1"/>
  <c r="V39"/>
  <c r="Z39"/>
  <c r="AB39"/>
  <c r="AC39" s="1"/>
  <c r="AE39"/>
  <c r="AF39"/>
  <c r="AI39" s="1"/>
  <c r="AM39" s="1"/>
  <c r="AG39"/>
  <c r="AH39"/>
  <c r="AJ39"/>
  <c r="AL39" s="1"/>
  <c r="AK39"/>
  <c r="AN39"/>
  <c r="AP39" s="1"/>
  <c r="AQ39" s="1"/>
  <c r="AW39" s="1"/>
  <c r="AO39"/>
  <c r="AR39"/>
  <c r="AS39"/>
  <c r="AX39"/>
  <c r="AY39"/>
  <c r="AZ39"/>
  <c r="BC39" s="1"/>
  <c r="BG39" s="1"/>
  <c r="BA39"/>
  <c r="BB39"/>
  <c r="BD39"/>
  <c r="BF39" s="1"/>
  <c r="BE39"/>
  <c r="BH39"/>
  <c r="BJ39" s="1"/>
  <c r="BK39" s="1"/>
  <c r="BQ39" s="1"/>
  <c r="BI39"/>
  <c r="BL39"/>
  <c r="BM39"/>
  <c r="BR39"/>
  <c r="CG39" s="1"/>
  <c r="BS39"/>
  <c r="BT39"/>
  <c r="BV39" s="1"/>
  <c r="BZ39" s="1"/>
  <c r="BU39"/>
  <c r="BW39"/>
  <c r="BX39"/>
  <c r="BY39" s="1"/>
  <c r="CA39"/>
  <c r="CB39"/>
  <c r="CC39" s="1"/>
  <c r="CD39" s="1"/>
  <c r="CJ39" s="1"/>
  <c r="CF39"/>
  <c r="CH39"/>
  <c r="CI39" s="1"/>
  <c r="CK39"/>
  <c r="CL39"/>
  <c r="CO39" s="1"/>
  <c r="CS39" s="1"/>
  <c r="CM39"/>
  <c r="CN39"/>
  <c r="CX39" s="1"/>
  <c r="CP39"/>
  <c r="CQ39"/>
  <c r="CR39"/>
  <c r="CT39"/>
  <c r="DA39" s="1"/>
  <c r="DB39" s="1"/>
  <c r="CU39"/>
  <c r="CV39"/>
  <c r="CW39" s="1"/>
  <c r="DC39" s="1"/>
  <c r="CY39"/>
  <c r="CZ39"/>
  <c r="DD39"/>
  <c r="DQ39" s="1"/>
  <c r="DE39"/>
  <c r="DF39"/>
  <c r="DG39"/>
  <c r="DH39"/>
  <c r="DI39"/>
  <c r="DK39" s="1"/>
  <c r="DL39" s="1"/>
  <c r="DJ39"/>
  <c r="DM39"/>
  <c r="DO39" s="1"/>
  <c r="DP39" s="1"/>
  <c r="DV39" s="1"/>
  <c r="DN39"/>
  <c r="DR39"/>
  <c r="DT39"/>
  <c r="DU39" s="1"/>
  <c r="DW39"/>
  <c r="DX39"/>
  <c r="EC39" s="1"/>
  <c r="DY39"/>
  <c r="DZ39"/>
  <c r="EA39"/>
  <c r="EB39"/>
  <c r="ED39" s="1"/>
  <c r="EF39"/>
  <c r="EG39"/>
  <c r="EM39" s="1"/>
  <c r="EH39"/>
  <c r="EI39"/>
  <c r="EJ39"/>
  <c r="EL39" s="1"/>
  <c r="EK39"/>
  <c r="EQ39"/>
  <c r="ER39"/>
  <c r="EW39" s="1"/>
  <c r="ES39"/>
  <c r="ET39"/>
  <c r="EU39"/>
  <c r="EV39"/>
  <c r="EX39" s="1"/>
  <c r="EZ39"/>
  <c r="FA39"/>
  <c r="FC39" s="1"/>
  <c r="FD39" s="1"/>
  <c r="FB39"/>
  <c r="FE39"/>
  <c r="FG39" s="1"/>
  <c r="FH39" s="1"/>
  <c r="FF39"/>
  <c r="FI39"/>
  <c r="FJ39"/>
  <c r="FM39" s="1"/>
  <c r="FL39"/>
  <c r="FN39"/>
  <c r="FO39"/>
  <c r="FP39"/>
  <c r="L40"/>
  <c r="M40"/>
  <c r="P40" s="1"/>
  <c r="T40" s="1"/>
  <c r="N40"/>
  <c r="O40"/>
  <c r="Y40" s="1"/>
  <c r="Q40"/>
  <c r="R40"/>
  <c r="S40"/>
  <c r="U40"/>
  <c r="AB40" s="1"/>
  <c r="AC40" s="1"/>
  <c r="V40"/>
  <c r="W40"/>
  <c r="X40" s="1"/>
  <c r="AD40" s="1"/>
  <c r="Z40"/>
  <c r="AA40"/>
  <c r="AE40"/>
  <c r="AR40" s="1"/>
  <c r="AF40"/>
  <c r="AG40"/>
  <c r="AH40"/>
  <c r="AI40"/>
  <c r="AJ40"/>
  <c r="AL40" s="1"/>
  <c r="AM40" s="1"/>
  <c r="AK40"/>
  <c r="AN40"/>
  <c r="AP40" s="1"/>
  <c r="AQ40" s="1"/>
  <c r="AW40" s="1"/>
  <c r="AO40"/>
  <c r="AS40"/>
  <c r="AU40"/>
  <c r="AV40" s="1"/>
  <c r="AX40"/>
  <c r="AY40"/>
  <c r="BL40" s="1"/>
  <c r="AZ40"/>
  <c r="BA40"/>
  <c r="BB40"/>
  <c r="BC40"/>
  <c r="BD40"/>
  <c r="BF40" s="1"/>
  <c r="BG40" s="1"/>
  <c r="BE40"/>
  <c r="BH40"/>
  <c r="BJ40" s="1"/>
  <c r="BK40" s="1"/>
  <c r="BQ40" s="1"/>
  <c r="BI40"/>
  <c r="BM40"/>
  <c r="BO40"/>
  <c r="BP40" s="1"/>
  <c r="BR40"/>
  <c r="BS40"/>
  <c r="BV40" s="1"/>
  <c r="BZ40" s="1"/>
  <c r="BT40"/>
  <c r="BU40"/>
  <c r="BW40"/>
  <c r="BY40" s="1"/>
  <c r="BX40"/>
  <c r="CA40"/>
  <c r="CC40" s="1"/>
  <c r="CD40" s="1"/>
  <c r="CJ40" s="1"/>
  <c r="CB40"/>
  <c r="CE40"/>
  <c r="CF40"/>
  <c r="CK40"/>
  <c r="CZ40" s="1"/>
  <c r="CL40"/>
  <c r="CM40"/>
  <c r="CO40" s="1"/>
  <c r="CN40"/>
  <c r="CP40"/>
  <c r="CQ40"/>
  <c r="CR40" s="1"/>
  <c r="CT40"/>
  <c r="CU40"/>
  <c r="CV40" s="1"/>
  <c r="CW40" s="1"/>
  <c r="DC40" s="1"/>
  <c r="CY40"/>
  <c r="DA40"/>
  <c r="DB40" s="1"/>
  <c r="DD40"/>
  <c r="DE40"/>
  <c r="DH40" s="1"/>
  <c r="DL40" s="1"/>
  <c r="DF40"/>
  <c r="DG40"/>
  <c r="DQ40" s="1"/>
  <c r="DI40"/>
  <c r="DJ40"/>
  <c r="DK40"/>
  <c r="DM40"/>
  <c r="DT40" s="1"/>
  <c r="DU40" s="1"/>
  <c r="DN40"/>
  <c r="DO40"/>
  <c r="DP40" s="1"/>
  <c r="DV40" s="1"/>
  <c r="DR40"/>
  <c r="DS40"/>
  <c r="DW40"/>
  <c r="EC40" s="1"/>
  <c r="DX40"/>
  <c r="DY40"/>
  <c r="DZ40"/>
  <c r="EA40"/>
  <c r="EG40"/>
  <c r="EL40" s="1"/>
  <c r="EH40"/>
  <c r="EI40"/>
  <c r="EJ40"/>
  <c r="EK40"/>
  <c r="EM40"/>
  <c r="EQ40"/>
  <c r="EW40" s="1"/>
  <c r="ER40"/>
  <c r="ES40"/>
  <c r="ET40"/>
  <c r="EU40"/>
  <c r="FA40"/>
  <c r="FB40"/>
  <c r="FC40"/>
  <c r="FD40" s="1"/>
  <c r="FE40"/>
  <c r="FF40"/>
  <c r="FG40"/>
  <c r="FH40" s="1"/>
  <c r="FI40"/>
  <c r="FL40" s="1"/>
  <c r="FN40"/>
  <c r="FO40"/>
  <c r="FP40"/>
  <c r="L41"/>
  <c r="AA41" s="1"/>
  <c r="M41"/>
  <c r="N41"/>
  <c r="P41" s="1"/>
  <c r="O41"/>
  <c r="Q41"/>
  <c r="R41"/>
  <c r="S41" s="1"/>
  <c r="U41"/>
  <c r="V41"/>
  <c r="W41" s="1"/>
  <c r="X41" s="1"/>
  <c r="AD41" s="1"/>
  <c r="Z41"/>
  <c r="AB41"/>
  <c r="AC41" s="1"/>
  <c r="AE41"/>
  <c r="AF41"/>
  <c r="AI41" s="1"/>
  <c r="AM41" s="1"/>
  <c r="AG41"/>
  <c r="AH41"/>
  <c r="AR41" s="1"/>
  <c r="AJ41"/>
  <c r="AK41"/>
  <c r="AL41"/>
  <c r="AN41"/>
  <c r="AU41" s="1"/>
  <c r="AV41" s="1"/>
  <c r="AO41"/>
  <c r="AP41"/>
  <c r="AQ41" s="1"/>
  <c r="AW41" s="1"/>
  <c r="AS41"/>
  <c r="AT41"/>
  <c r="AX41"/>
  <c r="AY41"/>
  <c r="AZ41"/>
  <c r="BC41" s="1"/>
  <c r="BG41" s="1"/>
  <c r="BA41"/>
  <c r="BB41"/>
  <c r="BL41" s="1"/>
  <c r="BD41"/>
  <c r="BE41"/>
  <c r="BF41"/>
  <c r="BH41"/>
  <c r="BO41" s="1"/>
  <c r="BP41" s="1"/>
  <c r="BI41"/>
  <c r="BJ41"/>
  <c r="BK41" s="1"/>
  <c r="BQ41" s="1"/>
  <c r="BM41"/>
  <c r="BN41"/>
  <c r="BR41"/>
  <c r="CE41" s="1"/>
  <c r="BS41"/>
  <c r="BT41"/>
  <c r="BU41"/>
  <c r="BV41"/>
  <c r="BW41"/>
  <c r="BY41" s="1"/>
  <c r="BZ41" s="1"/>
  <c r="BX41"/>
  <c r="CA41"/>
  <c r="CC41" s="1"/>
  <c r="CD41" s="1"/>
  <c r="CJ41" s="1"/>
  <c r="CB41"/>
  <c r="CF41"/>
  <c r="CH41"/>
  <c r="CI41" s="1"/>
  <c r="CK41"/>
  <c r="CL41"/>
  <c r="CO41" s="1"/>
  <c r="CS41" s="1"/>
  <c r="CM41"/>
  <c r="CN41"/>
  <c r="CP41"/>
  <c r="CR41" s="1"/>
  <c r="CQ41"/>
  <c r="CT41"/>
  <c r="CV41" s="1"/>
  <c r="CW41" s="1"/>
  <c r="DC41" s="1"/>
  <c r="CU41"/>
  <c r="CX41"/>
  <c r="CY41"/>
  <c r="DD41"/>
  <c r="DS41" s="1"/>
  <c r="DE41"/>
  <c r="DF41"/>
  <c r="DH41" s="1"/>
  <c r="DG41"/>
  <c r="DI41"/>
  <c r="DJ41"/>
  <c r="DK41" s="1"/>
  <c r="DM41"/>
  <c r="DN41"/>
  <c r="DO41" s="1"/>
  <c r="DP41" s="1"/>
  <c r="DV41" s="1"/>
  <c r="DR41"/>
  <c r="DT41"/>
  <c r="DU41" s="1"/>
  <c r="DW41"/>
  <c r="EC41" s="1"/>
  <c r="DX41"/>
  <c r="DY41"/>
  <c r="DZ41"/>
  <c r="EB41" s="1"/>
  <c r="EA41"/>
  <c r="EG41"/>
  <c r="EH41"/>
  <c r="EM41" s="1"/>
  <c r="EI41"/>
  <c r="EJ41"/>
  <c r="EK41"/>
  <c r="EL41"/>
  <c r="EN41" s="1"/>
  <c r="EP41"/>
  <c r="EQ41"/>
  <c r="EW41" s="1"/>
  <c r="ER41"/>
  <c r="ES41"/>
  <c r="ET41"/>
  <c r="EV41" s="1"/>
  <c r="EU41"/>
  <c r="FA41"/>
  <c r="FB41"/>
  <c r="FC41" s="1"/>
  <c r="FD41" s="1"/>
  <c r="FE41"/>
  <c r="FF41"/>
  <c r="FG41" s="1"/>
  <c r="FH41" s="1"/>
  <c r="FI41"/>
  <c r="FJ41"/>
  <c r="FK41" s="1"/>
  <c r="FL41"/>
  <c r="FN41"/>
  <c r="FO41"/>
  <c r="FP41"/>
  <c r="L42"/>
  <c r="M42"/>
  <c r="P42" s="1"/>
  <c r="N42"/>
  <c r="O42"/>
  <c r="Q42"/>
  <c r="S42" s="1"/>
  <c r="R42"/>
  <c r="U42"/>
  <c r="W42" s="1"/>
  <c r="X42" s="1"/>
  <c r="AD42" s="1"/>
  <c r="V42"/>
  <c r="Y42"/>
  <c r="Z42"/>
  <c r="AE42"/>
  <c r="AT42" s="1"/>
  <c r="AF42"/>
  <c r="AG42"/>
  <c r="AI42" s="1"/>
  <c r="AM42" s="1"/>
  <c r="AH42"/>
  <c r="AJ42"/>
  <c r="AK42"/>
  <c r="AL42" s="1"/>
  <c r="AN42"/>
  <c r="AO42"/>
  <c r="AP42" s="1"/>
  <c r="AQ42" s="1"/>
  <c r="AW42" s="1"/>
  <c r="AS42"/>
  <c r="AU42"/>
  <c r="AV42" s="1"/>
  <c r="AX42"/>
  <c r="AY42"/>
  <c r="BN42" s="1"/>
  <c r="AZ42"/>
  <c r="BA42"/>
  <c r="BC42" s="1"/>
  <c r="BB42"/>
  <c r="BD42"/>
  <c r="BE42"/>
  <c r="BF42" s="1"/>
  <c r="BH42"/>
  <c r="BI42"/>
  <c r="BJ42" s="1"/>
  <c r="BK42" s="1"/>
  <c r="BQ42" s="1"/>
  <c r="BM42"/>
  <c r="BO42"/>
  <c r="BP42" s="1"/>
  <c r="BR42"/>
  <c r="BS42"/>
  <c r="BV42" s="1"/>
  <c r="BZ42" s="1"/>
  <c r="BT42"/>
  <c r="BU42"/>
  <c r="CE42" s="1"/>
  <c r="BW42"/>
  <c r="BX42"/>
  <c r="BY42"/>
  <c r="CA42"/>
  <c r="CH42" s="1"/>
  <c r="CI42" s="1"/>
  <c r="CB42"/>
  <c r="CC42"/>
  <c r="CD42" s="1"/>
  <c r="CJ42" s="1"/>
  <c r="CF42"/>
  <c r="CG42"/>
  <c r="CK42"/>
  <c r="CX42" s="1"/>
  <c r="CL42"/>
  <c r="CM42"/>
  <c r="CN42"/>
  <c r="CO42"/>
  <c r="CP42"/>
  <c r="CR42" s="1"/>
  <c r="CS42" s="1"/>
  <c r="CQ42"/>
  <c r="CT42"/>
  <c r="CV42" s="1"/>
  <c r="CW42" s="1"/>
  <c r="DC42" s="1"/>
  <c r="CU42"/>
  <c r="CY42"/>
  <c r="DA42"/>
  <c r="DB42" s="1"/>
  <c r="DD42"/>
  <c r="DE42"/>
  <c r="DH42" s="1"/>
  <c r="DF42"/>
  <c r="DG42"/>
  <c r="DI42"/>
  <c r="DK42" s="1"/>
  <c r="DJ42"/>
  <c r="DM42"/>
  <c r="DO42" s="1"/>
  <c r="DP42" s="1"/>
  <c r="DV42" s="1"/>
  <c r="DN42"/>
  <c r="DQ42"/>
  <c r="DR42"/>
  <c r="DW42"/>
  <c r="EB42" s="1"/>
  <c r="DX42"/>
  <c r="DY42"/>
  <c r="DZ42"/>
  <c r="EA42"/>
  <c r="EC42"/>
  <c r="EG42"/>
  <c r="EM42" s="1"/>
  <c r="EH42"/>
  <c r="EI42"/>
  <c r="EJ42"/>
  <c r="EK42"/>
  <c r="EQ42"/>
  <c r="EV42" s="1"/>
  <c r="ER42"/>
  <c r="ES42"/>
  <c r="ET42"/>
  <c r="EU42"/>
  <c r="EW42"/>
  <c r="FA42"/>
  <c r="FC42" s="1"/>
  <c r="FD42" s="1"/>
  <c r="FB42"/>
  <c r="FE42"/>
  <c r="FG42" s="1"/>
  <c r="FH42" s="1"/>
  <c r="FF42"/>
  <c r="FI42"/>
  <c r="FJ42" s="1"/>
  <c r="FN42"/>
  <c r="FO42"/>
  <c r="FP42"/>
  <c r="L43"/>
  <c r="Y43" s="1"/>
  <c r="M43"/>
  <c r="N43"/>
  <c r="O43"/>
  <c r="P43"/>
  <c r="Q43"/>
  <c r="S43" s="1"/>
  <c r="T43" s="1"/>
  <c r="R43"/>
  <c r="U43"/>
  <c r="W43" s="1"/>
  <c r="X43" s="1"/>
  <c r="AD43" s="1"/>
  <c r="V43"/>
  <c r="Z43"/>
  <c r="AB43"/>
  <c r="AC43" s="1"/>
  <c r="AE43"/>
  <c r="AF43"/>
  <c r="AI43" s="1"/>
  <c r="AG43"/>
  <c r="AH43"/>
  <c r="AJ43"/>
  <c r="AL43" s="1"/>
  <c r="AK43"/>
  <c r="AN43"/>
  <c r="AP43" s="1"/>
  <c r="AQ43" s="1"/>
  <c r="AW43" s="1"/>
  <c r="AO43"/>
  <c r="AR43"/>
  <c r="AS43"/>
  <c r="AX43"/>
  <c r="AY43"/>
  <c r="AZ43"/>
  <c r="BC43" s="1"/>
  <c r="BG43" s="1"/>
  <c r="BA43"/>
  <c r="BB43"/>
  <c r="BD43"/>
  <c r="BF43" s="1"/>
  <c r="BE43"/>
  <c r="BH43"/>
  <c r="BJ43" s="1"/>
  <c r="BK43" s="1"/>
  <c r="BQ43" s="1"/>
  <c r="BI43"/>
  <c r="BL43"/>
  <c r="BM43"/>
  <c r="BR43"/>
  <c r="CG43" s="1"/>
  <c r="BS43"/>
  <c r="BT43"/>
  <c r="BV43" s="1"/>
  <c r="BU43"/>
  <c r="BW43"/>
  <c r="BX43"/>
  <c r="BY43" s="1"/>
  <c r="CA43"/>
  <c r="CB43"/>
  <c r="CC43" s="1"/>
  <c r="CD43" s="1"/>
  <c r="CJ43" s="1"/>
  <c r="CF43"/>
  <c r="CH43"/>
  <c r="CI43" s="1"/>
  <c r="CK43"/>
  <c r="CL43"/>
  <c r="CO43" s="1"/>
  <c r="CS43" s="1"/>
  <c r="CM43"/>
  <c r="CN43"/>
  <c r="CX43" s="1"/>
  <c r="CP43"/>
  <c r="CQ43"/>
  <c r="CR43"/>
  <c r="CT43"/>
  <c r="DA43" s="1"/>
  <c r="DB43" s="1"/>
  <c r="CU43"/>
  <c r="CV43"/>
  <c r="CW43" s="1"/>
  <c r="DC43" s="1"/>
  <c r="CY43"/>
  <c r="CZ43"/>
  <c r="DD43"/>
  <c r="DQ43" s="1"/>
  <c r="DE43"/>
  <c r="DF43"/>
  <c r="DG43"/>
  <c r="DH43"/>
  <c r="DI43"/>
  <c r="DK43" s="1"/>
  <c r="DL43" s="1"/>
  <c r="DJ43"/>
  <c r="DM43"/>
  <c r="DO43" s="1"/>
  <c r="DP43" s="1"/>
  <c r="DV43" s="1"/>
  <c r="DN43"/>
  <c r="DR43"/>
  <c r="DT43"/>
  <c r="DU43" s="1"/>
  <c r="DW43"/>
  <c r="DX43"/>
  <c r="EC43" s="1"/>
  <c r="DY43"/>
  <c r="DZ43"/>
  <c r="EA43"/>
  <c r="EB43"/>
  <c r="ED43" s="1"/>
  <c r="EF43"/>
  <c r="EG43"/>
  <c r="EM43" s="1"/>
  <c r="EH43"/>
  <c r="EI43"/>
  <c r="EJ43"/>
  <c r="EL43" s="1"/>
  <c r="EK43"/>
  <c r="EQ43"/>
  <c r="ER43"/>
  <c r="EW43" s="1"/>
  <c r="ES43"/>
  <c r="ET43"/>
  <c r="EU43"/>
  <c r="EV43"/>
  <c r="EX43" s="1"/>
  <c r="EZ43"/>
  <c r="FA43"/>
  <c r="FC43" s="1"/>
  <c r="FD43" s="1"/>
  <c r="FB43"/>
  <c r="FE43"/>
  <c r="FG43" s="1"/>
  <c r="FH43" s="1"/>
  <c r="FF43"/>
  <c r="FI43"/>
  <c r="FJ43"/>
  <c r="FM43" s="1"/>
  <c r="FL43"/>
  <c r="FN43"/>
  <c r="FO43"/>
  <c r="FP43"/>
  <c r="L44"/>
  <c r="M44"/>
  <c r="P44" s="1"/>
  <c r="T44" s="1"/>
  <c r="N44"/>
  <c r="O44"/>
  <c r="Y44" s="1"/>
  <c r="Q44"/>
  <c r="R44"/>
  <c r="S44"/>
  <c r="U44"/>
  <c r="AB44" s="1"/>
  <c r="AC44" s="1"/>
  <c r="V44"/>
  <c r="W44"/>
  <c r="X44" s="1"/>
  <c r="AD44" s="1"/>
  <c r="Z44"/>
  <c r="AA44"/>
  <c r="AE44"/>
  <c r="AR44" s="1"/>
  <c r="AF44"/>
  <c r="AG44"/>
  <c r="AH44"/>
  <c r="AI44"/>
  <c r="AJ44"/>
  <c r="AL44" s="1"/>
  <c r="AM44" s="1"/>
  <c r="AK44"/>
  <c r="AN44"/>
  <c r="AP44" s="1"/>
  <c r="AQ44" s="1"/>
  <c r="AW44" s="1"/>
  <c r="AO44"/>
  <c r="AS44"/>
  <c r="AU44"/>
  <c r="AV44" s="1"/>
  <c r="AX44"/>
  <c r="AY44"/>
  <c r="BL44" s="1"/>
  <c r="AZ44"/>
  <c r="BA44"/>
  <c r="BB44"/>
  <c r="BC44"/>
  <c r="BD44"/>
  <c r="BF44" s="1"/>
  <c r="BG44" s="1"/>
  <c r="BE44"/>
  <c r="BH44"/>
  <c r="BJ44" s="1"/>
  <c r="BK44" s="1"/>
  <c r="BQ44" s="1"/>
  <c r="BI44"/>
  <c r="BM44"/>
  <c r="BO44"/>
  <c r="BP44" s="1"/>
  <c r="BR44"/>
  <c r="BS44"/>
  <c r="BV44" s="1"/>
  <c r="BT44"/>
  <c r="BU44"/>
  <c r="BW44"/>
  <c r="BY44" s="1"/>
  <c r="BX44"/>
  <c r="CA44"/>
  <c r="CC44" s="1"/>
  <c r="CD44" s="1"/>
  <c r="CJ44" s="1"/>
  <c r="CB44"/>
  <c r="CE44"/>
  <c r="CF44"/>
  <c r="CK44"/>
  <c r="CZ44" s="1"/>
  <c r="CL44"/>
  <c r="CM44"/>
  <c r="CO44" s="1"/>
  <c r="CS44" s="1"/>
  <c r="CN44"/>
  <c r="CP44"/>
  <c r="CQ44"/>
  <c r="CR44" s="1"/>
  <c r="CT44"/>
  <c r="CU44"/>
  <c r="CV44" s="1"/>
  <c r="CW44" s="1"/>
  <c r="DC44" s="1"/>
  <c r="CY44"/>
  <c r="DA44"/>
  <c r="DB44" s="1"/>
  <c r="DD44"/>
  <c r="DE44"/>
  <c r="DH44" s="1"/>
  <c r="DL44" s="1"/>
  <c r="DF44"/>
  <c r="DG44"/>
  <c r="DQ44" s="1"/>
  <c r="DI44"/>
  <c r="DJ44"/>
  <c r="DK44"/>
  <c r="DM44"/>
  <c r="DT44" s="1"/>
  <c r="DU44" s="1"/>
  <c r="DN44"/>
  <c r="DO44"/>
  <c r="DP44" s="1"/>
  <c r="DV44" s="1"/>
  <c r="DR44"/>
  <c r="DS44"/>
  <c r="DW44"/>
  <c r="EC44" s="1"/>
  <c r="DX44"/>
  <c r="DY44"/>
  <c r="DZ44"/>
  <c r="EA44"/>
  <c r="EG44"/>
  <c r="EL44" s="1"/>
  <c r="EH44"/>
  <c r="EI44"/>
  <c r="EJ44"/>
  <c r="EK44"/>
  <c r="EM44"/>
  <c r="EQ44"/>
  <c r="EW44" s="1"/>
  <c r="ER44"/>
  <c r="ES44"/>
  <c r="ET44"/>
  <c r="EU44"/>
  <c r="FA44"/>
  <c r="FB44"/>
  <c r="FC44"/>
  <c r="FD44" s="1"/>
  <c r="FE44"/>
  <c r="FF44"/>
  <c r="FG44"/>
  <c r="FH44" s="1"/>
  <c r="FI44"/>
  <c r="FL44" s="1"/>
  <c r="FN44"/>
  <c r="FO44"/>
  <c r="FP44"/>
  <c r="L45"/>
  <c r="AA45" s="1"/>
  <c r="M45"/>
  <c r="N45"/>
  <c r="P45" s="1"/>
  <c r="T45" s="1"/>
  <c r="O45"/>
  <c r="Q45"/>
  <c r="R45"/>
  <c r="S45" s="1"/>
  <c r="U45"/>
  <c r="V45"/>
  <c r="W45" s="1"/>
  <c r="X45" s="1"/>
  <c r="AD45" s="1"/>
  <c r="Z45"/>
  <c r="AB45"/>
  <c r="AC45" s="1"/>
  <c r="AE45"/>
  <c r="AF45"/>
  <c r="AI45" s="1"/>
  <c r="AM45" s="1"/>
  <c r="AG45"/>
  <c r="AH45"/>
  <c r="AR45" s="1"/>
  <c r="AJ45"/>
  <c r="AK45"/>
  <c r="AL45"/>
  <c r="AN45"/>
  <c r="AU45" s="1"/>
  <c r="AV45" s="1"/>
  <c r="AO45"/>
  <c r="AP45"/>
  <c r="AQ45" s="1"/>
  <c r="AW45" s="1"/>
  <c r="AS45"/>
  <c r="AT45"/>
  <c r="AX45"/>
  <c r="AY45"/>
  <c r="AZ45"/>
  <c r="BC45" s="1"/>
  <c r="BG45" s="1"/>
  <c r="BA45"/>
  <c r="BB45"/>
  <c r="BL45" s="1"/>
  <c r="BD45"/>
  <c r="BE45"/>
  <c r="BF45"/>
  <c r="BH45"/>
  <c r="BO45" s="1"/>
  <c r="BP45" s="1"/>
  <c r="BI45"/>
  <c r="BJ45"/>
  <c r="BK45" s="1"/>
  <c r="BQ45" s="1"/>
  <c r="BM45"/>
  <c r="BN45"/>
  <c r="BR45"/>
  <c r="CE45" s="1"/>
  <c r="BS45"/>
  <c r="BT45"/>
  <c r="BU45"/>
  <c r="BV45"/>
  <c r="BW45"/>
  <c r="BY45" s="1"/>
  <c r="BZ45" s="1"/>
  <c r="BX45"/>
  <c r="CA45"/>
  <c r="CC45" s="1"/>
  <c r="CD45" s="1"/>
  <c r="CJ45" s="1"/>
  <c r="CB45"/>
  <c r="CF45"/>
  <c r="CH45"/>
  <c r="CI45" s="1"/>
  <c r="CK45"/>
  <c r="CL45"/>
  <c r="CO45" s="1"/>
  <c r="CM45"/>
  <c r="CN45"/>
  <c r="CP45"/>
  <c r="CR45" s="1"/>
  <c r="CQ45"/>
  <c r="CT45"/>
  <c r="CV45" s="1"/>
  <c r="CW45" s="1"/>
  <c r="DC45" s="1"/>
  <c r="CU45"/>
  <c r="CX45"/>
  <c r="CY45"/>
  <c r="DD45"/>
  <c r="DS45" s="1"/>
  <c r="DE45"/>
  <c r="DF45"/>
  <c r="DH45" s="1"/>
  <c r="DG45"/>
  <c r="DI45"/>
  <c r="DJ45"/>
  <c r="DK45" s="1"/>
  <c r="DM45"/>
  <c r="DN45"/>
  <c r="DO45" s="1"/>
  <c r="DP45" s="1"/>
  <c r="DR45"/>
  <c r="DT45"/>
  <c r="DU45" s="1"/>
  <c r="DV45"/>
  <c r="DW45"/>
  <c r="EC45" s="1"/>
  <c r="DX45"/>
  <c r="DY45"/>
  <c r="DZ45"/>
  <c r="EB45" s="1"/>
  <c r="EA45"/>
  <c r="ED45"/>
  <c r="EG45"/>
  <c r="EH45"/>
  <c r="EM45" s="1"/>
  <c r="EI45"/>
  <c r="EJ45"/>
  <c r="EK45"/>
  <c r="EL45"/>
  <c r="EQ45"/>
  <c r="EW45" s="1"/>
  <c r="ER45"/>
  <c r="ES45"/>
  <c r="ET45"/>
  <c r="EV45" s="1"/>
  <c r="EU45"/>
  <c r="EX45"/>
  <c r="FA45"/>
  <c r="FB45"/>
  <c r="FC45" s="1"/>
  <c r="FD45" s="1"/>
  <c r="FE45"/>
  <c r="FF45"/>
  <c r="FG45" s="1"/>
  <c r="FH45" s="1"/>
  <c r="FI45"/>
  <c r="FJ45"/>
  <c r="FL45"/>
  <c r="FN45"/>
  <c r="FO45"/>
  <c r="FP45"/>
  <c r="L46"/>
  <c r="M46"/>
  <c r="P46" s="1"/>
  <c r="N46"/>
  <c r="O46"/>
  <c r="Q46"/>
  <c r="R46"/>
  <c r="U46"/>
  <c r="V46"/>
  <c r="Z46"/>
  <c r="AE46"/>
  <c r="AF46"/>
  <c r="AG46"/>
  <c r="AI46" s="1"/>
  <c r="AM46" s="1"/>
  <c r="AH46"/>
  <c r="AJ46"/>
  <c r="AK46"/>
  <c r="AL46" s="1"/>
  <c r="AN46"/>
  <c r="AO46"/>
  <c r="AP46" s="1"/>
  <c r="AQ46" s="1"/>
  <c r="AS46"/>
  <c r="AU46"/>
  <c r="AV46" s="1"/>
  <c r="AW46"/>
  <c r="AX46"/>
  <c r="AY46"/>
  <c r="AZ46"/>
  <c r="BA46"/>
  <c r="BC46" s="1"/>
  <c r="BG46" s="1"/>
  <c r="BB46"/>
  <c r="BD46"/>
  <c r="BE46"/>
  <c r="BF46" s="1"/>
  <c r="BH46"/>
  <c r="BI46"/>
  <c r="BJ46" s="1"/>
  <c r="BK46" s="1"/>
  <c r="BM46"/>
  <c r="BO46"/>
  <c r="BP46" s="1"/>
  <c r="BQ46"/>
  <c r="BR46"/>
  <c r="BS46"/>
  <c r="BT46"/>
  <c r="BU46"/>
  <c r="CE46" s="1"/>
  <c r="BW46"/>
  <c r="BX46"/>
  <c r="BY46"/>
  <c r="CA46"/>
  <c r="CH46" s="1"/>
  <c r="CI46" s="1"/>
  <c r="CB46"/>
  <c r="CC46"/>
  <c r="CD46" s="1"/>
  <c r="CJ46" s="1"/>
  <c r="CF46"/>
  <c r="CG46"/>
  <c r="CK46"/>
  <c r="CL46"/>
  <c r="CM46"/>
  <c r="CN46"/>
  <c r="CO46"/>
  <c r="CP46"/>
  <c r="CR46" s="1"/>
  <c r="CQ46"/>
  <c r="CS46"/>
  <c r="CT46"/>
  <c r="CV46" s="1"/>
  <c r="CU46"/>
  <c r="CW46"/>
  <c r="DC46" s="1"/>
  <c r="CY46"/>
  <c r="DA46"/>
  <c r="DB46" s="1"/>
  <c r="DD46"/>
  <c r="DE46"/>
  <c r="DH46" s="1"/>
  <c r="DF46"/>
  <c r="DG46"/>
  <c r="DI46"/>
  <c r="DJ46"/>
  <c r="DM46"/>
  <c r="DN46"/>
  <c r="DR46"/>
  <c r="DW46"/>
  <c r="DX46"/>
  <c r="DY46"/>
  <c r="EC46" s="1"/>
  <c r="DZ46"/>
  <c r="EA46"/>
  <c r="EG46"/>
  <c r="EH46"/>
  <c r="EI46"/>
  <c r="EJ46"/>
  <c r="EK46"/>
  <c r="EQ46"/>
  <c r="ER46"/>
  <c r="ES46"/>
  <c r="EW46" s="1"/>
  <c r="ET46"/>
  <c r="EU46"/>
  <c r="FA46"/>
  <c r="FC46" s="1"/>
  <c r="FD46" s="1"/>
  <c r="FB46"/>
  <c r="FE46"/>
  <c r="FG46" s="1"/>
  <c r="FH46" s="1"/>
  <c r="FF46"/>
  <c r="FI46"/>
  <c r="FN46"/>
  <c r="FO46"/>
  <c r="FP46"/>
  <c r="L47"/>
  <c r="M47"/>
  <c r="N47"/>
  <c r="O47"/>
  <c r="P47"/>
  <c r="T47" s="1"/>
  <c r="Q47"/>
  <c r="S47" s="1"/>
  <c r="R47"/>
  <c r="U47"/>
  <c r="W47" s="1"/>
  <c r="X47" s="1"/>
  <c r="AD47" s="1"/>
  <c r="V47"/>
  <c r="Z47"/>
  <c r="AB47"/>
  <c r="AC47" s="1"/>
  <c r="AE47"/>
  <c r="AF47"/>
  <c r="AI47" s="1"/>
  <c r="AG47"/>
  <c r="AH47"/>
  <c r="AJ47"/>
  <c r="AK47"/>
  <c r="AN47"/>
  <c r="AO47"/>
  <c r="AS47"/>
  <c r="AX47"/>
  <c r="AY47"/>
  <c r="AZ47"/>
  <c r="BC47" s="1"/>
  <c r="BA47"/>
  <c r="BB47"/>
  <c r="BD47"/>
  <c r="BE47"/>
  <c r="BH47"/>
  <c r="BI47"/>
  <c r="BM47"/>
  <c r="BR47"/>
  <c r="CG47" s="1"/>
  <c r="BS47"/>
  <c r="BT47"/>
  <c r="BV47" s="1"/>
  <c r="BZ47" s="1"/>
  <c r="BU47"/>
  <c r="BW47"/>
  <c r="BX47"/>
  <c r="BY47" s="1"/>
  <c r="CA47"/>
  <c r="CB47"/>
  <c r="CC47" s="1"/>
  <c r="CD47" s="1"/>
  <c r="CF47"/>
  <c r="CH47"/>
  <c r="CI47" s="1"/>
  <c r="CJ47"/>
  <c r="CK47"/>
  <c r="CL47"/>
  <c r="CO47" s="1"/>
  <c r="CS47" s="1"/>
  <c r="CM47"/>
  <c r="CN47"/>
  <c r="CX47" s="1"/>
  <c r="CP47"/>
  <c r="CQ47"/>
  <c r="CR47"/>
  <c r="CT47"/>
  <c r="DA47" s="1"/>
  <c r="DB47" s="1"/>
  <c r="CU47"/>
  <c r="CV47"/>
  <c r="CW47" s="1"/>
  <c r="DC47" s="1"/>
  <c r="CY47"/>
  <c r="CZ47"/>
  <c r="DD47"/>
  <c r="DE47"/>
  <c r="DF47"/>
  <c r="DG47"/>
  <c r="DH47"/>
  <c r="DI47"/>
  <c r="DK47" s="1"/>
  <c r="DL47" s="1"/>
  <c r="DJ47"/>
  <c r="DM47"/>
  <c r="DO47" s="1"/>
  <c r="DP47" s="1"/>
  <c r="DV47" s="1"/>
  <c r="DN47"/>
  <c r="DR47"/>
  <c r="DT47"/>
  <c r="DU47" s="1"/>
  <c r="DW47"/>
  <c r="DX47"/>
  <c r="EC47" s="1"/>
  <c r="DY47"/>
  <c r="DZ47"/>
  <c r="EA47"/>
  <c r="EB47"/>
  <c r="EF47"/>
  <c r="EG47"/>
  <c r="EH47"/>
  <c r="EI47"/>
  <c r="EJ47"/>
  <c r="EL47" s="1"/>
  <c r="EK47"/>
  <c r="EN47"/>
  <c r="EQ47"/>
  <c r="ER47"/>
  <c r="EW47" s="1"/>
  <c r="ES47"/>
  <c r="ET47"/>
  <c r="EU47"/>
  <c r="EV47"/>
  <c r="FA47"/>
  <c r="FC47" s="1"/>
  <c r="FD47" s="1"/>
  <c r="FB47"/>
  <c r="FE47"/>
  <c r="FG47" s="1"/>
  <c r="FH47" s="1"/>
  <c r="FF47"/>
  <c r="FI47"/>
  <c r="FJ47"/>
  <c r="FM47" s="1"/>
  <c r="FL47"/>
  <c r="FN47"/>
  <c r="FO47"/>
  <c r="FP47"/>
  <c r="L48"/>
  <c r="M48"/>
  <c r="N48"/>
  <c r="O48"/>
  <c r="Y48" s="1"/>
  <c r="Q48"/>
  <c r="R48"/>
  <c r="S48"/>
  <c r="U48"/>
  <c r="AB48" s="1"/>
  <c r="AC48" s="1"/>
  <c r="V48"/>
  <c r="W48"/>
  <c r="X48" s="1"/>
  <c r="AD48" s="1"/>
  <c r="Z48"/>
  <c r="AA48"/>
  <c r="AE48"/>
  <c r="AF48"/>
  <c r="AG48"/>
  <c r="AH48"/>
  <c r="AI48"/>
  <c r="AM48" s="1"/>
  <c r="AJ48"/>
  <c r="AL48" s="1"/>
  <c r="AK48"/>
  <c r="AN48"/>
  <c r="AP48" s="1"/>
  <c r="AQ48" s="1"/>
  <c r="AW48" s="1"/>
  <c r="AO48"/>
  <c r="AS48"/>
  <c r="AU48"/>
  <c r="AV48" s="1"/>
  <c r="AX48"/>
  <c r="AY48"/>
  <c r="AZ48"/>
  <c r="BA48"/>
  <c r="BB48"/>
  <c r="BC48"/>
  <c r="BG48" s="1"/>
  <c r="BD48"/>
  <c r="BF48" s="1"/>
  <c r="BE48"/>
  <c r="BH48"/>
  <c r="BJ48" s="1"/>
  <c r="BI48"/>
  <c r="BK48"/>
  <c r="BQ48" s="1"/>
  <c r="BM48"/>
  <c r="BO48"/>
  <c r="BP48" s="1"/>
  <c r="BR48"/>
  <c r="BS48"/>
  <c r="BV48" s="1"/>
  <c r="BT48"/>
  <c r="BU48"/>
  <c r="BW48"/>
  <c r="BX48"/>
  <c r="CA48"/>
  <c r="CB48"/>
  <c r="CF48"/>
  <c r="CK48"/>
  <c r="CL48"/>
  <c r="CM48"/>
  <c r="CO48" s="1"/>
  <c r="CS48" s="1"/>
  <c r="CN48"/>
  <c r="CP48"/>
  <c r="CQ48"/>
  <c r="CR48" s="1"/>
  <c r="CT48"/>
  <c r="CU48"/>
  <c r="CV48" s="1"/>
  <c r="CW48" s="1"/>
  <c r="CY48"/>
  <c r="DA48"/>
  <c r="DB48" s="1"/>
  <c r="DC48"/>
  <c r="DD48"/>
  <c r="DE48"/>
  <c r="DF48"/>
  <c r="DG48"/>
  <c r="DQ48" s="1"/>
  <c r="DI48"/>
  <c r="DJ48"/>
  <c r="DK48"/>
  <c r="DM48"/>
  <c r="DT48" s="1"/>
  <c r="DU48" s="1"/>
  <c r="DN48"/>
  <c r="DO48"/>
  <c r="DP48" s="1"/>
  <c r="DV48" s="1"/>
  <c r="DR48"/>
  <c r="DS48"/>
  <c r="DW48"/>
  <c r="DX48"/>
  <c r="DY48"/>
  <c r="DZ48"/>
  <c r="EA48"/>
  <c r="EG48"/>
  <c r="EL48" s="1"/>
  <c r="EH48"/>
  <c r="EI48"/>
  <c r="EJ48"/>
  <c r="EK48"/>
  <c r="EM48"/>
  <c r="EQ48"/>
  <c r="ER48"/>
  <c r="ES48"/>
  <c r="ET48"/>
  <c r="EU48"/>
  <c r="FA48"/>
  <c r="FB48"/>
  <c r="FC48"/>
  <c r="FD48" s="1"/>
  <c r="FE48"/>
  <c r="FF48"/>
  <c r="FG48"/>
  <c r="FH48" s="1"/>
  <c r="FI48"/>
  <c r="FL48" s="1"/>
  <c r="FN48"/>
  <c r="FO48"/>
  <c r="FP48"/>
  <c r="L49"/>
  <c r="M49"/>
  <c r="N49"/>
  <c r="P49" s="1"/>
  <c r="T49" s="1"/>
  <c r="O49"/>
  <c r="Q49"/>
  <c r="R49"/>
  <c r="S49" s="1"/>
  <c r="U49"/>
  <c r="V49"/>
  <c r="W49" s="1"/>
  <c r="X49" s="1"/>
  <c r="Z49"/>
  <c r="AB49"/>
  <c r="AC49" s="1"/>
  <c r="AD49"/>
  <c r="AE49"/>
  <c r="AF49"/>
  <c r="AG49"/>
  <c r="AH49"/>
  <c r="AR49" s="1"/>
  <c r="AJ49"/>
  <c r="AK49"/>
  <c r="AL49"/>
  <c r="AN49"/>
  <c r="AU49" s="1"/>
  <c r="AV49" s="1"/>
  <c r="AO49"/>
  <c r="AP49"/>
  <c r="AQ49" s="1"/>
  <c r="AW49" s="1"/>
  <c r="AS49"/>
  <c r="AT49"/>
  <c r="AX49"/>
  <c r="AY49"/>
  <c r="AZ49"/>
  <c r="BC49" s="1"/>
  <c r="BA49"/>
  <c r="BB49"/>
  <c r="BL49" s="1"/>
  <c r="BD49"/>
  <c r="BE49"/>
  <c r="BF49"/>
  <c r="BH49"/>
  <c r="BO49" s="1"/>
  <c r="BP49" s="1"/>
  <c r="BI49"/>
  <c r="BJ49"/>
  <c r="BK49" s="1"/>
  <c r="BQ49" s="1"/>
  <c r="BM49"/>
  <c r="BN49"/>
  <c r="BR49"/>
  <c r="BS49"/>
  <c r="BT49"/>
  <c r="BU49"/>
  <c r="BV49"/>
  <c r="BZ49" s="1"/>
  <c r="BW49"/>
  <c r="BY49" s="1"/>
  <c r="BX49"/>
  <c r="CA49"/>
  <c r="CC49" s="1"/>
  <c r="CB49"/>
  <c r="CD49"/>
  <c r="CJ49" s="1"/>
  <c r="CF49"/>
  <c r="CH49"/>
  <c r="CI49" s="1"/>
  <c r="CK49"/>
  <c r="CL49"/>
  <c r="CO49" s="1"/>
  <c r="CM49"/>
  <c r="CN49"/>
  <c r="CP49"/>
  <c r="CQ49"/>
  <c r="CT49"/>
  <c r="CU49"/>
  <c r="CY49"/>
  <c r="DD49"/>
  <c r="DE49"/>
  <c r="DF49"/>
  <c r="DH49" s="1"/>
  <c r="DL49" s="1"/>
  <c r="DG49"/>
  <c r="DI49"/>
  <c r="DJ49"/>
  <c r="DK49" s="1"/>
  <c r="DM49"/>
  <c r="DN49"/>
  <c r="DO49" s="1"/>
  <c r="DP49" s="1"/>
  <c r="DR49"/>
  <c r="DT49"/>
  <c r="DU49" s="1"/>
  <c r="DV49"/>
  <c r="DW49"/>
  <c r="DX49"/>
  <c r="DY49"/>
  <c r="DZ49"/>
  <c r="EB49" s="1"/>
  <c r="EA49"/>
  <c r="EG49"/>
  <c r="EH49"/>
  <c r="EM49" s="1"/>
  <c r="EI49"/>
  <c r="EJ49"/>
  <c r="EK49"/>
  <c r="EL49"/>
  <c r="EQ49"/>
  <c r="EW49" s="1"/>
  <c r="ER49"/>
  <c r="ES49"/>
  <c r="ET49"/>
  <c r="EV49" s="1"/>
  <c r="EU49"/>
  <c r="EX49"/>
  <c r="FA49"/>
  <c r="FB49"/>
  <c r="FC49" s="1"/>
  <c r="FD49" s="1"/>
  <c r="FE49"/>
  <c r="FF49"/>
  <c r="FG49" s="1"/>
  <c r="FH49" s="1"/>
  <c r="FI49"/>
  <c r="FJ49"/>
  <c r="FL49"/>
  <c r="FN49"/>
  <c r="FO49"/>
  <c r="FP49"/>
  <c r="L50"/>
  <c r="M50"/>
  <c r="P50" s="1"/>
  <c r="N50"/>
  <c r="O50"/>
  <c r="Q50"/>
  <c r="R50"/>
  <c r="U50"/>
  <c r="V50"/>
  <c r="Z50"/>
  <c r="AE50"/>
  <c r="AF50"/>
  <c r="AG50"/>
  <c r="AI50" s="1"/>
  <c r="AH50"/>
  <c r="AJ50"/>
  <c r="AK50"/>
  <c r="AL50" s="1"/>
  <c r="AN50"/>
  <c r="AO50"/>
  <c r="AP50" s="1"/>
  <c r="AQ50" s="1"/>
  <c r="AW50" s="1"/>
  <c r="AS50"/>
  <c r="AU50"/>
  <c r="AV50" s="1"/>
  <c r="AX50"/>
  <c r="AY50"/>
  <c r="AZ50"/>
  <c r="BA50"/>
  <c r="BC50" s="1"/>
  <c r="BB50"/>
  <c r="BD50"/>
  <c r="BE50"/>
  <c r="BF50" s="1"/>
  <c r="BH50"/>
  <c r="BI50"/>
  <c r="BJ50" s="1"/>
  <c r="BK50" s="1"/>
  <c r="BQ50" s="1"/>
  <c r="BM50"/>
  <c r="BO50"/>
  <c r="BP50" s="1"/>
  <c r="BR50"/>
  <c r="BS50"/>
  <c r="BT50"/>
  <c r="BU50"/>
  <c r="CE50" s="1"/>
  <c r="BW50"/>
  <c r="BX50"/>
  <c r="BY50"/>
  <c r="CA50"/>
  <c r="CH50" s="1"/>
  <c r="CI50" s="1"/>
  <c r="CB50"/>
  <c r="CC50"/>
  <c r="CD50" s="1"/>
  <c r="CJ50" s="1"/>
  <c r="CF50"/>
  <c r="CG50"/>
  <c r="CK50"/>
  <c r="CL50"/>
  <c r="CM50"/>
  <c r="CN50"/>
  <c r="CO50"/>
  <c r="CS50" s="1"/>
  <c r="CP50"/>
  <c r="CR50" s="1"/>
  <c r="CQ50"/>
  <c r="CT50"/>
  <c r="CV50" s="1"/>
  <c r="CW50" s="1"/>
  <c r="DC50" s="1"/>
  <c r="CU50"/>
  <c r="CY50"/>
  <c r="DA50"/>
  <c r="DB50" s="1"/>
  <c r="DD50"/>
  <c r="DE50"/>
  <c r="DF50"/>
  <c r="DG50"/>
  <c r="DQ50" s="1"/>
  <c r="DI50"/>
  <c r="DJ50"/>
  <c r="DK50"/>
  <c r="DM50"/>
  <c r="DT50" s="1"/>
  <c r="DU50" s="1"/>
  <c r="DN50"/>
  <c r="DR50"/>
  <c r="DW50"/>
  <c r="DX50"/>
  <c r="DY50"/>
  <c r="DZ50"/>
  <c r="EA50"/>
  <c r="EC50"/>
  <c r="EG50"/>
  <c r="EH50"/>
  <c r="EI50"/>
  <c r="EM50" s="1"/>
  <c r="EJ50"/>
  <c r="EK50"/>
  <c r="EQ50"/>
  <c r="ER50"/>
  <c r="ES50"/>
  <c r="EW50" s="1"/>
  <c r="ET50"/>
  <c r="EU50"/>
  <c r="FA50"/>
  <c r="FC50" s="1"/>
  <c r="FD50" s="1"/>
  <c r="FB50"/>
  <c r="FE50"/>
  <c r="FG50" s="1"/>
  <c r="FH50" s="1"/>
  <c r="FF50"/>
  <c r="FI50"/>
  <c r="FN50"/>
  <c r="FO50"/>
  <c r="FP50"/>
  <c r="L51"/>
  <c r="M51"/>
  <c r="N51"/>
  <c r="O51"/>
  <c r="P51"/>
  <c r="Q51"/>
  <c r="R51"/>
  <c r="U51"/>
  <c r="W51" s="1"/>
  <c r="X51" s="1"/>
  <c r="AD51" s="1"/>
  <c r="V51"/>
  <c r="Z51"/>
  <c r="AB51"/>
  <c r="AC51" s="1"/>
  <c r="AE51"/>
  <c r="AF51"/>
  <c r="AI51" s="1"/>
  <c r="AG51"/>
  <c r="AH51"/>
  <c r="AJ51"/>
  <c r="AK51"/>
  <c r="AL51"/>
  <c r="AN51"/>
  <c r="AU51" s="1"/>
  <c r="AO51"/>
  <c r="AP51"/>
  <c r="AQ51" s="1"/>
  <c r="AW51" s="1"/>
  <c r="AR51"/>
  <c r="AS51"/>
  <c r="AT51"/>
  <c r="AV51"/>
  <c r="AX51"/>
  <c r="AY51"/>
  <c r="AZ51"/>
  <c r="BA51"/>
  <c r="BB51"/>
  <c r="BL51" s="1"/>
  <c r="BD51"/>
  <c r="BE51"/>
  <c r="BF51"/>
  <c r="BH51"/>
  <c r="BO51" s="1"/>
  <c r="BP51" s="1"/>
  <c r="BI51"/>
  <c r="BM51"/>
  <c r="BR51"/>
  <c r="BS51"/>
  <c r="BT51"/>
  <c r="BU51"/>
  <c r="BV51"/>
  <c r="BZ51" s="1"/>
  <c r="BW51"/>
  <c r="BX51"/>
  <c r="BY51" s="1"/>
  <c r="CA51"/>
  <c r="CB51"/>
  <c r="CC51" s="1"/>
  <c r="CD51" s="1"/>
  <c r="CJ51" s="1"/>
  <c r="CF51"/>
  <c r="CH51"/>
  <c r="CI51" s="1"/>
  <c r="CK51"/>
  <c r="CL51"/>
  <c r="CM51"/>
  <c r="CN51"/>
  <c r="CX51" s="1"/>
  <c r="CP51"/>
  <c r="CQ51"/>
  <c r="CR51"/>
  <c r="CT51"/>
  <c r="DA51" s="1"/>
  <c r="DB51" s="1"/>
  <c r="CU51"/>
  <c r="CY51"/>
  <c r="DD51"/>
  <c r="DE51"/>
  <c r="DF51"/>
  <c r="DG51"/>
  <c r="DH51"/>
  <c r="DL51" s="1"/>
  <c r="DI51"/>
  <c r="DK51" s="1"/>
  <c r="DJ51"/>
  <c r="DM51"/>
  <c r="DN51"/>
  <c r="DR51"/>
  <c r="DT51"/>
  <c r="DU51" s="1"/>
  <c r="DW51"/>
  <c r="DX51"/>
  <c r="DY51"/>
  <c r="DZ51"/>
  <c r="EB51" s="1"/>
  <c r="EA51"/>
  <c r="EG51"/>
  <c r="EH51"/>
  <c r="EI51"/>
  <c r="EJ51"/>
  <c r="EL51" s="1"/>
  <c r="EK51"/>
  <c r="EQ51"/>
  <c r="ER51"/>
  <c r="ES51"/>
  <c r="ET51"/>
  <c r="EV51" s="1"/>
  <c r="EU51"/>
  <c r="FA51"/>
  <c r="FB51"/>
  <c r="FE51"/>
  <c r="FG51" s="1"/>
  <c r="FH51" s="1"/>
  <c r="FF51"/>
  <c r="FI51"/>
  <c r="FJ51"/>
  <c r="FL51"/>
  <c r="FN51"/>
  <c r="FO51"/>
  <c r="FP51"/>
  <c r="L52"/>
  <c r="M52"/>
  <c r="N52"/>
  <c r="O52"/>
  <c r="Y52" s="1"/>
  <c r="Q52"/>
  <c r="R52"/>
  <c r="S52"/>
  <c r="U52"/>
  <c r="AB52" s="1"/>
  <c r="AC52" s="1"/>
  <c r="V52"/>
  <c r="Z52"/>
  <c r="AE52"/>
  <c r="AF52"/>
  <c r="AG52"/>
  <c r="AH52"/>
  <c r="AI52"/>
  <c r="AM52" s="1"/>
  <c r="AJ52"/>
  <c r="AL52" s="1"/>
  <c r="AK52"/>
  <c r="AN52"/>
  <c r="AO52"/>
  <c r="AS52"/>
  <c r="AU52"/>
  <c r="AV52" s="1"/>
  <c r="AX52"/>
  <c r="AY52"/>
  <c r="AZ52"/>
  <c r="BA52"/>
  <c r="BC52" s="1"/>
  <c r="BB52"/>
  <c r="BD52"/>
  <c r="BE52"/>
  <c r="BH52"/>
  <c r="BI52"/>
  <c r="BM52"/>
  <c r="BO52"/>
  <c r="BP52" s="1"/>
  <c r="BR52"/>
  <c r="BS52"/>
  <c r="BT52"/>
  <c r="BU52"/>
  <c r="CE52" s="1"/>
  <c r="BW52"/>
  <c r="BY52" s="1"/>
  <c r="BX52"/>
  <c r="CA52"/>
  <c r="CH52" s="1"/>
  <c r="CI52" s="1"/>
  <c r="CB52"/>
  <c r="CF52"/>
  <c r="CG52"/>
  <c r="CK52"/>
  <c r="CL52"/>
  <c r="CM52"/>
  <c r="CO52" s="1"/>
  <c r="CS52" s="1"/>
  <c r="CN52"/>
  <c r="CP52"/>
  <c r="CQ52"/>
  <c r="CR52" s="1"/>
  <c r="CT52"/>
  <c r="CU52"/>
  <c r="CV52" s="1"/>
  <c r="CW52"/>
  <c r="DC52" s="1"/>
  <c r="CY52"/>
  <c r="DA52"/>
  <c r="DB52" s="1"/>
  <c r="DD52"/>
  <c r="DE52"/>
  <c r="DF52"/>
  <c r="DG52"/>
  <c r="DI52"/>
  <c r="DK52" s="1"/>
  <c r="DJ52"/>
  <c r="DM52"/>
  <c r="DT52" s="1"/>
  <c r="DU52" s="1"/>
  <c r="DN52"/>
  <c r="DR52"/>
  <c r="DS52"/>
  <c r="DW52"/>
  <c r="DX52"/>
  <c r="DY52"/>
  <c r="DZ52"/>
  <c r="EA52"/>
  <c r="EG52"/>
  <c r="EH52"/>
  <c r="EI52"/>
  <c r="EJ52"/>
  <c r="EK52"/>
  <c r="EM52"/>
  <c r="EQ52"/>
  <c r="ER52"/>
  <c r="ES52"/>
  <c r="ET52"/>
  <c r="EU52"/>
  <c r="FA52"/>
  <c r="FC52" s="1"/>
  <c r="FD52" s="1"/>
  <c r="FB52"/>
  <c r="FE52"/>
  <c r="FF52"/>
  <c r="FG52"/>
  <c r="FH52" s="1"/>
  <c r="FI52"/>
  <c r="FN52"/>
  <c r="FO52"/>
  <c r="FP52"/>
  <c r="L53"/>
  <c r="M53"/>
  <c r="N53"/>
  <c r="O53"/>
  <c r="P53"/>
  <c r="Q53"/>
  <c r="R53"/>
  <c r="S53" s="1"/>
  <c r="T53"/>
  <c r="U53"/>
  <c r="V53"/>
  <c r="W53" s="1"/>
  <c r="X53" s="1"/>
  <c r="AD53" s="1"/>
  <c r="Z53"/>
  <c r="AB53"/>
  <c r="AC53" s="1"/>
  <c r="AE53"/>
  <c r="AF53"/>
  <c r="AG53"/>
  <c r="AH53"/>
  <c r="AJ53"/>
  <c r="AK53"/>
  <c r="AL53"/>
  <c r="AN53"/>
  <c r="AU53" s="1"/>
  <c r="AV53" s="1"/>
  <c r="AO53"/>
  <c r="AS53"/>
  <c r="AX53"/>
  <c r="AY53"/>
  <c r="AZ53"/>
  <c r="BA53"/>
  <c r="BB53"/>
  <c r="BD53"/>
  <c r="BF53" s="1"/>
  <c r="BE53"/>
  <c r="BH53"/>
  <c r="BO53" s="1"/>
  <c r="BP53" s="1"/>
  <c r="BI53"/>
  <c r="BM53"/>
  <c r="BN53"/>
  <c r="BR53"/>
  <c r="BS53"/>
  <c r="BT53"/>
  <c r="BV53" s="1"/>
  <c r="BU53"/>
  <c r="BW53"/>
  <c r="BX53"/>
  <c r="CA53"/>
  <c r="CC53" s="1"/>
  <c r="CB53"/>
  <c r="CD53"/>
  <c r="CJ53" s="1"/>
  <c r="CF53"/>
  <c r="CH53"/>
  <c r="CI53" s="1"/>
  <c r="CK53"/>
  <c r="CL53"/>
  <c r="CM53"/>
  <c r="CN53"/>
  <c r="CP53"/>
  <c r="CR53" s="1"/>
  <c r="CQ53"/>
  <c r="CT53"/>
  <c r="DA53" s="1"/>
  <c r="DB53" s="1"/>
  <c r="CU53"/>
  <c r="CY53"/>
  <c r="CZ53"/>
  <c r="DD53"/>
  <c r="DE53"/>
  <c r="DF53"/>
  <c r="DH53" s="1"/>
  <c r="DL53" s="1"/>
  <c r="DG53"/>
  <c r="DI53"/>
  <c r="DJ53"/>
  <c r="DK53" s="1"/>
  <c r="DM53"/>
  <c r="DN53"/>
  <c r="DO53" s="1"/>
  <c r="DP53"/>
  <c r="DV53" s="1"/>
  <c r="DR53"/>
  <c r="DT53"/>
  <c r="DU53" s="1"/>
  <c r="DW53"/>
  <c r="EC53" s="1"/>
  <c r="DX53"/>
  <c r="DY53"/>
  <c r="DZ53"/>
  <c r="EB53" s="1"/>
  <c r="EA53"/>
  <c r="EG53"/>
  <c r="EH53"/>
  <c r="EI53"/>
  <c r="EJ53"/>
  <c r="EL53" s="1"/>
  <c r="EK53"/>
  <c r="EQ53"/>
  <c r="EW53" s="1"/>
  <c r="ER53"/>
  <c r="ES53"/>
  <c r="ET53"/>
  <c r="EV53" s="1"/>
  <c r="EU53"/>
  <c r="FA53"/>
  <c r="FB53"/>
  <c r="FC53" s="1"/>
  <c r="FD53"/>
  <c r="FE53"/>
  <c r="FF53"/>
  <c r="FG53" s="1"/>
  <c r="FH53" s="1"/>
  <c r="FI53"/>
  <c r="FJ53"/>
  <c r="FL53"/>
  <c r="FN53"/>
  <c r="FO53"/>
  <c r="FP53"/>
  <c r="L54"/>
  <c r="M54"/>
  <c r="N54"/>
  <c r="O54"/>
  <c r="Q54"/>
  <c r="S54" s="1"/>
  <c r="R54"/>
  <c r="U54"/>
  <c r="AB54" s="1"/>
  <c r="AC54" s="1"/>
  <c r="V54"/>
  <c r="Z54"/>
  <c r="AA54"/>
  <c r="AE54"/>
  <c r="AF54"/>
  <c r="AG54"/>
  <c r="AI54" s="1"/>
  <c r="AM54" s="1"/>
  <c r="AH54"/>
  <c r="AJ54"/>
  <c r="AK54"/>
  <c r="AL54" s="1"/>
  <c r="AN54"/>
  <c r="AO54"/>
  <c r="AP54" s="1"/>
  <c r="AQ54"/>
  <c r="AW54" s="1"/>
  <c r="AS54"/>
  <c r="AU54"/>
  <c r="AV54" s="1"/>
  <c r="AX54"/>
  <c r="AY54"/>
  <c r="AZ54"/>
  <c r="BA54"/>
  <c r="BC54" s="1"/>
  <c r="BG54" s="1"/>
  <c r="BB54"/>
  <c r="BD54"/>
  <c r="BE54"/>
  <c r="BF54"/>
  <c r="BH54"/>
  <c r="BI54"/>
  <c r="BJ54"/>
  <c r="BK54" s="1"/>
  <c r="BQ54" s="1"/>
  <c r="BM54"/>
  <c r="BN54"/>
  <c r="BO54"/>
  <c r="BP54" s="1"/>
  <c r="BR54"/>
  <c r="CE54" s="1"/>
  <c r="BS54"/>
  <c r="BT54"/>
  <c r="BV54" s="1"/>
  <c r="BU54"/>
  <c r="BW54"/>
  <c r="BY54" s="1"/>
  <c r="BX54"/>
  <c r="CA54"/>
  <c r="CC54" s="1"/>
  <c r="CD54" s="1"/>
  <c r="CJ54" s="1"/>
  <c r="CB54"/>
  <c r="CF54"/>
  <c r="CH54"/>
  <c r="CI54" s="1"/>
  <c r="CK54"/>
  <c r="CL54"/>
  <c r="CO54" s="1"/>
  <c r="CS54" s="1"/>
  <c r="CM54"/>
  <c r="CN54"/>
  <c r="CX54" s="1"/>
  <c r="CP54"/>
  <c r="CQ54"/>
  <c r="CR54"/>
  <c r="CT54"/>
  <c r="DA54" s="1"/>
  <c r="DB54" s="1"/>
  <c r="CU54"/>
  <c r="CV54"/>
  <c r="CW54" s="1"/>
  <c r="DC54" s="1"/>
  <c r="CY54"/>
  <c r="CZ54"/>
  <c r="DD54"/>
  <c r="DS54" s="1"/>
  <c r="DE54"/>
  <c r="DF54"/>
  <c r="DG54"/>
  <c r="DH54"/>
  <c r="DI54"/>
  <c r="DJ54"/>
  <c r="DK54" s="1"/>
  <c r="DL54" s="1"/>
  <c r="DM54"/>
  <c r="DN54"/>
  <c r="DO54" s="1"/>
  <c r="DP54" s="1"/>
  <c r="DV54" s="1"/>
  <c r="DR54"/>
  <c r="DT54"/>
  <c r="DU54" s="1"/>
  <c r="DW54"/>
  <c r="EC54" s="1"/>
  <c r="DX54"/>
  <c r="DY54"/>
  <c r="DZ54"/>
  <c r="EA54"/>
  <c r="EB54"/>
  <c r="EE54" s="1"/>
  <c r="EF54"/>
  <c r="EG54"/>
  <c r="EH54"/>
  <c r="EM54" s="1"/>
  <c r="EI54"/>
  <c r="EJ54"/>
  <c r="EL54" s="1"/>
  <c r="EK54"/>
  <c r="EQ54"/>
  <c r="EW54" s="1"/>
  <c r="ER54"/>
  <c r="ES54"/>
  <c r="ET54"/>
  <c r="EU54"/>
  <c r="EV54"/>
  <c r="EY54" s="1"/>
  <c r="EZ54"/>
  <c r="FA54"/>
  <c r="FB54"/>
  <c r="FC54" s="1"/>
  <c r="FD54" s="1"/>
  <c r="FE54"/>
  <c r="FF54"/>
  <c r="FG54" s="1"/>
  <c r="FH54" s="1"/>
  <c r="FI54"/>
  <c r="FJ54"/>
  <c r="FK54" s="1"/>
  <c r="FL54"/>
  <c r="FN54"/>
  <c r="FO54"/>
  <c r="FP54"/>
  <c r="L55"/>
  <c r="M55"/>
  <c r="P55" s="1"/>
  <c r="T55" s="1"/>
  <c r="N55"/>
  <c r="O55"/>
  <c r="Y55" s="1"/>
  <c r="Q55"/>
  <c r="R55"/>
  <c r="S55"/>
  <c r="U55"/>
  <c r="AB55" s="1"/>
  <c r="AC55" s="1"/>
  <c r="V55"/>
  <c r="W55"/>
  <c r="X55" s="1"/>
  <c r="AD55" s="1"/>
  <c r="Z55"/>
  <c r="AA55"/>
  <c r="AE55"/>
  <c r="AT55" s="1"/>
  <c r="AF55"/>
  <c r="AG55"/>
  <c r="AH55"/>
  <c r="AI55"/>
  <c r="AJ55"/>
  <c r="AK55"/>
  <c r="AL55" s="1"/>
  <c r="AM55" s="1"/>
  <c r="AN55"/>
  <c r="AO55"/>
  <c r="AP55" s="1"/>
  <c r="AQ55" s="1"/>
  <c r="AW55" s="1"/>
  <c r="AS55"/>
  <c r="AU55"/>
  <c r="AV55" s="1"/>
  <c r="AX55"/>
  <c r="AY55"/>
  <c r="BN55" s="1"/>
  <c r="AZ55"/>
  <c r="BA55"/>
  <c r="BB55"/>
  <c r="BC55"/>
  <c r="BD55"/>
  <c r="BE55"/>
  <c r="BF55" s="1"/>
  <c r="BG55" s="1"/>
  <c r="BH55"/>
  <c r="BI55"/>
  <c r="BJ55" s="1"/>
  <c r="BK55" s="1"/>
  <c r="BQ55" s="1"/>
  <c r="BM55"/>
  <c r="BO55"/>
  <c r="BP55" s="1"/>
  <c r="BR55"/>
  <c r="BS55"/>
  <c r="BV55" s="1"/>
  <c r="BT55"/>
  <c r="BU55"/>
  <c r="BW55"/>
  <c r="BY55" s="1"/>
  <c r="BX55"/>
  <c r="CA55"/>
  <c r="CH55" s="1"/>
  <c r="CI55" s="1"/>
  <c r="CB55"/>
  <c r="CE55"/>
  <c r="CF55"/>
  <c r="CK55"/>
  <c r="CX55" s="1"/>
  <c r="CL55"/>
  <c r="CM55"/>
  <c r="CO55" s="1"/>
  <c r="CS55" s="1"/>
  <c r="CN55"/>
  <c r="CP55"/>
  <c r="CR55" s="1"/>
  <c r="CQ55"/>
  <c r="CT55"/>
  <c r="CV55" s="1"/>
  <c r="CW55" s="1"/>
  <c r="DC55" s="1"/>
  <c r="CU55"/>
  <c r="CY55"/>
  <c r="DA55"/>
  <c r="DB55" s="1"/>
  <c r="DD55"/>
  <c r="DE55"/>
  <c r="DH55" s="1"/>
  <c r="DL55" s="1"/>
  <c r="DF55"/>
  <c r="DG55"/>
  <c r="DQ55" s="1"/>
  <c r="DI55"/>
  <c r="DJ55"/>
  <c r="DK55"/>
  <c r="DM55"/>
  <c r="DT55" s="1"/>
  <c r="DU55" s="1"/>
  <c r="DN55"/>
  <c r="DO55"/>
  <c r="DP55" s="1"/>
  <c r="DV55" s="1"/>
  <c r="DR55"/>
  <c r="DS55"/>
  <c r="DW55"/>
  <c r="EC55" s="1"/>
  <c r="DX55"/>
  <c r="DY55"/>
  <c r="DZ55"/>
  <c r="EA55"/>
  <c r="EG55"/>
  <c r="EL55" s="1"/>
  <c r="EH55"/>
  <c r="EI55"/>
  <c r="EJ55"/>
  <c r="EK55"/>
  <c r="EM55"/>
  <c r="EQ55"/>
  <c r="EW55" s="1"/>
  <c r="ER55"/>
  <c r="ES55"/>
  <c r="ET55"/>
  <c r="EU55"/>
  <c r="FA55"/>
  <c r="FB55"/>
  <c r="FC55"/>
  <c r="FD55" s="1"/>
  <c r="FE55"/>
  <c r="FF55"/>
  <c r="FG55"/>
  <c r="FH55" s="1"/>
  <c r="FI55"/>
  <c r="FJ55" s="1"/>
  <c r="FN55"/>
  <c r="FO55"/>
  <c r="FP55"/>
  <c r="L56"/>
  <c r="Y56" s="1"/>
  <c r="M56"/>
  <c r="N56"/>
  <c r="P56" s="1"/>
  <c r="T56" s="1"/>
  <c r="O56"/>
  <c r="Q56"/>
  <c r="S56" s="1"/>
  <c r="R56"/>
  <c r="U56"/>
  <c r="W56" s="1"/>
  <c r="X56" s="1"/>
  <c r="AD56" s="1"/>
  <c r="V56"/>
  <c r="Z56"/>
  <c r="AB56"/>
  <c r="AC56" s="1"/>
  <c r="AE56"/>
  <c r="AF56"/>
  <c r="AI56" s="1"/>
  <c r="AM56" s="1"/>
  <c r="AG56"/>
  <c r="AH56"/>
  <c r="AR56" s="1"/>
  <c r="AJ56"/>
  <c r="AK56"/>
  <c r="AL56"/>
  <c r="AN56"/>
  <c r="AU56" s="1"/>
  <c r="AV56" s="1"/>
  <c r="AO56"/>
  <c r="AP56"/>
  <c r="AQ56" s="1"/>
  <c r="AW56" s="1"/>
  <c r="AS56"/>
  <c r="AT56"/>
  <c r="AX56"/>
  <c r="AY56"/>
  <c r="AZ56"/>
  <c r="BC56" s="1"/>
  <c r="BG56" s="1"/>
  <c r="BA56"/>
  <c r="BB56"/>
  <c r="BL56" s="1"/>
  <c r="BD56"/>
  <c r="BE56"/>
  <c r="BF56"/>
  <c r="BH56"/>
  <c r="BO56" s="1"/>
  <c r="BP56" s="1"/>
  <c r="BI56"/>
  <c r="BJ56"/>
  <c r="BK56" s="1"/>
  <c r="BQ56" s="1"/>
  <c r="BM56"/>
  <c r="BN56"/>
  <c r="BR56"/>
  <c r="CG56" s="1"/>
  <c r="BS56"/>
  <c r="BT56"/>
  <c r="BU56"/>
  <c r="BV56"/>
  <c r="BW56"/>
  <c r="BX56"/>
  <c r="BY56" s="1"/>
  <c r="BZ56" s="1"/>
  <c r="CA56"/>
  <c r="CB56"/>
  <c r="CC56" s="1"/>
  <c r="CD56" s="1"/>
  <c r="CJ56" s="1"/>
  <c r="CF56"/>
  <c r="CH56"/>
  <c r="CI56" s="1"/>
  <c r="CK56"/>
  <c r="CL56"/>
  <c r="CO56" s="1"/>
  <c r="CM56"/>
  <c r="CN56"/>
  <c r="CP56"/>
  <c r="CR56" s="1"/>
  <c r="CQ56"/>
  <c r="CT56"/>
  <c r="DA56" s="1"/>
  <c r="DB56" s="1"/>
  <c r="CU56"/>
  <c r="CX56"/>
  <c r="CY56"/>
  <c r="DD56"/>
  <c r="DQ56" s="1"/>
  <c r="DE56"/>
  <c r="DF56"/>
  <c r="DH56" s="1"/>
  <c r="DL56" s="1"/>
  <c r="DG56"/>
  <c r="DI56"/>
  <c r="DK56" s="1"/>
  <c r="DJ56"/>
  <c r="DM56"/>
  <c r="DO56" s="1"/>
  <c r="DP56" s="1"/>
  <c r="DV56" s="1"/>
  <c r="DN56"/>
  <c r="DR56"/>
  <c r="DT56"/>
  <c r="DU56" s="1"/>
  <c r="DW56"/>
  <c r="DX56"/>
  <c r="EC56" s="1"/>
  <c r="DY56"/>
  <c r="DZ56"/>
  <c r="EB56" s="1"/>
  <c r="EA56"/>
  <c r="EG56"/>
  <c r="EM56" s="1"/>
  <c r="EH56"/>
  <c r="EI56"/>
  <c r="EJ56"/>
  <c r="EK56"/>
  <c r="EL56"/>
  <c r="EO56" s="1"/>
  <c r="EP56"/>
  <c r="EQ56"/>
  <c r="ER56"/>
  <c r="EW56" s="1"/>
  <c r="ES56"/>
  <c r="ET56"/>
  <c r="EV56" s="1"/>
  <c r="EU56"/>
  <c r="FA56"/>
  <c r="FC56" s="1"/>
  <c r="FD56" s="1"/>
  <c r="FB56"/>
  <c r="FE56"/>
  <c r="FG56" s="1"/>
  <c r="FH56" s="1"/>
  <c r="FF56"/>
  <c r="FI56"/>
  <c r="FJ56"/>
  <c r="FM56" s="1"/>
  <c r="FL56"/>
  <c r="FN56"/>
  <c r="FO56"/>
  <c r="FP56"/>
  <c r="L57"/>
  <c r="M57"/>
  <c r="P57" s="1"/>
  <c r="T57" s="1"/>
  <c r="N57"/>
  <c r="O57"/>
  <c r="Q57"/>
  <c r="S57" s="1"/>
  <c r="R57"/>
  <c r="U57"/>
  <c r="AB57" s="1"/>
  <c r="AC57" s="1"/>
  <c r="V57"/>
  <c r="Y57"/>
  <c r="Z57"/>
  <c r="AE57"/>
  <c r="AR57" s="1"/>
  <c r="AF57"/>
  <c r="AG57"/>
  <c r="AI57" s="1"/>
  <c r="AH57"/>
  <c r="AJ57"/>
  <c r="AL57" s="1"/>
  <c r="AK57"/>
  <c r="AN57"/>
  <c r="AP57" s="1"/>
  <c r="AQ57" s="1"/>
  <c r="AW57" s="1"/>
  <c r="AO57"/>
  <c r="AS57"/>
  <c r="AU57"/>
  <c r="AV57" s="1"/>
  <c r="AX57"/>
  <c r="AY57"/>
  <c r="BL57" s="1"/>
  <c r="AZ57"/>
  <c r="BA57"/>
  <c r="BC57" s="1"/>
  <c r="BB57"/>
  <c r="BD57"/>
  <c r="BF57" s="1"/>
  <c r="BE57"/>
  <c r="BH57"/>
  <c r="BJ57" s="1"/>
  <c r="BK57" s="1"/>
  <c r="BQ57" s="1"/>
  <c r="BI57"/>
  <c r="BM57"/>
  <c r="BO57"/>
  <c r="BP57" s="1"/>
  <c r="BR57"/>
  <c r="BS57"/>
  <c r="BV57" s="1"/>
  <c r="BZ57" s="1"/>
  <c r="BT57"/>
  <c r="BU57"/>
  <c r="CE57" s="1"/>
  <c r="BW57"/>
  <c r="BX57"/>
  <c r="BY57"/>
  <c r="CA57"/>
  <c r="CH57" s="1"/>
  <c r="CI57" s="1"/>
  <c r="CB57"/>
  <c r="CC57"/>
  <c r="CD57" s="1"/>
  <c r="CJ57" s="1"/>
  <c r="CF57"/>
  <c r="CG57"/>
  <c r="CK57"/>
  <c r="CZ57" s="1"/>
  <c r="CL57"/>
  <c r="CM57"/>
  <c r="CN57"/>
  <c r="CO57"/>
  <c r="CP57"/>
  <c r="CQ57"/>
  <c r="CR57" s="1"/>
  <c r="CS57" s="1"/>
  <c r="CT57"/>
  <c r="CU57"/>
  <c r="CV57" s="1"/>
  <c r="CW57" s="1"/>
  <c r="DC57" s="1"/>
  <c r="CY57"/>
  <c r="DA57"/>
  <c r="DB57" s="1"/>
  <c r="DD57"/>
  <c r="DE57"/>
  <c r="DH57" s="1"/>
  <c r="DF57"/>
  <c r="DG57"/>
  <c r="DI57"/>
  <c r="DK57" s="1"/>
  <c r="DJ57"/>
  <c r="DM57"/>
  <c r="DT57" s="1"/>
  <c r="DU57" s="1"/>
  <c r="DN57"/>
  <c r="DQ57"/>
  <c r="DR57"/>
  <c r="DW57"/>
  <c r="EB57" s="1"/>
  <c r="DX57"/>
  <c r="DY57"/>
  <c r="DZ57"/>
  <c r="EA57"/>
  <c r="EC57"/>
  <c r="EG57"/>
  <c r="EM57" s="1"/>
  <c r="EH57"/>
  <c r="EI57"/>
  <c r="EJ57"/>
  <c r="EK57"/>
  <c r="EQ57"/>
  <c r="EV57" s="1"/>
  <c r="ER57"/>
  <c r="ES57"/>
  <c r="ET57"/>
  <c r="EU57"/>
  <c r="EW57"/>
  <c r="FA57"/>
  <c r="FC57" s="1"/>
  <c r="FD57" s="1"/>
  <c r="FB57"/>
  <c r="FE57"/>
  <c r="FG57" s="1"/>
  <c r="FH57" s="1"/>
  <c r="FF57"/>
  <c r="FI57"/>
  <c r="FL57" s="1"/>
  <c r="FN57"/>
  <c r="FO57"/>
  <c r="FP57"/>
  <c r="L58"/>
  <c r="AA58" s="1"/>
  <c r="M58"/>
  <c r="N58"/>
  <c r="O58"/>
  <c r="P58"/>
  <c r="Q58"/>
  <c r="R58"/>
  <c r="S58" s="1"/>
  <c r="T58" s="1"/>
  <c r="U58"/>
  <c r="V58"/>
  <c r="W58" s="1"/>
  <c r="X58" s="1"/>
  <c r="AD58" s="1"/>
  <c r="Z58"/>
  <c r="AB58"/>
  <c r="AC58" s="1"/>
  <c r="AE58"/>
  <c r="AF58"/>
  <c r="AI58" s="1"/>
  <c r="AM58" s="1"/>
  <c r="AG58"/>
  <c r="AH58"/>
  <c r="AJ58"/>
  <c r="AL58" s="1"/>
  <c r="AK58"/>
  <c r="AN58"/>
  <c r="AU58" s="1"/>
  <c r="AV58" s="1"/>
  <c r="AO58"/>
  <c r="AR58"/>
  <c r="AS58"/>
  <c r="AX58"/>
  <c r="AY58"/>
  <c r="AZ58"/>
  <c r="BC58" s="1"/>
  <c r="BG58" s="1"/>
  <c r="BA58"/>
  <c r="BB58"/>
  <c r="BD58"/>
  <c r="BF58" s="1"/>
  <c r="BE58"/>
  <c r="BH58"/>
  <c r="BO58" s="1"/>
  <c r="BP58" s="1"/>
  <c r="BI58"/>
  <c r="BL58"/>
  <c r="BM58"/>
  <c r="BR58"/>
  <c r="CE58" s="1"/>
  <c r="BS58"/>
  <c r="BT58"/>
  <c r="BV58" s="1"/>
  <c r="BU58"/>
  <c r="BW58"/>
  <c r="BY58" s="1"/>
  <c r="BX58"/>
  <c r="CA58"/>
  <c r="CC58" s="1"/>
  <c r="CD58" s="1"/>
  <c r="CJ58" s="1"/>
  <c r="CB58"/>
  <c r="CF58"/>
  <c r="CH58"/>
  <c r="CI58" s="1"/>
  <c r="CK58"/>
  <c r="CL58"/>
  <c r="CO58" s="1"/>
  <c r="CS58" s="1"/>
  <c r="CM58"/>
  <c r="CN58"/>
  <c r="CX58" s="1"/>
  <c r="CP58"/>
  <c r="CQ58"/>
  <c r="CR58"/>
  <c r="CT58"/>
  <c r="DA58" s="1"/>
  <c r="DB58" s="1"/>
  <c r="CU58"/>
  <c r="CV58"/>
  <c r="CW58" s="1"/>
  <c r="DC58" s="1"/>
  <c r="CY58"/>
  <c r="CZ58"/>
  <c r="DD58"/>
  <c r="DS58" s="1"/>
  <c r="DE58"/>
  <c r="DF58"/>
  <c r="DG58"/>
  <c r="DH58"/>
  <c r="DI58"/>
  <c r="DJ58"/>
  <c r="DK58" s="1"/>
  <c r="DL58" s="1"/>
  <c r="DM58"/>
  <c r="DN58"/>
  <c r="DO58" s="1"/>
  <c r="DP58" s="1"/>
  <c r="DV58" s="1"/>
  <c r="DR58"/>
  <c r="DT58"/>
  <c r="DU58" s="1"/>
  <c r="DW58"/>
  <c r="EC58" s="1"/>
  <c r="DX58"/>
  <c r="DY58"/>
  <c r="DZ58"/>
  <c r="EA58"/>
  <c r="EB58"/>
  <c r="EE58" s="1"/>
  <c r="EF58"/>
  <c r="EG58"/>
  <c r="EH58"/>
  <c r="EM58" s="1"/>
  <c r="EI58"/>
  <c r="EJ58"/>
  <c r="EL58" s="1"/>
  <c r="EK58"/>
  <c r="EQ58"/>
  <c r="EW58" s="1"/>
  <c r="ER58"/>
  <c r="ES58"/>
  <c r="ET58"/>
  <c r="EU58"/>
  <c r="EV58"/>
  <c r="EY58" s="1"/>
  <c r="EZ58"/>
  <c r="FA58"/>
  <c r="FB58"/>
  <c r="FC58" s="1"/>
  <c r="FD58" s="1"/>
  <c r="FE58"/>
  <c r="FF58"/>
  <c r="FG58" s="1"/>
  <c r="FH58" s="1"/>
  <c r="FI58"/>
  <c r="FJ58"/>
  <c r="FK58" s="1"/>
  <c r="FL58"/>
  <c r="FN58"/>
  <c r="FO58"/>
  <c r="FP58"/>
  <c r="L59"/>
  <c r="M59"/>
  <c r="P59" s="1"/>
  <c r="T59" s="1"/>
  <c r="N59"/>
  <c r="O59"/>
  <c r="Y59" s="1"/>
  <c r="Q59"/>
  <c r="R59"/>
  <c r="S59"/>
  <c r="U59"/>
  <c r="AB59" s="1"/>
  <c r="AC59" s="1"/>
  <c r="V59"/>
  <c r="W59"/>
  <c r="X59" s="1"/>
  <c r="AD59" s="1"/>
  <c r="Z59"/>
  <c r="AA59"/>
  <c r="AE59"/>
  <c r="AT59" s="1"/>
  <c r="AF59"/>
  <c r="AG59"/>
  <c r="AH59"/>
  <c r="AI59"/>
  <c r="AJ59"/>
  <c r="AK59"/>
  <c r="AL59" s="1"/>
  <c r="AM59" s="1"/>
  <c r="AN59"/>
  <c r="AO59"/>
  <c r="AP59" s="1"/>
  <c r="AQ59" s="1"/>
  <c r="AW59" s="1"/>
  <c r="AS59"/>
  <c r="AU59"/>
  <c r="AV59" s="1"/>
  <c r="AX59"/>
  <c r="AY59"/>
  <c r="BN59" s="1"/>
  <c r="AZ59"/>
  <c r="BA59"/>
  <c r="BB59"/>
  <c r="BC59"/>
  <c r="BD59"/>
  <c r="BE59"/>
  <c r="BF59" s="1"/>
  <c r="BG59" s="1"/>
  <c r="BH59"/>
  <c r="BI59"/>
  <c r="BJ59" s="1"/>
  <c r="BK59" s="1"/>
  <c r="BQ59" s="1"/>
  <c r="BM59"/>
  <c r="BO59"/>
  <c r="BP59" s="1"/>
  <c r="BR59"/>
  <c r="BS59"/>
  <c r="BV59" s="1"/>
  <c r="BT59"/>
  <c r="BU59"/>
  <c r="BW59"/>
  <c r="BY59" s="1"/>
  <c r="BX59"/>
  <c r="CA59"/>
  <c r="CH59" s="1"/>
  <c r="CI59" s="1"/>
  <c r="CB59"/>
  <c r="CE59"/>
  <c r="CF59"/>
  <c r="CK59"/>
  <c r="CX59" s="1"/>
  <c r="CL59"/>
  <c r="CM59"/>
  <c r="CO59" s="1"/>
  <c r="CS59" s="1"/>
  <c r="CN59"/>
  <c r="CP59"/>
  <c r="CR59" s="1"/>
  <c r="CQ59"/>
  <c r="CT59"/>
  <c r="CV59" s="1"/>
  <c r="CW59" s="1"/>
  <c r="DC59" s="1"/>
  <c r="CU59"/>
  <c r="CY59"/>
  <c r="DA59"/>
  <c r="DB59" s="1"/>
  <c r="DD59"/>
  <c r="DE59"/>
  <c r="DH59" s="1"/>
  <c r="DL59" s="1"/>
  <c r="DF59"/>
  <c r="DG59"/>
  <c r="DQ59" s="1"/>
  <c r="DI59"/>
  <c r="DJ59"/>
  <c r="DK59"/>
  <c r="DM59"/>
  <c r="DT59" s="1"/>
  <c r="DU59" s="1"/>
  <c r="DN59"/>
  <c r="DO59"/>
  <c r="DP59" s="1"/>
  <c r="DV59" s="1"/>
  <c r="DR59"/>
  <c r="DS59"/>
  <c r="DW59"/>
  <c r="EC59" s="1"/>
  <c r="DX59"/>
  <c r="DY59"/>
  <c r="DZ59"/>
  <c r="EA59"/>
  <c r="EG59"/>
  <c r="EL59" s="1"/>
  <c r="EH59"/>
  <c r="EI59"/>
  <c r="EJ59"/>
  <c r="EK59"/>
  <c r="EM59"/>
  <c r="EQ59"/>
  <c r="EW59" s="1"/>
  <c r="ER59"/>
  <c r="ES59"/>
  <c r="ET59"/>
  <c r="EU59"/>
  <c r="FA59"/>
  <c r="FB59"/>
  <c r="FC59"/>
  <c r="FD59" s="1"/>
  <c r="FE59"/>
  <c r="FF59"/>
  <c r="FG59"/>
  <c r="FH59" s="1"/>
  <c r="FI59"/>
  <c r="FJ59" s="1"/>
  <c r="FN59"/>
  <c r="FO59"/>
  <c r="FP59"/>
  <c r="L60"/>
  <c r="Y60" s="1"/>
  <c r="M60"/>
  <c r="N60"/>
  <c r="P60" s="1"/>
  <c r="T60" s="1"/>
  <c r="O60"/>
  <c r="Q60"/>
  <c r="S60" s="1"/>
  <c r="R60"/>
  <c r="U60"/>
  <c r="W60" s="1"/>
  <c r="X60" s="1"/>
  <c r="AD60" s="1"/>
  <c r="V60"/>
  <c r="Z60"/>
  <c r="AB60"/>
  <c r="AC60" s="1"/>
  <c r="AE60"/>
  <c r="AF60"/>
  <c r="AI60" s="1"/>
  <c r="AM60" s="1"/>
  <c r="AG60"/>
  <c r="AH60"/>
  <c r="AR60" s="1"/>
  <c r="AJ60"/>
  <c r="AK60"/>
  <c r="AL60"/>
  <c r="AN60"/>
  <c r="AU60" s="1"/>
  <c r="AV60" s="1"/>
  <c r="AO60"/>
  <c r="AP60"/>
  <c r="AQ60" s="1"/>
  <c r="AW60" s="1"/>
  <c r="AS60"/>
  <c r="AT60"/>
  <c r="AX60"/>
  <c r="AY60"/>
  <c r="AZ60"/>
  <c r="BC60" s="1"/>
  <c r="BG60" s="1"/>
  <c r="BA60"/>
  <c r="BB60"/>
  <c r="BL60" s="1"/>
  <c r="BD60"/>
  <c r="BE60"/>
  <c r="BF60"/>
  <c r="BH60"/>
  <c r="BO60" s="1"/>
  <c r="BP60" s="1"/>
  <c r="BI60"/>
  <c r="BJ60"/>
  <c r="BK60" s="1"/>
  <c r="BQ60" s="1"/>
  <c r="BM60"/>
  <c r="BN60"/>
  <c r="BR60"/>
  <c r="CG60" s="1"/>
  <c r="BS60"/>
  <c r="BT60"/>
  <c r="BU60"/>
  <c r="BV60"/>
  <c r="BW60"/>
  <c r="BX60"/>
  <c r="BY60" s="1"/>
  <c r="BZ60" s="1"/>
  <c r="CA60"/>
  <c r="CB60"/>
  <c r="CC60" s="1"/>
  <c r="CD60" s="1"/>
  <c r="CJ60" s="1"/>
  <c r="CF60"/>
  <c r="CH60"/>
  <c r="CI60" s="1"/>
  <c r="CK60"/>
  <c r="CL60"/>
  <c r="CO60" s="1"/>
  <c r="CM60"/>
  <c r="CN60"/>
  <c r="CP60"/>
  <c r="CR60" s="1"/>
  <c r="CQ60"/>
  <c r="CT60"/>
  <c r="DA60" s="1"/>
  <c r="DB60" s="1"/>
  <c r="CU60"/>
  <c r="CX60"/>
  <c r="CY60"/>
  <c r="DD60"/>
  <c r="DQ60" s="1"/>
  <c r="DE60"/>
  <c r="DF60"/>
  <c r="DH60" s="1"/>
  <c r="DL60" s="1"/>
  <c r="DG60"/>
  <c r="DI60"/>
  <c r="DK60" s="1"/>
  <c r="DJ60"/>
  <c r="DM60"/>
  <c r="DO60" s="1"/>
  <c r="DP60" s="1"/>
  <c r="DV60" s="1"/>
  <c r="DN60"/>
  <c r="DR60"/>
  <c r="DT60"/>
  <c r="DU60" s="1"/>
  <c r="DW60"/>
  <c r="DX60"/>
  <c r="EC60" s="1"/>
  <c r="DY60"/>
  <c r="DZ60"/>
  <c r="EB60" s="1"/>
  <c r="EA60"/>
  <c r="EG60"/>
  <c r="EM60" s="1"/>
  <c r="EH60"/>
  <c r="EI60"/>
  <c r="EJ60"/>
  <c r="EK60"/>
  <c r="EL60"/>
  <c r="EO60" s="1"/>
  <c r="EP60"/>
  <c r="EQ60"/>
  <c r="ER60"/>
  <c r="EW60" s="1"/>
  <c r="ES60"/>
  <c r="ET60"/>
  <c r="EV60" s="1"/>
  <c r="EU60"/>
  <c r="FA60"/>
  <c r="FC60" s="1"/>
  <c r="FD60" s="1"/>
  <c r="FB60"/>
  <c r="FE60"/>
  <c r="FG60" s="1"/>
  <c r="FH60" s="1"/>
  <c r="FF60"/>
  <c r="FI60"/>
  <c r="FJ60"/>
  <c r="FM60" s="1"/>
  <c r="FL60"/>
  <c r="FN60"/>
  <c r="FO60"/>
  <c r="FP60"/>
  <c r="L61"/>
  <c r="M61"/>
  <c r="P61" s="1"/>
  <c r="N61"/>
  <c r="O61"/>
  <c r="Q61"/>
  <c r="S61" s="1"/>
  <c r="R61"/>
  <c r="U61"/>
  <c r="AB61" s="1"/>
  <c r="AC61" s="1"/>
  <c r="V61"/>
  <c r="Y61"/>
  <c r="Z61"/>
  <c r="AE61"/>
  <c r="AR61" s="1"/>
  <c r="AF61"/>
  <c r="AG61"/>
  <c r="AI61" s="1"/>
  <c r="AM61" s="1"/>
  <c r="AH61"/>
  <c r="AJ61"/>
  <c r="AL61" s="1"/>
  <c r="AK61"/>
  <c r="AN61"/>
  <c r="AP61" s="1"/>
  <c r="AQ61" s="1"/>
  <c r="AW61" s="1"/>
  <c r="AO61"/>
  <c r="AS61"/>
  <c r="AU61"/>
  <c r="AV61" s="1"/>
  <c r="AX61"/>
  <c r="AY61"/>
  <c r="BL61" s="1"/>
  <c r="AZ61"/>
  <c r="BA61"/>
  <c r="BC61" s="1"/>
  <c r="BB61"/>
  <c r="BD61"/>
  <c r="BF61" s="1"/>
  <c r="BE61"/>
  <c r="BH61"/>
  <c r="BJ61" s="1"/>
  <c r="BK61" s="1"/>
  <c r="BQ61" s="1"/>
  <c r="BI61"/>
  <c r="BM61"/>
  <c r="BO61"/>
  <c r="BP61" s="1"/>
  <c r="BR61"/>
  <c r="BS61"/>
  <c r="BV61" s="1"/>
  <c r="BZ61" s="1"/>
  <c r="BT61"/>
  <c r="BU61"/>
  <c r="CE61" s="1"/>
  <c r="BW61"/>
  <c r="BX61"/>
  <c r="BY61"/>
  <c r="CA61"/>
  <c r="CH61" s="1"/>
  <c r="CI61" s="1"/>
  <c r="CB61"/>
  <c r="CC61"/>
  <c r="CD61" s="1"/>
  <c r="CJ61" s="1"/>
  <c r="CF61"/>
  <c r="CG61"/>
  <c r="CK61"/>
  <c r="CZ61" s="1"/>
  <c r="CL61"/>
  <c r="CM61"/>
  <c r="CN61"/>
  <c r="CO61"/>
  <c r="CP61"/>
  <c r="CQ61"/>
  <c r="CR61" s="1"/>
  <c r="CS61" s="1"/>
  <c r="CT61"/>
  <c r="CU61"/>
  <c r="CV61" s="1"/>
  <c r="CW61" s="1"/>
  <c r="DC61" s="1"/>
  <c r="CY61"/>
  <c r="DA61"/>
  <c r="DB61" s="1"/>
  <c r="DD61"/>
  <c r="DE61"/>
  <c r="DH61" s="1"/>
  <c r="DF61"/>
  <c r="DG61"/>
  <c r="DI61"/>
  <c r="DK61" s="1"/>
  <c r="DJ61"/>
  <c r="DM61"/>
  <c r="DT61" s="1"/>
  <c r="DU61" s="1"/>
  <c r="DN61"/>
  <c r="DQ61"/>
  <c r="DR61"/>
  <c r="DW61"/>
  <c r="EB61" s="1"/>
  <c r="DX61"/>
  <c r="DY61"/>
  <c r="DZ61"/>
  <c r="EA61"/>
  <c r="EC61"/>
  <c r="EG61"/>
  <c r="EM61" s="1"/>
  <c r="EH61"/>
  <c r="EI61"/>
  <c r="EJ61"/>
  <c r="EK61"/>
  <c r="EQ61"/>
  <c r="EV61" s="1"/>
  <c r="ER61"/>
  <c r="ES61"/>
  <c r="ET61"/>
  <c r="EU61"/>
  <c r="EW61"/>
  <c r="FA61"/>
  <c r="FC61" s="1"/>
  <c r="FD61" s="1"/>
  <c r="FB61"/>
  <c r="FE61"/>
  <c r="FG61" s="1"/>
  <c r="FH61" s="1"/>
  <c r="FF61"/>
  <c r="FI61"/>
  <c r="FL61" s="1"/>
  <c r="FN61"/>
  <c r="FO61"/>
  <c r="FP61"/>
  <c r="L62"/>
  <c r="AA62" s="1"/>
  <c r="M62"/>
  <c r="N62"/>
  <c r="O62"/>
  <c r="P62"/>
  <c r="Q62"/>
  <c r="R62"/>
  <c r="S62" s="1"/>
  <c r="T62" s="1"/>
  <c r="U62"/>
  <c r="V62"/>
  <c r="W62" s="1"/>
  <c r="X62" s="1"/>
  <c r="AD62" s="1"/>
  <c r="Z62"/>
  <c r="AB62"/>
  <c r="AC62" s="1"/>
  <c r="AE62"/>
  <c r="AF62"/>
  <c r="AI62" s="1"/>
  <c r="AG62"/>
  <c r="AH62"/>
  <c r="AJ62"/>
  <c r="AL62" s="1"/>
  <c r="AK62"/>
  <c r="AN62"/>
  <c r="AU62" s="1"/>
  <c r="AV62" s="1"/>
  <c r="AO62"/>
  <c r="AR62"/>
  <c r="AS62"/>
  <c r="AX62"/>
  <c r="AY62"/>
  <c r="AZ62"/>
  <c r="BC62" s="1"/>
  <c r="BG62" s="1"/>
  <c r="BA62"/>
  <c r="BB62"/>
  <c r="BD62"/>
  <c r="BF62" s="1"/>
  <c r="BE62"/>
  <c r="BH62"/>
  <c r="BO62" s="1"/>
  <c r="BP62" s="1"/>
  <c r="BI62"/>
  <c r="BL62"/>
  <c r="BM62"/>
  <c r="BR62"/>
  <c r="CE62" s="1"/>
  <c r="BS62"/>
  <c r="BT62"/>
  <c r="BV62" s="1"/>
  <c r="BU62"/>
  <c r="BW62"/>
  <c r="BY62" s="1"/>
  <c r="BX62"/>
  <c r="CA62"/>
  <c r="CC62" s="1"/>
  <c r="CD62" s="1"/>
  <c r="CJ62" s="1"/>
  <c r="CB62"/>
  <c r="CF62"/>
  <c r="CH62"/>
  <c r="CI62" s="1"/>
  <c r="CK62"/>
  <c r="CL62"/>
  <c r="CO62" s="1"/>
  <c r="CS62" s="1"/>
  <c r="CM62"/>
  <c r="CN62"/>
  <c r="CX62" s="1"/>
  <c r="CP62"/>
  <c r="CQ62"/>
  <c r="CR62"/>
  <c r="CT62"/>
  <c r="DA62" s="1"/>
  <c r="DB62" s="1"/>
  <c r="CU62"/>
  <c r="CV62"/>
  <c r="CW62" s="1"/>
  <c r="DC62" s="1"/>
  <c r="CY62"/>
  <c r="CZ62"/>
  <c r="DD62"/>
  <c r="DS62" s="1"/>
  <c r="DE62"/>
  <c r="DF62"/>
  <c r="DG62"/>
  <c r="DH62"/>
  <c r="DI62"/>
  <c r="DJ62"/>
  <c r="DK62" s="1"/>
  <c r="DL62" s="1"/>
  <c r="DM62"/>
  <c r="DN62"/>
  <c r="DO62" s="1"/>
  <c r="DP62" s="1"/>
  <c r="DV62" s="1"/>
  <c r="DR62"/>
  <c r="DT62"/>
  <c r="DU62" s="1"/>
  <c r="DW62"/>
  <c r="EC62" s="1"/>
  <c r="DX62"/>
  <c r="DY62"/>
  <c r="DZ62"/>
  <c r="EA62"/>
  <c r="EB62"/>
  <c r="EE62" s="1"/>
  <c r="EF62"/>
  <c r="EG62"/>
  <c r="EH62"/>
  <c r="EM62" s="1"/>
  <c r="EI62"/>
  <c r="EJ62"/>
  <c r="EL62" s="1"/>
  <c r="EK62"/>
  <c r="EQ62"/>
  <c r="EW62" s="1"/>
  <c r="ER62"/>
  <c r="ES62"/>
  <c r="ET62"/>
  <c r="EU62"/>
  <c r="EV62"/>
  <c r="EY62" s="1"/>
  <c r="EZ62"/>
  <c r="FA62"/>
  <c r="FB62"/>
  <c r="FC62" s="1"/>
  <c r="FD62" s="1"/>
  <c r="FE62"/>
  <c r="FF62"/>
  <c r="FG62" s="1"/>
  <c r="FH62" s="1"/>
  <c r="FI62"/>
  <c r="FJ62"/>
  <c r="FK62" s="1"/>
  <c r="FL62"/>
  <c r="FN62"/>
  <c r="FO62"/>
  <c r="FP62"/>
  <c r="L63"/>
  <c r="M63"/>
  <c r="P63" s="1"/>
  <c r="T63" s="1"/>
  <c r="N63"/>
  <c r="O63"/>
  <c r="Y63" s="1"/>
  <c r="Q63"/>
  <c r="R63"/>
  <c r="S63"/>
  <c r="U63"/>
  <c r="AB63" s="1"/>
  <c r="AC63" s="1"/>
  <c r="V63"/>
  <c r="W63"/>
  <c r="X63" s="1"/>
  <c r="AD63" s="1"/>
  <c r="Z63"/>
  <c r="AA63"/>
  <c r="AE63"/>
  <c r="AT63" s="1"/>
  <c r="AF63"/>
  <c r="AG63"/>
  <c r="AH63"/>
  <c r="AI63"/>
  <c r="AJ63"/>
  <c r="AK63"/>
  <c r="AL63" s="1"/>
  <c r="AM63" s="1"/>
  <c r="AN63"/>
  <c r="AO63"/>
  <c r="AP63" s="1"/>
  <c r="AQ63" s="1"/>
  <c r="AW63" s="1"/>
  <c r="AS63"/>
  <c r="AU63"/>
  <c r="AV63" s="1"/>
  <c r="AX63"/>
  <c r="AY63"/>
  <c r="BN63" s="1"/>
  <c r="AZ63"/>
  <c r="BA63"/>
  <c r="BB63"/>
  <c r="BC63"/>
  <c r="BD63"/>
  <c r="BE63"/>
  <c r="BF63" s="1"/>
  <c r="BG63" s="1"/>
  <c r="BH63"/>
  <c r="BI63"/>
  <c r="BJ63" s="1"/>
  <c r="BK63" s="1"/>
  <c r="BQ63" s="1"/>
  <c r="BM63"/>
  <c r="BO63"/>
  <c r="BP63" s="1"/>
  <c r="BR63"/>
  <c r="BS63"/>
  <c r="BV63" s="1"/>
  <c r="BT63"/>
  <c r="BU63"/>
  <c r="BW63"/>
  <c r="BY63" s="1"/>
  <c r="BX63"/>
  <c r="CA63"/>
  <c r="CH63" s="1"/>
  <c r="CI63" s="1"/>
  <c r="CB63"/>
  <c r="CE63"/>
  <c r="CF63"/>
  <c r="CK63"/>
  <c r="CX63" s="1"/>
  <c r="CL63"/>
  <c r="CM63"/>
  <c r="CO63" s="1"/>
  <c r="CN63"/>
  <c r="CP63"/>
  <c r="CR63" s="1"/>
  <c r="CQ63"/>
  <c r="CT63"/>
  <c r="CV63" s="1"/>
  <c r="CW63" s="1"/>
  <c r="DC63" s="1"/>
  <c r="CU63"/>
  <c r="CY63"/>
  <c r="DA63"/>
  <c r="DB63" s="1"/>
  <c r="DD63"/>
  <c r="DE63"/>
  <c r="DH63" s="1"/>
  <c r="DL63" s="1"/>
  <c r="DF63"/>
  <c r="DG63"/>
  <c r="DQ63" s="1"/>
  <c r="DI63"/>
  <c r="DJ63"/>
  <c r="DK63"/>
  <c r="DM63"/>
  <c r="DT63" s="1"/>
  <c r="DU63" s="1"/>
  <c r="DN63"/>
  <c r="DO63"/>
  <c r="DP63" s="1"/>
  <c r="DV63" s="1"/>
  <c r="DR63"/>
  <c r="DS63"/>
  <c r="DW63"/>
  <c r="EC63" s="1"/>
  <c r="DX63"/>
  <c r="DY63"/>
  <c r="DZ63"/>
  <c r="EA63"/>
  <c r="EG63"/>
  <c r="EL63" s="1"/>
  <c r="EH63"/>
  <c r="EI63"/>
  <c r="EJ63"/>
  <c r="EK63"/>
  <c r="EM63"/>
  <c r="EQ63"/>
  <c r="EW63" s="1"/>
  <c r="ER63"/>
  <c r="ES63"/>
  <c r="ET63"/>
  <c r="EU63"/>
  <c r="FA63"/>
  <c r="FB63"/>
  <c r="FC63"/>
  <c r="FD63" s="1"/>
  <c r="FE63"/>
  <c r="FF63"/>
  <c r="FG63"/>
  <c r="FH63" s="1"/>
  <c r="FI63"/>
  <c r="FJ63" s="1"/>
  <c r="FN63"/>
  <c r="FO63"/>
  <c r="FP63"/>
  <c r="L64"/>
  <c r="Y64" s="1"/>
  <c r="M64"/>
  <c r="N64"/>
  <c r="P64" s="1"/>
  <c r="O64"/>
  <c r="Q64"/>
  <c r="S64" s="1"/>
  <c r="R64"/>
  <c r="U64"/>
  <c r="W64" s="1"/>
  <c r="X64" s="1"/>
  <c r="AD64" s="1"/>
  <c r="V64"/>
  <c r="Z64"/>
  <c r="AB64"/>
  <c r="AC64" s="1"/>
  <c r="AE64"/>
  <c r="AF64"/>
  <c r="AI64" s="1"/>
  <c r="AM64" s="1"/>
  <c r="AG64"/>
  <c r="AH64"/>
  <c r="AR64" s="1"/>
  <c r="AJ64"/>
  <c r="AK64"/>
  <c r="AL64"/>
  <c r="AN64"/>
  <c r="AU64" s="1"/>
  <c r="AV64" s="1"/>
  <c r="AO64"/>
  <c r="AP64"/>
  <c r="AQ64" s="1"/>
  <c r="AW64" s="1"/>
  <c r="AS64"/>
  <c r="AT64"/>
  <c r="AX64"/>
  <c r="AY64"/>
  <c r="AZ64"/>
  <c r="BC64" s="1"/>
  <c r="BG64" s="1"/>
  <c r="BA64"/>
  <c r="BB64"/>
  <c r="BL64" s="1"/>
  <c r="BD64"/>
  <c r="BE64"/>
  <c r="BF64"/>
  <c r="BH64"/>
  <c r="BO64" s="1"/>
  <c r="BP64" s="1"/>
  <c r="BI64"/>
  <c r="BJ64"/>
  <c r="BK64" s="1"/>
  <c r="BQ64" s="1"/>
  <c r="BM64"/>
  <c r="BN64"/>
  <c r="BR64"/>
  <c r="BS64"/>
  <c r="BT64"/>
  <c r="BU64"/>
  <c r="BV64"/>
  <c r="BW64"/>
  <c r="BX64"/>
  <c r="BY64" s="1"/>
  <c r="BZ64" s="1"/>
  <c r="CA64"/>
  <c r="CB64"/>
  <c r="CC64" s="1"/>
  <c r="CD64" s="1"/>
  <c r="CJ64" s="1"/>
  <c r="CF64"/>
  <c r="CH64"/>
  <c r="CI64" s="1"/>
  <c r="CK64"/>
  <c r="CL64"/>
  <c r="CO64" s="1"/>
  <c r="CM64"/>
  <c r="CN64"/>
  <c r="CP64"/>
  <c r="CQ64"/>
  <c r="CT64"/>
  <c r="CU64"/>
  <c r="CX64"/>
  <c r="CY64"/>
  <c r="DD64"/>
  <c r="DE64"/>
  <c r="DF64"/>
  <c r="DH64" s="1"/>
  <c r="DG64"/>
  <c r="DI64"/>
  <c r="DJ64"/>
  <c r="DM64"/>
  <c r="DO64" s="1"/>
  <c r="DP64" s="1"/>
  <c r="DN64"/>
  <c r="DR64"/>
  <c r="DT64"/>
  <c r="DU64" s="1"/>
  <c r="DV64"/>
  <c r="DW64"/>
  <c r="DX64"/>
  <c r="DY64"/>
  <c r="DZ64"/>
  <c r="EB64" s="1"/>
  <c r="EA64"/>
  <c r="EG64"/>
  <c r="EM64" s="1"/>
  <c r="EH64"/>
  <c r="EI64"/>
  <c r="EJ64"/>
  <c r="EK64"/>
  <c r="EL64"/>
  <c r="EQ64"/>
  <c r="ER64"/>
  <c r="EW64" s="1"/>
  <c r="ES64"/>
  <c r="ET64"/>
  <c r="EV64" s="1"/>
  <c r="EU64"/>
  <c r="EX64"/>
  <c r="FA64"/>
  <c r="FC64" s="1"/>
  <c r="FD64" s="1"/>
  <c r="FB64"/>
  <c r="FE64"/>
  <c r="FF64"/>
  <c r="FI64"/>
  <c r="FJ64"/>
  <c r="FL64"/>
  <c r="FN64"/>
  <c r="FO64"/>
  <c r="FP64"/>
  <c r="L65"/>
  <c r="M65"/>
  <c r="P65" s="1"/>
  <c r="N65"/>
  <c r="O65"/>
  <c r="Q65"/>
  <c r="R65"/>
  <c r="U65"/>
  <c r="V65"/>
  <c r="Z65"/>
  <c r="AE65"/>
  <c r="AF65"/>
  <c r="AG65"/>
  <c r="AI65" s="1"/>
  <c r="AM65" s="1"/>
  <c r="AH65"/>
  <c r="AJ65"/>
  <c r="AL65" s="1"/>
  <c r="AK65"/>
  <c r="AN65"/>
  <c r="AP65" s="1"/>
  <c r="AQ65" s="1"/>
  <c r="AO65"/>
  <c r="AS65"/>
  <c r="AU65"/>
  <c r="AV65" s="1"/>
  <c r="AW65"/>
  <c r="AX65"/>
  <c r="AY65"/>
  <c r="AZ65"/>
  <c r="BA65"/>
  <c r="BC65" s="1"/>
  <c r="BG65" s="1"/>
  <c r="BB65"/>
  <c r="BD65"/>
  <c r="BF65" s="1"/>
  <c r="BE65"/>
  <c r="BH65"/>
  <c r="BJ65" s="1"/>
  <c r="BK65" s="1"/>
  <c r="BI65"/>
  <c r="BM65"/>
  <c r="BO65"/>
  <c r="BP65" s="1"/>
  <c r="BQ65"/>
  <c r="BR65"/>
  <c r="BS65"/>
  <c r="BT65"/>
  <c r="BU65"/>
  <c r="CE65" s="1"/>
  <c r="BW65"/>
  <c r="BX65"/>
  <c r="BY65"/>
  <c r="CA65"/>
  <c r="CH65" s="1"/>
  <c r="CI65" s="1"/>
  <c r="CB65"/>
  <c r="CC65"/>
  <c r="CD65" s="1"/>
  <c r="CJ65" s="1"/>
  <c r="CF65"/>
  <c r="CG65"/>
  <c r="CK65"/>
  <c r="CL65"/>
  <c r="CM65"/>
  <c r="CN65"/>
  <c r="CO65"/>
  <c r="CP65"/>
  <c r="CQ65"/>
  <c r="CR65" s="1"/>
  <c r="CS65"/>
  <c r="CT65"/>
  <c r="CU65"/>
  <c r="CV65" s="1"/>
  <c r="CW65" s="1"/>
  <c r="DC65" s="1"/>
  <c r="CY65"/>
  <c r="DA65"/>
  <c r="DB65" s="1"/>
  <c r="DD65"/>
  <c r="DE65"/>
  <c r="DH65" s="1"/>
  <c r="DF65"/>
  <c r="DG65"/>
  <c r="DI65"/>
  <c r="DJ65"/>
  <c r="DM65"/>
  <c r="DQ65" s="1"/>
  <c r="DN65"/>
  <c r="DR65"/>
  <c r="DW65"/>
  <c r="EB65" s="1"/>
  <c r="DX65"/>
  <c r="DY65"/>
  <c r="DZ65"/>
  <c r="EA65"/>
  <c r="EC65"/>
  <c r="EG65"/>
  <c r="EH65"/>
  <c r="EI65"/>
  <c r="EJ65"/>
  <c r="EK65"/>
  <c r="EQ65"/>
  <c r="EV65" s="1"/>
  <c r="ER65"/>
  <c r="ES65"/>
  <c r="ET65"/>
  <c r="EU65"/>
  <c r="EW65"/>
  <c r="FA65"/>
  <c r="FC65" s="1"/>
  <c r="FD65" s="1"/>
  <c r="FB65"/>
  <c r="FE65"/>
  <c r="FG65" s="1"/>
  <c r="FH65" s="1"/>
  <c r="FF65"/>
  <c r="FI65"/>
  <c r="FN65"/>
  <c r="FO65"/>
  <c r="FP65"/>
  <c r="L66"/>
  <c r="M66"/>
  <c r="N66"/>
  <c r="O66"/>
  <c r="P66"/>
  <c r="T66" s="1"/>
  <c r="Q66"/>
  <c r="R66"/>
  <c r="S66" s="1"/>
  <c r="U66"/>
  <c r="V66"/>
  <c r="W66" s="1"/>
  <c r="X66"/>
  <c r="AD66" s="1"/>
  <c r="Z66"/>
  <c r="AB66"/>
  <c r="AC66" s="1"/>
  <c r="AE66"/>
  <c r="AF66"/>
  <c r="AI66" s="1"/>
  <c r="AG66"/>
  <c r="AH66"/>
  <c r="AJ66"/>
  <c r="AK66"/>
  <c r="AN66"/>
  <c r="AO66"/>
  <c r="AS66"/>
  <c r="AX66"/>
  <c r="AY66"/>
  <c r="AZ66"/>
  <c r="BC66" s="1"/>
  <c r="BA66"/>
  <c r="BB66"/>
  <c r="BD66"/>
  <c r="BE66"/>
  <c r="BH66"/>
  <c r="BI66"/>
  <c r="BM66"/>
  <c r="BR66"/>
  <c r="CE66" s="1"/>
  <c r="BS66"/>
  <c r="BT66"/>
  <c r="BV66" s="1"/>
  <c r="BU66"/>
  <c r="BW66"/>
  <c r="BY66" s="1"/>
  <c r="BX66"/>
  <c r="CA66"/>
  <c r="CC66" s="1"/>
  <c r="CD66" s="1"/>
  <c r="CB66"/>
  <c r="CF66"/>
  <c r="CH66"/>
  <c r="CI66" s="1"/>
  <c r="CJ66"/>
  <c r="CK66"/>
  <c r="CL66"/>
  <c r="CO66" s="1"/>
  <c r="CS66" s="1"/>
  <c r="CM66"/>
  <c r="CN66"/>
  <c r="CX66" s="1"/>
  <c r="CP66"/>
  <c r="CQ66"/>
  <c r="CR66"/>
  <c r="CT66"/>
  <c r="DA66" s="1"/>
  <c r="DB66" s="1"/>
  <c r="CU66"/>
  <c r="CV66"/>
  <c r="CW66" s="1"/>
  <c r="DC66" s="1"/>
  <c r="CY66"/>
  <c r="CZ66"/>
  <c r="DD66"/>
  <c r="DE66"/>
  <c r="DF66"/>
  <c r="DG66"/>
  <c r="DH66"/>
  <c r="DI66"/>
  <c r="DJ66"/>
  <c r="DK66" s="1"/>
  <c r="DL66"/>
  <c r="DM66"/>
  <c r="DN66"/>
  <c r="DO66" s="1"/>
  <c r="DP66" s="1"/>
  <c r="DV66" s="1"/>
  <c r="DR66"/>
  <c r="DT66"/>
  <c r="DU66" s="1"/>
  <c r="DW66"/>
  <c r="EC66" s="1"/>
  <c r="DX66"/>
  <c r="DY66"/>
  <c r="DZ66"/>
  <c r="EA66"/>
  <c r="EB66"/>
  <c r="EF66"/>
  <c r="EG66"/>
  <c r="EH66"/>
  <c r="EM66" s="1"/>
  <c r="EI66"/>
  <c r="EJ66"/>
  <c r="EL66" s="1"/>
  <c r="EK66"/>
  <c r="EN66"/>
  <c r="EQ66"/>
  <c r="ER66"/>
  <c r="ES66"/>
  <c r="ET66"/>
  <c r="EU66"/>
  <c r="EV66"/>
  <c r="FA66"/>
  <c r="FB66"/>
  <c r="FC66" s="1"/>
  <c r="FD66"/>
  <c r="FE66"/>
  <c r="FF66"/>
  <c r="FG66" s="1"/>
  <c r="FH66" s="1"/>
  <c r="FI66"/>
  <c r="FJ66"/>
  <c r="FK66" s="1"/>
  <c r="FL66"/>
  <c r="FN66"/>
  <c r="FO66"/>
  <c r="FP66"/>
  <c r="L67"/>
  <c r="M67"/>
  <c r="P67" s="1"/>
  <c r="N67"/>
  <c r="O67"/>
  <c r="Y67" s="1"/>
  <c r="Q67"/>
  <c r="R67"/>
  <c r="S67"/>
  <c r="U67"/>
  <c r="AB67" s="1"/>
  <c r="AC67" s="1"/>
  <c r="V67"/>
  <c r="W67"/>
  <c r="X67" s="1"/>
  <c r="AD67" s="1"/>
  <c r="Z67"/>
  <c r="AA67"/>
  <c r="AE67"/>
  <c r="AF67"/>
  <c r="AG67"/>
  <c r="AH67"/>
  <c r="AI67"/>
  <c r="AM67" s="1"/>
  <c r="AJ67"/>
  <c r="AK67"/>
  <c r="AL67" s="1"/>
  <c r="AN67"/>
  <c r="AO67"/>
  <c r="AP67" s="1"/>
  <c r="AQ67"/>
  <c r="AW67" s="1"/>
  <c r="AS67"/>
  <c r="AU67"/>
  <c r="AV67" s="1"/>
  <c r="AX67"/>
  <c r="AY67"/>
  <c r="AZ67"/>
  <c r="BA67"/>
  <c r="BB67"/>
  <c r="BC67"/>
  <c r="BG67" s="1"/>
  <c r="BD67"/>
  <c r="BE67"/>
  <c r="BF67" s="1"/>
  <c r="BH67"/>
  <c r="BI67"/>
  <c r="BJ67" s="1"/>
  <c r="BK67"/>
  <c r="BQ67" s="1"/>
  <c r="BM67"/>
  <c r="BO67"/>
  <c r="BP67" s="1"/>
  <c r="BR67"/>
  <c r="BS67"/>
  <c r="BV67" s="1"/>
  <c r="BT67"/>
  <c r="BU67"/>
  <c r="BW67"/>
  <c r="BX67"/>
  <c r="CA67"/>
  <c r="CB67"/>
  <c r="CF67"/>
  <c r="CK67"/>
  <c r="CL67"/>
  <c r="CM67"/>
  <c r="CO67" s="1"/>
  <c r="CS67" s="1"/>
  <c r="CN67"/>
  <c r="CP67"/>
  <c r="CR67" s="1"/>
  <c r="CQ67"/>
  <c r="CT67"/>
  <c r="CV67" s="1"/>
  <c r="CW67" s="1"/>
  <c r="CU67"/>
  <c r="CY67"/>
  <c r="DA67"/>
  <c r="DB67" s="1"/>
  <c r="DC67"/>
  <c r="DD67"/>
  <c r="DE67"/>
  <c r="DF67"/>
  <c r="DG67"/>
  <c r="DQ67" s="1"/>
  <c r="DI67"/>
  <c r="DJ67"/>
  <c r="DK67"/>
  <c r="DM67"/>
  <c r="DT67" s="1"/>
  <c r="DU67" s="1"/>
  <c r="DN67"/>
  <c r="DO67"/>
  <c r="DP67" s="1"/>
  <c r="DV67" s="1"/>
  <c r="DR67"/>
  <c r="DS67"/>
  <c r="DW67"/>
  <c r="DX67"/>
  <c r="DY67"/>
  <c r="DZ67"/>
  <c r="EA67"/>
  <c r="EG67"/>
  <c r="EH67"/>
  <c r="EI67"/>
  <c r="EJ67"/>
  <c r="EK67"/>
  <c r="EM67"/>
  <c r="EQ67"/>
  <c r="ER67"/>
  <c r="ES67"/>
  <c r="ET67"/>
  <c r="EU67"/>
  <c r="FA67"/>
  <c r="FB67"/>
  <c r="FC67"/>
  <c r="FD67" s="1"/>
  <c r="FE67"/>
  <c r="FF67"/>
  <c r="FG67"/>
  <c r="FH67" s="1"/>
  <c r="FI67"/>
  <c r="FJ67" s="1"/>
  <c r="FM67" s="1"/>
  <c r="FK67"/>
  <c r="FN67"/>
  <c r="FO67"/>
  <c r="FP67"/>
  <c r="L68"/>
  <c r="M68"/>
  <c r="N68"/>
  <c r="P68" s="1"/>
  <c r="T68" s="1"/>
  <c r="O68"/>
  <c r="Q68"/>
  <c r="S68" s="1"/>
  <c r="R68"/>
  <c r="U68"/>
  <c r="W68" s="1"/>
  <c r="X68" s="1"/>
  <c r="V68"/>
  <c r="Z68"/>
  <c r="AB68"/>
  <c r="AC68" s="1"/>
  <c r="AD68"/>
  <c r="AE68"/>
  <c r="AF68"/>
  <c r="AG68"/>
  <c r="AH68"/>
  <c r="AR68" s="1"/>
  <c r="AJ68"/>
  <c r="AK68"/>
  <c r="AL68"/>
  <c r="AN68"/>
  <c r="AU68" s="1"/>
  <c r="AV68" s="1"/>
  <c r="AO68"/>
  <c r="AP68"/>
  <c r="AQ68" s="1"/>
  <c r="AW68" s="1"/>
  <c r="AS68"/>
  <c r="AT68"/>
  <c r="AX68"/>
  <c r="AY68"/>
  <c r="AZ68"/>
  <c r="BA68"/>
  <c r="BB68"/>
  <c r="BL68" s="1"/>
  <c r="BD68"/>
  <c r="BE68"/>
  <c r="BF68"/>
  <c r="BH68"/>
  <c r="BO68" s="1"/>
  <c r="BP68" s="1"/>
  <c r="BI68"/>
  <c r="BJ68"/>
  <c r="BK68" s="1"/>
  <c r="BQ68" s="1"/>
  <c r="BM68"/>
  <c r="BN68"/>
  <c r="BR68"/>
  <c r="BS68"/>
  <c r="BT68"/>
  <c r="BU68"/>
  <c r="BV68"/>
  <c r="BZ68" s="1"/>
  <c r="BW68"/>
  <c r="BX68"/>
  <c r="BY68" s="1"/>
  <c r="CA68"/>
  <c r="CB68"/>
  <c r="CC68" s="1"/>
  <c r="CD68"/>
  <c r="CJ68" s="1"/>
  <c r="CF68"/>
  <c r="CH68"/>
  <c r="CI68" s="1"/>
  <c r="CK68"/>
  <c r="CL68"/>
  <c r="CO68" s="1"/>
  <c r="CM68"/>
  <c r="CN68"/>
  <c r="CP68"/>
  <c r="CQ68"/>
  <c r="CT68"/>
  <c r="CU68"/>
  <c r="CY68"/>
  <c r="DD68"/>
  <c r="DE68"/>
  <c r="DF68"/>
  <c r="DH68" s="1"/>
  <c r="DL68" s="1"/>
  <c r="DG68"/>
  <c r="DI68"/>
  <c r="DK68" s="1"/>
  <c r="DJ68"/>
  <c r="DM68"/>
  <c r="DO68" s="1"/>
  <c r="DP68" s="1"/>
  <c r="DN68"/>
  <c r="DR68"/>
  <c r="DT68"/>
  <c r="DU68" s="1"/>
  <c r="DV68"/>
  <c r="DW68"/>
  <c r="DX68"/>
  <c r="DY68"/>
  <c r="DZ68"/>
  <c r="EB68" s="1"/>
  <c r="ED68" s="1"/>
  <c r="EA68"/>
  <c r="EG68"/>
  <c r="EH68"/>
  <c r="EI68"/>
  <c r="EJ68"/>
  <c r="EK68"/>
  <c r="EL68"/>
  <c r="EP68" s="1"/>
  <c r="EQ68"/>
  <c r="ER68"/>
  <c r="ES68"/>
  <c r="ET68"/>
  <c r="EV68" s="1"/>
  <c r="EU68"/>
  <c r="FA68"/>
  <c r="FC68" s="1"/>
  <c r="FD68" s="1"/>
  <c r="FB68"/>
  <c r="FE68"/>
  <c r="FG68" s="1"/>
  <c r="FH68" s="1"/>
  <c r="FF68"/>
  <c r="FI68"/>
  <c r="FJ68"/>
  <c r="FL68"/>
  <c r="FN68"/>
  <c r="FO68"/>
  <c r="FP68"/>
  <c r="L69"/>
  <c r="M69"/>
  <c r="P69" s="1"/>
  <c r="N69"/>
  <c r="O69"/>
  <c r="Q69"/>
  <c r="R69"/>
  <c r="U69"/>
  <c r="Y69" s="1"/>
  <c r="V69"/>
  <c r="Z69"/>
  <c r="AE69"/>
  <c r="AR69" s="1"/>
  <c r="AF69"/>
  <c r="AG69"/>
  <c r="AI69" s="1"/>
  <c r="AH69"/>
  <c r="AJ69"/>
  <c r="AK69"/>
  <c r="AN69"/>
  <c r="AO69"/>
  <c r="AS69"/>
  <c r="AU69"/>
  <c r="AV69" s="1"/>
  <c r="AX69"/>
  <c r="AY69"/>
  <c r="BL69" s="1"/>
  <c r="AZ69"/>
  <c r="BA69"/>
  <c r="BC69" s="1"/>
  <c r="BB69"/>
  <c r="BD69"/>
  <c r="BE69"/>
  <c r="BH69"/>
  <c r="BI69"/>
  <c r="BM69"/>
  <c r="BO69"/>
  <c r="BP69" s="1"/>
  <c r="BR69"/>
  <c r="BS69"/>
  <c r="BV69" s="1"/>
  <c r="BT69"/>
  <c r="BU69"/>
  <c r="CE69" s="1"/>
  <c r="BW69"/>
  <c r="BX69"/>
  <c r="BY69"/>
  <c r="CA69"/>
  <c r="CH69" s="1"/>
  <c r="CI69" s="1"/>
  <c r="CB69"/>
  <c r="CC69"/>
  <c r="CD69" s="1"/>
  <c r="CJ69" s="1"/>
  <c r="CF69"/>
  <c r="CG69"/>
  <c r="CK69"/>
  <c r="CL69"/>
  <c r="CM69"/>
  <c r="CN69"/>
  <c r="CO69"/>
  <c r="CS69" s="1"/>
  <c r="CP69"/>
  <c r="CQ69"/>
  <c r="CR69" s="1"/>
  <c r="CT69"/>
  <c r="CU69"/>
  <c r="CV69" s="1"/>
  <c r="CW69"/>
  <c r="DC69" s="1"/>
  <c r="CY69"/>
  <c r="DA69"/>
  <c r="DB69" s="1"/>
  <c r="DD69"/>
  <c r="DE69"/>
  <c r="DH69" s="1"/>
  <c r="DF69"/>
  <c r="DG69"/>
  <c r="DI69"/>
  <c r="DJ69"/>
  <c r="DM69"/>
  <c r="DN69"/>
  <c r="DR69"/>
  <c r="DW69"/>
  <c r="EB69" s="1"/>
  <c r="DX69"/>
  <c r="DY69"/>
  <c r="EC69" s="1"/>
  <c r="DZ69"/>
  <c r="EA69"/>
  <c r="EG69"/>
  <c r="EH69"/>
  <c r="EI69"/>
  <c r="EJ69"/>
  <c r="EK69"/>
  <c r="EQ69"/>
  <c r="EV69" s="1"/>
  <c r="ER69"/>
  <c r="ES69"/>
  <c r="EW69" s="1"/>
  <c r="ET69"/>
  <c r="EU69"/>
  <c r="FA69"/>
  <c r="FC69" s="1"/>
  <c r="FD69" s="1"/>
  <c r="FB69"/>
  <c r="FE69"/>
  <c r="FG69" s="1"/>
  <c r="FH69" s="1"/>
  <c r="FF69"/>
  <c r="FI69"/>
  <c r="FN69"/>
  <c r="FO69"/>
  <c r="FP69"/>
  <c r="L70"/>
  <c r="M70"/>
  <c r="N70"/>
  <c r="O70"/>
  <c r="P70"/>
  <c r="Q70"/>
  <c r="R70"/>
  <c r="S70" s="1"/>
  <c r="T70"/>
  <c r="U70"/>
  <c r="V70"/>
  <c r="W70" s="1"/>
  <c r="X70" s="1"/>
  <c r="AD70" s="1"/>
  <c r="Z70"/>
  <c r="AB70"/>
  <c r="AC70" s="1"/>
  <c r="AE70"/>
  <c r="AF70"/>
  <c r="AI70" s="1"/>
  <c r="AG70"/>
  <c r="AH70"/>
  <c r="AJ70"/>
  <c r="AK70"/>
  <c r="AN70"/>
  <c r="AO70"/>
  <c r="AR70"/>
  <c r="AS70"/>
  <c r="AX70"/>
  <c r="AY70"/>
  <c r="AZ70"/>
  <c r="BC70" s="1"/>
  <c r="BA70"/>
  <c r="BB70"/>
  <c r="BD70"/>
  <c r="BE70"/>
  <c r="BH70"/>
  <c r="BI70"/>
  <c r="BL70"/>
  <c r="BM70"/>
  <c r="BR70"/>
  <c r="BS70"/>
  <c r="BT70"/>
  <c r="BV70" s="1"/>
  <c r="BU70"/>
  <c r="BW70"/>
  <c r="BX70"/>
  <c r="CA70"/>
  <c r="CB70"/>
  <c r="CF70"/>
  <c r="CH70"/>
  <c r="CI70" s="1"/>
  <c r="CK70"/>
  <c r="CL70"/>
  <c r="CM70"/>
  <c r="CN70"/>
  <c r="CX70" s="1"/>
  <c r="CP70"/>
  <c r="CQ70"/>
  <c r="CR70"/>
  <c r="CT70"/>
  <c r="DA70" s="1"/>
  <c r="DB70" s="1"/>
  <c r="CU70"/>
  <c r="CV70"/>
  <c r="CW70" s="1"/>
  <c r="DC70" s="1"/>
  <c r="CY70"/>
  <c r="CZ70"/>
  <c r="DD70"/>
  <c r="DE70"/>
  <c r="DF70"/>
  <c r="DG70"/>
  <c r="DH70"/>
  <c r="DI70"/>
  <c r="DJ70"/>
  <c r="DK70" s="1"/>
  <c r="DL70" s="1"/>
  <c r="DM70"/>
  <c r="DN70"/>
  <c r="DO70" s="1"/>
  <c r="DP70"/>
  <c r="DV70" s="1"/>
  <c r="DR70"/>
  <c r="DT70"/>
  <c r="DU70" s="1"/>
  <c r="DW70"/>
  <c r="DX70"/>
  <c r="DY70"/>
  <c r="DZ70"/>
  <c r="EA70"/>
  <c r="EB70"/>
  <c r="EF70" s="1"/>
  <c r="EG70"/>
  <c r="EH70"/>
  <c r="EI70"/>
  <c r="EJ70"/>
  <c r="EL70" s="1"/>
  <c r="EK70"/>
  <c r="EQ70"/>
  <c r="EW70" s="1"/>
  <c r="ER70"/>
  <c r="ES70"/>
  <c r="ET70"/>
  <c r="EU70"/>
  <c r="EV70"/>
  <c r="FA70"/>
  <c r="FB70"/>
  <c r="FC70" s="1"/>
  <c r="FD70" s="1"/>
  <c r="FE70"/>
  <c r="FF70"/>
  <c r="FG70" s="1"/>
  <c r="FH70"/>
  <c r="FI70"/>
  <c r="FJ70"/>
  <c r="FK70" s="1"/>
  <c r="FL70"/>
  <c r="FN70"/>
  <c r="FO70"/>
  <c r="FP70"/>
  <c r="L71"/>
  <c r="M71"/>
  <c r="P71" s="1"/>
  <c r="T71" s="1"/>
  <c r="N71"/>
  <c r="O71"/>
  <c r="Y71" s="1"/>
  <c r="Q71"/>
  <c r="R71"/>
  <c r="S71"/>
  <c r="U71"/>
  <c r="AB71" s="1"/>
  <c r="AC71" s="1"/>
  <c r="V71"/>
  <c r="W71"/>
  <c r="X71" s="1"/>
  <c r="AD71" s="1"/>
  <c r="Z71"/>
  <c r="AA71"/>
  <c r="AE71"/>
  <c r="AF71"/>
  <c r="AG71"/>
  <c r="AH71"/>
  <c r="AI71"/>
  <c r="AJ71"/>
  <c r="AK71"/>
  <c r="AL71" s="1"/>
  <c r="AM71"/>
  <c r="AN71"/>
  <c r="AO71"/>
  <c r="AP71" s="1"/>
  <c r="AQ71" s="1"/>
  <c r="AW71" s="1"/>
  <c r="AS71"/>
  <c r="AU71"/>
  <c r="AV71" s="1"/>
  <c r="AX71"/>
  <c r="AY71"/>
  <c r="AZ71"/>
  <c r="BA71"/>
  <c r="BB71"/>
  <c r="BC71"/>
  <c r="BD71"/>
  <c r="BE71"/>
  <c r="BF71" s="1"/>
  <c r="BG71"/>
  <c r="BH71"/>
  <c r="BI71"/>
  <c r="BJ71" s="1"/>
  <c r="BK71" s="1"/>
  <c r="BQ71" s="1"/>
  <c r="BM71"/>
  <c r="BO71"/>
  <c r="BP71" s="1"/>
  <c r="BR71"/>
  <c r="BS71"/>
  <c r="BV71" s="1"/>
  <c r="BT71"/>
  <c r="BU71"/>
  <c r="BW71"/>
  <c r="BX71"/>
  <c r="CA71"/>
  <c r="CE71" s="1"/>
  <c r="CB71"/>
  <c r="CF71"/>
  <c r="CK71"/>
  <c r="CX71" s="1"/>
  <c r="CL71"/>
  <c r="CM71"/>
  <c r="CO71" s="1"/>
  <c r="CN71"/>
  <c r="CP71"/>
  <c r="CQ71"/>
  <c r="CT71"/>
  <c r="CU71"/>
  <c r="CY71"/>
  <c r="DA71"/>
  <c r="DB71" s="1"/>
  <c r="DD71"/>
  <c r="DE71"/>
  <c r="DH71" s="1"/>
  <c r="DF71"/>
  <c r="DG71"/>
  <c r="DQ71" s="1"/>
  <c r="DI71"/>
  <c r="DJ71"/>
  <c r="DK71"/>
  <c r="DM71"/>
  <c r="DT71" s="1"/>
  <c r="DU71" s="1"/>
  <c r="DN71"/>
  <c r="DO71"/>
  <c r="DP71" s="1"/>
  <c r="DV71" s="1"/>
  <c r="DR71"/>
  <c r="DS71"/>
  <c r="DW71"/>
  <c r="DX71"/>
  <c r="DY71"/>
  <c r="DZ71"/>
  <c r="EA71"/>
  <c r="EG71"/>
  <c r="EH71"/>
  <c r="EI71"/>
  <c r="EM71" s="1"/>
  <c r="EJ71"/>
  <c r="EK71"/>
  <c r="EQ71"/>
  <c r="EW71" s="1"/>
  <c r="ER71"/>
  <c r="ES71"/>
  <c r="ET71"/>
  <c r="EU71"/>
  <c r="FA71"/>
  <c r="FB71"/>
  <c r="FC71"/>
  <c r="FD71" s="1"/>
  <c r="FE71"/>
  <c r="FF71"/>
  <c r="FG71"/>
  <c r="FH71" s="1"/>
  <c r="FI71"/>
  <c r="FN71"/>
  <c r="FO71"/>
  <c r="FP71"/>
  <c r="L72"/>
  <c r="M72"/>
  <c r="N72"/>
  <c r="P72" s="1"/>
  <c r="T72" s="1"/>
  <c r="O72"/>
  <c r="Q72"/>
  <c r="S72" s="1"/>
  <c r="R72"/>
  <c r="U72"/>
  <c r="V72"/>
  <c r="Z72"/>
  <c r="AB72"/>
  <c r="AC72" s="1"/>
  <c r="AE72"/>
  <c r="AF72"/>
  <c r="AG72"/>
  <c r="AH72"/>
  <c r="AJ72"/>
  <c r="AL72" s="1"/>
  <c r="AK72"/>
  <c r="AN72"/>
  <c r="AU72" s="1"/>
  <c r="AV72" s="1"/>
  <c r="AO72"/>
  <c r="AS72"/>
  <c r="AX72"/>
  <c r="AY72"/>
  <c r="AZ72"/>
  <c r="BC72" s="1"/>
  <c r="BA72"/>
  <c r="BB72"/>
  <c r="BD72"/>
  <c r="BF72" s="1"/>
  <c r="BE72"/>
  <c r="BH72"/>
  <c r="BO72" s="1"/>
  <c r="BI72"/>
  <c r="BJ72"/>
  <c r="BK72" s="1"/>
  <c r="BQ72" s="1"/>
  <c r="BM72"/>
  <c r="BN72"/>
  <c r="BP72"/>
  <c r="BR72"/>
  <c r="BS72"/>
  <c r="BT72"/>
  <c r="BV72" s="1"/>
  <c r="BZ72" s="1"/>
  <c r="BU72"/>
  <c r="BW72"/>
  <c r="BX72"/>
  <c r="BY72" s="1"/>
  <c r="CA72"/>
  <c r="CB72"/>
  <c r="CC72" s="1"/>
  <c r="CD72"/>
  <c r="CJ72" s="1"/>
  <c r="CF72"/>
  <c r="CH72"/>
  <c r="CI72" s="1"/>
  <c r="CK72"/>
  <c r="CL72"/>
  <c r="CO72" s="1"/>
  <c r="CM72"/>
  <c r="CN72"/>
  <c r="CP72"/>
  <c r="CR72" s="1"/>
  <c r="CQ72"/>
  <c r="CT72"/>
  <c r="DA72" s="1"/>
  <c r="CU72"/>
  <c r="CV72"/>
  <c r="CW72" s="1"/>
  <c r="DC72" s="1"/>
  <c r="CY72"/>
  <c r="CZ72"/>
  <c r="DB72"/>
  <c r="DD72"/>
  <c r="DE72"/>
  <c r="DF72"/>
  <c r="DH72" s="1"/>
  <c r="DG72"/>
  <c r="DI72"/>
  <c r="DJ72"/>
  <c r="DM72"/>
  <c r="DO72" s="1"/>
  <c r="DN72"/>
  <c r="DP72"/>
  <c r="DV72" s="1"/>
  <c r="DR72"/>
  <c r="DT72"/>
  <c r="DU72" s="1"/>
  <c r="DW72"/>
  <c r="DX72"/>
  <c r="EC72" s="1"/>
  <c r="DY72"/>
  <c r="DZ72"/>
  <c r="EA72"/>
  <c r="EB72"/>
  <c r="EE72" s="1"/>
  <c r="EG72"/>
  <c r="EM72" s="1"/>
  <c r="EH72"/>
  <c r="EI72"/>
  <c r="EJ72"/>
  <c r="EK72"/>
  <c r="EL72"/>
  <c r="EO72" s="1"/>
  <c r="EQ72"/>
  <c r="ER72"/>
  <c r="EW72" s="1"/>
  <c r="ES72"/>
  <c r="ET72"/>
  <c r="EU72"/>
  <c r="EV72"/>
  <c r="EY72" s="1"/>
  <c r="FA72"/>
  <c r="FC72" s="1"/>
  <c r="FD72" s="1"/>
  <c r="FB72"/>
  <c r="FE72"/>
  <c r="FF72"/>
  <c r="FI72"/>
  <c r="FJ72"/>
  <c r="FL72"/>
  <c r="FN72"/>
  <c r="FO72"/>
  <c r="FP72"/>
  <c r="L73"/>
  <c r="M73"/>
  <c r="P73" s="1"/>
  <c r="N73"/>
  <c r="O73"/>
  <c r="Q73"/>
  <c r="S73" s="1"/>
  <c r="R73"/>
  <c r="U73"/>
  <c r="AB73" s="1"/>
  <c r="V73"/>
  <c r="W73"/>
  <c r="X73" s="1"/>
  <c r="AD73" s="1"/>
  <c r="Z73"/>
  <c r="AA73"/>
  <c r="AC73"/>
  <c r="AE73"/>
  <c r="AF73"/>
  <c r="AG73"/>
  <c r="AI73" s="1"/>
  <c r="AH73"/>
  <c r="AJ73"/>
  <c r="AK73"/>
  <c r="AN73"/>
  <c r="AP73" s="1"/>
  <c r="AO73"/>
  <c r="AQ73"/>
  <c r="AW73" s="1"/>
  <c r="AS73"/>
  <c r="AU73"/>
  <c r="AV73" s="1"/>
  <c r="AX73"/>
  <c r="AY73"/>
  <c r="AZ73"/>
  <c r="BA73"/>
  <c r="BB73"/>
  <c r="BC73"/>
  <c r="BD73"/>
  <c r="BF73" s="1"/>
  <c r="BE73"/>
  <c r="BG73"/>
  <c r="BH73"/>
  <c r="BJ73" s="1"/>
  <c r="BK73" s="1"/>
  <c r="BQ73" s="1"/>
  <c r="BI73"/>
  <c r="BM73"/>
  <c r="BO73"/>
  <c r="BP73" s="1"/>
  <c r="BR73"/>
  <c r="BS73"/>
  <c r="BV73" s="1"/>
  <c r="BZ73" s="1"/>
  <c r="BT73"/>
  <c r="BU73"/>
  <c r="BW73"/>
  <c r="BX73"/>
  <c r="BY73"/>
  <c r="CA73"/>
  <c r="CH73" s="1"/>
  <c r="CB73"/>
  <c r="CC73"/>
  <c r="CD73" s="1"/>
  <c r="CJ73" s="1"/>
  <c r="CF73"/>
  <c r="CI73"/>
  <c r="CK73"/>
  <c r="CL73"/>
  <c r="CM73"/>
  <c r="CN73"/>
  <c r="CO73"/>
  <c r="CP73"/>
  <c r="CQ73"/>
  <c r="CR73" s="1"/>
  <c r="CS73"/>
  <c r="CT73"/>
  <c r="CU73"/>
  <c r="CV73" s="1"/>
  <c r="CW73" s="1"/>
  <c r="DC73" s="1"/>
  <c r="CY73"/>
  <c r="DA73"/>
  <c r="DB73" s="1"/>
  <c r="DD73"/>
  <c r="DE73"/>
  <c r="DH73" s="1"/>
  <c r="DL73" s="1"/>
  <c r="DF73"/>
  <c r="DG73"/>
  <c r="DI73"/>
  <c r="DJ73"/>
  <c r="DK73"/>
  <c r="DM73"/>
  <c r="DT73" s="1"/>
  <c r="DN73"/>
  <c r="DO73"/>
  <c r="DP73" s="1"/>
  <c r="DV73" s="1"/>
  <c r="DR73"/>
  <c r="DU73"/>
  <c r="DW73"/>
  <c r="DX73"/>
  <c r="DY73"/>
  <c r="DZ73"/>
  <c r="EA73"/>
  <c r="EG73"/>
  <c r="EM73" s="1"/>
  <c r="EH73"/>
  <c r="EI73"/>
  <c r="EJ73"/>
  <c r="EK73"/>
  <c r="EQ73"/>
  <c r="ER73"/>
  <c r="ES73"/>
  <c r="ET73"/>
  <c r="EU73"/>
  <c r="EW73"/>
  <c r="FA73"/>
  <c r="FB73"/>
  <c r="FC73"/>
  <c r="FD73" s="1"/>
  <c r="FE73"/>
  <c r="FG73" s="1"/>
  <c r="FH73" s="1"/>
  <c r="FF73"/>
  <c r="FI73"/>
  <c r="FN73"/>
  <c r="FO73"/>
  <c r="FP73"/>
  <c r="L74"/>
  <c r="M74"/>
  <c r="N74"/>
  <c r="P74" s="1"/>
  <c r="T74" s="1"/>
  <c r="O74"/>
  <c r="Q74"/>
  <c r="R74"/>
  <c r="S74" s="1"/>
  <c r="U74"/>
  <c r="V74"/>
  <c r="W74" s="1"/>
  <c r="X74"/>
  <c r="AD74" s="1"/>
  <c r="Z74"/>
  <c r="AB74"/>
  <c r="AC74" s="1"/>
  <c r="AE74"/>
  <c r="AF74"/>
  <c r="AI74" s="1"/>
  <c r="AG74"/>
  <c r="AH74"/>
  <c r="AJ74"/>
  <c r="AL74" s="1"/>
  <c r="AK74"/>
  <c r="AN74"/>
  <c r="AU74" s="1"/>
  <c r="AO74"/>
  <c r="AP74"/>
  <c r="AQ74" s="1"/>
  <c r="AW74" s="1"/>
  <c r="AS74"/>
  <c r="AT74"/>
  <c r="AV74"/>
  <c r="AX74"/>
  <c r="AY74"/>
  <c r="AZ74"/>
  <c r="BC74" s="1"/>
  <c r="BG74" s="1"/>
  <c r="BA74"/>
  <c r="BB74"/>
  <c r="BD74"/>
  <c r="BE74"/>
  <c r="BF74"/>
  <c r="BH74"/>
  <c r="BO74" s="1"/>
  <c r="BI74"/>
  <c r="BJ74"/>
  <c r="BK74" s="1"/>
  <c r="BQ74" s="1"/>
  <c r="BM74"/>
  <c r="BP74"/>
  <c r="BR74"/>
  <c r="CG74" s="1"/>
  <c r="BS74"/>
  <c r="BT74"/>
  <c r="BU74"/>
  <c r="BV74"/>
  <c r="BW74"/>
  <c r="BY74" s="1"/>
  <c r="BX74"/>
  <c r="BZ74"/>
  <c r="CA74"/>
  <c r="CC74" s="1"/>
  <c r="CD74" s="1"/>
  <c r="CJ74" s="1"/>
  <c r="CB74"/>
  <c r="CE74"/>
  <c r="CF74"/>
  <c r="CH74"/>
  <c r="CI74" s="1"/>
  <c r="CK74"/>
  <c r="CL74"/>
  <c r="CM74"/>
  <c r="CN74"/>
  <c r="CP74"/>
  <c r="CR74" s="1"/>
  <c r="CQ74"/>
  <c r="CT74"/>
  <c r="DA74" s="1"/>
  <c r="DB74" s="1"/>
  <c r="CU74"/>
  <c r="CY74"/>
  <c r="DD74"/>
  <c r="DQ74" s="1"/>
  <c r="DE74"/>
  <c r="DF74"/>
  <c r="DG74"/>
  <c r="DH74"/>
  <c r="DI74"/>
  <c r="DJ74"/>
  <c r="DK74" s="1"/>
  <c r="DL74" s="1"/>
  <c r="DM74"/>
  <c r="DN74"/>
  <c r="DO74" s="1"/>
  <c r="DP74" s="1"/>
  <c r="DV74" s="1"/>
  <c r="DR74"/>
  <c r="DT74"/>
  <c r="DU74" s="1"/>
  <c r="DW74"/>
  <c r="DX74"/>
  <c r="DY74"/>
  <c r="DZ74"/>
  <c r="EA74"/>
  <c r="EG74"/>
  <c r="EH74"/>
  <c r="EI74"/>
  <c r="EL74" s="1"/>
  <c r="EJ74"/>
  <c r="EK74"/>
  <c r="EM74"/>
  <c r="EQ74"/>
  <c r="ER74"/>
  <c r="ES74"/>
  <c r="ET74"/>
  <c r="EU74"/>
  <c r="EV74"/>
  <c r="EZ74" s="1"/>
  <c r="FA74"/>
  <c r="FB74"/>
  <c r="FC74" s="1"/>
  <c r="FD74" s="1"/>
  <c r="FE74"/>
  <c r="FF74"/>
  <c r="FG74" s="1"/>
  <c r="FH74" s="1"/>
  <c r="FI74"/>
  <c r="FJ74"/>
  <c r="FM74" s="1"/>
  <c r="FL74"/>
  <c r="FN74"/>
  <c r="FO74"/>
  <c r="FP74"/>
  <c r="L75"/>
  <c r="M75"/>
  <c r="P75" s="1"/>
  <c r="N75"/>
  <c r="AA75" s="1"/>
  <c r="O75"/>
  <c r="Q75"/>
  <c r="R75"/>
  <c r="S75" s="1"/>
  <c r="U75"/>
  <c r="AB75" s="1"/>
  <c r="V75"/>
  <c r="W75"/>
  <c r="X75" s="1"/>
  <c r="AD75" s="1"/>
  <c r="Z75"/>
  <c r="AC75"/>
  <c r="AE75"/>
  <c r="AF75"/>
  <c r="AG75"/>
  <c r="AI75" s="1"/>
  <c r="AH75"/>
  <c r="AJ75"/>
  <c r="AK75"/>
  <c r="AL75" s="1"/>
  <c r="AN75"/>
  <c r="AO75"/>
  <c r="AP75" s="1"/>
  <c r="AQ75" s="1"/>
  <c r="AW75" s="1"/>
  <c r="AS75"/>
  <c r="AT75"/>
  <c r="AU75"/>
  <c r="AV75" s="1"/>
  <c r="AX75"/>
  <c r="AY75"/>
  <c r="BL75" s="1"/>
  <c r="AZ75"/>
  <c r="BA75"/>
  <c r="BB75"/>
  <c r="BC75"/>
  <c r="BD75"/>
  <c r="BE75"/>
  <c r="BF75" s="1"/>
  <c r="BG75" s="1"/>
  <c r="BH75"/>
  <c r="BI75"/>
  <c r="BJ75" s="1"/>
  <c r="BK75" s="1"/>
  <c r="BQ75" s="1"/>
  <c r="BM75"/>
  <c r="BO75"/>
  <c r="BP75" s="1"/>
  <c r="BR75"/>
  <c r="CE75" s="1"/>
  <c r="BS75"/>
  <c r="BT75"/>
  <c r="BU75"/>
  <c r="BV75" s="1"/>
  <c r="BZ75" s="1"/>
  <c r="BW75"/>
  <c r="BX75"/>
  <c r="BY75"/>
  <c r="CA75"/>
  <c r="CB75"/>
  <c r="CC75"/>
  <c r="CD75" s="1"/>
  <c r="CJ75" s="1"/>
  <c r="CF75"/>
  <c r="CG75"/>
  <c r="CH75"/>
  <c r="CI75" s="1"/>
  <c r="CK75"/>
  <c r="CL75"/>
  <c r="CO75" s="1"/>
  <c r="CS75" s="1"/>
  <c r="CM75"/>
  <c r="CN75"/>
  <c r="CP75"/>
  <c r="CR75" s="1"/>
  <c r="CQ75"/>
  <c r="CT75"/>
  <c r="CU75"/>
  <c r="CY75"/>
  <c r="DA75"/>
  <c r="DB75" s="1"/>
  <c r="DD75"/>
  <c r="DE75"/>
  <c r="DH75" s="1"/>
  <c r="DL75" s="1"/>
  <c r="DF75"/>
  <c r="DS75" s="1"/>
  <c r="DG75"/>
  <c r="DI75"/>
  <c r="DK75" s="1"/>
  <c r="DJ75"/>
  <c r="DM75"/>
  <c r="DT75" s="1"/>
  <c r="DU75" s="1"/>
  <c r="DN75"/>
  <c r="DQ75"/>
  <c r="DR75"/>
  <c r="DW75"/>
  <c r="EB75" s="1"/>
  <c r="DX75"/>
  <c r="DY75"/>
  <c r="DZ75"/>
  <c r="EA75"/>
  <c r="EC75"/>
  <c r="EG75"/>
  <c r="EM75" s="1"/>
  <c r="EH75"/>
  <c r="EI75"/>
  <c r="EJ75"/>
  <c r="EK75"/>
  <c r="EQ75"/>
  <c r="EV75" s="1"/>
  <c r="ER75"/>
  <c r="ES75"/>
  <c r="ET75"/>
  <c r="EU75"/>
  <c r="EW75"/>
  <c r="FA75"/>
  <c r="FC75" s="1"/>
  <c r="FD75" s="1"/>
  <c r="FB75"/>
  <c r="FE75"/>
  <c r="FG75" s="1"/>
  <c r="FH75" s="1"/>
  <c r="FF75"/>
  <c r="FI75"/>
  <c r="FL75" s="1"/>
  <c r="FN75"/>
  <c r="FO75"/>
  <c r="FP75"/>
  <c r="L76"/>
  <c r="AA76" s="1"/>
  <c r="M76"/>
  <c r="N76"/>
  <c r="O76"/>
  <c r="P76"/>
  <c r="Q76"/>
  <c r="S76" s="1"/>
  <c r="T76" s="1"/>
  <c r="R76"/>
  <c r="U76"/>
  <c r="W76" s="1"/>
  <c r="X76" s="1"/>
  <c r="AD76" s="1"/>
  <c r="V76"/>
  <c r="Z76"/>
  <c r="AB76"/>
  <c r="AC76" s="1"/>
  <c r="AE76"/>
  <c r="AF76"/>
  <c r="AI76" s="1"/>
  <c r="AM76" s="1"/>
  <c r="AG76"/>
  <c r="AT76" s="1"/>
  <c r="AH76"/>
  <c r="AJ76"/>
  <c r="AL76" s="1"/>
  <c r="AK76"/>
  <c r="AN76"/>
  <c r="AU76" s="1"/>
  <c r="AV76" s="1"/>
  <c r="AO76"/>
  <c r="AR76"/>
  <c r="AS76"/>
  <c r="AX76"/>
  <c r="AY76"/>
  <c r="AZ76"/>
  <c r="BC76" s="1"/>
  <c r="BA76"/>
  <c r="BN76" s="1"/>
  <c r="BB76"/>
  <c r="BD76"/>
  <c r="BF76" s="1"/>
  <c r="BE76"/>
  <c r="BH76"/>
  <c r="BO76" s="1"/>
  <c r="BP76" s="1"/>
  <c r="BI76"/>
  <c r="BL76"/>
  <c r="BM76"/>
  <c r="BR76"/>
  <c r="CE76" s="1"/>
  <c r="BS76"/>
  <c r="BT76"/>
  <c r="BV76" s="1"/>
  <c r="BU76"/>
  <c r="BW76"/>
  <c r="BX76"/>
  <c r="BY76" s="1"/>
  <c r="CA76"/>
  <c r="CB76"/>
  <c r="CC76" s="1"/>
  <c r="CD76" s="1"/>
  <c r="CJ76" s="1"/>
  <c r="CF76"/>
  <c r="CH76"/>
  <c r="CI76" s="1"/>
  <c r="CK76"/>
  <c r="CX76" s="1"/>
  <c r="CL76"/>
  <c r="CM76"/>
  <c r="CN76"/>
  <c r="CO76" s="1"/>
  <c r="CS76" s="1"/>
  <c r="CP76"/>
  <c r="CQ76"/>
  <c r="CR76"/>
  <c r="CT76"/>
  <c r="CU76"/>
  <c r="CV76"/>
  <c r="CW76" s="1"/>
  <c r="DC76" s="1"/>
  <c r="CY76"/>
  <c r="CZ76"/>
  <c r="DA76"/>
  <c r="DB76" s="1"/>
  <c r="DD76"/>
  <c r="DS76" s="1"/>
  <c r="DE76"/>
  <c r="DF76"/>
  <c r="DG76"/>
  <c r="DH76"/>
  <c r="DI76"/>
  <c r="DK76" s="1"/>
  <c r="DL76" s="1"/>
  <c r="DJ76"/>
  <c r="DM76"/>
  <c r="DO76" s="1"/>
  <c r="DP76" s="1"/>
  <c r="DV76" s="1"/>
  <c r="DN76"/>
  <c r="DR76"/>
  <c r="DT76"/>
  <c r="DU76" s="1"/>
  <c r="DW76"/>
  <c r="DX76"/>
  <c r="EC76" s="1"/>
  <c r="DY76"/>
  <c r="DZ76"/>
  <c r="EA76"/>
  <c r="EB76"/>
  <c r="EE76" s="1"/>
  <c r="EF76"/>
  <c r="EG76"/>
  <c r="EM76" s="1"/>
  <c r="EH76"/>
  <c r="EI76"/>
  <c r="EJ76"/>
  <c r="EK76"/>
  <c r="EQ76"/>
  <c r="ER76"/>
  <c r="EW76" s="1"/>
  <c r="ES76"/>
  <c r="ET76"/>
  <c r="EU76"/>
  <c r="EV76"/>
  <c r="EY76" s="1"/>
  <c r="EZ76"/>
  <c r="FA76"/>
  <c r="FC76" s="1"/>
  <c r="FD76" s="1"/>
  <c r="FB76"/>
  <c r="FE76"/>
  <c r="FG76" s="1"/>
  <c r="FH76" s="1"/>
  <c r="FF76"/>
  <c r="FI76"/>
  <c r="FJ76" s="1"/>
  <c r="FL76"/>
  <c r="FN76"/>
  <c r="FO76"/>
  <c r="FP76"/>
  <c r="L77"/>
  <c r="Y77" s="1"/>
  <c r="M77"/>
  <c r="N77"/>
  <c r="O77"/>
  <c r="P77" s="1"/>
  <c r="T77" s="1"/>
  <c r="Q77"/>
  <c r="R77"/>
  <c r="S77"/>
  <c r="U77"/>
  <c r="V77"/>
  <c r="W77"/>
  <c r="X77" s="1"/>
  <c r="AD77" s="1"/>
  <c r="Z77"/>
  <c r="AA77"/>
  <c r="AB77"/>
  <c r="AC77" s="1"/>
  <c r="AE77"/>
  <c r="AT77" s="1"/>
  <c r="AF77"/>
  <c r="AG77"/>
  <c r="AH77"/>
  <c r="AI77"/>
  <c r="AJ77"/>
  <c r="AL77" s="1"/>
  <c r="AM77" s="1"/>
  <c r="AK77"/>
  <c r="AN77"/>
  <c r="AP77" s="1"/>
  <c r="AQ77" s="1"/>
  <c r="AW77" s="1"/>
  <c r="AO77"/>
  <c r="AS77"/>
  <c r="AU77"/>
  <c r="AV77" s="1"/>
  <c r="AX77"/>
  <c r="AY77"/>
  <c r="BN77" s="1"/>
  <c r="AZ77"/>
  <c r="BA77"/>
  <c r="BB77"/>
  <c r="BC77"/>
  <c r="BD77"/>
  <c r="BF77" s="1"/>
  <c r="BG77" s="1"/>
  <c r="BE77"/>
  <c r="BH77"/>
  <c r="BJ77" s="1"/>
  <c r="BK77" s="1"/>
  <c r="BQ77" s="1"/>
  <c r="BI77"/>
  <c r="BM77"/>
  <c r="BO77"/>
  <c r="BP77" s="1"/>
  <c r="BR77"/>
  <c r="BS77"/>
  <c r="BV77" s="1"/>
  <c r="BZ77" s="1"/>
  <c r="BT77"/>
  <c r="CG77" s="1"/>
  <c r="BU77"/>
  <c r="BW77"/>
  <c r="BY77" s="1"/>
  <c r="BX77"/>
  <c r="CA77"/>
  <c r="CH77" s="1"/>
  <c r="CI77" s="1"/>
  <c r="CB77"/>
  <c r="CE77"/>
  <c r="CF77"/>
  <c r="CK77"/>
  <c r="CX77" s="1"/>
  <c r="CL77"/>
  <c r="CM77"/>
  <c r="CO77" s="1"/>
  <c r="CS77" s="1"/>
  <c r="CN77"/>
  <c r="CP77"/>
  <c r="CQ77"/>
  <c r="CR77" s="1"/>
  <c r="CT77"/>
  <c r="CU77"/>
  <c r="CV77" s="1"/>
  <c r="CW77" s="1"/>
  <c r="DC77" s="1"/>
  <c r="CY77"/>
  <c r="DA77"/>
  <c r="DB77" s="1"/>
  <c r="DD77"/>
  <c r="DQ77" s="1"/>
  <c r="DE77"/>
  <c r="DF77"/>
  <c r="DG77"/>
  <c r="DH77" s="1"/>
  <c r="DL77" s="1"/>
  <c r="DI77"/>
  <c r="DJ77"/>
  <c r="DK77"/>
  <c r="DM77"/>
  <c r="DN77"/>
  <c r="DO77"/>
  <c r="DP77" s="1"/>
  <c r="DV77" s="1"/>
  <c r="DR77"/>
  <c r="DS77"/>
  <c r="DT77"/>
  <c r="DU77" s="1"/>
  <c r="DW77"/>
  <c r="EC77" s="1"/>
  <c r="DX77"/>
  <c r="DY77"/>
  <c r="DZ77"/>
  <c r="EA77"/>
  <c r="EG77"/>
  <c r="EL77" s="1"/>
  <c r="EH77"/>
  <c r="EI77"/>
  <c r="EJ77"/>
  <c r="EK77"/>
  <c r="EM77"/>
  <c r="EQ77"/>
  <c r="EW77" s="1"/>
  <c r="ER77"/>
  <c r="ES77"/>
  <c r="ET77"/>
  <c r="EU77"/>
  <c r="FA77"/>
  <c r="FB77"/>
  <c r="FC77"/>
  <c r="FD77" s="1"/>
  <c r="FE77"/>
  <c r="FF77"/>
  <c r="FG77"/>
  <c r="FH77" s="1"/>
  <c r="FI77"/>
  <c r="FJ77" s="1"/>
  <c r="FL77"/>
  <c r="FN77"/>
  <c r="FO77"/>
  <c r="FP77"/>
  <c r="L78"/>
  <c r="Y78" s="1"/>
  <c r="M78"/>
  <c r="N78"/>
  <c r="P78" s="1"/>
  <c r="O78"/>
  <c r="Q78"/>
  <c r="R78"/>
  <c r="S78" s="1"/>
  <c r="U78"/>
  <c r="V78"/>
  <c r="W78" s="1"/>
  <c r="X78" s="1"/>
  <c r="AD78" s="1"/>
  <c r="Z78"/>
  <c r="AB78"/>
  <c r="AC78" s="1"/>
  <c r="AE78"/>
  <c r="AR78" s="1"/>
  <c r="AF78"/>
  <c r="AG78"/>
  <c r="AH78"/>
  <c r="AI78" s="1"/>
  <c r="AM78" s="1"/>
  <c r="AJ78"/>
  <c r="AK78"/>
  <c r="AL78"/>
  <c r="AN78"/>
  <c r="AO78"/>
  <c r="AP78"/>
  <c r="AQ78" s="1"/>
  <c r="AW78" s="1"/>
  <c r="AS78"/>
  <c r="AT78"/>
  <c r="AU78"/>
  <c r="AV78" s="1"/>
  <c r="AX78"/>
  <c r="AY78"/>
  <c r="BL78" s="1"/>
  <c r="AZ78"/>
  <c r="BA78"/>
  <c r="BB78"/>
  <c r="BC78" s="1"/>
  <c r="BG78" s="1"/>
  <c r="BD78"/>
  <c r="BE78"/>
  <c r="BF78"/>
  <c r="BH78"/>
  <c r="BI78"/>
  <c r="BJ78"/>
  <c r="BK78" s="1"/>
  <c r="BQ78" s="1"/>
  <c r="BM78"/>
  <c r="BN78"/>
  <c r="BO78"/>
  <c r="BP78" s="1"/>
  <c r="BR78"/>
  <c r="CG78" s="1"/>
  <c r="BS78"/>
  <c r="BT78"/>
  <c r="BU78"/>
  <c r="BV78"/>
  <c r="BW78"/>
  <c r="BY78" s="1"/>
  <c r="BZ78" s="1"/>
  <c r="BX78"/>
  <c r="CA78"/>
  <c r="CC78" s="1"/>
  <c r="CD78" s="1"/>
  <c r="CJ78" s="1"/>
  <c r="CB78"/>
  <c r="CF78"/>
  <c r="CH78"/>
  <c r="CI78" s="1"/>
  <c r="CK78"/>
  <c r="CL78"/>
  <c r="CO78" s="1"/>
  <c r="CS78" s="1"/>
  <c r="CM78"/>
  <c r="CZ78" s="1"/>
  <c r="CN78"/>
  <c r="CP78"/>
  <c r="CR78" s="1"/>
  <c r="CQ78"/>
  <c r="CT78"/>
  <c r="DA78" s="1"/>
  <c r="DB78" s="1"/>
  <c r="CU78"/>
  <c r="CX78"/>
  <c r="CY78"/>
  <c r="DD78"/>
  <c r="DQ78" s="1"/>
  <c r="DE78"/>
  <c r="DF78"/>
  <c r="DH78" s="1"/>
  <c r="DL78" s="1"/>
  <c r="DG78"/>
  <c r="DI78"/>
  <c r="DJ78"/>
  <c r="DK78" s="1"/>
  <c r="DM78"/>
  <c r="DN78"/>
  <c r="DO78" s="1"/>
  <c r="DP78" s="1"/>
  <c r="DV78" s="1"/>
  <c r="DR78"/>
  <c r="DT78"/>
  <c r="DU78" s="1"/>
  <c r="DW78"/>
  <c r="EC78" s="1"/>
  <c r="DX78"/>
  <c r="DY78"/>
  <c r="DZ78"/>
  <c r="EA78"/>
  <c r="EG78"/>
  <c r="EH78"/>
  <c r="EM78" s="1"/>
  <c r="EI78"/>
  <c r="EJ78"/>
  <c r="EK78"/>
  <c r="EL78"/>
  <c r="EO78" s="1"/>
  <c r="EP78"/>
  <c r="EQ78"/>
  <c r="EW78" s="1"/>
  <c r="ER78"/>
  <c r="ES78"/>
  <c r="ET78"/>
  <c r="EU78"/>
  <c r="FA78"/>
  <c r="FB78"/>
  <c r="FC78" s="1"/>
  <c r="FD78" s="1"/>
  <c r="FE78"/>
  <c r="FF78"/>
  <c r="FG78" s="1"/>
  <c r="FH78" s="1"/>
  <c r="FI78"/>
  <c r="FJ78"/>
  <c r="FM78" s="1"/>
  <c r="FL78"/>
  <c r="FN78"/>
  <c r="FO78"/>
  <c r="FP78"/>
  <c r="L79"/>
  <c r="M79"/>
  <c r="P79" s="1"/>
  <c r="T79" s="1"/>
  <c r="N79"/>
  <c r="AA79" s="1"/>
  <c r="O79"/>
  <c r="Q79"/>
  <c r="S79" s="1"/>
  <c r="R79"/>
  <c r="U79"/>
  <c r="AB79" s="1"/>
  <c r="AC79" s="1"/>
  <c r="V79"/>
  <c r="Y79"/>
  <c r="Z79"/>
  <c r="AE79"/>
  <c r="AR79" s="1"/>
  <c r="AF79"/>
  <c r="AG79"/>
  <c r="AI79" s="1"/>
  <c r="AH79"/>
  <c r="AJ79"/>
  <c r="AK79"/>
  <c r="AL79" s="1"/>
  <c r="AN79"/>
  <c r="AO79"/>
  <c r="AP79" s="1"/>
  <c r="AQ79" s="1"/>
  <c r="AW79" s="1"/>
  <c r="AS79"/>
  <c r="AU79"/>
  <c r="AV79" s="1"/>
  <c r="AX79"/>
  <c r="AY79"/>
  <c r="BL79" s="1"/>
  <c r="AZ79"/>
  <c r="BA79"/>
  <c r="BC79" s="1"/>
  <c r="BG79" s="1"/>
  <c r="BB79"/>
  <c r="BD79"/>
  <c r="BE79"/>
  <c r="BF79" s="1"/>
  <c r="BH79"/>
  <c r="BI79"/>
  <c r="BJ79" s="1"/>
  <c r="BK79" s="1"/>
  <c r="BQ79" s="1"/>
  <c r="BM79"/>
  <c r="BO79"/>
  <c r="BP79" s="1"/>
  <c r="BR79"/>
  <c r="CE79" s="1"/>
  <c r="BS79"/>
  <c r="BT79"/>
  <c r="BU79"/>
  <c r="BV79" s="1"/>
  <c r="BZ79" s="1"/>
  <c r="BW79"/>
  <c r="BX79"/>
  <c r="BY79"/>
  <c r="CA79"/>
  <c r="CB79"/>
  <c r="CC79"/>
  <c r="CD79" s="1"/>
  <c r="CJ79" s="1"/>
  <c r="CF79"/>
  <c r="CG79"/>
  <c r="CH79"/>
  <c r="CI79" s="1"/>
  <c r="CK79"/>
  <c r="CZ79" s="1"/>
  <c r="CL79"/>
  <c r="CM79"/>
  <c r="CN79"/>
  <c r="CO79"/>
  <c r="CP79"/>
  <c r="CR79" s="1"/>
  <c r="CS79" s="1"/>
  <c r="CQ79"/>
  <c r="CT79"/>
  <c r="CV79" s="1"/>
  <c r="CW79" s="1"/>
  <c r="DC79" s="1"/>
  <c r="CU79"/>
  <c r="CY79"/>
  <c r="DA79"/>
  <c r="DB79" s="1"/>
  <c r="DD79"/>
  <c r="DE79"/>
  <c r="DH79" s="1"/>
  <c r="DF79"/>
  <c r="DS79" s="1"/>
  <c r="DG79"/>
  <c r="DI79"/>
  <c r="DK79" s="1"/>
  <c r="DJ79"/>
  <c r="DM79"/>
  <c r="DT79" s="1"/>
  <c r="DU79" s="1"/>
  <c r="DN79"/>
  <c r="DQ79"/>
  <c r="DR79"/>
  <c r="DW79"/>
  <c r="EB79" s="1"/>
  <c r="DX79"/>
  <c r="DY79"/>
  <c r="DZ79"/>
  <c r="EA79"/>
  <c r="EC79"/>
  <c r="EG79"/>
  <c r="EM79" s="1"/>
  <c r="EH79"/>
  <c r="EI79"/>
  <c r="EJ79"/>
  <c r="EK79"/>
  <c r="EQ79"/>
  <c r="EV79" s="1"/>
  <c r="ER79"/>
  <c r="ES79"/>
  <c r="ET79"/>
  <c r="EU79"/>
  <c r="EW79"/>
  <c r="FA79"/>
  <c r="FC79" s="1"/>
  <c r="FD79" s="1"/>
  <c r="FB79"/>
  <c r="FE79"/>
  <c r="FG79" s="1"/>
  <c r="FH79" s="1"/>
  <c r="FF79"/>
  <c r="FI79"/>
  <c r="FL79" s="1"/>
  <c r="FN79"/>
  <c r="FO79"/>
  <c r="FP79"/>
  <c r="L80"/>
  <c r="AA80" s="1"/>
  <c r="M80"/>
  <c r="N80"/>
  <c r="O80"/>
  <c r="P80"/>
  <c r="Q80"/>
  <c r="S80" s="1"/>
  <c r="T80" s="1"/>
  <c r="R80"/>
  <c r="U80"/>
  <c r="W80" s="1"/>
  <c r="X80" s="1"/>
  <c r="AD80" s="1"/>
  <c r="V80"/>
  <c r="Z80"/>
  <c r="AB80"/>
  <c r="AC80" s="1"/>
  <c r="AE80"/>
  <c r="AF80"/>
  <c r="AI80" s="1"/>
  <c r="AG80"/>
  <c r="AT80" s="1"/>
  <c r="AH80"/>
  <c r="AJ80"/>
  <c r="AL80" s="1"/>
  <c r="AK80"/>
  <c r="AN80"/>
  <c r="AU80" s="1"/>
  <c r="AV80" s="1"/>
  <c r="AO80"/>
  <c r="AR80"/>
  <c r="AS80"/>
  <c r="AX80"/>
  <c r="AY80"/>
  <c r="AZ80"/>
  <c r="BC80" s="1"/>
  <c r="BG80" s="1"/>
  <c r="BA80"/>
  <c r="BN80" s="1"/>
  <c r="BB80"/>
  <c r="BD80"/>
  <c r="BF80" s="1"/>
  <c r="BE80"/>
  <c r="BH80"/>
  <c r="BO80" s="1"/>
  <c r="BP80" s="1"/>
  <c r="BI80"/>
  <c r="BL80"/>
  <c r="BM80"/>
  <c r="BR80"/>
  <c r="CE80" s="1"/>
  <c r="BS80"/>
  <c r="BT80"/>
  <c r="BV80" s="1"/>
  <c r="BU80"/>
  <c r="BW80"/>
  <c r="BX80"/>
  <c r="BY80" s="1"/>
  <c r="CA80"/>
  <c r="CB80"/>
  <c r="CC80" s="1"/>
  <c r="CD80" s="1"/>
  <c r="CJ80" s="1"/>
  <c r="CF80"/>
  <c r="CH80"/>
  <c r="CI80" s="1"/>
  <c r="CK80"/>
  <c r="CX80" s="1"/>
  <c r="CL80"/>
  <c r="CM80"/>
  <c r="CN80"/>
  <c r="CO80" s="1"/>
  <c r="CS80" s="1"/>
  <c r="CP80"/>
  <c r="CQ80"/>
  <c r="CR80"/>
  <c r="CT80"/>
  <c r="CU80"/>
  <c r="CV80"/>
  <c r="CW80" s="1"/>
  <c r="DC80" s="1"/>
  <c r="CY80"/>
  <c r="CZ80"/>
  <c r="DA80"/>
  <c r="DB80" s="1"/>
  <c r="DD80"/>
  <c r="DS80" s="1"/>
  <c r="DE80"/>
  <c r="DF80"/>
  <c r="DG80"/>
  <c r="DH80"/>
  <c r="DI80"/>
  <c r="DK80" s="1"/>
  <c r="DL80" s="1"/>
  <c r="DJ80"/>
  <c r="DM80"/>
  <c r="DO80" s="1"/>
  <c r="DP80" s="1"/>
  <c r="DV80" s="1"/>
  <c r="DN80"/>
  <c r="DR80"/>
  <c r="DT80"/>
  <c r="DU80" s="1"/>
  <c r="DW80"/>
  <c r="DX80"/>
  <c r="EC80" s="1"/>
  <c r="DY80"/>
  <c r="DZ80"/>
  <c r="EA80"/>
  <c r="EB80"/>
  <c r="EE80" s="1"/>
  <c r="EF80"/>
  <c r="EG80"/>
  <c r="EM80" s="1"/>
  <c r="EH80"/>
  <c r="EI80"/>
  <c r="EJ80"/>
  <c r="EK80"/>
  <c r="EQ80"/>
  <c r="ER80"/>
  <c r="EW80" s="1"/>
  <c r="ES80"/>
  <c r="ET80"/>
  <c r="EU80"/>
  <c r="EV80"/>
  <c r="EY80" s="1"/>
  <c r="EZ80"/>
  <c r="FA80"/>
  <c r="FC80" s="1"/>
  <c r="FD80" s="1"/>
  <c r="FB80"/>
  <c r="FE80"/>
  <c r="FG80" s="1"/>
  <c r="FH80" s="1"/>
  <c r="FF80"/>
  <c r="FI80"/>
  <c r="FJ80" s="1"/>
  <c r="FL80"/>
  <c r="FN80"/>
  <c r="FO80"/>
  <c r="FP80"/>
  <c r="L81"/>
  <c r="Y81" s="1"/>
  <c r="M81"/>
  <c r="N81"/>
  <c r="O81"/>
  <c r="P81" s="1"/>
  <c r="T81" s="1"/>
  <c r="Q81"/>
  <c r="R81"/>
  <c r="S81"/>
  <c r="U81"/>
  <c r="V81"/>
  <c r="W81"/>
  <c r="X81" s="1"/>
  <c r="AD81" s="1"/>
  <c r="Z81"/>
  <c r="AA81"/>
  <c r="AB81"/>
  <c r="AC81" s="1"/>
  <c r="AE81"/>
  <c r="AT81" s="1"/>
  <c r="AF81"/>
  <c r="AG81"/>
  <c r="AH81"/>
  <c r="AI81"/>
  <c r="AJ81"/>
  <c r="AL81" s="1"/>
  <c r="AM81" s="1"/>
  <c r="AK81"/>
  <c r="AN81"/>
  <c r="AP81" s="1"/>
  <c r="AQ81" s="1"/>
  <c r="AW81" s="1"/>
  <c r="AO81"/>
  <c r="AS81"/>
  <c r="AU81"/>
  <c r="AV81" s="1"/>
  <c r="AX81"/>
  <c r="AY81"/>
  <c r="BN81" s="1"/>
  <c r="AZ81"/>
  <c r="BA81"/>
  <c r="BB81"/>
  <c r="BC81"/>
  <c r="BD81"/>
  <c r="BF81" s="1"/>
  <c r="BG81" s="1"/>
  <c r="BE81"/>
  <c r="BH81"/>
  <c r="BJ81" s="1"/>
  <c r="BK81" s="1"/>
  <c r="BQ81" s="1"/>
  <c r="BI81"/>
  <c r="BM81"/>
  <c r="BO81"/>
  <c r="BP81" s="1"/>
  <c r="BR81"/>
  <c r="BS81"/>
  <c r="BV81" s="1"/>
  <c r="BZ81" s="1"/>
  <c r="BT81"/>
  <c r="CG81" s="1"/>
  <c r="BU81"/>
  <c r="BW81"/>
  <c r="BY81" s="1"/>
  <c r="BX81"/>
  <c r="CA81"/>
  <c r="CH81" s="1"/>
  <c r="CI81" s="1"/>
  <c r="CB81"/>
  <c r="CE81"/>
  <c r="CF81"/>
  <c r="CK81"/>
  <c r="CX81" s="1"/>
  <c r="CL81"/>
  <c r="CM81"/>
  <c r="CO81" s="1"/>
  <c r="CN81"/>
  <c r="CP81"/>
  <c r="CQ81"/>
  <c r="CR81" s="1"/>
  <c r="CT81"/>
  <c r="CU81"/>
  <c r="CV81" s="1"/>
  <c r="CW81" s="1"/>
  <c r="DC81" s="1"/>
  <c r="CY81"/>
  <c r="DA81"/>
  <c r="DB81" s="1"/>
  <c r="DD81"/>
  <c r="DQ81" s="1"/>
  <c r="DE81"/>
  <c r="DF81"/>
  <c r="DG81"/>
  <c r="DH81" s="1"/>
  <c r="DL81" s="1"/>
  <c r="DI81"/>
  <c r="DJ81"/>
  <c r="DK81"/>
  <c r="DM81"/>
  <c r="DN81"/>
  <c r="DO81"/>
  <c r="DP81" s="1"/>
  <c r="DV81" s="1"/>
  <c r="DR81"/>
  <c r="DS81"/>
  <c r="DT81"/>
  <c r="DU81" s="1"/>
  <c r="DW81"/>
  <c r="EC81" s="1"/>
  <c r="DX81"/>
  <c r="DY81"/>
  <c r="DZ81"/>
  <c r="EA81"/>
  <c r="EG81"/>
  <c r="EL81" s="1"/>
  <c r="EH81"/>
  <c r="EI81"/>
  <c r="EJ81"/>
  <c r="EK81"/>
  <c r="EM81"/>
  <c r="EQ81"/>
  <c r="EW81" s="1"/>
  <c r="ER81"/>
  <c r="ES81"/>
  <c r="ET81"/>
  <c r="EU81"/>
  <c r="FA81"/>
  <c r="FB81"/>
  <c r="FC81"/>
  <c r="FD81" s="1"/>
  <c r="FE81"/>
  <c r="FF81"/>
  <c r="FG81"/>
  <c r="FH81" s="1"/>
  <c r="FI81"/>
  <c r="FJ81" s="1"/>
  <c r="FL81"/>
  <c r="FN81"/>
  <c r="FO81"/>
  <c r="FP81"/>
  <c r="L82"/>
  <c r="Y82" s="1"/>
  <c r="M82"/>
  <c r="N82"/>
  <c r="P82" s="1"/>
  <c r="O82"/>
  <c r="Q82"/>
  <c r="R82"/>
  <c r="S82" s="1"/>
  <c r="U82"/>
  <c r="V82"/>
  <c r="W82" s="1"/>
  <c r="X82" s="1"/>
  <c r="AD82" s="1"/>
  <c r="Z82"/>
  <c r="AB82"/>
  <c r="AC82" s="1"/>
  <c r="AE82"/>
  <c r="AR82" s="1"/>
  <c r="AF82"/>
  <c r="AG82"/>
  <c r="AH82"/>
  <c r="AI82" s="1"/>
  <c r="AM82" s="1"/>
  <c r="AJ82"/>
  <c r="AK82"/>
  <c r="AL82"/>
  <c r="AN82"/>
  <c r="AO82"/>
  <c r="AP82"/>
  <c r="AQ82" s="1"/>
  <c r="AW82" s="1"/>
  <c r="AS82"/>
  <c r="AT82"/>
  <c r="AU82"/>
  <c r="AV82" s="1"/>
  <c r="AX82"/>
  <c r="AY82"/>
  <c r="AZ82"/>
  <c r="BA82"/>
  <c r="BB82"/>
  <c r="BC82" s="1"/>
  <c r="BG82" s="1"/>
  <c r="BD82"/>
  <c r="BE82"/>
  <c r="BF82"/>
  <c r="BH82"/>
  <c r="BI82"/>
  <c r="BJ82"/>
  <c r="BK82" s="1"/>
  <c r="BQ82" s="1"/>
  <c r="BM82"/>
  <c r="BN82"/>
  <c r="BO82"/>
  <c r="BP82" s="1"/>
  <c r="BR82"/>
  <c r="BS82"/>
  <c r="BT82"/>
  <c r="BU82"/>
  <c r="BV82"/>
  <c r="BZ82" s="1"/>
  <c r="BW82"/>
  <c r="BY82" s="1"/>
  <c r="BX82"/>
  <c r="CA82"/>
  <c r="CC82" s="1"/>
  <c r="CD82" s="1"/>
  <c r="CJ82" s="1"/>
  <c r="CB82"/>
  <c r="CF82"/>
  <c r="CH82"/>
  <c r="CI82" s="1"/>
  <c r="CK82"/>
  <c r="CL82"/>
  <c r="CO82" s="1"/>
  <c r="CS82" s="1"/>
  <c r="CM82"/>
  <c r="CN82"/>
  <c r="CP82"/>
  <c r="CR82" s="1"/>
  <c r="CQ82"/>
  <c r="CT82"/>
  <c r="CU82"/>
  <c r="CY82"/>
  <c r="DD82"/>
  <c r="DQ82" s="1"/>
  <c r="DE82"/>
  <c r="DF82"/>
  <c r="DG82"/>
  <c r="DI82"/>
  <c r="DJ82"/>
  <c r="DK82" s="1"/>
  <c r="DM82"/>
  <c r="DN82"/>
  <c r="DO82" s="1"/>
  <c r="DP82" s="1"/>
  <c r="DR82"/>
  <c r="DT82"/>
  <c r="DU82" s="1"/>
  <c r="DV82"/>
  <c r="DW82"/>
  <c r="DX82"/>
  <c r="DY82"/>
  <c r="DZ82"/>
  <c r="EA82"/>
  <c r="EG82"/>
  <c r="EH82"/>
  <c r="EM82" s="1"/>
  <c r="EI82"/>
  <c r="EJ82"/>
  <c r="EK82"/>
  <c r="EL82"/>
  <c r="EQ82"/>
  <c r="EW82" s="1"/>
  <c r="ER82"/>
  <c r="ES82"/>
  <c r="ET82"/>
  <c r="EU82"/>
  <c r="FA82"/>
  <c r="FB82"/>
  <c r="FC82" s="1"/>
  <c r="FD82" s="1"/>
  <c r="FE82"/>
  <c r="FF82"/>
  <c r="FG82" s="1"/>
  <c r="FH82" s="1"/>
  <c r="FI82"/>
  <c r="FJ82"/>
  <c r="FL82"/>
  <c r="FN82"/>
  <c r="FO82"/>
  <c r="FP82"/>
  <c r="L83"/>
  <c r="M83"/>
  <c r="P83" s="1"/>
  <c r="N83"/>
  <c r="O83"/>
  <c r="Q83"/>
  <c r="S83" s="1"/>
  <c r="R83"/>
  <c r="U83"/>
  <c r="V83"/>
  <c r="Y83"/>
  <c r="Z83"/>
  <c r="AE83"/>
  <c r="AF83"/>
  <c r="AG83"/>
  <c r="AH83"/>
  <c r="AJ83"/>
  <c r="AK83"/>
  <c r="AL83" s="1"/>
  <c r="AN83"/>
  <c r="AO83"/>
  <c r="AP83" s="1"/>
  <c r="AQ83" s="1"/>
  <c r="AW83" s="1"/>
  <c r="AS83"/>
  <c r="AU83"/>
  <c r="AV83" s="1"/>
  <c r="AX83"/>
  <c r="AY83"/>
  <c r="AZ83"/>
  <c r="BA83"/>
  <c r="BB83"/>
  <c r="BD83"/>
  <c r="BE83"/>
  <c r="BF83" s="1"/>
  <c r="BH83"/>
  <c r="BI83"/>
  <c r="BJ83" s="1"/>
  <c r="BK83" s="1"/>
  <c r="BQ83" s="1"/>
  <c r="BM83"/>
  <c r="BO83"/>
  <c r="BP83" s="1"/>
  <c r="BR83"/>
  <c r="CE83" s="1"/>
  <c r="BS83"/>
  <c r="BT83"/>
  <c r="BU83"/>
  <c r="BV83" s="1"/>
  <c r="BW83"/>
  <c r="BX83"/>
  <c r="BY83"/>
  <c r="CA83"/>
  <c r="CB83"/>
  <c r="CC83"/>
  <c r="CD83" s="1"/>
  <c r="CJ83" s="1"/>
  <c r="CF83"/>
  <c r="CG83"/>
  <c r="CH83"/>
  <c r="CI83" s="1"/>
  <c r="CK83"/>
  <c r="CL83"/>
  <c r="CM83"/>
  <c r="CN83"/>
  <c r="CO83"/>
  <c r="CP83"/>
  <c r="CR83" s="1"/>
  <c r="CS83" s="1"/>
  <c r="CQ83"/>
  <c r="CT83"/>
  <c r="CV83" s="1"/>
  <c r="CU83"/>
  <c r="CW83"/>
  <c r="DC83" s="1"/>
  <c r="CY83"/>
  <c r="DA83"/>
  <c r="DB83" s="1"/>
  <c r="DD83"/>
  <c r="DE83"/>
  <c r="DH83" s="1"/>
  <c r="DF83"/>
  <c r="DG83"/>
  <c r="DI83"/>
  <c r="DK83" s="1"/>
  <c r="DJ83"/>
  <c r="DM83"/>
  <c r="DN83"/>
  <c r="DQ83"/>
  <c r="DR83"/>
  <c r="DW83"/>
  <c r="DX83"/>
  <c r="DY83"/>
  <c r="DZ83"/>
  <c r="EA83"/>
  <c r="EC83"/>
  <c r="EG83"/>
  <c r="EH83"/>
  <c r="EI83"/>
  <c r="EJ83"/>
  <c r="EK83"/>
  <c r="EQ83"/>
  <c r="ER83"/>
  <c r="ES83"/>
  <c r="ET83"/>
  <c r="EU83"/>
  <c r="EW83"/>
  <c r="FA83"/>
  <c r="FC83" s="1"/>
  <c r="FD83" s="1"/>
  <c r="FB83"/>
  <c r="FE83"/>
  <c r="FG83" s="1"/>
  <c r="FH83" s="1"/>
  <c r="FF83"/>
  <c r="FI83"/>
  <c r="FN83"/>
  <c r="FO83"/>
  <c r="FP83"/>
  <c r="L84"/>
  <c r="M84"/>
  <c r="N84"/>
  <c r="O84"/>
  <c r="P84"/>
  <c r="T84" s="1"/>
  <c r="Q84"/>
  <c r="S84" s="1"/>
  <c r="R84"/>
  <c r="U84"/>
  <c r="W84" s="1"/>
  <c r="V84"/>
  <c r="X84"/>
  <c r="AD84" s="1"/>
  <c r="Z84"/>
  <c r="AB84"/>
  <c r="AC84" s="1"/>
  <c r="AE84"/>
  <c r="AF84"/>
  <c r="AI84" s="1"/>
  <c r="AM84" s="1"/>
  <c r="AG84"/>
  <c r="AH84"/>
  <c r="AJ84"/>
  <c r="AL84" s="1"/>
  <c r="AK84"/>
  <c r="AN84"/>
  <c r="AO84"/>
  <c r="AS84"/>
  <c r="AX84"/>
  <c r="AY84"/>
  <c r="AZ84"/>
  <c r="BC84" s="1"/>
  <c r="BG84" s="1"/>
  <c r="BA84"/>
  <c r="BB84"/>
  <c r="BD84"/>
  <c r="BF84" s="1"/>
  <c r="BE84"/>
  <c r="BH84"/>
  <c r="BI84"/>
  <c r="BM84"/>
  <c r="BR84"/>
  <c r="BS84"/>
  <c r="BT84"/>
  <c r="BU84"/>
  <c r="BW84"/>
  <c r="BX84"/>
  <c r="BY84" s="1"/>
  <c r="CA84"/>
  <c r="CB84"/>
  <c r="CC84" s="1"/>
  <c r="CD84" s="1"/>
  <c r="CF84"/>
  <c r="CH84"/>
  <c r="CI84" s="1"/>
  <c r="CJ84"/>
  <c r="CK84"/>
  <c r="CL84"/>
  <c r="CM84"/>
  <c r="CN84"/>
  <c r="CO84" s="1"/>
  <c r="CS84" s="1"/>
  <c r="CP84"/>
  <c r="CQ84"/>
  <c r="CR84"/>
  <c r="CT84"/>
  <c r="CU84"/>
  <c r="CV84"/>
  <c r="CW84" s="1"/>
  <c r="DC84" s="1"/>
  <c r="CY84"/>
  <c r="CZ84"/>
  <c r="DA84"/>
  <c r="DB84" s="1"/>
  <c r="DD84"/>
  <c r="DE84"/>
  <c r="DF84"/>
  <c r="DG84"/>
  <c r="DH84"/>
  <c r="DL84" s="1"/>
  <c r="DI84"/>
  <c r="DK84" s="1"/>
  <c r="DJ84"/>
  <c r="DM84"/>
  <c r="DO84" s="1"/>
  <c r="DN84"/>
  <c r="DP84"/>
  <c r="DV84" s="1"/>
  <c r="DR84"/>
  <c r="DT84"/>
  <c r="DU84" s="1"/>
  <c r="DW84"/>
  <c r="DX84"/>
  <c r="EC84" s="1"/>
  <c r="DY84"/>
  <c r="DZ84"/>
  <c r="EA84"/>
  <c r="EB84"/>
  <c r="EG84"/>
  <c r="EM84" s="1"/>
  <c r="EH84"/>
  <c r="EI84"/>
  <c r="EJ84"/>
  <c r="EK84"/>
  <c r="EQ84"/>
  <c r="ER84"/>
  <c r="EW84" s="1"/>
  <c r="ES84"/>
  <c r="ET84"/>
  <c r="EU84"/>
  <c r="EV84"/>
  <c r="EZ84"/>
  <c r="FA84"/>
  <c r="FC84" s="1"/>
  <c r="FB84"/>
  <c r="FD84"/>
  <c r="FE84"/>
  <c r="FG84" s="1"/>
  <c r="FF84"/>
  <c r="FH84"/>
  <c r="FI84"/>
  <c r="FJ84" s="1"/>
  <c r="FL84"/>
  <c r="FN84"/>
  <c r="FO84"/>
  <c r="FP84"/>
  <c r="L85"/>
  <c r="Y85" s="1"/>
  <c r="M85"/>
  <c r="N85"/>
  <c r="O85"/>
  <c r="P85" s="1"/>
  <c r="Q85"/>
  <c r="R85"/>
  <c r="S85"/>
  <c r="U85"/>
  <c r="V85"/>
  <c r="W85"/>
  <c r="X85" s="1"/>
  <c r="AD85" s="1"/>
  <c r="Z85"/>
  <c r="AA85"/>
  <c r="AB85"/>
  <c r="AC85" s="1"/>
  <c r="AE85"/>
  <c r="AF85"/>
  <c r="AG85"/>
  <c r="AH85"/>
  <c r="AI85"/>
  <c r="AJ85"/>
  <c r="AL85" s="1"/>
  <c r="AM85" s="1"/>
  <c r="AK85"/>
  <c r="AN85"/>
  <c r="AP85" s="1"/>
  <c r="AO85"/>
  <c r="AQ85"/>
  <c r="AW85" s="1"/>
  <c r="AS85"/>
  <c r="AU85"/>
  <c r="AV85" s="1"/>
  <c r="AX85"/>
  <c r="AY85"/>
  <c r="AZ85"/>
  <c r="BA85"/>
  <c r="BB85"/>
  <c r="BC85"/>
  <c r="BD85"/>
  <c r="BF85" s="1"/>
  <c r="BE85"/>
  <c r="BG85"/>
  <c r="BH85"/>
  <c r="BJ85" s="1"/>
  <c r="BK85" s="1"/>
  <c r="BQ85" s="1"/>
  <c r="BI85"/>
  <c r="BM85"/>
  <c r="BO85"/>
  <c r="BP85" s="1"/>
  <c r="BR85"/>
  <c r="BS85"/>
  <c r="BV85" s="1"/>
  <c r="BT85"/>
  <c r="BU85"/>
  <c r="BW85"/>
  <c r="BY85" s="1"/>
  <c r="BX85"/>
  <c r="CA85"/>
  <c r="CB85"/>
  <c r="CF85"/>
  <c r="CK85"/>
  <c r="CX85" s="1"/>
  <c r="CL85"/>
  <c r="CM85"/>
  <c r="CN85"/>
  <c r="CP85"/>
  <c r="CQ85"/>
  <c r="CR85" s="1"/>
  <c r="CT85"/>
  <c r="CU85"/>
  <c r="CV85" s="1"/>
  <c r="CW85" s="1"/>
  <c r="DC85" s="1"/>
  <c r="CY85"/>
  <c r="DA85"/>
  <c r="DB85" s="1"/>
  <c r="DD85"/>
  <c r="DQ85" s="1"/>
  <c r="DE85"/>
  <c r="DF85"/>
  <c r="DG85"/>
  <c r="DH85" s="1"/>
  <c r="DI85"/>
  <c r="DJ85"/>
  <c r="DK85"/>
  <c r="DM85"/>
  <c r="DN85"/>
  <c r="DO85"/>
  <c r="DP85" s="1"/>
  <c r="DV85" s="1"/>
  <c r="DR85"/>
  <c r="DS85"/>
  <c r="DT85"/>
  <c r="DU85" s="1"/>
  <c r="DW85"/>
  <c r="DX85"/>
  <c r="DY85"/>
  <c r="DZ85"/>
  <c r="EA85"/>
  <c r="EG85"/>
  <c r="EH85"/>
  <c r="EI85"/>
  <c r="EJ85"/>
  <c r="EK85"/>
  <c r="EM85"/>
  <c r="EQ85"/>
  <c r="ER85"/>
  <c r="ES85"/>
  <c r="ET85"/>
  <c r="EU85"/>
  <c r="FA85"/>
  <c r="FB85"/>
  <c r="FC85"/>
  <c r="FD85" s="1"/>
  <c r="FE85"/>
  <c r="FF85"/>
  <c r="FG85"/>
  <c r="FH85" s="1"/>
  <c r="FI85"/>
  <c r="FJ85" s="1"/>
  <c r="FM85" s="1"/>
  <c r="FL85"/>
  <c r="FN85"/>
  <c r="FO85"/>
  <c r="FP85"/>
  <c r="L86"/>
  <c r="M86"/>
  <c r="N86"/>
  <c r="O86"/>
  <c r="Q86"/>
  <c r="R86"/>
  <c r="S86" s="1"/>
  <c r="U86"/>
  <c r="V86"/>
  <c r="W86" s="1"/>
  <c r="X86" s="1"/>
  <c r="Z86"/>
  <c r="AB86"/>
  <c r="AC86" s="1"/>
  <c r="AD86"/>
  <c r="AE86"/>
  <c r="AF86"/>
  <c r="AG86"/>
  <c r="AH86"/>
  <c r="AI86" s="1"/>
  <c r="AJ86"/>
  <c r="AK86"/>
  <c r="AL86"/>
  <c r="AN86"/>
  <c r="AO86"/>
  <c r="AP86"/>
  <c r="AQ86" s="1"/>
  <c r="AW86" s="1"/>
  <c r="AS86"/>
  <c r="AT86"/>
  <c r="AU86"/>
  <c r="AV86" s="1"/>
  <c r="AX86"/>
  <c r="AY86"/>
  <c r="BL86" s="1"/>
  <c r="AZ86"/>
  <c r="BA86"/>
  <c r="BB86"/>
  <c r="BC86" s="1"/>
  <c r="BD86"/>
  <c r="BE86"/>
  <c r="BF86"/>
  <c r="BH86"/>
  <c r="BI86"/>
  <c r="BJ86"/>
  <c r="BK86" s="1"/>
  <c r="BQ86" s="1"/>
  <c r="BM86"/>
  <c r="BN86"/>
  <c r="BO86"/>
  <c r="BP86" s="1"/>
  <c r="BR86"/>
  <c r="BS86"/>
  <c r="BT86"/>
  <c r="BU86"/>
  <c r="BV86"/>
  <c r="BW86"/>
  <c r="BY86" s="1"/>
  <c r="BX86"/>
  <c r="BZ86"/>
  <c r="CA86"/>
  <c r="CC86" s="1"/>
  <c r="CD86" s="1"/>
  <c r="CJ86" s="1"/>
  <c r="CB86"/>
  <c r="CF86"/>
  <c r="CH86"/>
  <c r="CI86" s="1"/>
  <c r="CK86"/>
  <c r="CL86"/>
  <c r="CO86" s="1"/>
  <c r="CM86"/>
  <c r="CN86"/>
  <c r="CP86"/>
  <c r="CR86" s="1"/>
  <c r="CQ86"/>
  <c r="CT86"/>
  <c r="CU86"/>
  <c r="CY86"/>
  <c r="DD86"/>
  <c r="DQ86" s="1"/>
  <c r="DE86"/>
  <c r="DF86"/>
  <c r="DG86"/>
  <c r="DI86"/>
  <c r="DJ86"/>
  <c r="DK86" s="1"/>
  <c r="DM86"/>
  <c r="DN86"/>
  <c r="DO86" s="1"/>
  <c r="DP86" s="1"/>
  <c r="DV86" s="1"/>
  <c r="DR86"/>
  <c r="DT86"/>
  <c r="DU86" s="1"/>
  <c r="DW86"/>
  <c r="EC86" s="1"/>
  <c r="DX86"/>
  <c r="DY86"/>
  <c r="DZ86"/>
  <c r="EA86"/>
  <c r="EG86"/>
  <c r="EH86"/>
  <c r="EM86" s="1"/>
  <c r="EI86"/>
  <c r="EJ86"/>
  <c r="EK86"/>
  <c r="EL86"/>
  <c r="EP86"/>
  <c r="EQ86"/>
  <c r="ER86"/>
  <c r="ES86"/>
  <c r="ET86"/>
  <c r="EU86"/>
  <c r="FA86"/>
  <c r="FB86"/>
  <c r="FC86" s="1"/>
  <c r="FD86" s="1"/>
  <c r="FE86"/>
  <c r="FF86"/>
  <c r="FG86" s="1"/>
  <c r="FH86" s="1"/>
  <c r="FI86"/>
  <c r="FJ86"/>
  <c r="FL86"/>
  <c r="FN86"/>
  <c r="FO86"/>
  <c r="FP86"/>
  <c r="L87"/>
  <c r="M87"/>
  <c r="P87" s="1"/>
  <c r="N87"/>
  <c r="O87"/>
  <c r="Q87"/>
  <c r="S87" s="1"/>
  <c r="R87"/>
  <c r="U87"/>
  <c r="V87"/>
  <c r="Y87"/>
  <c r="Z87"/>
  <c r="AE87"/>
  <c r="AR87" s="1"/>
  <c r="AF87"/>
  <c r="AG87"/>
  <c r="AH87"/>
  <c r="AJ87"/>
  <c r="AK87"/>
  <c r="AL87" s="1"/>
  <c r="AN87"/>
  <c r="AO87"/>
  <c r="AP87" s="1"/>
  <c r="AQ87" s="1"/>
  <c r="AS87"/>
  <c r="AU87"/>
  <c r="AV87" s="1"/>
  <c r="AW87"/>
  <c r="AX87"/>
  <c r="AY87"/>
  <c r="BL87" s="1"/>
  <c r="AZ87"/>
  <c r="BA87"/>
  <c r="BB87"/>
  <c r="BD87"/>
  <c r="BE87"/>
  <c r="BF87" s="1"/>
  <c r="BH87"/>
  <c r="BI87"/>
  <c r="BJ87" s="1"/>
  <c r="BK87" s="1"/>
  <c r="BM87"/>
  <c r="BO87"/>
  <c r="BP87" s="1"/>
  <c r="BQ87"/>
  <c r="BR87"/>
  <c r="BS87"/>
  <c r="BT87"/>
  <c r="BU87"/>
  <c r="BV87" s="1"/>
  <c r="BW87"/>
  <c r="BX87"/>
  <c r="BY87"/>
  <c r="CA87"/>
  <c r="CB87"/>
  <c r="CC87"/>
  <c r="CD87" s="1"/>
  <c r="CJ87" s="1"/>
  <c r="CF87"/>
  <c r="CG87"/>
  <c r="CH87"/>
  <c r="CI87" s="1"/>
  <c r="CK87"/>
  <c r="CL87"/>
  <c r="CM87"/>
  <c r="CN87"/>
  <c r="CO87"/>
  <c r="CS87" s="1"/>
  <c r="CP87"/>
  <c r="CR87" s="1"/>
  <c r="CQ87"/>
  <c r="CT87"/>
  <c r="CV87" s="1"/>
  <c r="CW87" s="1"/>
  <c r="DC87" s="1"/>
  <c r="CU87"/>
  <c r="CY87"/>
  <c r="DA87"/>
  <c r="DB87" s="1"/>
  <c r="DD87"/>
  <c r="DE87"/>
  <c r="DH87" s="1"/>
  <c r="DF87"/>
  <c r="DG87"/>
  <c r="DI87"/>
  <c r="DK87" s="1"/>
  <c r="DJ87"/>
  <c r="DM87"/>
  <c r="DN87"/>
  <c r="DQ87"/>
  <c r="DR87"/>
  <c r="DW87"/>
  <c r="EB87" s="1"/>
  <c r="DX87"/>
  <c r="DY87"/>
  <c r="DZ87"/>
  <c r="EA87"/>
  <c r="EC87"/>
  <c r="EG87"/>
  <c r="EH87"/>
  <c r="EI87"/>
  <c r="EJ87"/>
  <c r="EK87"/>
  <c r="EQ87"/>
  <c r="EV87" s="1"/>
  <c r="ER87"/>
  <c r="ES87"/>
  <c r="ET87"/>
  <c r="EU87"/>
  <c r="EW87"/>
  <c r="FA87"/>
  <c r="FC87" s="1"/>
  <c r="FD87" s="1"/>
  <c r="FB87"/>
  <c r="FE87"/>
  <c r="FG87" s="1"/>
  <c r="FH87" s="1"/>
  <c r="FF87"/>
  <c r="FI87"/>
  <c r="FN87"/>
  <c r="FO87"/>
  <c r="FP87"/>
  <c r="L88"/>
  <c r="M88"/>
  <c r="N88"/>
  <c r="O88"/>
  <c r="P88"/>
  <c r="Q88"/>
  <c r="S88" s="1"/>
  <c r="T88" s="1"/>
  <c r="R88"/>
  <c r="U88"/>
  <c r="W88" s="1"/>
  <c r="V88"/>
  <c r="X88"/>
  <c r="AD88" s="1"/>
  <c r="Z88"/>
  <c r="AB88"/>
  <c r="AC88" s="1"/>
  <c r="AE88"/>
  <c r="AF88"/>
  <c r="AI88" s="1"/>
  <c r="AG88"/>
  <c r="AH88"/>
  <c r="AJ88"/>
  <c r="AL88" s="1"/>
  <c r="AK88"/>
  <c r="AN88"/>
  <c r="AO88"/>
  <c r="AR88"/>
  <c r="AS88"/>
  <c r="AX88"/>
  <c r="AY88"/>
  <c r="AZ88"/>
  <c r="BC88" s="1"/>
  <c r="BA88"/>
  <c r="BB88"/>
  <c r="BD88"/>
  <c r="BF88" s="1"/>
  <c r="BE88"/>
  <c r="BH88"/>
  <c r="BI88"/>
  <c r="BL88"/>
  <c r="BM88"/>
  <c r="BR88"/>
  <c r="BS88"/>
  <c r="BT88"/>
  <c r="BU88"/>
  <c r="BW88"/>
  <c r="BX88"/>
  <c r="BY88" s="1"/>
  <c r="CA88"/>
  <c r="CB88"/>
  <c r="CC88" s="1"/>
  <c r="CD88" s="1"/>
  <c r="CF88"/>
  <c r="CH88"/>
  <c r="CI88" s="1"/>
  <c r="CJ88"/>
  <c r="CK88"/>
  <c r="CL88"/>
  <c r="CM88"/>
  <c r="CN88"/>
  <c r="CO88" s="1"/>
  <c r="CP88"/>
  <c r="CQ88"/>
  <c r="CR88"/>
  <c r="CT88"/>
  <c r="CU88"/>
  <c r="CV88"/>
  <c r="CW88" s="1"/>
  <c r="DC88" s="1"/>
  <c r="CY88"/>
  <c r="CZ88"/>
  <c r="DA88"/>
  <c r="DB88" s="1"/>
  <c r="DD88"/>
  <c r="DE88"/>
  <c r="DF88"/>
  <c r="DG88"/>
  <c r="DH88"/>
  <c r="DI88"/>
  <c r="DK88" s="1"/>
  <c r="DL88" s="1"/>
  <c r="DJ88"/>
  <c r="DM88"/>
  <c r="DO88" s="1"/>
  <c r="DN88"/>
  <c r="DP88"/>
  <c r="DV88" s="1"/>
  <c r="DR88"/>
  <c r="DT88"/>
  <c r="DU88" s="1"/>
  <c r="DW88"/>
  <c r="DX88"/>
  <c r="EC88" s="1"/>
  <c r="DY88"/>
  <c r="DZ88"/>
  <c r="EA88"/>
  <c r="EB88"/>
  <c r="EG88"/>
  <c r="EH88"/>
  <c r="EI88"/>
  <c r="EJ88"/>
  <c r="EK88"/>
  <c r="EQ88"/>
  <c r="ER88"/>
  <c r="EW88" s="1"/>
  <c r="ES88"/>
  <c r="ET88"/>
  <c r="EU88"/>
  <c r="EV88"/>
  <c r="FA88"/>
  <c r="FC88" s="1"/>
  <c r="FD88" s="1"/>
  <c r="FB88"/>
  <c r="FE88"/>
  <c r="FG88" s="1"/>
  <c r="FF88"/>
  <c r="FH88"/>
  <c r="FI88"/>
  <c r="FJ88" s="1"/>
  <c r="FL88"/>
  <c r="FN88"/>
  <c r="FO88"/>
  <c r="FP88"/>
  <c r="L89"/>
  <c r="M89"/>
  <c r="N89"/>
  <c r="O89"/>
  <c r="P89" s="1"/>
  <c r="Q89"/>
  <c r="R89"/>
  <c r="S89"/>
  <c r="U89"/>
  <c r="V89"/>
  <c r="W89"/>
  <c r="X89" s="1"/>
  <c r="AD89" s="1"/>
  <c r="Z89"/>
  <c r="AA89"/>
  <c r="AB89"/>
  <c r="AC89" s="1"/>
  <c r="AE89"/>
  <c r="AF89"/>
  <c r="AG89"/>
  <c r="AH89"/>
  <c r="AI89"/>
  <c r="AM89" s="1"/>
  <c r="AJ89"/>
  <c r="AL89" s="1"/>
  <c r="AK89"/>
  <c r="AN89"/>
  <c r="AP89" s="1"/>
  <c r="AQ89" s="1"/>
  <c r="AW89" s="1"/>
  <c r="AO89"/>
  <c r="AS89"/>
  <c r="AU89"/>
  <c r="AV89" s="1"/>
  <c r="AX89"/>
  <c r="AY89"/>
  <c r="AZ89"/>
  <c r="BA89"/>
  <c r="BB89"/>
  <c r="BC89"/>
  <c r="BD89"/>
  <c r="BF89" s="1"/>
  <c r="BE89"/>
  <c r="BG89"/>
  <c r="BH89"/>
  <c r="BJ89" s="1"/>
  <c r="BI89"/>
  <c r="BK89"/>
  <c r="BQ89" s="1"/>
  <c r="BM89"/>
  <c r="BO89"/>
  <c r="BP89" s="1"/>
  <c r="BR89"/>
  <c r="BS89"/>
  <c r="BV89" s="1"/>
  <c r="BZ89" s="1"/>
  <c r="BT89"/>
  <c r="BU89"/>
  <c r="BW89"/>
  <c r="BY89" s="1"/>
  <c r="BX89"/>
  <c r="CA89"/>
  <c r="CB89"/>
  <c r="CF89"/>
  <c r="CK89"/>
  <c r="CL89"/>
  <c r="CM89"/>
  <c r="CN89"/>
  <c r="CP89"/>
  <c r="CQ89"/>
  <c r="CR89" s="1"/>
  <c r="CT89"/>
  <c r="CU89"/>
  <c r="CV89" s="1"/>
  <c r="CW89" s="1"/>
  <c r="CY89"/>
  <c r="DA89"/>
  <c r="DB89" s="1"/>
  <c r="DC89"/>
  <c r="DD89"/>
  <c r="DE89"/>
  <c r="DF89"/>
  <c r="DG89"/>
  <c r="DH89" s="1"/>
  <c r="DL89" s="1"/>
  <c r="DI89"/>
  <c r="DJ89"/>
  <c r="DK89"/>
  <c r="DM89"/>
  <c r="DN89"/>
  <c r="DO89"/>
  <c r="DP89" s="1"/>
  <c r="DV89" s="1"/>
  <c r="DR89"/>
  <c r="DS89"/>
  <c r="DT89"/>
  <c r="DU89" s="1"/>
  <c r="DW89"/>
  <c r="DX89"/>
  <c r="DY89"/>
  <c r="DZ89"/>
  <c r="EA89"/>
  <c r="EG89"/>
  <c r="EL89" s="1"/>
  <c r="EH89"/>
  <c r="EI89"/>
  <c r="EJ89"/>
  <c r="EK89"/>
  <c r="EM89"/>
  <c r="EQ89"/>
  <c r="ER89"/>
  <c r="ES89"/>
  <c r="ET89"/>
  <c r="EU89"/>
  <c r="FA89"/>
  <c r="FB89"/>
  <c r="FC89"/>
  <c r="FD89" s="1"/>
  <c r="FE89"/>
  <c r="FF89"/>
  <c r="FG89"/>
  <c r="FH89" s="1"/>
  <c r="FI89"/>
  <c r="FJ89" s="1"/>
  <c r="FM89" s="1"/>
  <c r="FL89"/>
  <c r="FN89"/>
  <c r="FO89"/>
  <c r="FP89"/>
  <c r="L90"/>
  <c r="Y90" s="1"/>
  <c r="M90"/>
  <c r="N90"/>
  <c r="O90"/>
  <c r="Q90"/>
  <c r="R90"/>
  <c r="S90" s="1"/>
  <c r="U90"/>
  <c r="V90"/>
  <c r="W90" s="1"/>
  <c r="X90" s="1"/>
  <c r="Z90"/>
  <c r="AB90"/>
  <c r="AC90" s="1"/>
  <c r="AD90"/>
  <c r="AE90"/>
  <c r="AF90"/>
  <c r="AG90"/>
  <c r="AH90"/>
  <c r="AI90" s="1"/>
  <c r="AJ90"/>
  <c r="AK90"/>
  <c r="AL90"/>
  <c r="AN90"/>
  <c r="AO90"/>
  <c r="AP90"/>
  <c r="AQ90" s="1"/>
  <c r="AW90" s="1"/>
  <c r="AS90"/>
  <c r="AT90"/>
  <c r="AU90"/>
  <c r="AV90" s="1"/>
  <c r="AX90"/>
  <c r="AY90"/>
  <c r="AZ90"/>
  <c r="BA90"/>
  <c r="BB90"/>
  <c r="BC90" s="1"/>
  <c r="BG90" s="1"/>
  <c r="BD90"/>
  <c r="BE90"/>
  <c r="BF90"/>
  <c r="BH90"/>
  <c r="BI90"/>
  <c r="BJ90"/>
  <c r="BK90" s="1"/>
  <c r="BQ90" s="1"/>
  <c r="BM90"/>
  <c r="BN90"/>
  <c r="BO90"/>
  <c r="BP90" s="1"/>
  <c r="BR90"/>
  <c r="BS90"/>
  <c r="BT90"/>
  <c r="BU90"/>
  <c r="BV90"/>
  <c r="BW90"/>
  <c r="BY90" s="1"/>
  <c r="BX90"/>
  <c r="BZ90"/>
  <c r="CA90"/>
  <c r="CC90" s="1"/>
  <c r="CB90"/>
  <c r="CD90"/>
  <c r="CJ90" s="1"/>
  <c r="CF90"/>
  <c r="CH90"/>
  <c r="CI90" s="1"/>
  <c r="CK90"/>
  <c r="CL90"/>
  <c r="CO90" s="1"/>
  <c r="CS90" s="1"/>
  <c r="CM90"/>
  <c r="CN90"/>
  <c r="CP90"/>
  <c r="CR90" s="1"/>
  <c r="CQ90"/>
  <c r="CT90"/>
  <c r="CU90"/>
  <c r="CY90"/>
  <c r="DD90"/>
  <c r="DE90"/>
  <c r="DF90"/>
  <c r="DG90"/>
  <c r="DI90"/>
  <c r="DJ90"/>
  <c r="DK90" s="1"/>
  <c r="DM90"/>
  <c r="DN90"/>
  <c r="DO90" s="1"/>
  <c r="DP90" s="1"/>
  <c r="DR90"/>
  <c r="DT90"/>
  <c r="DU90" s="1"/>
  <c r="DV90"/>
  <c r="DW90"/>
  <c r="DX90"/>
  <c r="DY90"/>
  <c r="DZ90"/>
  <c r="EA90"/>
  <c r="EG90"/>
  <c r="EH90"/>
  <c r="EM90" s="1"/>
  <c r="EI90"/>
  <c r="EJ90"/>
  <c r="EK90"/>
  <c r="EL90"/>
  <c r="EQ90"/>
  <c r="ER90"/>
  <c r="ES90"/>
  <c r="ET90"/>
  <c r="EU90"/>
  <c r="FA90"/>
  <c r="FB90"/>
  <c r="FC90" s="1"/>
  <c r="FD90" s="1"/>
  <c r="FE90"/>
  <c r="FF90"/>
  <c r="FG90" s="1"/>
  <c r="FH90" s="1"/>
  <c r="FI90"/>
  <c r="FJ90"/>
  <c r="FL90"/>
  <c r="FN90"/>
  <c r="FO90"/>
  <c r="FP90"/>
  <c r="L91"/>
  <c r="M91"/>
  <c r="P91" s="1"/>
  <c r="N91"/>
  <c r="O91"/>
  <c r="Q91"/>
  <c r="S91" s="1"/>
  <c r="R91"/>
  <c r="U91"/>
  <c r="V91"/>
  <c r="Z91"/>
  <c r="AE91"/>
  <c r="AR91" s="1"/>
  <c r="AF91"/>
  <c r="AG91"/>
  <c r="AH91"/>
  <c r="AJ91"/>
  <c r="AK91"/>
  <c r="AL91" s="1"/>
  <c r="AN91"/>
  <c r="AO91"/>
  <c r="AP91" s="1"/>
  <c r="AQ91" s="1"/>
  <c r="AW91" s="1"/>
  <c r="AS91"/>
  <c r="AU91"/>
  <c r="AV91" s="1"/>
  <c r="AX91"/>
  <c r="AY91"/>
  <c r="BL91" s="1"/>
  <c r="AZ91"/>
  <c r="BA91"/>
  <c r="BB91"/>
  <c r="BD91"/>
  <c r="BE91"/>
  <c r="BF91" s="1"/>
  <c r="BH91"/>
  <c r="BI91"/>
  <c r="BJ91" s="1"/>
  <c r="BK91" s="1"/>
  <c r="BQ91" s="1"/>
  <c r="BM91"/>
  <c r="BO91"/>
  <c r="BP91" s="1"/>
  <c r="BR91"/>
  <c r="CE91" s="1"/>
  <c r="BS91"/>
  <c r="BT91"/>
  <c r="BU91"/>
  <c r="BV91" s="1"/>
  <c r="BW91"/>
  <c r="BX91"/>
  <c r="BY91"/>
  <c r="CA91"/>
  <c r="CB91"/>
  <c r="CC91"/>
  <c r="CD91" s="1"/>
  <c r="CJ91" s="1"/>
  <c r="CF91"/>
  <c r="CG91"/>
  <c r="CH91"/>
  <c r="CI91" s="1"/>
  <c r="CK91"/>
  <c r="CL91"/>
  <c r="CM91"/>
  <c r="CN91"/>
  <c r="CO91"/>
  <c r="CP91"/>
  <c r="CR91" s="1"/>
  <c r="CQ91"/>
  <c r="CS91"/>
  <c r="CT91"/>
  <c r="CV91" s="1"/>
  <c r="CW91" s="1"/>
  <c r="DC91" s="1"/>
  <c r="CU91"/>
  <c r="CY91"/>
  <c r="DA91"/>
  <c r="DB91" s="1"/>
  <c r="DD91"/>
  <c r="DE91"/>
  <c r="DH91" s="1"/>
  <c r="DF91"/>
  <c r="DG91"/>
  <c r="DI91"/>
  <c r="DK91" s="1"/>
  <c r="DJ91"/>
  <c r="DM91"/>
  <c r="DN91"/>
  <c r="DR91"/>
  <c r="DW91"/>
  <c r="EB91" s="1"/>
  <c r="DX91"/>
  <c r="DY91"/>
  <c r="DZ91"/>
  <c r="EA91"/>
  <c r="EC91"/>
  <c r="EG91"/>
  <c r="EH91"/>
  <c r="EI91"/>
  <c r="EJ91"/>
  <c r="EK91"/>
  <c r="EQ91"/>
  <c r="EV91" s="1"/>
  <c r="ER91"/>
  <c r="ES91"/>
  <c r="ET91"/>
  <c r="EU91"/>
  <c r="EW91"/>
  <c r="FA91"/>
  <c r="FC91" s="1"/>
  <c r="FD91" s="1"/>
  <c r="FB91"/>
  <c r="FE91"/>
  <c r="FG91" s="1"/>
  <c r="FH91" s="1"/>
  <c r="FF91"/>
  <c r="FI91"/>
  <c r="FN91"/>
  <c r="FO91"/>
  <c r="FP91"/>
  <c r="L92"/>
  <c r="M92"/>
  <c r="N92"/>
  <c r="O92"/>
  <c r="P92"/>
  <c r="T92" s="1"/>
  <c r="Q92"/>
  <c r="S92" s="1"/>
  <c r="R92"/>
  <c r="U92"/>
  <c r="W92" s="1"/>
  <c r="X92" s="1"/>
  <c r="AD92" s="1"/>
  <c r="V92"/>
  <c r="Z92"/>
  <c r="AB92"/>
  <c r="AC92" s="1"/>
  <c r="AE92"/>
  <c r="AF92"/>
  <c r="AI92" s="1"/>
  <c r="AG92"/>
  <c r="AH92"/>
  <c r="AJ92"/>
  <c r="AL92" s="1"/>
  <c r="AK92"/>
  <c r="AN92"/>
  <c r="AO92"/>
  <c r="AR92"/>
  <c r="AS92"/>
  <c r="AX92"/>
  <c r="AY92"/>
  <c r="AZ92"/>
  <c r="BC92" s="1"/>
  <c r="BA92"/>
  <c r="BB92"/>
  <c r="BD92"/>
  <c r="BF92" s="1"/>
  <c r="BE92"/>
  <c r="BH92"/>
  <c r="BI92"/>
  <c r="BL92"/>
  <c r="BM92"/>
  <c r="BR92"/>
  <c r="CE92" s="1"/>
  <c r="BS92"/>
  <c r="BT92"/>
  <c r="BU92"/>
  <c r="BW92"/>
  <c r="BX92"/>
  <c r="BY92" s="1"/>
  <c r="CA92"/>
  <c r="CB92"/>
  <c r="CC92" s="1"/>
  <c r="CD92" s="1"/>
  <c r="CF92"/>
  <c r="CH92"/>
  <c r="CI92" s="1"/>
  <c r="CJ92"/>
  <c r="CK92"/>
  <c r="CL92"/>
  <c r="CM92"/>
  <c r="CN92"/>
  <c r="CO92" s="1"/>
  <c r="CP92"/>
  <c r="CQ92"/>
  <c r="CR92"/>
  <c r="CT92"/>
  <c r="CU92"/>
  <c r="CV92"/>
  <c r="CW92" s="1"/>
  <c r="DC92" s="1"/>
  <c r="CY92"/>
  <c r="CZ92"/>
  <c r="DA92"/>
  <c r="DB92" s="1"/>
  <c r="DD92"/>
  <c r="DE92"/>
  <c r="DF92"/>
  <c r="DG92"/>
  <c r="DH92"/>
  <c r="DL92" s="1"/>
  <c r="DI92"/>
  <c r="DK92" s="1"/>
  <c r="DJ92"/>
  <c r="DM92"/>
  <c r="DO92" s="1"/>
  <c r="DP92" s="1"/>
  <c r="DV92" s="1"/>
  <c r="DN92"/>
  <c r="DR92"/>
  <c r="DW92"/>
  <c r="DX92"/>
  <c r="EC92" s="1"/>
  <c r="DY92"/>
  <c r="DZ92"/>
  <c r="EA92"/>
  <c r="EB92"/>
  <c r="EG92"/>
  <c r="EH92"/>
  <c r="EI92"/>
  <c r="EJ92"/>
  <c r="EK92"/>
  <c r="EQ92"/>
  <c r="ER92"/>
  <c r="ES92"/>
  <c r="EV92" s="1"/>
  <c r="ET92"/>
  <c r="EU92"/>
  <c r="EW92"/>
  <c r="FA92"/>
  <c r="FC92" s="1"/>
  <c r="FB92"/>
  <c r="FD92"/>
  <c r="FE92"/>
  <c r="FG92" s="1"/>
  <c r="FH92" s="1"/>
  <c r="FF92"/>
  <c r="FI92"/>
  <c r="FJ92" s="1"/>
  <c r="FK92" s="1"/>
  <c r="FN92"/>
  <c r="FO92"/>
  <c r="FP92"/>
  <c r="L93"/>
  <c r="M93"/>
  <c r="N93"/>
  <c r="O93"/>
  <c r="P93" s="1"/>
  <c r="T93" s="1"/>
  <c r="Q93"/>
  <c r="R93"/>
  <c r="S93"/>
  <c r="U93"/>
  <c r="V93"/>
  <c r="W93"/>
  <c r="X93" s="1"/>
  <c r="AD93" s="1"/>
  <c r="Z93"/>
  <c r="AA93"/>
  <c r="AB93"/>
  <c r="AC93" s="1"/>
  <c r="AE93"/>
  <c r="AF93"/>
  <c r="AG93"/>
  <c r="AH93"/>
  <c r="AI93"/>
  <c r="AJ93"/>
  <c r="AL93" s="1"/>
  <c r="AK93"/>
  <c r="AM93"/>
  <c r="AN93"/>
  <c r="AP93" s="1"/>
  <c r="AO93"/>
  <c r="AQ93"/>
  <c r="AW93" s="1"/>
  <c r="AR93"/>
  <c r="AS93"/>
  <c r="AX93"/>
  <c r="AY93"/>
  <c r="AZ93"/>
  <c r="BA93"/>
  <c r="BB93"/>
  <c r="BC93"/>
  <c r="BD93"/>
  <c r="BF93" s="1"/>
  <c r="BE93"/>
  <c r="BG93"/>
  <c r="BH93"/>
  <c r="BJ93" s="1"/>
  <c r="BI93"/>
  <c r="BK93"/>
  <c r="BQ93" s="1"/>
  <c r="BL93"/>
  <c r="BM93"/>
  <c r="BR93"/>
  <c r="BS93"/>
  <c r="BV93" s="1"/>
  <c r="BT93"/>
  <c r="BU93"/>
  <c r="BW93"/>
  <c r="BY93" s="1"/>
  <c r="BX93"/>
  <c r="CA93"/>
  <c r="CB93"/>
  <c r="CE93"/>
  <c r="CF93"/>
  <c r="CK93"/>
  <c r="CL93"/>
  <c r="CM93"/>
  <c r="CN93"/>
  <c r="CP93"/>
  <c r="CQ93"/>
  <c r="CR93" s="1"/>
  <c r="CT93"/>
  <c r="CU93"/>
  <c r="CV93" s="1"/>
  <c r="CW93" s="1"/>
  <c r="DC93" s="1"/>
  <c r="CY93"/>
  <c r="CZ93"/>
  <c r="DA93"/>
  <c r="DB93" s="1"/>
  <c r="DD93"/>
  <c r="DE93"/>
  <c r="DF93"/>
  <c r="DG93"/>
  <c r="DH93" s="1"/>
  <c r="DL93" s="1"/>
  <c r="DI93"/>
  <c r="DJ93"/>
  <c r="DK93"/>
  <c r="DM93"/>
  <c r="DN93"/>
  <c r="DO93"/>
  <c r="DP93" s="1"/>
  <c r="DV93" s="1"/>
  <c r="DR93"/>
  <c r="DS93"/>
  <c r="DT93"/>
  <c r="DU93" s="1"/>
  <c r="DW93"/>
  <c r="DX93"/>
  <c r="DY93"/>
  <c r="DZ93"/>
  <c r="EA93"/>
  <c r="EB93"/>
  <c r="ED93" s="1"/>
  <c r="EG93"/>
  <c r="EH93"/>
  <c r="EI93"/>
  <c r="EJ93"/>
  <c r="EK93"/>
  <c r="EM93"/>
  <c r="EQ93"/>
  <c r="ER93"/>
  <c r="ES93"/>
  <c r="ET93"/>
  <c r="EU93"/>
  <c r="FA93"/>
  <c r="FB93"/>
  <c r="FC93"/>
  <c r="FD93" s="1"/>
  <c r="FE93"/>
  <c r="FF93"/>
  <c r="FG93"/>
  <c r="FH93" s="1"/>
  <c r="FI93"/>
  <c r="FJ93" s="1"/>
  <c r="FM93" s="1"/>
  <c r="FL93"/>
  <c r="FN93"/>
  <c r="FO93"/>
  <c r="FP93"/>
  <c r="L94"/>
  <c r="Y94" s="1"/>
  <c r="M94"/>
  <c r="N94"/>
  <c r="P94" s="1"/>
  <c r="O94"/>
  <c r="Q94"/>
  <c r="R94"/>
  <c r="S94" s="1"/>
  <c r="U94"/>
  <c r="V94"/>
  <c r="W94" s="1"/>
  <c r="X94" s="1"/>
  <c r="AD94" s="1"/>
  <c r="Z94"/>
  <c r="AB94"/>
  <c r="AC94" s="1"/>
  <c r="AE94"/>
  <c r="AF94"/>
  <c r="AG94"/>
  <c r="AH94"/>
  <c r="AI94" s="1"/>
  <c r="AM94" s="1"/>
  <c r="AJ94"/>
  <c r="AK94"/>
  <c r="AL94"/>
  <c r="AN94"/>
  <c r="AO94"/>
  <c r="AP94"/>
  <c r="AQ94" s="1"/>
  <c r="AW94" s="1"/>
  <c r="AS94"/>
  <c r="AT94"/>
  <c r="AU94"/>
  <c r="AV94" s="1"/>
  <c r="AX94"/>
  <c r="AY94"/>
  <c r="AZ94"/>
  <c r="BA94"/>
  <c r="BB94"/>
  <c r="BC94" s="1"/>
  <c r="BG94" s="1"/>
  <c r="BD94"/>
  <c r="BF94" s="1"/>
  <c r="BE94"/>
  <c r="BH94"/>
  <c r="BO94" s="1"/>
  <c r="BP94" s="1"/>
  <c r="BI94"/>
  <c r="BL94"/>
  <c r="BM94"/>
  <c r="BR94"/>
  <c r="BS94"/>
  <c r="BT94"/>
  <c r="BU94"/>
  <c r="BV94"/>
  <c r="BW94"/>
  <c r="BY94" s="1"/>
  <c r="BX94"/>
  <c r="BZ94"/>
  <c r="CA94"/>
  <c r="CC94" s="1"/>
  <c r="CD94" s="1"/>
  <c r="CJ94" s="1"/>
  <c r="CB94"/>
  <c r="CE94"/>
  <c r="CF94"/>
  <c r="CK94"/>
  <c r="CL94"/>
  <c r="CM94"/>
  <c r="CN94"/>
  <c r="CP94"/>
  <c r="CR94" s="1"/>
  <c r="CQ94"/>
  <c r="CT94"/>
  <c r="DA94" s="1"/>
  <c r="DB94" s="1"/>
  <c r="CU94"/>
  <c r="CY94"/>
  <c r="DD94"/>
  <c r="DQ94" s="1"/>
  <c r="DE94"/>
  <c r="DF94"/>
  <c r="DG94"/>
  <c r="DH94"/>
  <c r="DI94"/>
  <c r="DJ94"/>
  <c r="DK94" s="1"/>
  <c r="DL94" s="1"/>
  <c r="DM94"/>
  <c r="DN94"/>
  <c r="DO94" s="1"/>
  <c r="DP94" s="1"/>
  <c r="DV94" s="1"/>
  <c r="DR94"/>
  <c r="DT94"/>
  <c r="DU94" s="1"/>
  <c r="DW94"/>
  <c r="DX94"/>
  <c r="DY94"/>
  <c r="DZ94"/>
  <c r="EA94"/>
  <c r="EG94"/>
  <c r="EH94"/>
  <c r="EI94"/>
  <c r="EL94" s="1"/>
  <c r="EJ94"/>
  <c r="EK94"/>
  <c r="EM94"/>
  <c r="EQ94"/>
  <c r="ER94"/>
  <c r="ES94"/>
  <c r="ET94"/>
  <c r="EU94"/>
  <c r="EV94"/>
  <c r="EZ94" s="1"/>
  <c r="FA94"/>
  <c r="FB94"/>
  <c r="FC94" s="1"/>
  <c r="FD94" s="1"/>
  <c r="FE94"/>
  <c r="FF94"/>
  <c r="FG94" s="1"/>
  <c r="FH94" s="1"/>
  <c r="FI94"/>
  <c r="FJ94"/>
  <c r="FM94" s="1"/>
  <c r="FL94"/>
  <c r="FN94"/>
  <c r="FO94"/>
  <c r="FP94"/>
  <c r="L95"/>
  <c r="M95"/>
  <c r="P95" s="1"/>
  <c r="N95"/>
  <c r="AA95" s="1"/>
  <c r="O95"/>
  <c r="Q95"/>
  <c r="R95"/>
  <c r="S95" s="1"/>
  <c r="U95"/>
  <c r="AB95" s="1"/>
  <c r="V95"/>
  <c r="W95"/>
  <c r="X95" s="1"/>
  <c r="AD95" s="1"/>
  <c r="Z95"/>
  <c r="AC95"/>
  <c r="AE95"/>
  <c r="AF95"/>
  <c r="AG95"/>
  <c r="AI95" s="1"/>
  <c r="AH95"/>
  <c r="AJ95"/>
  <c r="AK95"/>
  <c r="AL95" s="1"/>
  <c r="AN95"/>
  <c r="AO95"/>
  <c r="AP95" s="1"/>
  <c r="AQ95" s="1"/>
  <c r="AW95" s="1"/>
  <c r="AS95"/>
  <c r="AT95"/>
  <c r="AU95"/>
  <c r="AV95" s="1"/>
  <c r="AX95"/>
  <c r="AY95"/>
  <c r="BL95" s="1"/>
  <c r="AZ95"/>
  <c r="BA95"/>
  <c r="BB95"/>
  <c r="BC95"/>
  <c r="BD95"/>
  <c r="BE95"/>
  <c r="BF95" s="1"/>
  <c r="BG95" s="1"/>
  <c r="BH95"/>
  <c r="BI95"/>
  <c r="BJ95" s="1"/>
  <c r="BK95" s="1"/>
  <c r="BQ95" s="1"/>
  <c r="BM95"/>
  <c r="BO95"/>
  <c r="BP95" s="1"/>
  <c r="BR95"/>
  <c r="CE95" s="1"/>
  <c r="BS95"/>
  <c r="BT95"/>
  <c r="BU95"/>
  <c r="BV95" s="1"/>
  <c r="BZ95" s="1"/>
  <c r="BW95"/>
  <c r="BX95"/>
  <c r="BY95"/>
  <c r="CA95"/>
  <c r="CB95"/>
  <c r="CC95"/>
  <c r="CD95" s="1"/>
  <c r="CJ95" s="1"/>
  <c r="CF95"/>
  <c r="CG95"/>
  <c r="CH95"/>
  <c r="CI95" s="1"/>
  <c r="CK95"/>
  <c r="CL95"/>
  <c r="CO95" s="1"/>
  <c r="CS95" s="1"/>
  <c r="CM95"/>
  <c r="CN95"/>
  <c r="CP95"/>
  <c r="CR95" s="1"/>
  <c r="CQ95"/>
  <c r="CT95"/>
  <c r="CU95"/>
  <c r="CY95"/>
  <c r="DA95"/>
  <c r="DB95" s="1"/>
  <c r="DD95"/>
  <c r="DE95"/>
  <c r="DH95" s="1"/>
  <c r="DF95"/>
  <c r="DS95" s="1"/>
  <c r="DG95"/>
  <c r="DI95"/>
  <c r="DJ95"/>
  <c r="DK95" s="1"/>
  <c r="DM95"/>
  <c r="DT95" s="1"/>
  <c r="DN95"/>
  <c r="DO95"/>
  <c r="DP95" s="1"/>
  <c r="DV95" s="1"/>
  <c r="DR95"/>
  <c r="DU95"/>
  <c r="DW95"/>
  <c r="DX95"/>
  <c r="DY95"/>
  <c r="DZ95"/>
  <c r="EA95"/>
  <c r="EG95"/>
  <c r="EL95" s="1"/>
  <c r="EH95"/>
  <c r="EI95"/>
  <c r="EJ95"/>
  <c r="EK95"/>
  <c r="EM95"/>
  <c r="EQ95"/>
  <c r="ER95"/>
  <c r="EW95" s="1"/>
  <c r="ES95"/>
  <c r="ET95"/>
  <c r="EU95"/>
  <c r="EV95"/>
  <c r="EY95" s="1"/>
  <c r="EZ95"/>
  <c r="FA95"/>
  <c r="FC95" s="1"/>
  <c r="FD95" s="1"/>
  <c r="FB95"/>
  <c r="FE95"/>
  <c r="FG95" s="1"/>
  <c r="FH95" s="1"/>
  <c r="FF95"/>
  <c r="FI95"/>
  <c r="FJ95" s="1"/>
  <c r="FL95"/>
  <c r="FN95"/>
  <c r="FO95"/>
  <c r="FP95"/>
  <c r="L96"/>
  <c r="Y96" s="1"/>
  <c r="M96"/>
  <c r="N96"/>
  <c r="O96"/>
  <c r="P96" s="1"/>
  <c r="T96" s="1"/>
  <c r="Q96"/>
  <c r="R96"/>
  <c r="S96"/>
  <c r="U96"/>
  <c r="V96"/>
  <c r="W96"/>
  <c r="X96" s="1"/>
  <c r="AD96" s="1"/>
  <c r="Z96"/>
  <c r="AA96"/>
  <c r="AB96"/>
  <c r="AC96" s="1"/>
  <c r="AE96"/>
  <c r="AT96" s="1"/>
  <c r="AF96"/>
  <c r="AG96"/>
  <c r="AH96"/>
  <c r="AI96"/>
  <c r="AJ96"/>
  <c r="AL96" s="1"/>
  <c r="AM96" s="1"/>
  <c r="AK96"/>
  <c r="AN96"/>
  <c r="AP96" s="1"/>
  <c r="AQ96" s="1"/>
  <c r="AW96" s="1"/>
  <c r="AO96"/>
  <c r="AS96"/>
  <c r="AU96"/>
  <c r="AV96" s="1"/>
  <c r="AX96"/>
  <c r="AY96"/>
  <c r="BN96" s="1"/>
  <c r="AZ96"/>
  <c r="BA96"/>
  <c r="BB96"/>
  <c r="BC96"/>
  <c r="BD96"/>
  <c r="BF96" s="1"/>
  <c r="BG96" s="1"/>
  <c r="BE96"/>
  <c r="BH96"/>
  <c r="BJ96" s="1"/>
  <c r="BK96" s="1"/>
  <c r="BQ96" s="1"/>
  <c r="BI96"/>
  <c r="BM96"/>
  <c r="BO96"/>
  <c r="BP96" s="1"/>
  <c r="BR96"/>
  <c r="BS96"/>
  <c r="BV96" s="1"/>
  <c r="BZ96" s="1"/>
  <c r="BT96"/>
  <c r="CG96" s="1"/>
  <c r="BU96"/>
  <c r="BW96"/>
  <c r="BY96" s="1"/>
  <c r="BX96"/>
  <c r="CA96"/>
  <c r="CH96" s="1"/>
  <c r="CI96" s="1"/>
  <c r="CB96"/>
  <c r="CE96"/>
  <c r="CF96"/>
  <c r="CK96"/>
  <c r="CX96" s="1"/>
  <c r="CL96"/>
  <c r="CM96"/>
  <c r="CO96" s="1"/>
  <c r="CN96"/>
  <c r="CP96"/>
  <c r="CQ96"/>
  <c r="CR96" s="1"/>
  <c r="CT96"/>
  <c r="CU96"/>
  <c r="CV96" s="1"/>
  <c r="CW96" s="1"/>
  <c r="DC96" s="1"/>
  <c r="CY96"/>
  <c r="DA96"/>
  <c r="DB96" s="1"/>
  <c r="DD96"/>
  <c r="DQ96" s="1"/>
  <c r="DE96"/>
  <c r="DF96"/>
  <c r="DG96"/>
  <c r="DH96" s="1"/>
  <c r="DL96" s="1"/>
  <c r="DI96"/>
  <c r="DJ96"/>
  <c r="DK96"/>
  <c r="DM96"/>
  <c r="DN96"/>
  <c r="DO96"/>
  <c r="DP96" s="1"/>
  <c r="DV96" s="1"/>
  <c r="DR96"/>
  <c r="DS96"/>
  <c r="DT96"/>
  <c r="DU96" s="1"/>
  <c r="DW96"/>
  <c r="EC96" s="1"/>
  <c r="DX96"/>
  <c r="DY96"/>
  <c r="DZ96"/>
  <c r="EA96"/>
  <c r="EG96"/>
  <c r="EL96" s="1"/>
  <c r="EH96"/>
  <c r="EI96"/>
  <c r="EJ96"/>
  <c r="EK96"/>
  <c r="EM96"/>
  <c r="EQ96"/>
  <c r="EW96" s="1"/>
  <c r="ER96"/>
  <c r="ES96"/>
  <c r="ET96"/>
  <c r="EU96"/>
  <c r="FA96"/>
  <c r="FB96"/>
  <c r="FC96"/>
  <c r="FD96" s="1"/>
  <c r="FE96"/>
  <c r="FF96"/>
  <c r="FG96"/>
  <c r="FH96" s="1"/>
  <c r="FI96"/>
  <c r="FJ96" s="1"/>
  <c r="FL96"/>
  <c r="FN96"/>
  <c r="FO96"/>
  <c r="FP96"/>
  <c r="L97"/>
  <c r="Y97" s="1"/>
  <c r="M97"/>
  <c r="N97"/>
  <c r="P97" s="1"/>
  <c r="O97"/>
  <c r="Q97"/>
  <c r="R97"/>
  <c r="S97" s="1"/>
  <c r="U97"/>
  <c r="V97"/>
  <c r="W97" s="1"/>
  <c r="X97" s="1"/>
  <c r="AD97" s="1"/>
  <c r="Z97"/>
  <c r="AB97"/>
  <c r="AC97" s="1"/>
  <c r="AE97"/>
  <c r="AR97" s="1"/>
  <c r="AF97"/>
  <c r="AG97"/>
  <c r="AH97"/>
  <c r="AI97" s="1"/>
  <c r="AM97" s="1"/>
  <c r="AJ97"/>
  <c r="AK97"/>
  <c r="AL97"/>
  <c r="AN97"/>
  <c r="AO97"/>
  <c r="AP97"/>
  <c r="AQ97" s="1"/>
  <c r="AW97" s="1"/>
  <c r="AS97"/>
  <c r="AT97"/>
  <c r="AU97"/>
  <c r="AV97" s="1"/>
  <c r="AX97"/>
  <c r="AY97"/>
  <c r="BL97" s="1"/>
  <c r="AZ97"/>
  <c r="BA97"/>
  <c r="BB97"/>
  <c r="BC97" s="1"/>
  <c r="BG97" s="1"/>
  <c r="BD97"/>
  <c r="BE97"/>
  <c r="BF97"/>
  <c r="BH97"/>
  <c r="BI97"/>
  <c r="BJ97"/>
  <c r="BK97" s="1"/>
  <c r="BQ97" s="1"/>
  <c r="BM97"/>
  <c r="BN97"/>
  <c r="BO97"/>
  <c r="BP97" s="1"/>
  <c r="BR97"/>
  <c r="CG97" s="1"/>
  <c r="BS97"/>
  <c r="BT97"/>
  <c r="BU97"/>
  <c r="BV97"/>
  <c r="BW97"/>
  <c r="BY97" s="1"/>
  <c r="BZ97" s="1"/>
  <c r="BX97"/>
  <c r="CA97"/>
  <c r="CC97" s="1"/>
  <c r="CD97" s="1"/>
  <c r="CJ97" s="1"/>
  <c r="CB97"/>
  <c r="CF97"/>
  <c r="CH97"/>
  <c r="CI97" s="1"/>
  <c r="CK97"/>
  <c r="CL97"/>
  <c r="CO97" s="1"/>
  <c r="CS97" s="1"/>
  <c r="CM97"/>
  <c r="CZ97" s="1"/>
  <c r="CN97"/>
  <c r="CP97"/>
  <c r="CR97" s="1"/>
  <c r="CQ97"/>
  <c r="CT97"/>
  <c r="DA97" s="1"/>
  <c r="DB97" s="1"/>
  <c r="CU97"/>
  <c r="CX97"/>
  <c r="CY97"/>
  <c r="DD97"/>
  <c r="DQ97" s="1"/>
  <c r="DE97"/>
  <c r="DF97"/>
  <c r="DH97" s="1"/>
  <c r="DG97"/>
  <c r="DI97"/>
  <c r="DJ97"/>
  <c r="DK97" s="1"/>
  <c r="DM97"/>
  <c r="DN97"/>
  <c r="DO97" s="1"/>
  <c r="DP97" s="1"/>
  <c r="DV97" s="1"/>
  <c r="DR97"/>
  <c r="DT97"/>
  <c r="DU97" s="1"/>
  <c r="DW97"/>
  <c r="EC97" s="1"/>
  <c r="DX97"/>
  <c r="DY97"/>
  <c r="DZ97"/>
  <c r="EA97"/>
  <c r="EG97"/>
  <c r="EH97"/>
  <c r="EM97" s="1"/>
  <c r="EI97"/>
  <c r="EJ97"/>
  <c r="EK97"/>
  <c r="EL97"/>
  <c r="EO97" s="1"/>
  <c r="EP97"/>
  <c r="EQ97"/>
  <c r="EW97" s="1"/>
  <c r="ER97"/>
  <c r="ES97"/>
  <c r="ET97"/>
  <c r="EU97"/>
  <c r="FA97"/>
  <c r="FB97"/>
  <c r="FC97" s="1"/>
  <c r="FD97" s="1"/>
  <c r="FE97"/>
  <c r="FF97"/>
  <c r="FG97" s="1"/>
  <c r="FH97" s="1"/>
  <c r="FI97"/>
  <c r="FJ97"/>
  <c r="FM97" s="1"/>
  <c r="FL97"/>
  <c r="FN97"/>
  <c r="FO97"/>
  <c r="FP97"/>
  <c r="L98"/>
  <c r="M98"/>
  <c r="P98" s="1"/>
  <c r="N98"/>
  <c r="AA98" s="1"/>
  <c r="O98"/>
  <c r="Q98"/>
  <c r="S98" s="1"/>
  <c r="R98"/>
  <c r="U98"/>
  <c r="AB98" s="1"/>
  <c r="AC98" s="1"/>
  <c r="V98"/>
  <c r="Y98"/>
  <c r="Z98"/>
  <c r="AE98"/>
  <c r="AR98" s="1"/>
  <c r="AF98"/>
  <c r="AG98"/>
  <c r="AI98" s="1"/>
  <c r="AM98" s="1"/>
  <c r="AH98"/>
  <c r="AJ98"/>
  <c r="AK98"/>
  <c r="AL98" s="1"/>
  <c r="AN98"/>
  <c r="AO98"/>
  <c r="AP98" s="1"/>
  <c r="AQ98" s="1"/>
  <c r="AW98" s="1"/>
  <c r="AS98"/>
  <c r="AU98"/>
  <c r="AV98" s="1"/>
  <c r="AX98"/>
  <c r="AY98"/>
  <c r="BL98" s="1"/>
  <c r="AZ98"/>
  <c r="BA98"/>
  <c r="BC98" s="1"/>
  <c r="BB98"/>
  <c r="BD98"/>
  <c r="BE98"/>
  <c r="BF98" s="1"/>
  <c r="BH98"/>
  <c r="BI98"/>
  <c r="BJ98" s="1"/>
  <c r="BK98" s="1"/>
  <c r="BQ98" s="1"/>
  <c r="BM98"/>
  <c r="BO98"/>
  <c r="BP98" s="1"/>
  <c r="BR98"/>
  <c r="CE98" s="1"/>
  <c r="BS98"/>
  <c r="BT98"/>
  <c r="BU98"/>
  <c r="BV98" s="1"/>
  <c r="BZ98" s="1"/>
  <c r="BW98"/>
  <c r="BX98"/>
  <c r="BY98"/>
  <c r="CA98"/>
  <c r="CB98"/>
  <c r="CC98"/>
  <c r="CD98" s="1"/>
  <c r="CJ98" s="1"/>
  <c r="CF98"/>
  <c r="CG98"/>
  <c r="CH98"/>
  <c r="CI98" s="1"/>
  <c r="CK98"/>
  <c r="CZ98" s="1"/>
  <c r="CL98"/>
  <c r="CM98"/>
  <c r="CN98"/>
  <c r="CO98"/>
  <c r="CP98"/>
  <c r="CR98" s="1"/>
  <c r="CS98" s="1"/>
  <c r="CQ98"/>
  <c r="CT98"/>
  <c r="CV98" s="1"/>
  <c r="CW98" s="1"/>
  <c r="DC98" s="1"/>
  <c r="CU98"/>
  <c r="CY98"/>
  <c r="DA98"/>
  <c r="DB98" s="1"/>
  <c r="DD98"/>
  <c r="DE98"/>
  <c r="DH98" s="1"/>
  <c r="DL98" s="1"/>
  <c r="DF98"/>
  <c r="DS98" s="1"/>
  <c r="DG98"/>
  <c r="DI98"/>
  <c r="DK98" s="1"/>
  <c r="DJ98"/>
  <c r="DM98"/>
  <c r="DT98" s="1"/>
  <c r="DU98" s="1"/>
  <c r="DN98"/>
  <c r="DQ98"/>
  <c r="DR98"/>
  <c r="DW98"/>
  <c r="EB98" s="1"/>
  <c r="DX98"/>
  <c r="DY98"/>
  <c r="DZ98"/>
  <c r="EA98"/>
  <c r="EC98"/>
  <c r="EG98"/>
  <c r="EM98" s="1"/>
  <c r="EH98"/>
  <c r="EI98"/>
  <c r="EJ98"/>
  <c r="EK98"/>
  <c r="EQ98"/>
  <c r="EV98" s="1"/>
  <c r="ER98"/>
  <c r="ES98"/>
  <c r="ET98"/>
  <c r="EU98"/>
  <c r="EW98"/>
  <c r="FA98"/>
  <c r="FC98" s="1"/>
  <c r="FD98" s="1"/>
  <c r="FB98"/>
  <c r="FE98"/>
  <c r="FG98" s="1"/>
  <c r="FH98" s="1"/>
  <c r="FF98"/>
  <c r="FI98"/>
  <c r="FL98" s="1"/>
  <c r="FN98"/>
  <c r="FO98"/>
  <c r="FP98"/>
  <c r="L99"/>
  <c r="AA99" s="1"/>
  <c r="M99"/>
  <c r="N99"/>
  <c r="O99"/>
  <c r="P99"/>
  <c r="Q99"/>
  <c r="S99" s="1"/>
  <c r="T99" s="1"/>
  <c r="R99"/>
  <c r="U99"/>
  <c r="W99" s="1"/>
  <c r="X99" s="1"/>
  <c r="AD99" s="1"/>
  <c r="V99"/>
  <c r="Z99"/>
  <c r="AB99"/>
  <c r="AC99" s="1"/>
  <c r="AE99"/>
  <c r="AF99"/>
  <c r="AI99" s="1"/>
  <c r="AM99" s="1"/>
  <c r="AG99"/>
  <c r="AT99" s="1"/>
  <c r="AH99"/>
  <c r="AJ99"/>
  <c r="AL99" s="1"/>
  <c r="AK99"/>
  <c r="AN99"/>
  <c r="AU99" s="1"/>
  <c r="AV99" s="1"/>
  <c r="AO99"/>
  <c r="AR99"/>
  <c r="AS99"/>
  <c r="AX99"/>
  <c r="AY99"/>
  <c r="AZ99"/>
  <c r="BC99" s="1"/>
  <c r="BA99"/>
  <c r="BN99" s="1"/>
  <c r="BB99"/>
  <c r="BD99"/>
  <c r="BF99" s="1"/>
  <c r="BE99"/>
  <c r="BH99"/>
  <c r="BO99" s="1"/>
  <c r="BP99" s="1"/>
  <c r="BI99"/>
  <c r="BL99"/>
  <c r="BM99"/>
  <c r="BR99"/>
  <c r="CE99" s="1"/>
  <c r="BS99"/>
  <c r="BT99"/>
  <c r="BV99" s="1"/>
  <c r="BZ99" s="1"/>
  <c r="BU99"/>
  <c r="BW99"/>
  <c r="BX99"/>
  <c r="BY99" s="1"/>
  <c r="CA99"/>
  <c r="CB99"/>
  <c r="CC99" s="1"/>
  <c r="CD99" s="1"/>
  <c r="CJ99" s="1"/>
  <c r="CF99"/>
  <c r="CH99"/>
  <c r="CI99" s="1"/>
  <c r="CK99"/>
  <c r="CX99" s="1"/>
  <c r="CL99"/>
  <c r="CM99"/>
  <c r="CN99"/>
  <c r="CO99" s="1"/>
  <c r="CS99" s="1"/>
  <c r="CP99"/>
  <c r="CQ99"/>
  <c r="CR99"/>
  <c r="CT99"/>
  <c r="CU99"/>
  <c r="CV99"/>
  <c r="CW99" s="1"/>
  <c r="DC99" s="1"/>
  <c r="CY99"/>
  <c r="CZ99"/>
  <c r="DA99"/>
  <c r="DB99" s="1"/>
  <c r="DD99"/>
  <c r="DS99" s="1"/>
  <c r="DE99"/>
  <c r="DF99"/>
  <c r="DG99"/>
  <c r="DH99"/>
  <c r="DI99"/>
  <c r="DK99" s="1"/>
  <c r="DL99" s="1"/>
  <c r="DJ99"/>
  <c r="DM99"/>
  <c r="DO99" s="1"/>
  <c r="DP99" s="1"/>
  <c r="DV99" s="1"/>
  <c r="DN99"/>
  <c r="DR99"/>
  <c r="DT99"/>
  <c r="DU99" s="1"/>
  <c r="DW99"/>
  <c r="DX99"/>
  <c r="EC99" s="1"/>
  <c r="DY99"/>
  <c r="DZ99"/>
  <c r="EA99"/>
  <c r="EB99"/>
  <c r="EE99" s="1"/>
  <c r="EF99"/>
  <c r="EG99"/>
  <c r="EM99" s="1"/>
  <c r="EH99"/>
  <c r="EI99"/>
  <c r="EJ99"/>
  <c r="EK99"/>
  <c r="EQ99"/>
  <c r="ER99"/>
  <c r="EW99" s="1"/>
  <c r="ES99"/>
  <c r="ET99"/>
  <c r="EU99"/>
  <c r="EV99"/>
  <c r="EY99" s="1"/>
  <c r="EZ99"/>
  <c r="FA99"/>
  <c r="FC99" s="1"/>
  <c r="FD99" s="1"/>
  <c r="FB99"/>
  <c r="FE99"/>
  <c r="FG99" s="1"/>
  <c r="FH99" s="1"/>
  <c r="FF99"/>
  <c r="FI99"/>
  <c r="FJ99" s="1"/>
  <c r="FL99"/>
  <c r="FN99"/>
  <c r="FO99"/>
  <c r="FP99"/>
  <c r="L100"/>
  <c r="Y100" s="1"/>
  <c r="M100"/>
  <c r="N100"/>
  <c r="O100"/>
  <c r="P100" s="1"/>
  <c r="T100" s="1"/>
  <c r="Q100"/>
  <c r="R100"/>
  <c r="S100"/>
  <c r="U100"/>
  <c r="V100"/>
  <c r="W100"/>
  <c r="X100" s="1"/>
  <c r="AD100" s="1"/>
  <c r="Z100"/>
  <c r="AA100"/>
  <c r="AB100"/>
  <c r="AC100" s="1"/>
  <c r="AE100"/>
  <c r="AT100" s="1"/>
  <c r="AF100"/>
  <c r="AG100"/>
  <c r="AH100"/>
  <c r="AI100"/>
  <c r="AJ100"/>
  <c r="AL100" s="1"/>
  <c r="AM100" s="1"/>
  <c r="AK100"/>
  <c r="AN100"/>
  <c r="AP100" s="1"/>
  <c r="AQ100" s="1"/>
  <c r="AW100" s="1"/>
  <c r="AO100"/>
  <c r="AS100"/>
  <c r="AU100"/>
  <c r="AV100" s="1"/>
  <c r="AX100"/>
  <c r="AY100"/>
  <c r="BN100" s="1"/>
  <c r="AZ100"/>
  <c r="BA100"/>
  <c r="BB100"/>
  <c r="BC100"/>
  <c r="BD100"/>
  <c r="BF100" s="1"/>
  <c r="BG100" s="1"/>
  <c r="BE100"/>
  <c r="BH100"/>
  <c r="BJ100" s="1"/>
  <c r="BK100" s="1"/>
  <c r="BQ100" s="1"/>
  <c r="BI100"/>
  <c r="BM100"/>
  <c r="BO100"/>
  <c r="BP100" s="1"/>
  <c r="BR100"/>
  <c r="BS100"/>
  <c r="BV100" s="1"/>
  <c r="BT100"/>
  <c r="CG100" s="1"/>
  <c r="BU100"/>
  <c r="BW100"/>
  <c r="BY100" s="1"/>
  <c r="BX100"/>
  <c r="CA100"/>
  <c r="CH100" s="1"/>
  <c r="CI100" s="1"/>
  <c r="CB100"/>
  <c r="CE100"/>
  <c r="CF100"/>
  <c r="CK100"/>
  <c r="CX100" s="1"/>
  <c r="CL100"/>
  <c r="CM100"/>
  <c r="CO100" s="1"/>
  <c r="CS100" s="1"/>
  <c r="CN100"/>
  <c r="CP100"/>
  <c r="CQ100"/>
  <c r="CR100" s="1"/>
  <c r="CT100"/>
  <c r="CU100"/>
  <c r="CV100" s="1"/>
  <c r="CW100" s="1"/>
  <c r="DC100" s="1"/>
  <c r="CY100"/>
  <c r="DA100"/>
  <c r="DB100" s="1"/>
  <c r="DD100"/>
  <c r="DQ100" s="1"/>
  <c r="DE100"/>
  <c r="DF100"/>
  <c r="DG100"/>
  <c r="DH100" s="1"/>
  <c r="DL100" s="1"/>
  <c r="DI100"/>
  <c r="DJ100"/>
  <c r="DK100"/>
  <c r="DM100"/>
  <c r="DN100"/>
  <c r="DO100"/>
  <c r="DP100" s="1"/>
  <c r="DV100" s="1"/>
  <c r="DR100"/>
  <c r="DS100"/>
  <c r="DT100"/>
  <c r="DU100" s="1"/>
  <c r="DW100"/>
  <c r="EC100" s="1"/>
  <c r="DX100"/>
  <c r="DY100"/>
  <c r="DZ100"/>
  <c r="EA100"/>
  <c r="EG100"/>
  <c r="EL100" s="1"/>
  <c r="EH100"/>
  <c r="EI100"/>
  <c r="EJ100"/>
  <c r="EK100"/>
  <c r="EM100"/>
  <c r="EQ100"/>
  <c r="EW100" s="1"/>
  <c r="ER100"/>
  <c r="ES100"/>
  <c r="ET100"/>
  <c r="EU100"/>
  <c r="FA100"/>
  <c r="FB100"/>
  <c r="FC100"/>
  <c r="FD100" s="1"/>
  <c r="FE100"/>
  <c r="FF100"/>
  <c r="FG100"/>
  <c r="FH100" s="1"/>
  <c r="FI100"/>
  <c r="FJ100" s="1"/>
  <c r="FL100"/>
  <c r="FN100"/>
  <c r="FO100"/>
  <c r="FP100"/>
  <c r="L101"/>
  <c r="Y101" s="1"/>
  <c r="M101"/>
  <c r="N101"/>
  <c r="P101" s="1"/>
  <c r="T101" s="1"/>
  <c r="O101"/>
  <c r="Q101"/>
  <c r="R101"/>
  <c r="S101" s="1"/>
  <c r="U101"/>
  <c r="V101"/>
  <c r="W101" s="1"/>
  <c r="X101" s="1"/>
  <c r="AD101" s="1"/>
  <c r="Z101"/>
  <c r="AB101"/>
  <c r="AC101" s="1"/>
  <c r="AE101"/>
  <c r="AR101" s="1"/>
  <c r="AF101"/>
  <c r="AG101"/>
  <c r="AH101"/>
  <c r="AI101" s="1"/>
  <c r="AM101" s="1"/>
  <c r="AJ101"/>
  <c r="AK101"/>
  <c r="AL101"/>
  <c r="AN101"/>
  <c r="AO101"/>
  <c r="AP101"/>
  <c r="AQ101" s="1"/>
  <c r="AW101" s="1"/>
  <c r="AS101"/>
  <c r="AT101"/>
  <c r="AU101"/>
  <c r="AV101" s="1"/>
  <c r="AX101"/>
  <c r="AY101"/>
  <c r="BL101" s="1"/>
  <c r="AZ101"/>
  <c r="BA101"/>
  <c r="BB101"/>
  <c r="BC101" s="1"/>
  <c r="BG101" s="1"/>
  <c r="BD101"/>
  <c r="BE101"/>
  <c r="BF101"/>
  <c r="BH101"/>
  <c r="BI101"/>
  <c r="BJ101"/>
  <c r="BK101" s="1"/>
  <c r="BQ101" s="1"/>
  <c r="BM101"/>
  <c r="BN101"/>
  <c r="BO101"/>
  <c r="BP101" s="1"/>
  <c r="BR101"/>
  <c r="CG101" s="1"/>
  <c r="BS101"/>
  <c r="BT101"/>
  <c r="BU101"/>
  <c r="BV101"/>
  <c r="BW101"/>
  <c r="BY101" s="1"/>
  <c r="BZ101" s="1"/>
  <c r="BX101"/>
  <c r="CA101"/>
  <c r="CC101" s="1"/>
  <c r="CD101" s="1"/>
  <c r="CJ101" s="1"/>
  <c r="CB101"/>
  <c r="CF101"/>
  <c r="CH101"/>
  <c r="CI101" s="1"/>
  <c r="CK101"/>
  <c r="CL101"/>
  <c r="CO101" s="1"/>
  <c r="CM101"/>
  <c r="CZ101" s="1"/>
  <c r="CN101"/>
  <c r="CP101"/>
  <c r="CR101" s="1"/>
  <c r="CQ101"/>
  <c r="CT101"/>
  <c r="DA101" s="1"/>
  <c r="DB101" s="1"/>
  <c r="CU101"/>
  <c r="CX101"/>
  <c r="CY101"/>
  <c r="DD101"/>
  <c r="DQ101" s="1"/>
  <c r="DE101"/>
  <c r="DF101"/>
  <c r="DH101" s="1"/>
  <c r="DL101" s="1"/>
  <c r="DG101"/>
  <c r="DI101"/>
  <c r="DJ101"/>
  <c r="DK101" s="1"/>
  <c r="DM101"/>
  <c r="DN101"/>
  <c r="DO101" s="1"/>
  <c r="DP101" s="1"/>
  <c r="DV101" s="1"/>
  <c r="DR101"/>
  <c r="DT101"/>
  <c r="DU101" s="1"/>
  <c r="DW101"/>
  <c r="EC101" s="1"/>
  <c r="DX101"/>
  <c r="DY101"/>
  <c r="DZ101"/>
  <c r="EA101"/>
  <c r="EG101"/>
  <c r="EH101"/>
  <c r="EM101" s="1"/>
  <c r="EI101"/>
  <c r="EJ101"/>
  <c r="EK101"/>
  <c r="EL101"/>
  <c r="EO101" s="1"/>
  <c r="EP101"/>
  <c r="EQ101"/>
  <c r="EW101" s="1"/>
  <c r="ER101"/>
  <c r="ES101"/>
  <c r="ET101"/>
  <c r="EU101"/>
  <c r="FA101"/>
  <c r="FB101"/>
  <c r="FC101" s="1"/>
  <c r="FD101" s="1"/>
  <c r="FE101"/>
  <c r="FF101"/>
  <c r="FG101" s="1"/>
  <c r="FH101" s="1"/>
  <c r="FI101"/>
  <c r="FJ101"/>
  <c r="FM101" s="1"/>
  <c r="FL101"/>
  <c r="FN101"/>
  <c r="FO101"/>
  <c r="FP101"/>
  <c r="L102"/>
  <c r="M102"/>
  <c r="P102" s="1"/>
  <c r="T102" s="1"/>
  <c r="N102"/>
  <c r="AA102" s="1"/>
  <c r="O102"/>
  <c r="Q102"/>
  <c r="S102" s="1"/>
  <c r="R102"/>
  <c r="U102"/>
  <c r="AB102" s="1"/>
  <c r="AC102" s="1"/>
  <c r="V102"/>
  <c r="Y102"/>
  <c r="Z102"/>
  <c r="AE102"/>
  <c r="AR102" s="1"/>
  <c r="AF102"/>
  <c r="AG102"/>
  <c r="AI102" s="1"/>
  <c r="AH102"/>
  <c r="AJ102"/>
  <c r="AK102"/>
  <c r="AL102" s="1"/>
  <c r="AN102"/>
  <c r="AO102"/>
  <c r="AP102" s="1"/>
  <c r="AQ102" s="1"/>
  <c r="AW102" s="1"/>
  <c r="AS102"/>
  <c r="AU102"/>
  <c r="AV102" s="1"/>
  <c r="AX102"/>
  <c r="AY102"/>
  <c r="BL102" s="1"/>
  <c r="AZ102"/>
  <c r="BA102"/>
  <c r="BC102" s="1"/>
  <c r="BG102" s="1"/>
  <c r="BB102"/>
  <c r="BD102"/>
  <c r="BE102"/>
  <c r="BF102" s="1"/>
  <c r="BH102"/>
  <c r="BI102"/>
  <c r="BJ102" s="1"/>
  <c r="BK102" s="1"/>
  <c r="BQ102" s="1"/>
  <c r="BM102"/>
  <c r="BO102"/>
  <c r="BP102" s="1"/>
  <c r="BR102"/>
  <c r="CE102" s="1"/>
  <c r="BS102"/>
  <c r="BT102"/>
  <c r="BU102"/>
  <c r="BV102" s="1"/>
  <c r="BZ102" s="1"/>
  <c r="BW102"/>
  <c r="BX102"/>
  <c r="BY102"/>
  <c r="CA102"/>
  <c r="CB102"/>
  <c r="CC102"/>
  <c r="CD102" s="1"/>
  <c r="CJ102" s="1"/>
  <c r="CF102"/>
  <c r="CG102"/>
  <c r="CH102"/>
  <c r="CI102" s="1"/>
  <c r="CK102"/>
  <c r="CL102"/>
  <c r="CM102"/>
  <c r="CN102"/>
  <c r="CO102"/>
  <c r="CP102"/>
  <c r="CR102" s="1"/>
  <c r="CQ102"/>
  <c r="CS102"/>
  <c r="CT102"/>
  <c r="CV102" s="1"/>
  <c r="CU102"/>
  <c r="CW102"/>
  <c r="DC102" s="1"/>
  <c r="CY102"/>
  <c r="DA102"/>
  <c r="DB102" s="1"/>
  <c r="DD102"/>
  <c r="DE102"/>
  <c r="DH102" s="1"/>
  <c r="DF102"/>
  <c r="DG102"/>
  <c r="DI102"/>
  <c r="DK102" s="1"/>
  <c r="DJ102"/>
  <c r="DM102"/>
  <c r="DN102"/>
  <c r="DQ102"/>
  <c r="DR102"/>
  <c r="DW102"/>
  <c r="DX102"/>
  <c r="DY102"/>
  <c r="DZ102"/>
  <c r="EA102"/>
  <c r="EC102"/>
  <c r="EG102"/>
  <c r="EH102"/>
  <c r="EI102"/>
  <c r="EJ102"/>
  <c r="EK102"/>
  <c r="EQ102"/>
  <c r="ER102"/>
  <c r="ES102"/>
  <c r="ET102"/>
  <c r="EU102"/>
  <c r="EW102"/>
  <c r="FA102"/>
  <c r="FC102" s="1"/>
  <c r="FD102" s="1"/>
  <c r="FB102"/>
  <c r="FE102"/>
  <c r="FG102" s="1"/>
  <c r="FH102" s="1"/>
  <c r="FF102"/>
  <c r="FI102"/>
  <c r="FN102"/>
  <c r="FO102"/>
  <c r="FP102"/>
  <c r="L103"/>
  <c r="M103"/>
  <c r="N103"/>
  <c r="O103"/>
  <c r="P103"/>
  <c r="T103" s="1"/>
  <c r="Q103"/>
  <c r="S103" s="1"/>
  <c r="R103"/>
  <c r="U103"/>
  <c r="W103" s="1"/>
  <c r="V103"/>
  <c r="X103"/>
  <c r="AD103" s="1"/>
  <c r="Z103"/>
  <c r="AB103"/>
  <c r="AC103" s="1"/>
  <c r="AE103"/>
  <c r="AF103"/>
  <c r="AI103" s="1"/>
  <c r="AM103" s="1"/>
  <c r="AG103"/>
  <c r="AH103"/>
  <c r="AJ103"/>
  <c r="AL103" s="1"/>
  <c r="AK103"/>
  <c r="AN103"/>
  <c r="AO103"/>
  <c r="AS103"/>
  <c r="AX103"/>
  <c r="AY103"/>
  <c r="AZ103"/>
  <c r="BC103" s="1"/>
  <c r="BG103" s="1"/>
  <c r="BA103"/>
  <c r="BB103"/>
  <c r="BD103"/>
  <c r="BF103" s="1"/>
  <c r="BE103"/>
  <c r="BH103"/>
  <c r="BI103"/>
  <c r="BM103"/>
  <c r="BR103"/>
  <c r="BS103"/>
  <c r="BT103"/>
  <c r="BU103"/>
  <c r="BW103"/>
  <c r="BX103"/>
  <c r="BY103" s="1"/>
  <c r="CA103"/>
  <c r="CB103"/>
  <c r="CC103" s="1"/>
  <c r="CD103" s="1"/>
  <c r="CF103"/>
  <c r="CH103"/>
  <c r="CI103" s="1"/>
  <c r="CJ103"/>
  <c r="CK103"/>
  <c r="CL103"/>
  <c r="CM103"/>
  <c r="CN103"/>
  <c r="CO103" s="1"/>
  <c r="CS103" s="1"/>
  <c r="CP103"/>
  <c r="CQ103"/>
  <c r="CR103"/>
  <c r="CT103"/>
  <c r="CU103"/>
  <c r="CV103"/>
  <c r="CW103" s="1"/>
  <c r="DC103" s="1"/>
  <c r="CY103"/>
  <c r="CZ103"/>
  <c r="DA103"/>
  <c r="DB103" s="1"/>
  <c r="DD103"/>
  <c r="DE103"/>
  <c r="DF103"/>
  <c r="DG103"/>
  <c r="DH103"/>
  <c r="DL103" s="1"/>
  <c r="DI103"/>
  <c r="DK103" s="1"/>
  <c r="DJ103"/>
  <c r="DM103"/>
  <c r="DO103" s="1"/>
  <c r="DN103"/>
  <c r="DP103"/>
  <c r="DV103" s="1"/>
  <c r="DR103"/>
  <c r="DT103"/>
  <c r="DU103" s="1"/>
  <c r="DW103"/>
  <c r="DX103"/>
  <c r="EC103" s="1"/>
  <c r="DY103"/>
  <c r="DZ103"/>
  <c r="EA103"/>
  <c r="EB103"/>
  <c r="EG103"/>
  <c r="EM103" s="1"/>
  <c r="EH103"/>
  <c r="EI103"/>
  <c r="EJ103"/>
  <c r="EK103"/>
  <c r="EQ103"/>
  <c r="ER103"/>
  <c r="EW103" s="1"/>
  <c r="ES103"/>
  <c r="ET103"/>
  <c r="EU103"/>
  <c r="EV103"/>
  <c r="EZ103"/>
  <c r="FA103"/>
  <c r="FC103" s="1"/>
  <c r="FB103"/>
  <c r="FD103"/>
  <c r="FE103"/>
  <c r="FG103" s="1"/>
  <c r="FF103"/>
  <c r="FH103"/>
  <c r="FI103"/>
  <c r="FJ103" s="1"/>
  <c r="FL103"/>
  <c r="FN103"/>
  <c r="FO103"/>
  <c r="FP103"/>
  <c r="L104"/>
  <c r="Y104" s="1"/>
  <c r="M104"/>
  <c r="N104"/>
  <c r="O104"/>
  <c r="P104" s="1"/>
  <c r="Q104"/>
  <c r="R104"/>
  <c r="S104"/>
  <c r="U104"/>
  <c r="V104"/>
  <c r="W104"/>
  <c r="X104" s="1"/>
  <c r="AD104" s="1"/>
  <c r="Z104"/>
  <c r="AA104"/>
  <c r="AB104"/>
  <c r="AC104" s="1"/>
  <c r="AE104"/>
  <c r="AF104"/>
  <c r="AG104"/>
  <c r="AH104"/>
  <c r="AI104"/>
  <c r="AJ104"/>
  <c r="AL104" s="1"/>
  <c r="AM104" s="1"/>
  <c r="AK104"/>
  <c r="AN104"/>
  <c r="AP104" s="1"/>
  <c r="AO104"/>
  <c r="AQ104"/>
  <c r="AW104" s="1"/>
  <c r="AS104"/>
  <c r="AU104"/>
  <c r="AV104" s="1"/>
  <c r="AX104"/>
  <c r="AY104"/>
  <c r="AZ104"/>
  <c r="BA104"/>
  <c r="BB104"/>
  <c r="BC104"/>
  <c r="BD104"/>
  <c r="BF104" s="1"/>
  <c r="BE104"/>
  <c r="BG104"/>
  <c r="BH104"/>
  <c r="BJ104" s="1"/>
  <c r="BK104" s="1"/>
  <c r="BQ104" s="1"/>
  <c r="BI104"/>
  <c r="BM104"/>
  <c r="BO104"/>
  <c r="BP104" s="1"/>
  <c r="BR104"/>
  <c r="BS104"/>
  <c r="BV104" s="1"/>
  <c r="BT104"/>
  <c r="BU104"/>
  <c r="BW104"/>
  <c r="BY104" s="1"/>
  <c r="BX104"/>
  <c r="CA104"/>
  <c r="CE104" s="1"/>
  <c r="CB104"/>
  <c r="CF104"/>
  <c r="CK104"/>
  <c r="CX104" s="1"/>
  <c r="CL104"/>
  <c r="CM104"/>
  <c r="CN104"/>
  <c r="CP104"/>
  <c r="CQ104"/>
  <c r="CR104" s="1"/>
  <c r="CT104"/>
  <c r="CU104"/>
  <c r="CV104" s="1"/>
  <c r="CW104" s="1"/>
  <c r="DC104" s="1"/>
  <c r="CY104"/>
  <c r="DA104"/>
  <c r="DB104" s="1"/>
  <c r="DD104"/>
  <c r="DQ104" s="1"/>
  <c r="DE104"/>
  <c r="DF104"/>
  <c r="DG104"/>
  <c r="DH104" s="1"/>
  <c r="DI104"/>
  <c r="DJ104"/>
  <c r="DK104"/>
  <c r="DM104"/>
  <c r="DN104"/>
  <c r="DO104"/>
  <c r="DP104" s="1"/>
  <c r="DV104" s="1"/>
  <c r="DR104"/>
  <c r="DS104"/>
  <c r="DT104"/>
  <c r="DU104" s="1"/>
  <c r="DW104"/>
  <c r="DX104"/>
  <c r="DY104"/>
  <c r="DZ104"/>
  <c r="EA104"/>
  <c r="EG104"/>
  <c r="EH104"/>
  <c r="EI104"/>
  <c r="EJ104"/>
  <c r="EK104"/>
  <c r="EM104"/>
  <c r="EQ104"/>
  <c r="ER104"/>
  <c r="ES104"/>
  <c r="ET104"/>
  <c r="EU104"/>
  <c r="FA104"/>
  <c r="FB104"/>
  <c r="FC104"/>
  <c r="FD104" s="1"/>
  <c r="FE104"/>
  <c r="FF104"/>
  <c r="FG104"/>
  <c r="FH104" s="1"/>
  <c r="FI104"/>
  <c r="FJ104" s="1"/>
  <c r="FM104" s="1"/>
  <c r="FK104"/>
  <c r="FL104"/>
  <c r="FN104"/>
  <c r="FO104"/>
  <c r="FP104"/>
  <c r="L105"/>
  <c r="M105"/>
  <c r="N105"/>
  <c r="O105"/>
  <c r="Q105"/>
  <c r="R105"/>
  <c r="S105" s="1"/>
  <c r="U105"/>
  <c r="V105"/>
  <c r="W105" s="1"/>
  <c r="X105" s="1"/>
  <c r="AD105" s="1"/>
  <c r="Z105"/>
  <c r="AB105"/>
  <c r="AC105" s="1"/>
  <c r="AE105"/>
  <c r="AR105" s="1"/>
  <c r="AF105"/>
  <c r="AG105"/>
  <c r="AH105"/>
  <c r="AI105" s="1"/>
  <c r="AJ105"/>
  <c r="AK105"/>
  <c r="AL105"/>
  <c r="AN105"/>
  <c r="AO105"/>
  <c r="AP105"/>
  <c r="AQ105" s="1"/>
  <c r="AW105" s="1"/>
  <c r="AS105"/>
  <c r="AT105"/>
  <c r="AU105"/>
  <c r="AV105" s="1"/>
  <c r="AX105"/>
  <c r="AY105"/>
  <c r="BL105" s="1"/>
  <c r="AZ105"/>
  <c r="BA105"/>
  <c r="BB105"/>
  <c r="BC105" s="1"/>
  <c r="BD105"/>
  <c r="BE105"/>
  <c r="BF105"/>
  <c r="BH105"/>
  <c r="BI105"/>
  <c r="BJ105"/>
  <c r="BK105" s="1"/>
  <c r="BQ105" s="1"/>
  <c r="BM105"/>
  <c r="BN105"/>
  <c r="BO105"/>
  <c r="BP105" s="1"/>
  <c r="BR105"/>
  <c r="BS105"/>
  <c r="BT105"/>
  <c r="BU105"/>
  <c r="BV105"/>
  <c r="BW105"/>
  <c r="BY105" s="1"/>
  <c r="BX105"/>
  <c r="BZ105"/>
  <c r="CA105"/>
  <c r="CC105" s="1"/>
  <c r="CD105" s="1"/>
  <c r="CJ105" s="1"/>
  <c r="CB105"/>
  <c r="CF105"/>
  <c r="CH105"/>
  <c r="CI105" s="1"/>
  <c r="CK105"/>
  <c r="CL105"/>
  <c r="CO105" s="1"/>
  <c r="CM105"/>
  <c r="CN105"/>
  <c r="CP105"/>
  <c r="CR105" s="1"/>
  <c r="CQ105"/>
  <c r="CT105"/>
  <c r="CX105" s="1"/>
  <c r="CU105"/>
  <c r="CY105"/>
  <c r="DD105"/>
  <c r="DQ105" s="1"/>
  <c r="DE105"/>
  <c r="DF105"/>
  <c r="DG105"/>
  <c r="DI105"/>
  <c r="DJ105"/>
  <c r="DK105" s="1"/>
  <c r="DM105"/>
  <c r="DN105"/>
  <c r="DO105" s="1"/>
  <c r="DP105" s="1"/>
  <c r="DV105" s="1"/>
  <c r="DR105"/>
  <c r="DT105"/>
  <c r="DU105" s="1"/>
  <c r="DW105"/>
  <c r="EC105" s="1"/>
  <c r="DX105"/>
  <c r="DY105"/>
  <c r="DZ105"/>
  <c r="EA105"/>
  <c r="EG105"/>
  <c r="EH105"/>
  <c r="EM105" s="1"/>
  <c r="EI105"/>
  <c r="EJ105"/>
  <c r="EK105"/>
  <c r="EL105"/>
  <c r="EP105"/>
  <c r="EQ105"/>
  <c r="ER105"/>
  <c r="ES105"/>
  <c r="ET105"/>
  <c r="EU105"/>
  <c r="FA105"/>
  <c r="FB105"/>
  <c r="FC105" s="1"/>
  <c r="FD105" s="1"/>
  <c r="FE105"/>
  <c r="FF105"/>
  <c r="FG105" s="1"/>
  <c r="FH105" s="1"/>
  <c r="FI105"/>
  <c r="FJ105"/>
  <c r="FL105"/>
  <c r="FN105"/>
  <c r="FO105"/>
  <c r="FP105"/>
  <c r="L106"/>
  <c r="M106"/>
  <c r="P106" s="1"/>
  <c r="T106" s="1"/>
  <c r="N106"/>
  <c r="O106"/>
  <c r="Q106"/>
  <c r="S106" s="1"/>
  <c r="R106"/>
  <c r="U106"/>
  <c r="V106"/>
  <c r="Z106"/>
  <c r="AE106"/>
  <c r="AR106" s="1"/>
  <c r="AF106"/>
  <c r="AG106"/>
  <c r="AH106"/>
  <c r="AJ106"/>
  <c r="AK106"/>
  <c r="AL106" s="1"/>
  <c r="AN106"/>
  <c r="AO106"/>
  <c r="AP106" s="1"/>
  <c r="AQ106" s="1"/>
  <c r="AS106"/>
  <c r="AU106"/>
  <c r="AV106" s="1"/>
  <c r="AW106"/>
  <c r="AX106"/>
  <c r="AY106"/>
  <c r="BL106" s="1"/>
  <c r="AZ106"/>
  <c r="BA106"/>
  <c r="BB106"/>
  <c r="BD106"/>
  <c r="BE106"/>
  <c r="BF106" s="1"/>
  <c r="BH106"/>
  <c r="BI106"/>
  <c r="BJ106" s="1"/>
  <c r="BK106" s="1"/>
  <c r="BM106"/>
  <c r="BO106"/>
  <c r="BP106" s="1"/>
  <c r="BQ106"/>
  <c r="BR106"/>
  <c r="BS106"/>
  <c r="BT106"/>
  <c r="BU106"/>
  <c r="BV106" s="1"/>
  <c r="BZ106" s="1"/>
  <c r="BW106"/>
  <c r="BX106"/>
  <c r="BY106"/>
  <c r="CA106"/>
  <c r="CB106"/>
  <c r="CC106"/>
  <c r="CD106" s="1"/>
  <c r="CJ106" s="1"/>
  <c r="CF106"/>
  <c r="CG106"/>
  <c r="CH106"/>
  <c r="CI106" s="1"/>
  <c r="CK106"/>
  <c r="CL106"/>
  <c r="CM106"/>
  <c r="CN106"/>
  <c r="CO106"/>
  <c r="CS106" s="1"/>
  <c r="CP106"/>
  <c r="CR106" s="1"/>
  <c r="CQ106"/>
  <c r="CT106"/>
  <c r="CV106" s="1"/>
  <c r="CW106" s="1"/>
  <c r="DC106" s="1"/>
  <c r="CU106"/>
  <c r="CY106"/>
  <c r="DA106"/>
  <c r="DB106" s="1"/>
  <c r="DD106"/>
  <c r="DE106"/>
  <c r="DH106" s="1"/>
  <c r="DL106" s="1"/>
  <c r="DF106"/>
  <c r="DG106"/>
  <c r="DI106"/>
  <c r="DK106" s="1"/>
  <c r="DJ106"/>
  <c r="DM106"/>
  <c r="DN106"/>
  <c r="DR106"/>
  <c r="DW106"/>
  <c r="EB106" s="1"/>
  <c r="DX106"/>
  <c r="DY106"/>
  <c r="EC106" s="1"/>
  <c r="DZ106"/>
  <c r="EA106"/>
  <c r="EG106"/>
  <c r="EH106"/>
  <c r="EI106"/>
  <c r="EJ106"/>
  <c r="EK106"/>
  <c r="EQ106"/>
  <c r="EV106" s="1"/>
  <c r="ER106"/>
  <c r="ES106"/>
  <c r="EW106" s="1"/>
  <c r="ET106"/>
  <c r="EU106"/>
  <c r="FA106"/>
  <c r="FC106" s="1"/>
  <c r="FD106" s="1"/>
  <c r="FB106"/>
  <c r="FE106"/>
  <c r="FG106" s="1"/>
  <c r="FH106" s="1"/>
  <c r="FF106"/>
  <c r="FI106"/>
  <c r="FN106"/>
  <c r="FO106"/>
  <c r="FP106"/>
  <c r="L107"/>
  <c r="M107"/>
  <c r="N107"/>
  <c r="O107"/>
  <c r="P107"/>
  <c r="Q107"/>
  <c r="S107" s="1"/>
  <c r="T107" s="1"/>
  <c r="R107"/>
  <c r="U107"/>
  <c r="W107" s="1"/>
  <c r="V107"/>
  <c r="X107"/>
  <c r="AD107" s="1"/>
  <c r="Z107"/>
  <c r="AB107"/>
  <c r="AC107" s="1"/>
  <c r="AE107"/>
  <c r="AF107"/>
  <c r="AI107" s="1"/>
  <c r="AG107"/>
  <c r="AH107"/>
  <c r="AJ107"/>
  <c r="AL107" s="1"/>
  <c r="AK107"/>
  <c r="AN107"/>
  <c r="AO107"/>
  <c r="AR107"/>
  <c r="AS107"/>
  <c r="AX107"/>
  <c r="AY107"/>
  <c r="AZ107"/>
  <c r="BC107" s="1"/>
  <c r="BA107"/>
  <c r="BB107"/>
  <c r="BD107"/>
  <c r="BF107" s="1"/>
  <c r="BE107"/>
  <c r="BH107"/>
  <c r="BI107"/>
  <c r="BL107"/>
  <c r="BM107"/>
  <c r="BR107"/>
  <c r="BS107"/>
  <c r="BT107"/>
  <c r="BU107"/>
  <c r="BW107"/>
  <c r="BX107"/>
  <c r="BY107" s="1"/>
  <c r="CA107"/>
  <c r="CB107"/>
  <c r="CC107" s="1"/>
  <c r="CD107" s="1"/>
  <c r="CJ107" s="1"/>
  <c r="CF107"/>
  <c r="CH107"/>
  <c r="CI107" s="1"/>
  <c r="CK107"/>
  <c r="CX107" s="1"/>
  <c r="CL107"/>
  <c r="CM107"/>
  <c r="CN107"/>
  <c r="CO107" s="1"/>
  <c r="CP107"/>
  <c r="CQ107"/>
  <c r="CR107"/>
  <c r="CT107"/>
  <c r="CU107"/>
  <c r="CV107"/>
  <c r="CW107" s="1"/>
  <c r="DC107" s="1"/>
  <c r="CY107"/>
  <c r="CZ107"/>
  <c r="DA107"/>
  <c r="DB107" s="1"/>
  <c r="DD107"/>
  <c r="DE107"/>
  <c r="DF107"/>
  <c r="DG107"/>
  <c r="DH107"/>
  <c r="DI107"/>
  <c r="DK107" s="1"/>
  <c r="DL107" s="1"/>
  <c r="DJ107"/>
  <c r="DM107"/>
  <c r="DO107" s="1"/>
  <c r="DN107"/>
  <c r="DP107"/>
  <c r="DV107" s="1"/>
  <c r="DR107"/>
  <c r="DT107"/>
  <c r="DU107" s="1"/>
  <c r="DW107"/>
  <c r="DX107"/>
  <c r="EC107" s="1"/>
  <c r="DY107"/>
  <c r="DZ107"/>
  <c r="EA107"/>
  <c r="EB107"/>
  <c r="EF107"/>
  <c r="EG107"/>
  <c r="EH107"/>
  <c r="EI107"/>
  <c r="EJ107"/>
  <c r="EK107"/>
  <c r="EQ107"/>
  <c r="ER107"/>
  <c r="EW107" s="1"/>
  <c r="ES107"/>
  <c r="ET107"/>
  <c r="EU107"/>
  <c r="EV107"/>
  <c r="FA107"/>
  <c r="FC107" s="1"/>
  <c r="FD107" s="1"/>
  <c r="FB107"/>
  <c r="FE107"/>
  <c r="FG107" s="1"/>
  <c r="FF107"/>
  <c r="FH107"/>
  <c r="FI107"/>
  <c r="FJ107" s="1"/>
  <c r="FL107"/>
  <c r="FN107"/>
  <c r="FO107"/>
  <c r="FP107"/>
  <c r="L108"/>
  <c r="M108"/>
  <c r="N108"/>
  <c r="O108"/>
  <c r="P108" s="1"/>
  <c r="T108" s="1"/>
  <c r="Q108"/>
  <c r="R108"/>
  <c r="S108"/>
  <c r="U108"/>
  <c r="V108"/>
  <c r="W108"/>
  <c r="X108" s="1"/>
  <c r="AD108" s="1"/>
  <c r="Z108"/>
  <c r="AA108"/>
  <c r="AB108"/>
  <c r="AC108" s="1"/>
  <c r="AE108"/>
  <c r="AF108"/>
  <c r="AG108"/>
  <c r="AH108"/>
  <c r="AI108"/>
  <c r="AM108" s="1"/>
  <c r="AJ108"/>
  <c r="AL108" s="1"/>
  <c r="AK108"/>
  <c r="AN108"/>
  <c r="AP108" s="1"/>
  <c r="AQ108" s="1"/>
  <c r="AW108" s="1"/>
  <c r="AO108"/>
  <c r="AS108"/>
  <c r="AU108"/>
  <c r="AV108" s="1"/>
  <c r="AX108"/>
  <c r="AY108"/>
  <c r="AZ108"/>
  <c r="BA108"/>
  <c r="BB108"/>
  <c r="BC108"/>
  <c r="BG108" s="1"/>
  <c r="BD108"/>
  <c r="BF108" s="1"/>
  <c r="BE108"/>
  <c r="BH108"/>
  <c r="BJ108" s="1"/>
  <c r="BI108"/>
  <c r="BK108"/>
  <c r="BQ108" s="1"/>
  <c r="BM108"/>
  <c r="BO108"/>
  <c r="BP108" s="1"/>
  <c r="BR108"/>
  <c r="BS108"/>
  <c r="BV108" s="1"/>
  <c r="BZ108" s="1"/>
  <c r="BT108"/>
  <c r="BU108"/>
  <c r="BW108"/>
  <c r="BY108" s="1"/>
  <c r="BX108"/>
  <c r="CA108"/>
  <c r="CB108"/>
  <c r="CF108"/>
  <c r="CK108"/>
  <c r="CL108"/>
  <c r="CM108"/>
  <c r="CN108"/>
  <c r="CP108"/>
  <c r="CQ108"/>
  <c r="CR108" s="1"/>
  <c r="CT108"/>
  <c r="CU108"/>
  <c r="CV108" s="1"/>
  <c r="CW108" s="1"/>
  <c r="CY108"/>
  <c r="DA108"/>
  <c r="DB108" s="1"/>
  <c r="DC108"/>
  <c r="DD108"/>
  <c r="DE108"/>
  <c r="DF108"/>
  <c r="DG108"/>
  <c r="DH108" s="1"/>
  <c r="DL108" s="1"/>
  <c r="DI108"/>
  <c r="DJ108"/>
  <c r="DK108"/>
  <c r="DM108"/>
  <c r="DN108"/>
  <c r="DO108"/>
  <c r="DP108" s="1"/>
  <c r="DV108" s="1"/>
  <c r="DR108"/>
  <c r="DS108"/>
  <c r="DT108"/>
  <c r="DU108" s="1"/>
  <c r="DW108"/>
  <c r="DX108"/>
  <c r="DY108"/>
  <c r="DZ108"/>
  <c r="EA108"/>
  <c r="EG108"/>
  <c r="EL108" s="1"/>
  <c r="EH108"/>
  <c r="EI108"/>
  <c r="EM108" s="1"/>
  <c r="EJ108"/>
  <c r="EK108"/>
  <c r="EQ108"/>
  <c r="ER108"/>
  <c r="ES108"/>
  <c r="ET108"/>
  <c r="EU108"/>
  <c r="FA108"/>
  <c r="FB108"/>
  <c r="FC108"/>
  <c r="FD108" s="1"/>
  <c r="FE108"/>
  <c r="FF108"/>
  <c r="FG108"/>
  <c r="FH108" s="1"/>
  <c r="FI108"/>
  <c r="FJ108" s="1"/>
  <c r="FM108" s="1"/>
  <c r="FL108"/>
  <c r="FN108"/>
  <c r="FO108"/>
  <c r="FP108"/>
  <c r="L109"/>
  <c r="Y109" s="1"/>
  <c r="M109"/>
  <c r="N109"/>
  <c r="O109"/>
  <c r="Q109"/>
  <c r="R109"/>
  <c r="S109" s="1"/>
  <c r="U109"/>
  <c r="V109"/>
  <c r="W109" s="1"/>
  <c r="X109" s="1"/>
  <c r="Z109"/>
  <c r="AB109"/>
  <c r="AC109" s="1"/>
  <c r="AD109"/>
  <c r="AE109"/>
  <c r="AF109"/>
  <c r="AG109"/>
  <c r="AH109"/>
  <c r="AI109" s="1"/>
  <c r="AM109" s="1"/>
  <c r="AJ109"/>
  <c r="AK109"/>
  <c r="AL109"/>
  <c r="AN109"/>
  <c r="AO109"/>
  <c r="AP109"/>
  <c r="AQ109" s="1"/>
  <c r="AW109" s="1"/>
  <c r="AS109"/>
  <c r="AT109"/>
  <c r="AU109"/>
  <c r="AV109" s="1"/>
  <c r="AX109"/>
  <c r="AY109"/>
  <c r="AZ109"/>
  <c r="BA109"/>
  <c r="BB109"/>
  <c r="BC109" s="1"/>
  <c r="BG109" s="1"/>
  <c r="BD109"/>
  <c r="BE109"/>
  <c r="BF109"/>
  <c r="BH109"/>
  <c r="BI109"/>
  <c r="BJ109"/>
  <c r="BK109" s="1"/>
  <c r="BQ109" s="1"/>
  <c r="BM109"/>
  <c r="BN109"/>
  <c r="BO109"/>
  <c r="BP109" s="1"/>
  <c r="BR109"/>
  <c r="BS109"/>
  <c r="BT109"/>
  <c r="BU109"/>
  <c r="BV109"/>
  <c r="BZ109" s="1"/>
  <c r="BW109"/>
  <c r="BY109" s="1"/>
  <c r="BX109"/>
  <c r="CA109"/>
  <c r="CC109" s="1"/>
  <c r="CB109"/>
  <c r="CD109"/>
  <c r="CJ109" s="1"/>
  <c r="CF109"/>
  <c r="CH109"/>
  <c r="CI109" s="1"/>
  <c r="CK109"/>
  <c r="CL109"/>
  <c r="CO109" s="1"/>
  <c r="CS109" s="1"/>
  <c r="CM109"/>
  <c r="CN109"/>
  <c r="CP109"/>
  <c r="CR109" s="1"/>
  <c r="CQ109"/>
  <c r="CT109"/>
  <c r="CU109"/>
  <c r="CY109"/>
  <c r="DD109"/>
  <c r="DE109"/>
  <c r="DF109"/>
  <c r="DG109"/>
  <c r="DI109"/>
  <c r="DJ109"/>
  <c r="DK109" s="1"/>
  <c r="DM109"/>
  <c r="DN109"/>
  <c r="DO109" s="1"/>
  <c r="DP109" s="1"/>
  <c r="DR109"/>
  <c r="DT109"/>
  <c r="DU109" s="1"/>
  <c r="DV109"/>
  <c r="DW109"/>
  <c r="DX109"/>
  <c r="DY109"/>
  <c r="DZ109"/>
  <c r="EA109"/>
  <c r="EG109"/>
  <c r="EH109"/>
  <c r="EI109"/>
  <c r="EL109" s="1"/>
  <c r="EJ109"/>
  <c r="EK109"/>
  <c r="EM109"/>
  <c r="EQ109"/>
  <c r="ER109"/>
  <c r="ES109"/>
  <c r="ET109"/>
  <c r="EU109"/>
  <c r="FA109"/>
  <c r="FB109"/>
  <c r="FC109" s="1"/>
  <c r="FD109" s="1"/>
  <c r="FE109"/>
  <c r="FF109"/>
  <c r="FG109"/>
  <c r="FH109" s="1"/>
  <c r="FI109"/>
  <c r="FJ109"/>
  <c r="FM109" s="1"/>
  <c r="FL109"/>
  <c r="FN109"/>
  <c r="FO109"/>
  <c r="FP109"/>
  <c r="L110"/>
  <c r="M110"/>
  <c r="N110"/>
  <c r="O110"/>
  <c r="Q110"/>
  <c r="S110" s="1"/>
  <c r="R110"/>
  <c r="U110"/>
  <c r="V110"/>
  <c r="Y110"/>
  <c r="Z110"/>
  <c r="AE110"/>
  <c r="AR110" s="1"/>
  <c r="AF110"/>
  <c r="AG110"/>
  <c r="AI110" s="1"/>
  <c r="AH110"/>
  <c r="AJ110"/>
  <c r="AK110"/>
  <c r="AL110"/>
  <c r="AN110"/>
  <c r="AO110"/>
  <c r="AP110" s="1"/>
  <c r="AQ110" s="1"/>
  <c r="AW110" s="1"/>
  <c r="AS110"/>
  <c r="AU110"/>
  <c r="AV110" s="1"/>
  <c r="AX110"/>
  <c r="AY110"/>
  <c r="AZ110"/>
  <c r="BA110"/>
  <c r="BB110"/>
  <c r="BD110"/>
  <c r="BE110"/>
  <c r="BF110" s="1"/>
  <c r="BH110"/>
  <c r="BI110"/>
  <c r="BJ110"/>
  <c r="BK110" s="1"/>
  <c r="BM110"/>
  <c r="BN110"/>
  <c r="BO110"/>
  <c r="BP110" s="1"/>
  <c r="BQ110"/>
  <c r="BR110"/>
  <c r="CG110" s="1"/>
  <c r="BS110"/>
  <c r="BT110"/>
  <c r="BU110"/>
  <c r="BV110" s="1"/>
  <c r="BZ110" s="1"/>
  <c r="BW110"/>
  <c r="BX110"/>
  <c r="BY110"/>
  <c r="CA110"/>
  <c r="CB110"/>
  <c r="CC110"/>
  <c r="CD110" s="1"/>
  <c r="CJ110" s="1"/>
  <c r="CF110"/>
  <c r="CH110"/>
  <c r="CI110" s="1"/>
  <c r="CK110"/>
  <c r="CL110"/>
  <c r="CO110" s="1"/>
  <c r="CS110" s="1"/>
  <c r="CM110"/>
  <c r="CN110"/>
  <c r="CP110"/>
  <c r="CR110" s="1"/>
  <c r="CQ110"/>
  <c r="CT110"/>
  <c r="CU110"/>
  <c r="CX110"/>
  <c r="CY110"/>
  <c r="DA110"/>
  <c r="DB110" s="1"/>
  <c r="DD110"/>
  <c r="DE110"/>
  <c r="DF110"/>
  <c r="DG110"/>
  <c r="DI110"/>
  <c r="DK110" s="1"/>
  <c r="DJ110"/>
  <c r="DM110"/>
  <c r="DT110" s="1"/>
  <c r="DU110" s="1"/>
  <c r="DN110"/>
  <c r="DR110"/>
  <c r="DW110"/>
  <c r="DX110"/>
  <c r="DY110"/>
  <c r="DZ110"/>
  <c r="EA110"/>
  <c r="EG110"/>
  <c r="EL110" s="1"/>
  <c r="EH110"/>
  <c r="EI110"/>
  <c r="EJ110"/>
  <c r="EK110"/>
  <c r="EQ110"/>
  <c r="ER110"/>
  <c r="ES110"/>
  <c r="ET110"/>
  <c r="EW110" s="1"/>
  <c r="EU110"/>
  <c r="FA110"/>
  <c r="FC110" s="1"/>
  <c r="FD110" s="1"/>
  <c r="FB110"/>
  <c r="FE110"/>
  <c r="FG110" s="1"/>
  <c r="FH110" s="1"/>
  <c r="FF110"/>
  <c r="FI110"/>
  <c r="FL110" s="1"/>
  <c r="FJ110"/>
  <c r="FK110" s="1"/>
  <c r="FN110"/>
  <c r="FO110"/>
  <c r="FP110"/>
  <c r="L111"/>
  <c r="M111"/>
  <c r="N111"/>
  <c r="P111" s="1"/>
  <c r="O111"/>
  <c r="Q111"/>
  <c r="R111"/>
  <c r="U111"/>
  <c r="W111" s="1"/>
  <c r="V111"/>
  <c r="X111"/>
  <c r="AD111" s="1"/>
  <c r="Z111"/>
  <c r="AE111"/>
  <c r="AF111"/>
  <c r="AG111"/>
  <c r="AT111" s="1"/>
  <c r="AH111"/>
  <c r="AJ111"/>
  <c r="AK111"/>
  <c r="AL111"/>
  <c r="AN111"/>
  <c r="AU111" s="1"/>
  <c r="AV111" s="1"/>
  <c r="AO111"/>
  <c r="AR111"/>
  <c r="AS111"/>
  <c r="AX111"/>
  <c r="AY111"/>
  <c r="AZ111"/>
  <c r="BA111"/>
  <c r="BN111" s="1"/>
  <c r="BB111"/>
  <c r="BD111"/>
  <c r="BE111"/>
  <c r="BF111"/>
  <c r="BH111"/>
  <c r="BO111" s="1"/>
  <c r="BP111" s="1"/>
  <c r="BI111"/>
  <c r="BL111"/>
  <c r="BM111"/>
  <c r="BR111"/>
  <c r="CG111" s="1"/>
  <c r="BS111"/>
  <c r="BT111"/>
  <c r="BU111"/>
  <c r="BV111" s="1"/>
  <c r="BZ111" s="1"/>
  <c r="BW111"/>
  <c r="BX111"/>
  <c r="BY111"/>
  <c r="CA111"/>
  <c r="CB111"/>
  <c r="CC111"/>
  <c r="CD111" s="1"/>
  <c r="CJ111" s="1"/>
  <c r="CF111"/>
  <c r="CH111"/>
  <c r="CI111" s="1"/>
  <c r="CK111"/>
  <c r="CZ111" s="1"/>
  <c r="CL111"/>
  <c r="CM111"/>
  <c r="CN111"/>
  <c r="CO111"/>
  <c r="CP111"/>
  <c r="CQ111"/>
  <c r="CR111"/>
  <c r="CS111"/>
  <c r="CT111"/>
  <c r="CU111"/>
  <c r="CV111"/>
  <c r="CW111"/>
  <c r="DC111" s="1"/>
  <c r="CY111"/>
  <c r="DA111"/>
  <c r="DB111" s="1"/>
  <c r="DD111"/>
  <c r="DQ111" s="1"/>
  <c r="DE111"/>
  <c r="DF111"/>
  <c r="DG111"/>
  <c r="DH111"/>
  <c r="DI111"/>
  <c r="DJ111"/>
  <c r="DM111"/>
  <c r="DO111" s="1"/>
  <c r="DP111" s="1"/>
  <c r="DV111" s="1"/>
  <c r="DN111"/>
  <c r="DR111"/>
  <c r="DW111"/>
  <c r="DX111"/>
  <c r="DY111"/>
  <c r="EB111" s="1"/>
  <c r="DZ111"/>
  <c r="EA111"/>
  <c r="EC111"/>
  <c r="EG111"/>
  <c r="EH111"/>
  <c r="EI111"/>
  <c r="EJ111"/>
  <c r="EL111" s="1"/>
  <c r="EK111"/>
  <c r="EQ111"/>
  <c r="ER111"/>
  <c r="ES111"/>
  <c r="EV111" s="1"/>
  <c r="ET111"/>
  <c r="EU111"/>
  <c r="EW111"/>
  <c r="FA111"/>
  <c r="FB111"/>
  <c r="FE111"/>
  <c r="FG111" s="1"/>
  <c r="FF111"/>
  <c r="FH111"/>
  <c r="FI111"/>
  <c r="FL111" s="1"/>
  <c r="FJ111"/>
  <c r="FK111" s="1"/>
  <c r="FM111"/>
  <c r="FN111"/>
  <c r="FO111"/>
  <c r="FP111"/>
  <c r="L112"/>
  <c r="Y112" s="1"/>
  <c r="M112"/>
  <c r="N112"/>
  <c r="O112"/>
  <c r="P112"/>
  <c r="Q112"/>
  <c r="S112" s="1"/>
  <c r="T112" s="1"/>
  <c r="R112"/>
  <c r="U112"/>
  <c r="W112" s="1"/>
  <c r="X112" s="1"/>
  <c r="AD112" s="1"/>
  <c r="V112"/>
  <c r="Z112"/>
  <c r="AB112"/>
  <c r="AC112" s="1"/>
  <c r="AE112"/>
  <c r="AF112"/>
  <c r="AG112"/>
  <c r="AI112" s="1"/>
  <c r="AH112"/>
  <c r="AJ112"/>
  <c r="AK112"/>
  <c r="AN112"/>
  <c r="AP112" s="1"/>
  <c r="AO112"/>
  <c r="AQ112"/>
  <c r="AW112" s="1"/>
  <c r="AS112"/>
  <c r="AX112"/>
  <c r="AY112"/>
  <c r="AZ112"/>
  <c r="BC112" s="1"/>
  <c r="BG112" s="1"/>
  <c r="BA112"/>
  <c r="BB112"/>
  <c r="BD112"/>
  <c r="BF112" s="1"/>
  <c r="BE112"/>
  <c r="BH112"/>
  <c r="BI112"/>
  <c r="BM112"/>
  <c r="BO112"/>
  <c r="BP112" s="1"/>
  <c r="BR112"/>
  <c r="BS112"/>
  <c r="BV112" s="1"/>
  <c r="BT112"/>
  <c r="CG112" s="1"/>
  <c r="BU112"/>
  <c r="BW112"/>
  <c r="BX112"/>
  <c r="BY112" s="1"/>
  <c r="CA112"/>
  <c r="CH112" s="1"/>
  <c r="CB112"/>
  <c r="CC112"/>
  <c r="CD112" s="1"/>
  <c r="CJ112" s="1"/>
  <c r="CF112"/>
  <c r="CI112"/>
  <c r="CK112"/>
  <c r="CL112"/>
  <c r="CM112"/>
  <c r="CO112" s="1"/>
  <c r="CS112" s="1"/>
  <c r="CN112"/>
  <c r="CP112"/>
  <c r="CQ112"/>
  <c r="CR112" s="1"/>
  <c r="CT112"/>
  <c r="CU112"/>
  <c r="CV112" s="1"/>
  <c r="CW112" s="1"/>
  <c r="DC112" s="1"/>
  <c r="CY112"/>
  <c r="CZ112"/>
  <c r="DA112"/>
  <c r="DB112" s="1"/>
  <c r="DD112"/>
  <c r="DE112"/>
  <c r="DH112" s="1"/>
  <c r="DL112" s="1"/>
  <c r="DF112"/>
  <c r="DG112"/>
  <c r="DI112"/>
  <c r="DK112" s="1"/>
  <c r="DJ112"/>
  <c r="DM112"/>
  <c r="DT112" s="1"/>
  <c r="DU112" s="1"/>
  <c r="DN112"/>
  <c r="DQ112"/>
  <c r="DR112"/>
  <c r="DW112"/>
  <c r="EC112" s="1"/>
  <c r="DX112"/>
  <c r="DY112"/>
  <c r="DZ112"/>
  <c r="EA112"/>
  <c r="EB112"/>
  <c r="ED112" s="1"/>
  <c r="EE112"/>
  <c r="EG112"/>
  <c r="EH112"/>
  <c r="EI112"/>
  <c r="EJ112"/>
  <c r="EK112"/>
  <c r="EQ112"/>
  <c r="EV112" s="1"/>
  <c r="ER112"/>
  <c r="ES112"/>
  <c r="ET112"/>
  <c r="EU112"/>
  <c r="EW112"/>
  <c r="FA112"/>
  <c r="FB112"/>
  <c r="FC112"/>
  <c r="FD112"/>
  <c r="FE112"/>
  <c r="FF112"/>
  <c r="FG112"/>
  <c r="FH112"/>
  <c r="FI112"/>
  <c r="FJ112" s="1"/>
  <c r="FK112"/>
  <c r="FL112"/>
  <c r="FM112"/>
  <c r="FN112"/>
  <c r="FO112"/>
  <c r="FP112"/>
  <c r="L113"/>
  <c r="M113"/>
  <c r="N113"/>
  <c r="P113" s="1"/>
  <c r="T113" s="1"/>
  <c r="O113"/>
  <c r="Q113"/>
  <c r="R113"/>
  <c r="S113" s="1"/>
  <c r="U113"/>
  <c r="V113"/>
  <c r="W113" s="1"/>
  <c r="X113" s="1"/>
  <c r="AD113" s="1"/>
  <c r="Z113"/>
  <c r="AA113"/>
  <c r="AB113"/>
  <c r="AC113" s="1"/>
  <c r="AE113"/>
  <c r="AF113"/>
  <c r="AI113" s="1"/>
  <c r="AG113"/>
  <c r="AH113"/>
  <c r="AJ113"/>
  <c r="AL113" s="1"/>
  <c r="AK113"/>
  <c r="AN113"/>
  <c r="AU113" s="1"/>
  <c r="AV113" s="1"/>
  <c r="AO113"/>
  <c r="AR113"/>
  <c r="AS113"/>
  <c r="AX113"/>
  <c r="AY113"/>
  <c r="BN113" s="1"/>
  <c r="AZ113"/>
  <c r="BA113"/>
  <c r="BB113"/>
  <c r="BC113"/>
  <c r="BD113"/>
  <c r="BE113"/>
  <c r="BF113"/>
  <c r="BG113"/>
  <c r="BH113"/>
  <c r="BI113"/>
  <c r="BJ113"/>
  <c r="BK113"/>
  <c r="BQ113" s="1"/>
  <c r="BM113"/>
  <c r="BO113"/>
  <c r="BP113" s="1"/>
  <c r="BR113"/>
  <c r="CE113" s="1"/>
  <c r="BS113"/>
  <c r="BT113"/>
  <c r="BU113"/>
  <c r="BV113"/>
  <c r="BW113"/>
  <c r="BX113"/>
  <c r="CA113"/>
  <c r="CC113" s="1"/>
  <c r="CD113" s="1"/>
  <c r="CJ113" s="1"/>
  <c r="CB113"/>
  <c r="CF113"/>
  <c r="CK113"/>
  <c r="CL113"/>
  <c r="CM113"/>
  <c r="CN113"/>
  <c r="CP113"/>
  <c r="CR113" s="1"/>
  <c r="CQ113"/>
  <c r="CT113"/>
  <c r="DA113" s="1"/>
  <c r="CU113"/>
  <c r="CV113" s="1"/>
  <c r="CW113" s="1"/>
  <c r="DC113" s="1"/>
  <c r="CY113"/>
  <c r="CZ113"/>
  <c r="DB113"/>
  <c r="DD113"/>
  <c r="DE113"/>
  <c r="DF113"/>
  <c r="DH113" s="1"/>
  <c r="DL113" s="1"/>
  <c r="DG113"/>
  <c r="DI113"/>
  <c r="DJ113"/>
  <c r="DK113"/>
  <c r="DM113"/>
  <c r="DN113"/>
  <c r="DO113"/>
  <c r="DP113" s="1"/>
  <c r="DV113" s="1"/>
  <c r="DR113"/>
  <c r="DS113"/>
  <c r="DT113"/>
  <c r="DU113" s="1"/>
  <c r="DW113"/>
  <c r="DX113"/>
  <c r="DY113"/>
  <c r="DZ113"/>
  <c r="EA113"/>
  <c r="EG113"/>
  <c r="EH113"/>
  <c r="EM113" s="1"/>
  <c r="EI113"/>
  <c r="EJ113"/>
  <c r="EL113" s="1"/>
  <c r="EK113"/>
  <c r="EQ113"/>
  <c r="ER113"/>
  <c r="ES113"/>
  <c r="ET113"/>
  <c r="EU113"/>
  <c r="FA113"/>
  <c r="FB113"/>
  <c r="FC113" s="1"/>
  <c r="FD113" s="1"/>
  <c r="FE113"/>
  <c r="FF113"/>
  <c r="FG113" s="1"/>
  <c r="FH113" s="1"/>
  <c r="FI113"/>
  <c r="FJ113"/>
  <c r="FM113" s="1"/>
  <c r="FL113"/>
  <c r="FN113"/>
  <c r="FO113"/>
  <c r="FP113"/>
  <c r="L114"/>
  <c r="M114"/>
  <c r="N114"/>
  <c r="AA114" s="1"/>
  <c r="O114"/>
  <c r="Q114"/>
  <c r="R114"/>
  <c r="S114"/>
  <c r="U114"/>
  <c r="AB114" s="1"/>
  <c r="AC114" s="1"/>
  <c r="V114"/>
  <c r="Y114"/>
  <c r="Z114"/>
  <c r="AE114"/>
  <c r="AT114" s="1"/>
  <c r="AF114"/>
  <c r="AG114"/>
  <c r="AH114"/>
  <c r="AI114" s="1"/>
  <c r="AM114" s="1"/>
  <c r="AJ114"/>
  <c r="AK114"/>
  <c r="AL114"/>
  <c r="AN114"/>
  <c r="AO114"/>
  <c r="AP114"/>
  <c r="AQ114" s="1"/>
  <c r="AW114" s="1"/>
  <c r="AS114"/>
  <c r="AU114"/>
  <c r="AV114" s="1"/>
  <c r="AX114"/>
  <c r="AY114"/>
  <c r="AZ114"/>
  <c r="BA114"/>
  <c r="BC114" s="1"/>
  <c r="BG114" s="1"/>
  <c r="BB114"/>
  <c r="BD114"/>
  <c r="BE114"/>
  <c r="BF114"/>
  <c r="BH114"/>
  <c r="BI114"/>
  <c r="BJ114"/>
  <c r="BK114" s="1"/>
  <c r="BQ114" s="1"/>
  <c r="BM114"/>
  <c r="BN114"/>
  <c r="BO114"/>
  <c r="BP114" s="1"/>
  <c r="BR114"/>
  <c r="CE114" s="1"/>
  <c r="BS114"/>
  <c r="BT114"/>
  <c r="BU114"/>
  <c r="BV114"/>
  <c r="BW114"/>
  <c r="BY114" s="1"/>
  <c r="BZ114" s="1"/>
  <c r="BX114"/>
  <c r="CA114"/>
  <c r="CC114" s="1"/>
  <c r="CD114" s="1"/>
  <c r="CJ114" s="1"/>
  <c r="CB114"/>
  <c r="CF114"/>
  <c r="CH114"/>
  <c r="CI114" s="1"/>
  <c r="CK114"/>
  <c r="CL114"/>
  <c r="CM114"/>
  <c r="CO114" s="1"/>
  <c r="CN114"/>
  <c r="CP114"/>
  <c r="CQ114"/>
  <c r="CT114"/>
  <c r="CV114" s="1"/>
  <c r="CU114"/>
  <c r="CW114"/>
  <c r="DC114" s="1"/>
  <c r="CY114"/>
  <c r="DD114"/>
  <c r="DE114"/>
  <c r="DF114"/>
  <c r="DS114" s="1"/>
  <c r="DG114"/>
  <c r="DI114"/>
  <c r="DJ114"/>
  <c r="DK114"/>
  <c r="DM114"/>
  <c r="DT114" s="1"/>
  <c r="DU114" s="1"/>
  <c r="DN114"/>
  <c r="DQ114"/>
  <c r="DR114"/>
  <c r="DW114"/>
  <c r="DX114"/>
  <c r="DY114"/>
  <c r="DZ114"/>
  <c r="EC114" s="1"/>
  <c r="EA114"/>
  <c r="EG114"/>
  <c r="EM114" s="1"/>
  <c r="EH114"/>
  <c r="EI114"/>
  <c r="EJ114"/>
  <c r="EK114"/>
  <c r="EL114"/>
  <c r="EN114" s="1"/>
  <c r="EO114"/>
  <c r="EQ114"/>
  <c r="ER114"/>
  <c r="ES114"/>
  <c r="ET114"/>
  <c r="EU114"/>
  <c r="FA114"/>
  <c r="FB114"/>
  <c r="FC114"/>
  <c r="FD114" s="1"/>
  <c r="FE114"/>
  <c r="FG114" s="1"/>
  <c r="FH114" s="1"/>
  <c r="FF114"/>
  <c r="FI114"/>
  <c r="FL114" s="1"/>
  <c r="FN114"/>
  <c r="FO114"/>
  <c r="FP114"/>
  <c r="L115"/>
  <c r="M115"/>
  <c r="P115" s="1"/>
  <c r="T115" s="1"/>
  <c r="N115"/>
  <c r="O115"/>
  <c r="Q115"/>
  <c r="S115" s="1"/>
  <c r="R115"/>
  <c r="U115"/>
  <c r="V115"/>
  <c r="Z115"/>
  <c r="AB115"/>
  <c r="AC115" s="1"/>
  <c r="AE115"/>
  <c r="AF115"/>
  <c r="AI115" s="1"/>
  <c r="AG115"/>
  <c r="AT115" s="1"/>
  <c r="AH115"/>
  <c r="AJ115"/>
  <c r="AK115"/>
  <c r="AL115" s="1"/>
  <c r="AN115"/>
  <c r="AU115" s="1"/>
  <c r="AO115"/>
  <c r="AP115"/>
  <c r="AQ115" s="1"/>
  <c r="AW115" s="1"/>
  <c r="AS115"/>
  <c r="AV115"/>
  <c r="AX115"/>
  <c r="AY115"/>
  <c r="AZ115"/>
  <c r="BC115" s="1"/>
  <c r="BA115"/>
  <c r="BN115" s="1"/>
  <c r="BB115"/>
  <c r="BD115"/>
  <c r="BE115"/>
  <c r="BF115" s="1"/>
  <c r="BH115"/>
  <c r="BI115"/>
  <c r="BJ115"/>
  <c r="BK115" s="1"/>
  <c r="BQ115" s="1"/>
  <c r="BM115"/>
  <c r="BO115"/>
  <c r="BP115" s="1"/>
  <c r="BR115"/>
  <c r="BS115"/>
  <c r="BV115" s="1"/>
  <c r="BZ115" s="1"/>
  <c r="BT115"/>
  <c r="BU115"/>
  <c r="BW115"/>
  <c r="BY115" s="1"/>
  <c r="BX115"/>
  <c r="CA115"/>
  <c r="CH115" s="1"/>
  <c r="CI115" s="1"/>
  <c r="CB115"/>
  <c r="CE115"/>
  <c r="CF115"/>
  <c r="CK115"/>
  <c r="CZ115" s="1"/>
  <c r="CL115"/>
  <c r="CM115"/>
  <c r="CO115" s="1"/>
  <c r="CN115"/>
  <c r="CP115"/>
  <c r="CQ115"/>
  <c r="CR115" s="1"/>
  <c r="CT115"/>
  <c r="CU115"/>
  <c r="CV115" s="1"/>
  <c r="CW115" s="1"/>
  <c r="DC115" s="1"/>
  <c r="CY115"/>
  <c r="DA115"/>
  <c r="DB115" s="1"/>
  <c r="DD115"/>
  <c r="DE115"/>
  <c r="DH115" s="1"/>
  <c r="DL115" s="1"/>
  <c r="DF115"/>
  <c r="DG115"/>
  <c r="DQ115" s="1"/>
  <c r="DI115"/>
  <c r="DJ115"/>
  <c r="DK115"/>
  <c r="DM115"/>
  <c r="DT115" s="1"/>
  <c r="DU115" s="1"/>
  <c r="DN115"/>
  <c r="DO115"/>
  <c r="DP115" s="1"/>
  <c r="DV115" s="1"/>
  <c r="DR115"/>
  <c r="DS115"/>
  <c r="DW115"/>
  <c r="EB115" s="1"/>
  <c r="DX115"/>
  <c r="DY115"/>
  <c r="DZ115"/>
  <c r="EA115"/>
  <c r="EG115"/>
  <c r="EL115" s="1"/>
  <c r="EH115"/>
  <c r="EI115"/>
  <c r="EJ115"/>
  <c r="EK115"/>
  <c r="EM115"/>
  <c r="EQ115"/>
  <c r="EV115" s="1"/>
  <c r="ER115"/>
  <c r="ES115"/>
  <c r="ET115"/>
  <c r="EU115"/>
  <c r="FA115"/>
  <c r="FB115"/>
  <c r="FC115"/>
  <c r="FD115" s="1"/>
  <c r="FE115"/>
  <c r="FF115"/>
  <c r="FG115"/>
  <c r="FH115" s="1"/>
  <c r="FI115"/>
  <c r="FL115" s="1"/>
  <c r="FN115"/>
  <c r="FO115"/>
  <c r="FP115"/>
  <c r="L116"/>
  <c r="AA116" s="1"/>
  <c r="M116"/>
  <c r="N116"/>
  <c r="P116" s="1"/>
  <c r="O116"/>
  <c r="Q116"/>
  <c r="R116"/>
  <c r="S116" s="1"/>
  <c r="U116"/>
  <c r="V116"/>
  <c r="W116" s="1"/>
  <c r="X116" s="1"/>
  <c r="AD116" s="1"/>
  <c r="Z116"/>
  <c r="AB116"/>
  <c r="AC116" s="1"/>
  <c r="AE116"/>
  <c r="AF116"/>
  <c r="AI116" s="1"/>
  <c r="AM116" s="1"/>
  <c r="AG116"/>
  <c r="AH116"/>
  <c r="AR116" s="1"/>
  <c r="AJ116"/>
  <c r="AK116"/>
  <c r="AL116"/>
  <c r="AN116"/>
  <c r="AU116" s="1"/>
  <c r="AV116" s="1"/>
  <c r="AO116"/>
  <c r="AP116"/>
  <c r="AQ116" s="1"/>
  <c r="AW116" s="1"/>
  <c r="AS116"/>
  <c r="AT116"/>
  <c r="AX116"/>
  <c r="AY116"/>
  <c r="AZ116"/>
  <c r="BC116" s="1"/>
  <c r="BG116" s="1"/>
  <c r="BA116"/>
  <c r="BB116"/>
  <c r="BL116" s="1"/>
  <c r="BD116"/>
  <c r="BE116"/>
  <c r="BF116"/>
  <c r="BH116"/>
  <c r="BO116" s="1"/>
  <c r="BP116" s="1"/>
  <c r="BI116"/>
  <c r="BJ116"/>
  <c r="BK116" s="1"/>
  <c r="BQ116" s="1"/>
  <c r="BM116"/>
  <c r="BN116"/>
  <c r="BR116"/>
  <c r="CE116" s="1"/>
  <c r="BS116"/>
  <c r="BT116"/>
  <c r="BU116"/>
  <c r="BV116"/>
  <c r="BW116"/>
  <c r="BY116" s="1"/>
  <c r="BZ116" s="1"/>
  <c r="BX116"/>
  <c r="CA116"/>
  <c r="CC116" s="1"/>
  <c r="CD116" s="1"/>
  <c r="CJ116" s="1"/>
  <c r="CB116"/>
  <c r="CF116"/>
  <c r="CH116"/>
  <c r="CI116" s="1"/>
  <c r="CK116"/>
  <c r="CL116"/>
  <c r="CO116" s="1"/>
  <c r="CS116" s="1"/>
  <c r="CM116"/>
  <c r="CN116"/>
  <c r="CP116"/>
  <c r="CR116" s="1"/>
  <c r="CQ116"/>
  <c r="CT116"/>
  <c r="DA116" s="1"/>
  <c r="DB116" s="1"/>
  <c r="CU116"/>
  <c r="CX116"/>
  <c r="CY116"/>
  <c r="DD116"/>
  <c r="DS116" s="1"/>
  <c r="DE116"/>
  <c r="DF116"/>
  <c r="DH116" s="1"/>
  <c r="DG116"/>
  <c r="DI116"/>
  <c r="DJ116"/>
  <c r="DK116" s="1"/>
  <c r="DM116"/>
  <c r="DN116"/>
  <c r="DO116" s="1"/>
  <c r="DP116" s="1"/>
  <c r="DV116" s="1"/>
  <c r="DR116"/>
  <c r="DT116"/>
  <c r="DU116" s="1"/>
  <c r="DW116"/>
  <c r="EC116" s="1"/>
  <c r="DX116"/>
  <c r="DY116"/>
  <c r="DZ116"/>
  <c r="EB116" s="1"/>
  <c r="EA116"/>
  <c r="EG116"/>
  <c r="EH116"/>
  <c r="EM116" s="1"/>
  <c r="EI116"/>
  <c r="EJ116"/>
  <c r="EK116"/>
  <c r="EL116"/>
  <c r="EO116" s="1"/>
  <c r="EP116"/>
  <c r="EQ116"/>
  <c r="EW116" s="1"/>
  <c r="ER116"/>
  <c r="ES116"/>
  <c r="ET116"/>
  <c r="EV116" s="1"/>
  <c r="EU116"/>
  <c r="FA116"/>
  <c r="FB116"/>
  <c r="FC116" s="1"/>
  <c r="FD116" s="1"/>
  <c r="FE116"/>
  <c r="FF116"/>
  <c r="FG116" s="1"/>
  <c r="FH116" s="1"/>
  <c r="FI116"/>
  <c r="FJ116"/>
  <c r="FK116" s="1"/>
  <c r="FL116"/>
  <c r="FN116"/>
  <c r="FO116"/>
  <c r="FP116"/>
  <c r="L117"/>
  <c r="M117"/>
  <c r="P117" s="1"/>
  <c r="N117"/>
  <c r="O117"/>
  <c r="Q117"/>
  <c r="S117" s="1"/>
  <c r="R117"/>
  <c r="U117"/>
  <c r="AB117" s="1"/>
  <c r="AC117" s="1"/>
  <c r="V117"/>
  <c r="Y117"/>
  <c r="Z117"/>
  <c r="AE117"/>
  <c r="AT117" s="1"/>
  <c r="AF117"/>
  <c r="AG117"/>
  <c r="AI117" s="1"/>
  <c r="AH117"/>
  <c r="AJ117"/>
  <c r="AK117"/>
  <c r="AL117" s="1"/>
  <c r="AN117"/>
  <c r="AO117"/>
  <c r="AP117" s="1"/>
  <c r="AQ117" s="1"/>
  <c r="AW117" s="1"/>
  <c r="AS117"/>
  <c r="AU117"/>
  <c r="AV117" s="1"/>
  <c r="AX117"/>
  <c r="AY117"/>
  <c r="BN117" s="1"/>
  <c r="AZ117"/>
  <c r="BA117"/>
  <c r="BC117" s="1"/>
  <c r="BG117" s="1"/>
  <c r="BB117"/>
  <c r="BD117"/>
  <c r="BE117"/>
  <c r="BF117" s="1"/>
  <c r="BH117"/>
  <c r="BI117"/>
  <c r="BJ117" s="1"/>
  <c r="BK117" s="1"/>
  <c r="BQ117" s="1"/>
  <c r="BM117"/>
  <c r="BO117"/>
  <c r="BP117" s="1"/>
  <c r="BR117"/>
  <c r="BS117"/>
  <c r="BV117" s="1"/>
  <c r="BZ117" s="1"/>
  <c r="BT117"/>
  <c r="BU117"/>
  <c r="CE117" s="1"/>
  <c r="BW117"/>
  <c r="BX117"/>
  <c r="BY117"/>
  <c r="CA117"/>
  <c r="CH117" s="1"/>
  <c r="CI117" s="1"/>
  <c r="CB117"/>
  <c r="CC117"/>
  <c r="CD117" s="1"/>
  <c r="CJ117" s="1"/>
  <c r="CF117"/>
  <c r="CG117"/>
  <c r="CK117"/>
  <c r="CX117" s="1"/>
  <c r="CL117"/>
  <c r="CM117"/>
  <c r="CN117"/>
  <c r="CO117"/>
  <c r="CP117"/>
  <c r="CR117" s="1"/>
  <c r="CS117" s="1"/>
  <c r="CQ117"/>
  <c r="CT117"/>
  <c r="CV117" s="1"/>
  <c r="CW117" s="1"/>
  <c r="DC117" s="1"/>
  <c r="CU117"/>
  <c r="CY117"/>
  <c r="DA117"/>
  <c r="DB117" s="1"/>
  <c r="DD117"/>
  <c r="DE117"/>
  <c r="DH117" s="1"/>
  <c r="DL117" s="1"/>
  <c r="DF117"/>
  <c r="DG117"/>
  <c r="DI117"/>
  <c r="DK117" s="1"/>
  <c r="DJ117"/>
  <c r="DM117"/>
  <c r="DT117" s="1"/>
  <c r="DU117" s="1"/>
  <c r="DN117"/>
  <c r="DQ117"/>
  <c r="DR117"/>
  <c r="DW117"/>
  <c r="EB117" s="1"/>
  <c r="DX117"/>
  <c r="DY117"/>
  <c r="DZ117"/>
  <c r="EA117"/>
  <c r="EC117"/>
  <c r="EG117"/>
  <c r="EL117" s="1"/>
  <c r="EH117"/>
  <c r="EI117"/>
  <c r="EJ117"/>
  <c r="EK117"/>
  <c r="EQ117"/>
  <c r="EV117" s="1"/>
  <c r="ER117"/>
  <c r="ES117"/>
  <c r="ET117"/>
  <c r="EU117"/>
  <c r="EW117"/>
  <c r="FA117"/>
  <c r="FC117" s="1"/>
  <c r="FD117" s="1"/>
  <c r="FB117"/>
  <c r="FE117"/>
  <c r="FG117" s="1"/>
  <c r="FH117" s="1"/>
  <c r="FF117"/>
  <c r="FI117"/>
  <c r="FJ117" s="1"/>
  <c r="FN117"/>
  <c r="FO117"/>
  <c r="FP117"/>
  <c r="L118"/>
  <c r="Y118" s="1"/>
  <c r="M118"/>
  <c r="N118"/>
  <c r="O118"/>
  <c r="P118"/>
  <c r="Q118"/>
  <c r="S118" s="1"/>
  <c r="T118" s="1"/>
  <c r="R118"/>
  <c r="U118"/>
  <c r="W118" s="1"/>
  <c r="X118" s="1"/>
  <c r="AD118" s="1"/>
  <c r="V118"/>
  <c r="Z118"/>
  <c r="AB118"/>
  <c r="AC118" s="1"/>
  <c r="AE118"/>
  <c r="AF118"/>
  <c r="AI118" s="1"/>
  <c r="AG118"/>
  <c r="AH118"/>
  <c r="AJ118"/>
  <c r="AL118" s="1"/>
  <c r="AK118"/>
  <c r="AN118"/>
  <c r="AU118" s="1"/>
  <c r="AV118" s="1"/>
  <c r="AO118"/>
  <c r="AR118"/>
  <c r="AS118"/>
  <c r="AX118"/>
  <c r="AY118"/>
  <c r="AZ118"/>
  <c r="BC118" s="1"/>
  <c r="BA118"/>
  <c r="BB118"/>
  <c r="BD118"/>
  <c r="BF118" s="1"/>
  <c r="BE118"/>
  <c r="BH118"/>
  <c r="BO118" s="1"/>
  <c r="BP118" s="1"/>
  <c r="BI118"/>
  <c r="BL118"/>
  <c r="BM118"/>
  <c r="BR118"/>
  <c r="CG118" s="1"/>
  <c r="BS118"/>
  <c r="BT118"/>
  <c r="BV118" s="1"/>
  <c r="BZ118" s="1"/>
  <c r="BU118"/>
  <c r="BW118"/>
  <c r="BX118"/>
  <c r="BY118" s="1"/>
  <c r="CA118"/>
  <c r="CB118"/>
  <c r="CC118" s="1"/>
  <c r="CD118" s="1"/>
  <c r="CJ118" s="1"/>
  <c r="CF118"/>
  <c r="CH118"/>
  <c r="CI118" s="1"/>
  <c r="CK118"/>
  <c r="CL118"/>
  <c r="CO118" s="1"/>
  <c r="CS118" s="1"/>
  <c r="CM118"/>
  <c r="CN118"/>
  <c r="CX118" s="1"/>
  <c r="CP118"/>
  <c r="CQ118"/>
  <c r="CR118"/>
  <c r="CT118"/>
  <c r="DA118" s="1"/>
  <c r="DB118" s="1"/>
  <c r="CU118"/>
  <c r="CV118"/>
  <c r="CW118" s="1"/>
  <c r="DC118" s="1"/>
  <c r="CY118"/>
  <c r="CZ118"/>
  <c r="DD118"/>
  <c r="DQ118" s="1"/>
  <c r="DE118"/>
  <c r="DF118"/>
  <c r="DG118"/>
  <c r="DH118"/>
  <c r="DI118"/>
  <c r="DK118" s="1"/>
  <c r="DL118" s="1"/>
  <c r="DJ118"/>
  <c r="DM118"/>
  <c r="DO118" s="1"/>
  <c r="DP118" s="1"/>
  <c r="DV118" s="1"/>
  <c r="DN118"/>
  <c r="DR118"/>
  <c r="DT118"/>
  <c r="DU118" s="1"/>
  <c r="DW118"/>
  <c r="DX118"/>
  <c r="EC118" s="1"/>
  <c r="DY118"/>
  <c r="DZ118"/>
  <c r="EA118"/>
  <c r="EB118"/>
  <c r="EE118" s="1"/>
  <c r="EF118"/>
  <c r="EG118"/>
  <c r="EM118" s="1"/>
  <c r="EH118"/>
  <c r="EI118"/>
  <c r="EJ118"/>
  <c r="EL118" s="1"/>
  <c r="EK118"/>
  <c r="EQ118"/>
  <c r="ER118"/>
  <c r="EW118" s="1"/>
  <c r="ES118"/>
  <c r="ET118"/>
  <c r="EU118"/>
  <c r="EV118"/>
  <c r="EY118" s="1"/>
  <c r="EZ118"/>
  <c r="FA118"/>
  <c r="FC118" s="1"/>
  <c r="FD118" s="1"/>
  <c r="FB118"/>
  <c r="FE118"/>
  <c r="FG118" s="1"/>
  <c r="FH118" s="1"/>
  <c r="FF118"/>
  <c r="FI118"/>
  <c r="FJ118"/>
  <c r="FM118" s="1"/>
  <c r="FL118"/>
  <c r="FN118"/>
  <c r="FO118"/>
  <c r="FP118"/>
  <c r="L119"/>
  <c r="M119"/>
  <c r="P119" s="1"/>
  <c r="T119" s="1"/>
  <c r="N119"/>
  <c r="O119"/>
  <c r="Y119" s="1"/>
  <c r="Q119"/>
  <c r="R119"/>
  <c r="S119"/>
  <c r="U119"/>
  <c r="AB119" s="1"/>
  <c r="AC119" s="1"/>
  <c r="V119"/>
  <c r="W119"/>
  <c r="X119" s="1"/>
  <c r="AD119" s="1"/>
  <c r="Z119"/>
  <c r="AA119"/>
  <c r="AE119"/>
  <c r="AR119" s="1"/>
  <c r="AF119"/>
  <c r="AG119"/>
  <c r="AH119"/>
  <c r="AI119"/>
  <c r="AJ119"/>
  <c r="AL119" s="1"/>
  <c r="AM119" s="1"/>
  <c r="AK119"/>
  <c r="AN119"/>
  <c r="AP119" s="1"/>
  <c r="AQ119" s="1"/>
  <c r="AW119" s="1"/>
  <c r="AO119"/>
  <c r="AS119"/>
  <c r="AU119"/>
  <c r="AV119" s="1"/>
  <c r="AX119"/>
  <c r="AY119"/>
  <c r="BL119" s="1"/>
  <c r="AZ119"/>
  <c r="BA119"/>
  <c r="BB119"/>
  <c r="BC119"/>
  <c r="BD119"/>
  <c r="BF119" s="1"/>
  <c r="BG119" s="1"/>
  <c r="BE119"/>
  <c r="BH119"/>
  <c r="BJ119" s="1"/>
  <c r="BK119" s="1"/>
  <c r="BQ119" s="1"/>
  <c r="BI119"/>
  <c r="BM119"/>
  <c r="BO119"/>
  <c r="BP119" s="1"/>
  <c r="BR119"/>
  <c r="BS119"/>
  <c r="BV119" s="1"/>
  <c r="BZ119" s="1"/>
  <c r="BT119"/>
  <c r="BU119"/>
  <c r="BW119"/>
  <c r="BY119" s="1"/>
  <c r="BX119"/>
  <c r="CA119"/>
  <c r="CH119" s="1"/>
  <c r="CI119" s="1"/>
  <c r="CB119"/>
  <c r="CE119"/>
  <c r="CF119"/>
  <c r="CK119"/>
  <c r="CZ119" s="1"/>
  <c r="CL119"/>
  <c r="CM119"/>
  <c r="CO119" s="1"/>
  <c r="CS119" s="1"/>
  <c r="CN119"/>
  <c r="CP119"/>
  <c r="CQ119"/>
  <c r="CR119" s="1"/>
  <c r="CT119"/>
  <c r="CU119"/>
  <c r="CV119" s="1"/>
  <c r="CW119" s="1"/>
  <c r="DC119" s="1"/>
  <c r="CY119"/>
  <c r="DA119"/>
  <c r="DB119" s="1"/>
  <c r="DD119"/>
  <c r="DE119"/>
  <c r="DH119" s="1"/>
  <c r="DL119" s="1"/>
  <c r="DF119"/>
  <c r="DG119"/>
  <c r="DQ119" s="1"/>
  <c r="DI119"/>
  <c r="DJ119"/>
  <c r="DK119"/>
  <c r="DM119"/>
  <c r="DT119" s="1"/>
  <c r="DU119" s="1"/>
  <c r="DN119"/>
  <c r="DO119"/>
  <c r="DP119" s="1"/>
  <c r="DV119" s="1"/>
  <c r="DR119"/>
  <c r="DS119"/>
  <c r="DW119"/>
  <c r="EB119" s="1"/>
  <c r="DX119"/>
  <c r="DY119"/>
  <c r="DZ119"/>
  <c r="EA119"/>
  <c r="EG119"/>
  <c r="EL119" s="1"/>
  <c r="EH119"/>
  <c r="EI119"/>
  <c r="EJ119"/>
  <c r="EK119"/>
  <c r="EM119"/>
  <c r="EQ119"/>
  <c r="EV119" s="1"/>
  <c r="ER119"/>
  <c r="ES119"/>
  <c r="ET119"/>
  <c r="EU119"/>
  <c r="FA119"/>
  <c r="FB119"/>
  <c r="FC119"/>
  <c r="FD119" s="1"/>
  <c r="FE119"/>
  <c r="FF119"/>
  <c r="FG119"/>
  <c r="FH119" s="1"/>
  <c r="FI119"/>
  <c r="FL119" s="1"/>
  <c r="FN119"/>
  <c r="FO119"/>
  <c r="FP119"/>
  <c r="L120"/>
  <c r="AA120" s="1"/>
  <c r="M120"/>
  <c r="N120"/>
  <c r="P120" s="1"/>
  <c r="T120" s="1"/>
  <c r="O120"/>
  <c r="Q120"/>
  <c r="R120"/>
  <c r="S120" s="1"/>
  <c r="U120"/>
  <c r="V120"/>
  <c r="W120" s="1"/>
  <c r="X120" s="1"/>
  <c r="AD120" s="1"/>
  <c r="Z120"/>
  <c r="AB120"/>
  <c r="AC120" s="1"/>
  <c r="AE120"/>
  <c r="AF120"/>
  <c r="AI120" s="1"/>
  <c r="AM120" s="1"/>
  <c r="AG120"/>
  <c r="AH120"/>
  <c r="AR120" s="1"/>
  <c r="AJ120"/>
  <c r="AK120"/>
  <c r="AL120"/>
  <c r="AN120"/>
  <c r="AU120" s="1"/>
  <c r="AV120" s="1"/>
  <c r="AO120"/>
  <c r="AP120"/>
  <c r="AQ120" s="1"/>
  <c r="AW120" s="1"/>
  <c r="AS120"/>
  <c r="AT120"/>
  <c r="AX120"/>
  <c r="AY120"/>
  <c r="AZ120"/>
  <c r="BC120" s="1"/>
  <c r="BG120" s="1"/>
  <c r="BA120"/>
  <c r="BB120"/>
  <c r="BL120" s="1"/>
  <c r="BD120"/>
  <c r="BE120"/>
  <c r="BF120"/>
  <c r="BH120"/>
  <c r="BO120" s="1"/>
  <c r="BP120" s="1"/>
  <c r="BI120"/>
  <c r="BJ120"/>
  <c r="BK120" s="1"/>
  <c r="BQ120" s="1"/>
  <c r="BM120"/>
  <c r="BN120"/>
  <c r="BR120"/>
  <c r="CE120" s="1"/>
  <c r="BS120"/>
  <c r="BT120"/>
  <c r="BU120"/>
  <c r="BV120"/>
  <c r="BW120"/>
  <c r="BY120" s="1"/>
  <c r="BZ120" s="1"/>
  <c r="BX120"/>
  <c r="CA120"/>
  <c r="CC120" s="1"/>
  <c r="CD120" s="1"/>
  <c r="CJ120" s="1"/>
  <c r="CB120"/>
  <c r="CF120"/>
  <c r="CH120"/>
  <c r="CI120" s="1"/>
  <c r="CK120"/>
  <c r="CL120"/>
  <c r="CO120" s="1"/>
  <c r="CS120" s="1"/>
  <c r="CM120"/>
  <c r="CN120"/>
  <c r="CP120"/>
  <c r="CR120" s="1"/>
  <c r="CQ120"/>
  <c r="CT120"/>
  <c r="DA120" s="1"/>
  <c r="DB120" s="1"/>
  <c r="CU120"/>
  <c r="CX120"/>
  <c r="CY120"/>
  <c r="DD120"/>
  <c r="DS120" s="1"/>
  <c r="DE120"/>
  <c r="DF120"/>
  <c r="DH120" s="1"/>
  <c r="DL120" s="1"/>
  <c r="DG120"/>
  <c r="DI120"/>
  <c r="DJ120"/>
  <c r="DK120" s="1"/>
  <c r="DM120"/>
  <c r="DN120"/>
  <c r="DO120" s="1"/>
  <c r="DP120" s="1"/>
  <c r="DV120" s="1"/>
  <c r="DR120"/>
  <c r="DT120"/>
  <c r="DU120" s="1"/>
  <c r="DW120"/>
  <c r="EC120" s="1"/>
  <c r="DX120"/>
  <c r="DY120"/>
  <c r="DZ120"/>
  <c r="EB120" s="1"/>
  <c r="EA120"/>
  <c r="EG120"/>
  <c r="EH120"/>
  <c r="EM120" s="1"/>
  <c r="EI120"/>
  <c r="EJ120"/>
  <c r="EK120"/>
  <c r="EL120"/>
  <c r="EO120" s="1"/>
  <c r="EP120"/>
  <c r="EQ120"/>
  <c r="EW120" s="1"/>
  <c r="ER120"/>
  <c r="ES120"/>
  <c r="ET120"/>
  <c r="EV120" s="1"/>
  <c r="EU120"/>
  <c r="FA120"/>
  <c r="FB120"/>
  <c r="FC120" s="1"/>
  <c r="FD120" s="1"/>
  <c r="FE120"/>
  <c r="FF120"/>
  <c r="FG120" s="1"/>
  <c r="FH120" s="1"/>
  <c r="FI120"/>
  <c r="FJ120"/>
  <c r="FK120" s="1"/>
  <c r="FL120"/>
  <c r="FN120"/>
  <c r="FO120"/>
  <c r="FP120"/>
  <c r="L121"/>
  <c r="M121"/>
  <c r="P121" s="1"/>
  <c r="T121" s="1"/>
  <c r="N121"/>
  <c r="O121"/>
  <c r="Q121"/>
  <c r="S121" s="1"/>
  <c r="R121"/>
  <c r="U121"/>
  <c r="AB121" s="1"/>
  <c r="AC121" s="1"/>
  <c r="V121"/>
  <c r="Y121"/>
  <c r="Z121"/>
  <c r="AE121"/>
  <c r="AT121" s="1"/>
  <c r="AF121"/>
  <c r="AG121"/>
  <c r="AI121" s="1"/>
  <c r="AH121"/>
  <c r="AJ121"/>
  <c r="AK121"/>
  <c r="AL121" s="1"/>
  <c r="AN121"/>
  <c r="AO121"/>
  <c r="AP121" s="1"/>
  <c r="AQ121" s="1"/>
  <c r="AW121" s="1"/>
  <c r="AS121"/>
  <c r="AU121"/>
  <c r="AV121" s="1"/>
  <c r="AX121"/>
  <c r="AY121"/>
  <c r="BN121" s="1"/>
  <c r="AZ121"/>
  <c r="BA121"/>
  <c r="BC121" s="1"/>
  <c r="BB121"/>
  <c r="BD121"/>
  <c r="BE121"/>
  <c r="BF121" s="1"/>
  <c r="BH121"/>
  <c r="BI121"/>
  <c r="BJ121" s="1"/>
  <c r="BK121" s="1"/>
  <c r="BQ121" s="1"/>
  <c r="BM121"/>
  <c r="BO121"/>
  <c r="BP121" s="1"/>
  <c r="BR121"/>
  <c r="BS121"/>
  <c r="BV121" s="1"/>
  <c r="BZ121" s="1"/>
  <c r="BT121"/>
  <c r="BU121"/>
  <c r="CE121" s="1"/>
  <c r="BW121"/>
  <c r="BX121"/>
  <c r="BY121"/>
  <c r="CA121"/>
  <c r="CH121" s="1"/>
  <c r="CI121" s="1"/>
  <c r="CB121"/>
  <c r="CC121"/>
  <c r="CD121" s="1"/>
  <c r="CJ121" s="1"/>
  <c r="CF121"/>
  <c r="CG121"/>
  <c r="CK121"/>
  <c r="CX121" s="1"/>
  <c r="CL121"/>
  <c r="CM121"/>
  <c r="CN121"/>
  <c r="CO121"/>
  <c r="CP121"/>
  <c r="CR121" s="1"/>
  <c r="CS121" s="1"/>
  <c r="CQ121"/>
  <c r="CT121"/>
  <c r="CV121" s="1"/>
  <c r="CW121" s="1"/>
  <c r="DC121" s="1"/>
  <c r="CU121"/>
  <c r="CY121"/>
  <c r="DA121"/>
  <c r="DB121" s="1"/>
  <c r="DD121"/>
  <c r="DE121"/>
  <c r="DH121" s="1"/>
  <c r="DF121"/>
  <c r="DG121"/>
  <c r="DI121"/>
  <c r="DK121" s="1"/>
  <c r="DJ121"/>
  <c r="DM121"/>
  <c r="DT121" s="1"/>
  <c r="DU121" s="1"/>
  <c r="DN121"/>
  <c r="DQ121"/>
  <c r="DR121"/>
  <c r="DW121"/>
  <c r="EB121" s="1"/>
  <c r="DX121"/>
  <c r="DY121"/>
  <c r="DZ121"/>
  <c r="EA121"/>
  <c r="EC121"/>
  <c r="EG121"/>
  <c r="EL121" s="1"/>
  <c r="EH121"/>
  <c r="EI121"/>
  <c r="EJ121"/>
  <c r="EK121"/>
  <c r="EQ121"/>
  <c r="EV121" s="1"/>
  <c r="ER121"/>
  <c r="ES121"/>
  <c r="ET121"/>
  <c r="EU121"/>
  <c r="EW121"/>
  <c r="FA121"/>
  <c r="FC121" s="1"/>
  <c r="FD121" s="1"/>
  <c r="FB121"/>
  <c r="FE121"/>
  <c r="FG121" s="1"/>
  <c r="FH121" s="1"/>
  <c r="FF121"/>
  <c r="FI121"/>
  <c r="FJ121" s="1"/>
  <c r="FN121"/>
  <c r="FO121"/>
  <c r="FP121"/>
  <c r="L122"/>
  <c r="Y122" s="1"/>
  <c r="M122"/>
  <c r="N122"/>
  <c r="O122"/>
  <c r="P122"/>
  <c r="Q122"/>
  <c r="S122" s="1"/>
  <c r="T122" s="1"/>
  <c r="R122"/>
  <c r="U122"/>
  <c r="W122" s="1"/>
  <c r="X122" s="1"/>
  <c r="AD122" s="1"/>
  <c r="V122"/>
  <c r="Z122"/>
  <c r="AB122"/>
  <c r="AC122" s="1"/>
  <c r="AE122"/>
  <c r="AF122"/>
  <c r="AI122" s="1"/>
  <c r="AM122" s="1"/>
  <c r="AG122"/>
  <c r="AH122"/>
  <c r="AJ122"/>
  <c r="AL122" s="1"/>
  <c r="AK122"/>
  <c r="AN122"/>
  <c r="AU122" s="1"/>
  <c r="AV122" s="1"/>
  <c r="AO122"/>
  <c r="AR122"/>
  <c r="AS122"/>
  <c r="AX122"/>
  <c r="AY122"/>
  <c r="AZ122"/>
  <c r="BC122" s="1"/>
  <c r="BA122"/>
  <c r="BB122"/>
  <c r="BD122"/>
  <c r="BF122" s="1"/>
  <c r="BE122"/>
  <c r="BH122"/>
  <c r="BO122" s="1"/>
  <c r="BP122" s="1"/>
  <c r="BI122"/>
  <c r="BL122"/>
  <c r="BM122"/>
  <c r="BR122"/>
  <c r="CG122" s="1"/>
  <c r="BS122"/>
  <c r="BT122"/>
  <c r="BV122" s="1"/>
  <c r="BU122"/>
  <c r="BW122"/>
  <c r="BX122"/>
  <c r="BY122" s="1"/>
  <c r="CA122"/>
  <c r="CB122"/>
  <c r="CC122" s="1"/>
  <c r="CD122" s="1"/>
  <c r="CJ122" s="1"/>
  <c r="CF122"/>
  <c r="CH122"/>
  <c r="CI122" s="1"/>
  <c r="CK122"/>
  <c r="CL122"/>
  <c r="CO122" s="1"/>
  <c r="CS122" s="1"/>
  <c r="CM122"/>
  <c r="CN122"/>
  <c r="CX122" s="1"/>
  <c r="CP122"/>
  <c r="CQ122"/>
  <c r="CR122"/>
  <c r="CT122"/>
  <c r="DA122" s="1"/>
  <c r="DB122" s="1"/>
  <c r="CU122"/>
  <c r="CV122"/>
  <c r="CW122" s="1"/>
  <c r="DC122" s="1"/>
  <c r="CY122"/>
  <c r="CZ122"/>
  <c r="DD122"/>
  <c r="DQ122" s="1"/>
  <c r="DE122"/>
  <c r="DF122"/>
  <c r="DG122"/>
  <c r="DH122"/>
  <c r="DI122"/>
  <c r="DK122" s="1"/>
  <c r="DL122" s="1"/>
  <c r="DJ122"/>
  <c r="DM122"/>
  <c r="DO122" s="1"/>
  <c r="DP122" s="1"/>
  <c r="DV122" s="1"/>
  <c r="DN122"/>
  <c r="DR122"/>
  <c r="DT122"/>
  <c r="DU122" s="1"/>
  <c r="DW122"/>
  <c r="DX122"/>
  <c r="EC122" s="1"/>
  <c r="DY122"/>
  <c r="DZ122"/>
  <c r="EA122"/>
  <c r="EB122"/>
  <c r="EE122" s="1"/>
  <c r="EF122"/>
  <c r="EG122"/>
  <c r="EM122" s="1"/>
  <c r="EH122"/>
  <c r="EI122"/>
  <c r="EJ122"/>
  <c r="EL122" s="1"/>
  <c r="EK122"/>
  <c r="EQ122"/>
  <c r="ER122"/>
  <c r="EW122" s="1"/>
  <c r="ES122"/>
  <c r="ET122"/>
  <c r="EU122"/>
  <c r="EV122"/>
  <c r="EY122" s="1"/>
  <c r="EZ122"/>
  <c r="FA122"/>
  <c r="FC122" s="1"/>
  <c r="FD122" s="1"/>
  <c r="FB122"/>
  <c r="FE122"/>
  <c r="FG122" s="1"/>
  <c r="FH122" s="1"/>
  <c r="FF122"/>
  <c r="FI122"/>
  <c r="FJ122"/>
  <c r="FM122" s="1"/>
  <c r="FL122"/>
  <c r="FN122"/>
  <c r="FO122"/>
  <c r="FP122"/>
  <c r="L123"/>
  <c r="M123"/>
  <c r="P123" s="1"/>
  <c r="T123" s="1"/>
  <c r="N123"/>
  <c r="O123"/>
  <c r="Y123" s="1"/>
  <c r="Q123"/>
  <c r="R123"/>
  <c r="S123"/>
  <c r="U123"/>
  <c r="AB123" s="1"/>
  <c r="AC123" s="1"/>
  <c r="V123"/>
  <c r="W123"/>
  <c r="X123" s="1"/>
  <c r="AD123" s="1"/>
  <c r="Z123"/>
  <c r="AA123"/>
  <c r="AE123"/>
  <c r="AR123" s="1"/>
  <c r="AF123"/>
  <c r="AG123"/>
  <c r="AH123"/>
  <c r="AI123"/>
  <c r="AJ123"/>
  <c r="AL123" s="1"/>
  <c r="AM123" s="1"/>
  <c r="AK123"/>
  <c r="AN123"/>
  <c r="AP123" s="1"/>
  <c r="AQ123" s="1"/>
  <c r="AW123" s="1"/>
  <c r="AO123"/>
  <c r="AS123"/>
  <c r="AU123"/>
  <c r="AV123" s="1"/>
  <c r="AX123"/>
  <c r="AY123"/>
  <c r="BL123" s="1"/>
  <c r="AZ123"/>
  <c r="BA123"/>
  <c r="BB123"/>
  <c r="BC123"/>
  <c r="BD123"/>
  <c r="BF123" s="1"/>
  <c r="BG123" s="1"/>
  <c r="BE123"/>
  <c r="BH123"/>
  <c r="BJ123" s="1"/>
  <c r="BK123" s="1"/>
  <c r="BQ123" s="1"/>
  <c r="BI123"/>
  <c r="BM123"/>
  <c r="BO123"/>
  <c r="BP123" s="1"/>
  <c r="BR123"/>
  <c r="BS123"/>
  <c r="BV123" s="1"/>
  <c r="BT123"/>
  <c r="BU123"/>
  <c r="BW123"/>
  <c r="BY123" s="1"/>
  <c r="BX123"/>
  <c r="CA123"/>
  <c r="CH123" s="1"/>
  <c r="CI123" s="1"/>
  <c r="CB123"/>
  <c r="CE123"/>
  <c r="CF123"/>
  <c r="CK123"/>
  <c r="CZ123" s="1"/>
  <c r="CL123"/>
  <c r="CM123"/>
  <c r="CO123" s="1"/>
  <c r="CS123" s="1"/>
  <c r="CN123"/>
  <c r="CP123"/>
  <c r="CQ123"/>
  <c r="CR123" s="1"/>
  <c r="CT123"/>
  <c r="CU123"/>
  <c r="CV123" s="1"/>
  <c r="CW123" s="1"/>
  <c r="DC123" s="1"/>
  <c r="CY123"/>
  <c r="DA123"/>
  <c r="DB123" s="1"/>
  <c r="DD123"/>
  <c r="DE123"/>
  <c r="DH123" s="1"/>
  <c r="DL123" s="1"/>
  <c r="DF123"/>
  <c r="DG123"/>
  <c r="DQ123" s="1"/>
  <c r="DI123"/>
  <c r="DJ123"/>
  <c r="DK123"/>
  <c r="DM123"/>
  <c r="DT123" s="1"/>
  <c r="DU123" s="1"/>
  <c r="DN123"/>
  <c r="DO123"/>
  <c r="DP123" s="1"/>
  <c r="DV123" s="1"/>
  <c r="DR123"/>
  <c r="DS123"/>
  <c r="DW123"/>
  <c r="EB123" s="1"/>
  <c r="DX123"/>
  <c r="DY123"/>
  <c r="DZ123"/>
  <c r="EA123"/>
  <c r="EG123"/>
  <c r="EL123" s="1"/>
  <c r="EH123"/>
  <c r="EI123"/>
  <c r="EJ123"/>
  <c r="EK123"/>
  <c r="EM123"/>
  <c r="EQ123"/>
  <c r="EV123" s="1"/>
  <c r="ER123"/>
  <c r="ES123"/>
  <c r="ET123"/>
  <c r="EU123"/>
  <c r="FA123"/>
  <c r="FB123"/>
  <c r="FC123"/>
  <c r="FD123" s="1"/>
  <c r="FE123"/>
  <c r="FF123"/>
  <c r="FG123"/>
  <c r="FH123" s="1"/>
  <c r="FI123"/>
  <c r="FL123" s="1"/>
  <c r="FN123"/>
  <c r="FO123"/>
  <c r="FP123"/>
  <c r="L124"/>
  <c r="AA124" s="1"/>
  <c r="M124"/>
  <c r="N124"/>
  <c r="P124" s="1"/>
  <c r="T124" s="1"/>
  <c r="O124"/>
  <c r="Q124"/>
  <c r="R124"/>
  <c r="S124" s="1"/>
  <c r="U124"/>
  <c r="V124"/>
  <c r="W124" s="1"/>
  <c r="X124" s="1"/>
  <c r="AD124" s="1"/>
  <c r="Z124"/>
  <c r="AB124"/>
  <c r="AC124" s="1"/>
  <c r="AE124"/>
  <c r="AF124"/>
  <c r="AI124" s="1"/>
  <c r="AM124" s="1"/>
  <c r="AG124"/>
  <c r="AH124"/>
  <c r="AR124" s="1"/>
  <c r="AJ124"/>
  <c r="AK124"/>
  <c r="AL124"/>
  <c r="AN124"/>
  <c r="AU124" s="1"/>
  <c r="AV124" s="1"/>
  <c r="AO124"/>
  <c r="AP124"/>
  <c r="AQ124" s="1"/>
  <c r="AW124" s="1"/>
  <c r="AS124"/>
  <c r="AT124"/>
  <c r="AX124"/>
  <c r="AY124"/>
  <c r="AZ124"/>
  <c r="BC124" s="1"/>
  <c r="BG124" s="1"/>
  <c r="BA124"/>
  <c r="BB124"/>
  <c r="BL124" s="1"/>
  <c r="BD124"/>
  <c r="BE124"/>
  <c r="BF124"/>
  <c r="BH124"/>
  <c r="BO124" s="1"/>
  <c r="BP124" s="1"/>
  <c r="BI124"/>
  <c r="BJ124"/>
  <c r="BK124" s="1"/>
  <c r="BQ124" s="1"/>
  <c r="BM124"/>
  <c r="BN124"/>
  <c r="BR124"/>
  <c r="CE124" s="1"/>
  <c r="BS124"/>
  <c r="BT124"/>
  <c r="BU124"/>
  <c r="BV124"/>
  <c r="BW124"/>
  <c r="BY124" s="1"/>
  <c r="BZ124" s="1"/>
  <c r="BX124"/>
  <c r="CA124"/>
  <c r="CC124" s="1"/>
  <c r="CD124" s="1"/>
  <c r="CJ124" s="1"/>
  <c r="CB124"/>
  <c r="CF124"/>
  <c r="CH124"/>
  <c r="CI124" s="1"/>
  <c r="CK124"/>
  <c r="CL124"/>
  <c r="CO124" s="1"/>
  <c r="CM124"/>
  <c r="CN124"/>
  <c r="CP124"/>
  <c r="CR124" s="1"/>
  <c r="CQ124"/>
  <c r="CT124"/>
  <c r="DA124" s="1"/>
  <c r="DB124" s="1"/>
  <c r="CU124"/>
  <c r="CX124"/>
  <c r="CY124"/>
  <c r="DD124"/>
  <c r="DS124" s="1"/>
  <c r="DE124"/>
  <c r="DF124"/>
  <c r="DH124" s="1"/>
  <c r="DL124" s="1"/>
  <c r="DG124"/>
  <c r="DI124"/>
  <c r="DJ124"/>
  <c r="DK124" s="1"/>
  <c r="DM124"/>
  <c r="DN124"/>
  <c r="DO124" s="1"/>
  <c r="DP124" s="1"/>
  <c r="DV124" s="1"/>
  <c r="DR124"/>
  <c r="DT124"/>
  <c r="DU124" s="1"/>
  <c r="DW124"/>
  <c r="EC124" s="1"/>
  <c r="DX124"/>
  <c r="DY124"/>
  <c r="DZ124"/>
  <c r="EB124" s="1"/>
  <c r="EA124"/>
  <c r="EG124"/>
  <c r="EH124"/>
  <c r="EM124" s="1"/>
  <c r="EI124"/>
  <c r="EJ124"/>
  <c r="EK124"/>
  <c r="EL124"/>
  <c r="EO124" s="1"/>
  <c r="EP124"/>
  <c r="EQ124"/>
  <c r="EW124" s="1"/>
  <c r="ER124"/>
  <c r="ES124"/>
  <c r="ET124"/>
  <c r="EV124" s="1"/>
  <c r="EU124"/>
  <c r="FA124"/>
  <c r="FB124"/>
  <c r="FC124" s="1"/>
  <c r="FD124" s="1"/>
  <c r="FE124"/>
  <c r="FF124"/>
  <c r="FG124" s="1"/>
  <c r="FH124" s="1"/>
  <c r="FI124"/>
  <c r="FJ124"/>
  <c r="FK124" s="1"/>
  <c r="FL124"/>
  <c r="FN124"/>
  <c r="FO124"/>
  <c r="FP124"/>
  <c r="L125"/>
  <c r="M125"/>
  <c r="P125" s="1"/>
  <c r="T125" s="1"/>
  <c r="N125"/>
  <c r="O125"/>
  <c r="Q125"/>
  <c r="S125" s="1"/>
  <c r="R125"/>
  <c r="U125"/>
  <c r="AB125" s="1"/>
  <c r="AC125" s="1"/>
  <c r="V125"/>
  <c r="Y125"/>
  <c r="Z125"/>
  <c r="AE125"/>
  <c r="AT125" s="1"/>
  <c r="AF125"/>
  <c r="AG125"/>
  <c r="AI125" s="1"/>
  <c r="AM125" s="1"/>
  <c r="AH125"/>
  <c r="AJ125"/>
  <c r="AK125"/>
  <c r="AL125" s="1"/>
  <c r="AN125"/>
  <c r="AO125"/>
  <c r="AP125" s="1"/>
  <c r="AQ125" s="1"/>
  <c r="AW125" s="1"/>
  <c r="AS125"/>
  <c r="AU125"/>
  <c r="AV125" s="1"/>
  <c r="AX125"/>
  <c r="AY125"/>
  <c r="BN125" s="1"/>
  <c r="AZ125"/>
  <c r="BA125"/>
  <c r="BC125" s="1"/>
  <c r="BB125"/>
  <c r="BD125"/>
  <c r="BE125"/>
  <c r="BF125" s="1"/>
  <c r="BH125"/>
  <c r="BI125"/>
  <c r="BJ125" s="1"/>
  <c r="BK125" s="1"/>
  <c r="BQ125" s="1"/>
  <c r="BM125"/>
  <c r="BO125"/>
  <c r="BP125" s="1"/>
  <c r="BR125"/>
  <c r="BS125"/>
  <c r="BV125" s="1"/>
  <c r="BZ125" s="1"/>
  <c r="BT125"/>
  <c r="BU125"/>
  <c r="CE125" s="1"/>
  <c r="BW125"/>
  <c r="BX125"/>
  <c r="BY125"/>
  <c r="CA125"/>
  <c r="CH125" s="1"/>
  <c r="CI125" s="1"/>
  <c r="CB125"/>
  <c r="CC125"/>
  <c r="CD125" s="1"/>
  <c r="CJ125" s="1"/>
  <c r="CF125"/>
  <c r="CG125"/>
  <c r="CK125"/>
  <c r="CX125" s="1"/>
  <c r="CL125"/>
  <c r="CM125"/>
  <c r="CN125"/>
  <c r="CO125"/>
  <c r="CP125"/>
  <c r="CR125" s="1"/>
  <c r="CS125" s="1"/>
  <c r="CQ125"/>
  <c r="CT125"/>
  <c r="CV125" s="1"/>
  <c r="CW125" s="1"/>
  <c r="DC125" s="1"/>
  <c r="CU125"/>
  <c r="CY125"/>
  <c r="DA125"/>
  <c r="DB125" s="1"/>
  <c r="DD125"/>
  <c r="DE125"/>
  <c r="DH125" s="1"/>
  <c r="DF125"/>
  <c r="DG125"/>
  <c r="DI125"/>
  <c r="DK125" s="1"/>
  <c r="DJ125"/>
  <c r="DM125"/>
  <c r="DT125" s="1"/>
  <c r="DU125" s="1"/>
  <c r="DN125"/>
  <c r="DQ125"/>
  <c r="DR125"/>
  <c r="DW125"/>
  <c r="EB125" s="1"/>
  <c r="DX125"/>
  <c r="DY125"/>
  <c r="DZ125"/>
  <c r="EA125"/>
  <c r="EC125"/>
  <c r="EG125"/>
  <c r="EL125" s="1"/>
  <c r="EH125"/>
  <c r="EI125"/>
  <c r="EJ125"/>
  <c r="EK125"/>
  <c r="EQ125"/>
  <c r="EV125" s="1"/>
  <c r="ER125"/>
  <c r="ES125"/>
  <c r="ET125"/>
  <c r="EU125"/>
  <c r="EW125"/>
  <c r="FA125"/>
  <c r="FC125" s="1"/>
  <c r="FD125" s="1"/>
  <c r="FB125"/>
  <c r="FE125"/>
  <c r="FG125" s="1"/>
  <c r="FH125" s="1"/>
  <c r="FF125"/>
  <c r="FI125"/>
  <c r="FJ125" s="1"/>
  <c r="FN125"/>
  <c r="FO125"/>
  <c r="FP125"/>
  <c r="L126"/>
  <c r="Y126" s="1"/>
  <c r="M126"/>
  <c r="N126"/>
  <c r="O126"/>
  <c r="P126"/>
  <c r="Q126"/>
  <c r="S126" s="1"/>
  <c r="T126" s="1"/>
  <c r="R126"/>
  <c r="U126"/>
  <c r="W126" s="1"/>
  <c r="X126" s="1"/>
  <c r="AD126" s="1"/>
  <c r="V126"/>
  <c r="Z126"/>
  <c r="AB126"/>
  <c r="AC126" s="1"/>
  <c r="AE126"/>
  <c r="AF126"/>
  <c r="AI126" s="1"/>
  <c r="AM126" s="1"/>
  <c r="AG126"/>
  <c r="AH126"/>
  <c r="AJ126"/>
  <c r="AL126" s="1"/>
  <c r="AK126"/>
  <c r="AN126"/>
  <c r="AU126" s="1"/>
  <c r="AV126" s="1"/>
  <c r="AO126"/>
  <c r="AR126"/>
  <c r="AS126"/>
  <c r="AX126"/>
  <c r="AY126"/>
  <c r="AZ126"/>
  <c r="BC126" s="1"/>
  <c r="BG126" s="1"/>
  <c r="BA126"/>
  <c r="BB126"/>
  <c r="BD126"/>
  <c r="BF126" s="1"/>
  <c r="BE126"/>
  <c r="BH126"/>
  <c r="BO126" s="1"/>
  <c r="BP126" s="1"/>
  <c r="BI126"/>
  <c r="BL126"/>
  <c r="BM126"/>
  <c r="BR126"/>
  <c r="CG126" s="1"/>
  <c r="BS126"/>
  <c r="BT126"/>
  <c r="BV126" s="1"/>
  <c r="BU126"/>
  <c r="BW126"/>
  <c r="BX126"/>
  <c r="BY126" s="1"/>
  <c r="CA126"/>
  <c r="CB126"/>
  <c r="CC126" s="1"/>
  <c r="CD126" s="1"/>
  <c r="CJ126" s="1"/>
  <c r="CF126"/>
  <c r="CH126"/>
  <c r="CI126" s="1"/>
  <c r="CK126"/>
  <c r="CL126"/>
  <c r="CO126" s="1"/>
  <c r="CS126" s="1"/>
  <c r="CM126"/>
  <c r="CN126"/>
  <c r="CX126" s="1"/>
  <c r="CP126"/>
  <c r="CQ126"/>
  <c r="CR126"/>
  <c r="CT126"/>
  <c r="DA126" s="1"/>
  <c r="DB126" s="1"/>
  <c r="CU126"/>
  <c r="CV126"/>
  <c r="CW126" s="1"/>
  <c r="DC126" s="1"/>
  <c r="CY126"/>
  <c r="CZ126"/>
  <c r="DD126"/>
  <c r="DQ126" s="1"/>
  <c r="DE126"/>
  <c r="DF126"/>
  <c r="DG126"/>
  <c r="DH126"/>
  <c r="DI126"/>
  <c r="DK126" s="1"/>
  <c r="DL126" s="1"/>
  <c r="DJ126"/>
  <c r="DM126"/>
  <c r="DO126" s="1"/>
  <c r="DP126" s="1"/>
  <c r="DV126" s="1"/>
  <c r="DN126"/>
  <c r="DR126"/>
  <c r="DT126"/>
  <c r="DU126" s="1"/>
  <c r="DW126"/>
  <c r="DX126"/>
  <c r="EC126" s="1"/>
  <c r="DY126"/>
  <c r="DZ126"/>
  <c r="EA126"/>
  <c r="EB126"/>
  <c r="EE126" s="1"/>
  <c r="EF126"/>
  <c r="EG126"/>
  <c r="EM126" s="1"/>
  <c r="EH126"/>
  <c r="EI126"/>
  <c r="EJ126"/>
  <c r="EL126" s="1"/>
  <c r="EK126"/>
  <c r="EQ126"/>
  <c r="ER126"/>
  <c r="EW126" s="1"/>
  <c r="ES126"/>
  <c r="ET126"/>
  <c r="EU126"/>
  <c r="EV126"/>
  <c r="EY126" s="1"/>
  <c r="EZ126"/>
  <c r="FA126"/>
  <c r="FC126" s="1"/>
  <c r="FD126" s="1"/>
  <c r="FB126"/>
  <c r="FE126"/>
  <c r="FG126" s="1"/>
  <c r="FH126" s="1"/>
  <c r="FF126"/>
  <c r="FI126"/>
  <c r="FJ126"/>
  <c r="FM126" s="1"/>
  <c r="FL126"/>
  <c r="FN126"/>
  <c r="FO126"/>
  <c r="FP126"/>
  <c r="L127"/>
  <c r="M127"/>
  <c r="P127" s="1"/>
  <c r="T127" s="1"/>
  <c r="N127"/>
  <c r="O127"/>
  <c r="Y127" s="1"/>
  <c r="Q127"/>
  <c r="R127"/>
  <c r="S127"/>
  <c r="U127"/>
  <c r="AB127" s="1"/>
  <c r="AC127" s="1"/>
  <c r="V127"/>
  <c r="W127"/>
  <c r="X127" s="1"/>
  <c r="AD127" s="1"/>
  <c r="Z127"/>
  <c r="AA127"/>
  <c r="AE127"/>
  <c r="AR127" s="1"/>
  <c r="AF127"/>
  <c r="AG127"/>
  <c r="AH127"/>
  <c r="AI127"/>
  <c r="AJ127"/>
  <c r="AL127" s="1"/>
  <c r="AM127" s="1"/>
  <c r="AK127"/>
  <c r="AN127"/>
  <c r="AP127" s="1"/>
  <c r="AQ127" s="1"/>
  <c r="AW127" s="1"/>
  <c r="AO127"/>
  <c r="AS127"/>
  <c r="AU127"/>
  <c r="AV127" s="1"/>
  <c r="AX127"/>
  <c r="AY127"/>
  <c r="BL127" s="1"/>
  <c r="AZ127"/>
  <c r="BA127"/>
  <c r="BB127"/>
  <c r="BC127"/>
  <c r="BD127"/>
  <c r="BF127" s="1"/>
  <c r="BG127" s="1"/>
  <c r="BE127"/>
  <c r="BH127"/>
  <c r="BJ127" s="1"/>
  <c r="BI127"/>
  <c r="BK127"/>
  <c r="BQ127" s="1"/>
  <c r="BM127"/>
  <c r="BO127"/>
  <c r="BP127" s="1"/>
  <c r="BR127"/>
  <c r="BS127"/>
  <c r="BV127" s="1"/>
  <c r="BT127"/>
  <c r="BU127"/>
  <c r="BW127"/>
  <c r="BX127"/>
  <c r="CA127"/>
  <c r="CB127"/>
  <c r="CF127"/>
  <c r="CK127"/>
  <c r="CL127"/>
  <c r="CM127"/>
  <c r="CO127" s="1"/>
  <c r="CS127" s="1"/>
  <c r="CN127"/>
  <c r="CP127"/>
  <c r="CQ127"/>
  <c r="CR127" s="1"/>
  <c r="CT127"/>
  <c r="CU127"/>
  <c r="CV127" s="1"/>
  <c r="CW127" s="1"/>
  <c r="CY127"/>
  <c r="DA127"/>
  <c r="DB127" s="1"/>
  <c r="DC127"/>
  <c r="DD127"/>
  <c r="DE127"/>
  <c r="DF127"/>
  <c r="DG127"/>
  <c r="DQ127" s="1"/>
  <c r="DI127"/>
  <c r="DJ127"/>
  <c r="DK127"/>
  <c r="DM127"/>
  <c r="DT127" s="1"/>
  <c r="DU127" s="1"/>
  <c r="DN127"/>
  <c r="DO127"/>
  <c r="DP127" s="1"/>
  <c r="DV127" s="1"/>
  <c r="DR127"/>
  <c r="DS127"/>
  <c r="DW127"/>
  <c r="DX127"/>
  <c r="DY127"/>
  <c r="DZ127"/>
  <c r="EA127"/>
  <c r="EG127"/>
  <c r="EL127" s="1"/>
  <c r="EH127"/>
  <c r="EI127"/>
  <c r="EJ127"/>
  <c r="EK127"/>
  <c r="EM127"/>
  <c r="EQ127"/>
  <c r="ER127"/>
  <c r="ES127"/>
  <c r="ET127"/>
  <c r="EU127"/>
  <c r="FA127"/>
  <c r="FB127"/>
  <c r="FC127"/>
  <c r="FD127" s="1"/>
  <c r="FE127"/>
  <c r="FF127"/>
  <c r="FG127"/>
  <c r="FH127" s="1"/>
  <c r="FI127"/>
  <c r="FL127" s="1"/>
  <c r="FN127"/>
  <c r="FO127"/>
  <c r="FP127"/>
  <c r="L128"/>
  <c r="M128"/>
  <c r="N128"/>
  <c r="P128" s="1"/>
  <c r="T128" s="1"/>
  <c r="O128"/>
  <c r="Q128"/>
  <c r="R128"/>
  <c r="S128" s="1"/>
  <c r="U128"/>
  <c r="V128"/>
  <c r="W128" s="1"/>
  <c r="X128" s="1"/>
  <c r="Z128"/>
  <c r="AB128"/>
  <c r="AC128" s="1"/>
  <c r="AD128"/>
  <c r="AE128"/>
  <c r="AF128"/>
  <c r="AG128"/>
  <c r="AH128"/>
  <c r="AR128" s="1"/>
  <c r="AJ128"/>
  <c r="AK128"/>
  <c r="AL128"/>
  <c r="AN128"/>
  <c r="AU128" s="1"/>
  <c r="AV128" s="1"/>
  <c r="AO128"/>
  <c r="AP128"/>
  <c r="AQ128" s="1"/>
  <c r="AW128" s="1"/>
  <c r="AS128"/>
  <c r="AT128"/>
  <c r="AX128"/>
  <c r="AY128"/>
  <c r="AZ128"/>
  <c r="BC128" s="1"/>
  <c r="BA128"/>
  <c r="BB128"/>
  <c r="BL128" s="1"/>
  <c r="BD128"/>
  <c r="BE128"/>
  <c r="BF128"/>
  <c r="BH128"/>
  <c r="BO128" s="1"/>
  <c r="BP128" s="1"/>
  <c r="BI128"/>
  <c r="BJ128"/>
  <c r="BK128" s="1"/>
  <c r="BQ128" s="1"/>
  <c r="BM128"/>
  <c r="BN128"/>
  <c r="BR128"/>
  <c r="BS128"/>
  <c r="BT128"/>
  <c r="BU128"/>
  <c r="BV128"/>
  <c r="BW128"/>
  <c r="BY128" s="1"/>
  <c r="BZ128" s="1"/>
  <c r="BX128"/>
  <c r="CA128"/>
  <c r="CC128" s="1"/>
  <c r="CB128"/>
  <c r="CD128"/>
  <c r="CJ128" s="1"/>
  <c r="CF128"/>
  <c r="CH128"/>
  <c r="CI128" s="1"/>
  <c r="CK128"/>
  <c r="CL128"/>
  <c r="CO128" s="1"/>
  <c r="CM128"/>
  <c r="CN128"/>
  <c r="CP128"/>
  <c r="CQ128"/>
  <c r="CT128"/>
  <c r="CU128"/>
  <c r="CY128"/>
  <c r="DD128"/>
  <c r="DE128"/>
  <c r="DF128"/>
  <c r="DH128" s="1"/>
  <c r="DL128" s="1"/>
  <c r="DG128"/>
  <c r="DI128"/>
  <c r="DJ128"/>
  <c r="DK128" s="1"/>
  <c r="DM128"/>
  <c r="DN128"/>
  <c r="DO128" s="1"/>
  <c r="DP128" s="1"/>
  <c r="DR128"/>
  <c r="DT128"/>
  <c r="DU128" s="1"/>
  <c r="DV128"/>
  <c r="DW128"/>
  <c r="DX128"/>
  <c r="DY128"/>
  <c r="DZ128"/>
  <c r="EB128" s="1"/>
  <c r="ED128" s="1"/>
  <c r="EA128"/>
  <c r="EG128"/>
  <c r="EH128"/>
  <c r="EM128" s="1"/>
  <c r="EI128"/>
  <c r="EJ128"/>
  <c r="EK128"/>
  <c r="EL128"/>
  <c r="EP128" s="1"/>
  <c r="EQ128"/>
  <c r="ER128"/>
  <c r="ES128"/>
  <c r="ET128"/>
  <c r="EV128" s="1"/>
  <c r="EU128"/>
  <c r="EX128"/>
  <c r="FA128"/>
  <c r="FB128"/>
  <c r="FC128" s="1"/>
  <c r="FD128" s="1"/>
  <c r="FE128"/>
  <c r="FF128"/>
  <c r="FG128" s="1"/>
  <c r="FH128" s="1"/>
  <c r="FI128"/>
  <c r="FJ128"/>
  <c r="FL128"/>
  <c r="FN128"/>
  <c r="FO128"/>
  <c r="FP128"/>
  <c r="L129"/>
  <c r="M129"/>
  <c r="P129" s="1"/>
  <c r="N129"/>
  <c r="O129"/>
  <c r="Q129"/>
  <c r="R129"/>
  <c r="U129"/>
  <c r="V129"/>
  <c r="Z129"/>
  <c r="AE129"/>
  <c r="AF129"/>
  <c r="AG129"/>
  <c r="AI129" s="1"/>
  <c r="AM129" s="1"/>
  <c r="AH129"/>
  <c r="AJ129"/>
  <c r="AK129"/>
  <c r="AL129" s="1"/>
  <c r="AN129"/>
  <c r="AO129"/>
  <c r="AP129" s="1"/>
  <c r="AQ129" s="1"/>
  <c r="AW129" s="1"/>
  <c r="AS129"/>
  <c r="AU129"/>
  <c r="AV129" s="1"/>
  <c r="AX129"/>
  <c r="AY129"/>
  <c r="AZ129"/>
  <c r="BA129"/>
  <c r="BC129" s="1"/>
  <c r="BG129" s="1"/>
  <c r="BB129"/>
  <c r="BD129"/>
  <c r="BE129"/>
  <c r="BF129" s="1"/>
  <c r="BH129"/>
  <c r="BI129"/>
  <c r="BJ129" s="1"/>
  <c r="BK129" s="1"/>
  <c r="BQ129" s="1"/>
  <c r="BM129"/>
  <c r="BO129"/>
  <c r="BP129" s="1"/>
  <c r="BR129"/>
  <c r="BS129"/>
  <c r="BT129"/>
  <c r="BU129"/>
  <c r="CE129" s="1"/>
  <c r="BW129"/>
  <c r="BX129"/>
  <c r="BY129"/>
  <c r="CA129"/>
  <c r="CH129" s="1"/>
  <c r="CI129" s="1"/>
  <c r="CB129"/>
  <c r="CC129"/>
  <c r="CD129" s="1"/>
  <c r="CJ129" s="1"/>
  <c r="CF129"/>
  <c r="CG129"/>
  <c r="CK129"/>
  <c r="CL129"/>
  <c r="CM129"/>
  <c r="CN129"/>
  <c r="CO129"/>
  <c r="CS129" s="1"/>
  <c r="CP129"/>
  <c r="CR129" s="1"/>
  <c r="CQ129"/>
  <c r="CT129"/>
  <c r="CV129" s="1"/>
  <c r="CW129" s="1"/>
  <c r="DC129" s="1"/>
  <c r="CU129"/>
  <c r="CY129"/>
  <c r="DA129"/>
  <c r="DB129" s="1"/>
  <c r="DD129"/>
  <c r="DE129"/>
  <c r="DH129" s="1"/>
  <c r="DF129"/>
  <c r="DG129"/>
  <c r="DI129"/>
  <c r="DJ129"/>
  <c r="DM129"/>
  <c r="DQ129" s="1"/>
  <c r="DN129"/>
  <c r="DR129"/>
  <c r="DW129"/>
  <c r="EB129" s="1"/>
  <c r="DX129"/>
  <c r="DY129"/>
  <c r="DZ129"/>
  <c r="EA129"/>
  <c r="EC129"/>
  <c r="EG129"/>
  <c r="EH129"/>
  <c r="EI129"/>
  <c r="EJ129"/>
  <c r="EK129"/>
  <c r="EQ129"/>
  <c r="EV129" s="1"/>
  <c r="ER129"/>
  <c r="ES129"/>
  <c r="ET129"/>
  <c r="EU129"/>
  <c r="EW129"/>
  <c r="FA129"/>
  <c r="FC129" s="1"/>
  <c r="FD129" s="1"/>
  <c r="FB129"/>
  <c r="FE129"/>
  <c r="FG129" s="1"/>
  <c r="FH129" s="1"/>
  <c r="FF129"/>
  <c r="FI129"/>
  <c r="FN129"/>
  <c r="FO129"/>
  <c r="FP129"/>
  <c r="L130"/>
  <c r="M130"/>
  <c r="N130"/>
  <c r="O130"/>
  <c r="P130"/>
  <c r="T130" s="1"/>
  <c r="Q130"/>
  <c r="S130" s="1"/>
  <c r="R130"/>
  <c r="U130"/>
  <c r="W130" s="1"/>
  <c r="X130" s="1"/>
  <c r="AD130" s="1"/>
  <c r="V130"/>
  <c r="Z130"/>
  <c r="AB130"/>
  <c r="AC130" s="1"/>
  <c r="AE130"/>
  <c r="AF130"/>
  <c r="AI130" s="1"/>
  <c r="AG130"/>
  <c r="AH130"/>
  <c r="AJ130"/>
  <c r="AK130"/>
  <c r="AN130"/>
  <c r="AO130"/>
  <c r="AR130"/>
  <c r="AS130"/>
  <c r="AX130"/>
  <c r="AY130"/>
  <c r="AZ130"/>
  <c r="BC130" s="1"/>
  <c r="BA130"/>
  <c r="BB130"/>
  <c r="BD130"/>
  <c r="BE130"/>
  <c r="BH130"/>
  <c r="BI130"/>
  <c r="BL130"/>
  <c r="BM130"/>
  <c r="BR130"/>
  <c r="CG130" s="1"/>
  <c r="BS130"/>
  <c r="BT130"/>
  <c r="BV130" s="1"/>
  <c r="BU130"/>
  <c r="BW130"/>
  <c r="BX130"/>
  <c r="BY130" s="1"/>
  <c r="CA130"/>
  <c r="CB130"/>
  <c r="CC130" s="1"/>
  <c r="CD130" s="1"/>
  <c r="CF130"/>
  <c r="CH130"/>
  <c r="CI130" s="1"/>
  <c r="CJ130"/>
  <c r="CK130"/>
  <c r="CL130"/>
  <c r="CO130" s="1"/>
  <c r="CM130"/>
  <c r="CN130"/>
  <c r="CX130" s="1"/>
  <c r="CP130"/>
  <c r="CQ130"/>
  <c r="CR130"/>
  <c r="CT130"/>
  <c r="DA130" s="1"/>
  <c r="DB130" s="1"/>
  <c r="CU130"/>
  <c r="CV130"/>
  <c r="CW130" s="1"/>
  <c r="DC130" s="1"/>
  <c r="CY130"/>
  <c r="CZ130"/>
  <c r="DD130"/>
  <c r="DE130"/>
  <c r="DF130"/>
  <c r="DG130"/>
  <c r="DH130"/>
  <c r="DI130"/>
  <c r="DK130" s="1"/>
  <c r="DL130" s="1"/>
  <c r="DJ130"/>
  <c r="DM130"/>
  <c r="DO130" s="1"/>
  <c r="DN130"/>
  <c r="DP130"/>
  <c r="DV130" s="1"/>
  <c r="DR130"/>
  <c r="DT130"/>
  <c r="DU130" s="1"/>
  <c r="DW130"/>
  <c r="DX130"/>
  <c r="EC130" s="1"/>
  <c r="DY130"/>
  <c r="DZ130"/>
  <c r="EA130"/>
  <c r="EB130"/>
  <c r="EF130" s="1"/>
  <c r="EG130"/>
  <c r="EH130"/>
  <c r="EI130"/>
  <c r="EJ130"/>
  <c r="EL130" s="1"/>
  <c r="EK130"/>
  <c r="EN130"/>
  <c r="EQ130"/>
  <c r="ER130"/>
  <c r="EW130" s="1"/>
  <c r="ES130"/>
  <c r="ET130"/>
  <c r="EU130"/>
  <c r="EV130"/>
  <c r="FA130"/>
  <c r="FC130" s="1"/>
  <c r="FD130" s="1"/>
  <c r="FB130"/>
  <c r="FE130"/>
  <c r="FG130" s="1"/>
  <c r="FF130"/>
  <c r="FH130"/>
  <c r="FI130"/>
  <c r="FJ130"/>
  <c r="FM130" s="1"/>
  <c r="FL130"/>
  <c r="FN130"/>
  <c r="FO130"/>
  <c r="FP130"/>
  <c r="L131"/>
  <c r="M131"/>
  <c r="P131" s="1"/>
  <c r="T131" s="1"/>
  <c r="N131"/>
  <c r="O131"/>
  <c r="Y131" s="1"/>
  <c r="Q131"/>
  <c r="R131"/>
  <c r="S131"/>
  <c r="U131"/>
  <c r="AB131" s="1"/>
  <c r="AC131" s="1"/>
  <c r="V131"/>
  <c r="W131"/>
  <c r="X131" s="1"/>
  <c r="AD131" s="1"/>
  <c r="Z131"/>
  <c r="AA131"/>
  <c r="AE131"/>
  <c r="AF131"/>
  <c r="AG131"/>
  <c r="AH131"/>
  <c r="AI131"/>
  <c r="AM131" s="1"/>
  <c r="AJ131"/>
  <c r="AL131" s="1"/>
  <c r="AK131"/>
  <c r="AN131"/>
  <c r="AP131" s="1"/>
  <c r="AQ131" s="1"/>
  <c r="AW131" s="1"/>
  <c r="AO131"/>
  <c r="AS131"/>
  <c r="AU131"/>
  <c r="AV131" s="1"/>
  <c r="AX131"/>
  <c r="AY131"/>
  <c r="AZ131"/>
  <c r="BA131"/>
  <c r="BB131"/>
  <c r="BC131"/>
  <c r="BD131"/>
  <c r="BF131" s="1"/>
  <c r="BE131"/>
  <c r="BG131"/>
  <c r="BH131"/>
  <c r="BJ131" s="1"/>
  <c r="BI131"/>
  <c r="BK131"/>
  <c r="BQ131" s="1"/>
  <c r="BM131"/>
  <c r="BO131"/>
  <c r="BP131" s="1"/>
  <c r="BR131"/>
  <c r="BS131"/>
  <c r="BV131" s="1"/>
  <c r="BT131"/>
  <c r="BU131"/>
  <c r="BW131"/>
  <c r="BX131"/>
  <c r="CA131"/>
  <c r="CB131"/>
  <c r="CF131"/>
  <c r="CK131"/>
  <c r="CL131"/>
  <c r="CM131"/>
  <c r="CO131" s="1"/>
  <c r="CS131" s="1"/>
  <c r="CN131"/>
  <c r="CP131"/>
  <c r="CQ131"/>
  <c r="CR131" s="1"/>
  <c r="CT131"/>
  <c r="CU131"/>
  <c r="CV131" s="1"/>
  <c r="CW131" s="1"/>
  <c r="DC131" s="1"/>
  <c r="CY131"/>
  <c r="DA131"/>
  <c r="DB131" s="1"/>
  <c r="DD131"/>
  <c r="DE131"/>
  <c r="DF131"/>
  <c r="DG131"/>
  <c r="DQ131" s="1"/>
  <c r="DI131"/>
  <c r="DJ131"/>
  <c r="DK131"/>
  <c r="DM131"/>
  <c r="DT131" s="1"/>
  <c r="DU131" s="1"/>
  <c r="DN131"/>
  <c r="DO131"/>
  <c r="DP131" s="1"/>
  <c r="DV131" s="1"/>
  <c r="DR131"/>
  <c r="DS131"/>
  <c r="DW131"/>
  <c r="DX131"/>
  <c r="DY131"/>
  <c r="DZ131"/>
  <c r="EA131"/>
  <c r="EG131"/>
  <c r="EH131"/>
  <c r="EI131"/>
  <c r="EM131" s="1"/>
  <c r="EJ131"/>
  <c r="EK131"/>
  <c r="EQ131"/>
  <c r="ER131"/>
  <c r="ES131"/>
  <c r="ET131"/>
  <c r="EU131"/>
  <c r="FA131"/>
  <c r="FB131"/>
  <c r="FC131"/>
  <c r="FD131" s="1"/>
  <c r="FE131"/>
  <c r="FF131"/>
  <c r="FG131"/>
  <c r="FH131" s="1"/>
  <c r="FI131"/>
  <c r="FL131" s="1"/>
  <c r="FN131"/>
  <c r="FO131"/>
  <c r="FP131"/>
  <c r="L132"/>
  <c r="M132"/>
  <c r="N132"/>
  <c r="P132" s="1"/>
  <c r="T132" s="1"/>
  <c r="O132"/>
  <c r="Q132"/>
  <c r="R132"/>
  <c r="S132" s="1"/>
  <c r="U132"/>
  <c r="V132"/>
  <c r="W132" s="1"/>
  <c r="X132" s="1"/>
  <c r="AD132" s="1"/>
  <c r="Z132"/>
  <c r="AB132"/>
  <c r="AC132" s="1"/>
  <c r="AE132"/>
  <c r="AF132"/>
  <c r="AG132"/>
  <c r="AH132"/>
  <c r="AR132" s="1"/>
  <c r="AJ132"/>
  <c r="AK132"/>
  <c r="AL132"/>
  <c r="AN132"/>
  <c r="AU132" s="1"/>
  <c r="AV132" s="1"/>
  <c r="AO132"/>
  <c r="AP132"/>
  <c r="AQ132" s="1"/>
  <c r="AW132" s="1"/>
  <c r="AS132"/>
  <c r="AT132"/>
  <c r="AX132"/>
  <c r="AY132"/>
  <c r="AZ132"/>
  <c r="BA132"/>
  <c r="BB132"/>
  <c r="BL132" s="1"/>
  <c r="BD132"/>
  <c r="BE132"/>
  <c r="BF132"/>
  <c r="BH132"/>
  <c r="BO132" s="1"/>
  <c r="BP132" s="1"/>
  <c r="BI132"/>
  <c r="BJ132"/>
  <c r="BK132" s="1"/>
  <c r="BQ132" s="1"/>
  <c r="BM132"/>
  <c r="BN132"/>
  <c r="BR132"/>
  <c r="BS132"/>
  <c r="BT132"/>
  <c r="BU132"/>
  <c r="BV132"/>
  <c r="BW132"/>
  <c r="BY132" s="1"/>
  <c r="BX132"/>
  <c r="BZ132"/>
  <c r="CA132"/>
  <c r="CC132" s="1"/>
  <c r="CB132"/>
  <c r="CD132"/>
  <c r="CJ132" s="1"/>
  <c r="CF132"/>
  <c r="CH132"/>
  <c r="CI132" s="1"/>
  <c r="CK132"/>
  <c r="CL132"/>
  <c r="CO132" s="1"/>
  <c r="CM132"/>
  <c r="CN132"/>
  <c r="CP132"/>
  <c r="CQ132"/>
  <c r="CT132"/>
  <c r="CU132"/>
  <c r="CY132"/>
  <c r="DD132"/>
  <c r="DE132"/>
  <c r="DF132"/>
  <c r="DH132" s="1"/>
  <c r="DL132" s="1"/>
  <c r="DG132"/>
  <c r="DI132"/>
  <c r="DJ132"/>
  <c r="DK132" s="1"/>
  <c r="DM132"/>
  <c r="DN132"/>
  <c r="DO132" s="1"/>
  <c r="DP132" s="1"/>
  <c r="DV132" s="1"/>
  <c r="DR132"/>
  <c r="DT132"/>
  <c r="DU132" s="1"/>
  <c r="DW132"/>
  <c r="EC132" s="1"/>
  <c r="DX132"/>
  <c r="DY132"/>
  <c r="DZ132"/>
  <c r="EB132" s="1"/>
  <c r="ED132" s="1"/>
  <c r="EA132"/>
  <c r="EG132"/>
  <c r="EH132"/>
  <c r="EM132" s="1"/>
  <c r="EI132"/>
  <c r="EJ132"/>
  <c r="EK132"/>
  <c r="EL132"/>
  <c r="EP132"/>
  <c r="EQ132"/>
  <c r="ER132"/>
  <c r="ES132"/>
  <c r="ET132"/>
  <c r="EV132" s="1"/>
  <c r="EX132" s="1"/>
  <c r="EU132"/>
  <c r="FA132"/>
  <c r="FB132"/>
  <c r="FC132" s="1"/>
  <c r="FD132" s="1"/>
  <c r="FE132"/>
  <c r="FF132"/>
  <c r="FG132" s="1"/>
  <c r="FH132" s="1"/>
  <c r="FI132"/>
  <c r="FJ132"/>
  <c r="FL132"/>
  <c r="FN132"/>
  <c r="FO132"/>
  <c r="FP132"/>
  <c r="L133"/>
  <c r="M133"/>
  <c r="P133" s="1"/>
  <c r="N133"/>
  <c r="O133"/>
  <c r="Q133"/>
  <c r="R133"/>
  <c r="U133"/>
  <c r="Y133" s="1"/>
  <c r="V133"/>
  <c r="Z133"/>
  <c r="AE133"/>
  <c r="AT133" s="1"/>
  <c r="AF133"/>
  <c r="AG133"/>
  <c r="AI133" s="1"/>
  <c r="AH133"/>
  <c r="AJ133"/>
  <c r="AK133"/>
  <c r="AL133" s="1"/>
  <c r="AN133"/>
  <c r="AO133"/>
  <c r="AP133" s="1"/>
  <c r="AQ133" s="1"/>
  <c r="AW133" s="1"/>
  <c r="AS133"/>
  <c r="AU133"/>
  <c r="AV133" s="1"/>
  <c r="AX133"/>
  <c r="AY133"/>
  <c r="BN133" s="1"/>
  <c r="AZ133"/>
  <c r="BA133"/>
  <c r="BC133" s="1"/>
  <c r="BB133"/>
  <c r="BD133"/>
  <c r="BE133"/>
  <c r="BF133" s="1"/>
  <c r="BH133"/>
  <c r="BI133"/>
  <c r="BJ133" s="1"/>
  <c r="BK133" s="1"/>
  <c r="BQ133" s="1"/>
  <c r="BM133"/>
  <c r="BO133"/>
  <c r="BP133" s="1"/>
  <c r="BR133"/>
  <c r="BS133"/>
  <c r="BV133" s="1"/>
  <c r="BZ133" s="1"/>
  <c r="BT133"/>
  <c r="BU133"/>
  <c r="CE133" s="1"/>
  <c r="BW133"/>
  <c r="BX133"/>
  <c r="BY133"/>
  <c r="CA133"/>
  <c r="CH133" s="1"/>
  <c r="CI133" s="1"/>
  <c r="CB133"/>
  <c r="CC133"/>
  <c r="CD133" s="1"/>
  <c r="CJ133" s="1"/>
  <c r="CF133"/>
  <c r="CG133"/>
  <c r="CK133"/>
  <c r="CL133"/>
  <c r="CM133"/>
  <c r="CN133"/>
  <c r="CO133"/>
  <c r="CS133" s="1"/>
  <c r="CP133"/>
  <c r="CR133" s="1"/>
  <c r="CQ133"/>
  <c r="CT133"/>
  <c r="CV133" s="1"/>
  <c r="CW133" s="1"/>
  <c r="DC133" s="1"/>
  <c r="CU133"/>
  <c r="CY133"/>
  <c r="DA133"/>
  <c r="DB133" s="1"/>
  <c r="DD133"/>
  <c r="DE133"/>
  <c r="DH133" s="1"/>
  <c r="DF133"/>
  <c r="DG133"/>
  <c r="DI133"/>
  <c r="DJ133"/>
  <c r="DM133"/>
  <c r="DN133"/>
  <c r="DQ133"/>
  <c r="DR133"/>
  <c r="DW133"/>
  <c r="EB133" s="1"/>
  <c r="DX133"/>
  <c r="DY133"/>
  <c r="DZ133"/>
  <c r="EA133"/>
  <c r="EC133"/>
  <c r="EG133"/>
  <c r="EH133"/>
  <c r="EI133"/>
  <c r="EJ133"/>
  <c r="EK133"/>
  <c r="EQ133"/>
  <c r="EV133" s="1"/>
  <c r="ER133"/>
  <c r="ES133"/>
  <c r="ET133"/>
  <c r="EU133"/>
  <c r="EW133"/>
  <c r="FA133"/>
  <c r="FC133" s="1"/>
  <c r="FD133" s="1"/>
  <c r="FB133"/>
  <c r="FE133"/>
  <c r="FG133" s="1"/>
  <c r="FH133" s="1"/>
  <c r="FF133"/>
  <c r="FI133"/>
  <c r="FN133"/>
  <c r="FO133"/>
  <c r="FP133"/>
  <c r="L134"/>
  <c r="M134"/>
  <c r="N134"/>
  <c r="O134"/>
  <c r="P134"/>
  <c r="Q134"/>
  <c r="S134" s="1"/>
  <c r="T134" s="1"/>
  <c r="R134"/>
  <c r="U134"/>
  <c r="W134" s="1"/>
  <c r="V134"/>
  <c r="X134"/>
  <c r="AD134" s="1"/>
  <c r="Z134"/>
  <c r="AB134"/>
  <c r="AC134" s="1"/>
  <c r="AE134"/>
  <c r="AF134"/>
  <c r="AI134" s="1"/>
  <c r="AG134"/>
  <c r="AH134"/>
  <c r="AJ134"/>
  <c r="AK134"/>
  <c r="AN134"/>
  <c r="AO134"/>
  <c r="AS134"/>
  <c r="AX134"/>
  <c r="AY134"/>
  <c r="AZ134"/>
  <c r="BC134" s="1"/>
  <c r="BA134"/>
  <c r="BB134"/>
  <c r="BD134"/>
  <c r="BE134"/>
  <c r="BH134"/>
  <c r="BI134"/>
  <c r="BM134"/>
  <c r="BR134"/>
  <c r="BS134"/>
  <c r="BT134"/>
  <c r="BV134" s="1"/>
  <c r="BZ134" s="1"/>
  <c r="BU134"/>
  <c r="BW134"/>
  <c r="BX134"/>
  <c r="BY134" s="1"/>
  <c r="CA134"/>
  <c r="CB134"/>
  <c r="CC134" s="1"/>
  <c r="CD134" s="1"/>
  <c r="CF134"/>
  <c r="CH134"/>
  <c r="CI134" s="1"/>
  <c r="CJ134"/>
  <c r="CK134"/>
  <c r="CL134"/>
  <c r="CM134"/>
  <c r="CN134"/>
  <c r="CX134" s="1"/>
  <c r="CP134"/>
  <c r="CQ134"/>
  <c r="CR134"/>
  <c r="CT134"/>
  <c r="DA134" s="1"/>
  <c r="DB134" s="1"/>
  <c r="CU134"/>
  <c r="CV134"/>
  <c r="CW134" s="1"/>
  <c r="DC134" s="1"/>
  <c r="CY134"/>
  <c r="CZ134"/>
  <c r="DD134"/>
  <c r="DE134"/>
  <c r="DF134"/>
  <c r="DG134"/>
  <c r="DH134"/>
  <c r="DI134"/>
  <c r="DK134" s="1"/>
  <c r="DJ134"/>
  <c r="DL134"/>
  <c r="DM134"/>
  <c r="DO134" s="1"/>
  <c r="DN134"/>
  <c r="DP134"/>
  <c r="DV134" s="1"/>
  <c r="DR134"/>
  <c r="DT134"/>
  <c r="DU134" s="1"/>
  <c r="DW134"/>
  <c r="DX134"/>
  <c r="EC134" s="1"/>
  <c r="DY134"/>
  <c r="DZ134"/>
  <c r="EA134"/>
  <c r="EB134"/>
  <c r="EF134"/>
  <c r="EG134"/>
  <c r="EH134"/>
  <c r="EI134"/>
  <c r="EJ134"/>
  <c r="EL134" s="1"/>
  <c r="EN134" s="1"/>
  <c r="EK134"/>
  <c r="EQ134"/>
  <c r="ER134"/>
  <c r="EW134" s="1"/>
  <c r="ES134"/>
  <c r="ET134"/>
  <c r="EU134"/>
  <c r="EV134"/>
  <c r="EZ134" s="1"/>
  <c r="FA134"/>
  <c r="FC134" s="1"/>
  <c r="FB134"/>
  <c r="FD134"/>
  <c r="FE134"/>
  <c r="FG134" s="1"/>
  <c r="FF134"/>
  <c r="FH134"/>
  <c r="FI134"/>
  <c r="FJ134"/>
  <c r="FM134" s="1"/>
  <c r="FL134"/>
  <c r="FN134"/>
  <c r="FO134"/>
  <c r="FP134"/>
  <c r="L135"/>
  <c r="M135"/>
  <c r="P135" s="1"/>
  <c r="N135"/>
  <c r="O135"/>
  <c r="Y135" s="1"/>
  <c r="Q135"/>
  <c r="R135"/>
  <c r="S135"/>
  <c r="U135"/>
  <c r="AB135" s="1"/>
  <c r="AC135" s="1"/>
  <c r="V135"/>
  <c r="W135"/>
  <c r="X135" s="1"/>
  <c r="AD135" s="1"/>
  <c r="Z135"/>
  <c r="AA135"/>
  <c r="AE135"/>
  <c r="AF135"/>
  <c r="AG135"/>
  <c r="AH135"/>
  <c r="AI135"/>
  <c r="AJ135"/>
  <c r="AL135" s="1"/>
  <c r="AM135" s="1"/>
  <c r="AK135"/>
  <c r="AN135"/>
  <c r="AP135" s="1"/>
  <c r="AO135"/>
  <c r="AQ135"/>
  <c r="AW135" s="1"/>
  <c r="AS135"/>
  <c r="AU135"/>
  <c r="AV135" s="1"/>
  <c r="AX135"/>
  <c r="AY135"/>
  <c r="AZ135"/>
  <c r="BA135"/>
  <c r="BB135"/>
  <c r="BC135"/>
  <c r="BG135" s="1"/>
  <c r="BD135"/>
  <c r="BF135" s="1"/>
  <c r="BE135"/>
  <c r="BH135"/>
  <c r="BJ135" s="1"/>
  <c r="BK135" s="1"/>
  <c r="BQ135" s="1"/>
  <c r="BI135"/>
  <c r="BM135"/>
  <c r="BO135"/>
  <c r="BP135" s="1"/>
  <c r="BR135"/>
  <c r="BS135"/>
  <c r="BV135" s="1"/>
  <c r="BT135"/>
  <c r="BU135"/>
  <c r="BW135"/>
  <c r="BX135"/>
  <c r="CA135"/>
  <c r="CE135" s="1"/>
  <c r="CB135"/>
  <c r="CF135"/>
  <c r="CK135"/>
  <c r="CZ135" s="1"/>
  <c r="CL135"/>
  <c r="CM135"/>
  <c r="CO135" s="1"/>
  <c r="CN135"/>
  <c r="CP135"/>
  <c r="CQ135"/>
  <c r="CR135" s="1"/>
  <c r="CT135"/>
  <c r="CU135"/>
  <c r="CV135" s="1"/>
  <c r="CW135" s="1"/>
  <c r="DC135" s="1"/>
  <c r="CY135"/>
  <c r="DA135"/>
  <c r="DB135" s="1"/>
  <c r="DD135"/>
  <c r="DE135"/>
  <c r="DH135" s="1"/>
  <c r="DL135" s="1"/>
  <c r="DF135"/>
  <c r="DG135"/>
  <c r="DQ135" s="1"/>
  <c r="DI135"/>
  <c r="DJ135"/>
  <c r="DK135"/>
  <c r="DM135"/>
  <c r="DT135" s="1"/>
  <c r="DU135" s="1"/>
  <c r="DN135"/>
  <c r="DO135"/>
  <c r="DP135" s="1"/>
  <c r="DV135" s="1"/>
  <c r="DR135"/>
  <c r="DS135"/>
  <c r="DW135"/>
  <c r="DX135"/>
  <c r="DY135"/>
  <c r="DZ135"/>
  <c r="EA135"/>
  <c r="EG135"/>
  <c r="EH135"/>
  <c r="EI135"/>
  <c r="EM135" s="1"/>
  <c r="EJ135"/>
  <c r="EK135"/>
  <c r="EQ135"/>
  <c r="ER135"/>
  <c r="ES135"/>
  <c r="ET135"/>
  <c r="EU135"/>
  <c r="FA135"/>
  <c r="FB135"/>
  <c r="FC135"/>
  <c r="FD135" s="1"/>
  <c r="FE135"/>
  <c r="FF135"/>
  <c r="FG135"/>
  <c r="FH135" s="1"/>
  <c r="FI135"/>
  <c r="FL135" s="1"/>
  <c r="FN135"/>
  <c r="FO135"/>
  <c r="FP135"/>
  <c r="L136"/>
  <c r="AA136" s="1"/>
  <c r="M136"/>
  <c r="N136"/>
  <c r="P136" s="1"/>
  <c r="O136"/>
  <c r="Q136"/>
  <c r="R136"/>
  <c r="S136" s="1"/>
  <c r="U136"/>
  <c r="V136"/>
  <c r="W136" s="1"/>
  <c r="X136" s="1"/>
  <c r="AD136" s="1"/>
  <c r="Z136"/>
  <c r="AB136"/>
  <c r="AC136" s="1"/>
  <c r="AE136"/>
  <c r="AF136"/>
  <c r="AI136" s="1"/>
  <c r="AM136" s="1"/>
  <c r="AG136"/>
  <c r="AH136"/>
  <c r="AR136" s="1"/>
  <c r="AJ136"/>
  <c r="AK136"/>
  <c r="AL136"/>
  <c r="AN136"/>
  <c r="AU136" s="1"/>
  <c r="AV136" s="1"/>
  <c r="AO136"/>
  <c r="AP136"/>
  <c r="AQ136" s="1"/>
  <c r="AW136" s="1"/>
  <c r="AS136"/>
  <c r="AT136"/>
  <c r="AX136"/>
  <c r="AY136"/>
  <c r="AZ136"/>
  <c r="BA136"/>
  <c r="BB136"/>
  <c r="BL136" s="1"/>
  <c r="BD136"/>
  <c r="BE136"/>
  <c r="BF136"/>
  <c r="BH136"/>
  <c r="BO136" s="1"/>
  <c r="BP136" s="1"/>
  <c r="BI136"/>
  <c r="BJ136"/>
  <c r="BK136" s="1"/>
  <c r="BQ136" s="1"/>
  <c r="BM136"/>
  <c r="BN136"/>
  <c r="BR136"/>
  <c r="BS136"/>
  <c r="BT136"/>
  <c r="BU136"/>
  <c r="BV136"/>
  <c r="BZ136" s="1"/>
  <c r="BW136"/>
  <c r="BY136" s="1"/>
  <c r="BX136"/>
  <c r="CA136"/>
  <c r="CC136" s="1"/>
  <c r="CD136" s="1"/>
  <c r="CJ136" s="1"/>
  <c r="CB136"/>
  <c r="CF136"/>
  <c r="CH136"/>
  <c r="CI136" s="1"/>
  <c r="CK136"/>
  <c r="CL136"/>
  <c r="CO136" s="1"/>
  <c r="CM136"/>
  <c r="CN136"/>
  <c r="CP136"/>
  <c r="CQ136"/>
  <c r="CT136"/>
  <c r="CX136" s="1"/>
  <c r="CU136"/>
  <c r="CY136"/>
  <c r="DD136"/>
  <c r="DS136" s="1"/>
  <c r="DE136"/>
  <c r="DF136"/>
  <c r="DH136" s="1"/>
  <c r="DG136"/>
  <c r="DI136"/>
  <c r="DJ136"/>
  <c r="DK136" s="1"/>
  <c r="DM136"/>
  <c r="DN136"/>
  <c r="DO136" s="1"/>
  <c r="DP136" s="1"/>
  <c r="DV136" s="1"/>
  <c r="DR136"/>
  <c r="DT136"/>
  <c r="DU136" s="1"/>
  <c r="DW136"/>
  <c r="EC136" s="1"/>
  <c r="DX136"/>
  <c r="DY136"/>
  <c r="DZ136"/>
  <c r="EB136" s="1"/>
  <c r="EA136"/>
  <c r="ED136"/>
  <c r="EG136"/>
  <c r="EH136"/>
  <c r="EM136" s="1"/>
  <c r="EI136"/>
  <c r="EJ136"/>
  <c r="EK136"/>
  <c r="EL136"/>
  <c r="EP136"/>
  <c r="EQ136"/>
  <c r="EW136" s="1"/>
  <c r="ER136"/>
  <c r="ES136"/>
  <c r="ET136"/>
  <c r="EV136" s="1"/>
  <c r="EX136" s="1"/>
  <c r="EU136"/>
  <c r="FA136"/>
  <c r="FB136"/>
  <c r="FC136" s="1"/>
  <c r="FD136" s="1"/>
  <c r="FE136"/>
  <c r="FF136"/>
  <c r="FG136" s="1"/>
  <c r="FH136" s="1"/>
  <c r="FI136"/>
  <c r="FJ136"/>
  <c r="FL136"/>
  <c r="FN136"/>
  <c r="FO136"/>
  <c r="FP136"/>
  <c r="L137"/>
  <c r="M137"/>
  <c r="P137" s="1"/>
  <c r="N137"/>
  <c r="O137"/>
  <c r="Q137"/>
  <c r="R137"/>
  <c r="U137"/>
  <c r="V137"/>
  <c r="Y137"/>
  <c r="Z137"/>
  <c r="AE137"/>
  <c r="AT137" s="1"/>
  <c r="AF137"/>
  <c r="AG137"/>
  <c r="AI137" s="1"/>
  <c r="AH137"/>
  <c r="AJ137"/>
  <c r="AK137"/>
  <c r="AL137" s="1"/>
  <c r="AN137"/>
  <c r="AO137"/>
  <c r="AP137" s="1"/>
  <c r="AQ137" s="1"/>
  <c r="AS137"/>
  <c r="AU137"/>
  <c r="AV137" s="1"/>
  <c r="AW137"/>
  <c r="AX137"/>
  <c r="AY137"/>
  <c r="BN137" s="1"/>
  <c r="AZ137"/>
  <c r="BA137"/>
  <c r="BC137" s="1"/>
  <c r="BB137"/>
  <c r="BD137"/>
  <c r="BE137"/>
  <c r="BF137" s="1"/>
  <c r="BH137"/>
  <c r="BI137"/>
  <c r="BJ137" s="1"/>
  <c r="BK137" s="1"/>
  <c r="BM137"/>
  <c r="BO137"/>
  <c r="BP137" s="1"/>
  <c r="BQ137"/>
  <c r="BR137"/>
  <c r="BS137"/>
  <c r="BV137" s="1"/>
  <c r="BT137"/>
  <c r="BU137"/>
  <c r="CE137" s="1"/>
  <c r="BW137"/>
  <c r="BX137"/>
  <c r="BY137"/>
  <c r="CA137"/>
  <c r="CH137" s="1"/>
  <c r="CI137" s="1"/>
  <c r="CB137"/>
  <c r="CC137"/>
  <c r="CD137" s="1"/>
  <c r="CJ137" s="1"/>
  <c r="CF137"/>
  <c r="CG137"/>
  <c r="CK137"/>
  <c r="CL137"/>
  <c r="CM137"/>
  <c r="CN137"/>
  <c r="CO137"/>
  <c r="CP137"/>
  <c r="CR137" s="1"/>
  <c r="CS137" s="1"/>
  <c r="CQ137"/>
  <c r="CT137"/>
  <c r="CV137" s="1"/>
  <c r="CU137"/>
  <c r="CW137"/>
  <c r="DC137" s="1"/>
  <c r="CY137"/>
  <c r="DA137"/>
  <c r="DB137" s="1"/>
  <c r="DD137"/>
  <c r="DE137"/>
  <c r="DH137" s="1"/>
  <c r="DF137"/>
  <c r="DG137"/>
  <c r="DI137"/>
  <c r="DJ137"/>
  <c r="DM137"/>
  <c r="DN137"/>
  <c r="DR137"/>
  <c r="DW137"/>
  <c r="DX137"/>
  <c r="DY137"/>
  <c r="EC137" s="1"/>
  <c r="DZ137"/>
  <c r="EA137"/>
  <c r="EG137"/>
  <c r="EM137" s="1"/>
  <c r="EH137"/>
  <c r="EI137"/>
  <c r="EJ137"/>
  <c r="EK137"/>
  <c r="EQ137"/>
  <c r="ER137"/>
  <c r="ES137"/>
  <c r="ET137"/>
  <c r="EU137"/>
  <c r="EW137"/>
  <c r="FA137"/>
  <c r="FB137"/>
  <c r="FC137"/>
  <c r="FD137" s="1"/>
  <c r="FE137"/>
  <c r="FF137"/>
  <c r="FG137"/>
  <c r="FH137" s="1"/>
  <c r="FI137"/>
  <c r="FN137"/>
  <c r="FO137"/>
  <c r="FP137"/>
  <c r="L138"/>
  <c r="M138"/>
  <c r="N138"/>
  <c r="P138" s="1"/>
  <c r="O138"/>
  <c r="Q138"/>
  <c r="R138"/>
  <c r="U138"/>
  <c r="V138"/>
  <c r="Z138"/>
  <c r="AB138"/>
  <c r="AC138" s="1"/>
  <c r="AE138"/>
  <c r="AF138"/>
  <c r="AG138"/>
  <c r="AH138"/>
  <c r="AJ138"/>
  <c r="AL138" s="1"/>
  <c r="AK138"/>
  <c r="AN138"/>
  <c r="AU138" s="1"/>
  <c r="AV138" s="1"/>
  <c r="AO138"/>
  <c r="AS138"/>
  <c r="AT138"/>
  <c r="AX138"/>
  <c r="AY138"/>
  <c r="AZ138"/>
  <c r="BC138" s="1"/>
  <c r="BA138"/>
  <c r="BB138"/>
  <c r="BD138"/>
  <c r="BF138" s="1"/>
  <c r="BE138"/>
  <c r="BH138"/>
  <c r="BO138" s="1"/>
  <c r="BI138"/>
  <c r="BJ138"/>
  <c r="BK138" s="1"/>
  <c r="BQ138" s="1"/>
  <c r="BM138"/>
  <c r="BN138"/>
  <c r="BP138"/>
  <c r="BR138"/>
  <c r="BS138"/>
  <c r="BT138"/>
  <c r="BV138" s="1"/>
  <c r="BZ138" s="1"/>
  <c r="BU138"/>
  <c r="BW138"/>
  <c r="BX138"/>
  <c r="BY138" s="1"/>
  <c r="CA138"/>
  <c r="CB138"/>
  <c r="CC138" s="1"/>
  <c r="CD138"/>
  <c r="CJ138" s="1"/>
  <c r="CF138"/>
  <c r="CH138"/>
  <c r="CI138" s="1"/>
  <c r="CK138"/>
  <c r="CL138"/>
  <c r="CO138" s="1"/>
  <c r="CM138"/>
  <c r="CN138"/>
  <c r="CP138"/>
  <c r="CR138" s="1"/>
  <c r="CQ138"/>
  <c r="CT138"/>
  <c r="DA138" s="1"/>
  <c r="CU138"/>
  <c r="CV138"/>
  <c r="CW138" s="1"/>
  <c r="DC138" s="1"/>
  <c r="CY138"/>
  <c r="CZ138"/>
  <c r="DB138"/>
  <c r="DD138"/>
  <c r="DE138"/>
  <c r="DF138"/>
  <c r="DH138" s="1"/>
  <c r="DG138"/>
  <c r="DI138"/>
  <c r="DJ138"/>
  <c r="DM138"/>
  <c r="DO138" s="1"/>
  <c r="DN138"/>
  <c r="DP138"/>
  <c r="DV138" s="1"/>
  <c r="DR138"/>
  <c r="DT138"/>
  <c r="DU138" s="1"/>
  <c r="DW138"/>
  <c r="DX138"/>
  <c r="EC138" s="1"/>
  <c r="DY138"/>
  <c r="DZ138"/>
  <c r="EA138"/>
  <c r="EB138"/>
  <c r="EE138" s="1"/>
  <c r="EG138"/>
  <c r="EH138"/>
  <c r="EI138"/>
  <c r="EJ138"/>
  <c r="EK138"/>
  <c r="EL138"/>
  <c r="EO138" s="1"/>
  <c r="EQ138"/>
  <c r="ER138"/>
  <c r="EW138" s="1"/>
  <c r="ES138"/>
  <c r="ET138"/>
  <c r="EU138"/>
  <c r="EV138"/>
  <c r="EY138" s="1"/>
  <c r="FA138"/>
  <c r="FB138"/>
  <c r="FE138"/>
  <c r="FF138"/>
  <c r="FI138"/>
  <c r="FJ138"/>
  <c r="FL138"/>
  <c r="FN138"/>
  <c r="FO138"/>
  <c r="FP138"/>
  <c r="L139"/>
  <c r="M139"/>
  <c r="P139" s="1"/>
  <c r="N139"/>
  <c r="O139"/>
  <c r="Q139"/>
  <c r="S139" s="1"/>
  <c r="R139"/>
  <c r="U139"/>
  <c r="AB139" s="1"/>
  <c r="V139"/>
  <c r="W139"/>
  <c r="X139" s="1"/>
  <c r="AD139" s="1"/>
  <c r="Z139"/>
  <c r="AA139"/>
  <c r="AC139"/>
  <c r="AE139"/>
  <c r="AF139"/>
  <c r="AG139"/>
  <c r="AI139" s="1"/>
  <c r="AH139"/>
  <c r="AJ139"/>
  <c r="AK139"/>
  <c r="AN139"/>
  <c r="AP139" s="1"/>
  <c r="AO139"/>
  <c r="AQ139"/>
  <c r="AW139" s="1"/>
  <c r="AS139"/>
  <c r="AU139"/>
  <c r="AV139" s="1"/>
  <c r="AX139"/>
  <c r="AY139"/>
  <c r="AZ139"/>
  <c r="BA139"/>
  <c r="BB139"/>
  <c r="BC139"/>
  <c r="BG139" s="1"/>
  <c r="BD139"/>
  <c r="BF139" s="1"/>
  <c r="BE139"/>
  <c r="BH139"/>
  <c r="BJ139" s="1"/>
  <c r="BK139" s="1"/>
  <c r="BQ139" s="1"/>
  <c r="BI139"/>
  <c r="BM139"/>
  <c r="BO139"/>
  <c r="BP139" s="1"/>
  <c r="BR139"/>
  <c r="BS139"/>
  <c r="BV139" s="1"/>
  <c r="BT139"/>
  <c r="BU139"/>
  <c r="BW139"/>
  <c r="BX139"/>
  <c r="BY139"/>
  <c r="CA139"/>
  <c r="CH139" s="1"/>
  <c r="CB139"/>
  <c r="CC139"/>
  <c r="CD139" s="1"/>
  <c r="CJ139" s="1"/>
  <c r="CE139"/>
  <c r="CF139"/>
  <c r="CI139"/>
  <c r="CK139"/>
  <c r="CL139"/>
  <c r="CM139"/>
  <c r="CN139"/>
  <c r="CO139"/>
  <c r="CS139" s="1"/>
  <c r="CP139"/>
  <c r="CQ139"/>
  <c r="CR139" s="1"/>
  <c r="CT139"/>
  <c r="CU139"/>
  <c r="CV139" s="1"/>
  <c r="CW139" s="1"/>
  <c r="DC139" s="1"/>
  <c r="CY139"/>
  <c r="DA139"/>
  <c r="DB139" s="1"/>
  <c r="DD139"/>
  <c r="DE139"/>
  <c r="DH139" s="1"/>
  <c r="DF139"/>
  <c r="DG139"/>
  <c r="DI139"/>
  <c r="DJ139"/>
  <c r="DK139"/>
  <c r="DM139"/>
  <c r="DT139" s="1"/>
  <c r="DN139"/>
  <c r="DO139"/>
  <c r="DP139" s="1"/>
  <c r="DV139" s="1"/>
  <c r="DQ139"/>
  <c r="DR139"/>
  <c r="DU139"/>
  <c r="DW139"/>
  <c r="EC139" s="1"/>
  <c r="DX139"/>
  <c r="DY139"/>
  <c r="DZ139"/>
  <c r="EA139"/>
  <c r="EG139"/>
  <c r="EH139"/>
  <c r="EI139"/>
  <c r="EJ139"/>
  <c r="EK139"/>
  <c r="EM139"/>
  <c r="EQ139"/>
  <c r="ER139"/>
  <c r="ES139"/>
  <c r="EW139" s="1"/>
  <c r="ET139"/>
  <c r="EU139"/>
  <c r="FA139"/>
  <c r="FB139"/>
  <c r="FC139"/>
  <c r="FD139" s="1"/>
  <c r="FE139"/>
  <c r="FG139" s="1"/>
  <c r="FH139" s="1"/>
  <c r="FF139"/>
  <c r="FI139"/>
  <c r="FN139"/>
  <c r="FO139"/>
  <c r="FP139"/>
  <c r="L140"/>
  <c r="M140"/>
  <c r="N140"/>
  <c r="P140" s="1"/>
  <c r="T140" s="1"/>
  <c r="O140"/>
  <c r="Q140"/>
  <c r="R140"/>
  <c r="S140" s="1"/>
  <c r="U140"/>
  <c r="V140"/>
  <c r="W140" s="1"/>
  <c r="X140"/>
  <c r="AD140" s="1"/>
  <c r="Z140"/>
  <c r="AB140"/>
  <c r="AC140" s="1"/>
  <c r="AE140"/>
  <c r="AF140"/>
  <c r="AI140" s="1"/>
  <c r="AG140"/>
  <c r="AH140"/>
  <c r="AJ140"/>
  <c r="AL140" s="1"/>
  <c r="AK140"/>
  <c r="AN140"/>
  <c r="AU140" s="1"/>
  <c r="AO140"/>
  <c r="AP140"/>
  <c r="AQ140" s="1"/>
  <c r="AW140" s="1"/>
  <c r="AS140"/>
  <c r="AT140"/>
  <c r="AV140"/>
  <c r="AX140"/>
  <c r="AY140"/>
  <c r="AZ140"/>
  <c r="BC140" s="1"/>
  <c r="BA140"/>
  <c r="BB140"/>
  <c r="BD140"/>
  <c r="BE140"/>
  <c r="BF140"/>
  <c r="BH140"/>
  <c r="BO140" s="1"/>
  <c r="BI140"/>
  <c r="BJ140"/>
  <c r="BK140" s="1"/>
  <c r="BQ140" s="1"/>
  <c r="BL140"/>
  <c r="BM140"/>
  <c r="BP140"/>
  <c r="BR140"/>
  <c r="BS140"/>
  <c r="BT140"/>
  <c r="BU140"/>
  <c r="BV140"/>
  <c r="BZ140" s="1"/>
  <c r="BW140"/>
  <c r="BY140" s="1"/>
  <c r="BX140"/>
  <c r="CA140"/>
  <c r="CC140" s="1"/>
  <c r="CD140" s="1"/>
  <c r="CJ140" s="1"/>
  <c r="CB140"/>
  <c r="CF140"/>
  <c r="CH140"/>
  <c r="CI140" s="1"/>
  <c r="CK140"/>
  <c r="CL140"/>
  <c r="CO140" s="1"/>
  <c r="CM140"/>
  <c r="CN140"/>
  <c r="CP140"/>
  <c r="CQ140"/>
  <c r="CR140"/>
  <c r="CT140"/>
  <c r="DA140" s="1"/>
  <c r="CU140"/>
  <c r="CV140"/>
  <c r="CW140" s="1"/>
  <c r="DC140" s="1"/>
  <c r="CX140"/>
  <c r="CY140"/>
  <c r="DB140"/>
  <c r="DD140"/>
  <c r="DE140"/>
  <c r="DF140"/>
  <c r="DG140"/>
  <c r="DH140"/>
  <c r="DL140" s="1"/>
  <c r="DI140"/>
  <c r="DJ140"/>
  <c r="DK140" s="1"/>
  <c r="DM140"/>
  <c r="DN140"/>
  <c r="DO140" s="1"/>
  <c r="DP140" s="1"/>
  <c r="DV140" s="1"/>
  <c r="DR140"/>
  <c r="DT140"/>
  <c r="DU140" s="1"/>
  <c r="DW140"/>
  <c r="DX140"/>
  <c r="DY140"/>
  <c r="DZ140"/>
  <c r="EA140"/>
  <c r="EB140"/>
  <c r="EE140" s="1"/>
  <c r="ED140"/>
  <c r="EG140"/>
  <c r="EH140"/>
  <c r="EM140" s="1"/>
  <c r="EI140"/>
  <c r="EJ140"/>
  <c r="EK140"/>
  <c r="EL140"/>
  <c r="EO140" s="1"/>
  <c r="EN140"/>
  <c r="EQ140"/>
  <c r="ER140"/>
  <c r="ES140"/>
  <c r="ET140"/>
  <c r="EU140"/>
  <c r="EV140"/>
  <c r="EY140" s="1"/>
  <c r="EX140"/>
  <c r="FA140"/>
  <c r="FB140"/>
  <c r="FC140" s="1"/>
  <c r="FD140"/>
  <c r="FE140"/>
  <c r="FF140"/>
  <c r="FG140" s="1"/>
  <c r="FH140"/>
  <c r="FI140"/>
  <c r="FJ140"/>
  <c r="FL140"/>
  <c r="FN140"/>
  <c r="FO140"/>
  <c r="FP140"/>
  <c r="L141"/>
  <c r="M141"/>
  <c r="P141" s="1"/>
  <c r="N141"/>
  <c r="O141"/>
  <c r="Q141"/>
  <c r="R141"/>
  <c r="S141"/>
  <c r="U141"/>
  <c r="AB141" s="1"/>
  <c r="V141"/>
  <c r="W141"/>
  <c r="X141" s="1"/>
  <c r="AD141" s="1"/>
  <c r="Y141"/>
  <c r="Z141"/>
  <c r="AA141"/>
  <c r="AC141"/>
  <c r="AE141"/>
  <c r="AF141"/>
  <c r="AG141"/>
  <c r="AH141"/>
  <c r="AI141"/>
  <c r="AM141" s="1"/>
  <c r="AJ141"/>
  <c r="AK141"/>
  <c r="AL141" s="1"/>
  <c r="AN141"/>
  <c r="AO141"/>
  <c r="AP141" s="1"/>
  <c r="AQ141"/>
  <c r="AW141" s="1"/>
  <c r="AS141"/>
  <c r="AU141"/>
  <c r="AV141" s="1"/>
  <c r="AX141"/>
  <c r="AY141"/>
  <c r="AZ141"/>
  <c r="BA141"/>
  <c r="BB141"/>
  <c r="BC141"/>
  <c r="BG141" s="1"/>
  <c r="BD141"/>
  <c r="BE141"/>
  <c r="BF141" s="1"/>
  <c r="BH141"/>
  <c r="BI141"/>
  <c r="BJ141" s="1"/>
  <c r="BK141" s="1"/>
  <c r="BQ141" s="1"/>
  <c r="BM141"/>
  <c r="BO141"/>
  <c r="BP141" s="1"/>
  <c r="BR141"/>
  <c r="BS141"/>
  <c r="BT141"/>
  <c r="BU141"/>
  <c r="CE141" s="1"/>
  <c r="BW141"/>
  <c r="BX141"/>
  <c r="BY141"/>
  <c r="CA141"/>
  <c r="CH141" s="1"/>
  <c r="CI141" s="1"/>
  <c r="CB141"/>
  <c r="CF141"/>
  <c r="CK141"/>
  <c r="CL141"/>
  <c r="CM141"/>
  <c r="CN141"/>
  <c r="CO141"/>
  <c r="CS141" s="1"/>
  <c r="CP141"/>
  <c r="CR141" s="1"/>
  <c r="CQ141"/>
  <c r="CT141"/>
  <c r="CU141"/>
  <c r="CY141"/>
  <c r="DA141"/>
  <c r="DB141" s="1"/>
  <c r="DD141"/>
  <c r="DE141"/>
  <c r="DF141"/>
  <c r="DG141"/>
  <c r="DQ141" s="1"/>
  <c r="DI141"/>
  <c r="DJ141"/>
  <c r="DK141"/>
  <c r="DM141"/>
  <c r="DT141" s="1"/>
  <c r="DU141" s="1"/>
  <c r="DN141"/>
  <c r="DR141"/>
  <c r="DW141"/>
  <c r="DX141"/>
  <c r="DY141"/>
  <c r="DZ141"/>
  <c r="EA141"/>
  <c r="EC141"/>
  <c r="EG141"/>
  <c r="EH141"/>
  <c r="EI141"/>
  <c r="EM141" s="1"/>
  <c r="EJ141"/>
  <c r="EK141"/>
  <c r="EQ141"/>
  <c r="ER141"/>
  <c r="ES141"/>
  <c r="EW141" s="1"/>
  <c r="ET141"/>
  <c r="EU141"/>
  <c r="FA141"/>
  <c r="FC141" s="1"/>
  <c r="FD141" s="1"/>
  <c r="FB141"/>
  <c r="FE141"/>
  <c r="FG141" s="1"/>
  <c r="FH141" s="1"/>
  <c r="FF141"/>
  <c r="FI141"/>
  <c r="FN141"/>
  <c r="FO141"/>
  <c r="FP141"/>
  <c r="L142"/>
  <c r="M142"/>
  <c r="N142"/>
  <c r="O142"/>
  <c r="P142"/>
  <c r="Q142"/>
  <c r="R142"/>
  <c r="U142"/>
  <c r="W142" s="1"/>
  <c r="X142" s="1"/>
  <c r="AD142" s="1"/>
  <c r="V142"/>
  <c r="Z142"/>
  <c r="AB142"/>
  <c r="AC142" s="1"/>
  <c r="AE142"/>
  <c r="AF142"/>
  <c r="AI142" s="1"/>
  <c r="AG142"/>
  <c r="AH142"/>
  <c r="AJ142"/>
  <c r="AK142"/>
  <c r="AL142"/>
  <c r="AN142"/>
  <c r="AU142" s="1"/>
  <c r="AO142"/>
  <c r="AP142"/>
  <c r="AQ142" s="1"/>
  <c r="AW142" s="1"/>
  <c r="AR142"/>
  <c r="AS142"/>
  <c r="AT142"/>
  <c r="AV142"/>
  <c r="AX142"/>
  <c r="AY142"/>
  <c r="AZ142"/>
  <c r="BA142"/>
  <c r="BB142"/>
  <c r="BL142" s="1"/>
  <c r="BD142"/>
  <c r="BE142"/>
  <c r="BF142"/>
  <c r="BH142"/>
  <c r="BO142" s="1"/>
  <c r="BP142" s="1"/>
  <c r="BI142"/>
  <c r="BM142"/>
  <c r="BR142"/>
  <c r="BS142"/>
  <c r="BT142"/>
  <c r="BU142"/>
  <c r="BV142"/>
  <c r="BZ142" s="1"/>
  <c r="BW142"/>
  <c r="BX142"/>
  <c r="BY142" s="1"/>
  <c r="CA142"/>
  <c r="CB142"/>
  <c r="CC142" s="1"/>
  <c r="CD142" s="1"/>
  <c r="CJ142" s="1"/>
  <c r="CF142"/>
  <c r="CH142"/>
  <c r="CI142" s="1"/>
  <c r="CK142"/>
  <c r="CL142"/>
  <c r="CM142"/>
  <c r="CN142"/>
  <c r="CX142" s="1"/>
  <c r="CP142"/>
  <c r="CQ142"/>
  <c r="CR142"/>
  <c r="CT142"/>
  <c r="DA142" s="1"/>
  <c r="DB142" s="1"/>
  <c r="CU142"/>
  <c r="CY142"/>
  <c r="DD142"/>
  <c r="DE142"/>
  <c r="DF142"/>
  <c r="DG142"/>
  <c r="DH142"/>
  <c r="DL142" s="1"/>
  <c r="DI142"/>
  <c r="DK142" s="1"/>
  <c r="DJ142"/>
  <c r="DM142"/>
  <c r="DN142"/>
  <c r="DR142"/>
  <c r="DT142"/>
  <c r="DU142" s="1"/>
  <c r="DW142"/>
  <c r="DX142"/>
  <c r="DY142"/>
  <c r="DZ142"/>
  <c r="EB142" s="1"/>
  <c r="EA142"/>
  <c r="EG142"/>
  <c r="EH142"/>
  <c r="EI142"/>
  <c r="EJ142"/>
  <c r="EL142" s="1"/>
  <c r="EK142"/>
  <c r="EQ142"/>
  <c r="ER142"/>
  <c r="ES142"/>
  <c r="ET142"/>
  <c r="EV142" s="1"/>
  <c r="EU142"/>
  <c r="FA142"/>
  <c r="FB142"/>
  <c r="FE142"/>
  <c r="FG142" s="1"/>
  <c r="FH142" s="1"/>
  <c r="FF142"/>
  <c r="FI142"/>
  <c r="FJ142"/>
  <c r="FL142"/>
  <c r="FN142"/>
  <c r="FO142"/>
  <c r="FP142"/>
  <c r="L143"/>
  <c r="M143"/>
  <c r="N143"/>
  <c r="O143"/>
  <c r="Y143" s="1"/>
  <c r="Q143"/>
  <c r="R143"/>
  <c r="S143"/>
  <c r="U143"/>
  <c r="AB143" s="1"/>
  <c r="AC143" s="1"/>
  <c r="V143"/>
  <c r="Z143"/>
  <c r="AE143"/>
  <c r="AF143"/>
  <c r="AG143"/>
  <c r="AH143"/>
  <c r="AI143"/>
  <c r="AM143" s="1"/>
  <c r="AJ143"/>
  <c r="AL143" s="1"/>
  <c r="AK143"/>
  <c r="AN143"/>
  <c r="AO143"/>
  <c r="AS143"/>
  <c r="AU143"/>
  <c r="AV143" s="1"/>
  <c r="AX143"/>
  <c r="AY143"/>
  <c r="AZ143"/>
  <c r="BA143"/>
  <c r="BC143" s="1"/>
  <c r="BB143"/>
  <c r="BD143"/>
  <c r="BE143"/>
  <c r="BH143"/>
  <c r="BI143"/>
  <c r="BM143"/>
  <c r="BO143"/>
  <c r="BP143" s="1"/>
  <c r="BR143"/>
  <c r="BS143"/>
  <c r="BT143"/>
  <c r="BU143"/>
  <c r="CE143" s="1"/>
  <c r="BW143"/>
  <c r="BY143" s="1"/>
  <c r="BX143"/>
  <c r="CA143"/>
  <c r="CH143" s="1"/>
  <c r="CI143" s="1"/>
  <c r="CB143"/>
  <c r="CF143"/>
  <c r="CG143"/>
  <c r="CK143"/>
  <c r="CL143"/>
  <c r="CM143"/>
  <c r="CO143" s="1"/>
  <c r="CS143" s="1"/>
  <c r="CN143"/>
  <c r="CP143"/>
  <c r="CQ143"/>
  <c r="CR143" s="1"/>
  <c r="CT143"/>
  <c r="CU143"/>
  <c r="CV143" s="1"/>
  <c r="CW143"/>
  <c r="DC143" s="1"/>
  <c r="CY143"/>
  <c r="DA143"/>
  <c r="DB143" s="1"/>
  <c r="DD143"/>
  <c r="DE143"/>
  <c r="DF143"/>
  <c r="DG143"/>
  <c r="DQ143" s="1"/>
  <c r="DI143"/>
  <c r="DK143" s="1"/>
  <c r="DJ143"/>
  <c r="DM143"/>
  <c r="DT143" s="1"/>
  <c r="DU143" s="1"/>
  <c r="DN143"/>
  <c r="DR143"/>
  <c r="DS143"/>
  <c r="DW143"/>
  <c r="DX143"/>
  <c r="DY143"/>
  <c r="EC143" s="1"/>
  <c r="DZ143"/>
  <c r="EA143"/>
  <c r="EG143"/>
  <c r="EH143"/>
  <c r="EI143"/>
  <c r="EM143" s="1"/>
  <c r="EJ143"/>
  <c r="EK143"/>
  <c r="EQ143"/>
  <c r="EW143" s="1"/>
  <c r="ER143"/>
  <c r="ES143"/>
  <c r="ET143"/>
  <c r="EU143"/>
  <c r="FA143"/>
  <c r="FC143" s="1"/>
  <c r="FD143" s="1"/>
  <c r="FB143"/>
  <c r="FE143"/>
  <c r="FF143"/>
  <c r="FG143"/>
  <c r="FH143" s="1"/>
  <c r="FI143"/>
  <c r="FN143"/>
  <c r="FO143"/>
  <c r="FP143"/>
  <c r="L144"/>
  <c r="M144"/>
  <c r="N144"/>
  <c r="O144"/>
  <c r="P144"/>
  <c r="T144" s="1"/>
  <c r="Q144"/>
  <c r="R144"/>
  <c r="S144" s="1"/>
  <c r="U144"/>
  <c r="V144"/>
  <c r="W144" s="1"/>
  <c r="X144" s="1"/>
  <c r="AD144" s="1"/>
  <c r="Z144"/>
  <c r="AB144"/>
  <c r="AC144" s="1"/>
  <c r="AE144"/>
  <c r="AF144"/>
  <c r="AG144"/>
  <c r="AH144"/>
  <c r="AR144" s="1"/>
  <c r="AJ144"/>
  <c r="AK144"/>
  <c r="AL144"/>
  <c r="AN144"/>
  <c r="AU144" s="1"/>
  <c r="AV144" s="1"/>
  <c r="AO144"/>
  <c r="AS144"/>
  <c r="AX144"/>
  <c r="AY144"/>
  <c r="AZ144"/>
  <c r="BA144"/>
  <c r="BB144"/>
  <c r="BL144" s="1"/>
  <c r="BD144"/>
  <c r="BF144" s="1"/>
  <c r="BE144"/>
  <c r="BH144"/>
  <c r="BO144" s="1"/>
  <c r="BP144" s="1"/>
  <c r="BI144"/>
  <c r="BM144"/>
  <c r="BN144"/>
  <c r="BR144"/>
  <c r="BS144"/>
  <c r="BT144"/>
  <c r="BV144" s="1"/>
  <c r="BU144"/>
  <c r="BW144"/>
  <c r="BX144"/>
  <c r="CA144"/>
  <c r="CB144"/>
  <c r="CF144"/>
  <c r="CH144"/>
  <c r="CI144" s="1"/>
  <c r="CK144"/>
  <c r="CL144"/>
  <c r="CM144"/>
  <c r="CN144"/>
  <c r="CX144" s="1"/>
  <c r="CP144"/>
  <c r="CR144" s="1"/>
  <c r="CQ144"/>
  <c r="CT144"/>
  <c r="DA144" s="1"/>
  <c r="DB144" s="1"/>
  <c r="CU144"/>
  <c r="CY144"/>
  <c r="CZ144"/>
  <c r="DD144"/>
  <c r="DE144"/>
  <c r="DF144"/>
  <c r="DH144" s="1"/>
  <c r="DL144" s="1"/>
  <c r="DG144"/>
  <c r="DI144"/>
  <c r="DJ144"/>
  <c r="DK144" s="1"/>
  <c r="DM144"/>
  <c r="DN144"/>
  <c r="DO144" s="1"/>
  <c r="DP144"/>
  <c r="DV144" s="1"/>
  <c r="DR144"/>
  <c r="DT144"/>
  <c r="DU144" s="1"/>
  <c r="DW144"/>
  <c r="EC144" s="1"/>
  <c r="DX144"/>
  <c r="DY144"/>
  <c r="DZ144"/>
  <c r="EB144" s="1"/>
  <c r="EA144"/>
  <c r="EG144"/>
  <c r="EH144"/>
  <c r="EI144"/>
  <c r="EJ144"/>
  <c r="EL144" s="1"/>
  <c r="EK144"/>
  <c r="EQ144"/>
  <c r="EW144" s="1"/>
  <c r="ER144"/>
  <c r="ES144"/>
  <c r="ET144"/>
  <c r="EV144" s="1"/>
  <c r="EU144"/>
  <c r="FA144"/>
  <c r="FB144"/>
  <c r="FC144" s="1"/>
  <c r="FD144"/>
  <c r="FE144"/>
  <c r="FF144"/>
  <c r="FG144" s="1"/>
  <c r="FH144" s="1"/>
  <c r="FI144"/>
  <c r="FJ144"/>
  <c r="FL144"/>
  <c r="FN144"/>
  <c r="FO144"/>
  <c r="FP144"/>
  <c r="L145"/>
  <c r="M145"/>
  <c r="N145"/>
  <c r="O145"/>
  <c r="Y145" s="1"/>
  <c r="Q145"/>
  <c r="S145" s="1"/>
  <c r="R145"/>
  <c r="U145"/>
  <c r="AB145" s="1"/>
  <c r="AC145" s="1"/>
  <c r="V145"/>
  <c r="Z145"/>
  <c r="AA145"/>
  <c r="AE145"/>
  <c r="AF145"/>
  <c r="AG145"/>
  <c r="AI145" s="1"/>
  <c r="AM145" s="1"/>
  <c r="AH145"/>
  <c r="AJ145"/>
  <c r="AK145"/>
  <c r="AL145" s="1"/>
  <c r="AN145"/>
  <c r="AO145"/>
  <c r="AP145" s="1"/>
  <c r="AQ145"/>
  <c r="AW145" s="1"/>
  <c r="AS145"/>
  <c r="AU145"/>
  <c r="AV145" s="1"/>
  <c r="AX145"/>
  <c r="AY145"/>
  <c r="AZ145"/>
  <c r="BA145"/>
  <c r="BC145" s="1"/>
  <c r="BG145" s="1"/>
  <c r="BB145"/>
  <c r="BD145"/>
  <c r="BE145"/>
  <c r="BF145" s="1"/>
  <c r="BH145"/>
  <c r="BI145"/>
  <c r="BJ145" s="1"/>
  <c r="BK145"/>
  <c r="BQ145" s="1"/>
  <c r="BM145"/>
  <c r="BO145"/>
  <c r="BP145" s="1"/>
  <c r="BR145"/>
  <c r="BS145"/>
  <c r="BV145" s="1"/>
  <c r="BT145"/>
  <c r="BU145"/>
  <c r="BW145"/>
  <c r="BY145" s="1"/>
  <c r="BX145"/>
  <c r="CA145"/>
  <c r="CH145" s="1"/>
  <c r="CB145"/>
  <c r="CC145"/>
  <c r="CD145" s="1"/>
  <c r="CJ145" s="1"/>
  <c r="CF145"/>
  <c r="CG145"/>
  <c r="CI145"/>
  <c r="CK145"/>
  <c r="CL145"/>
  <c r="CM145"/>
  <c r="CO145" s="1"/>
  <c r="CN145"/>
  <c r="CP145"/>
  <c r="CQ145"/>
  <c r="CT145"/>
  <c r="CU145"/>
  <c r="CY145"/>
  <c r="DA145"/>
  <c r="DB145" s="1"/>
  <c r="DD145"/>
  <c r="DE145"/>
  <c r="DH145" s="1"/>
  <c r="DF145"/>
  <c r="DG145"/>
  <c r="DI145"/>
  <c r="DK145" s="1"/>
  <c r="DJ145"/>
  <c r="DM145"/>
  <c r="DT145" s="1"/>
  <c r="DN145"/>
  <c r="DO145"/>
  <c r="DP145" s="1"/>
  <c r="DV145" s="1"/>
  <c r="DR145"/>
  <c r="DS145"/>
  <c r="DU145"/>
  <c r="DW145"/>
  <c r="DX145"/>
  <c r="DY145"/>
  <c r="EC145" s="1"/>
  <c r="DZ145"/>
  <c r="EA145"/>
  <c r="EG145"/>
  <c r="EM145" s="1"/>
  <c r="EH145"/>
  <c r="EI145"/>
  <c r="EJ145"/>
  <c r="EK145"/>
  <c r="EQ145"/>
  <c r="ER145"/>
  <c r="ES145"/>
  <c r="ET145"/>
  <c r="EU145"/>
  <c r="EW145"/>
  <c r="FA145"/>
  <c r="FB145"/>
  <c r="FC145"/>
  <c r="FD145" s="1"/>
  <c r="FE145"/>
  <c r="FF145"/>
  <c r="FG145"/>
  <c r="FH145" s="1"/>
  <c r="FI145"/>
  <c r="FL145" s="1"/>
  <c r="FN145"/>
  <c r="FO145"/>
  <c r="FP145"/>
  <c r="L146"/>
  <c r="Y146" s="1"/>
  <c r="M146"/>
  <c r="P146" s="1"/>
  <c r="T146" s="1"/>
  <c r="N146"/>
  <c r="O146"/>
  <c r="Q146"/>
  <c r="S146" s="1"/>
  <c r="R146"/>
  <c r="U146"/>
  <c r="V146"/>
  <c r="Z146"/>
  <c r="AB146"/>
  <c r="AC146" s="1"/>
  <c r="AE146"/>
  <c r="AF146"/>
  <c r="AI146" s="1"/>
  <c r="AG146"/>
  <c r="AH146"/>
  <c r="AJ146"/>
  <c r="AL146" s="1"/>
  <c r="AK146"/>
  <c r="AN146"/>
  <c r="AU146" s="1"/>
  <c r="AO146"/>
  <c r="AP146"/>
  <c r="AQ146" s="1"/>
  <c r="AW146" s="1"/>
  <c r="AS146"/>
  <c r="AT146"/>
  <c r="AV146"/>
  <c r="AX146"/>
  <c r="AY146"/>
  <c r="AZ146"/>
  <c r="BC146" s="1"/>
  <c r="BA146"/>
  <c r="BB146"/>
  <c r="BD146"/>
  <c r="BF146" s="1"/>
  <c r="BE146"/>
  <c r="BH146"/>
  <c r="BO146" s="1"/>
  <c r="BI146"/>
  <c r="BJ146"/>
  <c r="BK146" s="1"/>
  <c r="BQ146" s="1"/>
  <c r="BM146"/>
  <c r="BN146"/>
  <c r="BP146"/>
  <c r="BR146"/>
  <c r="BS146"/>
  <c r="BT146"/>
  <c r="BV146" s="1"/>
  <c r="BU146"/>
  <c r="BW146"/>
  <c r="BX146"/>
  <c r="BY146" s="1"/>
  <c r="CA146"/>
  <c r="CB146"/>
  <c r="CC146" s="1"/>
  <c r="CD146" s="1"/>
  <c r="CJ146" s="1"/>
  <c r="CF146"/>
  <c r="CG146"/>
  <c r="CH146"/>
  <c r="CI146" s="1"/>
  <c r="CK146"/>
  <c r="CZ146" s="1"/>
  <c r="CL146"/>
  <c r="CO146" s="1"/>
  <c r="CS146" s="1"/>
  <c r="CM146"/>
  <c r="CN146"/>
  <c r="CP146"/>
  <c r="CR146" s="1"/>
  <c r="CQ146"/>
  <c r="CT146"/>
  <c r="DA146" s="1"/>
  <c r="DB146" s="1"/>
  <c r="CU146"/>
  <c r="CX146"/>
  <c r="CY146"/>
  <c r="DD146"/>
  <c r="DE146"/>
  <c r="DH146" s="1"/>
  <c r="DF146"/>
  <c r="DG146"/>
  <c r="DI146"/>
  <c r="DJ146"/>
  <c r="DM146"/>
  <c r="DN146"/>
  <c r="DQ146"/>
  <c r="DR146"/>
  <c r="DT146"/>
  <c r="DU146"/>
  <c r="DW146"/>
  <c r="DX146"/>
  <c r="DY146"/>
  <c r="EB146" s="1"/>
  <c r="DZ146"/>
  <c r="EC146" s="1"/>
  <c r="EA146"/>
  <c r="EG146"/>
  <c r="EH146"/>
  <c r="EI146"/>
  <c r="EJ146"/>
  <c r="EK146"/>
  <c r="EL146"/>
  <c r="EP146" s="1"/>
  <c r="EN146"/>
  <c r="EQ146"/>
  <c r="ER146"/>
  <c r="EW146" s="1"/>
  <c r="ES146"/>
  <c r="ET146"/>
  <c r="EU146"/>
  <c r="EV146"/>
  <c r="EY146" s="1"/>
  <c r="FA146"/>
  <c r="FC146" s="1"/>
  <c r="FD146" s="1"/>
  <c r="FB146"/>
  <c r="FE146"/>
  <c r="FF146"/>
  <c r="FI146"/>
  <c r="FJ146"/>
  <c r="FK146" s="1"/>
  <c r="FL146"/>
  <c r="FN146"/>
  <c r="FO146"/>
  <c r="FP146"/>
  <c r="L147"/>
  <c r="M147"/>
  <c r="P147" s="1"/>
  <c r="T147" s="1"/>
  <c r="N147"/>
  <c r="O147"/>
  <c r="Y147" s="1"/>
  <c r="Q147"/>
  <c r="R147"/>
  <c r="S147"/>
  <c r="U147"/>
  <c r="AB147" s="1"/>
  <c r="AC147" s="1"/>
  <c r="V147"/>
  <c r="W147"/>
  <c r="X147" s="1"/>
  <c r="AD147" s="1"/>
  <c r="Z147"/>
  <c r="AA147"/>
  <c r="AE147"/>
  <c r="AR147" s="1"/>
  <c r="AF147"/>
  <c r="AI147" s="1"/>
  <c r="AM147" s="1"/>
  <c r="AG147"/>
  <c r="AH147"/>
  <c r="AJ147"/>
  <c r="AL147" s="1"/>
  <c r="AK147"/>
  <c r="AN147"/>
  <c r="AO147"/>
  <c r="AS147"/>
  <c r="AU147"/>
  <c r="AV147" s="1"/>
  <c r="AX147"/>
  <c r="AY147"/>
  <c r="BL147" s="1"/>
  <c r="AZ147"/>
  <c r="BA147"/>
  <c r="BB147"/>
  <c r="BC147"/>
  <c r="BD147"/>
  <c r="BE147"/>
  <c r="BH147"/>
  <c r="BJ147" s="1"/>
  <c r="BK147" s="1"/>
  <c r="BQ147" s="1"/>
  <c r="BI147"/>
  <c r="BM147"/>
  <c r="BR147"/>
  <c r="BS147"/>
  <c r="BT147"/>
  <c r="BU147"/>
  <c r="CE147" s="1"/>
  <c r="BW147"/>
  <c r="BY147" s="1"/>
  <c r="BX147"/>
  <c r="CA147"/>
  <c r="CH147" s="1"/>
  <c r="CI147" s="1"/>
  <c r="CB147"/>
  <c r="CF147"/>
  <c r="CG147"/>
  <c r="CK147"/>
  <c r="CX147" s="1"/>
  <c r="CL147"/>
  <c r="CM147"/>
  <c r="CN147"/>
  <c r="CO147"/>
  <c r="CP147"/>
  <c r="CQ147"/>
  <c r="CR147"/>
  <c r="CS147"/>
  <c r="CT147"/>
  <c r="CU147"/>
  <c r="CV147"/>
  <c r="CW147"/>
  <c r="CY147"/>
  <c r="DA147"/>
  <c r="DB147" s="1"/>
  <c r="DC147"/>
  <c r="DD147"/>
  <c r="DS147" s="1"/>
  <c r="DE147"/>
  <c r="DF147"/>
  <c r="DG147"/>
  <c r="DH147"/>
  <c r="DI147"/>
  <c r="DJ147"/>
  <c r="DK147"/>
  <c r="DL147"/>
  <c r="DM147"/>
  <c r="DN147"/>
  <c r="DO147"/>
  <c r="DP147"/>
  <c r="DV147" s="1"/>
  <c r="DR147"/>
  <c r="DT147"/>
  <c r="DU147" s="1"/>
  <c r="DW147"/>
  <c r="DX147"/>
  <c r="DY147"/>
  <c r="EB147" s="1"/>
  <c r="DZ147"/>
  <c r="EA147"/>
  <c r="EC147"/>
  <c r="EG147"/>
  <c r="EH147"/>
  <c r="EI147"/>
  <c r="EJ147"/>
  <c r="EK147"/>
  <c r="EM147"/>
  <c r="EQ147"/>
  <c r="EW147" s="1"/>
  <c r="ER147"/>
  <c r="ES147"/>
  <c r="ET147"/>
  <c r="EU147"/>
  <c r="EV147"/>
  <c r="EX147" s="1"/>
  <c r="FA147"/>
  <c r="FC147" s="1"/>
  <c r="FD147" s="1"/>
  <c r="FB147"/>
  <c r="FE147"/>
  <c r="FG147" s="1"/>
  <c r="FH147" s="1"/>
  <c r="FF147"/>
  <c r="FI147"/>
  <c r="FL147" s="1"/>
  <c r="FN147"/>
  <c r="FO147"/>
  <c r="FP147"/>
  <c r="L148"/>
  <c r="AA148" s="1"/>
  <c r="M148"/>
  <c r="N148"/>
  <c r="O148"/>
  <c r="P148"/>
  <c r="Q148"/>
  <c r="R148"/>
  <c r="S148"/>
  <c r="T148"/>
  <c r="U148"/>
  <c r="V148"/>
  <c r="W148"/>
  <c r="X148"/>
  <c r="AD148" s="1"/>
  <c r="Z148"/>
  <c r="AB148"/>
  <c r="AC148" s="1"/>
  <c r="AE148"/>
  <c r="AT148" s="1"/>
  <c r="AF148"/>
  <c r="AI148" s="1"/>
  <c r="AG148"/>
  <c r="AH148"/>
  <c r="AJ148"/>
  <c r="AL148" s="1"/>
  <c r="AK148"/>
  <c r="AN148"/>
  <c r="AU148" s="1"/>
  <c r="AV148" s="1"/>
  <c r="AO148"/>
  <c r="AR148"/>
  <c r="AS148"/>
  <c r="AX148"/>
  <c r="AY148"/>
  <c r="BN148" s="1"/>
  <c r="AZ148"/>
  <c r="BC148" s="1"/>
  <c r="BG148" s="1"/>
  <c r="BA148"/>
  <c r="BB148"/>
  <c r="BD148"/>
  <c r="BF148" s="1"/>
  <c r="BE148"/>
  <c r="BH148"/>
  <c r="BO148" s="1"/>
  <c r="BP148" s="1"/>
  <c r="BI148"/>
  <c r="BL148"/>
  <c r="BM148"/>
  <c r="BR148"/>
  <c r="CG148" s="1"/>
  <c r="BS148"/>
  <c r="BV148" s="1"/>
  <c r="BT148"/>
  <c r="CE148" s="1"/>
  <c r="BU148"/>
  <c r="BW148"/>
  <c r="BY148" s="1"/>
  <c r="BX148"/>
  <c r="CA148"/>
  <c r="CH148" s="1"/>
  <c r="CI148" s="1"/>
  <c r="CB148"/>
  <c r="CF148"/>
  <c r="CK148"/>
  <c r="CL148"/>
  <c r="CO148" s="1"/>
  <c r="CS148" s="1"/>
  <c r="CM148"/>
  <c r="CX148" s="1"/>
  <c r="CN148"/>
  <c r="CP148"/>
  <c r="CQ148"/>
  <c r="CR148"/>
  <c r="CT148"/>
  <c r="DA148" s="1"/>
  <c r="DB148" s="1"/>
  <c r="CU148"/>
  <c r="CV148"/>
  <c r="CW148" s="1"/>
  <c r="DC148" s="1"/>
  <c r="CY148"/>
  <c r="CZ148"/>
  <c r="DD148"/>
  <c r="DS148" s="1"/>
  <c r="DE148"/>
  <c r="DF148"/>
  <c r="DG148"/>
  <c r="DH148"/>
  <c r="DI148"/>
  <c r="DJ148"/>
  <c r="DK148"/>
  <c r="DL148"/>
  <c r="DM148"/>
  <c r="DN148"/>
  <c r="DO148"/>
  <c r="DP148"/>
  <c r="DV148" s="1"/>
  <c r="DR148"/>
  <c r="DT148"/>
  <c r="DU148" s="1"/>
  <c r="DW148"/>
  <c r="EC148" s="1"/>
  <c r="DX148"/>
  <c r="DY148"/>
  <c r="DZ148"/>
  <c r="EA148"/>
  <c r="EB148"/>
  <c r="EE148" s="1"/>
  <c r="EF148"/>
  <c r="EG148"/>
  <c r="EH148"/>
  <c r="EI148"/>
  <c r="EL148" s="1"/>
  <c r="EJ148"/>
  <c r="EM148" s="1"/>
  <c r="EK148"/>
  <c r="EQ148"/>
  <c r="EW148" s="1"/>
  <c r="ER148"/>
  <c r="ES148"/>
  <c r="ET148"/>
  <c r="EU148"/>
  <c r="EV148"/>
  <c r="EY148" s="1"/>
  <c r="EZ148"/>
  <c r="FA148"/>
  <c r="FB148"/>
  <c r="FC148"/>
  <c r="FD148"/>
  <c r="FE148"/>
  <c r="FF148"/>
  <c r="FG148"/>
  <c r="FH148"/>
  <c r="FI148"/>
  <c r="FJ148"/>
  <c r="FM148" s="1"/>
  <c r="FK148"/>
  <c r="FL148"/>
  <c r="FN148"/>
  <c r="FO148"/>
  <c r="FP148"/>
  <c r="L149"/>
  <c r="M149"/>
  <c r="P149" s="1"/>
  <c r="T149" s="1"/>
  <c r="N149"/>
  <c r="Y149" s="1"/>
  <c r="O149"/>
  <c r="Q149"/>
  <c r="R149"/>
  <c r="S149"/>
  <c r="U149"/>
  <c r="AB149" s="1"/>
  <c r="AC149" s="1"/>
  <c r="V149"/>
  <c r="W149"/>
  <c r="X149" s="1"/>
  <c r="AD149" s="1"/>
  <c r="Z149"/>
  <c r="AA149"/>
  <c r="AE149"/>
  <c r="AT149" s="1"/>
  <c r="AF149"/>
  <c r="AG149"/>
  <c r="AH149"/>
  <c r="AI149"/>
  <c r="AJ149"/>
  <c r="AK149"/>
  <c r="AL149"/>
  <c r="AM149"/>
  <c r="AN149"/>
  <c r="AO149"/>
  <c r="AP149"/>
  <c r="AQ149"/>
  <c r="AW149" s="1"/>
  <c r="AS149"/>
  <c r="AU149"/>
  <c r="AV149" s="1"/>
  <c r="AX149"/>
  <c r="AY149"/>
  <c r="BN149" s="1"/>
  <c r="AZ149"/>
  <c r="BA149"/>
  <c r="BB149"/>
  <c r="BC149"/>
  <c r="BD149"/>
  <c r="BE149"/>
  <c r="BF149"/>
  <c r="BG149"/>
  <c r="BH149"/>
  <c r="BI149"/>
  <c r="BJ149"/>
  <c r="BK149"/>
  <c r="BQ149" s="1"/>
  <c r="BM149"/>
  <c r="BO149"/>
  <c r="BP149" s="1"/>
  <c r="BR149"/>
  <c r="CG149" s="1"/>
  <c r="BS149"/>
  <c r="BV149" s="1"/>
  <c r="BZ149" s="1"/>
  <c r="BT149"/>
  <c r="BU149"/>
  <c r="BW149"/>
  <c r="BY149" s="1"/>
  <c r="BX149"/>
  <c r="CA149"/>
  <c r="CH149" s="1"/>
  <c r="CI149" s="1"/>
  <c r="CB149"/>
  <c r="CE149"/>
  <c r="CF149"/>
  <c r="CK149"/>
  <c r="CZ149" s="1"/>
  <c r="CL149"/>
  <c r="CO149" s="1"/>
  <c r="CM149"/>
  <c r="CX149" s="1"/>
  <c r="CN149"/>
  <c r="CP149"/>
  <c r="CR149" s="1"/>
  <c r="CQ149"/>
  <c r="CT149"/>
  <c r="DA149" s="1"/>
  <c r="DB149" s="1"/>
  <c r="CU149"/>
  <c r="CY149"/>
  <c r="DD149"/>
  <c r="DE149"/>
  <c r="DH149" s="1"/>
  <c r="DL149" s="1"/>
  <c r="DF149"/>
  <c r="DQ149" s="1"/>
  <c r="DG149"/>
  <c r="DI149"/>
  <c r="DJ149"/>
  <c r="DK149"/>
  <c r="DM149"/>
  <c r="DT149" s="1"/>
  <c r="DU149" s="1"/>
  <c r="DN149"/>
  <c r="DO149"/>
  <c r="DP149" s="1"/>
  <c r="DV149" s="1"/>
  <c r="DR149"/>
  <c r="DS149"/>
  <c r="DW149"/>
  <c r="EC149" s="1"/>
  <c r="DX149"/>
  <c r="DY149"/>
  <c r="DZ149"/>
  <c r="EA149"/>
  <c r="EG149"/>
  <c r="EH149"/>
  <c r="EI149"/>
  <c r="EL149" s="1"/>
  <c r="EJ149"/>
  <c r="EK149"/>
  <c r="EM149"/>
  <c r="EQ149"/>
  <c r="EW149" s="1"/>
  <c r="ER149"/>
  <c r="ES149"/>
  <c r="ET149"/>
  <c r="EU149"/>
  <c r="FA149"/>
  <c r="FB149"/>
  <c r="FC149"/>
  <c r="FD149" s="1"/>
  <c r="FE149"/>
  <c r="FF149"/>
  <c r="FG149"/>
  <c r="FH149" s="1"/>
  <c r="FI149"/>
  <c r="FL149" s="1"/>
  <c r="FJ149"/>
  <c r="FM149" s="1"/>
  <c r="FK149"/>
  <c r="FN149"/>
  <c r="FO149"/>
  <c r="FP149"/>
  <c r="L150"/>
  <c r="AA150" s="1"/>
  <c r="M150"/>
  <c r="P150" s="1"/>
  <c r="N150"/>
  <c r="Y150" s="1"/>
  <c r="O150"/>
  <c r="Q150"/>
  <c r="S150" s="1"/>
  <c r="R150"/>
  <c r="U150"/>
  <c r="AB150" s="1"/>
  <c r="AC150" s="1"/>
  <c r="V150"/>
  <c r="Z150"/>
  <c r="AE150"/>
  <c r="AF150"/>
  <c r="AI150" s="1"/>
  <c r="AM150" s="1"/>
  <c r="AG150"/>
  <c r="AR150" s="1"/>
  <c r="AH150"/>
  <c r="AJ150"/>
  <c r="AK150"/>
  <c r="AL150"/>
  <c r="AN150"/>
  <c r="AU150" s="1"/>
  <c r="AV150" s="1"/>
  <c r="AO150"/>
  <c r="AP150"/>
  <c r="AQ150" s="1"/>
  <c r="AW150" s="1"/>
  <c r="AS150"/>
  <c r="AT150"/>
  <c r="AX150"/>
  <c r="AY150"/>
  <c r="AZ150"/>
  <c r="BC150" s="1"/>
  <c r="BG150" s="1"/>
  <c r="BA150"/>
  <c r="BL150" s="1"/>
  <c r="BB150"/>
  <c r="BD150"/>
  <c r="BE150"/>
  <c r="BF150"/>
  <c r="BH150"/>
  <c r="BO150" s="1"/>
  <c r="BP150" s="1"/>
  <c r="BI150"/>
  <c r="BJ150"/>
  <c r="BK150" s="1"/>
  <c r="BQ150" s="1"/>
  <c r="BM150"/>
  <c r="BN150"/>
  <c r="BR150"/>
  <c r="CG150" s="1"/>
  <c r="BS150"/>
  <c r="BT150"/>
  <c r="BU150"/>
  <c r="BV150"/>
  <c r="BW150"/>
  <c r="BX150"/>
  <c r="BY150"/>
  <c r="BZ150"/>
  <c r="CA150"/>
  <c r="CB150"/>
  <c r="CC150"/>
  <c r="CD150"/>
  <c r="CJ150" s="1"/>
  <c r="CF150"/>
  <c r="CH150"/>
  <c r="CI150" s="1"/>
  <c r="CK150"/>
  <c r="CZ150" s="1"/>
  <c r="CL150"/>
  <c r="CO150" s="1"/>
  <c r="CS150" s="1"/>
  <c r="CM150"/>
  <c r="CN150"/>
  <c r="CP150"/>
  <c r="CR150" s="1"/>
  <c r="CQ150"/>
  <c r="CT150"/>
  <c r="DA150" s="1"/>
  <c r="DB150" s="1"/>
  <c r="CU150"/>
  <c r="CX150"/>
  <c r="CY150"/>
  <c r="DD150"/>
  <c r="DS150" s="1"/>
  <c r="DE150"/>
  <c r="DH150" s="1"/>
  <c r="DF150"/>
  <c r="DQ150" s="1"/>
  <c r="DG150"/>
  <c r="DI150"/>
  <c r="DK150" s="1"/>
  <c r="DJ150"/>
  <c r="DM150"/>
  <c r="DT150" s="1"/>
  <c r="DU150" s="1"/>
  <c r="DN150"/>
  <c r="DR150"/>
  <c r="DW150"/>
  <c r="DX150"/>
  <c r="DY150"/>
  <c r="EB150" s="1"/>
  <c r="DZ150"/>
  <c r="EC150" s="1"/>
  <c r="EA150"/>
  <c r="EG150"/>
  <c r="EM150" s="1"/>
  <c r="EH150"/>
  <c r="EI150"/>
  <c r="EJ150"/>
  <c r="EK150"/>
  <c r="EL150"/>
  <c r="EO150" s="1"/>
  <c r="EP150"/>
  <c r="EQ150"/>
  <c r="ER150"/>
  <c r="ES150"/>
  <c r="EV150" s="1"/>
  <c r="ET150"/>
  <c r="EW150" s="1"/>
  <c r="EU150"/>
  <c r="FA150"/>
  <c r="FC150" s="1"/>
  <c r="FD150" s="1"/>
  <c r="FB150"/>
  <c r="FE150"/>
  <c r="FG150" s="1"/>
  <c r="FH150" s="1"/>
  <c r="FF150"/>
  <c r="FI150"/>
  <c r="FL150" s="1"/>
  <c r="FJ150"/>
  <c r="FM150" s="1"/>
  <c r="FN150"/>
  <c r="FO150"/>
  <c r="FP150"/>
  <c r="L151"/>
  <c r="AA151" s="1"/>
  <c r="M151"/>
  <c r="P151" s="1"/>
  <c r="T151" s="1"/>
  <c r="N151"/>
  <c r="O151"/>
  <c r="Q151"/>
  <c r="S151" s="1"/>
  <c r="R151"/>
  <c r="U151"/>
  <c r="AB151" s="1"/>
  <c r="AC151" s="1"/>
  <c r="V151"/>
  <c r="Y151"/>
  <c r="Z151"/>
  <c r="AE151"/>
  <c r="AT151" s="1"/>
  <c r="AF151"/>
  <c r="AI151" s="1"/>
  <c r="AG151"/>
  <c r="AR151" s="1"/>
  <c r="AH151"/>
  <c r="AJ151"/>
  <c r="AL151" s="1"/>
  <c r="AK151"/>
  <c r="AN151"/>
  <c r="AU151" s="1"/>
  <c r="AV151" s="1"/>
  <c r="AO151"/>
  <c r="AS151"/>
  <c r="AX151"/>
  <c r="AY151"/>
  <c r="BN151" s="1"/>
  <c r="AZ151"/>
  <c r="BC151" s="1"/>
  <c r="BG151" s="1"/>
  <c r="BA151"/>
  <c r="BL151" s="1"/>
  <c r="BB151"/>
  <c r="BD151"/>
  <c r="BF151" s="1"/>
  <c r="BE151"/>
  <c r="BH151"/>
  <c r="BO151" s="1"/>
  <c r="BP151" s="1"/>
  <c r="BI151"/>
  <c r="BM151"/>
  <c r="BR151"/>
  <c r="BS151"/>
  <c r="BV151" s="1"/>
  <c r="BZ151" s="1"/>
  <c r="BT151"/>
  <c r="CE151" s="1"/>
  <c r="BU151"/>
  <c r="BW151"/>
  <c r="BX151"/>
  <c r="BY151"/>
  <c r="CA151"/>
  <c r="CH151" s="1"/>
  <c r="CI151" s="1"/>
  <c r="CB151"/>
  <c r="CC151"/>
  <c r="CD151" s="1"/>
  <c r="CJ151" s="1"/>
  <c r="CF151"/>
  <c r="CG151"/>
  <c r="CK151"/>
  <c r="CZ151" s="1"/>
  <c r="CL151"/>
  <c r="CM151"/>
  <c r="CN151"/>
  <c r="CO151"/>
  <c r="CP151"/>
  <c r="CQ151"/>
  <c r="CR151"/>
  <c r="CS151"/>
  <c r="CT151"/>
  <c r="CU151"/>
  <c r="CV151"/>
  <c r="CW151"/>
  <c r="DC151" s="1"/>
  <c r="CY151"/>
  <c r="DA151"/>
  <c r="DB151" s="1"/>
  <c r="DD151"/>
  <c r="DS151" s="1"/>
  <c r="DE151"/>
  <c r="DH151" s="1"/>
  <c r="DL151" s="1"/>
  <c r="DF151"/>
  <c r="DG151"/>
  <c r="DI151"/>
  <c r="DK151" s="1"/>
  <c r="DJ151"/>
  <c r="DM151"/>
  <c r="DT151" s="1"/>
  <c r="DU151" s="1"/>
  <c r="DN151"/>
  <c r="DQ151"/>
  <c r="DR151"/>
  <c r="DW151"/>
  <c r="DX151"/>
  <c r="DY151"/>
  <c r="EB151" s="1"/>
  <c r="DZ151"/>
  <c r="EA151"/>
  <c r="EC151"/>
  <c r="EG151"/>
  <c r="EM151" s="1"/>
  <c r="EH151"/>
  <c r="EI151"/>
  <c r="EJ151"/>
  <c r="EK151"/>
  <c r="EQ151"/>
  <c r="ER151"/>
  <c r="ES151"/>
  <c r="EV151" s="1"/>
  <c r="ET151"/>
  <c r="EU151"/>
  <c r="EW151"/>
  <c r="FA151"/>
  <c r="FC151" s="1"/>
  <c r="FD151" s="1"/>
  <c r="FB151"/>
  <c r="FE151"/>
  <c r="FG151" s="1"/>
  <c r="FH151" s="1"/>
  <c r="FF151"/>
  <c r="FI151"/>
  <c r="FL151" s="1"/>
  <c r="FN151"/>
  <c r="FO151"/>
  <c r="FP151"/>
  <c r="L152"/>
  <c r="AA152" s="1"/>
  <c r="M152"/>
  <c r="N152"/>
  <c r="O152"/>
  <c r="P152"/>
  <c r="Q152"/>
  <c r="R152"/>
  <c r="S152"/>
  <c r="T152"/>
  <c r="U152"/>
  <c r="V152"/>
  <c r="W152"/>
  <c r="X152"/>
  <c r="AD152" s="1"/>
  <c r="Z152"/>
  <c r="AB152"/>
  <c r="AC152" s="1"/>
  <c r="AE152"/>
  <c r="AT152" s="1"/>
  <c r="AF152"/>
  <c r="AI152" s="1"/>
  <c r="AG152"/>
  <c r="AH152"/>
  <c r="AJ152"/>
  <c r="AL152" s="1"/>
  <c r="AK152"/>
  <c r="AN152"/>
  <c r="AU152" s="1"/>
  <c r="AV152" s="1"/>
  <c r="AO152"/>
  <c r="AR152"/>
  <c r="AS152"/>
  <c r="AX152"/>
  <c r="AY152"/>
  <c r="BN152" s="1"/>
  <c r="AZ152"/>
  <c r="BC152" s="1"/>
  <c r="BA152"/>
  <c r="BB152"/>
  <c r="BD152"/>
  <c r="BF152" s="1"/>
  <c r="BE152"/>
  <c r="BH152"/>
  <c r="BO152" s="1"/>
  <c r="BP152" s="1"/>
  <c r="BI152"/>
  <c r="BL152"/>
  <c r="BM152"/>
  <c r="BR152"/>
  <c r="BS152"/>
  <c r="BV152" s="1"/>
  <c r="BZ152" s="1"/>
  <c r="BT152"/>
  <c r="CE152" s="1"/>
  <c r="BU152"/>
  <c r="BW152"/>
  <c r="BY152" s="1"/>
  <c r="BX152"/>
  <c r="CA152"/>
  <c r="CH152" s="1"/>
  <c r="CI152" s="1"/>
  <c r="CB152"/>
  <c r="CF152"/>
  <c r="CK152"/>
  <c r="CL152"/>
  <c r="CM152"/>
  <c r="CX152" s="1"/>
  <c r="CN152"/>
  <c r="CP152"/>
  <c r="CQ152"/>
  <c r="CR152"/>
  <c r="CT152"/>
  <c r="CU152"/>
  <c r="CV152"/>
  <c r="CW152" s="1"/>
  <c r="DC152" s="1"/>
  <c r="CY152"/>
  <c r="CZ152"/>
  <c r="DA152"/>
  <c r="DB152" s="1"/>
  <c r="DD152"/>
  <c r="DS152" s="1"/>
  <c r="DE152"/>
  <c r="DF152"/>
  <c r="DG152"/>
  <c r="DH152"/>
  <c r="DI152"/>
  <c r="DJ152"/>
  <c r="DK152"/>
  <c r="DL152"/>
  <c r="DM152"/>
  <c r="DN152"/>
  <c r="DO152"/>
  <c r="DP152"/>
  <c r="DV152" s="1"/>
  <c r="DR152"/>
  <c r="DT152"/>
  <c r="DU152" s="1"/>
  <c r="DW152"/>
  <c r="EC152" s="1"/>
  <c r="DX152"/>
  <c r="DY152"/>
  <c r="DZ152"/>
  <c r="EA152"/>
  <c r="EB152"/>
  <c r="EE152" s="1"/>
  <c r="EF152"/>
  <c r="EG152"/>
  <c r="EL152" s="1"/>
  <c r="EH152"/>
  <c r="EI152"/>
  <c r="EJ152"/>
  <c r="EM152" s="1"/>
  <c r="EK152"/>
  <c r="EQ152"/>
  <c r="EW152" s="1"/>
  <c r="ER152"/>
  <c r="ES152"/>
  <c r="ET152"/>
  <c r="EU152"/>
  <c r="EV152"/>
  <c r="EY152" s="1"/>
  <c r="EZ152"/>
  <c r="FA152"/>
  <c r="FB152"/>
  <c r="FC152"/>
  <c r="FD152"/>
  <c r="FE152"/>
  <c r="FF152"/>
  <c r="FG152"/>
  <c r="FH152"/>
  <c r="FI152"/>
  <c r="FJ152" s="1"/>
  <c r="FL152"/>
  <c r="FN152"/>
  <c r="FO152"/>
  <c r="FP152"/>
  <c r="L153"/>
  <c r="M153"/>
  <c r="N153"/>
  <c r="Y153" s="1"/>
  <c r="O153"/>
  <c r="Q153"/>
  <c r="R153"/>
  <c r="S153"/>
  <c r="U153"/>
  <c r="V153"/>
  <c r="W153"/>
  <c r="X153" s="1"/>
  <c r="AD153" s="1"/>
  <c r="Z153"/>
  <c r="AA153"/>
  <c r="AB153"/>
  <c r="AC153" s="1"/>
  <c r="AE153"/>
  <c r="AT153" s="1"/>
  <c r="AF153"/>
  <c r="AG153"/>
  <c r="AH153"/>
  <c r="AI153"/>
  <c r="AJ153"/>
  <c r="AK153"/>
  <c r="AL153"/>
  <c r="AM153"/>
  <c r="AN153"/>
  <c r="AO153"/>
  <c r="AP153"/>
  <c r="AQ153"/>
  <c r="AW153" s="1"/>
  <c r="AS153"/>
  <c r="AU153"/>
  <c r="AV153" s="1"/>
  <c r="AX153"/>
  <c r="AY153"/>
  <c r="BN153" s="1"/>
  <c r="AZ153"/>
  <c r="BA153"/>
  <c r="BB153"/>
  <c r="BC153"/>
  <c r="BD153"/>
  <c r="BE153"/>
  <c r="BF153"/>
  <c r="BG153"/>
  <c r="BH153"/>
  <c r="BI153"/>
  <c r="BJ153"/>
  <c r="BK153"/>
  <c r="BQ153" s="1"/>
  <c r="BM153"/>
  <c r="BO153"/>
  <c r="BP153" s="1"/>
  <c r="BR153"/>
  <c r="CG153" s="1"/>
  <c r="BS153"/>
  <c r="BV153" s="1"/>
  <c r="BZ153" s="1"/>
  <c r="BT153"/>
  <c r="BU153"/>
  <c r="BW153"/>
  <c r="BY153" s="1"/>
  <c r="BX153"/>
  <c r="CA153"/>
  <c r="CH153" s="1"/>
  <c r="CI153" s="1"/>
  <c r="CB153"/>
  <c r="CE153"/>
  <c r="CF153"/>
  <c r="CK153"/>
  <c r="CL153"/>
  <c r="CO153" s="1"/>
  <c r="CM153"/>
  <c r="CX153" s="1"/>
  <c r="CN153"/>
  <c r="CP153"/>
  <c r="CR153" s="1"/>
  <c r="CQ153"/>
  <c r="CT153"/>
  <c r="DA153" s="1"/>
  <c r="DB153" s="1"/>
  <c r="CU153"/>
  <c r="CY153"/>
  <c r="DD153"/>
  <c r="DE153"/>
  <c r="DF153"/>
  <c r="DQ153" s="1"/>
  <c r="DG153"/>
  <c r="DI153"/>
  <c r="DJ153"/>
  <c r="DK153"/>
  <c r="DM153"/>
  <c r="DN153"/>
  <c r="DO153"/>
  <c r="DP153" s="1"/>
  <c r="DV153" s="1"/>
  <c r="DR153"/>
  <c r="DS153"/>
  <c r="DT153"/>
  <c r="DU153"/>
  <c r="DW153"/>
  <c r="EC153" s="1"/>
  <c r="DX153"/>
  <c r="DY153"/>
  <c r="DZ153"/>
  <c r="EA153"/>
  <c r="EG153"/>
  <c r="EH153"/>
  <c r="EI153"/>
  <c r="EL153" s="1"/>
  <c r="EJ153"/>
  <c r="EK153"/>
  <c r="EM153"/>
  <c r="EQ153"/>
  <c r="EW153" s="1"/>
  <c r="ER153"/>
  <c r="ES153"/>
  <c r="ET153"/>
  <c r="EU153"/>
  <c r="FA153"/>
  <c r="FB153"/>
  <c r="FC153"/>
  <c r="FD153" s="1"/>
  <c r="FE153"/>
  <c r="FF153"/>
  <c r="FG153"/>
  <c r="FH153" s="1"/>
  <c r="FI153"/>
  <c r="FL153" s="1"/>
  <c r="FJ153"/>
  <c r="FM153" s="1"/>
  <c r="FK153"/>
  <c r="FN153"/>
  <c r="FO153"/>
  <c r="FP153"/>
  <c r="L154"/>
  <c r="AA154" s="1"/>
  <c r="M154"/>
  <c r="P154" s="1"/>
  <c r="N154"/>
  <c r="Y154" s="1"/>
  <c r="O154"/>
  <c r="Q154"/>
  <c r="S154" s="1"/>
  <c r="R154"/>
  <c r="U154"/>
  <c r="AB154" s="1"/>
  <c r="AC154" s="1"/>
  <c r="V154"/>
  <c r="Z154"/>
  <c r="AE154"/>
  <c r="AF154"/>
  <c r="AI154" s="1"/>
  <c r="AM154" s="1"/>
  <c r="AG154"/>
  <c r="AR154" s="1"/>
  <c r="AH154"/>
  <c r="AJ154"/>
  <c r="AK154"/>
  <c r="AL154"/>
  <c r="AN154"/>
  <c r="AU154" s="1"/>
  <c r="AV154" s="1"/>
  <c r="AO154"/>
  <c r="AP154"/>
  <c r="AQ154" s="1"/>
  <c r="AW154" s="1"/>
  <c r="AS154"/>
  <c r="AT154"/>
  <c r="AX154"/>
  <c r="AY154"/>
  <c r="AZ154"/>
  <c r="BC154" s="1"/>
  <c r="BG154" s="1"/>
  <c r="BA154"/>
  <c r="BL154" s="1"/>
  <c r="BB154"/>
  <c r="BD154"/>
  <c r="BE154"/>
  <c r="BF154"/>
  <c r="BH154"/>
  <c r="BO154" s="1"/>
  <c r="BP154" s="1"/>
  <c r="BI154"/>
  <c r="BJ154"/>
  <c r="BK154" s="1"/>
  <c r="BQ154" s="1"/>
  <c r="BM154"/>
  <c r="BN154"/>
  <c r="BR154"/>
  <c r="CG154" s="1"/>
  <c r="BS154"/>
  <c r="BT154"/>
  <c r="BU154"/>
  <c r="BV154"/>
  <c r="BW154"/>
  <c r="BX154"/>
  <c r="BY154"/>
  <c r="BZ154"/>
  <c r="CA154"/>
  <c r="CB154"/>
  <c r="CC154"/>
  <c r="CD154"/>
  <c r="CJ154" s="1"/>
  <c r="CF154"/>
  <c r="CH154"/>
  <c r="CI154" s="1"/>
  <c r="CK154"/>
  <c r="CZ154" s="1"/>
  <c r="CL154"/>
  <c r="CO154" s="1"/>
  <c r="CM154"/>
  <c r="CN154"/>
  <c r="CP154"/>
  <c r="CR154" s="1"/>
  <c r="CQ154"/>
  <c r="CT154"/>
  <c r="DA154" s="1"/>
  <c r="DB154" s="1"/>
  <c r="CU154"/>
  <c r="CX154"/>
  <c r="CY154"/>
  <c r="DD154"/>
  <c r="DS154" s="1"/>
  <c r="DE154"/>
  <c r="DH154" s="1"/>
  <c r="DL154" s="1"/>
  <c r="DF154"/>
  <c r="DQ154" s="1"/>
  <c r="DG154"/>
  <c r="DI154"/>
  <c r="DK154" s="1"/>
  <c r="DJ154"/>
  <c r="DM154"/>
  <c r="DT154" s="1"/>
  <c r="DU154" s="1"/>
  <c r="DN154"/>
  <c r="DR154"/>
  <c r="DW154"/>
  <c r="DX154"/>
  <c r="DY154"/>
  <c r="EB154" s="1"/>
  <c r="DZ154"/>
  <c r="EC154" s="1"/>
  <c r="EA154"/>
  <c r="EG154"/>
  <c r="EM154" s="1"/>
  <c r="EH154"/>
  <c r="EI154"/>
  <c r="EJ154"/>
  <c r="EK154"/>
  <c r="EL154"/>
  <c r="EO154" s="1"/>
  <c r="EP154"/>
  <c r="EQ154"/>
  <c r="ER154"/>
  <c r="ES154"/>
  <c r="EV154" s="1"/>
  <c r="ET154"/>
  <c r="EW154" s="1"/>
  <c r="EU154"/>
  <c r="FA154"/>
  <c r="FC154" s="1"/>
  <c r="FD154" s="1"/>
  <c r="FB154"/>
  <c r="FE154"/>
  <c r="FG154" s="1"/>
  <c r="FH154" s="1"/>
  <c r="FF154"/>
  <c r="FI154"/>
  <c r="FL154" s="1"/>
  <c r="FJ154"/>
  <c r="FM154" s="1"/>
  <c r="FN154"/>
  <c r="FO154"/>
  <c r="FP154"/>
  <c r="L155"/>
  <c r="AA155" s="1"/>
  <c r="M155"/>
  <c r="P155" s="1"/>
  <c r="T155" s="1"/>
  <c r="N155"/>
  <c r="O155"/>
  <c r="Q155"/>
  <c r="S155" s="1"/>
  <c r="R155"/>
  <c r="U155"/>
  <c r="AB155" s="1"/>
  <c r="AC155" s="1"/>
  <c r="V155"/>
  <c r="Y155"/>
  <c r="Z155"/>
  <c r="AE155"/>
  <c r="AT155" s="1"/>
  <c r="AF155"/>
  <c r="AI155" s="1"/>
  <c r="AG155"/>
  <c r="AR155" s="1"/>
  <c r="AH155"/>
  <c r="AJ155"/>
  <c r="AL155" s="1"/>
  <c r="AK155"/>
  <c r="AN155"/>
  <c r="AU155" s="1"/>
  <c r="AV155" s="1"/>
  <c r="AO155"/>
  <c r="AS155"/>
  <c r="AX155"/>
  <c r="AY155"/>
  <c r="BN155" s="1"/>
  <c r="AZ155"/>
  <c r="BC155" s="1"/>
  <c r="BG155" s="1"/>
  <c r="BA155"/>
  <c r="BL155" s="1"/>
  <c r="BB155"/>
  <c r="BD155"/>
  <c r="BF155" s="1"/>
  <c r="BE155"/>
  <c r="BH155"/>
  <c r="BO155" s="1"/>
  <c r="BP155" s="1"/>
  <c r="BI155"/>
  <c r="BM155"/>
  <c r="BR155"/>
  <c r="BS155"/>
  <c r="BV155" s="1"/>
  <c r="BZ155" s="1"/>
  <c r="BT155"/>
  <c r="CE155" s="1"/>
  <c r="BU155"/>
  <c r="BW155"/>
  <c r="BX155"/>
  <c r="BY155"/>
  <c r="CA155"/>
  <c r="CH155" s="1"/>
  <c r="CI155" s="1"/>
  <c r="CB155"/>
  <c r="CC155"/>
  <c r="CD155" s="1"/>
  <c r="CJ155" s="1"/>
  <c r="CF155"/>
  <c r="CG155"/>
  <c r="CK155"/>
  <c r="CZ155" s="1"/>
  <c r="CL155"/>
  <c r="CM155"/>
  <c r="CN155"/>
  <c r="CO155"/>
  <c r="CP155"/>
  <c r="CQ155"/>
  <c r="CR155"/>
  <c r="CS155"/>
  <c r="CT155"/>
  <c r="CU155"/>
  <c r="CV155"/>
  <c r="CW155"/>
  <c r="DC155" s="1"/>
  <c r="CY155"/>
  <c r="DA155"/>
  <c r="DB155" s="1"/>
  <c r="DD155"/>
  <c r="DS155" s="1"/>
  <c r="DE155"/>
  <c r="DH155" s="1"/>
  <c r="DL155" s="1"/>
  <c r="DF155"/>
  <c r="DG155"/>
  <c r="DI155"/>
  <c r="DK155" s="1"/>
  <c r="DJ155"/>
  <c r="DM155"/>
  <c r="DT155" s="1"/>
  <c r="DU155" s="1"/>
  <c r="DN155"/>
  <c r="DQ155"/>
  <c r="DR155"/>
  <c r="DW155"/>
  <c r="DX155"/>
  <c r="DY155"/>
  <c r="EB155" s="1"/>
  <c r="DZ155"/>
  <c r="EA155"/>
  <c r="EC155"/>
  <c r="EG155"/>
  <c r="EM155" s="1"/>
  <c r="EH155"/>
  <c r="EI155"/>
  <c r="EJ155"/>
  <c r="EK155"/>
  <c r="EQ155"/>
  <c r="ER155"/>
  <c r="ES155"/>
  <c r="EV155" s="1"/>
  <c r="ET155"/>
  <c r="EU155"/>
  <c r="EW155"/>
  <c r="FA155"/>
  <c r="FC155" s="1"/>
  <c r="FD155" s="1"/>
  <c r="FB155"/>
  <c r="FE155"/>
  <c r="FG155" s="1"/>
  <c r="FH155" s="1"/>
  <c r="FF155"/>
  <c r="FI155"/>
  <c r="FL155" s="1"/>
  <c r="FN155"/>
  <c r="FO155"/>
  <c r="FP155"/>
  <c r="L156"/>
  <c r="AA156" s="1"/>
  <c r="M156"/>
  <c r="N156"/>
  <c r="O156"/>
  <c r="P156"/>
  <c r="Q156"/>
  <c r="R156"/>
  <c r="S156"/>
  <c r="T156"/>
  <c r="U156"/>
  <c r="V156"/>
  <c r="W156"/>
  <c r="X156"/>
  <c r="AD156" s="1"/>
  <c r="Z156"/>
  <c r="AB156"/>
  <c r="AC156" s="1"/>
  <c r="AE156"/>
  <c r="AT156" s="1"/>
  <c r="AF156"/>
  <c r="AI156" s="1"/>
  <c r="AG156"/>
  <c r="AH156"/>
  <c r="AJ156"/>
  <c r="AL156" s="1"/>
  <c r="AK156"/>
  <c r="AN156"/>
  <c r="AU156" s="1"/>
  <c r="AV156" s="1"/>
  <c r="AO156"/>
  <c r="AR156"/>
  <c r="AS156"/>
  <c r="AX156"/>
  <c r="AY156"/>
  <c r="BN156" s="1"/>
  <c r="AZ156"/>
  <c r="BC156" s="1"/>
  <c r="BG156" s="1"/>
  <c r="BA156"/>
  <c r="BB156"/>
  <c r="BD156"/>
  <c r="BF156" s="1"/>
  <c r="BE156"/>
  <c r="BH156"/>
  <c r="BO156" s="1"/>
  <c r="BP156" s="1"/>
  <c r="BI156"/>
  <c r="BL156"/>
  <c r="BM156"/>
  <c r="BR156"/>
  <c r="BS156"/>
  <c r="BV156" s="1"/>
  <c r="BT156"/>
  <c r="CE156" s="1"/>
  <c r="BU156"/>
  <c r="BW156"/>
  <c r="BY156" s="1"/>
  <c r="BX156"/>
  <c r="CA156"/>
  <c r="CH156" s="1"/>
  <c r="CI156" s="1"/>
  <c r="CB156"/>
  <c r="CF156"/>
  <c r="CK156"/>
  <c r="CL156"/>
  <c r="CM156"/>
  <c r="CX156" s="1"/>
  <c r="CN156"/>
  <c r="CP156"/>
  <c r="CQ156"/>
  <c r="CR156"/>
  <c r="CT156"/>
  <c r="CU156"/>
  <c r="CV156"/>
  <c r="CW156" s="1"/>
  <c r="DC156" s="1"/>
  <c r="CY156"/>
  <c r="CZ156"/>
  <c r="DA156"/>
  <c r="DB156" s="1"/>
  <c r="DD156"/>
  <c r="DS156" s="1"/>
  <c r="DE156"/>
  <c r="DF156"/>
  <c r="DG156"/>
  <c r="DH156"/>
  <c r="DI156"/>
  <c r="DJ156"/>
  <c r="DK156"/>
  <c r="DL156"/>
  <c r="DM156"/>
  <c r="DN156"/>
  <c r="DO156"/>
  <c r="DP156"/>
  <c r="DV156" s="1"/>
  <c r="DR156"/>
  <c r="DT156"/>
  <c r="DU156" s="1"/>
  <c r="DW156"/>
  <c r="EC156" s="1"/>
  <c r="DX156"/>
  <c r="DY156"/>
  <c r="DZ156"/>
  <c r="EA156"/>
  <c r="EB156"/>
  <c r="EE156" s="1"/>
  <c r="EF156"/>
  <c r="EG156"/>
  <c r="EL156" s="1"/>
  <c r="EH156"/>
  <c r="EI156"/>
  <c r="EJ156"/>
  <c r="EM156" s="1"/>
  <c r="EK156"/>
  <c r="EQ156"/>
  <c r="EW156" s="1"/>
  <c r="ER156"/>
  <c r="ES156"/>
  <c r="ET156"/>
  <c r="EU156"/>
  <c r="EV156"/>
  <c r="EY156" s="1"/>
  <c r="EZ156"/>
  <c r="FA156"/>
  <c r="FB156"/>
  <c r="FC156"/>
  <c r="FD156"/>
  <c r="FE156"/>
  <c r="FF156"/>
  <c r="FG156"/>
  <c r="FH156"/>
  <c r="FI156"/>
  <c r="FJ156" s="1"/>
  <c r="FL156"/>
  <c r="FN156"/>
  <c r="FO156"/>
  <c r="FP156"/>
  <c r="L157"/>
  <c r="M157"/>
  <c r="N157"/>
  <c r="Y157" s="1"/>
  <c r="O157"/>
  <c r="Q157"/>
  <c r="R157"/>
  <c r="S157"/>
  <c r="U157"/>
  <c r="V157"/>
  <c r="W157"/>
  <c r="X157" s="1"/>
  <c r="AD157" s="1"/>
  <c r="Z157"/>
  <c r="AA157"/>
  <c r="AB157"/>
  <c r="AC157" s="1"/>
  <c r="AE157"/>
  <c r="AT157" s="1"/>
  <c r="AF157"/>
  <c r="AG157"/>
  <c r="AH157"/>
  <c r="AI157"/>
  <c r="AJ157"/>
  <c r="AK157"/>
  <c r="AL157"/>
  <c r="AM157"/>
  <c r="AN157"/>
  <c r="AO157"/>
  <c r="AP157"/>
  <c r="AQ157"/>
  <c r="AW157" s="1"/>
  <c r="AS157"/>
  <c r="AU157"/>
  <c r="AV157" s="1"/>
  <c r="AX157"/>
  <c r="AY157"/>
  <c r="BN157" s="1"/>
  <c r="AZ157"/>
  <c r="BA157"/>
  <c r="BB157"/>
  <c r="BC157"/>
  <c r="BD157"/>
  <c r="BE157"/>
  <c r="BF157"/>
  <c r="BG157"/>
  <c r="BH157"/>
  <c r="BI157"/>
  <c r="BJ157"/>
  <c r="BK157"/>
  <c r="BQ157" s="1"/>
  <c r="BM157"/>
  <c r="BO157"/>
  <c r="BP157" s="1"/>
  <c r="BR157"/>
  <c r="CG157" s="1"/>
  <c r="BS157"/>
  <c r="BV157" s="1"/>
  <c r="BZ157" s="1"/>
  <c r="BT157"/>
  <c r="BU157"/>
  <c r="BW157"/>
  <c r="BY157" s="1"/>
  <c r="BX157"/>
  <c r="CA157"/>
  <c r="CH157" s="1"/>
  <c r="CI157" s="1"/>
  <c r="CB157"/>
  <c r="CE157"/>
  <c r="CF157"/>
  <c r="CK157"/>
  <c r="CL157"/>
  <c r="CO157" s="1"/>
  <c r="CM157"/>
  <c r="CX157" s="1"/>
  <c r="CN157"/>
  <c r="CP157"/>
  <c r="CR157" s="1"/>
  <c r="CQ157"/>
  <c r="CT157"/>
  <c r="DA157" s="1"/>
  <c r="DB157" s="1"/>
  <c r="CU157"/>
  <c r="CY157"/>
  <c r="DD157"/>
  <c r="DE157"/>
  <c r="DF157"/>
  <c r="DQ157" s="1"/>
  <c r="DG157"/>
  <c r="DI157"/>
  <c r="DJ157"/>
  <c r="DK157"/>
  <c r="DM157"/>
  <c r="DN157"/>
  <c r="DO157"/>
  <c r="DP157" s="1"/>
  <c r="DV157" s="1"/>
  <c r="DR157"/>
  <c r="DS157"/>
  <c r="DT157"/>
  <c r="DU157" s="1"/>
  <c r="DW157"/>
  <c r="EC157" s="1"/>
  <c r="DX157"/>
  <c r="DY157"/>
  <c r="DZ157"/>
  <c r="EA157"/>
  <c r="EG157"/>
  <c r="EH157"/>
  <c r="EI157"/>
  <c r="EL157" s="1"/>
  <c r="EJ157"/>
  <c r="EK157"/>
  <c r="EM157"/>
  <c r="EQ157"/>
  <c r="EW157" s="1"/>
  <c r="ER157"/>
  <c r="ES157"/>
  <c r="ET157"/>
  <c r="EU157"/>
  <c r="FA157"/>
  <c r="FB157"/>
  <c r="FC157"/>
  <c r="FD157" s="1"/>
  <c r="FE157"/>
  <c r="FF157"/>
  <c r="FG157"/>
  <c r="FH157" s="1"/>
  <c r="FI157"/>
  <c r="FL157" s="1"/>
  <c r="FJ157"/>
  <c r="FM157" s="1"/>
  <c r="FK157"/>
  <c r="FN157"/>
  <c r="FO157"/>
  <c r="FP157"/>
  <c r="L158"/>
  <c r="AA158" s="1"/>
  <c r="M158"/>
  <c r="P158" s="1"/>
  <c r="T158" s="1"/>
  <c r="N158"/>
  <c r="Y158" s="1"/>
  <c r="O158"/>
  <c r="Q158"/>
  <c r="S158" s="1"/>
  <c r="R158"/>
  <c r="U158"/>
  <c r="AB158" s="1"/>
  <c r="AC158" s="1"/>
  <c r="V158"/>
  <c r="Z158"/>
  <c r="AE158"/>
  <c r="AF158"/>
  <c r="AI158" s="1"/>
  <c r="AM158" s="1"/>
  <c r="AG158"/>
  <c r="AR158" s="1"/>
  <c r="AH158"/>
  <c r="AJ158"/>
  <c r="AK158"/>
  <c r="AL158"/>
  <c r="AN158"/>
  <c r="AU158" s="1"/>
  <c r="AV158" s="1"/>
  <c r="AO158"/>
  <c r="AP158"/>
  <c r="AQ158" s="1"/>
  <c r="AW158" s="1"/>
  <c r="AS158"/>
  <c r="AT158"/>
  <c r="AX158"/>
  <c r="AY158"/>
  <c r="AZ158"/>
  <c r="BC158" s="1"/>
  <c r="BG158" s="1"/>
  <c r="BA158"/>
  <c r="BL158" s="1"/>
  <c r="BB158"/>
  <c r="BD158"/>
  <c r="BE158"/>
  <c r="BF158"/>
  <c r="BH158"/>
  <c r="BO158" s="1"/>
  <c r="BP158" s="1"/>
  <c r="BI158"/>
  <c r="BJ158"/>
  <c r="BK158" s="1"/>
  <c r="BQ158" s="1"/>
  <c r="BM158"/>
  <c r="BN158"/>
  <c r="BR158"/>
  <c r="CG158" s="1"/>
  <c r="BS158"/>
  <c r="BT158"/>
  <c r="BU158"/>
  <c r="BV158"/>
  <c r="BW158"/>
  <c r="BX158"/>
  <c r="BY158"/>
  <c r="BZ158"/>
  <c r="CA158"/>
  <c r="CB158"/>
  <c r="CC158"/>
  <c r="CD158"/>
  <c r="CJ158" s="1"/>
  <c r="CF158"/>
  <c r="CH158"/>
  <c r="CI158" s="1"/>
  <c r="CK158"/>
  <c r="CZ158" s="1"/>
  <c r="CL158"/>
  <c r="CO158" s="1"/>
  <c r="CM158"/>
  <c r="CN158"/>
  <c r="CP158"/>
  <c r="CR158" s="1"/>
  <c r="CQ158"/>
  <c r="CT158"/>
  <c r="DA158" s="1"/>
  <c r="DB158" s="1"/>
  <c r="CU158"/>
  <c r="CX158"/>
  <c r="CY158"/>
  <c r="DD158"/>
  <c r="DS158" s="1"/>
  <c r="DE158"/>
  <c r="DH158" s="1"/>
  <c r="DL158" s="1"/>
  <c r="DF158"/>
  <c r="DQ158" s="1"/>
  <c r="DG158"/>
  <c r="DI158"/>
  <c r="DK158" s="1"/>
  <c r="DJ158"/>
  <c r="DM158"/>
  <c r="DT158" s="1"/>
  <c r="DU158" s="1"/>
  <c r="DN158"/>
  <c r="DR158"/>
  <c r="DW158"/>
  <c r="DX158"/>
  <c r="DY158"/>
  <c r="EB158" s="1"/>
  <c r="DZ158"/>
  <c r="EC158" s="1"/>
  <c r="EA158"/>
  <c r="EG158"/>
  <c r="EM158" s="1"/>
  <c r="EH158"/>
  <c r="EI158"/>
  <c r="EJ158"/>
  <c r="EK158"/>
  <c r="EL158"/>
  <c r="EO158" s="1"/>
  <c r="EP158"/>
  <c r="EQ158"/>
  <c r="ER158"/>
  <c r="ES158"/>
  <c r="EV158" s="1"/>
  <c r="ET158"/>
  <c r="EW158" s="1"/>
  <c r="EU158"/>
  <c r="FA158"/>
  <c r="FC158" s="1"/>
  <c r="FD158" s="1"/>
  <c r="FB158"/>
  <c r="FE158"/>
  <c r="FG158" s="1"/>
  <c r="FH158" s="1"/>
  <c r="FF158"/>
  <c r="FI158"/>
  <c r="FL158" s="1"/>
  <c r="FJ158"/>
  <c r="FM158" s="1"/>
  <c r="FN158"/>
  <c r="FO158"/>
  <c r="FP158"/>
  <c r="L159"/>
  <c r="AA159" s="1"/>
  <c r="M159"/>
  <c r="P159" s="1"/>
  <c r="N159"/>
  <c r="O159"/>
  <c r="Q159"/>
  <c r="S159" s="1"/>
  <c r="R159"/>
  <c r="U159"/>
  <c r="AB159" s="1"/>
  <c r="AC159" s="1"/>
  <c r="V159"/>
  <c r="Y159"/>
  <c r="Z159"/>
  <c r="AE159"/>
  <c r="AF159"/>
  <c r="AI159" s="1"/>
  <c r="AM159" s="1"/>
  <c r="AG159"/>
  <c r="AR159" s="1"/>
  <c r="AH159"/>
  <c r="AJ159"/>
  <c r="AL159" s="1"/>
  <c r="AK159"/>
  <c r="AN159"/>
  <c r="AU159" s="1"/>
  <c r="AV159" s="1"/>
  <c r="AO159"/>
  <c r="AS159"/>
  <c r="AX159"/>
  <c r="AY159"/>
  <c r="AZ159"/>
  <c r="BC159" s="1"/>
  <c r="BA159"/>
  <c r="BL159" s="1"/>
  <c r="BB159"/>
  <c r="BD159"/>
  <c r="BF159" s="1"/>
  <c r="BE159"/>
  <c r="BH159"/>
  <c r="BO159" s="1"/>
  <c r="BP159" s="1"/>
  <c r="BI159"/>
  <c r="BM159"/>
  <c r="BR159"/>
  <c r="CE159" s="1"/>
  <c r="BS159"/>
  <c r="BT159"/>
  <c r="BV159" s="1"/>
  <c r="BZ159" s="1"/>
  <c r="BU159"/>
  <c r="BW159"/>
  <c r="BX159"/>
  <c r="BY159"/>
  <c r="CA159"/>
  <c r="CB159"/>
  <c r="CC159"/>
  <c r="CD159" s="1"/>
  <c r="CJ159" s="1"/>
  <c r="CF159"/>
  <c r="CG159"/>
  <c r="CH159"/>
  <c r="CI159" s="1"/>
  <c r="CK159"/>
  <c r="CZ159" s="1"/>
  <c r="CL159"/>
  <c r="CM159"/>
  <c r="CN159"/>
  <c r="CO159"/>
  <c r="CP159"/>
  <c r="CQ159"/>
  <c r="CR159"/>
  <c r="CS159"/>
  <c r="CT159"/>
  <c r="CU159"/>
  <c r="CV159"/>
  <c r="CW159"/>
  <c r="DC159" s="1"/>
  <c r="CY159"/>
  <c r="DA159"/>
  <c r="DB159" s="1"/>
  <c r="DD159"/>
  <c r="DS159" s="1"/>
  <c r="DE159"/>
  <c r="DH159" s="1"/>
  <c r="DL159" s="1"/>
  <c r="DF159"/>
  <c r="DG159"/>
  <c r="DI159"/>
  <c r="DK159" s="1"/>
  <c r="DJ159"/>
  <c r="DM159"/>
  <c r="DT159" s="1"/>
  <c r="DU159" s="1"/>
  <c r="DN159"/>
  <c r="DQ159"/>
  <c r="DR159"/>
  <c r="DW159"/>
  <c r="DX159"/>
  <c r="DY159"/>
  <c r="EB159" s="1"/>
  <c r="DZ159"/>
  <c r="EA159"/>
  <c r="EC159"/>
  <c r="EG159"/>
  <c r="EM159" s="1"/>
  <c r="EH159"/>
  <c r="EI159"/>
  <c r="EJ159"/>
  <c r="EK159"/>
  <c r="EQ159"/>
  <c r="ER159"/>
  <c r="ES159"/>
  <c r="EV159" s="1"/>
  <c r="ET159"/>
  <c r="EU159"/>
  <c r="EW159"/>
  <c r="FA159"/>
  <c r="FC159" s="1"/>
  <c r="FD159" s="1"/>
  <c r="FB159"/>
  <c r="FE159"/>
  <c r="FG159" s="1"/>
  <c r="FH159" s="1"/>
  <c r="FF159"/>
  <c r="FI159"/>
  <c r="FL159" s="1"/>
  <c r="FN159"/>
  <c r="FO159"/>
  <c r="FP159"/>
  <c r="L160"/>
  <c r="AA160" s="1"/>
  <c r="M160"/>
  <c r="N160"/>
  <c r="O160"/>
  <c r="P160"/>
  <c r="Q160"/>
  <c r="R160"/>
  <c r="S160"/>
  <c r="T160"/>
  <c r="U160"/>
  <c r="V160"/>
  <c r="W160"/>
  <c r="X160"/>
  <c r="AD160" s="1"/>
  <c r="Z160"/>
  <c r="AB160"/>
  <c r="AC160" s="1"/>
  <c r="AE160"/>
  <c r="AT160" s="1"/>
  <c r="AF160"/>
  <c r="AI160" s="1"/>
  <c r="AG160"/>
  <c r="AH160"/>
  <c r="AJ160"/>
  <c r="AL160" s="1"/>
  <c r="AK160"/>
  <c r="AN160"/>
  <c r="AU160" s="1"/>
  <c r="AV160" s="1"/>
  <c r="AO160"/>
  <c r="AR160"/>
  <c r="AS160"/>
  <c r="AX160"/>
  <c r="AY160"/>
  <c r="BN160" s="1"/>
  <c r="AZ160"/>
  <c r="BC160" s="1"/>
  <c r="BG160" s="1"/>
  <c r="BA160"/>
  <c r="BB160"/>
  <c r="BD160"/>
  <c r="BF160" s="1"/>
  <c r="BE160"/>
  <c r="BH160"/>
  <c r="BO160" s="1"/>
  <c r="BP160" s="1"/>
  <c r="BI160"/>
  <c r="BL160"/>
  <c r="BM160"/>
  <c r="BR160"/>
  <c r="BS160"/>
  <c r="BV160" s="1"/>
  <c r="BT160"/>
  <c r="CE160" s="1"/>
  <c r="BU160"/>
  <c r="BW160"/>
  <c r="BY160" s="1"/>
  <c r="BX160"/>
  <c r="CA160"/>
  <c r="CH160" s="1"/>
  <c r="CI160" s="1"/>
  <c r="CB160"/>
  <c r="CF160"/>
  <c r="CK160"/>
  <c r="CX160" s="1"/>
  <c r="CL160"/>
  <c r="CM160"/>
  <c r="CO160" s="1"/>
  <c r="CS160" s="1"/>
  <c r="CN160"/>
  <c r="CP160"/>
  <c r="CQ160"/>
  <c r="CR160"/>
  <c r="CT160"/>
  <c r="CU160"/>
  <c r="CV160"/>
  <c r="CW160" s="1"/>
  <c r="DC160" s="1"/>
  <c r="CY160"/>
  <c r="CZ160"/>
  <c r="DA160"/>
  <c r="DB160" s="1"/>
  <c r="DD160"/>
  <c r="DS160" s="1"/>
  <c r="DE160"/>
  <c r="DF160"/>
  <c r="DG160"/>
  <c r="DH160"/>
  <c r="DI160"/>
  <c r="DJ160"/>
  <c r="DK160"/>
  <c r="DL160"/>
  <c r="DM160"/>
  <c r="DN160"/>
  <c r="DO160"/>
  <c r="DP160"/>
  <c r="DV160" s="1"/>
  <c r="DR160"/>
  <c r="DT160"/>
  <c r="DU160" s="1"/>
  <c r="DW160"/>
  <c r="EC160" s="1"/>
  <c r="DX160"/>
  <c r="DY160"/>
  <c r="DZ160"/>
  <c r="EA160"/>
  <c r="EB160"/>
  <c r="EE160" s="1"/>
  <c r="EF160"/>
  <c r="EG160"/>
  <c r="EL160" s="1"/>
  <c r="EH160"/>
  <c r="EI160"/>
  <c r="EJ160"/>
  <c r="EM160" s="1"/>
  <c r="EK160"/>
  <c r="EQ160"/>
  <c r="EW160" s="1"/>
  <c r="ER160"/>
  <c r="ES160"/>
  <c r="ET160"/>
  <c r="EU160"/>
  <c r="EV160"/>
  <c r="EY160" s="1"/>
  <c r="EZ160"/>
  <c r="FA160"/>
  <c r="FB160"/>
  <c r="FC160"/>
  <c r="FD160"/>
  <c r="FE160"/>
  <c r="FF160"/>
  <c r="FG160"/>
  <c r="FH160"/>
  <c r="FI160"/>
  <c r="FJ160" s="1"/>
  <c r="FL160"/>
  <c r="FN160"/>
  <c r="FO160"/>
  <c r="FP160"/>
  <c r="L161"/>
  <c r="M161"/>
  <c r="N161"/>
  <c r="P161" s="1"/>
  <c r="O161"/>
  <c r="Q161"/>
  <c r="R161"/>
  <c r="S161"/>
  <c r="U161"/>
  <c r="V161"/>
  <c r="W161"/>
  <c r="X161" s="1"/>
  <c r="AD161" s="1"/>
  <c r="Z161"/>
  <c r="AA161"/>
  <c r="AB161"/>
  <c r="AC161" s="1"/>
  <c r="AE161"/>
  <c r="AF161"/>
  <c r="AG161"/>
  <c r="AH161"/>
  <c r="AI161"/>
  <c r="AJ161"/>
  <c r="AK161"/>
  <c r="AL161"/>
  <c r="AM161"/>
  <c r="AN161"/>
  <c r="AO161"/>
  <c r="AP161"/>
  <c r="AQ161"/>
  <c r="AW161" s="1"/>
  <c r="AS161"/>
  <c r="AU161"/>
  <c r="AV161" s="1"/>
  <c r="AX161"/>
  <c r="AY161"/>
  <c r="AZ161"/>
  <c r="BA161"/>
  <c r="BB161"/>
  <c r="BC161"/>
  <c r="BD161"/>
  <c r="BE161"/>
  <c r="BF161"/>
  <c r="BG161"/>
  <c r="BH161"/>
  <c r="BI161"/>
  <c r="BJ161"/>
  <c r="BK161"/>
  <c r="BQ161" s="1"/>
  <c r="BM161"/>
  <c r="BO161"/>
  <c r="BP161" s="1"/>
  <c r="BR161"/>
  <c r="BS161"/>
  <c r="BV161" s="1"/>
  <c r="BZ161" s="1"/>
  <c r="BT161"/>
  <c r="BU161"/>
  <c r="BW161"/>
  <c r="BY161" s="1"/>
  <c r="BX161"/>
  <c r="CA161"/>
  <c r="CB161"/>
  <c r="CF161"/>
  <c r="CK161"/>
  <c r="CL161"/>
  <c r="CM161"/>
  <c r="CN161"/>
  <c r="CP161"/>
  <c r="CR161" s="1"/>
  <c r="CQ161"/>
  <c r="CT161"/>
  <c r="DA161" s="1"/>
  <c r="DB161" s="1"/>
  <c r="CU161"/>
  <c r="CY161"/>
  <c r="DD161"/>
  <c r="DQ161" s="1"/>
  <c r="DE161"/>
  <c r="DF161"/>
  <c r="DH161" s="1"/>
  <c r="DG161"/>
  <c r="DI161"/>
  <c r="DJ161"/>
  <c r="DK161"/>
  <c r="DM161"/>
  <c r="DN161"/>
  <c r="DO161"/>
  <c r="DP161" s="1"/>
  <c r="DV161" s="1"/>
  <c r="DR161"/>
  <c r="DS161"/>
  <c r="DT161"/>
  <c r="DU161" s="1"/>
  <c r="DW161"/>
  <c r="DX161"/>
  <c r="DY161"/>
  <c r="DZ161"/>
  <c r="EA161"/>
  <c r="EG161"/>
  <c r="EH161"/>
  <c r="EI161"/>
  <c r="EL161" s="1"/>
  <c r="EJ161"/>
  <c r="EK161"/>
  <c r="EQ161"/>
  <c r="ER161"/>
  <c r="ES161"/>
  <c r="ET161"/>
  <c r="EU161"/>
  <c r="FA161"/>
  <c r="FB161"/>
  <c r="FC161"/>
  <c r="FD161" s="1"/>
  <c r="FE161"/>
  <c r="FF161"/>
  <c r="FG161"/>
  <c r="FH161" s="1"/>
  <c r="FI161"/>
  <c r="FJ161"/>
  <c r="FM161" s="1"/>
  <c r="FK161"/>
  <c r="FL161"/>
  <c r="FN161"/>
  <c r="FO161"/>
  <c r="FP161"/>
  <c r="L162"/>
  <c r="M162"/>
  <c r="P162" s="1"/>
  <c r="N162"/>
  <c r="O162"/>
  <c r="Q162"/>
  <c r="R162"/>
  <c r="U162"/>
  <c r="AB162" s="1"/>
  <c r="AC162" s="1"/>
  <c r="V162"/>
  <c r="Z162"/>
  <c r="AE162"/>
  <c r="AF162"/>
  <c r="AG162"/>
  <c r="AH162"/>
  <c r="AJ162"/>
  <c r="AK162"/>
  <c r="AL162"/>
  <c r="AN162"/>
  <c r="AO162"/>
  <c r="AP162"/>
  <c r="AQ162" s="1"/>
  <c r="AW162" s="1"/>
  <c r="AS162"/>
  <c r="AT162"/>
  <c r="AU162"/>
  <c r="AV162" s="1"/>
  <c r="AX162"/>
  <c r="AY162"/>
  <c r="AZ162"/>
  <c r="BA162"/>
  <c r="BL162" s="1"/>
  <c r="BB162"/>
  <c r="BD162"/>
  <c r="BE162"/>
  <c r="BF162"/>
  <c r="BH162"/>
  <c r="BO162" s="1"/>
  <c r="BP162" s="1"/>
  <c r="BI162"/>
  <c r="BJ162"/>
  <c r="BK162" s="1"/>
  <c r="BQ162" s="1"/>
  <c r="BM162"/>
  <c r="BN162"/>
  <c r="BR162"/>
  <c r="BS162"/>
  <c r="BT162"/>
  <c r="BU162"/>
  <c r="BV162"/>
  <c r="BW162"/>
  <c r="BX162"/>
  <c r="BY162"/>
  <c r="BZ162"/>
  <c r="CA162"/>
  <c r="CB162"/>
  <c r="CC162"/>
  <c r="CD162"/>
  <c r="CJ162" s="1"/>
  <c r="CF162"/>
  <c r="CH162"/>
  <c r="CI162" s="1"/>
  <c r="CK162"/>
  <c r="CL162"/>
  <c r="CO162" s="1"/>
  <c r="CS162" s="1"/>
  <c r="CM162"/>
  <c r="CN162"/>
  <c r="CP162"/>
  <c r="CR162" s="1"/>
  <c r="CQ162"/>
  <c r="CT162"/>
  <c r="CU162"/>
  <c r="CY162"/>
  <c r="DD162"/>
  <c r="DE162"/>
  <c r="DF162"/>
  <c r="DG162"/>
  <c r="DI162"/>
  <c r="DK162" s="1"/>
  <c r="DJ162"/>
  <c r="DM162"/>
  <c r="DT162" s="1"/>
  <c r="DU162" s="1"/>
  <c r="DN162"/>
  <c r="DR162"/>
  <c r="DW162"/>
  <c r="EB162" s="1"/>
  <c r="DX162"/>
  <c r="DY162"/>
  <c r="DZ162"/>
  <c r="EC162" s="1"/>
  <c r="EA162"/>
  <c r="ED162"/>
  <c r="EG162"/>
  <c r="EM162" s="1"/>
  <c r="EH162"/>
  <c r="EI162"/>
  <c r="EJ162"/>
  <c r="EK162"/>
  <c r="EL162"/>
  <c r="EP162"/>
  <c r="EQ162"/>
  <c r="EV162" s="1"/>
  <c r="ER162"/>
  <c r="ES162"/>
  <c r="ET162"/>
  <c r="EW162" s="1"/>
  <c r="EU162"/>
  <c r="EX162"/>
  <c r="FA162"/>
  <c r="FB162"/>
  <c r="FE162"/>
  <c r="FF162"/>
  <c r="FI162"/>
  <c r="FL162" s="1"/>
  <c r="FJ162"/>
  <c r="FN162"/>
  <c r="FO162"/>
  <c r="FP162"/>
  <c r="L163"/>
  <c r="M163"/>
  <c r="P163" s="1"/>
  <c r="T163" s="1"/>
  <c r="N163"/>
  <c r="O163"/>
  <c r="Q163"/>
  <c r="S163" s="1"/>
  <c r="R163"/>
  <c r="U163"/>
  <c r="V163"/>
  <c r="Z163"/>
  <c r="AE163"/>
  <c r="AF163"/>
  <c r="AG163"/>
  <c r="AH163"/>
  <c r="AJ163"/>
  <c r="AK163"/>
  <c r="AN163"/>
  <c r="AU163" s="1"/>
  <c r="AV163" s="1"/>
  <c r="AO163"/>
  <c r="AS163"/>
  <c r="AX163"/>
  <c r="AY163"/>
  <c r="AZ163"/>
  <c r="BA163"/>
  <c r="BB163"/>
  <c r="BD163"/>
  <c r="BF163" s="1"/>
  <c r="BE163"/>
  <c r="BH163"/>
  <c r="BO163" s="1"/>
  <c r="BP163" s="1"/>
  <c r="BI163"/>
  <c r="BM163"/>
  <c r="BR163"/>
  <c r="CE163" s="1"/>
  <c r="BS163"/>
  <c r="BT163"/>
  <c r="BV163" s="1"/>
  <c r="BU163"/>
  <c r="BW163"/>
  <c r="BX163"/>
  <c r="BY163"/>
  <c r="CA163"/>
  <c r="CB163"/>
  <c r="CC163"/>
  <c r="CD163" s="1"/>
  <c r="CJ163" s="1"/>
  <c r="CF163"/>
  <c r="CG163"/>
  <c r="CH163"/>
  <c r="CI163" s="1"/>
  <c r="CK163"/>
  <c r="CL163"/>
  <c r="CM163"/>
  <c r="CN163"/>
  <c r="CO163"/>
  <c r="CP163"/>
  <c r="CQ163"/>
  <c r="CR163"/>
  <c r="CS163"/>
  <c r="CT163"/>
  <c r="CU163"/>
  <c r="CV163"/>
  <c r="CW163"/>
  <c r="DC163" s="1"/>
  <c r="CY163"/>
  <c r="DA163"/>
  <c r="DB163" s="1"/>
  <c r="DD163"/>
  <c r="DE163"/>
  <c r="DH163" s="1"/>
  <c r="DL163" s="1"/>
  <c r="DF163"/>
  <c r="DG163"/>
  <c r="DI163"/>
  <c r="DK163" s="1"/>
  <c r="DJ163"/>
  <c r="DM163"/>
  <c r="DN163"/>
  <c r="DR163"/>
  <c r="DW163"/>
  <c r="DX163"/>
  <c r="DY163"/>
  <c r="EB163" s="1"/>
  <c r="DZ163"/>
  <c r="EA163"/>
  <c r="EG163"/>
  <c r="EH163"/>
  <c r="EI163"/>
  <c r="EJ163"/>
  <c r="EK163"/>
  <c r="EQ163"/>
  <c r="ER163"/>
  <c r="ES163"/>
  <c r="EV163" s="1"/>
  <c r="ET163"/>
  <c r="EU163"/>
  <c r="FA163"/>
  <c r="FC163" s="1"/>
  <c r="FD163" s="1"/>
  <c r="FB163"/>
  <c r="FE163"/>
  <c r="FG163" s="1"/>
  <c r="FH163" s="1"/>
  <c r="FF163"/>
  <c r="FI163"/>
  <c r="FN163"/>
  <c r="FO163"/>
  <c r="FP163"/>
  <c r="L164"/>
  <c r="M164"/>
  <c r="N164"/>
  <c r="O164"/>
  <c r="P164"/>
  <c r="Q164"/>
  <c r="R164"/>
  <c r="S164"/>
  <c r="T164"/>
  <c r="U164"/>
  <c r="V164"/>
  <c r="W164"/>
  <c r="X164"/>
  <c r="AD164" s="1"/>
  <c r="Z164"/>
  <c r="AB164"/>
  <c r="AC164" s="1"/>
  <c r="AE164"/>
  <c r="AF164"/>
  <c r="AI164" s="1"/>
  <c r="AG164"/>
  <c r="AH164"/>
  <c r="AJ164"/>
  <c r="AL164" s="1"/>
  <c r="AK164"/>
  <c r="AN164"/>
  <c r="AO164"/>
  <c r="AR164"/>
  <c r="AS164"/>
  <c r="AX164"/>
  <c r="AY164"/>
  <c r="AZ164"/>
  <c r="BC164" s="1"/>
  <c r="BA164"/>
  <c r="BB164"/>
  <c r="BD164"/>
  <c r="BF164" s="1"/>
  <c r="BE164"/>
  <c r="BH164"/>
  <c r="BI164"/>
  <c r="BL164"/>
  <c r="BM164"/>
  <c r="BR164"/>
  <c r="BS164"/>
  <c r="BV164" s="1"/>
  <c r="BT164"/>
  <c r="BU164"/>
  <c r="BW164"/>
  <c r="BX164"/>
  <c r="CA164"/>
  <c r="CH164" s="1"/>
  <c r="CI164" s="1"/>
  <c r="CB164"/>
  <c r="CF164"/>
  <c r="CK164"/>
  <c r="CL164"/>
  <c r="CM164"/>
  <c r="CN164"/>
  <c r="CP164"/>
  <c r="CQ164"/>
  <c r="CR164"/>
  <c r="CT164"/>
  <c r="CU164"/>
  <c r="CV164"/>
  <c r="CW164" s="1"/>
  <c r="DC164" s="1"/>
  <c r="CY164"/>
  <c r="CZ164"/>
  <c r="DA164"/>
  <c r="DB164" s="1"/>
  <c r="DD164"/>
  <c r="DE164"/>
  <c r="DF164"/>
  <c r="DG164"/>
  <c r="DH164"/>
  <c r="DI164"/>
  <c r="DJ164"/>
  <c r="DK164"/>
  <c r="DL164"/>
  <c r="DM164"/>
  <c r="DN164"/>
  <c r="DO164"/>
  <c r="DP164"/>
  <c r="DV164" s="1"/>
  <c r="DR164"/>
  <c r="DT164"/>
  <c r="DU164" s="1"/>
  <c r="DW164"/>
  <c r="EC164" s="1"/>
  <c r="DX164"/>
  <c r="DY164"/>
  <c r="DZ164"/>
  <c r="EA164"/>
  <c r="EB164"/>
  <c r="EF164"/>
  <c r="EG164"/>
  <c r="EL164" s="1"/>
  <c r="EH164"/>
  <c r="EI164"/>
  <c r="EJ164"/>
  <c r="EM164" s="1"/>
  <c r="EK164"/>
  <c r="EQ164"/>
  <c r="ER164"/>
  <c r="ES164"/>
  <c r="ET164"/>
  <c r="EU164"/>
  <c r="EV164"/>
  <c r="EZ164"/>
  <c r="FA164"/>
  <c r="FB164"/>
  <c r="FC164"/>
  <c r="FD164"/>
  <c r="FE164"/>
  <c r="FF164"/>
  <c r="FG164"/>
  <c r="FH164"/>
  <c r="FI164"/>
  <c r="FJ164" s="1"/>
  <c r="FL164"/>
  <c r="FN164"/>
  <c r="FO164"/>
  <c r="FP164"/>
  <c r="L165"/>
  <c r="M165"/>
  <c r="N165"/>
  <c r="P165" s="1"/>
  <c r="O165"/>
  <c r="Q165"/>
  <c r="R165"/>
  <c r="S165"/>
  <c r="U165"/>
  <c r="V165"/>
  <c r="W165"/>
  <c r="X165" s="1"/>
  <c r="AD165" s="1"/>
  <c r="Z165"/>
  <c r="AA165"/>
  <c r="AB165"/>
  <c r="AC165" s="1"/>
  <c r="AE165"/>
  <c r="AF165"/>
  <c r="AG165"/>
  <c r="AH165"/>
  <c r="AI165"/>
  <c r="AJ165"/>
  <c r="AK165"/>
  <c r="AL165"/>
  <c r="AM165"/>
  <c r="AN165"/>
  <c r="AO165"/>
  <c r="AP165"/>
  <c r="AQ165"/>
  <c r="AW165" s="1"/>
  <c r="AS165"/>
  <c r="AU165"/>
  <c r="AV165" s="1"/>
  <c r="AX165"/>
  <c r="AY165"/>
  <c r="AZ165"/>
  <c r="BA165"/>
  <c r="BB165"/>
  <c r="BC165"/>
  <c r="BD165"/>
  <c r="BE165"/>
  <c r="BF165"/>
  <c r="BG165"/>
  <c r="BH165"/>
  <c r="BI165"/>
  <c r="BJ165"/>
  <c r="BK165"/>
  <c r="BQ165" s="1"/>
  <c r="BM165"/>
  <c r="BO165"/>
  <c r="BP165" s="1"/>
  <c r="BR165"/>
  <c r="BS165"/>
  <c r="BV165" s="1"/>
  <c r="BZ165" s="1"/>
  <c r="BT165"/>
  <c r="BU165"/>
  <c r="BW165"/>
  <c r="BY165" s="1"/>
  <c r="BX165"/>
  <c r="CA165"/>
  <c r="CB165"/>
  <c r="CF165"/>
  <c r="CK165"/>
  <c r="CL165"/>
  <c r="CM165"/>
  <c r="CN165"/>
  <c r="CP165"/>
  <c r="CR165" s="1"/>
  <c r="CQ165"/>
  <c r="CT165"/>
  <c r="DA165" s="1"/>
  <c r="DB165" s="1"/>
  <c r="CU165"/>
  <c r="CY165"/>
  <c r="DD165"/>
  <c r="DQ165" s="1"/>
  <c r="DE165"/>
  <c r="DF165"/>
  <c r="DH165" s="1"/>
  <c r="DG165"/>
  <c r="DI165"/>
  <c r="DJ165"/>
  <c r="DK165"/>
  <c r="DM165"/>
  <c r="DN165"/>
  <c r="DO165"/>
  <c r="DP165" s="1"/>
  <c r="DV165" s="1"/>
  <c r="DR165"/>
  <c r="DS165"/>
  <c r="DT165"/>
  <c r="DU165" s="1"/>
  <c r="DW165"/>
  <c r="DX165"/>
  <c r="DY165"/>
  <c r="DZ165"/>
  <c r="EA165"/>
  <c r="EG165"/>
  <c r="EH165"/>
  <c r="EI165"/>
  <c r="EL165" s="1"/>
  <c r="EJ165"/>
  <c r="EK165"/>
  <c r="EQ165"/>
  <c r="ER165"/>
  <c r="ES165"/>
  <c r="ET165"/>
  <c r="EU165"/>
  <c r="FA165"/>
  <c r="FB165"/>
  <c r="FC165"/>
  <c r="FD165" s="1"/>
  <c r="FE165"/>
  <c r="FF165"/>
  <c r="FG165"/>
  <c r="FH165" s="1"/>
  <c r="FI165"/>
  <c r="FL165" s="1"/>
  <c r="FJ165"/>
  <c r="FM165" s="1"/>
  <c r="FK165"/>
  <c r="FN165"/>
  <c r="FO165"/>
  <c r="FP165"/>
  <c r="L166"/>
  <c r="M166"/>
  <c r="N166"/>
  <c r="O166"/>
  <c r="Q166"/>
  <c r="R166"/>
  <c r="U166"/>
  <c r="AB166" s="1"/>
  <c r="AC166" s="1"/>
  <c r="V166"/>
  <c r="Z166"/>
  <c r="AE166"/>
  <c r="AF166"/>
  <c r="AG166"/>
  <c r="AH166"/>
  <c r="AJ166"/>
  <c r="AK166"/>
  <c r="AL166"/>
  <c r="AN166"/>
  <c r="AU166" s="1"/>
  <c r="AV166" s="1"/>
  <c r="AO166"/>
  <c r="AP166"/>
  <c r="AQ166" s="1"/>
  <c r="AW166" s="1"/>
  <c r="AS166"/>
  <c r="AT166"/>
  <c r="AX166"/>
  <c r="AY166"/>
  <c r="AZ166"/>
  <c r="BA166"/>
  <c r="BB166"/>
  <c r="BD166"/>
  <c r="BE166"/>
  <c r="BF166"/>
  <c r="BH166"/>
  <c r="BO166" s="1"/>
  <c r="BP166" s="1"/>
  <c r="BI166"/>
  <c r="BJ166"/>
  <c r="BK166" s="1"/>
  <c r="BQ166" s="1"/>
  <c r="BM166"/>
  <c r="BN166"/>
  <c r="BR166"/>
  <c r="BS166"/>
  <c r="BT166"/>
  <c r="BU166"/>
  <c r="BV166"/>
  <c r="BW166"/>
  <c r="BX166"/>
  <c r="BY166"/>
  <c r="BZ166"/>
  <c r="CA166"/>
  <c r="CB166"/>
  <c r="CC166"/>
  <c r="CD166"/>
  <c r="CJ166" s="1"/>
  <c r="CF166"/>
  <c r="CH166"/>
  <c r="CI166" s="1"/>
  <c r="CK166"/>
  <c r="CL166"/>
  <c r="CO166" s="1"/>
  <c r="CM166"/>
  <c r="CN166"/>
  <c r="CP166"/>
  <c r="CR166" s="1"/>
  <c r="CQ166"/>
  <c r="CT166"/>
  <c r="CU166"/>
  <c r="CX166"/>
  <c r="CY166"/>
  <c r="DD166"/>
  <c r="DE166"/>
  <c r="DH166" s="1"/>
  <c r="DF166"/>
  <c r="DG166"/>
  <c r="DI166"/>
  <c r="DJ166"/>
  <c r="DM166"/>
  <c r="DT166" s="1"/>
  <c r="DU166" s="1"/>
  <c r="DN166"/>
  <c r="DR166"/>
  <c r="DW166"/>
  <c r="DX166"/>
  <c r="DY166"/>
  <c r="DZ166"/>
  <c r="EC166" s="1"/>
  <c r="EA166"/>
  <c r="EG166"/>
  <c r="EH166"/>
  <c r="EI166"/>
  <c r="EJ166"/>
  <c r="EK166"/>
  <c r="EL166"/>
  <c r="EQ166"/>
  <c r="ER166"/>
  <c r="ES166"/>
  <c r="ET166"/>
  <c r="EW166" s="1"/>
  <c r="EU166"/>
  <c r="FA166"/>
  <c r="FC166" s="1"/>
  <c r="FD166" s="1"/>
  <c r="FB166"/>
  <c r="FE166"/>
  <c r="FF166"/>
  <c r="FI166"/>
  <c r="FL166" s="1"/>
  <c r="FJ166"/>
  <c r="FN166"/>
  <c r="FO166"/>
  <c r="FP166"/>
  <c r="L167"/>
  <c r="M167"/>
  <c r="P167" s="1"/>
  <c r="N167"/>
  <c r="O167"/>
  <c r="Q167"/>
  <c r="S167" s="1"/>
  <c r="R167"/>
  <c r="U167"/>
  <c r="V167"/>
  <c r="Y167"/>
  <c r="Z167"/>
  <c r="AE167"/>
  <c r="AF167"/>
  <c r="AI167" s="1"/>
  <c r="AG167"/>
  <c r="AH167"/>
  <c r="AJ167"/>
  <c r="AL167" s="1"/>
  <c r="AK167"/>
  <c r="AN167"/>
  <c r="AU167" s="1"/>
  <c r="AV167" s="1"/>
  <c r="AO167"/>
  <c r="AS167"/>
  <c r="AX167"/>
  <c r="AY167"/>
  <c r="AZ167"/>
  <c r="BC167" s="1"/>
  <c r="BA167"/>
  <c r="BB167"/>
  <c r="BD167"/>
  <c r="BE167"/>
  <c r="BH167"/>
  <c r="BO167" s="1"/>
  <c r="BP167" s="1"/>
  <c r="BI167"/>
  <c r="BM167"/>
  <c r="BR167"/>
  <c r="BS167"/>
  <c r="BT167"/>
  <c r="BU167"/>
  <c r="BW167"/>
  <c r="BX167"/>
  <c r="BY167"/>
  <c r="CA167"/>
  <c r="CB167"/>
  <c r="CC167"/>
  <c r="CD167" s="1"/>
  <c r="CJ167" s="1"/>
  <c r="CF167"/>
  <c r="CG167"/>
  <c r="CH167"/>
  <c r="CI167" s="1"/>
  <c r="CK167"/>
  <c r="CL167"/>
  <c r="CM167"/>
  <c r="CN167"/>
  <c r="CO167"/>
  <c r="CP167"/>
  <c r="CQ167"/>
  <c r="CR167"/>
  <c r="CS167"/>
  <c r="CT167"/>
  <c r="CU167"/>
  <c r="CV167"/>
  <c r="CW167"/>
  <c r="DC167" s="1"/>
  <c r="CY167"/>
  <c r="DA167"/>
  <c r="DB167" s="1"/>
  <c r="DD167"/>
  <c r="DE167"/>
  <c r="DH167" s="1"/>
  <c r="DF167"/>
  <c r="DG167"/>
  <c r="DI167"/>
  <c r="DK167" s="1"/>
  <c r="DJ167"/>
  <c r="DM167"/>
  <c r="DN167"/>
  <c r="DQ167"/>
  <c r="DR167"/>
  <c r="DW167"/>
  <c r="DX167"/>
  <c r="DY167"/>
  <c r="EB167" s="1"/>
  <c r="DZ167"/>
  <c r="EA167"/>
  <c r="EC167"/>
  <c r="EG167"/>
  <c r="EH167"/>
  <c r="EI167"/>
  <c r="EJ167"/>
  <c r="EK167"/>
  <c r="EQ167"/>
  <c r="ER167"/>
  <c r="ES167"/>
  <c r="EV167" s="1"/>
  <c r="ET167"/>
  <c r="EU167"/>
  <c r="EW167"/>
  <c r="FA167"/>
  <c r="FC167" s="1"/>
  <c r="FD167" s="1"/>
  <c r="FB167"/>
  <c r="FE167"/>
  <c r="FG167" s="1"/>
  <c r="FH167" s="1"/>
  <c r="FF167"/>
  <c r="FI167"/>
  <c r="FN167"/>
  <c r="FO167"/>
  <c r="FP167"/>
  <c r="L168"/>
  <c r="M168"/>
  <c r="N168"/>
  <c r="O168"/>
  <c r="P168"/>
  <c r="Q168"/>
  <c r="R168"/>
  <c r="S168"/>
  <c r="T168"/>
  <c r="U168"/>
  <c r="V168"/>
  <c r="W168"/>
  <c r="X168"/>
  <c r="AD168" s="1"/>
  <c r="Z168"/>
  <c r="AB168"/>
  <c r="AC168" s="1"/>
  <c r="AE168"/>
  <c r="AF168"/>
  <c r="AI168" s="1"/>
  <c r="AM168" s="1"/>
  <c r="AG168"/>
  <c r="AH168"/>
  <c r="AJ168"/>
  <c r="AL168" s="1"/>
  <c r="AK168"/>
  <c r="AN168"/>
  <c r="AO168"/>
  <c r="AS168"/>
  <c r="AX168"/>
  <c r="AY168"/>
  <c r="AZ168"/>
  <c r="BC168" s="1"/>
  <c r="BG168" s="1"/>
  <c r="BA168"/>
  <c r="BB168"/>
  <c r="BD168"/>
  <c r="BF168" s="1"/>
  <c r="BE168"/>
  <c r="BH168"/>
  <c r="BI168"/>
  <c r="BM168"/>
  <c r="BR168"/>
  <c r="BS168"/>
  <c r="BT168"/>
  <c r="BU168"/>
  <c r="BW168"/>
  <c r="BY168" s="1"/>
  <c r="BX168"/>
  <c r="CA168"/>
  <c r="CH168" s="1"/>
  <c r="CI168" s="1"/>
  <c r="CB168"/>
  <c r="CF168"/>
  <c r="CK168"/>
  <c r="CX168" s="1"/>
  <c r="CL168"/>
  <c r="CM168"/>
  <c r="CO168" s="1"/>
  <c r="CN168"/>
  <c r="CP168"/>
  <c r="CQ168"/>
  <c r="CR168"/>
  <c r="CT168"/>
  <c r="CU168"/>
  <c r="CV168"/>
  <c r="CW168" s="1"/>
  <c r="DC168" s="1"/>
  <c r="CY168"/>
  <c r="CZ168"/>
  <c r="DA168"/>
  <c r="DB168" s="1"/>
  <c r="DD168"/>
  <c r="DE168"/>
  <c r="DF168"/>
  <c r="DG168"/>
  <c r="DH168"/>
  <c r="DI168"/>
  <c r="DJ168"/>
  <c r="DK168"/>
  <c r="DL168"/>
  <c r="DM168"/>
  <c r="DN168"/>
  <c r="DO168"/>
  <c r="DP168"/>
  <c r="DV168" s="1"/>
  <c r="DR168"/>
  <c r="DT168"/>
  <c r="DU168" s="1"/>
  <c r="DW168"/>
  <c r="DX168"/>
  <c r="DY168"/>
  <c r="DZ168"/>
  <c r="EA168"/>
  <c r="EB168"/>
  <c r="EG168"/>
  <c r="EH168"/>
  <c r="EI168"/>
  <c r="EJ168"/>
  <c r="EM168" s="1"/>
  <c r="EK168"/>
  <c r="EQ168"/>
  <c r="EW168" s="1"/>
  <c r="ER168"/>
  <c r="ES168"/>
  <c r="ET168"/>
  <c r="EU168"/>
  <c r="EV168"/>
  <c r="FA168"/>
  <c r="FB168"/>
  <c r="FC168"/>
  <c r="FD168"/>
  <c r="FE168"/>
  <c r="FF168"/>
  <c r="FG168"/>
  <c r="FH168"/>
  <c r="FI168"/>
  <c r="FJ168" s="1"/>
  <c r="FL168"/>
  <c r="FN168"/>
  <c r="FO168"/>
  <c r="FP168"/>
  <c r="L169"/>
  <c r="Y169" s="1"/>
  <c r="M169"/>
  <c r="N169"/>
  <c r="O169"/>
  <c r="Q169"/>
  <c r="R169"/>
  <c r="S169"/>
  <c r="U169"/>
  <c r="V169"/>
  <c r="W169"/>
  <c r="X169" s="1"/>
  <c r="AD169" s="1"/>
  <c r="Z169"/>
  <c r="AA169"/>
  <c r="AB169"/>
  <c r="AC169" s="1"/>
  <c r="AE169"/>
  <c r="AF169"/>
  <c r="AG169"/>
  <c r="AH169"/>
  <c r="AI169"/>
  <c r="AJ169"/>
  <c r="AK169"/>
  <c r="AL169"/>
  <c r="AM169"/>
  <c r="AN169"/>
  <c r="AO169"/>
  <c r="AP169"/>
  <c r="AQ169"/>
  <c r="AW169" s="1"/>
  <c r="AS169"/>
  <c r="AU169"/>
  <c r="AV169" s="1"/>
  <c r="AX169"/>
  <c r="AY169"/>
  <c r="AZ169"/>
  <c r="BA169"/>
  <c r="BB169"/>
  <c r="BC169"/>
  <c r="BD169"/>
  <c r="BE169"/>
  <c r="BF169"/>
  <c r="BG169"/>
  <c r="BH169"/>
  <c r="BI169"/>
  <c r="BJ169"/>
  <c r="BK169"/>
  <c r="BQ169" s="1"/>
  <c r="BM169"/>
  <c r="BO169"/>
  <c r="BP169" s="1"/>
  <c r="BR169"/>
  <c r="BS169"/>
  <c r="BV169" s="1"/>
  <c r="BT169"/>
  <c r="BU169"/>
  <c r="BW169"/>
  <c r="BY169" s="1"/>
  <c r="BX169"/>
  <c r="CA169"/>
  <c r="CB169"/>
  <c r="CE169"/>
  <c r="CF169"/>
  <c r="CK169"/>
  <c r="CL169"/>
  <c r="CO169" s="1"/>
  <c r="CM169"/>
  <c r="CN169"/>
  <c r="CP169"/>
  <c r="CQ169"/>
  <c r="CT169"/>
  <c r="DA169" s="1"/>
  <c r="DB169" s="1"/>
  <c r="CU169"/>
  <c r="CY169"/>
  <c r="DD169"/>
  <c r="DE169"/>
  <c r="DF169"/>
  <c r="DG169"/>
  <c r="DI169"/>
  <c r="DJ169"/>
  <c r="DK169"/>
  <c r="DM169"/>
  <c r="DN169"/>
  <c r="DO169"/>
  <c r="DP169" s="1"/>
  <c r="DV169" s="1"/>
  <c r="DR169"/>
  <c r="DS169"/>
  <c r="DT169"/>
  <c r="DU169" s="1"/>
  <c r="DW169"/>
  <c r="DX169"/>
  <c r="DY169"/>
  <c r="DZ169"/>
  <c r="EA169"/>
  <c r="EG169"/>
  <c r="EH169"/>
  <c r="EI169"/>
  <c r="EL169" s="1"/>
  <c r="EJ169"/>
  <c r="EK169"/>
  <c r="EM169"/>
  <c r="EQ169"/>
  <c r="ER169"/>
  <c r="ES169"/>
  <c r="ET169"/>
  <c r="EU169"/>
  <c r="FA169"/>
  <c r="FB169"/>
  <c r="FC169"/>
  <c r="FD169" s="1"/>
  <c r="FE169"/>
  <c r="FF169"/>
  <c r="FG169"/>
  <c r="FH169" s="1"/>
  <c r="FI169"/>
  <c r="FJ169"/>
  <c r="FM169" s="1"/>
  <c r="FK169"/>
  <c r="FL169"/>
  <c r="FN169"/>
  <c r="FO169"/>
  <c r="FP169"/>
  <c r="L170"/>
  <c r="M170"/>
  <c r="N170"/>
  <c r="O170"/>
  <c r="Q170"/>
  <c r="S170" s="1"/>
  <c r="R170"/>
  <c r="U170"/>
  <c r="AB170" s="1"/>
  <c r="AC170" s="1"/>
  <c r="V170"/>
  <c r="Z170"/>
  <c r="AE170"/>
  <c r="AR170" s="1"/>
  <c r="AF170"/>
  <c r="AG170"/>
  <c r="AI170" s="1"/>
  <c r="AH170"/>
  <c r="AJ170"/>
  <c r="AK170"/>
  <c r="AL170"/>
  <c r="AN170"/>
  <c r="AO170"/>
  <c r="AP170"/>
  <c r="AQ170" s="1"/>
  <c r="AW170" s="1"/>
  <c r="AS170"/>
  <c r="AT170"/>
  <c r="AU170"/>
  <c r="AV170" s="1"/>
  <c r="AX170"/>
  <c r="AY170"/>
  <c r="AZ170"/>
  <c r="BA170"/>
  <c r="BB170"/>
  <c r="BD170"/>
  <c r="BE170"/>
  <c r="BF170"/>
  <c r="BH170"/>
  <c r="BI170"/>
  <c r="BJ170"/>
  <c r="BK170" s="1"/>
  <c r="BQ170" s="1"/>
  <c r="BM170"/>
  <c r="BN170"/>
  <c r="BO170"/>
  <c r="BP170" s="1"/>
  <c r="BR170"/>
  <c r="BS170"/>
  <c r="BT170"/>
  <c r="BU170"/>
  <c r="BV170"/>
  <c r="BW170"/>
  <c r="BX170"/>
  <c r="BY170"/>
  <c r="BZ170"/>
  <c r="CA170"/>
  <c r="CB170"/>
  <c r="CC170"/>
  <c r="CD170"/>
  <c r="CJ170" s="1"/>
  <c r="CF170"/>
  <c r="CH170"/>
  <c r="CI170" s="1"/>
  <c r="CK170"/>
  <c r="CL170"/>
  <c r="CO170" s="1"/>
  <c r="CM170"/>
  <c r="CN170"/>
  <c r="CP170"/>
  <c r="CR170" s="1"/>
  <c r="CQ170"/>
  <c r="CT170"/>
  <c r="CU170"/>
  <c r="CX170"/>
  <c r="CY170"/>
  <c r="DD170"/>
  <c r="DE170"/>
  <c r="DH170" s="1"/>
  <c r="DF170"/>
  <c r="DG170"/>
  <c r="DI170"/>
  <c r="DK170" s="1"/>
  <c r="DJ170"/>
  <c r="DM170"/>
  <c r="DT170" s="1"/>
  <c r="DU170" s="1"/>
  <c r="DN170"/>
  <c r="DR170"/>
  <c r="DW170"/>
  <c r="DX170"/>
  <c r="DY170"/>
  <c r="DZ170"/>
  <c r="EC170" s="1"/>
  <c r="EA170"/>
  <c r="EG170"/>
  <c r="EH170"/>
  <c r="EI170"/>
  <c r="EJ170"/>
  <c r="EK170"/>
  <c r="EL170"/>
  <c r="EQ170"/>
  <c r="EV170" s="1"/>
  <c r="ER170"/>
  <c r="ES170"/>
  <c r="ET170"/>
  <c r="EW170" s="1"/>
  <c r="EU170"/>
  <c r="EX170"/>
  <c r="FA170"/>
  <c r="FC170" s="1"/>
  <c r="FD170" s="1"/>
  <c r="FB170"/>
  <c r="FE170"/>
  <c r="FF170"/>
  <c r="FI170"/>
  <c r="FL170" s="1"/>
  <c r="FJ170"/>
  <c r="FN170"/>
  <c r="FO170"/>
  <c r="FP170"/>
  <c r="L171"/>
  <c r="M171"/>
  <c r="P171" s="1"/>
  <c r="T171" s="1"/>
  <c r="N171"/>
  <c r="O171"/>
  <c r="Q171"/>
  <c r="S171" s="1"/>
  <c r="R171"/>
  <c r="U171"/>
  <c r="V171"/>
  <c r="Z171"/>
  <c r="AE171"/>
  <c r="AF171"/>
  <c r="AG171"/>
  <c r="AH171"/>
  <c r="AJ171"/>
  <c r="AL171" s="1"/>
  <c r="AK171"/>
  <c r="AN171"/>
  <c r="AU171" s="1"/>
  <c r="AV171" s="1"/>
  <c r="AO171"/>
  <c r="AS171"/>
  <c r="AX171"/>
  <c r="AY171"/>
  <c r="AZ171"/>
  <c r="BC171" s="1"/>
  <c r="BA171"/>
  <c r="BB171"/>
  <c r="BD171"/>
  <c r="BE171"/>
  <c r="BH171"/>
  <c r="BO171" s="1"/>
  <c r="BP171" s="1"/>
  <c r="BI171"/>
  <c r="BM171"/>
  <c r="BR171"/>
  <c r="BS171"/>
  <c r="BT171"/>
  <c r="BU171"/>
  <c r="BW171"/>
  <c r="BX171"/>
  <c r="BY171"/>
  <c r="CA171"/>
  <c r="CB171"/>
  <c r="CC171"/>
  <c r="CD171" s="1"/>
  <c r="CJ171" s="1"/>
  <c r="CF171"/>
  <c r="CG171"/>
  <c r="CH171"/>
  <c r="CI171" s="1"/>
  <c r="CK171"/>
  <c r="CL171"/>
  <c r="CM171"/>
  <c r="CN171"/>
  <c r="CO171"/>
  <c r="CP171"/>
  <c r="CQ171"/>
  <c r="CR171"/>
  <c r="CS171"/>
  <c r="CT171"/>
  <c r="CU171"/>
  <c r="CV171"/>
  <c r="CW171"/>
  <c r="DC171" s="1"/>
  <c r="CY171"/>
  <c r="DA171"/>
  <c r="DB171" s="1"/>
  <c r="DD171"/>
  <c r="DE171"/>
  <c r="DH171" s="1"/>
  <c r="DL171" s="1"/>
  <c r="DF171"/>
  <c r="DG171"/>
  <c r="DI171"/>
  <c r="DK171" s="1"/>
  <c r="DJ171"/>
  <c r="DM171"/>
  <c r="DN171"/>
  <c r="DR171"/>
  <c r="DW171"/>
  <c r="DX171"/>
  <c r="DY171"/>
  <c r="EB171" s="1"/>
  <c r="DZ171"/>
  <c r="EA171"/>
  <c r="EG171"/>
  <c r="EH171"/>
  <c r="EI171"/>
  <c r="EJ171"/>
  <c r="EK171"/>
  <c r="EQ171"/>
  <c r="ER171"/>
  <c r="ES171"/>
  <c r="EV171" s="1"/>
  <c r="ET171"/>
  <c r="EU171"/>
  <c r="FA171"/>
  <c r="FC171" s="1"/>
  <c r="FD171" s="1"/>
  <c r="FB171"/>
  <c r="FE171"/>
  <c r="FG171" s="1"/>
  <c r="FH171" s="1"/>
  <c r="FF171"/>
  <c r="FI171"/>
  <c r="FN171"/>
  <c r="FO171"/>
  <c r="FP171"/>
  <c r="L172"/>
  <c r="M172"/>
  <c r="N172"/>
  <c r="O172"/>
  <c r="P172"/>
  <c r="Q172"/>
  <c r="R172"/>
  <c r="S172"/>
  <c r="T172"/>
  <c r="U172"/>
  <c r="V172"/>
  <c r="W172"/>
  <c r="X172"/>
  <c r="AD172" s="1"/>
  <c r="Z172"/>
  <c r="AB172"/>
  <c r="AC172" s="1"/>
  <c r="AE172"/>
  <c r="AF172"/>
  <c r="AI172" s="1"/>
  <c r="AM172" s="1"/>
  <c r="AG172"/>
  <c r="AH172"/>
  <c r="AJ172"/>
  <c r="AL172" s="1"/>
  <c r="AK172"/>
  <c r="AN172"/>
  <c r="AO172"/>
  <c r="AS172"/>
  <c r="AX172"/>
  <c r="AY172"/>
  <c r="AZ172"/>
  <c r="BC172" s="1"/>
  <c r="BG172" s="1"/>
  <c r="BA172"/>
  <c r="BB172"/>
  <c r="BD172"/>
  <c r="BF172" s="1"/>
  <c r="BE172"/>
  <c r="BH172"/>
  <c r="BI172"/>
  <c r="BM172"/>
  <c r="BR172"/>
  <c r="BS172"/>
  <c r="BT172"/>
  <c r="BU172"/>
  <c r="BW172"/>
  <c r="BX172"/>
  <c r="CA172"/>
  <c r="CH172" s="1"/>
  <c r="CI172" s="1"/>
  <c r="CB172"/>
  <c r="CF172"/>
  <c r="CK172"/>
  <c r="CX172" s="1"/>
  <c r="CL172"/>
  <c r="CM172"/>
  <c r="CN172"/>
  <c r="CP172"/>
  <c r="CQ172"/>
  <c r="CR172"/>
  <c r="CT172"/>
  <c r="CU172"/>
  <c r="CV172"/>
  <c r="CW172" s="1"/>
  <c r="DC172" s="1"/>
  <c r="CY172"/>
  <c r="CZ172"/>
  <c r="DA172"/>
  <c r="DB172" s="1"/>
  <c r="DD172"/>
  <c r="DE172"/>
  <c r="DF172"/>
  <c r="DG172"/>
  <c r="DH172"/>
  <c r="DI172"/>
  <c r="DJ172"/>
  <c r="DK172"/>
  <c r="DL172"/>
  <c r="DM172"/>
  <c r="DN172"/>
  <c r="DO172"/>
  <c r="DP172"/>
  <c r="DV172" s="1"/>
  <c r="DR172"/>
  <c r="DT172"/>
  <c r="DU172" s="1"/>
  <c r="DW172"/>
  <c r="EC172" s="1"/>
  <c r="DX172"/>
  <c r="DY172"/>
  <c r="DZ172"/>
  <c r="EA172"/>
  <c r="EB172"/>
  <c r="EG172"/>
  <c r="EL172" s="1"/>
  <c r="EH172"/>
  <c r="EI172"/>
  <c r="EJ172"/>
  <c r="EM172" s="1"/>
  <c r="EK172"/>
  <c r="EN172"/>
  <c r="EQ172"/>
  <c r="EW172" s="1"/>
  <c r="ER172"/>
  <c r="ES172"/>
  <c r="ET172"/>
  <c r="EU172"/>
  <c r="EV172"/>
  <c r="EZ172"/>
  <c r="FA172"/>
  <c r="FB172"/>
  <c r="FC172"/>
  <c r="FD172"/>
  <c r="FE172"/>
  <c r="FF172"/>
  <c r="FG172"/>
  <c r="FH172"/>
  <c r="FI172"/>
  <c r="FJ172" s="1"/>
  <c r="FL172"/>
  <c r="FN172"/>
  <c r="FO172"/>
  <c r="FP172"/>
  <c r="L173"/>
  <c r="M173"/>
  <c r="N173"/>
  <c r="O173"/>
  <c r="Q173"/>
  <c r="R173"/>
  <c r="S173"/>
  <c r="U173"/>
  <c r="V173"/>
  <c r="W173"/>
  <c r="X173" s="1"/>
  <c r="AD173" s="1"/>
  <c r="Z173"/>
  <c r="AA173"/>
  <c r="AB173"/>
  <c r="AC173" s="1"/>
  <c r="AE173"/>
  <c r="AF173"/>
  <c r="AG173"/>
  <c r="AH173"/>
  <c r="AI173"/>
  <c r="AJ173"/>
  <c r="AK173"/>
  <c r="AL173"/>
  <c r="AM173"/>
  <c r="AN173"/>
  <c r="AO173"/>
  <c r="AP173"/>
  <c r="AQ173"/>
  <c r="AW173" s="1"/>
  <c r="AS173"/>
  <c r="AU173"/>
  <c r="AV173" s="1"/>
  <c r="AX173"/>
  <c r="AY173"/>
  <c r="AZ173"/>
  <c r="BA173"/>
  <c r="BB173"/>
  <c r="BC173"/>
  <c r="BD173"/>
  <c r="BE173"/>
  <c r="BF173"/>
  <c r="BG173"/>
  <c r="BH173"/>
  <c r="BI173"/>
  <c r="BJ173"/>
  <c r="BK173"/>
  <c r="BQ173" s="1"/>
  <c r="BM173"/>
  <c r="BO173"/>
  <c r="BP173" s="1"/>
  <c r="BR173"/>
  <c r="BS173"/>
  <c r="BV173" s="1"/>
  <c r="BT173"/>
  <c r="BU173"/>
  <c r="BW173"/>
  <c r="BY173" s="1"/>
  <c r="BX173"/>
  <c r="CA173"/>
  <c r="CB173"/>
  <c r="CE173"/>
  <c r="CF173"/>
  <c r="CK173"/>
  <c r="CL173"/>
  <c r="CO173" s="1"/>
  <c r="CM173"/>
  <c r="CN173"/>
  <c r="CP173"/>
  <c r="CR173" s="1"/>
  <c r="CQ173"/>
  <c r="CT173"/>
  <c r="DA173" s="1"/>
  <c r="DB173" s="1"/>
  <c r="CU173"/>
  <c r="CY173"/>
  <c r="DD173"/>
  <c r="DE173"/>
  <c r="DF173"/>
  <c r="DH173" s="1"/>
  <c r="DG173"/>
  <c r="DI173"/>
  <c r="DJ173"/>
  <c r="DK173"/>
  <c r="DM173"/>
  <c r="DN173"/>
  <c r="DO173"/>
  <c r="DP173" s="1"/>
  <c r="DV173" s="1"/>
  <c r="DR173"/>
  <c r="DS173"/>
  <c r="DT173"/>
  <c r="DU173" s="1"/>
  <c r="DW173"/>
  <c r="DX173"/>
  <c r="DY173"/>
  <c r="DZ173"/>
  <c r="EA173"/>
  <c r="EG173"/>
  <c r="EH173"/>
  <c r="EI173"/>
  <c r="EL173" s="1"/>
  <c r="EJ173"/>
  <c r="EK173"/>
  <c r="EQ173"/>
  <c r="ER173"/>
  <c r="ES173"/>
  <c r="ET173"/>
  <c r="EU173"/>
  <c r="FA173"/>
  <c r="FB173"/>
  <c r="FC173"/>
  <c r="FD173" s="1"/>
  <c r="FE173"/>
  <c r="FF173"/>
  <c r="FG173"/>
  <c r="FH173" s="1"/>
  <c r="FI173"/>
  <c r="FL173" s="1"/>
  <c r="FJ173"/>
  <c r="FM173" s="1"/>
  <c r="FK173"/>
  <c r="FN173"/>
  <c r="FO173"/>
  <c r="FP173"/>
  <c r="L174"/>
  <c r="AA174" s="1"/>
  <c r="M174"/>
  <c r="N174"/>
  <c r="Y174" s="1"/>
  <c r="O174"/>
  <c r="Q174"/>
  <c r="S174" s="1"/>
  <c r="R174"/>
  <c r="U174"/>
  <c r="AB174" s="1"/>
  <c r="AC174" s="1"/>
  <c r="V174"/>
  <c r="Z174"/>
  <c r="AE174"/>
  <c r="AF174"/>
  <c r="AI174" s="1"/>
  <c r="AG174"/>
  <c r="AR174" s="1"/>
  <c r="AH174"/>
  <c r="AJ174"/>
  <c r="AK174"/>
  <c r="AL174"/>
  <c r="AN174"/>
  <c r="AU174" s="1"/>
  <c r="AV174" s="1"/>
  <c r="AO174"/>
  <c r="AP174"/>
  <c r="AQ174" s="1"/>
  <c r="AW174" s="1"/>
  <c r="AS174"/>
  <c r="AT174"/>
  <c r="AX174"/>
  <c r="AY174"/>
  <c r="AZ174"/>
  <c r="BC174" s="1"/>
  <c r="BG174" s="1"/>
  <c r="BA174"/>
  <c r="BB174"/>
  <c r="BD174"/>
  <c r="BE174"/>
  <c r="BF174"/>
  <c r="BH174"/>
  <c r="BO174" s="1"/>
  <c r="BP174" s="1"/>
  <c r="BI174"/>
  <c r="BJ174"/>
  <c r="BK174" s="1"/>
  <c r="BQ174" s="1"/>
  <c r="BM174"/>
  <c r="BN174"/>
  <c r="BR174"/>
  <c r="BS174"/>
  <c r="BT174"/>
  <c r="BU174"/>
  <c r="BV174"/>
  <c r="BW174"/>
  <c r="BX174"/>
  <c r="BY174"/>
  <c r="BZ174"/>
  <c r="CA174"/>
  <c r="CB174"/>
  <c r="CC174"/>
  <c r="CD174"/>
  <c r="CJ174" s="1"/>
  <c r="CF174"/>
  <c r="CH174"/>
  <c r="CI174" s="1"/>
  <c r="CK174"/>
  <c r="CL174"/>
  <c r="CO174" s="1"/>
  <c r="CS174" s="1"/>
  <c r="CM174"/>
  <c r="CN174"/>
  <c r="CP174"/>
  <c r="CR174" s="1"/>
  <c r="CQ174"/>
  <c r="CT174"/>
  <c r="CU174"/>
  <c r="CY174"/>
  <c r="DD174"/>
  <c r="DE174"/>
  <c r="DF174"/>
  <c r="DQ174" s="1"/>
  <c r="DG174"/>
  <c r="DI174"/>
  <c r="DJ174"/>
  <c r="DM174"/>
  <c r="DT174" s="1"/>
  <c r="DU174" s="1"/>
  <c r="DN174"/>
  <c r="DR174"/>
  <c r="DW174"/>
  <c r="DX174"/>
  <c r="DY174"/>
  <c r="DZ174"/>
  <c r="EC174" s="1"/>
  <c r="EA174"/>
  <c r="EG174"/>
  <c r="EH174"/>
  <c r="EI174"/>
  <c r="EJ174"/>
  <c r="EK174"/>
  <c r="EL174"/>
  <c r="EP174"/>
  <c r="EQ174"/>
  <c r="ER174"/>
  <c r="ES174"/>
  <c r="ET174"/>
  <c r="EW174" s="1"/>
  <c r="EU174"/>
  <c r="FA174"/>
  <c r="FB174"/>
  <c r="FE174"/>
  <c r="FG174" s="1"/>
  <c r="FH174" s="1"/>
  <c r="FF174"/>
  <c r="FI174"/>
  <c r="FL174" s="1"/>
  <c r="FJ174"/>
  <c r="FN174"/>
  <c r="FO174"/>
  <c r="FP174"/>
  <c r="L175"/>
  <c r="M175"/>
  <c r="P175" s="1"/>
  <c r="N175"/>
  <c r="O175"/>
  <c r="Q175"/>
  <c r="S175" s="1"/>
  <c r="R175"/>
  <c r="U175"/>
  <c r="V175"/>
  <c r="Y175"/>
  <c r="Z175"/>
  <c r="AE175"/>
  <c r="AF175"/>
  <c r="AI175" s="1"/>
  <c r="AG175"/>
  <c r="AH175"/>
  <c r="AJ175"/>
  <c r="AK175"/>
  <c r="AN175"/>
  <c r="AU175" s="1"/>
  <c r="AV175" s="1"/>
  <c r="AO175"/>
  <c r="AS175"/>
  <c r="AX175"/>
  <c r="AY175"/>
  <c r="AZ175"/>
  <c r="BA175"/>
  <c r="BB175"/>
  <c r="BD175"/>
  <c r="BE175"/>
  <c r="BH175"/>
  <c r="BO175" s="1"/>
  <c r="BP175" s="1"/>
  <c r="BI175"/>
  <c r="BM175"/>
  <c r="BR175"/>
  <c r="CE175" s="1"/>
  <c r="BS175"/>
  <c r="BT175"/>
  <c r="BU175"/>
  <c r="BW175"/>
  <c r="BX175"/>
  <c r="BY175"/>
  <c r="CA175"/>
  <c r="CB175"/>
  <c r="CC175"/>
  <c r="CD175" s="1"/>
  <c r="CJ175" s="1"/>
  <c r="CF175"/>
  <c r="CG175"/>
  <c r="CH175"/>
  <c r="CI175" s="1"/>
  <c r="CK175"/>
  <c r="CL175"/>
  <c r="CM175"/>
  <c r="CN175"/>
  <c r="CO175"/>
  <c r="CP175"/>
  <c r="CQ175"/>
  <c r="CR175"/>
  <c r="CS175"/>
  <c r="CT175"/>
  <c r="CU175"/>
  <c r="CV175"/>
  <c r="CW175"/>
  <c r="DC175" s="1"/>
  <c r="CY175"/>
  <c r="DA175"/>
  <c r="DB175" s="1"/>
  <c r="DD175"/>
  <c r="DE175"/>
  <c r="DH175" s="1"/>
  <c r="DF175"/>
  <c r="DG175"/>
  <c r="DI175"/>
  <c r="DK175" s="1"/>
  <c r="DJ175"/>
  <c r="DM175"/>
  <c r="DN175"/>
  <c r="DQ175"/>
  <c r="DR175"/>
  <c r="DW175"/>
  <c r="DX175"/>
  <c r="DY175"/>
  <c r="EB175" s="1"/>
  <c r="DZ175"/>
  <c r="EA175"/>
  <c r="EC175"/>
  <c r="EG175"/>
  <c r="EH175"/>
  <c r="EI175"/>
  <c r="EJ175"/>
  <c r="EK175"/>
  <c r="EQ175"/>
  <c r="ER175"/>
  <c r="ES175"/>
  <c r="EV175" s="1"/>
  <c r="ET175"/>
  <c r="EU175"/>
  <c r="EW175"/>
  <c r="FA175"/>
  <c r="FC175" s="1"/>
  <c r="FD175" s="1"/>
  <c r="FB175"/>
  <c r="FE175"/>
  <c r="FG175" s="1"/>
  <c r="FH175" s="1"/>
  <c r="FF175"/>
  <c r="FI175"/>
  <c r="FN175"/>
  <c r="FO175"/>
  <c r="FP175"/>
  <c r="L176"/>
  <c r="M176"/>
  <c r="N176"/>
  <c r="O176"/>
  <c r="P176"/>
  <c r="Q176"/>
  <c r="R176"/>
  <c r="S176"/>
  <c r="T176"/>
  <c r="U176"/>
  <c r="V176"/>
  <c r="W176"/>
  <c r="X176"/>
  <c r="AD176" s="1"/>
  <c r="Z176"/>
  <c r="AB176"/>
  <c r="AC176" s="1"/>
  <c r="AE176"/>
  <c r="AF176"/>
  <c r="AI176" s="1"/>
  <c r="AG176"/>
  <c r="AH176"/>
  <c r="AJ176"/>
  <c r="AL176" s="1"/>
  <c r="AK176"/>
  <c r="AN176"/>
  <c r="AO176"/>
  <c r="AR176"/>
  <c r="AS176"/>
  <c r="AX176"/>
  <c r="AY176"/>
  <c r="AZ176"/>
  <c r="BC176" s="1"/>
  <c r="BA176"/>
  <c r="BB176"/>
  <c r="BD176"/>
  <c r="BF176" s="1"/>
  <c r="BE176"/>
  <c r="BH176"/>
  <c r="BI176"/>
  <c r="BL176"/>
  <c r="BM176"/>
  <c r="BR176"/>
  <c r="BS176"/>
  <c r="BV176" s="1"/>
  <c r="BT176"/>
  <c r="BU176"/>
  <c r="BW176"/>
  <c r="BY176" s="1"/>
  <c r="BX176"/>
  <c r="CA176"/>
  <c r="CH176" s="1"/>
  <c r="CI176" s="1"/>
  <c r="CB176"/>
  <c r="CF176"/>
  <c r="CK176"/>
  <c r="CL176"/>
  <c r="CM176"/>
  <c r="CO176" s="1"/>
  <c r="CN176"/>
  <c r="CP176"/>
  <c r="CQ176"/>
  <c r="CR176"/>
  <c r="CT176"/>
  <c r="CU176"/>
  <c r="CV176"/>
  <c r="CW176" s="1"/>
  <c r="DC176" s="1"/>
  <c r="CY176"/>
  <c r="CZ176"/>
  <c r="DA176"/>
  <c r="DB176" s="1"/>
  <c r="DD176"/>
  <c r="DE176"/>
  <c r="DF176"/>
  <c r="DG176"/>
  <c r="DH176"/>
  <c r="DI176"/>
  <c r="DJ176"/>
  <c r="DK176"/>
  <c r="DL176"/>
  <c r="DM176"/>
  <c r="DN176"/>
  <c r="DO176"/>
  <c r="DP176"/>
  <c r="DV176" s="1"/>
  <c r="DR176"/>
  <c r="DT176"/>
  <c r="DU176" s="1"/>
  <c r="DW176"/>
  <c r="DX176"/>
  <c r="DY176"/>
  <c r="DZ176"/>
  <c r="EA176"/>
  <c r="EB176"/>
  <c r="EF176"/>
  <c r="EG176"/>
  <c r="EH176"/>
  <c r="EI176"/>
  <c r="EJ176"/>
  <c r="EM176" s="1"/>
  <c r="EK176"/>
  <c r="EQ176"/>
  <c r="ER176"/>
  <c r="ES176"/>
  <c r="ET176"/>
  <c r="EU176"/>
  <c r="EV176"/>
  <c r="FA176"/>
  <c r="FB176"/>
  <c r="FC176"/>
  <c r="FD176"/>
  <c r="FE176"/>
  <c r="FF176"/>
  <c r="FG176"/>
  <c r="FH176"/>
  <c r="FI176"/>
  <c r="FJ176" s="1"/>
  <c r="FL176"/>
  <c r="FN176"/>
  <c r="FO176"/>
  <c r="FP176"/>
  <c r="L177"/>
  <c r="Y177" s="1"/>
  <c r="M177"/>
  <c r="N177"/>
  <c r="P177" s="1"/>
  <c r="O177"/>
  <c r="Q177"/>
  <c r="R177"/>
  <c r="S177"/>
  <c r="U177"/>
  <c r="V177"/>
  <c r="W177"/>
  <c r="X177" s="1"/>
  <c r="AD177" s="1"/>
  <c r="Z177"/>
  <c r="AA177"/>
  <c r="AB177"/>
  <c r="AC177" s="1"/>
  <c r="AE177"/>
  <c r="AF177"/>
  <c r="AG177"/>
  <c r="AH177"/>
  <c r="AI177"/>
  <c r="AJ177"/>
  <c r="AK177"/>
  <c r="AL177"/>
  <c r="AM177"/>
  <c r="AN177"/>
  <c r="AO177"/>
  <c r="AP177"/>
  <c r="AQ177"/>
  <c r="AW177" s="1"/>
  <c r="AS177"/>
  <c r="AU177"/>
  <c r="AV177" s="1"/>
  <c r="AX177"/>
  <c r="AY177"/>
  <c r="AZ177"/>
  <c r="BA177"/>
  <c r="BB177"/>
  <c r="BC177"/>
  <c r="BD177"/>
  <c r="BE177"/>
  <c r="BF177"/>
  <c r="BG177"/>
  <c r="BH177"/>
  <c r="BI177"/>
  <c r="BJ177"/>
  <c r="BK177"/>
  <c r="BQ177" s="1"/>
  <c r="BM177"/>
  <c r="BO177"/>
  <c r="BP177" s="1"/>
  <c r="BR177"/>
  <c r="BS177"/>
  <c r="BV177" s="1"/>
  <c r="BZ177" s="1"/>
  <c r="BT177"/>
  <c r="BU177"/>
  <c r="BW177"/>
  <c r="BY177" s="1"/>
  <c r="BX177"/>
  <c r="CA177"/>
  <c r="CB177"/>
  <c r="CF177"/>
  <c r="CK177"/>
  <c r="CL177"/>
  <c r="CM177"/>
  <c r="CN177"/>
  <c r="CP177"/>
  <c r="CQ177"/>
  <c r="CT177"/>
  <c r="DA177" s="1"/>
  <c r="DB177" s="1"/>
  <c r="CU177"/>
  <c r="CY177"/>
  <c r="DD177"/>
  <c r="DQ177" s="1"/>
  <c r="DE177"/>
  <c r="DF177"/>
  <c r="DG177"/>
  <c r="DI177"/>
  <c r="DJ177"/>
  <c r="DK177"/>
  <c r="DM177"/>
  <c r="DN177"/>
  <c r="DO177"/>
  <c r="DP177" s="1"/>
  <c r="DV177" s="1"/>
  <c r="DR177"/>
  <c r="DS177"/>
  <c r="DT177"/>
  <c r="DU177" s="1"/>
  <c r="DW177"/>
  <c r="DX177"/>
  <c r="DY177"/>
  <c r="DZ177"/>
  <c r="EA177"/>
  <c r="EG177"/>
  <c r="EH177"/>
  <c r="EI177"/>
  <c r="EL177" s="1"/>
  <c r="EJ177"/>
  <c r="EK177"/>
  <c r="EM177"/>
  <c r="EQ177"/>
  <c r="ER177"/>
  <c r="ES177"/>
  <c r="ET177"/>
  <c r="EU177"/>
  <c r="FA177"/>
  <c r="FB177"/>
  <c r="FC177"/>
  <c r="FD177" s="1"/>
  <c r="FE177"/>
  <c r="FF177"/>
  <c r="FG177"/>
  <c r="FH177" s="1"/>
  <c r="FI177"/>
  <c r="FJ177"/>
  <c r="FM177" s="1"/>
  <c r="FK177"/>
  <c r="FL177"/>
  <c r="FN177"/>
  <c r="FO177"/>
  <c r="FP177"/>
  <c r="L178"/>
  <c r="M178"/>
  <c r="P178" s="1"/>
  <c r="N178"/>
  <c r="O178"/>
  <c r="Q178"/>
  <c r="S178" s="1"/>
  <c r="R178"/>
  <c r="U178"/>
  <c r="AB178" s="1"/>
  <c r="AC178" s="1"/>
  <c r="V178"/>
  <c r="Z178"/>
  <c r="AE178"/>
  <c r="AF178"/>
  <c r="AG178"/>
  <c r="AR178" s="1"/>
  <c r="AH178"/>
  <c r="AJ178"/>
  <c r="AK178"/>
  <c r="AL178"/>
  <c r="AN178"/>
  <c r="AO178"/>
  <c r="AP178"/>
  <c r="AQ178" s="1"/>
  <c r="AW178" s="1"/>
  <c r="AS178"/>
  <c r="AT178"/>
  <c r="AU178"/>
  <c r="AV178"/>
  <c r="AX178"/>
  <c r="AY178"/>
  <c r="AZ178"/>
  <c r="BA178"/>
  <c r="BB178"/>
  <c r="BD178"/>
  <c r="BE178"/>
  <c r="BF178"/>
  <c r="BH178"/>
  <c r="BO178" s="1"/>
  <c r="BP178" s="1"/>
  <c r="BI178"/>
  <c r="BJ178"/>
  <c r="BK178" s="1"/>
  <c r="BQ178" s="1"/>
  <c r="BM178"/>
  <c r="BN178"/>
  <c r="BR178"/>
  <c r="CE178" s="1"/>
  <c r="BS178"/>
  <c r="BT178"/>
  <c r="BU178"/>
  <c r="BV178"/>
  <c r="BW178"/>
  <c r="BX178"/>
  <c r="BY178"/>
  <c r="BZ178"/>
  <c r="CA178"/>
  <c r="CB178"/>
  <c r="CC178"/>
  <c r="CD178"/>
  <c r="CJ178" s="1"/>
  <c r="CF178"/>
  <c r="CH178"/>
  <c r="CI178" s="1"/>
  <c r="CK178"/>
  <c r="CL178"/>
  <c r="CM178"/>
  <c r="CN178"/>
  <c r="CO178"/>
  <c r="CP178"/>
  <c r="CR178" s="1"/>
  <c r="CQ178"/>
  <c r="CS178"/>
  <c r="CT178"/>
  <c r="CV178" s="1"/>
  <c r="CW178" s="1"/>
  <c r="DC178" s="1"/>
  <c r="CU178"/>
  <c r="CX178"/>
  <c r="CY178"/>
  <c r="DD178"/>
  <c r="DE178"/>
  <c r="DH178" s="1"/>
  <c r="DF178"/>
  <c r="DG178"/>
  <c r="DI178"/>
  <c r="DK178" s="1"/>
  <c r="DJ178"/>
  <c r="DM178"/>
  <c r="DN178"/>
  <c r="DQ178"/>
  <c r="DR178"/>
  <c r="DW178"/>
  <c r="DX178"/>
  <c r="DY178"/>
  <c r="DZ178"/>
  <c r="EA178"/>
  <c r="EC178"/>
  <c r="EG178"/>
  <c r="EH178"/>
  <c r="EI178"/>
  <c r="EJ178"/>
  <c r="EK178"/>
  <c r="EL178"/>
  <c r="EN178" s="1"/>
  <c r="EQ178"/>
  <c r="ER178"/>
  <c r="ES178"/>
  <c r="ET178"/>
  <c r="EU178"/>
  <c r="EW178"/>
  <c r="FA178"/>
  <c r="FB178"/>
  <c r="FE178"/>
  <c r="FG178" s="1"/>
  <c r="FH178" s="1"/>
  <c r="FF178"/>
  <c r="FI178"/>
  <c r="FL178" s="1"/>
  <c r="FJ178"/>
  <c r="FK178" s="1"/>
  <c r="FM178"/>
  <c r="FN178"/>
  <c r="FO178"/>
  <c r="FP178"/>
  <c r="L179"/>
  <c r="M179"/>
  <c r="N179"/>
  <c r="O179"/>
  <c r="P179"/>
  <c r="T179" s="1"/>
  <c r="Q179"/>
  <c r="S179" s="1"/>
  <c r="R179"/>
  <c r="U179"/>
  <c r="W179" s="1"/>
  <c r="X179" s="1"/>
  <c r="AD179" s="1"/>
  <c r="V179"/>
  <c r="Z179"/>
  <c r="AE179"/>
  <c r="AF179"/>
  <c r="AI179" s="1"/>
  <c r="AG179"/>
  <c r="AH179"/>
  <c r="AJ179"/>
  <c r="AK179"/>
  <c r="AN179"/>
  <c r="AO179"/>
  <c r="AS179"/>
  <c r="AX179"/>
  <c r="AY179"/>
  <c r="AZ179"/>
  <c r="BC179" s="1"/>
  <c r="BA179"/>
  <c r="BB179"/>
  <c r="BD179"/>
  <c r="BF179" s="1"/>
  <c r="BE179"/>
  <c r="BH179"/>
  <c r="BI179"/>
  <c r="BL179"/>
  <c r="BM179"/>
  <c r="BR179"/>
  <c r="CE179" s="1"/>
  <c r="BS179"/>
  <c r="BT179"/>
  <c r="BU179"/>
  <c r="BW179"/>
  <c r="BX179"/>
  <c r="BY179" s="1"/>
  <c r="CA179"/>
  <c r="CB179"/>
  <c r="CC179" s="1"/>
  <c r="CD179" s="1"/>
  <c r="CJ179" s="1"/>
  <c r="CF179"/>
  <c r="CG179"/>
  <c r="CH179"/>
  <c r="CI179" s="1"/>
  <c r="CK179"/>
  <c r="CL179"/>
  <c r="CM179"/>
  <c r="CN179"/>
  <c r="CO179" s="1"/>
  <c r="CS179" s="1"/>
  <c r="CP179"/>
  <c r="CQ179"/>
  <c r="CR179"/>
  <c r="CT179"/>
  <c r="CU179"/>
  <c r="CV179"/>
  <c r="CW179" s="1"/>
  <c r="DC179" s="1"/>
  <c r="CY179"/>
  <c r="CZ179"/>
  <c r="DA179"/>
  <c r="DB179" s="1"/>
  <c r="DD179"/>
  <c r="DE179"/>
  <c r="DH179" s="1"/>
  <c r="DL179" s="1"/>
  <c r="DF179"/>
  <c r="DG179"/>
  <c r="DI179"/>
  <c r="DK179" s="1"/>
  <c r="DJ179"/>
  <c r="DM179"/>
  <c r="DO179" s="1"/>
  <c r="DN179"/>
  <c r="DP179"/>
  <c r="DV179" s="1"/>
  <c r="DQ179"/>
  <c r="DR179"/>
  <c r="DT179"/>
  <c r="DU179"/>
  <c r="DW179"/>
  <c r="DX179"/>
  <c r="DY179"/>
  <c r="EB179" s="1"/>
  <c r="DZ179"/>
  <c r="EA179"/>
  <c r="EC179"/>
  <c r="EG179"/>
  <c r="EH179"/>
  <c r="EI179"/>
  <c r="EJ179"/>
  <c r="EK179"/>
  <c r="EQ179"/>
  <c r="ER179"/>
  <c r="EW179" s="1"/>
  <c r="ES179"/>
  <c r="ET179"/>
  <c r="EU179"/>
  <c r="EV179"/>
  <c r="FA179"/>
  <c r="FC179" s="1"/>
  <c r="FD179" s="1"/>
  <c r="FB179"/>
  <c r="FE179"/>
  <c r="FG179" s="1"/>
  <c r="FF179"/>
  <c r="FH179"/>
  <c r="FI179"/>
  <c r="FJ179" s="1"/>
  <c r="FK179" s="1"/>
  <c r="FL179"/>
  <c r="FM179"/>
  <c r="FN179"/>
  <c r="FO179"/>
  <c r="FP179"/>
  <c r="L180"/>
  <c r="Y180" s="1"/>
  <c r="M180"/>
  <c r="N180"/>
  <c r="O180"/>
  <c r="P180"/>
  <c r="Q180"/>
  <c r="R180"/>
  <c r="S180"/>
  <c r="T180"/>
  <c r="U180"/>
  <c r="V180"/>
  <c r="W180"/>
  <c r="X180"/>
  <c r="AD180" s="1"/>
  <c r="Z180"/>
  <c r="AB180"/>
  <c r="AC180" s="1"/>
  <c r="AE180"/>
  <c r="AF180"/>
  <c r="AG180"/>
  <c r="AH180"/>
  <c r="AI180"/>
  <c r="AM180" s="1"/>
  <c r="AJ180"/>
  <c r="AL180" s="1"/>
  <c r="AK180"/>
  <c r="AN180"/>
  <c r="AP180" s="1"/>
  <c r="AQ180" s="1"/>
  <c r="AW180" s="1"/>
  <c r="AO180"/>
  <c r="AS180"/>
  <c r="AX180"/>
  <c r="AY180"/>
  <c r="AZ180"/>
  <c r="BA180"/>
  <c r="BB180"/>
  <c r="BC180"/>
  <c r="BG180" s="1"/>
  <c r="BD180"/>
  <c r="BF180" s="1"/>
  <c r="BE180"/>
  <c r="BH180"/>
  <c r="BJ180" s="1"/>
  <c r="BK180" s="1"/>
  <c r="BQ180" s="1"/>
  <c r="BI180"/>
  <c r="BM180"/>
  <c r="BR180"/>
  <c r="BS180"/>
  <c r="BV180" s="1"/>
  <c r="BT180"/>
  <c r="BU180"/>
  <c r="BW180"/>
  <c r="BX180"/>
  <c r="CA180"/>
  <c r="CB180"/>
  <c r="CF180"/>
  <c r="CK180"/>
  <c r="CL180"/>
  <c r="CM180"/>
  <c r="CO180" s="1"/>
  <c r="CN180"/>
  <c r="CP180"/>
  <c r="CQ180"/>
  <c r="CR180" s="1"/>
  <c r="CT180"/>
  <c r="CU180"/>
  <c r="CV180"/>
  <c r="CW180" s="1"/>
  <c r="CY180"/>
  <c r="DA180"/>
  <c r="DB180" s="1"/>
  <c r="DC180"/>
  <c r="DD180"/>
  <c r="DE180"/>
  <c r="DF180"/>
  <c r="DG180"/>
  <c r="DH180" s="1"/>
  <c r="DL180" s="1"/>
  <c r="DI180"/>
  <c r="DJ180"/>
  <c r="DK180"/>
  <c r="DM180"/>
  <c r="DN180"/>
  <c r="DO180"/>
  <c r="DP180" s="1"/>
  <c r="DV180" s="1"/>
  <c r="DR180"/>
  <c r="DT180"/>
  <c r="DU180" s="1"/>
  <c r="DW180"/>
  <c r="DX180"/>
  <c r="DY180"/>
  <c r="DZ180"/>
  <c r="EA180"/>
  <c r="EG180"/>
  <c r="EH180"/>
  <c r="EI180"/>
  <c r="EM180" s="1"/>
  <c r="EJ180"/>
  <c r="EK180"/>
  <c r="EQ180"/>
  <c r="ER180"/>
  <c r="ES180"/>
  <c r="ET180"/>
  <c r="EU180"/>
  <c r="FA180"/>
  <c r="FB180"/>
  <c r="FC180"/>
  <c r="FD180"/>
  <c r="FE180"/>
  <c r="FF180"/>
  <c r="FG180"/>
  <c r="FH180"/>
  <c r="FI180"/>
  <c r="FJ180" s="1"/>
  <c r="FM180" s="1"/>
  <c r="FL180"/>
  <c r="FN180"/>
  <c r="FO180"/>
  <c r="FP180"/>
  <c r="L181"/>
  <c r="M181"/>
  <c r="N181"/>
  <c r="P181" s="1"/>
  <c r="O181"/>
  <c r="Q181"/>
  <c r="R181"/>
  <c r="S181"/>
  <c r="U181"/>
  <c r="V181"/>
  <c r="W181"/>
  <c r="X181" s="1"/>
  <c r="Z181"/>
  <c r="AB181"/>
  <c r="AC181" s="1"/>
  <c r="AD181"/>
  <c r="AE181"/>
  <c r="AR181" s="1"/>
  <c r="AF181"/>
  <c r="AG181"/>
  <c r="AH181"/>
  <c r="AI181"/>
  <c r="AJ181"/>
  <c r="AK181"/>
  <c r="AL181"/>
  <c r="AM181"/>
  <c r="AN181"/>
  <c r="AO181"/>
  <c r="AP181"/>
  <c r="AQ181"/>
  <c r="AW181" s="1"/>
  <c r="AS181"/>
  <c r="AU181"/>
  <c r="AV181" s="1"/>
  <c r="AX181"/>
  <c r="AY181"/>
  <c r="AZ181"/>
  <c r="BA181"/>
  <c r="BB181"/>
  <c r="BC181" s="1"/>
  <c r="BG181" s="1"/>
  <c r="BD181"/>
  <c r="BE181"/>
  <c r="BF181"/>
  <c r="BH181"/>
  <c r="BI181"/>
  <c r="BJ181"/>
  <c r="BK181" s="1"/>
  <c r="BQ181" s="1"/>
  <c r="BM181"/>
  <c r="BO181"/>
  <c r="BP181" s="1"/>
  <c r="BR181"/>
  <c r="BS181"/>
  <c r="BT181"/>
  <c r="BU181"/>
  <c r="BV181"/>
  <c r="BW181"/>
  <c r="BY181" s="1"/>
  <c r="BX181"/>
  <c r="BZ181"/>
  <c r="CA181"/>
  <c r="CC181" s="1"/>
  <c r="CD181" s="1"/>
  <c r="CJ181" s="1"/>
  <c r="CB181"/>
  <c r="CE181"/>
  <c r="CF181"/>
  <c r="CK181"/>
  <c r="CL181"/>
  <c r="CO181" s="1"/>
  <c r="CM181"/>
  <c r="CN181"/>
  <c r="CP181"/>
  <c r="CR181" s="1"/>
  <c r="CQ181"/>
  <c r="CT181"/>
  <c r="CU181"/>
  <c r="CX181"/>
  <c r="CY181"/>
  <c r="DD181"/>
  <c r="DQ181" s="1"/>
  <c r="DE181"/>
  <c r="DF181"/>
  <c r="DG181"/>
  <c r="DI181"/>
  <c r="DJ181"/>
  <c r="DK181" s="1"/>
  <c r="DM181"/>
  <c r="DN181"/>
  <c r="DO181" s="1"/>
  <c r="DP181" s="1"/>
  <c r="DV181" s="1"/>
  <c r="DR181"/>
  <c r="DS181"/>
  <c r="DT181"/>
  <c r="DU181" s="1"/>
  <c r="DW181"/>
  <c r="DX181"/>
  <c r="DY181"/>
  <c r="DZ181"/>
  <c r="EA181"/>
  <c r="EG181"/>
  <c r="EH181"/>
  <c r="EI181"/>
  <c r="EL181" s="1"/>
  <c r="EJ181"/>
  <c r="EK181"/>
  <c r="EM181"/>
  <c r="EQ181"/>
  <c r="ER181"/>
  <c r="ES181"/>
  <c r="ET181"/>
  <c r="EU181"/>
  <c r="FA181"/>
  <c r="FB181"/>
  <c r="FC181" s="1"/>
  <c r="FD181" s="1"/>
  <c r="FE181"/>
  <c r="FF181"/>
  <c r="FG181" s="1"/>
  <c r="FH181" s="1"/>
  <c r="FI181"/>
  <c r="FJ181"/>
  <c r="FM181" s="1"/>
  <c r="FK181"/>
  <c r="FL181"/>
  <c r="FN181"/>
  <c r="FO181"/>
  <c r="FP181"/>
  <c r="L182"/>
  <c r="M182"/>
  <c r="N182"/>
  <c r="O182"/>
  <c r="Q182"/>
  <c r="S182" s="1"/>
  <c r="R182"/>
  <c r="U182"/>
  <c r="V182"/>
  <c r="Y182"/>
  <c r="Z182"/>
  <c r="AE182"/>
  <c r="AF182"/>
  <c r="AG182"/>
  <c r="AH182"/>
  <c r="AJ182"/>
  <c r="AK182"/>
  <c r="AL182"/>
  <c r="AN182"/>
  <c r="AO182"/>
  <c r="AP182" s="1"/>
  <c r="AQ182" s="1"/>
  <c r="AW182" s="1"/>
  <c r="AS182"/>
  <c r="AT182"/>
  <c r="AU182"/>
  <c r="AV182"/>
  <c r="AX182"/>
  <c r="AY182"/>
  <c r="AZ182"/>
  <c r="BA182"/>
  <c r="BB182"/>
  <c r="BD182"/>
  <c r="BE182"/>
  <c r="BF182"/>
  <c r="BH182"/>
  <c r="BO182" s="1"/>
  <c r="BP182" s="1"/>
  <c r="BI182"/>
  <c r="BJ182" s="1"/>
  <c r="BK182" s="1"/>
  <c r="BQ182" s="1"/>
  <c r="BM182"/>
  <c r="BN182"/>
  <c r="BR182"/>
  <c r="BS182"/>
  <c r="BT182"/>
  <c r="BU182"/>
  <c r="BV182" s="1"/>
  <c r="BZ182" s="1"/>
  <c r="BW182"/>
  <c r="BX182"/>
  <c r="BY182"/>
  <c r="CA182"/>
  <c r="CB182"/>
  <c r="CC182"/>
  <c r="CD182" s="1"/>
  <c r="CJ182" s="1"/>
  <c r="CF182"/>
  <c r="CG182"/>
  <c r="CH182"/>
  <c r="CI182" s="1"/>
  <c r="CK182"/>
  <c r="CL182"/>
  <c r="CO182" s="1"/>
  <c r="CS182" s="1"/>
  <c r="CM182"/>
  <c r="CN182"/>
  <c r="CP182"/>
  <c r="CR182" s="1"/>
  <c r="CQ182"/>
  <c r="CT182"/>
  <c r="CV182" s="1"/>
  <c r="CU182"/>
  <c r="CW182"/>
  <c r="DC182" s="1"/>
  <c r="CX182"/>
  <c r="CY182"/>
  <c r="DA182"/>
  <c r="DB182"/>
  <c r="DD182"/>
  <c r="DE182"/>
  <c r="DF182"/>
  <c r="DG182"/>
  <c r="DI182"/>
  <c r="DK182" s="1"/>
  <c r="DJ182"/>
  <c r="DM182"/>
  <c r="DN182"/>
  <c r="DQ182"/>
  <c r="DR182"/>
  <c r="DW182"/>
  <c r="DX182"/>
  <c r="DY182"/>
  <c r="EC182" s="1"/>
  <c r="DZ182"/>
  <c r="EA182"/>
  <c r="EG182"/>
  <c r="EH182"/>
  <c r="EI182"/>
  <c r="EJ182"/>
  <c r="EK182"/>
  <c r="EQ182"/>
  <c r="EV182" s="1"/>
  <c r="ER182"/>
  <c r="ES182"/>
  <c r="ET182"/>
  <c r="EU182"/>
  <c r="EW182"/>
  <c r="FA182"/>
  <c r="FB182"/>
  <c r="FE182"/>
  <c r="FG182" s="1"/>
  <c r="FH182" s="1"/>
  <c r="FF182"/>
  <c r="FI182"/>
  <c r="FL182" s="1"/>
  <c r="FJ182"/>
  <c r="FK182" s="1"/>
  <c r="FN182"/>
  <c r="FO182"/>
  <c r="FP182"/>
  <c r="L183"/>
  <c r="M183"/>
  <c r="N183"/>
  <c r="O183"/>
  <c r="P183"/>
  <c r="Q183"/>
  <c r="S183" s="1"/>
  <c r="R183"/>
  <c r="T183"/>
  <c r="U183"/>
  <c r="W183" s="1"/>
  <c r="X183" s="1"/>
  <c r="AD183" s="1"/>
  <c r="V183"/>
  <c r="Y183"/>
  <c r="Z183"/>
  <c r="AE183"/>
  <c r="AF183"/>
  <c r="AI183" s="1"/>
  <c r="AG183"/>
  <c r="AH183"/>
  <c r="AJ183"/>
  <c r="AL183" s="1"/>
  <c r="AK183"/>
  <c r="AN183"/>
  <c r="AO183"/>
  <c r="AR183"/>
  <c r="AS183"/>
  <c r="AX183"/>
  <c r="AY183"/>
  <c r="AZ183"/>
  <c r="BA183"/>
  <c r="BB183"/>
  <c r="BD183"/>
  <c r="BF183" s="1"/>
  <c r="BE183"/>
  <c r="BH183"/>
  <c r="BI183"/>
  <c r="BL183"/>
  <c r="BM183"/>
  <c r="BR183"/>
  <c r="BS183"/>
  <c r="BT183"/>
  <c r="BU183"/>
  <c r="BW183"/>
  <c r="BX183"/>
  <c r="BY183"/>
  <c r="CA183"/>
  <c r="CB183"/>
  <c r="CC183" s="1"/>
  <c r="CD183" s="1"/>
  <c r="CJ183" s="1"/>
  <c r="CF183"/>
  <c r="CG183"/>
  <c r="CH183"/>
  <c r="CI183" s="1"/>
  <c r="CK183"/>
  <c r="CX183" s="1"/>
  <c r="CL183"/>
  <c r="CM183"/>
  <c r="CN183"/>
  <c r="CO183"/>
  <c r="CP183"/>
  <c r="CQ183"/>
  <c r="CR183"/>
  <c r="CS183"/>
  <c r="CT183"/>
  <c r="CU183"/>
  <c r="CV183"/>
  <c r="CW183"/>
  <c r="DC183" s="1"/>
  <c r="CY183"/>
  <c r="CZ183"/>
  <c r="DA183"/>
  <c r="DB183" s="1"/>
  <c r="DD183"/>
  <c r="DQ183" s="1"/>
  <c r="DE183"/>
  <c r="DH183" s="1"/>
  <c r="DL183" s="1"/>
  <c r="DF183"/>
  <c r="DG183"/>
  <c r="DI183"/>
  <c r="DK183" s="1"/>
  <c r="DJ183"/>
  <c r="DM183"/>
  <c r="DO183" s="1"/>
  <c r="DN183"/>
  <c r="DP183"/>
  <c r="DV183" s="1"/>
  <c r="DR183"/>
  <c r="DT183"/>
  <c r="DU183" s="1"/>
  <c r="DW183"/>
  <c r="DX183"/>
  <c r="DY183"/>
  <c r="EB183" s="1"/>
  <c r="DZ183"/>
  <c r="EA183"/>
  <c r="EC183"/>
  <c r="EG183"/>
  <c r="EH183"/>
  <c r="EI183"/>
  <c r="EJ183"/>
  <c r="EK183"/>
  <c r="EQ183"/>
  <c r="ER183"/>
  <c r="ES183"/>
  <c r="EV183" s="1"/>
  <c r="ET183"/>
  <c r="EU183"/>
  <c r="EW183"/>
  <c r="FA183"/>
  <c r="FC183" s="1"/>
  <c r="FD183" s="1"/>
  <c r="FB183"/>
  <c r="FE183"/>
  <c r="FG183" s="1"/>
  <c r="FH183" s="1"/>
  <c r="FF183"/>
  <c r="FI183"/>
  <c r="FJ183" s="1"/>
  <c r="FK183" s="1"/>
  <c r="FL183"/>
  <c r="FM183"/>
  <c r="FN183"/>
  <c r="FO183"/>
  <c r="FP183"/>
  <c r="L184"/>
  <c r="M184"/>
  <c r="N184"/>
  <c r="O184"/>
  <c r="P184" s="1"/>
  <c r="T184" s="1"/>
  <c r="Q184"/>
  <c r="R184"/>
  <c r="S184"/>
  <c r="U184"/>
  <c r="V184"/>
  <c r="W184"/>
  <c r="X184" s="1"/>
  <c r="AD184" s="1"/>
  <c r="Z184"/>
  <c r="AB184"/>
  <c r="AC184" s="1"/>
  <c r="AE184"/>
  <c r="AF184"/>
  <c r="AG184"/>
  <c r="AH184"/>
  <c r="AI184"/>
  <c r="AJ184"/>
  <c r="AL184" s="1"/>
  <c r="AK184"/>
  <c r="AM184"/>
  <c r="AN184"/>
  <c r="AP184" s="1"/>
  <c r="AQ184" s="1"/>
  <c r="AW184" s="1"/>
  <c r="AO184"/>
  <c r="AR184"/>
  <c r="AS184"/>
  <c r="AX184"/>
  <c r="AY184"/>
  <c r="AZ184"/>
  <c r="BA184"/>
  <c r="BB184"/>
  <c r="BC184"/>
  <c r="BD184"/>
  <c r="BF184" s="1"/>
  <c r="BE184"/>
  <c r="BG184"/>
  <c r="BH184"/>
  <c r="BJ184" s="1"/>
  <c r="BK184" s="1"/>
  <c r="BQ184" s="1"/>
  <c r="BI184"/>
  <c r="BL184"/>
  <c r="BM184"/>
  <c r="BR184"/>
  <c r="BS184"/>
  <c r="BV184" s="1"/>
  <c r="BT184"/>
  <c r="BU184"/>
  <c r="BW184"/>
  <c r="BY184" s="1"/>
  <c r="BX184"/>
  <c r="CA184"/>
  <c r="CB184"/>
  <c r="CE184"/>
  <c r="CF184"/>
  <c r="CK184"/>
  <c r="CL184"/>
  <c r="CM184"/>
  <c r="CN184"/>
  <c r="CP184"/>
  <c r="CQ184"/>
  <c r="CR184" s="1"/>
  <c r="CT184"/>
  <c r="DA184" s="1"/>
  <c r="DB184" s="1"/>
  <c r="CU184"/>
  <c r="CV184" s="1"/>
  <c r="CW184" s="1"/>
  <c r="DC184" s="1"/>
  <c r="CY184"/>
  <c r="CZ184"/>
  <c r="DD184"/>
  <c r="DE184"/>
  <c r="DF184"/>
  <c r="DG184"/>
  <c r="DH184" s="1"/>
  <c r="DL184" s="1"/>
  <c r="DI184"/>
  <c r="DJ184"/>
  <c r="DK184"/>
  <c r="DM184"/>
  <c r="DN184"/>
  <c r="DO184"/>
  <c r="DP184" s="1"/>
  <c r="DV184" s="1"/>
  <c r="DR184"/>
  <c r="DT184"/>
  <c r="DU184" s="1"/>
  <c r="DW184"/>
  <c r="DX184"/>
  <c r="DY184"/>
  <c r="DZ184"/>
  <c r="EA184"/>
  <c r="EG184"/>
  <c r="EH184"/>
  <c r="EI184"/>
  <c r="EM184" s="1"/>
  <c r="EJ184"/>
  <c r="EK184"/>
  <c r="EQ184"/>
  <c r="ER184"/>
  <c r="ES184"/>
  <c r="ET184"/>
  <c r="EU184"/>
  <c r="FA184"/>
  <c r="FB184"/>
  <c r="FC184"/>
  <c r="FD184"/>
  <c r="FE184"/>
  <c r="FF184"/>
  <c r="FG184"/>
  <c r="FH184"/>
  <c r="FI184"/>
  <c r="FJ184"/>
  <c r="FM184" s="1"/>
  <c r="FK184"/>
  <c r="FL184"/>
  <c r="FN184"/>
  <c r="FO184"/>
  <c r="FP184"/>
  <c r="L185"/>
  <c r="M185"/>
  <c r="P185" s="1"/>
  <c r="N185"/>
  <c r="Y185" s="1"/>
  <c r="O185"/>
  <c r="Q185"/>
  <c r="R185"/>
  <c r="S185" s="1"/>
  <c r="U185"/>
  <c r="AB185" s="1"/>
  <c r="AC185" s="1"/>
  <c r="V185"/>
  <c r="W185"/>
  <c r="X185" s="1"/>
  <c r="AD185" s="1"/>
  <c r="Z185"/>
  <c r="AE185"/>
  <c r="AR185" s="1"/>
  <c r="AF185"/>
  <c r="AG185"/>
  <c r="AH185"/>
  <c r="AI185"/>
  <c r="AJ185"/>
  <c r="AK185"/>
  <c r="AL185"/>
  <c r="AM185"/>
  <c r="AN185"/>
  <c r="AO185"/>
  <c r="AP185"/>
  <c r="AQ185"/>
  <c r="AW185" s="1"/>
  <c r="AS185"/>
  <c r="AU185"/>
  <c r="AV185" s="1"/>
  <c r="AX185"/>
  <c r="AY185"/>
  <c r="AZ185"/>
  <c r="BA185"/>
  <c r="BB185"/>
  <c r="BC185" s="1"/>
  <c r="BG185" s="1"/>
  <c r="BD185"/>
  <c r="BE185"/>
  <c r="BF185"/>
  <c r="BH185"/>
  <c r="BI185"/>
  <c r="BJ185"/>
  <c r="BK185" s="1"/>
  <c r="BQ185" s="1"/>
  <c r="BM185"/>
  <c r="BO185"/>
  <c r="BP185" s="1"/>
  <c r="BR185"/>
  <c r="BS185"/>
  <c r="BT185"/>
  <c r="BU185"/>
  <c r="BV185"/>
  <c r="BW185"/>
  <c r="BY185" s="1"/>
  <c r="BX185"/>
  <c r="BZ185"/>
  <c r="CA185"/>
  <c r="CC185" s="1"/>
  <c r="CD185" s="1"/>
  <c r="CJ185" s="1"/>
  <c r="CB185"/>
  <c r="CE185"/>
  <c r="CF185"/>
  <c r="CK185"/>
  <c r="CL185"/>
  <c r="CO185" s="1"/>
  <c r="CM185"/>
  <c r="CN185"/>
  <c r="CP185"/>
  <c r="CR185" s="1"/>
  <c r="CQ185"/>
  <c r="CT185"/>
  <c r="CU185"/>
  <c r="CX185"/>
  <c r="CY185"/>
  <c r="DD185"/>
  <c r="DE185"/>
  <c r="DH185" s="1"/>
  <c r="DF185"/>
  <c r="DG185"/>
  <c r="DI185"/>
  <c r="DJ185"/>
  <c r="DK185" s="1"/>
  <c r="DM185"/>
  <c r="DT185" s="1"/>
  <c r="DU185" s="1"/>
  <c r="DN185"/>
  <c r="DO185" s="1"/>
  <c r="DP185" s="1"/>
  <c r="DV185" s="1"/>
  <c r="DR185"/>
  <c r="DS185"/>
  <c r="DW185"/>
  <c r="DX185"/>
  <c r="DY185"/>
  <c r="DZ185"/>
  <c r="EA185"/>
  <c r="EG185"/>
  <c r="EH185"/>
  <c r="EM185" s="1"/>
  <c r="EI185"/>
  <c r="EJ185"/>
  <c r="EK185"/>
  <c r="EL185"/>
  <c r="EQ185"/>
  <c r="ER185"/>
  <c r="ES185"/>
  <c r="ET185"/>
  <c r="EU185"/>
  <c r="FA185"/>
  <c r="FB185"/>
  <c r="FC185" s="1"/>
  <c r="FD185" s="1"/>
  <c r="FE185"/>
  <c r="FF185"/>
  <c r="FG185"/>
  <c r="FH185" s="1"/>
  <c r="FI185"/>
  <c r="FL185" s="1"/>
  <c r="FJ185"/>
  <c r="FM185" s="1"/>
  <c r="FK185"/>
  <c r="FN185"/>
  <c r="FO185"/>
  <c r="FP185"/>
  <c r="L186"/>
  <c r="M186"/>
  <c r="P186" s="1"/>
  <c r="N186"/>
  <c r="O186"/>
  <c r="Q186"/>
  <c r="R186"/>
  <c r="U186"/>
  <c r="V186"/>
  <c r="Z186"/>
  <c r="AE186"/>
  <c r="AF186"/>
  <c r="AI186" s="1"/>
  <c r="AG186"/>
  <c r="AR186" s="1"/>
  <c r="AH186"/>
  <c r="AJ186"/>
  <c r="AK186"/>
  <c r="AL186" s="1"/>
  <c r="AN186"/>
  <c r="AU186" s="1"/>
  <c r="AV186" s="1"/>
  <c r="AO186"/>
  <c r="AP186"/>
  <c r="AQ186" s="1"/>
  <c r="AW186" s="1"/>
  <c r="AS186"/>
  <c r="AX186"/>
  <c r="AY186"/>
  <c r="AZ186"/>
  <c r="BA186"/>
  <c r="BB186"/>
  <c r="BD186"/>
  <c r="BE186"/>
  <c r="BF186"/>
  <c r="BH186"/>
  <c r="BO186" s="1"/>
  <c r="BP186" s="1"/>
  <c r="BI186"/>
  <c r="BJ186" s="1"/>
  <c r="BK186" s="1"/>
  <c r="BQ186" s="1"/>
  <c r="BM186"/>
  <c r="BN186"/>
  <c r="BR186"/>
  <c r="BS186"/>
  <c r="BT186"/>
  <c r="BU186"/>
  <c r="BV186" s="1"/>
  <c r="BZ186" s="1"/>
  <c r="BW186"/>
  <c r="BX186"/>
  <c r="BY186"/>
  <c r="CA186"/>
  <c r="CB186"/>
  <c r="CC186"/>
  <c r="CD186" s="1"/>
  <c r="CJ186" s="1"/>
  <c r="CF186"/>
  <c r="CG186"/>
  <c r="CH186"/>
  <c r="CI186" s="1"/>
  <c r="CK186"/>
  <c r="CL186"/>
  <c r="CO186" s="1"/>
  <c r="CS186" s="1"/>
  <c r="CM186"/>
  <c r="CN186"/>
  <c r="CP186"/>
  <c r="CR186" s="1"/>
  <c r="CQ186"/>
  <c r="CT186"/>
  <c r="CV186" s="1"/>
  <c r="CU186"/>
  <c r="CW186"/>
  <c r="DC186" s="1"/>
  <c r="CX186"/>
  <c r="CY186"/>
  <c r="DA186"/>
  <c r="DB186"/>
  <c r="DD186"/>
  <c r="DE186"/>
  <c r="DF186"/>
  <c r="DG186"/>
  <c r="DI186"/>
  <c r="DK186" s="1"/>
  <c r="DJ186"/>
  <c r="DM186"/>
  <c r="DN186"/>
  <c r="DQ186"/>
  <c r="DR186"/>
  <c r="DW186"/>
  <c r="DX186"/>
  <c r="DY186"/>
  <c r="EC186" s="1"/>
  <c r="DZ186"/>
  <c r="EA186"/>
  <c r="EG186"/>
  <c r="EH186"/>
  <c r="EI186"/>
  <c r="EJ186"/>
  <c r="EK186"/>
  <c r="EQ186"/>
  <c r="ER186"/>
  <c r="ES186"/>
  <c r="ET186"/>
  <c r="EU186"/>
  <c r="EW186"/>
  <c r="FA186"/>
  <c r="FB186"/>
  <c r="FE186"/>
  <c r="FG186" s="1"/>
  <c r="FH186" s="1"/>
  <c r="FF186"/>
  <c r="FI186"/>
  <c r="FL186" s="1"/>
  <c r="FJ186"/>
  <c r="FK186" s="1"/>
  <c r="FN186"/>
  <c r="FO186"/>
  <c r="FP186"/>
  <c r="L187"/>
  <c r="M187"/>
  <c r="N187"/>
  <c r="O187"/>
  <c r="P187"/>
  <c r="Q187"/>
  <c r="S187" s="1"/>
  <c r="R187"/>
  <c r="T187"/>
  <c r="U187"/>
  <c r="W187" s="1"/>
  <c r="X187" s="1"/>
  <c r="AD187" s="1"/>
  <c r="V187"/>
  <c r="Y187"/>
  <c r="Z187"/>
  <c r="AE187"/>
  <c r="AF187"/>
  <c r="AI187" s="1"/>
  <c r="AG187"/>
  <c r="AH187"/>
  <c r="AJ187"/>
  <c r="AL187" s="1"/>
  <c r="AK187"/>
  <c r="AN187"/>
  <c r="AO187"/>
  <c r="AR187"/>
  <c r="AS187"/>
  <c r="AX187"/>
  <c r="AY187"/>
  <c r="AZ187"/>
  <c r="BA187"/>
  <c r="BB187"/>
  <c r="BD187"/>
  <c r="BF187" s="1"/>
  <c r="BE187"/>
  <c r="BH187"/>
  <c r="BI187"/>
  <c r="BL187"/>
  <c r="BM187"/>
  <c r="BR187"/>
  <c r="BS187"/>
  <c r="BT187"/>
  <c r="BU187"/>
  <c r="BW187"/>
  <c r="BX187"/>
  <c r="BY187"/>
  <c r="CA187"/>
  <c r="CH187" s="1"/>
  <c r="CI187" s="1"/>
  <c r="CB187"/>
  <c r="CC187" s="1"/>
  <c r="CD187" s="1"/>
  <c r="CJ187" s="1"/>
  <c r="CF187"/>
  <c r="CG187"/>
  <c r="CK187"/>
  <c r="CL187"/>
  <c r="CM187"/>
  <c r="CN187"/>
  <c r="CO187" s="1"/>
  <c r="CS187" s="1"/>
  <c r="CP187"/>
  <c r="CQ187"/>
  <c r="CR187"/>
  <c r="CT187"/>
  <c r="CU187"/>
  <c r="CV187"/>
  <c r="CW187" s="1"/>
  <c r="DC187" s="1"/>
  <c r="CY187"/>
  <c r="CZ187"/>
  <c r="DA187"/>
  <c r="DB187" s="1"/>
  <c r="DD187"/>
  <c r="DE187"/>
  <c r="DH187" s="1"/>
  <c r="DL187" s="1"/>
  <c r="DF187"/>
  <c r="DG187"/>
  <c r="DI187"/>
  <c r="DK187" s="1"/>
  <c r="DJ187"/>
  <c r="DM187"/>
  <c r="DO187" s="1"/>
  <c r="DN187"/>
  <c r="DP187"/>
  <c r="DV187" s="1"/>
  <c r="DQ187"/>
  <c r="DR187"/>
  <c r="DT187"/>
  <c r="DU187"/>
  <c r="DW187"/>
  <c r="DX187"/>
  <c r="DY187"/>
  <c r="EB187" s="1"/>
  <c r="DZ187"/>
  <c r="EA187"/>
  <c r="EC187"/>
  <c r="EG187"/>
  <c r="EH187"/>
  <c r="EI187"/>
  <c r="EJ187"/>
  <c r="EK187"/>
  <c r="EQ187"/>
  <c r="ER187"/>
  <c r="EW187" s="1"/>
  <c r="ES187"/>
  <c r="ET187"/>
  <c r="EU187"/>
  <c r="EV187"/>
  <c r="FA187"/>
  <c r="FC187" s="1"/>
  <c r="FD187" s="1"/>
  <c r="FB187"/>
  <c r="FE187"/>
  <c r="FG187" s="1"/>
  <c r="FF187"/>
  <c r="FH187"/>
  <c r="FI187"/>
  <c r="FJ187" s="1"/>
  <c r="FK187" s="1"/>
  <c r="FL187"/>
  <c r="FM187"/>
  <c r="FN187"/>
  <c r="FO187"/>
  <c r="FP187"/>
  <c r="L188"/>
  <c r="Y188" s="1"/>
  <c r="M188"/>
  <c r="N188"/>
  <c r="O188"/>
  <c r="P188"/>
  <c r="Q188"/>
  <c r="R188"/>
  <c r="S188"/>
  <c r="T188"/>
  <c r="U188"/>
  <c r="V188"/>
  <c r="W188"/>
  <c r="X188"/>
  <c r="AD188" s="1"/>
  <c r="Z188"/>
  <c r="AB188"/>
  <c r="AC188" s="1"/>
  <c r="AE188"/>
  <c r="AF188"/>
  <c r="AG188"/>
  <c r="AH188"/>
  <c r="AI188"/>
  <c r="AM188" s="1"/>
  <c r="AJ188"/>
  <c r="AL188" s="1"/>
  <c r="AK188"/>
  <c r="AN188"/>
  <c r="AP188" s="1"/>
  <c r="AQ188" s="1"/>
  <c r="AW188" s="1"/>
  <c r="AO188"/>
  <c r="AS188"/>
  <c r="AX188"/>
  <c r="AY188"/>
  <c r="AZ188"/>
  <c r="BA188"/>
  <c r="BB188"/>
  <c r="BC188"/>
  <c r="BG188" s="1"/>
  <c r="BD188"/>
  <c r="BF188" s="1"/>
  <c r="BE188"/>
  <c r="BH188"/>
  <c r="BJ188" s="1"/>
  <c r="BK188" s="1"/>
  <c r="BQ188" s="1"/>
  <c r="BI188"/>
  <c r="BM188"/>
  <c r="BR188"/>
  <c r="BS188"/>
  <c r="BV188" s="1"/>
  <c r="BT188"/>
  <c r="BU188"/>
  <c r="BW188"/>
  <c r="BX188"/>
  <c r="CA188"/>
  <c r="CB188"/>
  <c r="CF188"/>
  <c r="CK188"/>
  <c r="CL188"/>
  <c r="CM188"/>
  <c r="CN188"/>
  <c r="CP188"/>
  <c r="CQ188"/>
  <c r="CR188" s="1"/>
  <c r="CT188"/>
  <c r="CU188"/>
  <c r="CV188"/>
  <c r="CW188" s="1"/>
  <c r="DC188" s="1"/>
  <c r="CY188"/>
  <c r="DA188"/>
  <c r="DB188"/>
  <c r="DD188"/>
  <c r="DE188"/>
  <c r="DH188" s="1"/>
  <c r="DF188"/>
  <c r="DQ188" s="1"/>
  <c r="DG188"/>
  <c r="DI188"/>
  <c r="DJ188"/>
  <c r="DK188" s="1"/>
  <c r="DM188"/>
  <c r="DT188" s="1"/>
  <c r="DU188" s="1"/>
  <c r="DN188"/>
  <c r="DO188" s="1"/>
  <c r="DP188" s="1"/>
  <c r="DV188" s="1"/>
  <c r="DR188"/>
  <c r="DW188"/>
  <c r="EC188" s="1"/>
  <c r="DX188"/>
  <c r="DY188"/>
  <c r="DZ188"/>
  <c r="EA188"/>
  <c r="EG188"/>
  <c r="EH188"/>
  <c r="EM188" s="1"/>
  <c r="EI188"/>
  <c r="EJ188"/>
  <c r="EK188"/>
  <c r="EL188"/>
  <c r="EO188" s="1"/>
  <c r="EP188"/>
  <c r="EQ188"/>
  <c r="EW188" s="1"/>
  <c r="ER188"/>
  <c r="ES188"/>
  <c r="ET188"/>
  <c r="EU188"/>
  <c r="FA188"/>
  <c r="FB188"/>
  <c r="FC188" s="1"/>
  <c r="FD188" s="1"/>
  <c r="FE188"/>
  <c r="FF188"/>
  <c r="FG188" s="1"/>
  <c r="FH188" s="1"/>
  <c r="FI188"/>
  <c r="FL188" s="1"/>
  <c r="FJ188"/>
  <c r="FM188" s="1"/>
  <c r="FN188"/>
  <c r="FO188"/>
  <c r="FP188"/>
  <c r="L189"/>
  <c r="AA189" s="1"/>
  <c r="M189"/>
  <c r="P189" s="1"/>
  <c r="N189"/>
  <c r="O189"/>
  <c r="Q189"/>
  <c r="S189" s="1"/>
  <c r="R189"/>
  <c r="U189"/>
  <c r="AB189" s="1"/>
  <c r="AC189" s="1"/>
  <c r="V189"/>
  <c r="Y189"/>
  <c r="Z189"/>
  <c r="AE189"/>
  <c r="AF189"/>
  <c r="AI189" s="1"/>
  <c r="AG189"/>
  <c r="AR189" s="1"/>
  <c r="AH189"/>
  <c r="AJ189"/>
  <c r="AK189"/>
  <c r="AL189" s="1"/>
  <c r="AN189"/>
  <c r="AU189" s="1"/>
  <c r="AV189" s="1"/>
  <c r="AO189"/>
  <c r="AP189" s="1"/>
  <c r="AQ189" s="1"/>
  <c r="AW189" s="1"/>
  <c r="AS189"/>
  <c r="AX189"/>
  <c r="AY189"/>
  <c r="AZ189"/>
  <c r="BC189" s="1"/>
  <c r="BA189"/>
  <c r="BL189" s="1"/>
  <c r="BB189"/>
  <c r="BD189"/>
  <c r="BE189"/>
  <c r="BF189" s="1"/>
  <c r="BH189"/>
  <c r="BO189" s="1"/>
  <c r="BP189" s="1"/>
  <c r="BI189"/>
  <c r="BJ189" s="1"/>
  <c r="BK189" s="1"/>
  <c r="BQ189" s="1"/>
  <c r="BM189"/>
  <c r="BR189"/>
  <c r="CE189" s="1"/>
  <c r="BS189"/>
  <c r="BT189"/>
  <c r="BU189"/>
  <c r="BV189" s="1"/>
  <c r="BZ189" s="1"/>
  <c r="BW189"/>
  <c r="BX189"/>
  <c r="BY189"/>
  <c r="CA189"/>
  <c r="CB189"/>
  <c r="CC189"/>
  <c r="CD189" s="1"/>
  <c r="CJ189" s="1"/>
  <c r="CF189"/>
  <c r="CG189"/>
  <c r="CH189"/>
  <c r="CI189" s="1"/>
  <c r="CK189"/>
  <c r="CZ189" s="1"/>
  <c r="CL189"/>
  <c r="CM189"/>
  <c r="CN189"/>
  <c r="CO189"/>
  <c r="CP189"/>
  <c r="CR189" s="1"/>
  <c r="CS189" s="1"/>
  <c r="CQ189"/>
  <c r="CT189"/>
  <c r="CV189" s="1"/>
  <c r="CW189" s="1"/>
  <c r="DC189" s="1"/>
  <c r="CU189"/>
  <c r="CY189"/>
  <c r="DA189"/>
  <c r="DB189" s="1"/>
  <c r="DD189"/>
  <c r="DS189" s="1"/>
  <c r="DE189"/>
  <c r="DH189" s="1"/>
  <c r="DL189" s="1"/>
  <c r="DF189"/>
  <c r="DG189"/>
  <c r="DI189"/>
  <c r="DK189" s="1"/>
  <c r="DJ189"/>
  <c r="DM189"/>
  <c r="DT189" s="1"/>
  <c r="DU189" s="1"/>
  <c r="DN189"/>
  <c r="DQ189"/>
  <c r="DR189"/>
  <c r="DW189"/>
  <c r="DX189"/>
  <c r="DY189"/>
  <c r="EB189" s="1"/>
  <c r="DZ189"/>
  <c r="EA189"/>
  <c r="EC189"/>
  <c r="EG189"/>
  <c r="EM189" s="1"/>
  <c r="EH189"/>
  <c r="EI189"/>
  <c r="EJ189"/>
  <c r="EK189"/>
  <c r="EQ189"/>
  <c r="ER189"/>
  <c r="ES189"/>
  <c r="EV189" s="1"/>
  <c r="ET189"/>
  <c r="EU189"/>
  <c r="EW189"/>
  <c r="FA189"/>
  <c r="FC189" s="1"/>
  <c r="FD189" s="1"/>
  <c r="FB189"/>
  <c r="FE189"/>
  <c r="FG189" s="1"/>
  <c r="FH189" s="1"/>
  <c r="FF189"/>
  <c r="FI189"/>
  <c r="FL189" s="1"/>
  <c r="FN189"/>
  <c r="FO189"/>
  <c r="FP189"/>
  <c r="L190"/>
  <c r="AA190" s="1"/>
  <c r="M190"/>
  <c r="N190"/>
  <c r="O190"/>
  <c r="P190"/>
  <c r="Q190"/>
  <c r="S190" s="1"/>
  <c r="T190" s="1"/>
  <c r="R190"/>
  <c r="U190"/>
  <c r="W190" s="1"/>
  <c r="X190" s="1"/>
  <c r="AD190" s="1"/>
  <c r="V190"/>
  <c r="Z190"/>
  <c r="AB190"/>
  <c r="AC190" s="1"/>
  <c r="AE190"/>
  <c r="AT190" s="1"/>
  <c r="AF190"/>
  <c r="AI190" s="1"/>
  <c r="AM190" s="1"/>
  <c r="AG190"/>
  <c r="AH190"/>
  <c r="AJ190"/>
  <c r="AL190" s="1"/>
  <c r="AK190"/>
  <c r="AN190"/>
  <c r="AU190" s="1"/>
  <c r="AV190" s="1"/>
  <c r="AO190"/>
  <c r="AR190"/>
  <c r="AS190"/>
  <c r="AX190"/>
  <c r="AY190"/>
  <c r="BN190" s="1"/>
  <c r="AZ190"/>
  <c r="BC190" s="1"/>
  <c r="BA190"/>
  <c r="BB190"/>
  <c r="BD190"/>
  <c r="BF190" s="1"/>
  <c r="BE190"/>
  <c r="BH190"/>
  <c r="BO190" s="1"/>
  <c r="BP190" s="1"/>
  <c r="BI190"/>
  <c r="BL190"/>
  <c r="BM190"/>
  <c r="BR190"/>
  <c r="BS190"/>
  <c r="BV190" s="1"/>
  <c r="BT190"/>
  <c r="CE190" s="1"/>
  <c r="BU190"/>
  <c r="BW190"/>
  <c r="BX190"/>
  <c r="BY190" s="1"/>
  <c r="CA190"/>
  <c r="CH190" s="1"/>
  <c r="CI190" s="1"/>
  <c r="CB190"/>
  <c r="CC190" s="1"/>
  <c r="CD190" s="1"/>
  <c r="CJ190" s="1"/>
  <c r="CF190"/>
  <c r="CK190"/>
  <c r="CX190" s="1"/>
  <c r="CL190"/>
  <c r="CM190"/>
  <c r="CN190"/>
  <c r="CO190" s="1"/>
  <c r="CS190" s="1"/>
  <c r="CP190"/>
  <c r="CQ190"/>
  <c r="CR190"/>
  <c r="CT190"/>
  <c r="CU190"/>
  <c r="CV190"/>
  <c r="CW190" s="1"/>
  <c r="DC190" s="1"/>
  <c r="CY190"/>
  <c r="CZ190"/>
  <c r="DA190"/>
  <c r="DB190" s="1"/>
  <c r="DD190"/>
  <c r="DS190" s="1"/>
  <c r="DE190"/>
  <c r="DF190"/>
  <c r="DG190"/>
  <c r="DH190"/>
  <c r="DI190"/>
  <c r="DK190" s="1"/>
  <c r="DL190" s="1"/>
  <c r="DJ190"/>
  <c r="DM190"/>
  <c r="DO190" s="1"/>
  <c r="DP190" s="1"/>
  <c r="DV190" s="1"/>
  <c r="DN190"/>
  <c r="DR190"/>
  <c r="DT190"/>
  <c r="DU190" s="1"/>
  <c r="DW190"/>
  <c r="DX190"/>
  <c r="EC190" s="1"/>
  <c r="DY190"/>
  <c r="DZ190"/>
  <c r="EA190"/>
  <c r="EB190"/>
  <c r="EE190" s="1"/>
  <c r="EF190"/>
  <c r="EG190"/>
  <c r="EM190" s="1"/>
  <c r="EH190"/>
  <c r="EI190"/>
  <c r="EJ190"/>
  <c r="EK190"/>
  <c r="EQ190"/>
  <c r="ER190"/>
  <c r="EW190" s="1"/>
  <c r="ES190"/>
  <c r="ET190"/>
  <c r="EU190"/>
  <c r="EV190"/>
  <c r="EY190" s="1"/>
  <c r="EZ190"/>
  <c r="FA190"/>
  <c r="FC190" s="1"/>
  <c r="FD190" s="1"/>
  <c r="FB190"/>
  <c r="FE190"/>
  <c r="FG190" s="1"/>
  <c r="FH190" s="1"/>
  <c r="FF190"/>
  <c r="FI190"/>
  <c r="FJ190" s="1"/>
  <c r="FL190"/>
  <c r="FN190"/>
  <c r="FO190"/>
  <c r="FP190"/>
  <c r="L191"/>
  <c r="Y191" s="1"/>
  <c r="M191"/>
  <c r="N191"/>
  <c r="O191"/>
  <c r="P191" s="1"/>
  <c r="T191" s="1"/>
  <c r="Q191"/>
  <c r="R191"/>
  <c r="S191"/>
  <c r="U191"/>
  <c r="V191"/>
  <c r="W191"/>
  <c r="X191" s="1"/>
  <c r="AD191" s="1"/>
  <c r="Z191"/>
  <c r="AA191"/>
  <c r="AB191"/>
  <c r="AC191" s="1"/>
  <c r="AE191"/>
  <c r="AT191" s="1"/>
  <c r="AF191"/>
  <c r="AG191"/>
  <c r="AH191"/>
  <c r="AI191"/>
  <c r="AJ191"/>
  <c r="AL191" s="1"/>
  <c r="AM191" s="1"/>
  <c r="AK191"/>
  <c r="AN191"/>
  <c r="AP191" s="1"/>
  <c r="AQ191" s="1"/>
  <c r="AW191" s="1"/>
  <c r="AO191"/>
  <c r="AS191"/>
  <c r="AU191"/>
  <c r="AV191" s="1"/>
  <c r="AX191"/>
  <c r="AY191"/>
  <c r="BN191" s="1"/>
  <c r="AZ191"/>
  <c r="BA191"/>
  <c r="BB191"/>
  <c r="BC191"/>
  <c r="BD191"/>
  <c r="BF191" s="1"/>
  <c r="BG191" s="1"/>
  <c r="BE191"/>
  <c r="BH191"/>
  <c r="BJ191" s="1"/>
  <c r="BK191" s="1"/>
  <c r="BQ191" s="1"/>
  <c r="BI191"/>
  <c r="BM191"/>
  <c r="BO191"/>
  <c r="BP191" s="1"/>
  <c r="BR191"/>
  <c r="CG191" s="1"/>
  <c r="BS191"/>
  <c r="BV191" s="1"/>
  <c r="BZ191" s="1"/>
  <c r="BT191"/>
  <c r="BU191"/>
  <c r="BW191"/>
  <c r="BY191" s="1"/>
  <c r="BX191"/>
  <c r="CA191"/>
  <c r="CH191" s="1"/>
  <c r="CI191" s="1"/>
  <c r="CB191"/>
  <c r="CE191"/>
  <c r="CF191"/>
  <c r="CK191"/>
  <c r="CL191"/>
  <c r="CO191" s="1"/>
  <c r="CM191"/>
  <c r="CX191" s="1"/>
  <c r="CN191"/>
  <c r="CP191"/>
  <c r="CQ191"/>
  <c r="CR191" s="1"/>
  <c r="CT191"/>
  <c r="DA191" s="1"/>
  <c r="DB191" s="1"/>
  <c r="CU191"/>
  <c r="CV191" s="1"/>
  <c r="CW191" s="1"/>
  <c r="DC191" s="1"/>
  <c r="CY191"/>
  <c r="DD191"/>
  <c r="DQ191" s="1"/>
  <c r="DE191"/>
  <c r="DF191"/>
  <c r="DG191"/>
  <c r="DH191" s="1"/>
  <c r="DL191" s="1"/>
  <c r="DI191"/>
  <c r="DJ191"/>
  <c r="DK191"/>
  <c r="DM191"/>
  <c r="DN191"/>
  <c r="DO191"/>
  <c r="DP191" s="1"/>
  <c r="DV191" s="1"/>
  <c r="DR191"/>
  <c r="DS191"/>
  <c r="DT191"/>
  <c r="DU191" s="1"/>
  <c r="DW191"/>
  <c r="EC191" s="1"/>
  <c r="DX191"/>
  <c r="DY191"/>
  <c r="DZ191"/>
  <c r="EA191"/>
  <c r="EG191"/>
  <c r="EH191"/>
  <c r="EI191"/>
  <c r="EL191" s="1"/>
  <c r="EJ191"/>
  <c r="EK191"/>
  <c r="EM191"/>
  <c r="EQ191"/>
  <c r="EW191" s="1"/>
  <c r="ER191"/>
  <c r="ES191"/>
  <c r="ET191"/>
  <c r="EU191"/>
  <c r="FA191"/>
  <c r="FB191"/>
  <c r="FC191"/>
  <c r="FD191" s="1"/>
  <c r="FE191"/>
  <c r="FF191"/>
  <c r="FG191"/>
  <c r="FH191" s="1"/>
  <c r="FI191"/>
  <c r="FJ191"/>
  <c r="FM191" s="1"/>
  <c r="FK191"/>
  <c r="FL191"/>
  <c r="FN191"/>
  <c r="FO191"/>
  <c r="FP191"/>
  <c r="L192"/>
  <c r="M192"/>
  <c r="P192" s="1"/>
  <c r="N192"/>
  <c r="Y192" s="1"/>
  <c r="O192"/>
  <c r="Q192"/>
  <c r="R192"/>
  <c r="S192" s="1"/>
  <c r="U192"/>
  <c r="AB192" s="1"/>
  <c r="AC192" s="1"/>
  <c r="V192"/>
  <c r="W192" s="1"/>
  <c r="X192" s="1"/>
  <c r="AD192" s="1"/>
  <c r="Z192"/>
  <c r="AE192"/>
  <c r="AR192" s="1"/>
  <c r="AF192"/>
  <c r="AG192"/>
  <c r="AH192"/>
  <c r="AI192" s="1"/>
  <c r="AM192" s="1"/>
  <c r="AJ192"/>
  <c r="AK192"/>
  <c r="AL192"/>
  <c r="AN192"/>
  <c r="AO192"/>
  <c r="AP192"/>
  <c r="AQ192" s="1"/>
  <c r="AW192" s="1"/>
  <c r="AS192"/>
  <c r="AT192"/>
  <c r="AU192"/>
  <c r="AV192" s="1"/>
  <c r="AX192"/>
  <c r="AY192"/>
  <c r="BL192" s="1"/>
  <c r="AZ192"/>
  <c r="BA192"/>
  <c r="BB192"/>
  <c r="BC192" s="1"/>
  <c r="BG192" s="1"/>
  <c r="BD192"/>
  <c r="BE192"/>
  <c r="BF192"/>
  <c r="BH192"/>
  <c r="BI192"/>
  <c r="BJ192"/>
  <c r="BK192" s="1"/>
  <c r="BQ192" s="1"/>
  <c r="BM192"/>
  <c r="BN192"/>
  <c r="BO192"/>
  <c r="BP192" s="1"/>
  <c r="BR192"/>
  <c r="CG192" s="1"/>
  <c r="BS192"/>
  <c r="BT192"/>
  <c r="BU192"/>
  <c r="BV192"/>
  <c r="BW192"/>
  <c r="BY192" s="1"/>
  <c r="BZ192" s="1"/>
  <c r="BX192"/>
  <c r="CA192"/>
  <c r="CC192" s="1"/>
  <c r="CD192" s="1"/>
  <c r="CJ192" s="1"/>
  <c r="CB192"/>
  <c r="CF192"/>
  <c r="CH192"/>
  <c r="CI192" s="1"/>
  <c r="CK192"/>
  <c r="CZ192" s="1"/>
  <c r="CL192"/>
  <c r="CO192" s="1"/>
  <c r="CS192" s="1"/>
  <c r="CM192"/>
  <c r="CN192"/>
  <c r="CP192"/>
  <c r="CR192" s="1"/>
  <c r="CQ192"/>
  <c r="CT192"/>
  <c r="DA192" s="1"/>
  <c r="DB192" s="1"/>
  <c r="CU192"/>
  <c r="CX192"/>
  <c r="CY192"/>
  <c r="DD192"/>
  <c r="DE192"/>
  <c r="DH192" s="1"/>
  <c r="DF192"/>
  <c r="DQ192" s="1"/>
  <c r="DG192"/>
  <c r="DI192"/>
  <c r="DJ192"/>
  <c r="DK192" s="1"/>
  <c r="DM192"/>
  <c r="DT192" s="1"/>
  <c r="DU192" s="1"/>
  <c r="DN192"/>
  <c r="DO192" s="1"/>
  <c r="DP192" s="1"/>
  <c r="DV192" s="1"/>
  <c r="DR192"/>
  <c r="DW192"/>
  <c r="EC192" s="1"/>
  <c r="DX192"/>
  <c r="DY192"/>
  <c r="DZ192"/>
  <c r="EA192"/>
  <c r="EG192"/>
  <c r="EH192"/>
  <c r="EM192" s="1"/>
  <c r="EI192"/>
  <c r="EJ192"/>
  <c r="EK192"/>
  <c r="EL192"/>
  <c r="EO192" s="1"/>
  <c r="EP192"/>
  <c r="EQ192"/>
  <c r="EW192" s="1"/>
  <c r="ER192"/>
  <c r="ES192"/>
  <c r="ET192"/>
  <c r="EU192"/>
  <c r="FA192"/>
  <c r="FB192"/>
  <c r="FC192" s="1"/>
  <c r="FD192" s="1"/>
  <c r="FE192"/>
  <c r="FF192"/>
  <c r="FG192" s="1"/>
  <c r="FH192" s="1"/>
  <c r="FI192"/>
  <c r="FL192" s="1"/>
  <c r="FJ192"/>
  <c r="FM192" s="1"/>
  <c r="FN192"/>
  <c r="FO192"/>
  <c r="FP192"/>
  <c r="L193"/>
  <c r="AA193" s="1"/>
  <c r="M193"/>
  <c r="P193" s="1"/>
  <c r="N193"/>
  <c r="O193"/>
  <c r="Q193"/>
  <c r="S193" s="1"/>
  <c r="R193"/>
  <c r="U193"/>
  <c r="AB193" s="1"/>
  <c r="AC193" s="1"/>
  <c r="V193"/>
  <c r="Y193"/>
  <c r="Z193"/>
  <c r="AE193"/>
  <c r="AF193"/>
  <c r="AI193" s="1"/>
  <c r="AG193"/>
  <c r="AR193" s="1"/>
  <c r="AH193"/>
  <c r="AJ193"/>
  <c r="AK193"/>
  <c r="AL193" s="1"/>
  <c r="AN193"/>
  <c r="AU193" s="1"/>
  <c r="AV193" s="1"/>
  <c r="AO193"/>
  <c r="AP193" s="1"/>
  <c r="AQ193" s="1"/>
  <c r="AW193" s="1"/>
  <c r="AS193"/>
  <c r="AX193"/>
  <c r="AY193"/>
  <c r="AZ193"/>
  <c r="BC193" s="1"/>
  <c r="BA193"/>
  <c r="BL193" s="1"/>
  <c r="BB193"/>
  <c r="BD193"/>
  <c r="BE193"/>
  <c r="BF193" s="1"/>
  <c r="BH193"/>
  <c r="BO193" s="1"/>
  <c r="BP193" s="1"/>
  <c r="BI193"/>
  <c r="BJ193" s="1"/>
  <c r="BK193" s="1"/>
  <c r="BQ193" s="1"/>
  <c r="BM193"/>
  <c r="BR193"/>
  <c r="CE193" s="1"/>
  <c r="BS193"/>
  <c r="BT193"/>
  <c r="BU193"/>
  <c r="BV193" s="1"/>
  <c r="BZ193" s="1"/>
  <c r="BW193"/>
  <c r="BX193"/>
  <c r="BY193"/>
  <c r="CA193"/>
  <c r="CB193"/>
  <c r="CC193"/>
  <c r="CD193" s="1"/>
  <c r="CJ193" s="1"/>
  <c r="CF193"/>
  <c r="CG193"/>
  <c r="CH193"/>
  <c r="CI193" s="1"/>
  <c r="CK193"/>
  <c r="CZ193" s="1"/>
  <c r="CL193"/>
  <c r="CM193"/>
  <c r="CN193"/>
  <c r="CO193"/>
  <c r="CP193"/>
  <c r="CR193" s="1"/>
  <c r="CS193" s="1"/>
  <c r="CQ193"/>
  <c r="CT193"/>
  <c r="CV193" s="1"/>
  <c r="CW193" s="1"/>
  <c r="DC193" s="1"/>
  <c r="CU193"/>
  <c r="CY193"/>
  <c r="DA193"/>
  <c r="DB193" s="1"/>
  <c r="DD193"/>
  <c r="DS193" s="1"/>
  <c r="DE193"/>
  <c r="DH193" s="1"/>
  <c r="DL193" s="1"/>
  <c r="DF193"/>
  <c r="DG193"/>
  <c r="DI193"/>
  <c r="DK193" s="1"/>
  <c r="DJ193"/>
  <c r="DM193"/>
  <c r="DT193" s="1"/>
  <c r="DU193" s="1"/>
  <c r="DN193"/>
  <c r="DQ193"/>
  <c r="DR193"/>
  <c r="DW193"/>
  <c r="DX193"/>
  <c r="DY193"/>
  <c r="EB193" s="1"/>
  <c r="DZ193"/>
  <c r="EA193"/>
  <c r="EC193"/>
  <c r="EG193"/>
  <c r="EM193" s="1"/>
  <c r="EH193"/>
  <c r="EI193"/>
  <c r="EJ193"/>
  <c r="EK193"/>
  <c r="EQ193"/>
  <c r="ER193"/>
  <c r="ES193"/>
  <c r="EV193" s="1"/>
  <c r="ET193"/>
  <c r="EU193"/>
  <c r="EW193"/>
  <c r="FA193"/>
  <c r="FC193" s="1"/>
  <c r="FD193" s="1"/>
  <c r="FB193"/>
  <c r="FE193"/>
  <c r="FG193" s="1"/>
  <c r="FH193" s="1"/>
  <c r="FF193"/>
  <c r="FI193"/>
  <c r="FL193" s="1"/>
  <c r="FN193"/>
  <c r="FO193"/>
  <c r="FP193"/>
  <c r="L194"/>
  <c r="AA194" s="1"/>
  <c r="M194"/>
  <c r="N194"/>
  <c r="O194"/>
  <c r="P194"/>
  <c r="Q194"/>
  <c r="S194" s="1"/>
  <c r="T194" s="1"/>
  <c r="R194"/>
  <c r="U194"/>
  <c r="W194" s="1"/>
  <c r="X194" s="1"/>
  <c r="AD194" s="1"/>
  <c r="V194"/>
  <c r="Z194"/>
  <c r="AB194"/>
  <c r="AC194" s="1"/>
  <c r="AE194"/>
  <c r="AT194" s="1"/>
  <c r="AF194"/>
  <c r="AI194" s="1"/>
  <c r="AM194" s="1"/>
  <c r="AG194"/>
  <c r="AH194"/>
  <c r="AJ194"/>
  <c r="AL194" s="1"/>
  <c r="AK194"/>
  <c r="AN194"/>
  <c r="AU194" s="1"/>
  <c r="AV194" s="1"/>
  <c r="AO194"/>
  <c r="AR194"/>
  <c r="AS194"/>
  <c r="AX194"/>
  <c r="AY194"/>
  <c r="BN194" s="1"/>
  <c r="AZ194"/>
  <c r="BC194" s="1"/>
  <c r="BA194"/>
  <c r="BB194"/>
  <c r="BD194"/>
  <c r="BF194" s="1"/>
  <c r="BE194"/>
  <c r="BH194"/>
  <c r="BO194" s="1"/>
  <c r="BP194" s="1"/>
  <c r="BI194"/>
  <c r="BL194"/>
  <c r="BM194"/>
  <c r="BR194"/>
  <c r="BS194"/>
  <c r="BV194" s="1"/>
  <c r="BT194"/>
  <c r="CE194" s="1"/>
  <c r="BU194"/>
  <c r="BW194"/>
  <c r="BX194"/>
  <c r="BY194" s="1"/>
  <c r="CA194"/>
  <c r="CH194" s="1"/>
  <c r="CI194" s="1"/>
  <c r="CB194"/>
  <c r="CC194" s="1"/>
  <c r="CD194" s="1"/>
  <c r="CJ194" s="1"/>
  <c r="CF194"/>
  <c r="CK194"/>
  <c r="CX194" s="1"/>
  <c r="CL194"/>
  <c r="CM194"/>
  <c r="CN194"/>
  <c r="CO194" s="1"/>
  <c r="CS194" s="1"/>
  <c r="CP194"/>
  <c r="CQ194"/>
  <c r="CR194"/>
  <c r="CT194"/>
  <c r="CU194"/>
  <c r="CV194"/>
  <c r="CW194" s="1"/>
  <c r="DC194" s="1"/>
  <c r="CY194"/>
  <c r="CZ194"/>
  <c r="DA194"/>
  <c r="DB194" s="1"/>
  <c r="DD194"/>
  <c r="DS194" s="1"/>
  <c r="DE194"/>
  <c r="DF194"/>
  <c r="DG194"/>
  <c r="DH194"/>
  <c r="DI194"/>
  <c r="DK194" s="1"/>
  <c r="DL194" s="1"/>
  <c r="DJ194"/>
  <c r="DM194"/>
  <c r="DO194" s="1"/>
  <c r="DP194" s="1"/>
  <c r="DV194" s="1"/>
  <c r="DN194"/>
  <c r="DR194"/>
  <c r="DT194"/>
  <c r="DU194" s="1"/>
  <c r="DW194"/>
  <c r="DX194"/>
  <c r="EC194" s="1"/>
  <c r="DY194"/>
  <c r="DZ194"/>
  <c r="EA194"/>
  <c r="EB194"/>
  <c r="EE194" s="1"/>
  <c r="EF194"/>
  <c r="EG194"/>
  <c r="EM194" s="1"/>
  <c r="EH194"/>
  <c r="EI194"/>
  <c r="EJ194"/>
  <c r="EK194"/>
  <c r="EQ194"/>
  <c r="ER194"/>
  <c r="EW194" s="1"/>
  <c r="ES194"/>
  <c r="ET194"/>
  <c r="EU194"/>
  <c r="EV194"/>
  <c r="EY194" s="1"/>
  <c r="EZ194"/>
  <c r="FA194"/>
  <c r="FC194" s="1"/>
  <c r="FD194" s="1"/>
  <c r="FB194"/>
  <c r="FE194"/>
  <c r="FG194" s="1"/>
  <c r="FH194" s="1"/>
  <c r="FF194"/>
  <c r="FI194"/>
  <c r="FJ194" s="1"/>
  <c r="FL194"/>
  <c r="FN194"/>
  <c r="FO194"/>
  <c r="FP194"/>
  <c r="L195"/>
  <c r="Y195" s="1"/>
  <c r="M195"/>
  <c r="N195"/>
  <c r="O195"/>
  <c r="P195" s="1"/>
  <c r="T195" s="1"/>
  <c r="Q195"/>
  <c r="R195"/>
  <c r="S195"/>
  <c r="U195"/>
  <c r="V195"/>
  <c r="W195"/>
  <c r="X195" s="1"/>
  <c r="AD195" s="1"/>
  <c r="Z195"/>
  <c r="AA195"/>
  <c r="AB195"/>
  <c r="AC195" s="1"/>
  <c r="AE195"/>
  <c r="AT195" s="1"/>
  <c r="AF195"/>
  <c r="AG195"/>
  <c r="AH195"/>
  <c r="AI195"/>
  <c r="AJ195"/>
  <c r="AL195" s="1"/>
  <c r="AM195" s="1"/>
  <c r="AK195"/>
  <c r="AN195"/>
  <c r="AP195" s="1"/>
  <c r="AQ195" s="1"/>
  <c r="AW195" s="1"/>
  <c r="AO195"/>
  <c r="AS195"/>
  <c r="AU195"/>
  <c r="AV195" s="1"/>
  <c r="AX195"/>
  <c r="AY195"/>
  <c r="BN195" s="1"/>
  <c r="AZ195"/>
  <c r="BA195"/>
  <c r="BB195"/>
  <c r="BC195"/>
  <c r="BD195"/>
  <c r="BF195" s="1"/>
  <c r="BG195" s="1"/>
  <c r="BE195"/>
  <c r="BH195"/>
  <c r="BJ195" s="1"/>
  <c r="BK195" s="1"/>
  <c r="BQ195" s="1"/>
  <c r="BI195"/>
  <c r="BM195"/>
  <c r="BO195"/>
  <c r="BP195" s="1"/>
  <c r="BR195"/>
  <c r="CG195" s="1"/>
  <c r="BS195"/>
  <c r="BV195" s="1"/>
  <c r="BZ195" s="1"/>
  <c r="BT195"/>
  <c r="BU195"/>
  <c r="BW195"/>
  <c r="BY195" s="1"/>
  <c r="BX195"/>
  <c r="CA195"/>
  <c r="CH195" s="1"/>
  <c r="CI195" s="1"/>
  <c r="CB195"/>
  <c r="CE195"/>
  <c r="CF195"/>
  <c r="CK195"/>
  <c r="CL195"/>
  <c r="CO195" s="1"/>
  <c r="CM195"/>
  <c r="CX195" s="1"/>
  <c r="CN195"/>
  <c r="CP195"/>
  <c r="CQ195"/>
  <c r="CR195" s="1"/>
  <c r="CT195"/>
  <c r="DA195" s="1"/>
  <c r="DB195" s="1"/>
  <c r="CU195"/>
  <c r="CV195" s="1"/>
  <c r="CW195" s="1"/>
  <c r="DC195" s="1"/>
  <c r="CY195"/>
  <c r="DD195"/>
  <c r="DQ195" s="1"/>
  <c r="DE195"/>
  <c r="DF195"/>
  <c r="DG195"/>
  <c r="DH195" s="1"/>
  <c r="DL195" s="1"/>
  <c r="DI195"/>
  <c r="DJ195"/>
  <c r="DK195"/>
  <c r="DM195"/>
  <c r="DN195"/>
  <c r="DO195"/>
  <c r="DP195" s="1"/>
  <c r="DV195" s="1"/>
  <c r="DR195"/>
  <c r="DS195"/>
  <c r="DT195"/>
  <c r="DU195" s="1"/>
  <c r="DW195"/>
  <c r="EC195" s="1"/>
  <c r="DX195"/>
  <c r="DY195"/>
  <c r="DZ195"/>
  <c r="EA195"/>
  <c r="EG195"/>
  <c r="EH195"/>
  <c r="EI195"/>
  <c r="EL195" s="1"/>
  <c r="EJ195"/>
  <c r="EK195"/>
  <c r="EM195"/>
  <c r="EQ195"/>
  <c r="EW195" s="1"/>
  <c r="ER195"/>
  <c r="ES195"/>
  <c r="ET195"/>
  <c r="EU195"/>
  <c r="FA195"/>
  <c r="FB195"/>
  <c r="FC195"/>
  <c r="FD195" s="1"/>
  <c r="FE195"/>
  <c r="FF195"/>
  <c r="FG195"/>
  <c r="FH195" s="1"/>
  <c r="FI195"/>
  <c r="FJ195"/>
  <c r="FM195" s="1"/>
  <c r="FK195"/>
  <c r="FL195"/>
  <c r="FN195"/>
  <c r="FO195"/>
  <c r="FP195"/>
  <c r="L196"/>
  <c r="M196"/>
  <c r="P196" s="1"/>
  <c r="N196"/>
  <c r="Y196" s="1"/>
  <c r="O196"/>
  <c r="Q196"/>
  <c r="R196"/>
  <c r="S196" s="1"/>
  <c r="U196"/>
  <c r="AB196" s="1"/>
  <c r="AC196" s="1"/>
  <c r="V196"/>
  <c r="W196" s="1"/>
  <c r="X196" s="1"/>
  <c r="AD196" s="1"/>
  <c r="Z196"/>
  <c r="AE196"/>
  <c r="AR196" s="1"/>
  <c r="AF196"/>
  <c r="AG196"/>
  <c r="AH196"/>
  <c r="AI196" s="1"/>
  <c r="AM196" s="1"/>
  <c r="AJ196"/>
  <c r="AK196"/>
  <c r="AL196"/>
  <c r="AN196"/>
  <c r="AO196"/>
  <c r="AP196"/>
  <c r="AQ196" s="1"/>
  <c r="AW196" s="1"/>
  <c r="AS196"/>
  <c r="AT196"/>
  <c r="AU196"/>
  <c r="AV196" s="1"/>
  <c r="AX196"/>
  <c r="AY196"/>
  <c r="BL196" s="1"/>
  <c r="AZ196"/>
  <c r="BA196"/>
  <c r="BB196"/>
  <c r="BC196" s="1"/>
  <c r="BG196" s="1"/>
  <c r="BD196"/>
  <c r="BE196"/>
  <c r="BF196"/>
  <c r="BH196"/>
  <c r="BI196"/>
  <c r="BJ196"/>
  <c r="BK196" s="1"/>
  <c r="BQ196" s="1"/>
  <c r="BM196"/>
  <c r="BN196"/>
  <c r="BO196"/>
  <c r="BP196" s="1"/>
  <c r="BR196"/>
  <c r="CG196" s="1"/>
  <c r="BS196"/>
  <c r="BT196"/>
  <c r="BU196"/>
  <c r="BV196"/>
  <c r="BW196"/>
  <c r="BY196" s="1"/>
  <c r="BZ196" s="1"/>
  <c r="BX196"/>
  <c r="CA196"/>
  <c r="CC196" s="1"/>
  <c r="CD196" s="1"/>
  <c r="CJ196" s="1"/>
  <c r="CB196"/>
  <c r="CF196"/>
  <c r="CH196"/>
  <c r="CI196" s="1"/>
  <c r="CK196"/>
  <c r="CZ196" s="1"/>
  <c r="CL196"/>
  <c r="CO196" s="1"/>
  <c r="CS196" s="1"/>
  <c r="CM196"/>
  <c r="CN196"/>
  <c r="CP196"/>
  <c r="CR196" s="1"/>
  <c r="CQ196"/>
  <c r="CT196"/>
  <c r="DA196" s="1"/>
  <c r="DB196" s="1"/>
  <c r="CU196"/>
  <c r="CX196"/>
  <c r="CY196"/>
  <c r="DD196"/>
  <c r="DE196"/>
  <c r="DH196" s="1"/>
  <c r="DF196"/>
  <c r="DQ196" s="1"/>
  <c r="DG196"/>
  <c r="DI196"/>
  <c r="DJ196"/>
  <c r="DK196" s="1"/>
  <c r="DM196"/>
  <c r="DT196" s="1"/>
  <c r="DU196" s="1"/>
  <c r="DN196"/>
  <c r="DO196" s="1"/>
  <c r="DP196" s="1"/>
  <c r="DV196" s="1"/>
  <c r="DR196"/>
  <c r="DW196"/>
  <c r="EC196" s="1"/>
  <c r="DX196"/>
  <c r="DY196"/>
  <c r="DZ196"/>
  <c r="EA196"/>
  <c r="EG196"/>
  <c r="EH196"/>
  <c r="EM196" s="1"/>
  <c r="EI196"/>
  <c r="EJ196"/>
  <c r="EK196"/>
  <c r="EL196"/>
  <c r="EO196" s="1"/>
  <c r="EP196"/>
  <c r="EQ196"/>
  <c r="EW196" s="1"/>
  <c r="ER196"/>
  <c r="ES196"/>
  <c r="ET196"/>
  <c r="EU196"/>
  <c r="FA196"/>
  <c r="FB196"/>
  <c r="FC196" s="1"/>
  <c r="FD196" s="1"/>
  <c r="FE196"/>
  <c r="FF196"/>
  <c r="FG196" s="1"/>
  <c r="FH196" s="1"/>
  <c r="FI196"/>
  <c r="FL196" s="1"/>
  <c r="FJ196"/>
  <c r="FM196" s="1"/>
  <c r="FN196"/>
  <c r="FO196"/>
  <c r="FP196"/>
  <c r="L197"/>
  <c r="AA197" s="1"/>
  <c r="M197"/>
  <c r="P197" s="1"/>
  <c r="N197"/>
  <c r="O197"/>
  <c r="Q197"/>
  <c r="S197" s="1"/>
  <c r="R197"/>
  <c r="U197"/>
  <c r="AB197" s="1"/>
  <c r="AC197" s="1"/>
  <c r="V197"/>
  <c r="Y197"/>
  <c r="Z197"/>
  <c r="AE197"/>
  <c r="AF197"/>
  <c r="AI197" s="1"/>
  <c r="AG197"/>
  <c r="AR197" s="1"/>
  <c r="AH197"/>
  <c r="AJ197"/>
  <c r="AK197"/>
  <c r="AL197" s="1"/>
  <c r="AN197"/>
  <c r="AU197" s="1"/>
  <c r="AV197" s="1"/>
  <c r="AO197"/>
  <c r="AP197" s="1"/>
  <c r="AQ197" s="1"/>
  <c r="AW197" s="1"/>
  <c r="AS197"/>
  <c r="AX197"/>
  <c r="AY197"/>
  <c r="AZ197"/>
  <c r="BC197" s="1"/>
  <c r="BA197"/>
  <c r="BL197" s="1"/>
  <c r="BB197"/>
  <c r="BD197"/>
  <c r="BE197"/>
  <c r="BF197" s="1"/>
  <c r="BH197"/>
  <c r="BO197" s="1"/>
  <c r="BP197" s="1"/>
  <c r="BI197"/>
  <c r="BJ197" s="1"/>
  <c r="BK197" s="1"/>
  <c r="BQ197" s="1"/>
  <c r="BM197"/>
  <c r="BR197"/>
  <c r="CE197" s="1"/>
  <c r="BS197"/>
  <c r="BT197"/>
  <c r="BU197"/>
  <c r="BV197" s="1"/>
  <c r="BZ197" s="1"/>
  <c r="BW197"/>
  <c r="BX197"/>
  <c r="BY197"/>
  <c r="CA197"/>
  <c r="CB197"/>
  <c r="CC197"/>
  <c r="CD197" s="1"/>
  <c r="CJ197" s="1"/>
  <c r="CF197"/>
  <c r="CG197"/>
  <c r="CH197"/>
  <c r="CI197" s="1"/>
  <c r="CK197"/>
  <c r="CZ197" s="1"/>
  <c r="CL197"/>
  <c r="CM197"/>
  <c r="CN197"/>
  <c r="CO197"/>
  <c r="CP197"/>
  <c r="CR197" s="1"/>
  <c r="CS197" s="1"/>
  <c r="CQ197"/>
  <c r="CT197"/>
  <c r="CV197" s="1"/>
  <c r="CW197" s="1"/>
  <c r="DC197" s="1"/>
  <c r="CU197"/>
  <c r="CY197"/>
  <c r="DA197"/>
  <c r="DB197" s="1"/>
  <c r="DD197"/>
  <c r="DS197" s="1"/>
  <c r="DE197"/>
  <c r="DH197" s="1"/>
  <c r="DL197" s="1"/>
  <c r="DF197"/>
  <c r="DG197"/>
  <c r="DI197"/>
  <c r="DK197" s="1"/>
  <c r="DJ197"/>
  <c r="DM197"/>
  <c r="DT197" s="1"/>
  <c r="DU197" s="1"/>
  <c r="DN197"/>
  <c r="DQ197"/>
  <c r="DR197"/>
  <c r="DW197"/>
  <c r="DX197"/>
  <c r="DY197"/>
  <c r="EB197" s="1"/>
  <c r="DZ197"/>
  <c r="EA197"/>
  <c r="EC197"/>
  <c r="EG197"/>
  <c r="EM197" s="1"/>
  <c r="EH197"/>
  <c r="EI197"/>
  <c r="EJ197"/>
  <c r="EK197"/>
  <c r="EQ197"/>
  <c r="ER197"/>
  <c r="ES197"/>
  <c r="EV197" s="1"/>
  <c r="ET197"/>
  <c r="EU197"/>
  <c r="EW197"/>
  <c r="FA197"/>
  <c r="FC197" s="1"/>
  <c r="FD197" s="1"/>
  <c r="FB197"/>
  <c r="FE197"/>
  <c r="FG197" s="1"/>
  <c r="FH197" s="1"/>
  <c r="FF197"/>
  <c r="FI197"/>
  <c r="FL197" s="1"/>
  <c r="FN197"/>
  <c r="FO197"/>
  <c r="FP197"/>
  <c r="L198"/>
  <c r="AA198" s="1"/>
  <c r="M198"/>
  <c r="N198"/>
  <c r="O198"/>
  <c r="P198"/>
  <c r="Q198"/>
  <c r="S198" s="1"/>
  <c r="T198" s="1"/>
  <c r="R198"/>
  <c r="U198"/>
  <c r="W198" s="1"/>
  <c r="X198" s="1"/>
  <c r="AD198" s="1"/>
  <c r="V198"/>
  <c r="Z198"/>
  <c r="AB198"/>
  <c r="AC198" s="1"/>
  <c r="AE198"/>
  <c r="AT198" s="1"/>
  <c r="AF198"/>
  <c r="AI198" s="1"/>
  <c r="AM198" s="1"/>
  <c r="AG198"/>
  <c r="AH198"/>
  <c r="AJ198"/>
  <c r="AL198" s="1"/>
  <c r="AK198"/>
  <c r="AN198"/>
  <c r="AU198" s="1"/>
  <c r="AV198" s="1"/>
  <c r="AO198"/>
  <c r="AR198"/>
  <c r="AS198"/>
  <c r="AX198"/>
  <c r="AY198"/>
  <c r="BN198" s="1"/>
  <c r="AZ198"/>
  <c r="BC198" s="1"/>
  <c r="BA198"/>
  <c r="BB198"/>
  <c r="BD198"/>
  <c r="BF198" s="1"/>
  <c r="BE198"/>
  <c r="BH198"/>
  <c r="BO198" s="1"/>
  <c r="BP198" s="1"/>
  <c r="BI198"/>
  <c r="BL198"/>
  <c r="BM198"/>
  <c r="BR198"/>
  <c r="BS198"/>
  <c r="BV198" s="1"/>
  <c r="BT198"/>
  <c r="CE198" s="1"/>
  <c r="BU198"/>
  <c r="BW198"/>
  <c r="BX198"/>
  <c r="BY198" s="1"/>
  <c r="CA198"/>
  <c r="CH198" s="1"/>
  <c r="CI198" s="1"/>
  <c r="CB198"/>
  <c r="CC198" s="1"/>
  <c r="CD198" s="1"/>
  <c r="CJ198" s="1"/>
  <c r="CF198"/>
  <c r="CK198"/>
  <c r="CX198" s="1"/>
  <c r="CL198"/>
  <c r="CM198"/>
  <c r="CN198"/>
  <c r="CO198" s="1"/>
  <c r="CS198" s="1"/>
  <c r="CP198"/>
  <c r="CQ198"/>
  <c r="CR198"/>
  <c r="CT198"/>
  <c r="CU198"/>
  <c r="CV198"/>
  <c r="CW198" s="1"/>
  <c r="DC198" s="1"/>
  <c r="CY198"/>
  <c r="CZ198"/>
  <c r="DA198"/>
  <c r="DB198" s="1"/>
  <c r="DD198"/>
  <c r="DS198" s="1"/>
  <c r="DE198"/>
  <c r="DF198"/>
  <c r="DG198"/>
  <c r="DH198"/>
  <c r="DI198"/>
  <c r="DK198" s="1"/>
  <c r="DL198" s="1"/>
  <c r="DJ198"/>
  <c r="DM198"/>
  <c r="DO198" s="1"/>
  <c r="DP198" s="1"/>
  <c r="DV198" s="1"/>
  <c r="DN198"/>
  <c r="DR198"/>
  <c r="DT198"/>
  <c r="DU198" s="1"/>
  <c r="DW198"/>
  <c r="DX198"/>
  <c r="EC198" s="1"/>
  <c r="DY198"/>
  <c r="DZ198"/>
  <c r="EA198"/>
  <c r="EB198"/>
  <c r="EE198" s="1"/>
  <c r="EF198"/>
  <c r="EG198"/>
  <c r="EM198" s="1"/>
  <c r="EH198"/>
  <c r="EI198"/>
  <c r="EJ198"/>
  <c r="EK198"/>
  <c r="EQ198"/>
  <c r="ER198"/>
  <c r="EW198" s="1"/>
  <c r="ES198"/>
  <c r="ET198"/>
  <c r="EU198"/>
  <c r="EV198"/>
  <c r="EY198" s="1"/>
  <c r="EZ198"/>
  <c r="FA198"/>
  <c r="FC198" s="1"/>
  <c r="FD198" s="1"/>
  <c r="FB198"/>
  <c r="FE198"/>
  <c r="FG198" s="1"/>
  <c r="FH198" s="1"/>
  <c r="FF198"/>
  <c r="FI198"/>
  <c r="FJ198" s="1"/>
  <c r="FL198"/>
  <c r="FN198"/>
  <c r="FO198"/>
  <c r="FP198"/>
  <c r="L199"/>
  <c r="Y199" s="1"/>
  <c r="M199"/>
  <c r="N199"/>
  <c r="O199"/>
  <c r="P199" s="1"/>
  <c r="T199" s="1"/>
  <c r="Q199"/>
  <c r="R199"/>
  <c r="S199"/>
  <c r="U199"/>
  <c r="V199"/>
  <c r="W199"/>
  <c r="X199" s="1"/>
  <c r="AD199" s="1"/>
  <c r="Z199"/>
  <c r="AA199"/>
  <c r="AB199"/>
  <c r="AC199" s="1"/>
  <c r="AE199"/>
  <c r="AT199" s="1"/>
  <c r="AF199"/>
  <c r="AG199"/>
  <c r="AH199"/>
  <c r="AI199"/>
  <c r="AJ199"/>
  <c r="AL199" s="1"/>
  <c r="AM199" s="1"/>
  <c r="AK199"/>
  <c r="AN199"/>
  <c r="AP199" s="1"/>
  <c r="AQ199" s="1"/>
  <c r="AW199" s="1"/>
  <c r="AO199"/>
  <c r="AS199"/>
  <c r="AU199"/>
  <c r="AV199" s="1"/>
  <c r="AX199"/>
  <c r="AY199"/>
  <c r="BN199" s="1"/>
  <c r="AZ199"/>
  <c r="BA199"/>
  <c r="BB199"/>
  <c r="BC199"/>
  <c r="BD199"/>
  <c r="BF199" s="1"/>
  <c r="BG199" s="1"/>
  <c r="BE199"/>
  <c r="BH199"/>
  <c r="BJ199" s="1"/>
  <c r="BK199" s="1"/>
  <c r="BQ199" s="1"/>
  <c r="BI199"/>
  <c r="BM199"/>
  <c r="BO199"/>
  <c r="BP199" s="1"/>
  <c r="BR199"/>
  <c r="BS199"/>
  <c r="BV199" s="1"/>
  <c r="BZ199" s="1"/>
  <c r="BT199"/>
  <c r="CG199" s="1"/>
  <c r="BU199"/>
  <c r="BW199"/>
  <c r="BY199" s="1"/>
  <c r="BX199"/>
  <c r="CA199"/>
  <c r="CH199" s="1"/>
  <c r="CI199" s="1"/>
  <c r="CB199"/>
  <c r="CE199"/>
  <c r="CF199"/>
  <c r="CK199"/>
  <c r="CL199"/>
  <c r="CM199"/>
  <c r="CX199" s="1"/>
  <c r="CN199"/>
  <c r="CP199"/>
  <c r="CQ199"/>
  <c r="CR199" s="1"/>
  <c r="CT199"/>
  <c r="DA199" s="1"/>
  <c r="DB199" s="1"/>
  <c r="CU199"/>
  <c r="CV199" s="1"/>
  <c r="CW199" s="1"/>
  <c r="DC199" s="1"/>
  <c r="CY199"/>
  <c r="DD199"/>
  <c r="DQ199" s="1"/>
  <c r="DE199"/>
  <c r="DF199"/>
  <c r="DG199"/>
  <c r="DH199" s="1"/>
  <c r="DL199" s="1"/>
  <c r="DI199"/>
  <c r="DJ199"/>
  <c r="DK199"/>
  <c r="DM199"/>
  <c r="DN199"/>
  <c r="DO199"/>
  <c r="DP199" s="1"/>
  <c r="DV199" s="1"/>
  <c r="DR199"/>
  <c r="DS199"/>
  <c r="DT199"/>
  <c r="DU199" s="1"/>
  <c r="DW199"/>
  <c r="EC199" s="1"/>
  <c r="DX199"/>
  <c r="DY199"/>
  <c r="DZ199"/>
  <c r="EA199"/>
  <c r="EG199"/>
  <c r="EL199" s="1"/>
  <c r="EH199"/>
  <c r="EI199"/>
  <c r="EJ199"/>
  <c r="EK199"/>
  <c r="EM199"/>
  <c r="EQ199"/>
  <c r="EW199" s="1"/>
  <c r="ER199"/>
  <c r="ES199"/>
  <c r="ET199"/>
  <c r="EU199"/>
  <c r="FA199"/>
  <c r="FB199"/>
  <c r="FC199"/>
  <c r="FD199" s="1"/>
  <c r="FE199"/>
  <c r="FF199"/>
  <c r="FG199"/>
  <c r="FH199" s="1"/>
  <c r="FI199"/>
  <c r="FJ199" s="1"/>
  <c r="FL199"/>
  <c r="FN199"/>
  <c r="FO199"/>
  <c r="FP199"/>
  <c r="L200"/>
  <c r="M200"/>
  <c r="N200"/>
  <c r="Y200" s="1"/>
  <c r="O200"/>
  <c r="Q200"/>
  <c r="R200"/>
  <c r="S200" s="1"/>
  <c r="U200"/>
  <c r="V200"/>
  <c r="W200" s="1"/>
  <c r="X200" s="1"/>
  <c r="AD200" s="1"/>
  <c r="Z200"/>
  <c r="AB200"/>
  <c r="AC200"/>
  <c r="AE200"/>
  <c r="AR200" s="1"/>
  <c r="AF200"/>
  <c r="AG200"/>
  <c r="AH200"/>
  <c r="AI200" s="1"/>
  <c r="AM200" s="1"/>
  <c r="AJ200"/>
  <c r="AK200"/>
  <c r="AL200"/>
  <c r="AN200"/>
  <c r="AO200"/>
  <c r="AP200"/>
  <c r="AQ200" s="1"/>
  <c r="AW200" s="1"/>
  <c r="AS200"/>
  <c r="AT200"/>
  <c r="AU200"/>
  <c r="AV200" s="1"/>
  <c r="AX200"/>
  <c r="AY200"/>
  <c r="BL200" s="1"/>
  <c r="AZ200"/>
  <c r="BA200"/>
  <c r="BB200"/>
  <c r="BC200" s="1"/>
  <c r="BG200" s="1"/>
  <c r="BD200"/>
  <c r="BE200"/>
  <c r="BF200"/>
  <c r="BH200"/>
  <c r="BI200"/>
  <c r="BJ200"/>
  <c r="BK200" s="1"/>
  <c r="BQ200" s="1"/>
  <c r="BM200"/>
  <c r="BN200"/>
  <c r="BO200"/>
  <c r="BP200" s="1"/>
  <c r="BR200"/>
  <c r="CG200" s="1"/>
  <c r="BS200"/>
  <c r="BT200"/>
  <c r="BU200"/>
  <c r="BW200"/>
  <c r="BY200" s="1"/>
  <c r="BX200"/>
  <c r="CA200"/>
  <c r="CC200" s="1"/>
  <c r="CD200" s="1"/>
  <c r="CJ200" s="1"/>
  <c r="CB200"/>
  <c r="CF200"/>
  <c r="CH200"/>
  <c r="CI200" s="1"/>
  <c r="CK200"/>
  <c r="CL200"/>
  <c r="CO200" s="1"/>
  <c r="CM200"/>
  <c r="CZ200" s="1"/>
  <c r="CN200"/>
  <c r="CP200"/>
  <c r="CR200" s="1"/>
  <c r="CQ200"/>
  <c r="CT200"/>
  <c r="DA200" s="1"/>
  <c r="DB200" s="1"/>
  <c r="CU200"/>
  <c r="CX200"/>
  <c r="CY200"/>
  <c r="DD200"/>
  <c r="DE200"/>
  <c r="DF200"/>
  <c r="DQ200" s="1"/>
  <c r="DG200"/>
  <c r="DI200"/>
  <c r="DJ200"/>
  <c r="DK200" s="1"/>
  <c r="DM200"/>
  <c r="DT200" s="1"/>
  <c r="DU200" s="1"/>
  <c r="DN200"/>
  <c r="DO200" s="1"/>
  <c r="DP200" s="1"/>
  <c r="DV200" s="1"/>
  <c r="DR200"/>
  <c r="DW200"/>
  <c r="EC200" s="1"/>
  <c r="DX200"/>
  <c r="DY200"/>
  <c r="DZ200"/>
  <c r="EA200"/>
  <c r="EG200"/>
  <c r="EH200"/>
  <c r="EM200" s="1"/>
  <c r="EI200"/>
  <c r="EJ200"/>
  <c r="EK200"/>
  <c r="EQ200"/>
  <c r="EW200" s="1"/>
  <c r="ER200"/>
  <c r="ES200"/>
  <c r="ET200"/>
  <c r="EU200"/>
  <c r="FA200"/>
  <c r="FB200"/>
  <c r="FC200" s="1"/>
  <c r="FD200" s="1"/>
  <c r="FE200"/>
  <c r="FF200"/>
  <c r="FG200" s="1"/>
  <c r="FH200" s="1"/>
  <c r="FI200"/>
  <c r="FL200" s="1"/>
  <c r="FJ200"/>
  <c r="FM200" s="1"/>
  <c r="FN200"/>
  <c r="FO200"/>
  <c r="FP200"/>
  <c r="L201"/>
  <c r="AA201" s="1"/>
  <c r="M201"/>
  <c r="P201" s="1"/>
  <c r="T201" s="1"/>
  <c r="N201"/>
  <c r="O201"/>
  <c r="Q201"/>
  <c r="S201" s="1"/>
  <c r="R201"/>
  <c r="U201"/>
  <c r="AB201" s="1"/>
  <c r="AC201" s="1"/>
  <c r="V201"/>
  <c r="Y201"/>
  <c r="Z201"/>
  <c r="AE201"/>
  <c r="AF201"/>
  <c r="AI201" s="1"/>
  <c r="AG201"/>
  <c r="AR201" s="1"/>
  <c r="AH201"/>
  <c r="AJ201"/>
  <c r="AK201"/>
  <c r="AL201" s="1"/>
  <c r="AN201"/>
  <c r="AU201" s="1"/>
  <c r="AV201" s="1"/>
  <c r="AO201"/>
  <c r="AP201" s="1"/>
  <c r="AQ201" s="1"/>
  <c r="AW201" s="1"/>
  <c r="AS201"/>
  <c r="AX201"/>
  <c r="AY201"/>
  <c r="AZ201"/>
  <c r="BC201" s="1"/>
  <c r="BA201"/>
  <c r="BL201" s="1"/>
  <c r="BB201"/>
  <c r="BD201"/>
  <c r="BE201"/>
  <c r="BF201" s="1"/>
  <c r="BH201"/>
  <c r="BO201" s="1"/>
  <c r="BP201" s="1"/>
  <c r="BI201"/>
  <c r="BJ201" s="1"/>
  <c r="BK201" s="1"/>
  <c r="BQ201" s="1"/>
  <c r="BM201"/>
  <c r="BR201"/>
  <c r="CE201" s="1"/>
  <c r="BS201"/>
  <c r="BT201"/>
  <c r="BU201"/>
  <c r="BV201" s="1"/>
  <c r="BZ201" s="1"/>
  <c r="BW201"/>
  <c r="BX201"/>
  <c r="BY201"/>
  <c r="CA201"/>
  <c r="CB201"/>
  <c r="CC201"/>
  <c r="CD201" s="1"/>
  <c r="CJ201" s="1"/>
  <c r="CF201"/>
  <c r="CG201"/>
  <c r="CH201"/>
  <c r="CI201" s="1"/>
  <c r="CK201"/>
  <c r="CZ201" s="1"/>
  <c r="CL201"/>
  <c r="CM201"/>
  <c r="CN201"/>
  <c r="CP201"/>
  <c r="CR201" s="1"/>
  <c r="CQ201"/>
  <c r="CT201"/>
  <c r="CV201" s="1"/>
  <c r="CW201" s="1"/>
  <c r="DC201" s="1"/>
  <c r="CU201"/>
  <c r="CY201"/>
  <c r="DA201"/>
  <c r="DB201" s="1"/>
  <c r="DD201"/>
  <c r="DS201" s="1"/>
  <c r="DE201"/>
  <c r="DH201" s="1"/>
  <c r="DL201" s="1"/>
  <c r="DF201"/>
  <c r="DG201"/>
  <c r="DI201"/>
  <c r="DK201" s="1"/>
  <c r="DJ201"/>
  <c r="DM201"/>
  <c r="DT201" s="1"/>
  <c r="DU201" s="1"/>
  <c r="DN201"/>
  <c r="DQ201"/>
  <c r="DR201"/>
  <c r="DW201"/>
  <c r="DX201"/>
  <c r="DY201"/>
  <c r="EB201" s="1"/>
  <c r="DZ201"/>
  <c r="EA201"/>
  <c r="EC201"/>
  <c r="EG201"/>
  <c r="EM201" s="1"/>
  <c r="EH201"/>
  <c r="EI201"/>
  <c r="EJ201"/>
  <c r="EK201"/>
  <c r="EQ201"/>
  <c r="ER201"/>
  <c r="ES201"/>
  <c r="EV201" s="1"/>
  <c r="ET201"/>
  <c r="EU201"/>
  <c r="FA201"/>
  <c r="FC201" s="1"/>
  <c r="FD201" s="1"/>
  <c r="FB201"/>
  <c r="FE201"/>
  <c r="FG201" s="1"/>
  <c r="FH201" s="1"/>
  <c r="FF201"/>
  <c r="FI201"/>
  <c r="FL201" s="1"/>
  <c r="FN201"/>
  <c r="FO201"/>
  <c r="FP201"/>
  <c r="L202"/>
  <c r="AA202" s="1"/>
  <c r="M202"/>
  <c r="N202"/>
  <c r="O202"/>
  <c r="Q202"/>
  <c r="S202" s="1"/>
  <c r="R202"/>
  <c r="U202"/>
  <c r="W202" s="1"/>
  <c r="X202" s="1"/>
  <c r="AD202" s="1"/>
  <c r="V202"/>
  <c r="Z202"/>
  <c r="AB202"/>
  <c r="AC202" s="1"/>
  <c r="AE202"/>
  <c r="AT202" s="1"/>
  <c r="AF202"/>
  <c r="AI202" s="1"/>
  <c r="AM202" s="1"/>
  <c r="AG202"/>
  <c r="AH202"/>
  <c r="AJ202"/>
  <c r="AL202" s="1"/>
  <c r="AK202"/>
  <c r="AN202"/>
  <c r="AU202" s="1"/>
  <c r="AV202" s="1"/>
  <c r="AO202"/>
  <c r="AR202"/>
  <c r="AS202"/>
  <c r="AX202"/>
  <c r="AY202"/>
  <c r="AZ202"/>
  <c r="BC202" s="1"/>
  <c r="BA202"/>
  <c r="BN202" s="1"/>
  <c r="BB202"/>
  <c r="BD202"/>
  <c r="BF202" s="1"/>
  <c r="BE202"/>
  <c r="BH202"/>
  <c r="BO202" s="1"/>
  <c r="BP202" s="1"/>
  <c r="BI202"/>
  <c r="BL202"/>
  <c r="BM202"/>
  <c r="BR202"/>
  <c r="BS202"/>
  <c r="BV202" s="1"/>
  <c r="BT202"/>
  <c r="CE202" s="1"/>
  <c r="BU202"/>
  <c r="BW202"/>
  <c r="BX202"/>
  <c r="BY202" s="1"/>
  <c r="CA202"/>
  <c r="CH202" s="1"/>
  <c r="CI202" s="1"/>
  <c r="CB202"/>
  <c r="CC202" s="1"/>
  <c r="CD202" s="1"/>
  <c r="CJ202" s="1"/>
  <c r="CF202"/>
  <c r="CK202"/>
  <c r="CX202" s="1"/>
  <c r="CL202"/>
  <c r="CM202"/>
  <c r="CN202"/>
  <c r="CO202" s="1"/>
  <c r="CS202" s="1"/>
  <c r="CP202"/>
  <c r="CQ202"/>
  <c r="CR202"/>
  <c r="CT202"/>
  <c r="CU202"/>
  <c r="CV202"/>
  <c r="CW202" s="1"/>
  <c r="DC202" s="1"/>
  <c r="CY202"/>
  <c r="CZ202"/>
  <c r="DA202"/>
  <c r="DB202" s="1"/>
  <c r="DD202"/>
  <c r="DS202" s="1"/>
  <c r="DE202"/>
  <c r="DF202"/>
  <c r="DG202"/>
  <c r="DI202"/>
  <c r="DK202" s="1"/>
  <c r="DJ202"/>
  <c r="DM202"/>
  <c r="DO202" s="1"/>
  <c r="DP202" s="1"/>
  <c r="DV202" s="1"/>
  <c r="DN202"/>
  <c r="DR202"/>
  <c r="DT202"/>
  <c r="DU202" s="1"/>
  <c r="DW202"/>
  <c r="DX202"/>
  <c r="EC202" s="1"/>
  <c r="DY202"/>
  <c r="DZ202"/>
  <c r="EA202"/>
  <c r="EG202"/>
  <c r="EM202" s="1"/>
  <c r="EH202"/>
  <c r="EI202"/>
  <c r="EJ202"/>
  <c r="EK202"/>
  <c r="EQ202"/>
  <c r="ER202"/>
  <c r="EW202" s="1"/>
  <c r="ES202"/>
  <c r="ET202"/>
  <c r="EU202"/>
  <c r="FA202"/>
  <c r="FC202" s="1"/>
  <c r="FD202" s="1"/>
  <c r="FB202"/>
  <c r="FE202"/>
  <c r="FG202" s="1"/>
  <c r="FH202" s="1"/>
  <c r="FF202"/>
  <c r="FI202"/>
  <c r="FJ202" s="1"/>
  <c r="FL202"/>
  <c r="FN202"/>
  <c r="FO202"/>
  <c r="FP202"/>
  <c r="L203"/>
  <c r="Y203" s="1"/>
  <c r="M203"/>
  <c r="N203"/>
  <c r="O203"/>
  <c r="P203" s="1"/>
  <c r="T203" s="1"/>
  <c r="Q203"/>
  <c r="R203"/>
  <c r="S203"/>
  <c r="U203"/>
  <c r="V203"/>
  <c r="W203"/>
  <c r="X203" s="1"/>
  <c r="AD203" s="1"/>
  <c r="Z203"/>
  <c r="AA203"/>
  <c r="AB203"/>
  <c r="AC203" s="1"/>
  <c r="AE203"/>
  <c r="AT203" s="1"/>
  <c r="AF203"/>
  <c r="AG203"/>
  <c r="AH203"/>
  <c r="AJ203"/>
  <c r="AL203" s="1"/>
  <c r="AK203"/>
  <c r="AN203"/>
  <c r="AP203" s="1"/>
  <c r="AQ203" s="1"/>
  <c r="AW203" s="1"/>
  <c r="AO203"/>
  <c r="AS203"/>
  <c r="AU203"/>
  <c r="AV203" s="1"/>
  <c r="AX203"/>
  <c r="AY203"/>
  <c r="BN203" s="1"/>
  <c r="AZ203"/>
  <c r="BA203"/>
  <c r="BB203"/>
  <c r="BC203"/>
  <c r="BG203" s="1"/>
  <c r="BD203"/>
  <c r="BF203" s="1"/>
  <c r="BE203"/>
  <c r="BH203"/>
  <c r="BJ203" s="1"/>
  <c r="BK203" s="1"/>
  <c r="BQ203" s="1"/>
  <c r="BI203"/>
  <c r="BM203"/>
  <c r="BO203"/>
  <c r="BP203" s="1"/>
  <c r="BR203"/>
  <c r="BS203"/>
  <c r="BV203" s="1"/>
  <c r="BZ203" s="1"/>
  <c r="BT203"/>
  <c r="CG203" s="1"/>
  <c r="BU203"/>
  <c r="BW203"/>
  <c r="BY203" s="1"/>
  <c r="BX203"/>
  <c r="CA203"/>
  <c r="CH203" s="1"/>
  <c r="CI203" s="1"/>
  <c r="CB203"/>
  <c r="CE203"/>
  <c r="CF203"/>
  <c r="CK203"/>
  <c r="CL203"/>
  <c r="CM203"/>
  <c r="CX203" s="1"/>
  <c r="CN203"/>
  <c r="CP203"/>
  <c r="CQ203"/>
  <c r="CR203" s="1"/>
  <c r="CT203"/>
  <c r="DA203" s="1"/>
  <c r="DB203" s="1"/>
  <c r="CU203"/>
  <c r="CV203" s="1"/>
  <c r="CW203" s="1"/>
  <c r="DC203" s="1"/>
  <c r="CY203"/>
  <c r="DD203"/>
  <c r="DQ203" s="1"/>
  <c r="DE203"/>
  <c r="DF203"/>
  <c r="DG203"/>
  <c r="DH203" s="1"/>
  <c r="DL203" s="1"/>
  <c r="DI203"/>
  <c r="DJ203"/>
  <c r="DK203"/>
  <c r="DM203"/>
  <c r="DN203"/>
  <c r="DO203"/>
  <c r="DP203" s="1"/>
  <c r="DV203" s="1"/>
  <c r="DR203"/>
  <c r="DS203"/>
  <c r="DT203"/>
  <c r="DU203" s="1"/>
  <c r="DW203"/>
  <c r="EC203" s="1"/>
  <c r="DX203"/>
  <c r="DY203"/>
  <c r="DZ203"/>
  <c r="EA203"/>
  <c r="EG203"/>
  <c r="EL203" s="1"/>
  <c r="EH203"/>
  <c r="EI203"/>
  <c r="EJ203"/>
  <c r="EK203"/>
  <c r="EM203"/>
  <c r="EQ203"/>
  <c r="EW203" s="1"/>
  <c r="ER203"/>
  <c r="ES203"/>
  <c r="ET203"/>
  <c r="EU203"/>
  <c r="FA203"/>
  <c r="FB203"/>
  <c r="FC203"/>
  <c r="FD203" s="1"/>
  <c r="FE203"/>
  <c r="FF203"/>
  <c r="FG203"/>
  <c r="FH203" s="1"/>
  <c r="FI203"/>
  <c r="FJ203" s="1"/>
  <c r="FL203"/>
  <c r="FN203"/>
  <c r="FO203"/>
  <c r="FP203"/>
  <c r="L204"/>
  <c r="M204"/>
  <c r="N204"/>
  <c r="Y204" s="1"/>
  <c r="O204"/>
  <c r="Q204"/>
  <c r="R204"/>
  <c r="S204" s="1"/>
  <c r="U204"/>
  <c r="V204"/>
  <c r="W204" s="1"/>
  <c r="X204" s="1"/>
  <c r="AD204" s="1"/>
  <c r="Z204"/>
  <c r="AB204"/>
  <c r="AC204" s="1"/>
  <c r="AE204"/>
  <c r="AR204" s="1"/>
  <c r="AF204"/>
  <c r="AG204"/>
  <c r="AH204"/>
  <c r="AI204" s="1"/>
  <c r="AM204" s="1"/>
  <c r="AJ204"/>
  <c r="AK204"/>
  <c r="AL204"/>
  <c r="AN204"/>
  <c r="AO204"/>
  <c r="AP204"/>
  <c r="AQ204" s="1"/>
  <c r="AW204" s="1"/>
  <c r="AS204"/>
  <c r="AT204"/>
  <c r="AU204"/>
  <c r="AV204" s="1"/>
  <c r="AX204"/>
  <c r="AY204"/>
  <c r="BL204" s="1"/>
  <c r="AZ204"/>
  <c r="BA204"/>
  <c r="BB204"/>
  <c r="BC204" s="1"/>
  <c r="BG204" s="1"/>
  <c r="BD204"/>
  <c r="BE204"/>
  <c r="BF204"/>
  <c r="BH204"/>
  <c r="BI204"/>
  <c r="BJ204"/>
  <c r="BK204" s="1"/>
  <c r="BQ204" s="1"/>
  <c r="BM204"/>
  <c r="BN204"/>
  <c r="BO204"/>
  <c r="BP204" s="1"/>
  <c r="BR204"/>
  <c r="CG204" s="1"/>
  <c r="BS204"/>
  <c r="BT204"/>
  <c r="BU204"/>
  <c r="BW204"/>
  <c r="BY204" s="1"/>
  <c r="BX204"/>
  <c r="CA204"/>
  <c r="CC204" s="1"/>
  <c r="CD204" s="1"/>
  <c r="CJ204" s="1"/>
  <c r="CB204"/>
  <c r="CF204"/>
  <c r="CH204"/>
  <c r="CI204" s="1"/>
  <c r="CK204"/>
  <c r="CL204"/>
  <c r="CO204" s="1"/>
  <c r="CS204" s="1"/>
  <c r="CM204"/>
  <c r="CZ204" s="1"/>
  <c r="CN204"/>
  <c r="CP204"/>
  <c r="CR204" s="1"/>
  <c r="CQ204"/>
  <c r="CT204"/>
  <c r="DA204" s="1"/>
  <c r="DB204" s="1"/>
  <c r="CU204"/>
  <c r="CX204"/>
  <c r="CY204"/>
  <c r="DD204"/>
  <c r="DE204"/>
  <c r="DF204"/>
  <c r="DQ204" s="1"/>
  <c r="DG204"/>
  <c r="DI204"/>
  <c r="DJ204"/>
  <c r="DK204" s="1"/>
  <c r="DM204"/>
  <c r="DN204"/>
  <c r="DO204" s="1"/>
  <c r="DP204" s="1"/>
  <c r="DV204" s="1"/>
  <c r="DR204"/>
  <c r="DT204"/>
  <c r="DU204" s="1"/>
  <c r="DW204"/>
  <c r="EC204" s="1"/>
  <c r="DX204"/>
  <c r="DY204"/>
  <c r="DZ204"/>
  <c r="EA204"/>
  <c r="EG204"/>
  <c r="EH204"/>
  <c r="EM204" s="1"/>
  <c r="EI204"/>
  <c r="EJ204"/>
  <c r="EK204"/>
  <c r="EQ204"/>
  <c r="EW204" s="1"/>
  <c r="ER204"/>
  <c r="ES204"/>
  <c r="ET204"/>
  <c r="EU204"/>
  <c r="FA204"/>
  <c r="FB204"/>
  <c r="FC204" s="1"/>
  <c r="FD204" s="1"/>
  <c r="FE204"/>
  <c r="FF204"/>
  <c r="FG204" s="1"/>
  <c r="FH204" s="1"/>
  <c r="FI204"/>
  <c r="FL204" s="1"/>
  <c r="FJ204"/>
  <c r="FM204" s="1"/>
  <c r="FN204"/>
  <c r="FO204"/>
  <c r="FP204"/>
  <c r="L205"/>
  <c r="AA205" s="1"/>
  <c r="M205"/>
  <c r="P205" s="1"/>
  <c r="T205" s="1"/>
  <c r="N205"/>
  <c r="O205"/>
  <c r="Q205"/>
  <c r="S205" s="1"/>
  <c r="R205"/>
  <c r="U205"/>
  <c r="AB205" s="1"/>
  <c r="AC205" s="1"/>
  <c r="V205"/>
  <c r="Y205"/>
  <c r="Z205"/>
  <c r="AE205"/>
  <c r="AF205"/>
  <c r="AI205" s="1"/>
  <c r="AG205"/>
  <c r="AR205" s="1"/>
  <c r="AH205"/>
  <c r="AJ205"/>
  <c r="AK205"/>
  <c r="AL205" s="1"/>
  <c r="AN205"/>
  <c r="AU205" s="1"/>
  <c r="AV205" s="1"/>
  <c r="AO205"/>
  <c r="AP205" s="1"/>
  <c r="AQ205" s="1"/>
  <c r="AW205" s="1"/>
  <c r="AS205"/>
  <c r="AX205"/>
  <c r="AY205"/>
  <c r="AZ205"/>
  <c r="BC205" s="1"/>
  <c r="BA205"/>
  <c r="BL205" s="1"/>
  <c r="BB205"/>
  <c r="BD205"/>
  <c r="BE205"/>
  <c r="BF205" s="1"/>
  <c r="BH205"/>
  <c r="BO205" s="1"/>
  <c r="BP205" s="1"/>
  <c r="BI205"/>
  <c r="BJ205" s="1"/>
  <c r="BK205" s="1"/>
  <c r="BQ205" s="1"/>
  <c r="BM205"/>
  <c r="BR205"/>
  <c r="CE205" s="1"/>
  <c r="BS205"/>
  <c r="BT205"/>
  <c r="BU205"/>
  <c r="BV205" s="1"/>
  <c r="BZ205" s="1"/>
  <c r="BW205"/>
  <c r="BX205"/>
  <c r="BY205"/>
  <c r="CA205"/>
  <c r="CB205"/>
  <c r="CC205"/>
  <c r="CD205" s="1"/>
  <c r="CJ205" s="1"/>
  <c r="CF205"/>
  <c r="CG205"/>
  <c r="CH205"/>
  <c r="CI205" s="1"/>
  <c r="CK205"/>
  <c r="CZ205" s="1"/>
  <c r="CL205"/>
  <c r="CM205"/>
  <c r="CN205"/>
  <c r="CP205"/>
  <c r="CR205" s="1"/>
  <c r="CQ205"/>
  <c r="CT205"/>
  <c r="CV205" s="1"/>
  <c r="CW205" s="1"/>
  <c r="DC205" s="1"/>
  <c r="CU205"/>
  <c r="CY205"/>
  <c r="DA205"/>
  <c r="DB205" s="1"/>
  <c r="DD205"/>
  <c r="DS205" s="1"/>
  <c r="DE205"/>
  <c r="DH205" s="1"/>
  <c r="DL205" s="1"/>
  <c r="DF205"/>
  <c r="DG205"/>
  <c r="DI205"/>
  <c r="DK205" s="1"/>
  <c r="DJ205"/>
  <c r="DM205"/>
  <c r="DT205" s="1"/>
  <c r="DU205" s="1"/>
  <c r="DN205"/>
  <c r="DQ205"/>
  <c r="DR205"/>
  <c r="DW205"/>
  <c r="DX205"/>
  <c r="DY205"/>
  <c r="EB205" s="1"/>
  <c r="DZ205"/>
  <c r="EA205"/>
  <c r="EC205"/>
  <c r="EG205"/>
  <c r="EM205" s="1"/>
  <c r="EH205"/>
  <c r="EI205"/>
  <c r="EJ205"/>
  <c r="EK205"/>
  <c r="EQ205"/>
  <c r="ER205"/>
  <c r="ES205"/>
  <c r="EV205" s="1"/>
  <c r="ET205"/>
  <c r="EU205"/>
  <c r="EW205"/>
  <c r="FA205"/>
  <c r="FC205" s="1"/>
  <c r="FD205" s="1"/>
  <c r="FB205"/>
  <c r="FE205"/>
  <c r="FG205" s="1"/>
  <c r="FH205" s="1"/>
  <c r="FF205"/>
  <c r="FI205"/>
  <c r="FL205" s="1"/>
  <c r="FN205"/>
  <c r="FO205"/>
  <c r="FP205"/>
  <c r="L206"/>
  <c r="AA206" s="1"/>
  <c r="M206"/>
  <c r="N206"/>
  <c r="O206"/>
  <c r="Q206"/>
  <c r="S206" s="1"/>
  <c r="R206"/>
  <c r="U206"/>
  <c r="W206" s="1"/>
  <c r="X206" s="1"/>
  <c r="AD206" s="1"/>
  <c r="V206"/>
  <c r="Z206"/>
  <c r="AB206"/>
  <c r="AC206" s="1"/>
  <c r="AE206"/>
  <c r="AF206"/>
  <c r="AI206" s="1"/>
  <c r="AG206"/>
  <c r="AT206" s="1"/>
  <c r="AH206"/>
  <c r="AJ206"/>
  <c r="AL206" s="1"/>
  <c r="AK206"/>
  <c r="AN206"/>
  <c r="AU206" s="1"/>
  <c r="AV206" s="1"/>
  <c r="AO206"/>
  <c r="AR206"/>
  <c r="AS206"/>
  <c r="AX206"/>
  <c r="AY206"/>
  <c r="AZ206"/>
  <c r="BC206" s="1"/>
  <c r="BG206" s="1"/>
  <c r="BA206"/>
  <c r="BN206" s="1"/>
  <c r="BB206"/>
  <c r="BD206"/>
  <c r="BF206" s="1"/>
  <c r="BE206"/>
  <c r="BH206"/>
  <c r="BO206" s="1"/>
  <c r="BP206" s="1"/>
  <c r="BI206"/>
  <c r="BL206"/>
  <c r="BM206"/>
  <c r="BR206"/>
  <c r="CE206" s="1"/>
  <c r="BS206"/>
  <c r="BT206"/>
  <c r="BV206" s="1"/>
  <c r="BU206"/>
  <c r="BW206"/>
  <c r="BX206"/>
  <c r="BY206" s="1"/>
  <c r="CA206"/>
  <c r="CB206"/>
  <c r="CC206" s="1"/>
  <c r="CD206" s="1"/>
  <c r="CJ206" s="1"/>
  <c r="CF206"/>
  <c r="CH206"/>
  <c r="CI206" s="1"/>
  <c r="CK206"/>
  <c r="CX206" s="1"/>
  <c r="CL206"/>
  <c r="CM206"/>
  <c r="CN206"/>
  <c r="CP206"/>
  <c r="CQ206"/>
  <c r="CR206"/>
  <c r="CT206"/>
  <c r="CU206"/>
  <c r="CV206"/>
  <c r="CW206" s="1"/>
  <c r="DC206" s="1"/>
  <c r="CY206"/>
  <c r="CZ206"/>
  <c r="DA206"/>
  <c r="DB206" s="1"/>
  <c r="DD206"/>
  <c r="DS206" s="1"/>
  <c r="DE206"/>
  <c r="DF206"/>
  <c r="DG206"/>
  <c r="DI206"/>
  <c r="DK206" s="1"/>
  <c r="DJ206"/>
  <c r="DM206"/>
  <c r="DO206" s="1"/>
  <c r="DP206" s="1"/>
  <c r="DV206" s="1"/>
  <c r="DN206"/>
  <c r="DR206"/>
  <c r="DT206"/>
  <c r="DU206" s="1"/>
  <c r="DW206"/>
  <c r="DX206"/>
  <c r="EC206" s="1"/>
  <c r="DY206"/>
  <c r="DZ206"/>
  <c r="EA206"/>
  <c r="EG206"/>
  <c r="EM206" s="1"/>
  <c r="EH206"/>
  <c r="EI206"/>
  <c r="EJ206"/>
  <c r="EK206"/>
  <c r="EQ206"/>
  <c r="ER206"/>
  <c r="EV206" s="1"/>
  <c r="ES206"/>
  <c r="ET206"/>
  <c r="EU206"/>
  <c r="FA206"/>
  <c r="FC206" s="1"/>
  <c r="FD206" s="1"/>
  <c r="FB206"/>
  <c r="FE206"/>
  <c r="FG206" s="1"/>
  <c r="FH206" s="1"/>
  <c r="FF206"/>
  <c r="FI206"/>
  <c r="FJ206" s="1"/>
  <c r="FL206"/>
  <c r="FN206"/>
  <c r="FO206"/>
  <c r="FP206"/>
  <c r="L207"/>
  <c r="Y207" s="1"/>
  <c r="M207"/>
  <c r="N207"/>
  <c r="O207"/>
  <c r="P207" s="1"/>
  <c r="T207" s="1"/>
  <c r="Q207"/>
  <c r="R207"/>
  <c r="S207"/>
  <c r="U207"/>
  <c r="V207"/>
  <c r="W207"/>
  <c r="X207" s="1"/>
  <c r="AD207" s="1"/>
  <c r="Z207"/>
  <c r="AA207"/>
  <c r="AB207"/>
  <c r="AC207" s="1"/>
  <c r="AE207"/>
  <c r="AT207" s="1"/>
  <c r="AF207"/>
  <c r="AG207"/>
  <c r="AH207"/>
  <c r="AJ207"/>
  <c r="AL207" s="1"/>
  <c r="AK207"/>
  <c r="AN207"/>
  <c r="AP207" s="1"/>
  <c r="AQ207" s="1"/>
  <c r="AW207" s="1"/>
  <c r="AO207"/>
  <c r="AS207"/>
  <c r="AU207"/>
  <c r="AV207" s="1"/>
  <c r="AX207"/>
  <c r="AY207"/>
  <c r="BN207" s="1"/>
  <c r="AZ207"/>
  <c r="BA207"/>
  <c r="BB207"/>
  <c r="BC207"/>
  <c r="BD207"/>
  <c r="BF207" s="1"/>
  <c r="BE207"/>
  <c r="BH207"/>
  <c r="BJ207" s="1"/>
  <c r="BK207" s="1"/>
  <c r="BQ207" s="1"/>
  <c r="BI207"/>
  <c r="BM207"/>
  <c r="BO207"/>
  <c r="BP207" s="1"/>
  <c r="BR207"/>
  <c r="BS207"/>
  <c r="BV207" s="1"/>
  <c r="BZ207" s="1"/>
  <c r="BT207"/>
  <c r="CG207" s="1"/>
  <c r="BU207"/>
  <c r="BW207"/>
  <c r="BY207" s="1"/>
  <c r="BX207"/>
  <c r="CA207"/>
  <c r="CH207" s="1"/>
  <c r="CI207" s="1"/>
  <c r="CB207"/>
  <c r="CE207"/>
  <c r="CF207"/>
  <c r="CK207"/>
  <c r="CX207" s="1"/>
  <c r="CL207"/>
  <c r="CM207"/>
  <c r="CZ207" s="1"/>
  <c r="CN207"/>
  <c r="CP207"/>
  <c r="CQ207"/>
  <c r="CR207" s="1"/>
  <c r="CT207"/>
  <c r="CU207"/>
  <c r="CV207" s="1"/>
  <c r="CW207" s="1"/>
  <c r="DC207" s="1"/>
  <c r="CY207"/>
  <c r="DA207"/>
  <c r="DB207" s="1"/>
  <c r="DD207"/>
  <c r="DQ207" s="1"/>
  <c r="DE207"/>
  <c r="DF207"/>
  <c r="DG207"/>
  <c r="DI207"/>
  <c r="DJ207"/>
  <c r="DK207"/>
  <c r="DM207"/>
  <c r="DN207"/>
  <c r="DO207"/>
  <c r="DP207" s="1"/>
  <c r="DV207" s="1"/>
  <c r="DR207"/>
  <c r="DS207"/>
  <c r="DT207"/>
  <c r="DU207" s="1"/>
  <c r="DW207"/>
  <c r="EB207" s="1"/>
  <c r="DX207"/>
  <c r="DY207"/>
  <c r="DZ207"/>
  <c r="EA207"/>
  <c r="EG207"/>
  <c r="EL207" s="1"/>
  <c r="EH207"/>
  <c r="EI207"/>
  <c r="EJ207"/>
  <c r="EK207"/>
  <c r="EM207"/>
  <c r="EQ207"/>
  <c r="EW207" s="1"/>
  <c r="ER207"/>
  <c r="ES207"/>
  <c r="ET207"/>
  <c r="EU207"/>
  <c r="FA207"/>
  <c r="FB207"/>
  <c r="FC207"/>
  <c r="FD207" s="1"/>
  <c r="FE207"/>
  <c r="FF207"/>
  <c r="FG207"/>
  <c r="FH207" s="1"/>
  <c r="FI207"/>
  <c r="FJ207" s="1"/>
  <c r="FL207"/>
  <c r="FN207"/>
  <c r="FO207"/>
  <c r="FP207"/>
  <c r="B9"/>
  <c r="E9" s="1"/>
  <c r="F9"/>
  <c r="J9"/>
  <c r="B10"/>
  <c r="C10" s="1"/>
  <c r="D10"/>
  <c r="F10"/>
  <c r="H10"/>
  <c r="J10"/>
  <c r="B11"/>
  <c r="E11" s="1"/>
  <c r="F11"/>
  <c r="J11"/>
  <c r="B12"/>
  <c r="C12" s="1"/>
  <c r="D12"/>
  <c r="F12"/>
  <c r="H12"/>
  <c r="J12"/>
  <c r="B13"/>
  <c r="E13" s="1"/>
  <c r="F13"/>
  <c r="J13"/>
  <c r="B14"/>
  <c r="C14" s="1"/>
  <c r="D14"/>
  <c r="F14"/>
  <c r="H14"/>
  <c r="J14"/>
  <c r="B15"/>
  <c r="E15" s="1"/>
  <c r="F15"/>
  <c r="J15"/>
  <c r="B16"/>
  <c r="C16" s="1"/>
  <c r="D16"/>
  <c r="F16"/>
  <c r="H16"/>
  <c r="J16"/>
  <c r="B17"/>
  <c r="B18"/>
  <c r="C18" s="1"/>
  <c r="D18"/>
  <c r="F18"/>
  <c r="H18"/>
  <c r="J18"/>
  <c r="B19"/>
  <c r="B20"/>
  <c r="C20" s="1"/>
  <c r="D20"/>
  <c r="F20"/>
  <c r="H20"/>
  <c r="J20"/>
  <c r="B21"/>
  <c r="B22"/>
  <c r="C22" s="1"/>
  <c r="D22"/>
  <c r="F22"/>
  <c r="H22"/>
  <c r="J22"/>
  <c r="B23"/>
  <c r="B24"/>
  <c r="C24" s="1"/>
  <c r="D24"/>
  <c r="F24"/>
  <c r="H24"/>
  <c r="J24"/>
  <c r="B25"/>
  <c r="B26"/>
  <c r="C26" s="1"/>
  <c r="D26"/>
  <c r="F26"/>
  <c r="H26"/>
  <c r="J26"/>
  <c r="B27"/>
  <c r="H27"/>
  <c r="J27"/>
  <c r="B28"/>
  <c r="F28"/>
  <c r="H28"/>
  <c r="J28"/>
  <c r="B29"/>
  <c r="D29"/>
  <c r="F29"/>
  <c r="H29"/>
  <c r="J29"/>
  <c r="B30"/>
  <c r="H30" s="1"/>
  <c r="J30"/>
  <c r="B31"/>
  <c r="H31"/>
  <c r="J31"/>
  <c r="B32"/>
  <c r="F32"/>
  <c r="H32"/>
  <c r="J32"/>
  <c r="B33"/>
  <c r="D33"/>
  <c r="F33"/>
  <c r="H33"/>
  <c r="J33"/>
  <c r="B34"/>
  <c r="H34" s="1"/>
  <c r="J34"/>
  <c r="B35"/>
  <c r="H35"/>
  <c r="J35"/>
  <c r="B36"/>
  <c r="F36"/>
  <c r="H36"/>
  <c r="J36"/>
  <c r="B37"/>
  <c r="D37"/>
  <c r="F37"/>
  <c r="H37"/>
  <c r="J37"/>
  <c r="B38"/>
  <c r="H38" s="1"/>
  <c r="J38"/>
  <c r="B39"/>
  <c r="H39"/>
  <c r="J39"/>
  <c r="B40"/>
  <c r="F40"/>
  <c r="H40"/>
  <c r="J40"/>
  <c r="B41"/>
  <c r="D41"/>
  <c r="F41"/>
  <c r="H41"/>
  <c r="J41"/>
  <c r="B42"/>
  <c r="H42" s="1"/>
  <c r="J42"/>
  <c r="B43"/>
  <c r="H43"/>
  <c r="J43"/>
  <c r="B44"/>
  <c r="F44"/>
  <c r="H44"/>
  <c r="J44"/>
  <c r="B45"/>
  <c r="D45"/>
  <c r="F45"/>
  <c r="H45"/>
  <c r="J45"/>
  <c r="B46"/>
  <c r="H46" s="1"/>
  <c r="J46"/>
  <c r="B47"/>
  <c r="H47"/>
  <c r="J47"/>
  <c r="B48"/>
  <c r="F48"/>
  <c r="H48"/>
  <c r="J48"/>
  <c r="B49"/>
  <c r="D49"/>
  <c r="F49"/>
  <c r="H49"/>
  <c r="J49"/>
  <c r="B50"/>
  <c r="H50" s="1"/>
  <c r="J50"/>
  <c r="B51"/>
  <c r="H51"/>
  <c r="J51"/>
  <c r="B52"/>
  <c r="F52"/>
  <c r="H52"/>
  <c r="J52"/>
  <c r="B53"/>
  <c r="D53"/>
  <c r="F53"/>
  <c r="H53"/>
  <c r="J53"/>
  <c r="B54"/>
  <c r="H54" s="1"/>
  <c r="J54"/>
  <c r="B55"/>
  <c r="H55"/>
  <c r="J55"/>
  <c r="B56"/>
  <c r="F56"/>
  <c r="H56"/>
  <c r="J56"/>
  <c r="B57"/>
  <c r="D57"/>
  <c r="F57"/>
  <c r="H57"/>
  <c r="J57"/>
  <c r="B58"/>
  <c r="H58" s="1"/>
  <c r="J58"/>
  <c r="B59"/>
  <c r="H59"/>
  <c r="J59"/>
  <c r="B60"/>
  <c r="F60"/>
  <c r="H60"/>
  <c r="J60"/>
  <c r="B61"/>
  <c r="D61"/>
  <c r="F61"/>
  <c r="H61"/>
  <c r="J61"/>
  <c r="B62"/>
  <c r="H62" s="1"/>
  <c r="J62"/>
  <c r="B63"/>
  <c r="H63"/>
  <c r="J63"/>
  <c r="B64"/>
  <c r="F64"/>
  <c r="H64"/>
  <c r="J64"/>
  <c r="B65"/>
  <c r="D65"/>
  <c r="F65"/>
  <c r="H65"/>
  <c r="J65"/>
  <c r="B66"/>
  <c r="H66" s="1"/>
  <c r="J66"/>
  <c r="B67"/>
  <c r="H67"/>
  <c r="J67"/>
  <c r="B68"/>
  <c r="F68"/>
  <c r="H68"/>
  <c r="J68"/>
  <c r="B69"/>
  <c r="D69"/>
  <c r="F69"/>
  <c r="H69"/>
  <c r="J69"/>
  <c r="B70"/>
  <c r="H70" s="1"/>
  <c r="J70"/>
  <c r="B71"/>
  <c r="H71"/>
  <c r="J71"/>
  <c r="B72"/>
  <c r="F72"/>
  <c r="H72"/>
  <c r="J72"/>
  <c r="B73"/>
  <c r="D73"/>
  <c r="F73"/>
  <c r="H73"/>
  <c r="J73"/>
  <c r="B74"/>
  <c r="H74" s="1"/>
  <c r="J74"/>
  <c r="B75"/>
  <c r="H75"/>
  <c r="J75"/>
  <c r="B76"/>
  <c r="F76"/>
  <c r="H76"/>
  <c r="J76"/>
  <c r="B77"/>
  <c r="D77"/>
  <c r="F77"/>
  <c r="H77"/>
  <c r="J77"/>
  <c r="B78"/>
  <c r="H78" s="1"/>
  <c r="J78"/>
  <c r="B79"/>
  <c r="H79"/>
  <c r="J79"/>
  <c r="B80"/>
  <c r="F80"/>
  <c r="H80"/>
  <c r="J80"/>
  <c r="B81"/>
  <c r="D81"/>
  <c r="F81"/>
  <c r="H81"/>
  <c r="J81"/>
  <c r="B82"/>
  <c r="H82" s="1"/>
  <c r="J82"/>
  <c r="B83"/>
  <c r="H83"/>
  <c r="J83"/>
  <c r="B84"/>
  <c r="F84"/>
  <c r="H84"/>
  <c r="J84"/>
  <c r="B85"/>
  <c r="D85"/>
  <c r="F85"/>
  <c r="H85"/>
  <c r="J85"/>
  <c r="B86"/>
  <c r="H86" s="1"/>
  <c r="J86"/>
  <c r="B87"/>
  <c r="H87"/>
  <c r="J87"/>
  <c r="B88"/>
  <c r="F88"/>
  <c r="H88"/>
  <c r="J88"/>
  <c r="B89"/>
  <c r="D89"/>
  <c r="F89"/>
  <c r="H89"/>
  <c r="J89"/>
  <c r="B90"/>
  <c r="H90" s="1"/>
  <c r="J90"/>
  <c r="B91"/>
  <c r="H91"/>
  <c r="J91"/>
  <c r="B92"/>
  <c r="F92"/>
  <c r="H92"/>
  <c r="J92"/>
  <c r="B93"/>
  <c r="D93"/>
  <c r="F93"/>
  <c r="H93"/>
  <c r="J93"/>
  <c r="B94"/>
  <c r="H94" s="1"/>
  <c r="J94"/>
  <c r="B95"/>
  <c r="H95"/>
  <c r="J95"/>
  <c r="B96"/>
  <c r="F96"/>
  <c r="H96"/>
  <c r="J96"/>
  <c r="B97"/>
  <c r="D97"/>
  <c r="F97"/>
  <c r="H97"/>
  <c r="J97"/>
  <c r="B98"/>
  <c r="H98" s="1"/>
  <c r="J98"/>
  <c r="B99"/>
  <c r="H99"/>
  <c r="J99"/>
  <c r="B100"/>
  <c r="F100"/>
  <c r="H100"/>
  <c r="J100"/>
  <c r="B101"/>
  <c r="D101"/>
  <c r="F101"/>
  <c r="H101"/>
  <c r="J101"/>
  <c r="B102"/>
  <c r="H102" s="1"/>
  <c r="J102"/>
  <c r="B103"/>
  <c r="H103"/>
  <c r="J103"/>
  <c r="B104"/>
  <c r="F104"/>
  <c r="H104"/>
  <c r="J104"/>
  <c r="B105"/>
  <c r="D105"/>
  <c r="F105"/>
  <c r="H105"/>
  <c r="J105"/>
  <c r="B106"/>
  <c r="H106" s="1"/>
  <c r="J106"/>
  <c r="B107"/>
  <c r="H107"/>
  <c r="J107"/>
  <c r="B108"/>
  <c r="F108"/>
  <c r="H108"/>
  <c r="J108"/>
  <c r="B109"/>
  <c r="D109"/>
  <c r="F109"/>
  <c r="H109"/>
  <c r="J109"/>
  <c r="B110"/>
  <c r="H110" s="1"/>
  <c r="J110"/>
  <c r="B111"/>
  <c r="G111"/>
  <c r="H111"/>
  <c r="K111"/>
  <c r="B112"/>
  <c r="D112" s="1"/>
  <c r="E112"/>
  <c r="F112"/>
  <c r="I112"/>
  <c r="J112"/>
  <c r="B113"/>
  <c r="C113"/>
  <c r="D113"/>
  <c r="E113"/>
  <c r="F113"/>
  <c r="G113"/>
  <c r="H113"/>
  <c r="I113"/>
  <c r="J113"/>
  <c r="K113"/>
  <c r="B114"/>
  <c r="D114" s="1"/>
  <c r="E114"/>
  <c r="F114"/>
  <c r="I114"/>
  <c r="J114"/>
  <c r="B115"/>
  <c r="C115"/>
  <c r="D115"/>
  <c r="E115"/>
  <c r="F115"/>
  <c r="G115"/>
  <c r="H115"/>
  <c r="I115"/>
  <c r="J115"/>
  <c r="K115"/>
  <c r="B116"/>
  <c r="D116" s="1"/>
  <c r="E116"/>
  <c r="F116"/>
  <c r="I116"/>
  <c r="J116"/>
  <c r="B117"/>
  <c r="C117"/>
  <c r="D117"/>
  <c r="E117"/>
  <c r="F117"/>
  <c r="G117"/>
  <c r="H117"/>
  <c r="I117"/>
  <c r="J117"/>
  <c r="K117"/>
  <c r="B118"/>
  <c r="D118" s="1"/>
  <c r="E118"/>
  <c r="F118"/>
  <c r="I118"/>
  <c r="J118"/>
  <c r="B119"/>
  <c r="C119"/>
  <c r="D119"/>
  <c r="E119"/>
  <c r="F119"/>
  <c r="G119"/>
  <c r="H119"/>
  <c r="I119"/>
  <c r="J119"/>
  <c r="K119"/>
  <c r="B120"/>
  <c r="D120" s="1"/>
  <c r="E120"/>
  <c r="F120"/>
  <c r="I120"/>
  <c r="J120"/>
  <c r="B121"/>
  <c r="C121"/>
  <c r="D121"/>
  <c r="E121"/>
  <c r="F121"/>
  <c r="G121"/>
  <c r="H121"/>
  <c r="I121"/>
  <c r="J121"/>
  <c r="K121"/>
  <c r="B122"/>
  <c r="D122" s="1"/>
  <c r="E122"/>
  <c r="F122"/>
  <c r="I122"/>
  <c r="J122"/>
  <c r="B123"/>
  <c r="C123"/>
  <c r="D123"/>
  <c r="E123"/>
  <c r="F123"/>
  <c r="G123"/>
  <c r="H123"/>
  <c r="I123"/>
  <c r="J123"/>
  <c r="K123"/>
  <c r="B124"/>
  <c r="D124" s="1"/>
  <c r="E124"/>
  <c r="F124"/>
  <c r="I124"/>
  <c r="J124"/>
  <c r="B125"/>
  <c r="C125"/>
  <c r="D125"/>
  <c r="E125"/>
  <c r="F125"/>
  <c r="G125"/>
  <c r="H125"/>
  <c r="I125"/>
  <c r="J125"/>
  <c r="K125"/>
  <c r="B126"/>
  <c r="D126" s="1"/>
  <c r="E126"/>
  <c r="F126"/>
  <c r="I126"/>
  <c r="J126"/>
  <c r="B127"/>
  <c r="C127"/>
  <c r="D127"/>
  <c r="E127"/>
  <c r="F127"/>
  <c r="G127"/>
  <c r="H127"/>
  <c r="I127"/>
  <c r="J127"/>
  <c r="K127"/>
  <c r="B128"/>
  <c r="D128" s="1"/>
  <c r="E128"/>
  <c r="F128"/>
  <c r="I128"/>
  <c r="J128"/>
  <c r="B129"/>
  <c r="C129"/>
  <c r="D129"/>
  <c r="E129"/>
  <c r="F129"/>
  <c r="G129"/>
  <c r="H129"/>
  <c r="I129"/>
  <c r="J129"/>
  <c r="K129"/>
  <c r="B130"/>
  <c r="D130" s="1"/>
  <c r="E130"/>
  <c r="F130"/>
  <c r="I130"/>
  <c r="J130"/>
  <c r="B131"/>
  <c r="C131"/>
  <c r="D131"/>
  <c r="E131"/>
  <c r="F131"/>
  <c r="G131"/>
  <c r="H131"/>
  <c r="I131"/>
  <c r="J131"/>
  <c r="K131"/>
  <c r="B132"/>
  <c r="D132" s="1"/>
  <c r="E132"/>
  <c r="F132"/>
  <c r="I132"/>
  <c r="J132"/>
  <c r="B133"/>
  <c r="C133"/>
  <c r="D133"/>
  <c r="E133"/>
  <c r="F133"/>
  <c r="G133"/>
  <c r="H133"/>
  <c r="I133"/>
  <c r="J133"/>
  <c r="K133"/>
  <c r="B134"/>
  <c r="D134" s="1"/>
  <c r="E134"/>
  <c r="F134"/>
  <c r="I134"/>
  <c r="J134"/>
  <c r="B135"/>
  <c r="C135"/>
  <c r="D135"/>
  <c r="E135"/>
  <c r="F135"/>
  <c r="G135"/>
  <c r="H135"/>
  <c r="I135"/>
  <c r="J135"/>
  <c r="K135"/>
  <c r="B136"/>
  <c r="D136" s="1"/>
  <c r="E136"/>
  <c r="F136"/>
  <c r="I136"/>
  <c r="J136"/>
  <c r="B137"/>
  <c r="C137"/>
  <c r="D137"/>
  <c r="E137"/>
  <c r="F137"/>
  <c r="G137"/>
  <c r="H137"/>
  <c r="I137"/>
  <c r="J137"/>
  <c r="K137"/>
  <c r="B138"/>
  <c r="D138" s="1"/>
  <c r="E138"/>
  <c r="F138"/>
  <c r="I138"/>
  <c r="J138"/>
  <c r="B139"/>
  <c r="C139"/>
  <c r="D139"/>
  <c r="E139"/>
  <c r="F139"/>
  <c r="G139"/>
  <c r="H139"/>
  <c r="I139"/>
  <c r="J139"/>
  <c r="K139"/>
  <c r="B140"/>
  <c r="D140" s="1"/>
  <c r="E140"/>
  <c r="F140"/>
  <c r="I140"/>
  <c r="J140"/>
  <c r="B141"/>
  <c r="C141"/>
  <c r="D141"/>
  <c r="E141"/>
  <c r="F141"/>
  <c r="G141"/>
  <c r="H141"/>
  <c r="I141"/>
  <c r="J141"/>
  <c r="K141"/>
  <c r="B142"/>
  <c r="D142" s="1"/>
  <c r="E142"/>
  <c r="F142"/>
  <c r="I142"/>
  <c r="J142"/>
  <c r="B143"/>
  <c r="C143"/>
  <c r="D143"/>
  <c r="E143"/>
  <c r="F143"/>
  <c r="G143"/>
  <c r="H143"/>
  <c r="I143"/>
  <c r="J143"/>
  <c r="K143"/>
  <c r="B144"/>
  <c r="D144" s="1"/>
  <c r="E144"/>
  <c r="F144"/>
  <c r="I144"/>
  <c r="J144"/>
  <c r="B145"/>
  <c r="C145"/>
  <c r="D145"/>
  <c r="E145"/>
  <c r="F145"/>
  <c r="G145"/>
  <c r="H145"/>
  <c r="I145"/>
  <c r="J145"/>
  <c r="K145"/>
  <c r="B146"/>
  <c r="D146" s="1"/>
  <c r="E146"/>
  <c r="F146"/>
  <c r="I146"/>
  <c r="J146"/>
  <c r="B147"/>
  <c r="C147"/>
  <c r="D147"/>
  <c r="E147"/>
  <c r="F147"/>
  <c r="G147"/>
  <c r="H147"/>
  <c r="I147"/>
  <c r="J147"/>
  <c r="K147"/>
  <c r="B148"/>
  <c r="D148" s="1"/>
  <c r="E148"/>
  <c r="F148"/>
  <c r="I148"/>
  <c r="J148"/>
  <c r="B149"/>
  <c r="C149"/>
  <c r="D149"/>
  <c r="E149"/>
  <c r="F149"/>
  <c r="G149"/>
  <c r="H149"/>
  <c r="I149"/>
  <c r="J149"/>
  <c r="K149"/>
  <c r="B150"/>
  <c r="D150" s="1"/>
  <c r="E150"/>
  <c r="F150"/>
  <c r="I150"/>
  <c r="J150"/>
  <c r="B151"/>
  <c r="C151"/>
  <c r="D151"/>
  <c r="E151"/>
  <c r="F151"/>
  <c r="G151"/>
  <c r="H151"/>
  <c r="I151"/>
  <c r="J151"/>
  <c r="K151"/>
  <c r="B152"/>
  <c r="D152" s="1"/>
  <c r="E152"/>
  <c r="F152"/>
  <c r="I152"/>
  <c r="J152"/>
  <c r="B153"/>
  <c r="C153"/>
  <c r="D153"/>
  <c r="E153"/>
  <c r="F153"/>
  <c r="G153"/>
  <c r="H153"/>
  <c r="I153"/>
  <c r="J153"/>
  <c r="K153"/>
  <c r="B154"/>
  <c r="D154" s="1"/>
  <c r="E154"/>
  <c r="F154"/>
  <c r="I154"/>
  <c r="J154"/>
  <c r="B155"/>
  <c r="C155"/>
  <c r="D155"/>
  <c r="E155"/>
  <c r="F155"/>
  <c r="G155"/>
  <c r="H155"/>
  <c r="I155"/>
  <c r="J155"/>
  <c r="K155"/>
  <c r="B156"/>
  <c r="D156" s="1"/>
  <c r="E156"/>
  <c r="F156"/>
  <c r="I156"/>
  <c r="J156"/>
  <c r="B157"/>
  <c r="C157"/>
  <c r="D157"/>
  <c r="E157"/>
  <c r="F157"/>
  <c r="G157"/>
  <c r="H157"/>
  <c r="I157"/>
  <c r="J157"/>
  <c r="K157"/>
  <c r="B158"/>
  <c r="D158" s="1"/>
  <c r="E158"/>
  <c r="F158"/>
  <c r="I158"/>
  <c r="J158"/>
  <c r="B159"/>
  <c r="C159"/>
  <c r="D159"/>
  <c r="E159"/>
  <c r="F159"/>
  <c r="G159"/>
  <c r="H159"/>
  <c r="I159"/>
  <c r="J159"/>
  <c r="K159"/>
  <c r="B160"/>
  <c r="D160" s="1"/>
  <c r="E160"/>
  <c r="F160"/>
  <c r="I160"/>
  <c r="J160"/>
  <c r="B161"/>
  <c r="C161"/>
  <c r="D161"/>
  <c r="E161"/>
  <c r="F161"/>
  <c r="G161"/>
  <c r="H161"/>
  <c r="I161"/>
  <c r="J161"/>
  <c r="K161"/>
  <c r="B162"/>
  <c r="D162" s="1"/>
  <c r="E162"/>
  <c r="F162"/>
  <c r="I162"/>
  <c r="J162"/>
  <c r="B163"/>
  <c r="C163"/>
  <c r="D163"/>
  <c r="E163"/>
  <c r="F163"/>
  <c r="G163"/>
  <c r="H163"/>
  <c r="I163"/>
  <c r="J163"/>
  <c r="K163"/>
  <c r="B164"/>
  <c r="D164" s="1"/>
  <c r="E164"/>
  <c r="F164"/>
  <c r="I164"/>
  <c r="J164"/>
  <c r="B165"/>
  <c r="E165" s="1"/>
  <c r="C165"/>
  <c r="D165"/>
  <c r="F165"/>
  <c r="G165"/>
  <c r="H165"/>
  <c r="J165"/>
  <c r="K165"/>
  <c r="B166"/>
  <c r="D166" s="1"/>
  <c r="E166"/>
  <c r="F166"/>
  <c r="I166"/>
  <c r="J166"/>
  <c r="B167"/>
  <c r="E167" s="1"/>
  <c r="C167"/>
  <c r="D167"/>
  <c r="F167"/>
  <c r="G167"/>
  <c r="H167"/>
  <c r="J167"/>
  <c r="K167"/>
  <c r="B168"/>
  <c r="D168" s="1"/>
  <c r="E168"/>
  <c r="F168"/>
  <c r="I168"/>
  <c r="J168"/>
  <c r="B169"/>
  <c r="E169" s="1"/>
  <c r="C169"/>
  <c r="D169"/>
  <c r="F169"/>
  <c r="G169"/>
  <c r="H169"/>
  <c r="J169"/>
  <c r="K169"/>
  <c r="B170"/>
  <c r="D170" s="1"/>
  <c r="E170"/>
  <c r="F170"/>
  <c r="I170"/>
  <c r="J170"/>
  <c r="B171"/>
  <c r="E171" s="1"/>
  <c r="C171"/>
  <c r="D171"/>
  <c r="F171"/>
  <c r="G171"/>
  <c r="H171"/>
  <c r="J171"/>
  <c r="K171"/>
  <c r="B172"/>
  <c r="D172" s="1"/>
  <c r="E172"/>
  <c r="F172"/>
  <c r="I172"/>
  <c r="J172"/>
  <c r="B173"/>
  <c r="E173" s="1"/>
  <c r="C173"/>
  <c r="D173"/>
  <c r="F173"/>
  <c r="G173"/>
  <c r="H173"/>
  <c r="J173"/>
  <c r="K173"/>
  <c r="B174"/>
  <c r="D174" s="1"/>
  <c r="E174"/>
  <c r="F174"/>
  <c r="I174"/>
  <c r="J174"/>
  <c r="B175"/>
  <c r="E175" s="1"/>
  <c r="C175"/>
  <c r="D175"/>
  <c r="F175"/>
  <c r="G175"/>
  <c r="H175"/>
  <c r="J175"/>
  <c r="K175"/>
  <c r="B176"/>
  <c r="D176" s="1"/>
  <c r="E176"/>
  <c r="F176"/>
  <c r="I176"/>
  <c r="J176"/>
  <c r="B177"/>
  <c r="E177" s="1"/>
  <c r="C177"/>
  <c r="D177"/>
  <c r="F177"/>
  <c r="G177"/>
  <c r="H177"/>
  <c r="J177"/>
  <c r="K177"/>
  <c r="B178"/>
  <c r="D178" s="1"/>
  <c r="E178"/>
  <c r="F178"/>
  <c r="I178"/>
  <c r="J178"/>
  <c r="B179"/>
  <c r="E179" s="1"/>
  <c r="C179"/>
  <c r="D179"/>
  <c r="F179"/>
  <c r="G179"/>
  <c r="H179"/>
  <c r="J179"/>
  <c r="K179"/>
  <c r="B180"/>
  <c r="D180" s="1"/>
  <c r="E180"/>
  <c r="F180"/>
  <c r="I180"/>
  <c r="J180"/>
  <c r="B181"/>
  <c r="E181" s="1"/>
  <c r="C181"/>
  <c r="D181"/>
  <c r="F181"/>
  <c r="G181"/>
  <c r="H181"/>
  <c r="J181"/>
  <c r="K181"/>
  <c r="B182"/>
  <c r="D182" s="1"/>
  <c r="E182"/>
  <c r="F182"/>
  <c r="I182"/>
  <c r="J182"/>
  <c r="B183"/>
  <c r="E183" s="1"/>
  <c r="C183"/>
  <c r="D183"/>
  <c r="F183"/>
  <c r="G183"/>
  <c r="H183"/>
  <c r="J183"/>
  <c r="K183"/>
  <c r="B184"/>
  <c r="D184" s="1"/>
  <c r="E184"/>
  <c r="F184"/>
  <c r="I184"/>
  <c r="J184"/>
  <c r="B185"/>
  <c r="E185" s="1"/>
  <c r="C185"/>
  <c r="D185"/>
  <c r="F185"/>
  <c r="G185"/>
  <c r="H185"/>
  <c r="J185"/>
  <c r="K185"/>
  <c r="B186"/>
  <c r="D186" s="1"/>
  <c r="E186"/>
  <c r="F186"/>
  <c r="I186"/>
  <c r="J186"/>
  <c r="B187"/>
  <c r="E187" s="1"/>
  <c r="C187"/>
  <c r="D187"/>
  <c r="F187"/>
  <c r="G187"/>
  <c r="H187"/>
  <c r="J187"/>
  <c r="K187"/>
  <c r="B188"/>
  <c r="D188" s="1"/>
  <c r="E188"/>
  <c r="F188"/>
  <c r="I188"/>
  <c r="J188"/>
  <c r="B189"/>
  <c r="E189" s="1"/>
  <c r="C189"/>
  <c r="D189"/>
  <c r="F189"/>
  <c r="G189"/>
  <c r="H189"/>
  <c r="J189"/>
  <c r="K189"/>
  <c r="B190"/>
  <c r="D190" s="1"/>
  <c r="E190"/>
  <c r="F190"/>
  <c r="I190"/>
  <c r="J190"/>
  <c r="B191"/>
  <c r="E191" s="1"/>
  <c r="C191"/>
  <c r="D191"/>
  <c r="F191"/>
  <c r="G191"/>
  <c r="H191"/>
  <c r="J191"/>
  <c r="K191"/>
  <c r="B192"/>
  <c r="D192" s="1"/>
  <c r="E192"/>
  <c r="F192"/>
  <c r="I192"/>
  <c r="J192"/>
  <c r="B193"/>
  <c r="E193" s="1"/>
  <c r="C193"/>
  <c r="D193"/>
  <c r="F193"/>
  <c r="G193"/>
  <c r="H193"/>
  <c r="J193"/>
  <c r="K193"/>
  <c r="B194"/>
  <c r="D194" s="1"/>
  <c r="E194"/>
  <c r="I194"/>
  <c r="B195"/>
  <c r="E195" s="1"/>
  <c r="C195"/>
  <c r="D195"/>
  <c r="F195"/>
  <c r="G195"/>
  <c r="H195"/>
  <c r="J195"/>
  <c r="K195"/>
  <c r="B196"/>
  <c r="D196" s="1"/>
  <c r="E196"/>
  <c r="F196"/>
  <c r="I196"/>
  <c r="J196"/>
  <c r="B197"/>
  <c r="E197" s="1"/>
  <c r="C197"/>
  <c r="D197"/>
  <c r="F197"/>
  <c r="G197"/>
  <c r="H197"/>
  <c r="J197"/>
  <c r="K197"/>
  <c r="B198"/>
  <c r="D198" s="1"/>
  <c r="E198"/>
  <c r="F198"/>
  <c r="I198"/>
  <c r="J198"/>
  <c r="B199"/>
  <c r="E199" s="1"/>
  <c r="C199"/>
  <c r="D199"/>
  <c r="F199"/>
  <c r="G199"/>
  <c r="H199"/>
  <c r="J199"/>
  <c r="K199"/>
  <c r="B200"/>
  <c r="D200" s="1"/>
  <c r="E200"/>
  <c r="F200"/>
  <c r="I200"/>
  <c r="J200"/>
  <c r="B201"/>
  <c r="E201" s="1"/>
  <c r="C201"/>
  <c r="D201"/>
  <c r="F201"/>
  <c r="G201"/>
  <c r="H201"/>
  <c r="J201"/>
  <c r="K201"/>
  <c r="B202"/>
  <c r="D202" s="1"/>
  <c r="E202"/>
  <c r="I202"/>
  <c r="J202"/>
  <c r="B203"/>
  <c r="E203" s="1"/>
  <c r="C203"/>
  <c r="D203"/>
  <c r="F203"/>
  <c r="G203"/>
  <c r="H203"/>
  <c r="J203"/>
  <c r="K203"/>
  <c r="B204"/>
  <c r="D204" s="1"/>
  <c r="E204"/>
  <c r="I204"/>
  <c r="B205"/>
  <c r="E205" s="1"/>
  <c r="C205"/>
  <c r="D205"/>
  <c r="F205"/>
  <c r="G205"/>
  <c r="H205"/>
  <c r="J205"/>
  <c r="K205"/>
  <c r="B206"/>
  <c r="D206" s="1"/>
  <c r="E206"/>
  <c r="I206"/>
  <c r="B207"/>
  <c r="E207" s="1"/>
  <c r="C207"/>
  <c r="D207"/>
  <c r="F207"/>
  <c r="G207"/>
  <c r="H207"/>
  <c r="J207"/>
  <c r="K207"/>
  <c r="K329" i="26"/>
  <c r="F329"/>
  <c r="B329"/>
  <c r="B327"/>
  <c r="I326"/>
  <c r="B326"/>
  <c r="I325"/>
  <c r="B325"/>
  <c r="I324"/>
  <c r="B324"/>
  <c r="L322"/>
  <c r="G322"/>
  <c r="B322"/>
  <c r="P321"/>
  <c r="O321"/>
  <c r="L321"/>
  <c r="K321"/>
  <c r="J321"/>
  <c r="G321"/>
  <c r="F321"/>
  <c r="E321"/>
  <c r="B321"/>
  <c r="O319"/>
  <c r="M319"/>
  <c r="K319"/>
  <c r="I319"/>
  <c r="G319"/>
  <c r="E319"/>
  <c r="C319"/>
  <c r="B319"/>
  <c r="B318"/>
  <c r="B316"/>
  <c r="B315"/>
  <c r="B314"/>
  <c r="B313"/>
  <c r="B311"/>
  <c r="B310"/>
  <c r="N309"/>
  <c r="J309"/>
  <c r="G309"/>
  <c r="K309" s="1"/>
  <c r="N308"/>
  <c r="M308"/>
  <c r="L308"/>
  <c r="J308"/>
  <c r="I308"/>
  <c r="H308"/>
  <c r="F308"/>
  <c r="E308"/>
  <c r="D308"/>
  <c r="C308"/>
  <c r="P307"/>
  <c r="O307"/>
  <c r="L307"/>
  <c r="K307"/>
  <c r="H307"/>
  <c r="G307"/>
  <c r="E307"/>
  <c r="C307"/>
  <c r="B307"/>
  <c r="J305"/>
  <c r="B305"/>
  <c r="J304"/>
  <c r="B304"/>
  <c r="J303"/>
  <c r="B303"/>
  <c r="J302"/>
  <c r="E302"/>
  <c r="B302"/>
  <c r="B300"/>
  <c r="B299"/>
  <c r="B298"/>
  <c r="K296"/>
  <c r="F296"/>
  <c r="B296"/>
  <c r="B294"/>
  <c r="I293"/>
  <c r="B293"/>
  <c r="I292"/>
  <c r="B292"/>
  <c r="I291"/>
  <c r="B291"/>
  <c r="L289"/>
  <c r="G289"/>
  <c r="B289"/>
  <c r="P288"/>
  <c r="O288"/>
  <c r="L288"/>
  <c r="K288"/>
  <c r="J288"/>
  <c r="G288"/>
  <c r="F288"/>
  <c r="E288"/>
  <c r="B288"/>
  <c r="O286"/>
  <c r="M286"/>
  <c r="K286"/>
  <c r="I286"/>
  <c r="G286"/>
  <c r="E286"/>
  <c r="C286"/>
  <c r="B286"/>
  <c r="B285"/>
  <c r="B283"/>
  <c r="B282"/>
  <c r="B281"/>
  <c r="B280"/>
  <c r="B278"/>
  <c r="B277"/>
  <c r="N276"/>
  <c r="J276"/>
  <c r="G276"/>
  <c r="K276" s="1"/>
  <c r="N275"/>
  <c r="M275"/>
  <c r="L275"/>
  <c r="J275"/>
  <c r="I275"/>
  <c r="H275"/>
  <c r="F275"/>
  <c r="E275"/>
  <c r="D275"/>
  <c r="C275"/>
  <c r="P274"/>
  <c r="O274"/>
  <c r="L274"/>
  <c r="K274"/>
  <c r="H274"/>
  <c r="G274"/>
  <c r="E274"/>
  <c r="C274"/>
  <c r="B274"/>
  <c r="J272"/>
  <c r="B272"/>
  <c r="J271"/>
  <c r="B271"/>
  <c r="J270"/>
  <c r="B270"/>
  <c r="J269"/>
  <c r="E269"/>
  <c r="B269"/>
  <c r="B267"/>
  <c r="B266"/>
  <c r="B265"/>
  <c r="K263"/>
  <c r="F263"/>
  <c r="B263"/>
  <c r="B261"/>
  <c r="I260"/>
  <c r="B260"/>
  <c r="I259"/>
  <c r="B259"/>
  <c r="I258"/>
  <c r="B258"/>
  <c r="L256"/>
  <c r="G256"/>
  <c r="B256"/>
  <c r="P255"/>
  <c r="O255"/>
  <c r="L255"/>
  <c r="K255"/>
  <c r="J255"/>
  <c r="G255"/>
  <c r="F255"/>
  <c r="E255"/>
  <c r="B255"/>
  <c r="O253"/>
  <c r="M253"/>
  <c r="K253"/>
  <c r="I253"/>
  <c r="G253"/>
  <c r="E253"/>
  <c r="C253"/>
  <c r="B253"/>
  <c r="B252"/>
  <c r="B250"/>
  <c r="B249"/>
  <c r="B248"/>
  <c r="B247"/>
  <c r="B245"/>
  <c r="B244"/>
  <c r="N243"/>
  <c r="O243" s="1"/>
  <c r="J243"/>
  <c r="G243"/>
  <c r="K243" s="1"/>
  <c r="N242"/>
  <c r="M242"/>
  <c r="L242"/>
  <c r="J242"/>
  <c r="I242"/>
  <c r="H242"/>
  <c r="F242"/>
  <c r="E242"/>
  <c r="D242"/>
  <c r="C242"/>
  <c r="P241"/>
  <c r="O241"/>
  <c r="L241"/>
  <c r="K241"/>
  <c r="H241"/>
  <c r="G241"/>
  <c r="E241"/>
  <c r="C241"/>
  <c r="B241"/>
  <c r="J239"/>
  <c r="B239"/>
  <c r="J238"/>
  <c r="B238"/>
  <c r="J237"/>
  <c r="B237"/>
  <c r="J236"/>
  <c r="E236"/>
  <c r="B236"/>
  <c r="B234"/>
  <c r="B233"/>
  <c r="B232"/>
  <c r="K230"/>
  <c r="F230"/>
  <c r="B230"/>
  <c r="B228"/>
  <c r="I227"/>
  <c r="B227"/>
  <c r="I226"/>
  <c r="B226"/>
  <c r="I225"/>
  <c r="B225"/>
  <c r="L223"/>
  <c r="G223"/>
  <c r="B223"/>
  <c r="P222"/>
  <c r="O222"/>
  <c r="L222"/>
  <c r="K222"/>
  <c r="J222"/>
  <c r="G222"/>
  <c r="F222"/>
  <c r="E222"/>
  <c r="B222"/>
  <c r="O220"/>
  <c r="M220"/>
  <c r="K220"/>
  <c r="I220"/>
  <c r="G220"/>
  <c r="E220"/>
  <c r="C220"/>
  <c r="B220"/>
  <c r="B219"/>
  <c r="B217"/>
  <c r="B216"/>
  <c r="B215"/>
  <c r="B214"/>
  <c r="B212"/>
  <c r="B211"/>
  <c r="N210"/>
  <c r="J210"/>
  <c r="G210"/>
  <c r="K210" s="1"/>
  <c r="N209"/>
  <c r="M209"/>
  <c r="L209"/>
  <c r="J209"/>
  <c r="I209"/>
  <c r="H209"/>
  <c r="F209"/>
  <c r="E209"/>
  <c r="D209"/>
  <c r="C209"/>
  <c r="P208"/>
  <c r="O208"/>
  <c r="L208"/>
  <c r="K208"/>
  <c r="H208"/>
  <c r="G208"/>
  <c r="E208"/>
  <c r="C208"/>
  <c r="B208"/>
  <c r="J206"/>
  <c r="B206"/>
  <c r="J205"/>
  <c r="B205"/>
  <c r="J204"/>
  <c r="B204"/>
  <c r="J203"/>
  <c r="E203"/>
  <c r="B203"/>
  <c r="B201"/>
  <c r="B200"/>
  <c r="B199"/>
  <c r="K197"/>
  <c r="F197"/>
  <c r="B197"/>
  <c r="B195"/>
  <c r="I194"/>
  <c r="B194"/>
  <c r="I193"/>
  <c r="B193"/>
  <c r="I192"/>
  <c r="B192"/>
  <c r="L190"/>
  <c r="G190"/>
  <c r="B190"/>
  <c r="P189"/>
  <c r="O189"/>
  <c r="L189"/>
  <c r="K189"/>
  <c r="J189"/>
  <c r="G189"/>
  <c r="F189"/>
  <c r="E189"/>
  <c r="B189"/>
  <c r="O187"/>
  <c r="M187"/>
  <c r="K187"/>
  <c r="I187"/>
  <c r="G187"/>
  <c r="E187"/>
  <c r="C187"/>
  <c r="B187"/>
  <c r="B186"/>
  <c r="B184"/>
  <c r="B183"/>
  <c r="B182"/>
  <c r="B181"/>
  <c r="B179"/>
  <c r="B178"/>
  <c r="N177"/>
  <c r="J177"/>
  <c r="G177"/>
  <c r="K177" s="1"/>
  <c r="N176"/>
  <c r="M176"/>
  <c r="L176"/>
  <c r="J176"/>
  <c r="I176"/>
  <c r="H176"/>
  <c r="F176"/>
  <c r="E176"/>
  <c r="D176"/>
  <c r="C176"/>
  <c r="P175"/>
  <c r="O175"/>
  <c r="L175"/>
  <c r="K175"/>
  <c r="H175"/>
  <c r="G175"/>
  <c r="E175"/>
  <c r="C175"/>
  <c r="B175"/>
  <c r="J173"/>
  <c r="B173"/>
  <c r="J172"/>
  <c r="B172"/>
  <c r="J171"/>
  <c r="B171"/>
  <c r="J170"/>
  <c r="E170"/>
  <c r="B170"/>
  <c r="B168"/>
  <c r="B167"/>
  <c r="B166"/>
  <c r="K164"/>
  <c r="F164"/>
  <c r="B164"/>
  <c r="B162"/>
  <c r="I161"/>
  <c r="B161"/>
  <c r="I160"/>
  <c r="B160"/>
  <c r="I159"/>
  <c r="B159"/>
  <c r="L157"/>
  <c r="G157"/>
  <c r="B157"/>
  <c r="P156"/>
  <c r="O156"/>
  <c r="L156"/>
  <c r="K156"/>
  <c r="J156"/>
  <c r="G156"/>
  <c r="F156"/>
  <c r="E156"/>
  <c r="B156"/>
  <c r="O154"/>
  <c r="M154"/>
  <c r="K154"/>
  <c r="I154"/>
  <c r="G154"/>
  <c r="E154"/>
  <c r="C154"/>
  <c r="B154"/>
  <c r="B153"/>
  <c r="B151"/>
  <c r="B150"/>
  <c r="B149"/>
  <c r="B148"/>
  <c r="B146"/>
  <c r="B145"/>
  <c r="N144"/>
  <c r="J144"/>
  <c r="G144"/>
  <c r="K144" s="1"/>
  <c r="N143"/>
  <c r="M143"/>
  <c r="L143"/>
  <c r="J143"/>
  <c r="I143"/>
  <c r="H143"/>
  <c r="F143"/>
  <c r="E143"/>
  <c r="D143"/>
  <c r="C143"/>
  <c r="P142"/>
  <c r="O142"/>
  <c r="L142"/>
  <c r="K142"/>
  <c r="H142"/>
  <c r="G142"/>
  <c r="E142"/>
  <c r="C142"/>
  <c r="B142"/>
  <c r="J140"/>
  <c r="B140"/>
  <c r="J139"/>
  <c r="B139"/>
  <c r="J138"/>
  <c r="B138"/>
  <c r="J137"/>
  <c r="E137"/>
  <c r="B137"/>
  <c r="B135"/>
  <c r="B134"/>
  <c r="B133"/>
  <c r="K131"/>
  <c r="F131"/>
  <c r="B131"/>
  <c r="B129"/>
  <c r="I128"/>
  <c r="B128"/>
  <c r="I127"/>
  <c r="B127"/>
  <c r="I126"/>
  <c r="B126"/>
  <c r="L124"/>
  <c r="G124"/>
  <c r="B124"/>
  <c r="P123"/>
  <c r="O123"/>
  <c r="L123"/>
  <c r="K123"/>
  <c r="J123"/>
  <c r="G123"/>
  <c r="F123"/>
  <c r="E123"/>
  <c r="B123"/>
  <c r="O121"/>
  <c r="M121"/>
  <c r="K121"/>
  <c r="I121"/>
  <c r="G121"/>
  <c r="E121"/>
  <c r="C121"/>
  <c r="B121"/>
  <c r="B120"/>
  <c r="B118"/>
  <c r="B117"/>
  <c r="B116"/>
  <c r="B115"/>
  <c r="B113"/>
  <c r="B112"/>
  <c r="N111"/>
  <c r="J111"/>
  <c r="G111"/>
  <c r="K111" s="1"/>
  <c r="N110"/>
  <c r="M110"/>
  <c r="L110"/>
  <c r="J110"/>
  <c r="I110"/>
  <c r="H110"/>
  <c r="F110"/>
  <c r="E110"/>
  <c r="D110"/>
  <c r="C110"/>
  <c r="P109"/>
  <c r="O109"/>
  <c r="L109"/>
  <c r="K109"/>
  <c r="H109"/>
  <c r="G109"/>
  <c r="E109"/>
  <c r="C109"/>
  <c r="B109"/>
  <c r="J107"/>
  <c r="B107"/>
  <c r="J106"/>
  <c r="B106"/>
  <c r="J105"/>
  <c r="B105"/>
  <c r="J104"/>
  <c r="E104"/>
  <c r="B104"/>
  <c r="B102"/>
  <c r="B101"/>
  <c r="B100"/>
  <c r="K98"/>
  <c r="F98"/>
  <c r="B98"/>
  <c r="B96"/>
  <c r="I95"/>
  <c r="B95"/>
  <c r="I94"/>
  <c r="B94"/>
  <c r="I93"/>
  <c r="B93"/>
  <c r="L91"/>
  <c r="G91"/>
  <c r="B91"/>
  <c r="P90"/>
  <c r="O90"/>
  <c r="L90"/>
  <c r="K90"/>
  <c r="J90"/>
  <c r="G90"/>
  <c r="F90"/>
  <c r="E90"/>
  <c r="B90"/>
  <c r="O88"/>
  <c r="M88"/>
  <c r="K88"/>
  <c r="I88"/>
  <c r="G88"/>
  <c r="E88"/>
  <c r="C88"/>
  <c r="B88"/>
  <c r="B87"/>
  <c r="B85"/>
  <c r="B84"/>
  <c r="B83"/>
  <c r="B82"/>
  <c r="B80"/>
  <c r="B79"/>
  <c r="N78"/>
  <c r="J78"/>
  <c r="G78"/>
  <c r="K78" s="1"/>
  <c r="N77"/>
  <c r="M77"/>
  <c r="L77"/>
  <c r="J77"/>
  <c r="I77"/>
  <c r="H77"/>
  <c r="F77"/>
  <c r="E77"/>
  <c r="D77"/>
  <c r="C77"/>
  <c r="P76"/>
  <c r="O76"/>
  <c r="L76"/>
  <c r="K76"/>
  <c r="H76"/>
  <c r="G76"/>
  <c r="E76"/>
  <c r="C76"/>
  <c r="B76"/>
  <c r="J74"/>
  <c r="B74"/>
  <c r="J73"/>
  <c r="B73"/>
  <c r="J72"/>
  <c r="B72"/>
  <c r="J71"/>
  <c r="E71"/>
  <c r="B71"/>
  <c r="B69"/>
  <c r="B68"/>
  <c r="B67"/>
  <c r="K65"/>
  <c r="F65"/>
  <c r="B65"/>
  <c r="B63"/>
  <c r="I62"/>
  <c r="B62"/>
  <c r="I61"/>
  <c r="B61"/>
  <c r="I60"/>
  <c r="B60"/>
  <c r="L58"/>
  <c r="G58"/>
  <c r="B58"/>
  <c r="P57"/>
  <c r="O57"/>
  <c r="L57"/>
  <c r="K57"/>
  <c r="J57"/>
  <c r="G57"/>
  <c r="F57"/>
  <c r="E57"/>
  <c r="B57"/>
  <c r="O55"/>
  <c r="M55"/>
  <c r="K55"/>
  <c r="I55"/>
  <c r="G55"/>
  <c r="E55"/>
  <c r="C55"/>
  <c r="B55"/>
  <c r="B54"/>
  <c r="B52"/>
  <c r="B51"/>
  <c r="B50"/>
  <c r="B49"/>
  <c r="B47"/>
  <c r="B46"/>
  <c r="N45"/>
  <c r="J45"/>
  <c r="G45"/>
  <c r="K45" s="1"/>
  <c r="N44"/>
  <c r="M44"/>
  <c r="L44"/>
  <c r="J44"/>
  <c r="I44"/>
  <c r="H44"/>
  <c r="F44"/>
  <c r="E44"/>
  <c r="D44"/>
  <c r="C44"/>
  <c r="P43"/>
  <c r="O43"/>
  <c r="L43"/>
  <c r="K43"/>
  <c r="H43"/>
  <c r="G43"/>
  <c r="E43"/>
  <c r="C43"/>
  <c r="B43"/>
  <c r="J41"/>
  <c r="B41"/>
  <c r="J40"/>
  <c r="B40"/>
  <c r="J39"/>
  <c r="B39"/>
  <c r="J38"/>
  <c r="E38"/>
  <c r="B38"/>
  <c r="B36"/>
  <c r="B35"/>
  <c r="B34"/>
  <c r="AA329" i="27"/>
  <c r="V329"/>
  <c r="R329"/>
  <c r="K329"/>
  <c r="F329"/>
  <c r="B329"/>
  <c r="R327"/>
  <c r="B327"/>
  <c r="Y326"/>
  <c r="R326"/>
  <c r="I326"/>
  <c r="B326"/>
  <c r="Y325"/>
  <c r="R325"/>
  <c r="I325"/>
  <c r="B325"/>
  <c r="Y324"/>
  <c r="R324"/>
  <c r="I324"/>
  <c r="B324"/>
  <c r="AB322"/>
  <c r="W322"/>
  <c r="R322"/>
  <c r="L322"/>
  <c r="G322"/>
  <c r="B322"/>
  <c r="AF321"/>
  <c r="AE321"/>
  <c r="AB321"/>
  <c r="AA321"/>
  <c r="Z321"/>
  <c r="W321"/>
  <c r="V321"/>
  <c r="U321"/>
  <c r="R321"/>
  <c r="P321"/>
  <c r="O321"/>
  <c r="L321"/>
  <c r="K321"/>
  <c r="J321"/>
  <c r="G321"/>
  <c r="F321"/>
  <c r="E321"/>
  <c r="B321"/>
  <c r="AE319"/>
  <c r="AC319"/>
  <c r="AA319"/>
  <c r="Y319"/>
  <c r="W319"/>
  <c r="U319"/>
  <c r="S319"/>
  <c r="R319"/>
  <c r="O319"/>
  <c r="M319"/>
  <c r="K319"/>
  <c r="I319"/>
  <c r="G319"/>
  <c r="E319"/>
  <c r="C319"/>
  <c r="B319"/>
  <c r="R318"/>
  <c r="B318"/>
  <c r="R316"/>
  <c r="B316"/>
  <c r="R315"/>
  <c r="B315"/>
  <c r="R314"/>
  <c r="B314"/>
  <c r="R313"/>
  <c r="B313"/>
  <c r="R311"/>
  <c r="B311"/>
  <c r="R310"/>
  <c r="B310"/>
  <c r="AD309"/>
  <c r="AE309" s="1"/>
  <c r="AA309"/>
  <c r="Z309"/>
  <c r="W309"/>
  <c r="N309"/>
  <c r="O309" s="1"/>
  <c r="J309"/>
  <c r="G309"/>
  <c r="K309" s="1"/>
  <c r="AD308"/>
  <c r="AC308"/>
  <c r="AB308"/>
  <c r="Z308"/>
  <c r="Y308"/>
  <c r="X308"/>
  <c r="V308"/>
  <c r="U308"/>
  <c r="T308"/>
  <c r="S308"/>
  <c r="N308"/>
  <c r="M308"/>
  <c r="L308"/>
  <c r="J308"/>
  <c r="I308"/>
  <c r="H308"/>
  <c r="F308"/>
  <c r="E308"/>
  <c r="D308"/>
  <c r="C308"/>
  <c r="AF307"/>
  <c r="AE307"/>
  <c r="AB307"/>
  <c r="AA307"/>
  <c r="X307"/>
  <c r="W307"/>
  <c r="U307"/>
  <c r="S307"/>
  <c r="R307"/>
  <c r="P307"/>
  <c r="O307"/>
  <c r="L307"/>
  <c r="K307"/>
  <c r="H307"/>
  <c r="G307"/>
  <c r="E307"/>
  <c r="C307"/>
  <c r="B307"/>
  <c r="Z305"/>
  <c r="R305"/>
  <c r="J305"/>
  <c r="B305"/>
  <c r="Z304"/>
  <c r="R304"/>
  <c r="J304"/>
  <c r="B304"/>
  <c r="Z303"/>
  <c r="R303"/>
  <c r="J303"/>
  <c r="B303"/>
  <c r="Z302"/>
  <c r="U302"/>
  <c r="R302"/>
  <c r="J302"/>
  <c r="E302"/>
  <c r="B302"/>
  <c r="R300"/>
  <c r="B300"/>
  <c r="R299"/>
  <c r="B299"/>
  <c r="R298"/>
  <c r="B298"/>
  <c r="AA296"/>
  <c r="V296"/>
  <c r="R296"/>
  <c r="K296"/>
  <c r="F296"/>
  <c r="B296"/>
  <c r="R294"/>
  <c r="B294"/>
  <c r="Y293"/>
  <c r="R293"/>
  <c r="I293"/>
  <c r="B293"/>
  <c r="Y292"/>
  <c r="R292"/>
  <c r="I292"/>
  <c r="B292"/>
  <c r="Y291"/>
  <c r="R291"/>
  <c r="I291"/>
  <c r="B291"/>
  <c r="AB289"/>
  <c r="W289"/>
  <c r="R289"/>
  <c r="L289"/>
  <c r="G289"/>
  <c r="B289"/>
  <c r="AF288"/>
  <c r="AE288"/>
  <c r="AB288"/>
  <c r="AA288"/>
  <c r="Z288"/>
  <c r="W288"/>
  <c r="V288"/>
  <c r="U288"/>
  <c r="R288"/>
  <c r="P288"/>
  <c r="O288"/>
  <c r="L288"/>
  <c r="K288"/>
  <c r="J288"/>
  <c r="G288"/>
  <c r="F288"/>
  <c r="E288"/>
  <c r="B288"/>
  <c r="AE286"/>
  <c r="AC286"/>
  <c r="AA286"/>
  <c r="Y286"/>
  <c r="W286"/>
  <c r="U286"/>
  <c r="S286"/>
  <c r="R286"/>
  <c r="O286"/>
  <c r="M286"/>
  <c r="K286"/>
  <c r="I286"/>
  <c r="G286"/>
  <c r="E286"/>
  <c r="C286"/>
  <c r="B286"/>
  <c r="R285"/>
  <c r="B285"/>
  <c r="R283"/>
  <c r="B283"/>
  <c r="R282"/>
  <c r="B282"/>
  <c r="R281"/>
  <c r="B281"/>
  <c r="R280"/>
  <c r="B280"/>
  <c r="R278"/>
  <c r="B278"/>
  <c r="R277"/>
  <c r="B277"/>
  <c r="AD276"/>
  <c r="Z276"/>
  <c r="W276"/>
  <c r="AA276" s="1"/>
  <c r="N276"/>
  <c r="J276"/>
  <c r="G276"/>
  <c r="K276" s="1"/>
  <c r="O276" s="1"/>
  <c r="AD275"/>
  <c r="AC275"/>
  <c r="AB275"/>
  <c r="Z275"/>
  <c r="Y275"/>
  <c r="X275"/>
  <c r="V275"/>
  <c r="U275"/>
  <c r="T275"/>
  <c r="S275"/>
  <c r="N275"/>
  <c r="M275"/>
  <c r="L275"/>
  <c r="J275"/>
  <c r="I275"/>
  <c r="H275"/>
  <c r="F275"/>
  <c r="E275"/>
  <c r="D275"/>
  <c r="C275"/>
  <c r="AF274"/>
  <c r="AE274"/>
  <c r="AB274"/>
  <c r="AA274"/>
  <c r="X274"/>
  <c r="W274"/>
  <c r="U274"/>
  <c r="S274"/>
  <c r="R274"/>
  <c r="P274"/>
  <c r="O274"/>
  <c r="L274"/>
  <c r="K274"/>
  <c r="H274"/>
  <c r="G274"/>
  <c r="E274"/>
  <c r="C274"/>
  <c r="B274"/>
  <c r="Z272"/>
  <c r="R272"/>
  <c r="J272"/>
  <c r="B272"/>
  <c r="Z271"/>
  <c r="R271"/>
  <c r="J271"/>
  <c r="B271"/>
  <c r="Z270"/>
  <c r="R270"/>
  <c r="J270"/>
  <c r="B270"/>
  <c r="Z269"/>
  <c r="U269"/>
  <c r="R269"/>
  <c r="J269"/>
  <c r="E269"/>
  <c r="B269"/>
  <c r="R267"/>
  <c r="B267"/>
  <c r="R266"/>
  <c r="B266"/>
  <c r="R265"/>
  <c r="B265"/>
  <c r="AA263"/>
  <c r="V263"/>
  <c r="R263"/>
  <c r="K263"/>
  <c r="F263"/>
  <c r="B263"/>
  <c r="R261"/>
  <c r="B261"/>
  <c r="Y260"/>
  <c r="R260"/>
  <c r="I260"/>
  <c r="B260"/>
  <c r="Y259"/>
  <c r="R259"/>
  <c r="I259"/>
  <c r="B259"/>
  <c r="Y258"/>
  <c r="R258"/>
  <c r="I258"/>
  <c r="B258"/>
  <c r="AB256"/>
  <c r="W256"/>
  <c r="R256"/>
  <c r="L256"/>
  <c r="G256"/>
  <c r="B256"/>
  <c r="AF255"/>
  <c r="AE255"/>
  <c r="AB255"/>
  <c r="AA255"/>
  <c r="Z255"/>
  <c r="W255"/>
  <c r="V255"/>
  <c r="U255"/>
  <c r="R255"/>
  <c r="P255"/>
  <c r="O255"/>
  <c r="L255"/>
  <c r="K255"/>
  <c r="J255"/>
  <c r="G255"/>
  <c r="F255"/>
  <c r="E255"/>
  <c r="B255"/>
  <c r="AE253"/>
  <c r="AC253"/>
  <c r="AA253"/>
  <c r="Y253"/>
  <c r="W253"/>
  <c r="U253"/>
  <c r="S253"/>
  <c r="R253"/>
  <c r="O253"/>
  <c r="M253"/>
  <c r="K253"/>
  <c r="I253"/>
  <c r="G253"/>
  <c r="E253"/>
  <c r="C253"/>
  <c r="B253"/>
  <c r="R252"/>
  <c r="B252"/>
  <c r="R250"/>
  <c r="B250"/>
  <c r="R249"/>
  <c r="B249"/>
  <c r="R248"/>
  <c r="B248"/>
  <c r="R247"/>
  <c r="B247"/>
  <c r="R245"/>
  <c r="B245"/>
  <c r="R244"/>
  <c r="B244"/>
  <c r="AD243"/>
  <c r="AE243" s="1"/>
  <c r="AA243"/>
  <c r="Z243"/>
  <c r="W243"/>
  <c r="N243"/>
  <c r="O243" s="1"/>
  <c r="J243"/>
  <c r="G243"/>
  <c r="K243" s="1"/>
  <c r="AD242"/>
  <c r="AC242"/>
  <c r="AB242"/>
  <c r="Z242"/>
  <c r="Y242"/>
  <c r="X242"/>
  <c r="V242"/>
  <c r="U242"/>
  <c r="T242"/>
  <c r="S242"/>
  <c r="N242"/>
  <c r="M242"/>
  <c r="L242"/>
  <c r="J242"/>
  <c r="I242"/>
  <c r="H242"/>
  <c r="F242"/>
  <c r="E242"/>
  <c r="D242"/>
  <c r="C242"/>
  <c r="AF241"/>
  <c r="AE241"/>
  <c r="AB241"/>
  <c r="AA241"/>
  <c r="X241"/>
  <c r="W241"/>
  <c r="U241"/>
  <c r="S241"/>
  <c r="R241"/>
  <c r="P241"/>
  <c r="O241"/>
  <c r="L241"/>
  <c r="K241"/>
  <c r="H241"/>
  <c r="G241"/>
  <c r="E241"/>
  <c r="C241"/>
  <c r="B241"/>
  <c r="Z239"/>
  <c r="R239"/>
  <c r="J239"/>
  <c r="B239"/>
  <c r="Z238"/>
  <c r="R238"/>
  <c r="J238"/>
  <c r="B238"/>
  <c r="Z237"/>
  <c r="R237"/>
  <c r="J237"/>
  <c r="B237"/>
  <c r="Z236"/>
  <c r="U236"/>
  <c r="R236"/>
  <c r="J236"/>
  <c r="E236"/>
  <c r="B236"/>
  <c r="R234"/>
  <c r="B234"/>
  <c r="R233"/>
  <c r="B233"/>
  <c r="R232"/>
  <c r="B232"/>
  <c r="AA230"/>
  <c r="V230"/>
  <c r="R230"/>
  <c r="K230"/>
  <c r="F230"/>
  <c r="B230"/>
  <c r="R228"/>
  <c r="B228"/>
  <c r="Y227"/>
  <c r="R227"/>
  <c r="I227"/>
  <c r="B227"/>
  <c r="Y226"/>
  <c r="R226"/>
  <c r="I226"/>
  <c r="B226"/>
  <c r="Y225"/>
  <c r="R225"/>
  <c r="I225"/>
  <c r="B225"/>
  <c r="AB223"/>
  <c r="W223"/>
  <c r="R223"/>
  <c r="L223"/>
  <c r="G223"/>
  <c r="B223"/>
  <c r="AF222"/>
  <c r="AE222"/>
  <c r="AB222"/>
  <c r="AA222"/>
  <c r="Z222"/>
  <c r="W222"/>
  <c r="V222"/>
  <c r="U222"/>
  <c r="R222"/>
  <c r="P222"/>
  <c r="O222"/>
  <c r="L222"/>
  <c r="K222"/>
  <c r="J222"/>
  <c r="G222"/>
  <c r="F222"/>
  <c r="E222"/>
  <c r="B222"/>
  <c r="AE220"/>
  <c r="AC220"/>
  <c r="AA220"/>
  <c r="Y220"/>
  <c r="W220"/>
  <c r="U220"/>
  <c r="S220"/>
  <c r="R220"/>
  <c r="O220"/>
  <c r="M220"/>
  <c r="K220"/>
  <c r="I220"/>
  <c r="G220"/>
  <c r="E220"/>
  <c r="C220"/>
  <c r="B220"/>
  <c r="R219"/>
  <c r="B219"/>
  <c r="R217"/>
  <c r="B217"/>
  <c r="R216"/>
  <c r="B216"/>
  <c r="R215"/>
  <c r="B215"/>
  <c r="R214"/>
  <c r="B214"/>
  <c r="R212"/>
  <c r="B212"/>
  <c r="R211"/>
  <c r="B211"/>
  <c r="AD210"/>
  <c r="AE210" s="1"/>
  <c r="Z210"/>
  <c r="W210"/>
  <c r="AA210" s="1"/>
  <c r="N210"/>
  <c r="J210"/>
  <c r="G210"/>
  <c r="K210" s="1"/>
  <c r="O210" s="1"/>
  <c r="AD209"/>
  <c r="AC209"/>
  <c r="AB209"/>
  <c r="Z209"/>
  <c r="Y209"/>
  <c r="X209"/>
  <c r="V209"/>
  <c r="U209"/>
  <c r="T209"/>
  <c r="S209"/>
  <c r="N209"/>
  <c r="M209"/>
  <c r="L209"/>
  <c r="J209"/>
  <c r="I209"/>
  <c r="H209"/>
  <c r="F209"/>
  <c r="E209"/>
  <c r="D209"/>
  <c r="C209"/>
  <c r="AF208"/>
  <c r="AE208"/>
  <c r="AB208"/>
  <c r="AA208"/>
  <c r="X208"/>
  <c r="W208"/>
  <c r="U208"/>
  <c r="S208"/>
  <c r="R208"/>
  <c r="P208"/>
  <c r="O208"/>
  <c r="L208"/>
  <c r="K208"/>
  <c r="H208"/>
  <c r="G208"/>
  <c r="E208"/>
  <c r="C208"/>
  <c r="B208"/>
  <c r="Z206"/>
  <c r="R206"/>
  <c r="J206"/>
  <c r="B206"/>
  <c r="Z205"/>
  <c r="R205"/>
  <c r="J205"/>
  <c r="B205"/>
  <c r="Z204"/>
  <c r="R204"/>
  <c r="J204"/>
  <c r="B204"/>
  <c r="Z203"/>
  <c r="U203"/>
  <c r="R203"/>
  <c r="J203"/>
  <c r="E203"/>
  <c r="B203"/>
  <c r="R201"/>
  <c r="B201"/>
  <c r="R200"/>
  <c r="B200"/>
  <c r="R199"/>
  <c r="B199"/>
  <c r="AA197"/>
  <c r="V197"/>
  <c r="R197"/>
  <c r="K197"/>
  <c r="F197"/>
  <c r="B197"/>
  <c r="R195"/>
  <c r="B195"/>
  <c r="Y194"/>
  <c r="R194"/>
  <c r="I194"/>
  <c r="B194"/>
  <c r="Y193"/>
  <c r="R193"/>
  <c r="I193"/>
  <c r="B193"/>
  <c r="Y192"/>
  <c r="R192"/>
  <c r="I192"/>
  <c r="B192"/>
  <c r="AB190"/>
  <c r="W190"/>
  <c r="R190"/>
  <c r="L190"/>
  <c r="G190"/>
  <c r="B190"/>
  <c r="AF189"/>
  <c r="AE189"/>
  <c r="AB189"/>
  <c r="AA189"/>
  <c r="Z189"/>
  <c r="W189"/>
  <c r="V189"/>
  <c r="U189"/>
  <c r="R189"/>
  <c r="P189"/>
  <c r="O189"/>
  <c r="L189"/>
  <c r="K189"/>
  <c r="J189"/>
  <c r="G189"/>
  <c r="F189"/>
  <c r="E189"/>
  <c r="B189"/>
  <c r="AE187"/>
  <c r="AC187"/>
  <c r="AA187"/>
  <c r="Y187"/>
  <c r="W187"/>
  <c r="U187"/>
  <c r="S187"/>
  <c r="R187"/>
  <c r="O187"/>
  <c r="M187"/>
  <c r="K187"/>
  <c r="I187"/>
  <c r="G187"/>
  <c r="E187"/>
  <c r="C187"/>
  <c r="B187"/>
  <c r="R186"/>
  <c r="B186"/>
  <c r="R184"/>
  <c r="B184"/>
  <c r="R183"/>
  <c r="B183"/>
  <c r="R182"/>
  <c r="B182"/>
  <c r="R181"/>
  <c r="B181"/>
  <c r="R179"/>
  <c r="B179"/>
  <c r="R178"/>
  <c r="B178"/>
  <c r="AD177"/>
  <c r="Z177"/>
  <c r="W177"/>
  <c r="AA177" s="1"/>
  <c r="N177"/>
  <c r="K177"/>
  <c r="O177" s="1"/>
  <c r="J177"/>
  <c r="G177"/>
  <c r="AD176"/>
  <c r="AC176"/>
  <c r="AB176"/>
  <c r="Z176"/>
  <c r="Y176"/>
  <c r="X176"/>
  <c r="V176"/>
  <c r="U176"/>
  <c r="T176"/>
  <c r="S176"/>
  <c r="N176"/>
  <c r="M176"/>
  <c r="L176"/>
  <c r="J176"/>
  <c r="I176"/>
  <c r="H176"/>
  <c r="F176"/>
  <c r="E176"/>
  <c r="D176"/>
  <c r="C176"/>
  <c r="AF175"/>
  <c r="AE175"/>
  <c r="AB175"/>
  <c r="AA175"/>
  <c r="X175"/>
  <c r="W175"/>
  <c r="U175"/>
  <c r="S175"/>
  <c r="R175"/>
  <c r="P175"/>
  <c r="O175"/>
  <c r="L175"/>
  <c r="K175"/>
  <c r="H175"/>
  <c r="G175"/>
  <c r="E175"/>
  <c r="C175"/>
  <c r="B175"/>
  <c r="Z173"/>
  <c r="R173"/>
  <c r="J173"/>
  <c r="B173"/>
  <c r="Z172"/>
  <c r="R172"/>
  <c r="J172"/>
  <c r="B172"/>
  <c r="Z171"/>
  <c r="R171"/>
  <c r="J171"/>
  <c r="B171"/>
  <c r="Z170"/>
  <c r="U170"/>
  <c r="R170"/>
  <c r="J170"/>
  <c r="E170"/>
  <c r="B170"/>
  <c r="R168"/>
  <c r="B168"/>
  <c r="R167"/>
  <c r="B167"/>
  <c r="R166"/>
  <c r="B166"/>
  <c r="AA164"/>
  <c r="V164"/>
  <c r="R164"/>
  <c r="K164"/>
  <c r="F164"/>
  <c r="B164"/>
  <c r="R162"/>
  <c r="B162"/>
  <c r="Y161"/>
  <c r="R161"/>
  <c r="I161"/>
  <c r="B161"/>
  <c r="Y160"/>
  <c r="R160"/>
  <c r="I160"/>
  <c r="B160"/>
  <c r="Y159"/>
  <c r="R159"/>
  <c r="I159"/>
  <c r="B159"/>
  <c r="AB157"/>
  <c r="W157"/>
  <c r="R157"/>
  <c r="L157"/>
  <c r="G157"/>
  <c r="B157"/>
  <c r="AF156"/>
  <c r="AE156"/>
  <c r="AB156"/>
  <c r="AA156"/>
  <c r="Z156"/>
  <c r="W156"/>
  <c r="V156"/>
  <c r="U156"/>
  <c r="R156"/>
  <c r="P156"/>
  <c r="O156"/>
  <c r="L156"/>
  <c r="K156"/>
  <c r="J156"/>
  <c r="G156"/>
  <c r="F156"/>
  <c r="E156"/>
  <c r="B156"/>
  <c r="AE154"/>
  <c r="AC154"/>
  <c r="AA154"/>
  <c r="Y154"/>
  <c r="W154"/>
  <c r="U154"/>
  <c r="S154"/>
  <c r="R154"/>
  <c r="O154"/>
  <c r="M154"/>
  <c r="K154"/>
  <c r="I154"/>
  <c r="G154"/>
  <c r="E154"/>
  <c r="C154"/>
  <c r="B154"/>
  <c r="R153"/>
  <c r="B153"/>
  <c r="R151"/>
  <c r="B151"/>
  <c r="R150"/>
  <c r="B150"/>
  <c r="R149"/>
  <c r="B149"/>
  <c r="R148"/>
  <c r="B148"/>
  <c r="R146"/>
  <c r="B146"/>
  <c r="R145"/>
  <c r="B145"/>
  <c r="AD144"/>
  <c r="Z144"/>
  <c r="W144"/>
  <c r="AA144" s="1"/>
  <c r="AE144" s="1"/>
  <c r="N144"/>
  <c r="J144"/>
  <c r="K144" s="1"/>
  <c r="O144" s="1"/>
  <c r="G144"/>
  <c r="AD143"/>
  <c r="AC143"/>
  <c r="AB143"/>
  <c r="Z143"/>
  <c r="Y143"/>
  <c r="X143"/>
  <c r="V143"/>
  <c r="U143"/>
  <c r="T143"/>
  <c r="S143"/>
  <c r="N143"/>
  <c r="M143"/>
  <c r="L143"/>
  <c r="J143"/>
  <c r="I143"/>
  <c r="H143"/>
  <c r="F143"/>
  <c r="E143"/>
  <c r="D143"/>
  <c r="C143"/>
  <c r="AF142"/>
  <c r="AE142"/>
  <c r="AB142"/>
  <c r="AA142"/>
  <c r="X142"/>
  <c r="W142"/>
  <c r="U142"/>
  <c r="S142"/>
  <c r="R142"/>
  <c r="P142"/>
  <c r="O142"/>
  <c r="L142"/>
  <c r="K142"/>
  <c r="H142"/>
  <c r="G142"/>
  <c r="E142"/>
  <c r="C142"/>
  <c r="B142"/>
  <c r="Z140"/>
  <c r="R140"/>
  <c r="J140"/>
  <c r="B140"/>
  <c r="Z139"/>
  <c r="R139"/>
  <c r="J139"/>
  <c r="B139"/>
  <c r="Z138"/>
  <c r="R138"/>
  <c r="J138"/>
  <c r="B138"/>
  <c r="Z137"/>
  <c r="U137"/>
  <c r="R137"/>
  <c r="J137"/>
  <c r="E137"/>
  <c r="B137"/>
  <c r="R135"/>
  <c r="B135"/>
  <c r="R134"/>
  <c r="B134"/>
  <c r="R133"/>
  <c r="B133"/>
  <c r="AA131"/>
  <c r="V131"/>
  <c r="R131"/>
  <c r="K131"/>
  <c r="F131"/>
  <c r="B131"/>
  <c r="R129"/>
  <c r="B129"/>
  <c r="Y128"/>
  <c r="R128"/>
  <c r="I128"/>
  <c r="B128"/>
  <c r="Y127"/>
  <c r="R127"/>
  <c r="I127"/>
  <c r="B127"/>
  <c r="Y126"/>
  <c r="R126"/>
  <c r="I126"/>
  <c r="B126"/>
  <c r="AB124"/>
  <c r="W124"/>
  <c r="R124"/>
  <c r="L124"/>
  <c r="G124"/>
  <c r="B124"/>
  <c r="AF123"/>
  <c r="AE123"/>
  <c r="AB123"/>
  <c r="AA123"/>
  <c r="Z123"/>
  <c r="W123"/>
  <c r="V123"/>
  <c r="U123"/>
  <c r="R123"/>
  <c r="P123"/>
  <c r="O123"/>
  <c r="L123"/>
  <c r="K123"/>
  <c r="J123"/>
  <c r="G123"/>
  <c r="F123"/>
  <c r="E123"/>
  <c r="B123"/>
  <c r="AE121"/>
  <c r="AC121"/>
  <c r="AA121"/>
  <c r="Y121"/>
  <c r="W121"/>
  <c r="U121"/>
  <c r="S121"/>
  <c r="R121"/>
  <c r="O121"/>
  <c r="M121"/>
  <c r="K121"/>
  <c r="I121"/>
  <c r="G121"/>
  <c r="E121"/>
  <c r="C121"/>
  <c r="B121"/>
  <c r="R120"/>
  <c r="B120"/>
  <c r="R118"/>
  <c r="B118"/>
  <c r="R117"/>
  <c r="B117"/>
  <c r="R116"/>
  <c r="B116"/>
  <c r="R115"/>
  <c r="B115"/>
  <c r="R113"/>
  <c r="B113"/>
  <c r="R112"/>
  <c r="B112"/>
  <c r="AD111"/>
  <c r="Z111"/>
  <c r="W111"/>
  <c r="AA111" s="1"/>
  <c r="N111"/>
  <c r="K111"/>
  <c r="O111" s="1"/>
  <c r="J111"/>
  <c r="G111"/>
  <c r="AD110"/>
  <c r="AC110"/>
  <c r="AB110"/>
  <c r="Z110"/>
  <c r="Y110"/>
  <c r="X110"/>
  <c r="V110"/>
  <c r="U110"/>
  <c r="T110"/>
  <c r="S110"/>
  <c r="N110"/>
  <c r="M110"/>
  <c r="L110"/>
  <c r="J110"/>
  <c r="I110"/>
  <c r="H110"/>
  <c r="F110"/>
  <c r="E110"/>
  <c r="D110"/>
  <c r="C110"/>
  <c r="AF109"/>
  <c r="AE109"/>
  <c r="AB109"/>
  <c r="AA109"/>
  <c r="X109"/>
  <c r="W109"/>
  <c r="U109"/>
  <c r="S109"/>
  <c r="R109"/>
  <c r="P109"/>
  <c r="O109"/>
  <c r="L109"/>
  <c r="K109"/>
  <c r="H109"/>
  <c r="G109"/>
  <c r="E109"/>
  <c r="C109"/>
  <c r="B109"/>
  <c r="Z107"/>
  <c r="R107"/>
  <c r="J107"/>
  <c r="B107"/>
  <c r="Z106"/>
  <c r="R106"/>
  <c r="J106"/>
  <c r="B106"/>
  <c r="Z105"/>
  <c r="R105"/>
  <c r="J105"/>
  <c r="B105"/>
  <c r="Z104"/>
  <c r="U104"/>
  <c r="R104"/>
  <c r="J104"/>
  <c r="E104"/>
  <c r="B104"/>
  <c r="R102"/>
  <c r="B102"/>
  <c r="R101"/>
  <c r="B101"/>
  <c r="R100"/>
  <c r="B100"/>
  <c r="AA98"/>
  <c r="V98"/>
  <c r="R98"/>
  <c r="K98"/>
  <c r="F98"/>
  <c r="B98"/>
  <c r="R96"/>
  <c r="B96"/>
  <c r="Y95"/>
  <c r="R95"/>
  <c r="I95"/>
  <c r="B95"/>
  <c r="Y94"/>
  <c r="R94"/>
  <c r="I94"/>
  <c r="B94"/>
  <c r="Y93"/>
  <c r="R93"/>
  <c r="I93"/>
  <c r="B93"/>
  <c r="AB91"/>
  <c r="W91"/>
  <c r="R91"/>
  <c r="L91"/>
  <c r="G91"/>
  <c r="B91"/>
  <c r="AF90"/>
  <c r="AE90"/>
  <c r="AB90"/>
  <c r="AA90"/>
  <c r="Z90"/>
  <c r="W90"/>
  <c r="V90"/>
  <c r="U90"/>
  <c r="R90"/>
  <c r="P90"/>
  <c r="O90"/>
  <c r="L90"/>
  <c r="K90"/>
  <c r="J90"/>
  <c r="G90"/>
  <c r="F90"/>
  <c r="E90"/>
  <c r="B90"/>
  <c r="AE88"/>
  <c r="AC88"/>
  <c r="AA88"/>
  <c r="Y88"/>
  <c r="W88"/>
  <c r="U88"/>
  <c r="S88"/>
  <c r="R88"/>
  <c r="O88"/>
  <c r="M88"/>
  <c r="K88"/>
  <c r="I88"/>
  <c r="G88"/>
  <c r="E88"/>
  <c r="C88"/>
  <c r="B88"/>
  <c r="R87"/>
  <c r="B87"/>
  <c r="R85"/>
  <c r="B85"/>
  <c r="R84"/>
  <c r="B84"/>
  <c r="R83"/>
  <c r="B83"/>
  <c r="R82"/>
  <c r="B82"/>
  <c r="R80"/>
  <c r="B80"/>
  <c r="R79"/>
  <c r="B79"/>
  <c r="AD78"/>
  <c r="Z78"/>
  <c r="W78"/>
  <c r="AA78" s="1"/>
  <c r="N78"/>
  <c r="J78"/>
  <c r="G78"/>
  <c r="K78" s="1"/>
  <c r="AD77"/>
  <c r="AC77"/>
  <c r="AB77"/>
  <c r="Z77"/>
  <c r="Y77"/>
  <c r="X77"/>
  <c r="V77"/>
  <c r="U77"/>
  <c r="T77"/>
  <c r="S77"/>
  <c r="N77"/>
  <c r="M77"/>
  <c r="L77"/>
  <c r="J77"/>
  <c r="I77"/>
  <c r="H77"/>
  <c r="F77"/>
  <c r="E77"/>
  <c r="D77"/>
  <c r="C77"/>
  <c r="AF76"/>
  <c r="AE76"/>
  <c r="AB76"/>
  <c r="AA76"/>
  <c r="X76"/>
  <c r="W76"/>
  <c r="U76"/>
  <c r="S76"/>
  <c r="R76"/>
  <c r="P76"/>
  <c r="O76"/>
  <c r="L76"/>
  <c r="K76"/>
  <c r="H76"/>
  <c r="G76"/>
  <c r="E76"/>
  <c r="C76"/>
  <c r="B76"/>
  <c r="Z74"/>
  <c r="R74"/>
  <c r="J74"/>
  <c r="B74"/>
  <c r="Z73"/>
  <c r="R73"/>
  <c r="J73"/>
  <c r="B73"/>
  <c r="Z72"/>
  <c r="R72"/>
  <c r="J72"/>
  <c r="B72"/>
  <c r="Z71"/>
  <c r="U71"/>
  <c r="R71"/>
  <c r="J71"/>
  <c r="E71"/>
  <c r="B71"/>
  <c r="R69"/>
  <c r="B69"/>
  <c r="R68"/>
  <c r="B68"/>
  <c r="R67"/>
  <c r="B67"/>
  <c r="AA65"/>
  <c r="V65"/>
  <c r="R65"/>
  <c r="K65"/>
  <c r="F65"/>
  <c r="B65"/>
  <c r="R63"/>
  <c r="B63"/>
  <c r="Y62"/>
  <c r="R62"/>
  <c r="I62"/>
  <c r="B62"/>
  <c r="Y61"/>
  <c r="R61"/>
  <c r="I61"/>
  <c r="B61"/>
  <c r="Y60"/>
  <c r="R60"/>
  <c r="I60"/>
  <c r="B60"/>
  <c r="AB58"/>
  <c r="W58"/>
  <c r="R58"/>
  <c r="L58"/>
  <c r="G58"/>
  <c r="B58"/>
  <c r="AF57"/>
  <c r="AE57"/>
  <c r="AB57"/>
  <c r="AA57"/>
  <c r="Z57"/>
  <c r="W57"/>
  <c r="V57"/>
  <c r="U57"/>
  <c r="R57"/>
  <c r="P57"/>
  <c r="O57"/>
  <c r="L57"/>
  <c r="K57"/>
  <c r="J57"/>
  <c r="G57"/>
  <c r="F57"/>
  <c r="E57"/>
  <c r="B57"/>
  <c r="AE55"/>
  <c r="AC55"/>
  <c r="AA55"/>
  <c r="Y55"/>
  <c r="W55"/>
  <c r="U55"/>
  <c r="S55"/>
  <c r="R55"/>
  <c r="O55"/>
  <c r="M55"/>
  <c r="K55"/>
  <c r="I55"/>
  <c r="G55"/>
  <c r="E55"/>
  <c r="C55"/>
  <c r="B55"/>
  <c r="R54"/>
  <c r="B54"/>
  <c r="R52"/>
  <c r="B52"/>
  <c r="R51"/>
  <c r="B51"/>
  <c r="R50"/>
  <c r="B50"/>
  <c r="R49"/>
  <c r="B49"/>
  <c r="R47"/>
  <c r="B47"/>
  <c r="R46"/>
  <c r="B46"/>
  <c r="AD45"/>
  <c r="Z45"/>
  <c r="W45"/>
  <c r="AA45" s="1"/>
  <c r="N45"/>
  <c r="J45"/>
  <c r="G45"/>
  <c r="K45" s="1"/>
  <c r="O45" s="1"/>
  <c r="AD44"/>
  <c r="AC44"/>
  <c r="AB44"/>
  <c r="Z44"/>
  <c r="Y44"/>
  <c r="X44"/>
  <c r="V44"/>
  <c r="U44"/>
  <c r="T44"/>
  <c r="S44"/>
  <c r="N44"/>
  <c r="M44"/>
  <c r="L44"/>
  <c r="J44"/>
  <c r="I44"/>
  <c r="H44"/>
  <c r="F44"/>
  <c r="E44"/>
  <c r="D44"/>
  <c r="C44"/>
  <c r="AF43"/>
  <c r="AE43"/>
  <c r="AB43"/>
  <c r="AA43"/>
  <c r="X43"/>
  <c r="W43"/>
  <c r="U43"/>
  <c r="S43"/>
  <c r="R43"/>
  <c r="P43"/>
  <c r="O43"/>
  <c r="L43"/>
  <c r="K43"/>
  <c r="H43"/>
  <c r="G43"/>
  <c r="E43"/>
  <c r="C43"/>
  <c r="B43"/>
  <c r="Z41"/>
  <c r="R41"/>
  <c r="J41"/>
  <c r="B41"/>
  <c r="Z40"/>
  <c r="R40"/>
  <c r="J40"/>
  <c r="B40"/>
  <c r="Z39"/>
  <c r="R39"/>
  <c r="J39"/>
  <c r="B39"/>
  <c r="Z38"/>
  <c r="U38"/>
  <c r="R38"/>
  <c r="J38"/>
  <c r="E38"/>
  <c r="B38"/>
  <c r="R36"/>
  <c r="B36"/>
  <c r="R35"/>
  <c r="B35"/>
  <c r="R34"/>
  <c r="B34"/>
  <c r="T5" i="26"/>
  <c r="FK206" i="17" l="1"/>
  <c r="FM206"/>
  <c r="EY206"/>
  <c r="EX206"/>
  <c r="EZ206"/>
  <c r="FK202"/>
  <c r="FM202"/>
  <c r="EF201"/>
  <c r="EE201"/>
  <c r="ED201"/>
  <c r="FM199"/>
  <c r="FK199"/>
  <c r="EF193"/>
  <c r="EE193"/>
  <c r="ED193"/>
  <c r="EO181"/>
  <c r="EN181"/>
  <c r="EP181"/>
  <c r="EE179"/>
  <c r="ED179"/>
  <c r="EF179"/>
  <c r="AM206"/>
  <c r="BG202"/>
  <c r="BG198"/>
  <c r="AM197"/>
  <c r="BZ194"/>
  <c r="BG193"/>
  <c r="T193"/>
  <c r="T192"/>
  <c r="BG190"/>
  <c r="AM189"/>
  <c r="ED207"/>
  <c r="EF207"/>
  <c r="EE207"/>
  <c r="EZ205"/>
  <c r="EX205"/>
  <c r="EY205"/>
  <c r="EP203"/>
  <c r="EO203"/>
  <c r="EN203"/>
  <c r="FK198"/>
  <c r="FM198"/>
  <c r="EZ197"/>
  <c r="EY197"/>
  <c r="EX197"/>
  <c r="EP191"/>
  <c r="EO191"/>
  <c r="EN191"/>
  <c r="FK190"/>
  <c r="FM190"/>
  <c r="EZ189"/>
  <c r="EY189"/>
  <c r="EX189"/>
  <c r="EY183"/>
  <c r="EX183"/>
  <c r="EZ183"/>
  <c r="BG207"/>
  <c r="AM205"/>
  <c r="BG201"/>
  <c r="DL192"/>
  <c r="CS191"/>
  <c r="EP207"/>
  <c r="EO207"/>
  <c r="EN207"/>
  <c r="EF205"/>
  <c r="EE205"/>
  <c r="ED205"/>
  <c r="FK203"/>
  <c r="FM203"/>
  <c r="EF197"/>
  <c r="EE197"/>
  <c r="ED197"/>
  <c r="EF189"/>
  <c r="EE189"/>
  <c r="ED189"/>
  <c r="EE183"/>
  <c r="ED183"/>
  <c r="EF183"/>
  <c r="BZ206"/>
  <c r="BZ202"/>
  <c r="CS200"/>
  <c r="BZ198"/>
  <c r="BG197"/>
  <c r="T197"/>
  <c r="T196"/>
  <c r="BG194"/>
  <c r="AM193"/>
  <c r="BZ190"/>
  <c r="BG189"/>
  <c r="T189"/>
  <c r="FM207"/>
  <c r="FK207"/>
  <c r="EZ201"/>
  <c r="EY201"/>
  <c r="EX201"/>
  <c r="EP199"/>
  <c r="EO199"/>
  <c r="EN199"/>
  <c r="EP195"/>
  <c r="EO195"/>
  <c r="EN195"/>
  <c r="FK194"/>
  <c r="FM194"/>
  <c r="EZ193"/>
  <c r="EY193"/>
  <c r="EX193"/>
  <c r="EE187"/>
  <c r="ED187"/>
  <c r="EF187"/>
  <c r="BG205"/>
  <c r="AM201"/>
  <c r="DL196"/>
  <c r="CS195"/>
  <c r="DL188"/>
  <c r="EW185"/>
  <c r="EV185"/>
  <c r="EZ182"/>
  <c r="EY182"/>
  <c r="CX177"/>
  <c r="CZ177"/>
  <c r="BN177"/>
  <c r="BL177"/>
  <c r="AT177"/>
  <c r="AR177"/>
  <c r="EY176"/>
  <c r="EX176"/>
  <c r="BL175"/>
  <c r="BN175"/>
  <c r="FM174"/>
  <c r="FK174"/>
  <c r="CG174"/>
  <c r="CE174"/>
  <c r="FK172"/>
  <c r="FM172"/>
  <c r="CE172"/>
  <c r="CG172"/>
  <c r="AA172"/>
  <c r="Y172"/>
  <c r="DT171"/>
  <c r="DU171" s="1"/>
  <c r="DO171"/>
  <c r="DP171" s="1"/>
  <c r="DV171" s="1"/>
  <c r="AB171"/>
  <c r="AC171" s="1"/>
  <c r="W171"/>
  <c r="X171" s="1"/>
  <c r="AD171" s="1"/>
  <c r="EE168"/>
  <c r="ED168"/>
  <c r="DS168"/>
  <c r="DQ168"/>
  <c r="BO168"/>
  <c r="BP168" s="1"/>
  <c r="BJ168"/>
  <c r="BK168" s="1"/>
  <c r="BQ168" s="1"/>
  <c r="AU168"/>
  <c r="AV168" s="1"/>
  <c r="AP168"/>
  <c r="AQ168" s="1"/>
  <c r="AW168" s="1"/>
  <c r="EO166"/>
  <c r="EN166"/>
  <c r="Y166"/>
  <c r="AA166"/>
  <c r="EW165"/>
  <c r="EV165"/>
  <c r="EP165"/>
  <c r="EO165"/>
  <c r="EN165"/>
  <c r="EC165"/>
  <c r="EB165"/>
  <c r="CH165"/>
  <c r="CI165" s="1"/>
  <c r="CC165"/>
  <c r="CD165" s="1"/>
  <c r="CJ165" s="1"/>
  <c r="EP164"/>
  <c r="EO164"/>
  <c r="FL163"/>
  <c r="FJ163"/>
  <c r="EZ163"/>
  <c r="EY163"/>
  <c r="EX163"/>
  <c r="EM163"/>
  <c r="EL163"/>
  <c r="EF163"/>
  <c r="EE163"/>
  <c r="ED163"/>
  <c r="CZ163"/>
  <c r="CX163"/>
  <c r="AR163"/>
  <c r="AT163"/>
  <c r="EZ162"/>
  <c r="EY162"/>
  <c r="DA162"/>
  <c r="DB162" s="1"/>
  <c r="CV162"/>
  <c r="CW162" s="1"/>
  <c r="DC162" s="1"/>
  <c r="EW161"/>
  <c r="EV161"/>
  <c r="EP161"/>
  <c r="EO161"/>
  <c r="EN161"/>
  <c r="EC161"/>
  <c r="EB161"/>
  <c r="CH161"/>
  <c r="CI161" s="1"/>
  <c r="CC161"/>
  <c r="CD161" s="1"/>
  <c r="CJ161" s="1"/>
  <c r="EP153"/>
  <c r="EO153"/>
  <c r="EN153"/>
  <c r="EF151"/>
  <c r="EE151"/>
  <c r="ED151"/>
  <c r="EX150"/>
  <c r="EZ150"/>
  <c r="EY150"/>
  <c r="ED150"/>
  <c r="EF150"/>
  <c r="EE150"/>
  <c r="EE146"/>
  <c r="ED146"/>
  <c r="EF146"/>
  <c r="EY144"/>
  <c r="EZ144"/>
  <c r="EX144"/>
  <c r="EO142"/>
  <c r="EP142"/>
  <c r="EN142"/>
  <c r="EL204"/>
  <c r="BV204"/>
  <c r="BZ204" s="1"/>
  <c r="EV202"/>
  <c r="EB202"/>
  <c r="CO201"/>
  <c r="CS201" s="1"/>
  <c r="EL200"/>
  <c r="BN188"/>
  <c r="AT188"/>
  <c r="AT187"/>
  <c r="EM186"/>
  <c r="AM186"/>
  <c r="CZ185"/>
  <c r="T185"/>
  <c r="EW184"/>
  <c r="EM182"/>
  <c r="T181"/>
  <c r="EW180"/>
  <c r="BN180"/>
  <c r="AT180"/>
  <c r="AA179"/>
  <c r="CS176"/>
  <c r="DS175"/>
  <c r="AA175"/>
  <c r="AM174"/>
  <c r="DL173"/>
  <c r="BV171"/>
  <c r="BZ171" s="1"/>
  <c r="BF171"/>
  <c r="EM170"/>
  <c r="CG169"/>
  <c r="CZ166"/>
  <c r="T165"/>
  <c r="BN164"/>
  <c r="AT164"/>
  <c r="FG162"/>
  <c r="FH162" s="1"/>
  <c r="T161"/>
  <c r="CX188"/>
  <c r="CO188"/>
  <c r="CS188" s="1"/>
  <c r="CH188"/>
  <c r="CI188" s="1"/>
  <c r="CC188"/>
  <c r="CD188" s="1"/>
  <c r="CJ188" s="1"/>
  <c r="EY187"/>
  <c r="EX187"/>
  <c r="EM187"/>
  <c r="EL187"/>
  <c r="AB186"/>
  <c r="AC186" s="1"/>
  <c r="W186"/>
  <c r="X186" s="1"/>
  <c r="AD186" s="1"/>
  <c r="EO185"/>
  <c r="EN185"/>
  <c r="EC185"/>
  <c r="EB185"/>
  <c r="EW181"/>
  <c r="EV181"/>
  <c r="CH180"/>
  <c r="CI180" s="1"/>
  <c r="CC180"/>
  <c r="CD180" s="1"/>
  <c r="CJ180" s="1"/>
  <c r="EY179"/>
  <c r="EX179"/>
  <c r="EM179"/>
  <c r="EL179"/>
  <c r="AU179"/>
  <c r="AV179" s="1"/>
  <c r="AP179"/>
  <c r="AQ179" s="1"/>
  <c r="AW179" s="1"/>
  <c r="EW177"/>
  <c r="EV177"/>
  <c r="EP177"/>
  <c r="EO177"/>
  <c r="EN177"/>
  <c r="EC177"/>
  <c r="EB177"/>
  <c r="CH177"/>
  <c r="CI177" s="1"/>
  <c r="CC177"/>
  <c r="CD177" s="1"/>
  <c r="CJ177" s="1"/>
  <c r="FL175"/>
  <c r="FJ175"/>
  <c r="EZ175"/>
  <c r="EY175"/>
  <c r="EX175"/>
  <c r="EM175"/>
  <c r="EL175"/>
  <c r="EF175"/>
  <c r="EE175"/>
  <c r="ED175"/>
  <c r="CZ175"/>
  <c r="CX175"/>
  <c r="AR175"/>
  <c r="AT175"/>
  <c r="DA174"/>
  <c r="DB174" s="1"/>
  <c r="CV174"/>
  <c r="CW174" s="1"/>
  <c r="DC174" s="1"/>
  <c r="EE172"/>
  <c r="ED172"/>
  <c r="DS172"/>
  <c r="DQ172"/>
  <c r="BO172"/>
  <c r="BP172" s="1"/>
  <c r="BJ172"/>
  <c r="BK172" s="1"/>
  <c r="BQ172" s="1"/>
  <c r="AU172"/>
  <c r="AV172" s="1"/>
  <c r="AP172"/>
  <c r="AQ172" s="1"/>
  <c r="AW172" s="1"/>
  <c r="EO170"/>
  <c r="EN170"/>
  <c r="CX169"/>
  <c r="CZ169"/>
  <c r="BN169"/>
  <c r="BL169"/>
  <c r="AT169"/>
  <c r="AR169"/>
  <c r="EY168"/>
  <c r="EX168"/>
  <c r="BL167"/>
  <c r="BN167"/>
  <c r="FM166"/>
  <c r="FK166"/>
  <c r="DQ166"/>
  <c r="DS166"/>
  <c r="CG166"/>
  <c r="CE166"/>
  <c r="FK164"/>
  <c r="FM164"/>
  <c r="CE164"/>
  <c r="CG164"/>
  <c r="AA164"/>
  <c r="Y164"/>
  <c r="DT163"/>
  <c r="DU163" s="1"/>
  <c r="DO163"/>
  <c r="DP163" s="1"/>
  <c r="DV163" s="1"/>
  <c r="AB163"/>
  <c r="AC163" s="1"/>
  <c r="W163"/>
  <c r="X163" s="1"/>
  <c r="AD163" s="1"/>
  <c r="Y162"/>
  <c r="AA162"/>
  <c r="FK160"/>
  <c r="FM160"/>
  <c r="EN160"/>
  <c r="EP160"/>
  <c r="EO160"/>
  <c r="EZ159"/>
  <c r="EY159"/>
  <c r="EX159"/>
  <c r="EX158"/>
  <c r="EZ158"/>
  <c r="EY158"/>
  <c r="ED158"/>
  <c r="EF158"/>
  <c r="EE158"/>
  <c r="EP149"/>
  <c r="EO149"/>
  <c r="EN149"/>
  <c r="EY142"/>
  <c r="EZ142"/>
  <c r="EX142"/>
  <c r="AI203"/>
  <c r="AM203" s="1"/>
  <c r="DH202"/>
  <c r="DL202" s="1"/>
  <c r="EW201"/>
  <c r="DH207"/>
  <c r="DL207" s="1"/>
  <c r="EW206"/>
  <c r="DQ206"/>
  <c r="CO206"/>
  <c r="CS206" s="1"/>
  <c r="FJ205"/>
  <c r="EL205"/>
  <c r="CX205"/>
  <c r="BN205"/>
  <c r="AT205"/>
  <c r="FK204"/>
  <c r="DS204"/>
  <c r="CE204"/>
  <c r="AA204"/>
  <c r="EV203"/>
  <c r="EB203"/>
  <c r="CZ203"/>
  <c r="BL203"/>
  <c r="AR203"/>
  <c r="DQ202"/>
  <c r="CG202"/>
  <c r="Y202"/>
  <c r="FJ201"/>
  <c r="EL201"/>
  <c r="CX201"/>
  <c r="BN201"/>
  <c r="AT201"/>
  <c r="FK200"/>
  <c r="DS200"/>
  <c r="CE200"/>
  <c r="AA200"/>
  <c r="EV199"/>
  <c r="EB199"/>
  <c r="CZ199"/>
  <c r="BL199"/>
  <c r="AR199"/>
  <c r="DQ198"/>
  <c r="CG198"/>
  <c r="Y198"/>
  <c r="FJ197"/>
  <c r="EL197"/>
  <c r="CX197"/>
  <c r="BN197"/>
  <c r="AT197"/>
  <c r="FK196"/>
  <c r="DS196"/>
  <c r="CE196"/>
  <c r="AA196"/>
  <c r="EV195"/>
  <c r="EB195"/>
  <c r="CZ195"/>
  <c r="BL195"/>
  <c r="AR195"/>
  <c r="DQ194"/>
  <c r="CG194"/>
  <c r="Y194"/>
  <c r="FJ193"/>
  <c r="EL193"/>
  <c r="CX193"/>
  <c r="BN193"/>
  <c r="AT193"/>
  <c r="FK192"/>
  <c r="DS192"/>
  <c r="CE192"/>
  <c r="AA192"/>
  <c r="EV191"/>
  <c r="EB191"/>
  <c r="CZ191"/>
  <c r="BL191"/>
  <c r="AR191"/>
  <c r="DQ190"/>
  <c r="CG190"/>
  <c r="Y190"/>
  <c r="FJ189"/>
  <c r="EL189"/>
  <c r="CX189"/>
  <c r="BN189"/>
  <c r="AT189"/>
  <c r="FK188"/>
  <c r="DS188"/>
  <c r="CG188"/>
  <c r="BO188"/>
  <c r="BP188" s="1"/>
  <c r="AU188"/>
  <c r="AV188" s="1"/>
  <c r="BN187"/>
  <c r="AM187"/>
  <c r="AA187"/>
  <c r="FM186"/>
  <c r="EL186"/>
  <c r="DS186"/>
  <c r="DL185"/>
  <c r="CS185"/>
  <c r="CG185"/>
  <c r="BL185"/>
  <c r="EV184"/>
  <c r="EC184"/>
  <c r="DQ184"/>
  <c r="BZ184"/>
  <c r="BN184"/>
  <c r="AT184"/>
  <c r="Y184"/>
  <c r="CE183"/>
  <c r="AM183"/>
  <c r="AA183"/>
  <c r="FM182"/>
  <c r="EL182"/>
  <c r="DS182"/>
  <c r="CS181"/>
  <c r="CG181"/>
  <c r="BL181"/>
  <c r="AA181"/>
  <c r="FK180"/>
  <c r="EV180"/>
  <c r="EL180"/>
  <c r="EC180"/>
  <c r="DQ180"/>
  <c r="CS180"/>
  <c r="CG180"/>
  <c r="BO180"/>
  <c r="BP180" s="1"/>
  <c r="AU180"/>
  <c r="AV180" s="1"/>
  <c r="BG179"/>
  <c r="AT179"/>
  <c r="AB179"/>
  <c r="AC179" s="1"/>
  <c r="EO178"/>
  <c r="DL178"/>
  <c r="CZ178"/>
  <c r="T178"/>
  <c r="T177"/>
  <c r="EZ176"/>
  <c r="EL176"/>
  <c r="BZ176"/>
  <c r="BN176"/>
  <c r="AT176"/>
  <c r="DL175"/>
  <c r="T175"/>
  <c r="CS173"/>
  <c r="CG173"/>
  <c r="Y173"/>
  <c r="BG171"/>
  <c r="DL170"/>
  <c r="CZ170"/>
  <c r="AM170"/>
  <c r="DQ169"/>
  <c r="BZ169"/>
  <c r="EF168"/>
  <c r="CS168"/>
  <c r="DS167"/>
  <c r="CE167"/>
  <c r="AM167"/>
  <c r="AA167"/>
  <c r="EP166"/>
  <c r="CS166"/>
  <c r="DL165"/>
  <c r="EN164"/>
  <c r="CX164"/>
  <c r="BG164"/>
  <c r="AM164"/>
  <c r="BZ163"/>
  <c r="DL161"/>
  <c r="AM160"/>
  <c r="CS158"/>
  <c r="AU187"/>
  <c r="AV187" s="1"/>
  <c r="AP187"/>
  <c r="AQ187" s="1"/>
  <c r="AW187" s="1"/>
  <c r="DA185"/>
  <c r="DB185" s="1"/>
  <c r="CV185"/>
  <c r="CW185" s="1"/>
  <c r="DC185" s="1"/>
  <c r="CX184"/>
  <c r="CO184"/>
  <c r="CS184" s="1"/>
  <c r="CH184"/>
  <c r="CI184" s="1"/>
  <c r="CC184"/>
  <c r="CD184" s="1"/>
  <c r="CJ184" s="1"/>
  <c r="EM183"/>
  <c r="EL183"/>
  <c r="AU183"/>
  <c r="AV183" s="1"/>
  <c r="AP183"/>
  <c r="AQ183" s="1"/>
  <c r="AW183" s="1"/>
  <c r="EC181"/>
  <c r="EB181"/>
  <c r="DA181"/>
  <c r="DB181" s="1"/>
  <c r="CV181"/>
  <c r="CW181" s="1"/>
  <c r="DC181" s="1"/>
  <c r="BO179"/>
  <c r="BP179" s="1"/>
  <c r="BJ179"/>
  <c r="BK179" s="1"/>
  <c r="BQ179" s="1"/>
  <c r="DT178"/>
  <c r="DU178" s="1"/>
  <c r="DO178"/>
  <c r="DP178" s="1"/>
  <c r="DV178" s="1"/>
  <c r="Y178"/>
  <c r="AA178"/>
  <c r="FK176"/>
  <c r="FM176"/>
  <c r="CE176"/>
  <c r="CG176"/>
  <c r="AA176"/>
  <c r="Y176"/>
  <c r="DT175"/>
  <c r="DU175" s="1"/>
  <c r="DO175"/>
  <c r="DP175" s="1"/>
  <c r="DV175" s="1"/>
  <c r="AB175"/>
  <c r="AC175" s="1"/>
  <c r="W175"/>
  <c r="X175" s="1"/>
  <c r="AD175" s="1"/>
  <c r="CX173"/>
  <c r="CZ173"/>
  <c r="BN173"/>
  <c r="BL173"/>
  <c r="AT173"/>
  <c r="AR173"/>
  <c r="EY172"/>
  <c r="EX172"/>
  <c r="BL171"/>
  <c r="BN171"/>
  <c r="FM170"/>
  <c r="FK170"/>
  <c r="DQ170"/>
  <c r="DS170"/>
  <c r="CG170"/>
  <c r="CE170"/>
  <c r="EW169"/>
  <c r="EV169"/>
  <c r="EP169"/>
  <c r="EO169"/>
  <c r="EN169"/>
  <c r="EC169"/>
  <c r="EB169"/>
  <c r="CH169"/>
  <c r="CI169" s="1"/>
  <c r="CC169"/>
  <c r="CD169" s="1"/>
  <c r="CJ169" s="1"/>
  <c r="FL167"/>
  <c r="FJ167"/>
  <c r="EZ167"/>
  <c r="EY167"/>
  <c r="EX167"/>
  <c r="EM167"/>
  <c r="EL167"/>
  <c r="EF167"/>
  <c r="EE167"/>
  <c r="ED167"/>
  <c r="CZ167"/>
  <c r="CX167"/>
  <c r="AR167"/>
  <c r="AT167"/>
  <c r="DA166"/>
  <c r="DB166" s="1"/>
  <c r="CV166"/>
  <c r="CW166" s="1"/>
  <c r="DC166" s="1"/>
  <c r="EE164"/>
  <c r="ED164"/>
  <c r="DS164"/>
  <c r="DQ164"/>
  <c r="BO164"/>
  <c r="BP164" s="1"/>
  <c r="BJ164"/>
  <c r="BK164" s="1"/>
  <c r="BQ164" s="1"/>
  <c r="AU164"/>
  <c r="AV164" s="1"/>
  <c r="AP164"/>
  <c r="AQ164" s="1"/>
  <c r="AW164" s="1"/>
  <c r="EO162"/>
  <c r="EN162"/>
  <c r="EF159"/>
  <c r="EE159"/>
  <c r="ED159"/>
  <c r="EP157"/>
  <c r="EO157"/>
  <c r="EN157"/>
  <c r="FK156"/>
  <c r="FM156"/>
  <c r="EN156"/>
  <c r="EP156"/>
  <c r="EO156"/>
  <c r="EZ155"/>
  <c r="EY155"/>
  <c r="EX155"/>
  <c r="ED147"/>
  <c r="EF147"/>
  <c r="EE147"/>
  <c r="EE144"/>
  <c r="EF144"/>
  <c r="ED144"/>
  <c r="AI207"/>
  <c r="AM207" s="1"/>
  <c r="DH206"/>
  <c r="DL206" s="1"/>
  <c r="P206"/>
  <c r="T206" s="1"/>
  <c r="CO205"/>
  <c r="CS205" s="1"/>
  <c r="P202"/>
  <c r="T202" s="1"/>
  <c r="BV200"/>
  <c r="BZ200" s="1"/>
  <c r="EV207"/>
  <c r="BL207"/>
  <c r="AR207"/>
  <c r="CG206"/>
  <c r="EC207"/>
  <c r="CO207"/>
  <c r="CS207" s="1"/>
  <c r="CC207"/>
  <c r="CD207" s="1"/>
  <c r="CJ207" s="1"/>
  <c r="EL206"/>
  <c r="BJ206"/>
  <c r="BK206" s="1"/>
  <c r="BQ206" s="1"/>
  <c r="AP206"/>
  <c r="AQ206" s="1"/>
  <c r="AW206" s="1"/>
  <c r="DO205"/>
  <c r="DP205" s="1"/>
  <c r="DV205" s="1"/>
  <c r="W205"/>
  <c r="X205" s="1"/>
  <c r="AD205" s="1"/>
  <c r="EV204"/>
  <c r="EB204"/>
  <c r="DH204"/>
  <c r="DL204" s="1"/>
  <c r="CV204"/>
  <c r="CW204" s="1"/>
  <c r="DC204" s="1"/>
  <c r="P204"/>
  <c r="T204" s="1"/>
  <c r="CO203"/>
  <c r="CS203" s="1"/>
  <c r="CC203"/>
  <c r="CD203" s="1"/>
  <c r="CJ203" s="1"/>
  <c r="EL202"/>
  <c r="BJ202"/>
  <c r="BK202" s="1"/>
  <c r="BQ202" s="1"/>
  <c r="AP202"/>
  <c r="AQ202" s="1"/>
  <c r="AW202" s="1"/>
  <c r="DO201"/>
  <c r="DP201" s="1"/>
  <c r="DV201" s="1"/>
  <c r="W201"/>
  <c r="X201" s="1"/>
  <c r="AD201" s="1"/>
  <c r="EV200"/>
  <c r="EB200"/>
  <c r="DH200"/>
  <c r="DL200" s="1"/>
  <c r="CV200"/>
  <c r="CW200" s="1"/>
  <c r="DC200" s="1"/>
  <c r="P200"/>
  <c r="T200" s="1"/>
  <c r="CO199"/>
  <c r="CS199" s="1"/>
  <c r="CC199"/>
  <c r="CD199" s="1"/>
  <c r="CJ199" s="1"/>
  <c r="EX198"/>
  <c r="EL198"/>
  <c r="ED198"/>
  <c r="BJ198"/>
  <c r="BK198" s="1"/>
  <c r="BQ198" s="1"/>
  <c r="AP198"/>
  <c r="AQ198" s="1"/>
  <c r="AW198" s="1"/>
  <c r="DO197"/>
  <c r="DP197" s="1"/>
  <c r="DV197" s="1"/>
  <c r="W197"/>
  <c r="X197" s="1"/>
  <c r="AD197" s="1"/>
  <c r="EV196"/>
  <c r="EN196"/>
  <c r="EB196"/>
  <c r="CV196"/>
  <c r="CW196" s="1"/>
  <c r="DC196" s="1"/>
  <c r="CC195"/>
  <c r="CD195" s="1"/>
  <c r="CJ195" s="1"/>
  <c r="EX194"/>
  <c r="EL194"/>
  <c r="ED194"/>
  <c r="BJ194"/>
  <c r="BK194" s="1"/>
  <c r="BQ194" s="1"/>
  <c r="AP194"/>
  <c r="AQ194" s="1"/>
  <c r="AW194" s="1"/>
  <c r="DO193"/>
  <c r="DP193" s="1"/>
  <c r="DV193" s="1"/>
  <c r="W193"/>
  <c r="X193" s="1"/>
  <c r="AD193" s="1"/>
  <c r="EV192"/>
  <c r="EN192"/>
  <c r="EB192"/>
  <c r="CV192"/>
  <c r="CW192" s="1"/>
  <c r="DC192" s="1"/>
  <c r="CC191"/>
  <c r="CD191" s="1"/>
  <c r="CJ191" s="1"/>
  <c r="EX190"/>
  <c r="EL190"/>
  <c r="ED190"/>
  <c r="BJ190"/>
  <c r="BK190" s="1"/>
  <c r="BQ190" s="1"/>
  <c r="AP190"/>
  <c r="AQ190" s="1"/>
  <c r="AW190" s="1"/>
  <c r="DO189"/>
  <c r="DP189" s="1"/>
  <c r="DV189" s="1"/>
  <c r="W189"/>
  <c r="X189" s="1"/>
  <c r="AD189" s="1"/>
  <c r="EV188"/>
  <c r="EN188"/>
  <c r="EB188"/>
  <c r="CZ188"/>
  <c r="AA188"/>
  <c r="DS187"/>
  <c r="CX187"/>
  <c r="BV187"/>
  <c r="BZ187" s="1"/>
  <c r="BC187"/>
  <c r="BG187" s="1"/>
  <c r="AB187"/>
  <c r="AC187" s="1"/>
  <c r="EV186"/>
  <c r="DH186"/>
  <c r="DL186" s="1"/>
  <c r="CZ186"/>
  <c r="CE186"/>
  <c r="BC186"/>
  <c r="BG186" s="1"/>
  <c r="AT186"/>
  <c r="DQ185"/>
  <c r="CH185"/>
  <c r="CI185" s="1"/>
  <c r="AT185"/>
  <c r="AA185"/>
  <c r="EB184"/>
  <c r="CG184"/>
  <c r="BO184"/>
  <c r="BP184" s="1"/>
  <c r="AU184"/>
  <c r="AV184" s="1"/>
  <c r="BC183"/>
  <c r="BG183" s="1"/>
  <c r="AT183"/>
  <c r="AB183"/>
  <c r="AC183" s="1"/>
  <c r="EX182"/>
  <c r="DH182"/>
  <c r="DL182" s="1"/>
  <c r="CZ182"/>
  <c r="CE182"/>
  <c r="BC182"/>
  <c r="BG182" s="1"/>
  <c r="P182"/>
  <c r="T182" s="1"/>
  <c r="DH181"/>
  <c r="DL181" s="1"/>
  <c r="CZ181"/>
  <c r="CH181"/>
  <c r="CI181" s="1"/>
  <c r="AT181"/>
  <c r="Y181"/>
  <c r="EB180"/>
  <c r="CZ180"/>
  <c r="AA180"/>
  <c r="DS179"/>
  <c r="CX179"/>
  <c r="BV179"/>
  <c r="BZ179" s="1"/>
  <c r="BN179"/>
  <c r="FC178"/>
  <c r="FD178" s="1"/>
  <c r="EP178"/>
  <c r="EB178"/>
  <c r="DS178"/>
  <c r="DA178"/>
  <c r="DB178" s="1"/>
  <c r="BC178"/>
  <c r="BG178" s="1"/>
  <c r="DH177"/>
  <c r="DL177" s="1"/>
  <c r="CR177"/>
  <c r="EC176"/>
  <c r="CX176"/>
  <c r="BG176"/>
  <c r="AM176"/>
  <c r="BV175"/>
  <c r="BZ175" s="1"/>
  <c r="BF175"/>
  <c r="EM174"/>
  <c r="EB174"/>
  <c r="DK174"/>
  <c r="DS174"/>
  <c r="BL174"/>
  <c r="P174"/>
  <c r="T174" s="1"/>
  <c r="EM173"/>
  <c r="DQ173"/>
  <c r="BZ173"/>
  <c r="EF172"/>
  <c r="CO172"/>
  <c r="CS172" s="1"/>
  <c r="BY172"/>
  <c r="EW171"/>
  <c r="EC171"/>
  <c r="DQ171"/>
  <c r="DS171"/>
  <c r="CE171"/>
  <c r="AI171"/>
  <c r="AM171" s="1"/>
  <c r="Y171"/>
  <c r="AA171"/>
  <c r="EP170"/>
  <c r="EB170"/>
  <c r="CS170"/>
  <c r="P170"/>
  <c r="T170" s="1"/>
  <c r="P169"/>
  <c r="T169" s="1"/>
  <c r="EZ168"/>
  <c r="EL168"/>
  <c r="BV168"/>
  <c r="BZ168" s="1"/>
  <c r="BL168"/>
  <c r="BN168"/>
  <c r="AR168"/>
  <c r="AT168"/>
  <c r="DL167"/>
  <c r="T167"/>
  <c r="FG166"/>
  <c r="FH166" s="1"/>
  <c r="EV166"/>
  <c r="BC166"/>
  <c r="BG166" s="1"/>
  <c r="AR166"/>
  <c r="S166"/>
  <c r="CO165"/>
  <c r="CS165" s="1"/>
  <c r="CE165"/>
  <c r="CG165"/>
  <c r="Y165"/>
  <c r="EW164"/>
  <c r="BC163"/>
  <c r="BG163" s="1"/>
  <c r="AL163"/>
  <c r="FC162"/>
  <c r="FD162" s="1"/>
  <c r="DH162"/>
  <c r="DL162" s="1"/>
  <c r="CX162"/>
  <c r="CZ162"/>
  <c r="CO161"/>
  <c r="CS161" s="1"/>
  <c r="CE161"/>
  <c r="CG161"/>
  <c r="Y161"/>
  <c r="BZ160"/>
  <c r="BG159"/>
  <c r="T159"/>
  <c r="CS157"/>
  <c r="AM156"/>
  <c r="AM155"/>
  <c r="T154"/>
  <c r="BG152"/>
  <c r="DL150"/>
  <c r="CS149"/>
  <c r="AM148"/>
  <c r="BO187"/>
  <c r="BP187" s="1"/>
  <c r="BJ187"/>
  <c r="BK187" s="1"/>
  <c r="BQ187" s="1"/>
  <c r="DT186"/>
  <c r="DU186" s="1"/>
  <c r="DO186"/>
  <c r="DP186" s="1"/>
  <c r="DV186" s="1"/>
  <c r="BO183"/>
  <c r="BP183" s="1"/>
  <c r="BJ183"/>
  <c r="BK183" s="1"/>
  <c r="BQ183" s="1"/>
  <c r="DT182"/>
  <c r="DU182" s="1"/>
  <c r="DO182"/>
  <c r="DP182" s="1"/>
  <c r="DV182" s="1"/>
  <c r="AR182"/>
  <c r="AI182"/>
  <c r="AM182" s="1"/>
  <c r="AB182"/>
  <c r="AC182" s="1"/>
  <c r="W182"/>
  <c r="X182" s="1"/>
  <c r="AD182" s="1"/>
  <c r="EE176"/>
  <c r="ED176"/>
  <c r="DS176"/>
  <c r="DQ176"/>
  <c r="BO176"/>
  <c r="BP176" s="1"/>
  <c r="BJ176"/>
  <c r="BK176" s="1"/>
  <c r="BQ176" s="1"/>
  <c r="AU176"/>
  <c r="AV176" s="1"/>
  <c r="AP176"/>
  <c r="AQ176" s="1"/>
  <c r="AW176" s="1"/>
  <c r="EO174"/>
  <c r="EN174"/>
  <c r="EW173"/>
  <c r="EV173"/>
  <c r="EP173"/>
  <c r="EO173"/>
  <c r="EN173"/>
  <c r="EC173"/>
  <c r="EB173"/>
  <c r="CH173"/>
  <c r="CI173" s="1"/>
  <c r="CC173"/>
  <c r="CD173" s="1"/>
  <c r="CJ173" s="1"/>
  <c r="EP172"/>
  <c r="EO172"/>
  <c r="FL171"/>
  <c r="FJ171"/>
  <c r="EZ171"/>
  <c r="EY171"/>
  <c r="EX171"/>
  <c r="EM171"/>
  <c r="EL171"/>
  <c r="EF171"/>
  <c r="EE171"/>
  <c r="ED171"/>
  <c r="CZ171"/>
  <c r="CX171"/>
  <c r="AR171"/>
  <c r="AT171"/>
  <c r="EZ170"/>
  <c r="EY170"/>
  <c r="DA170"/>
  <c r="DB170" s="1"/>
  <c r="CV170"/>
  <c r="CW170" s="1"/>
  <c r="DC170" s="1"/>
  <c r="Y170"/>
  <c r="AA170"/>
  <c r="FK168"/>
  <c r="FM168"/>
  <c r="CE168"/>
  <c r="CG168"/>
  <c r="AA168"/>
  <c r="Y168"/>
  <c r="DT167"/>
  <c r="DU167" s="1"/>
  <c r="DO167"/>
  <c r="DP167" s="1"/>
  <c r="DV167" s="1"/>
  <c r="AB167"/>
  <c r="AC167" s="1"/>
  <c r="W167"/>
  <c r="X167" s="1"/>
  <c r="AD167" s="1"/>
  <c r="CX165"/>
  <c r="CZ165"/>
  <c r="BN165"/>
  <c r="BL165"/>
  <c r="AT165"/>
  <c r="AR165"/>
  <c r="EY164"/>
  <c r="EX164"/>
  <c r="BL163"/>
  <c r="BN163"/>
  <c r="FM162"/>
  <c r="FK162"/>
  <c r="EF162"/>
  <c r="EE162"/>
  <c r="DQ162"/>
  <c r="DS162"/>
  <c r="CG162"/>
  <c r="CE162"/>
  <c r="CX161"/>
  <c r="CZ161"/>
  <c r="BN161"/>
  <c r="BL161"/>
  <c r="AT161"/>
  <c r="AR161"/>
  <c r="EF155"/>
  <c r="EE155"/>
  <c r="ED155"/>
  <c r="EX154"/>
  <c r="EZ154"/>
  <c r="EY154"/>
  <c r="ED154"/>
  <c r="EF154"/>
  <c r="EE154"/>
  <c r="FK152"/>
  <c r="FM152"/>
  <c r="EN152"/>
  <c r="EP152"/>
  <c r="EO152"/>
  <c r="EZ151"/>
  <c r="EY151"/>
  <c r="EX151"/>
  <c r="EN148"/>
  <c r="EP148"/>
  <c r="EO148"/>
  <c r="EO144"/>
  <c r="EP144"/>
  <c r="EN144"/>
  <c r="EE142"/>
  <c r="EF142"/>
  <c r="ED142"/>
  <c r="EB206"/>
  <c r="Y206"/>
  <c r="CE188"/>
  <c r="BY188"/>
  <c r="BZ188" s="1"/>
  <c r="BL188"/>
  <c r="AR188"/>
  <c r="EZ187"/>
  <c r="CE187"/>
  <c r="FC186"/>
  <c r="FD186" s="1"/>
  <c r="EB186"/>
  <c r="BL186"/>
  <c r="Y186"/>
  <c r="S186"/>
  <c r="T186" s="1"/>
  <c r="AA186"/>
  <c r="EP185"/>
  <c r="BN185"/>
  <c r="EL184"/>
  <c r="DS184"/>
  <c r="AA184"/>
  <c r="DS183"/>
  <c r="BV183"/>
  <c r="BZ183" s="1"/>
  <c r="BN183"/>
  <c r="FC182"/>
  <c r="FD182" s="1"/>
  <c r="EB182"/>
  <c r="BL182"/>
  <c r="AA182"/>
  <c r="BN181"/>
  <c r="DS180"/>
  <c r="CX180"/>
  <c r="CE180"/>
  <c r="BY180"/>
  <c r="BZ180" s="1"/>
  <c r="BL180"/>
  <c r="AR180"/>
  <c r="EZ179"/>
  <c r="AR179"/>
  <c r="AL179"/>
  <c r="AM179" s="1"/>
  <c r="Y179"/>
  <c r="EV178"/>
  <c r="EM178"/>
  <c r="CG178"/>
  <c r="BL178"/>
  <c r="CO177"/>
  <c r="CS177" s="1"/>
  <c r="CE177"/>
  <c r="CG177"/>
  <c r="EW176"/>
  <c r="BC175"/>
  <c r="BG175" s="1"/>
  <c r="AL175"/>
  <c r="AM175" s="1"/>
  <c r="FC174"/>
  <c r="FD174" s="1"/>
  <c r="EV174"/>
  <c r="DH174"/>
  <c r="DL174" s="1"/>
  <c r="CX174"/>
  <c r="CZ174"/>
  <c r="P173"/>
  <c r="T173" s="1"/>
  <c r="BV172"/>
  <c r="BZ172" s="1"/>
  <c r="BL172"/>
  <c r="BN172"/>
  <c r="AR172"/>
  <c r="AT172"/>
  <c r="FG170"/>
  <c r="FH170" s="1"/>
  <c r="BL170"/>
  <c r="DH169"/>
  <c r="DL169" s="1"/>
  <c r="CR169"/>
  <c r="CS169" s="1"/>
  <c r="EC168"/>
  <c r="BV167"/>
  <c r="BZ167" s="1"/>
  <c r="BF167"/>
  <c r="BG167" s="1"/>
  <c r="EM166"/>
  <c r="EB166"/>
  <c r="DK166"/>
  <c r="DL166" s="1"/>
  <c r="BL166"/>
  <c r="P166"/>
  <c r="T166" s="1"/>
  <c r="EM165"/>
  <c r="CO164"/>
  <c r="CS164" s="1"/>
  <c r="BY164"/>
  <c r="BZ164" s="1"/>
  <c r="EW163"/>
  <c r="EC163"/>
  <c r="DQ163"/>
  <c r="DS163"/>
  <c r="AI163"/>
  <c r="AM163" s="1"/>
  <c r="Y163"/>
  <c r="AA163"/>
  <c r="AR162"/>
  <c r="S162"/>
  <c r="T162" s="1"/>
  <c r="EM161"/>
  <c r="BZ156"/>
  <c r="CS154"/>
  <c r="CS153"/>
  <c r="AM152"/>
  <c r="AM151"/>
  <c r="T150"/>
  <c r="BZ148"/>
  <c r="BZ146"/>
  <c r="CX145"/>
  <c r="CZ145"/>
  <c r="BN145"/>
  <c r="BL145"/>
  <c r="FL143"/>
  <c r="FJ143"/>
  <c r="FK140"/>
  <c r="FM140"/>
  <c r="AA140"/>
  <c r="Y140"/>
  <c r="AR139"/>
  <c r="AT139"/>
  <c r="DQ138"/>
  <c r="DS138"/>
  <c r="CG138"/>
  <c r="CE138"/>
  <c r="DT137"/>
  <c r="DU137" s="1"/>
  <c r="DO137"/>
  <c r="DP137" s="1"/>
  <c r="DV137" s="1"/>
  <c r="CR136"/>
  <c r="CZ136"/>
  <c r="BY135"/>
  <c r="CG135"/>
  <c r="DQ134"/>
  <c r="DS134"/>
  <c r="BO134"/>
  <c r="BP134" s="1"/>
  <c r="BJ134"/>
  <c r="BK134" s="1"/>
  <c r="BQ134" s="1"/>
  <c r="AU134"/>
  <c r="AV134" s="1"/>
  <c r="AP134"/>
  <c r="AQ134" s="1"/>
  <c r="AW134" s="1"/>
  <c r="FJ133"/>
  <c r="FL133"/>
  <c r="EL133"/>
  <c r="EM133"/>
  <c r="S133"/>
  <c r="AA133"/>
  <c r="CE132"/>
  <c r="CG132"/>
  <c r="BL131"/>
  <c r="BN131"/>
  <c r="EY130"/>
  <c r="EX130"/>
  <c r="EO130"/>
  <c r="EP130"/>
  <c r="DK129"/>
  <c r="DS129"/>
  <c r="FK128"/>
  <c r="FM128"/>
  <c r="EY128"/>
  <c r="EZ128"/>
  <c r="DA128"/>
  <c r="DB128" s="1"/>
  <c r="CV128"/>
  <c r="CW128" s="1"/>
  <c r="DC128" s="1"/>
  <c r="EV127"/>
  <c r="EW127"/>
  <c r="EB127"/>
  <c r="EC127"/>
  <c r="CH127"/>
  <c r="CI127" s="1"/>
  <c r="CC127"/>
  <c r="CD127" s="1"/>
  <c r="CJ127" s="1"/>
  <c r="EP125"/>
  <c r="EO125"/>
  <c r="EN125"/>
  <c r="EN123"/>
  <c r="EP123"/>
  <c r="EO123"/>
  <c r="EX121"/>
  <c r="EZ121"/>
  <c r="EY121"/>
  <c r="EO118"/>
  <c r="EN118"/>
  <c r="EP118"/>
  <c r="ED117"/>
  <c r="EF117"/>
  <c r="EE117"/>
  <c r="EY116"/>
  <c r="EX116"/>
  <c r="EZ116"/>
  <c r="EE116"/>
  <c r="ED116"/>
  <c r="EF116"/>
  <c r="EZ115"/>
  <c r="EY115"/>
  <c r="EX115"/>
  <c r="EO113"/>
  <c r="EP113"/>
  <c r="EN113"/>
  <c r="EX112"/>
  <c r="EY112"/>
  <c r="EZ112"/>
  <c r="AI178"/>
  <c r="AM178" s="1"/>
  <c r="W178"/>
  <c r="X178" s="1"/>
  <c r="AD178" s="1"/>
  <c r="CV177"/>
  <c r="CW177" s="1"/>
  <c r="DC177" s="1"/>
  <c r="CC176"/>
  <c r="CD176" s="1"/>
  <c r="CJ176" s="1"/>
  <c r="BJ175"/>
  <c r="BK175" s="1"/>
  <c r="BQ175" s="1"/>
  <c r="AP175"/>
  <c r="AQ175" s="1"/>
  <c r="AW175" s="1"/>
  <c r="DO174"/>
  <c r="DP174" s="1"/>
  <c r="DV174" s="1"/>
  <c r="W174"/>
  <c r="X174" s="1"/>
  <c r="AD174" s="1"/>
  <c r="CV173"/>
  <c r="CW173" s="1"/>
  <c r="DC173" s="1"/>
  <c r="CC172"/>
  <c r="CD172" s="1"/>
  <c r="CJ172" s="1"/>
  <c r="BJ171"/>
  <c r="BK171" s="1"/>
  <c r="BQ171" s="1"/>
  <c r="AP171"/>
  <c r="AQ171" s="1"/>
  <c r="AW171" s="1"/>
  <c r="DO170"/>
  <c r="DP170" s="1"/>
  <c r="DV170" s="1"/>
  <c r="BC170"/>
  <c r="BG170" s="1"/>
  <c r="W170"/>
  <c r="X170" s="1"/>
  <c r="AD170" s="1"/>
  <c r="CV169"/>
  <c r="CW169" s="1"/>
  <c r="DC169" s="1"/>
  <c r="CC168"/>
  <c r="CD168" s="1"/>
  <c r="CJ168" s="1"/>
  <c r="BJ167"/>
  <c r="BK167" s="1"/>
  <c r="BQ167" s="1"/>
  <c r="AP167"/>
  <c r="AQ167" s="1"/>
  <c r="AW167" s="1"/>
  <c r="DO166"/>
  <c r="DP166" s="1"/>
  <c r="DV166" s="1"/>
  <c r="AI166"/>
  <c r="AM166" s="1"/>
  <c r="W166"/>
  <c r="X166" s="1"/>
  <c r="AD166" s="1"/>
  <c r="CV165"/>
  <c r="CW165" s="1"/>
  <c r="DC165" s="1"/>
  <c r="CC164"/>
  <c r="CD164" s="1"/>
  <c r="CJ164" s="1"/>
  <c r="BJ163"/>
  <c r="BK163" s="1"/>
  <c r="BQ163" s="1"/>
  <c r="AP163"/>
  <c r="AQ163" s="1"/>
  <c r="AW163" s="1"/>
  <c r="DO162"/>
  <c r="DP162" s="1"/>
  <c r="DV162" s="1"/>
  <c r="BC162"/>
  <c r="BG162" s="1"/>
  <c r="AI162"/>
  <c r="AM162" s="1"/>
  <c r="W162"/>
  <c r="X162" s="1"/>
  <c r="AD162" s="1"/>
  <c r="CV161"/>
  <c r="CW161" s="1"/>
  <c r="DC161" s="1"/>
  <c r="DQ160"/>
  <c r="CG160"/>
  <c r="CC160"/>
  <c r="CD160" s="1"/>
  <c r="CJ160" s="1"/>
  <c r="Y160"/>
  <c r="FJ159"/>
  <c r="EL159"/>
  <c r="CX159"/>
  <c r="BN159"/>
  <c r="BJ159"/>
  <c r="BK159" s="1"/>
  <c r="BQ159" s="1"/>
  <c r="AT159"/>
  <c r="AP159"/>
  <c r="AQ159" s="1"/>
  <c r="AW159" s="1"/>
  <c r="FK158"/>
  <c r="DO158"/>
  <c r="DP158" s="1"/>
  <c r="DV158" s="1"/>
  <c r="CE158"/>
  <c r="W158"/>
  <c r="X158" s="1"/>
  <c r="AD158" s="1"/>
  <c r="EV157"/>
  <c r="EB157"/>
  <c r="DH157"/>
  <c r="DL157" s="1"/>
  <c r="CZ157"/>
  <c r="CV157"/>
  <c r="CW157" s="1"/>
  <c r="DC157" s="1"/>
  <c r="BL157"/>
  <c r="AR157"/>
  <c r="P157"/>
  <c r="T157" s="1"/>
  <c r="DQ156"/>
  <c r="CO156"/>
  <c r="CS156" s="1"/>
  <c r="CG156"/>
  <c r="CC156"/>
  <c r="CD156" s="1"/>
  <c r="CJ156" s="1"/>
  <c r="Y156"/>
  <c r="FJ155"/>
  <c r="EL155"/>
  <c r="CX155"/>
  <c r="BJ155"/>
  <c r="BK155" s="1"/>
  <c r="BQ155" s="1"/>
  <c r="AP155"/>
  <c r="AQ155" s="1"/>
  <c r="AW155" s="1"/>
  <c r="FK154"/>
  <c r="DO154"/>
  <c r="DP154" s="1"/>
  <c r="DV154" s="1"/>
  <c r="CE154"/>
  <c r="W154"/>
  <c r="X154" s="1"/>
  <c r="AD154" s="1"/>
  <c r="EV153"/>
  <c r="EB153"/>
  <c r="DH153"/>
  <c r="DL153" s="1"/>
  <c r="CZ153"/>
  <c r="CV153"/>
  <c r="CW153" s="1"/>
  <c r="DC153" s="1"/>
  <c r="BL153"/>
  <c r="AR153"/>
  <c r="P153"/>
  <c r="T153" s="1"/>
  <c r="DQ152"/>
  <c r="CO152"/>
  <c r="CS152" s="1"/>
  <c r="CG152"/>
  <c r="CC152"/>
  <c r="CD152" s="1"/>
  <c r="CJ152" s="1"/>
  <c r="Y152"/>
  <c r="FJ151"/>
  <c r="EL151"/>
  <c r="CX151"/>
  <c r="BJ151"/>
  <c r="BK151" s="1"/>
  <c r="BQ151" s="1"/>
  <c r="AP151"/>
  <c r="AQ151" s="1"/>
  <c r="AW151" s="1"/>
  <c r="FK150"/>
  <c r="DO150"/>
  <c r="DP150" s="1"/>
  <c r="DV150" s="1"/>
  <c r="CE150"/>
  <c r="W150"/>
  <c r="X150" s="1"/>
  <c r="AD150" s="1"/>
  <c r="EV149"/>
  <c r="EB149"/>
  <c r="CV149"/>
  <c r="CW149" s="1"/>
  <c r="DC149" s="1"/>
  <c r="BL149"/>
  <c r="AR149"/>
  <c r="DQ148"/>
  <c r="CC148"/>
  <c r="CD148" s="1"/>
  <c r="CJ148" s="1"/>
  <c r="Y148"/>
  <c r="FJ147"/>
  <c r="DQ147"/>
  <c r="CZ147"/>
  <c r="CC147"/>
  <c r="CD147" s="1"/>
  <c r="CJ147" s="1"/>
  <c r="BV147"/>
  <c r="BZ147" s="1"/>
  <c r="BO147"/>
  <c r="BP147" s="1"/>
  <c r="BF147"/>
  <c r="BG147" s="1"/>
  <c r="FM146"/>
  <c r="EO146"/>
  <c r="DO146"/>
  <c r="DP146" s="1"/>
  <c r="DV146" s="1"/>
  <c r="DS146"/>
  <c r="BL146"/>
  <c r="AR146"/>
  <c r="FJ145"/>
  <c r="EB145"/>
  <c r="DQ145"/>
  <c r="CV145"/>
  <c r="CW145" s="1"/>
  <c r="DC145" s="1"/>
  <c r="CE145"/>
  <c r="W145"/>
  <c r="X145" s="1"/>
  <c r="AD145" s="1"/>
  <c r="P145"/>
  <c r="T145" s="1"/>
  <c r="EM144"/>
  <c r="CV144"/>
  <c r="CW144" s="1"/>
  <c r="DC144" s="1"/>
  <c r="CO144"/>
  <c r="CS144" s="1"/>
  <c r="BJ144"/>
  <c r="BK144" s="1"/>
  <c r="BQ144" s="1"/>
  <c r="BC144"/>
  <c r="BG144" s="1"/>
  <c r="AT144"/>
  <c r="EL143"/>
  <c r="DO143"/>
  <c r="DP143" s="1"/>
  <c r="DV143" s="1"/>
  <c r="DH143"/>
  <c r="DL143" s="1"/>
  <c r="CC143"/>
  <c r="CD143" s="1"/>
  <c r="CJ143" s="1"/>
  <c r="BV143"/>
  <c r="BZ143" s="1"/>
  <c r="AA143"/>
  <c r="FC142"/>
  <c r="FD142" s="1"/>
  <c r="EM142"/>
  <c r="CZ142"/>
  <c r="BN142"/>
  <c r="S142"/>
  <c r="T142" s="1"/>
  <c r="EV141"/>
  <c r="DS141"/>
  <c r="CG141"/>
  <c r="EZ140"/>
  <c r="EP140"/>
  <c r="EF140"/>
  <c r="AR140"/>
  <c r="Y139"/>
  <c r="EX138"/>
  <c r="EN138"/>
  <c r="ED138"/>
  <c r="CX138"/>
  <c r="BL138"/>
  <c r="AP138"/>
  <c r="AQ138" s="1"/>
  <c r="AW138" s="1"/>
  <c r="AI138"/>
  <c r="AM138" s="1"/>
  <c r="BG137"/>
  <c r="AM137"/>
  <c r="BC136"/>
  <c r="BG136" s="1"/>
  <c r="EL135"/>
  <c r="EM134"/>
  <c r="EW132"/>
  <c r="DS132"/>
  <c r="AI132"/>
  <c r="AM132" s="1"/>
  <c r="AA132"/>
  <c r="DH131"/>
  <c r="DL131" s="1"/>
  <c r="CZ131"/>
  <c r="BZ130"/>
  <c r="BV129"/>
  <c r="BZ129" s="1"/>
  <c r="BN129"/>
  <c r="AT129"/>
  <c r="EC128"/>
  <c r="CS124"/>
  <c r="BZ123"/>
  <c r="BZ122"/>
  <c r="DL121"/>
  <c r="BG121"/>
  <c r="BG118"/>
  <c r="AM117"/>
  <c r="AT145"/>
  <c r="AR145"/>
  <c r="DS144"/>
  <c r="DQ144"/>
  <c r="CE144"/>
  <c r="CG144"/>
  <c r="CZ143"/>
  <c r="CX143"/>
  <c r="BL143"/>
  <c r="BN143"/>
  <c r="FJ141"/>
  <c r="FL141"/>
  <c r="FM138"/>
  <c r="FK138"/>
  <c r="Y138"/>
  <c r="AA138"/>
  <c r="CX137"/>
  <c r="CZ137"/>
  <c r="AB137"/>
  <c r="AC137" s="1"/>
  <c r="W137"/>
  <c r="X137" s="1"/>
  <c r="AD137" s="1"/>
  <c r="EO136"/>
  <c r="EN136"/>
  <c r="EE136"/>
  <c r="EF136"/>
  <c r="AR135"/>
  <c r="AT135"/>
  <c r="Y134"/>
  <c r="AA134"/>
  <c r="DT133"/>
  <c r="DU133" s="1"/>
  <c r="DO133"/>
  <c r="DP133" s="1"/>
  <c r="DV133" s="1"/>
  <c r="CR132"/>
  <c r="CZ132"/>
  <c r="BY131"/>
  <c r="CG131"/>
  <c r="DQ130"/>
  <c r="DS130"/>
  <c r="BO130"/>
  <c r="BP130" s="1"/>
  <c r="BJ130"/>
  <c r="BK130" s="1"/>
  <c r="BQ130" s="1"/>
  <c r="AU130"/>
  <c r="AV130" s="1"/>
  <c r="AP130"/>
  <c r="AQ130" s="1"/>
  <c r="AW130" s="1"/>
  <c r="FJ129"/>
  <c r="FL129"/>
  <c r="EL129"/>
  <c r="EM129"/>
  <c r="S129"/>
  <c r="AA129"/>
  <c r="CE128"/>
  <c r="CG128"/>
  <c r="EX125"/>
  <c r="EZ125"/>
  <c r="EY125"/>
  <c r="EO122"/>
  <c r="EN122"/>
  <c r="EP122"/>
  <c r="ED121"/>
  <c r="EF121"/>
  <c r="EE121"/>
  <c r="EY120"/>
  <c r="EX120"/>
  <c r="EZ120"/>
  <c r="EE120"/>
  <c r="ED120"/>
  <c r="EF120"/>
  <c r="EZ119"/>
  <c r="EY119"/>
  <c r="EX119"/>
  <c r="FM117"/>
  <c r="FK117"/>
  <c r="EF115"/>
  <c r="EE115"/>
  <c r="ED115"/>
  <c r="EY111"/>
  <c r="EX111"/>
  <c r="EZ111"/>
  <c r="EP111"/>
  <c r="EO111"/>
  <c r="EN111"/>
  <c r="EX160"/>
  <c r="ED160"/>
  <c r="BJ160"/>
  <c r="BK160" s="1"/>
  <c r="BQ160" s="1"/>
  <c r="AP160"/>
  <c r="AQ160" s="1"/>
  <c r="AW160" s="1"/>
  <c r="DO159"/>
  <c r="DP159" s="1"/>
  <c r="DV159" s="1"/>
  <c r="W159"/>
  <c r="X159" s="1"/>
  <c r="AD159" s="1"/>
  <c r="EN158"/>
  <c r="CV158"/>
  <c r="CW158" s="1"/>
  <c r="DC158" s="1"/>
  <c r="CC157"/>
  <c r="CD157" s="1"/>
  <c r="CJ157" s="1"/>
  <c r="EX156"/>
  <c r="ED156"/>
  <c r="BJ156"/>
  <c r="BK156" s="1"/>
  <c r="BQ156" s="1"/>
  <c r="AP156"/>
  <c r="AQ156" s="1"/>
  <c r="AW156" s="1"/>
  <c r="DO155"/>
  <c r="DP155" s="1"/>
  <c r="DV155" s="1"/>
  <c r="W155"/>
  <c r="X155" s="1"/>
  <c r="AD155" s="1"/>
  <c r="EN154"/>
  <c r="CV154"/>
  <c r="CW154" s="1"/>
  <c r="DC154" s="1"/>
  <c r="CC153"/>
  <c r="CD153" s="1"/>
  <c r="CJ153" s="1"/>
  <c r="EX152"/>
  <c r="ED152"/>
  <c r="BJ152"/>
  <c r="BK152" s="1"/>
  <c r="BQ152" s="1"/>
  <c r="AP152"/>
  <c r="AQ152" s="1"/>
  <c r="AW152" s="1"/>
  <c r="DO151"/>
  <c r="DP151" s="1"/>
  <c r="DV151" s="1"/>
  <c r="W151"/>
  <c r="X151" s="1"/>
  <c r="AD151" s="1"/>
  <c r="EN150"/>
  <c r="CV150"/>
  <c r="CW150" s="1"/>
  <c r="DC150" s="1"/>
  <c r="CC149"/>
  <c r="CD149" s="1"/>
  <c r="CJ149" s="1"/>
  <c r="EX148"/>
  <c r="ED148"/>
  <c r="BJ148"/>
  <c r="BK148" s="1"/>
  <c r="BQ148" s="1"/>
  <c r="AP148"/>
  <c r="AQ148" s="1"/>
  <c r="AW148" s="1"/>
  <c r="EY147"/>
  <c r="EX146"/>
  <c r="EM146"/>
  <c r="DK146"/>
  <c r="DL146" s="1"/>
  <c r="CV146"/>
  <c r="CW146" s="1"/>
  <c r="DC146" s="1"/>
  <c r="CE146"/>
  <c r="CR145"/>
  <c r="CS145" s="1"/>
  <c r="CC144"/>
  <c r="CD144" s="1"/>
  <c r="CJ144" s="1"/>
  <c r="AP144"/>
  <c r="AQ144" s="1"/>
  <c r="AW144" s="1"/>
  <c r="AI144"/>
  <c r="AM144" s="1"/>
  <c r="EB143"/>
  <c r="BJ143"/>
  <c r="BK143" s="1"/>
  <c r="BQ143" s="1"/>
  <c r="W143"/>
  <c r="X143" s="1"/>
  <c r="AD143" s="1"/>
  <c r="P143"/>
  <c r="T143" s="1"/>
  <c r="EW142"/>
  <c r="EC142"/>
  <c r="CV142"/>
  <c r="CW142" s="1"/>
  <c r="DC142" s="1"/>
  <c r="CO142"/>
  <c r="CS142" s="1"/>
  <c r="BJ142"/>
  <c r="BK142" s="1"/>
  <c r="BQ142" s="1"/>
  <c r="BC142"/>
  <c r="BG142" s="1"/>
  <c r="EL141"/>
  <c r="DO141"/>
  <c r="DP141" s="1"/>
  <c r="DV141" s="1"/>
  <c r="DH141"/>
  <c r="DL141" s="1"/>
  <c r="CC141"/>
  <c r="CD141" s="1"/>
  <c r="CJ141" s="1"/>
  <c r="BV141"/>
  <c r="BZ141" s="1"/>
  <c r="EW140"/>
  <c r="EC140"/>
  <c r="CZ140"/>
  <c r="BN140"/>
  <c r="EV139"/>
  <c r="DS139"/>
  <c r="CG139"/>
  <c r="AL139"/>
  <c r="AM139" s="1"/>
  <c r="FG138"/>
  <c r="FH138" s="1"/>
  <c r="EZ138"/>
  <c r="EP138"/>
  <c r="EF138"/>
  <c r="DK138"/>
  <c r="DL138" s="1"/>
  <c r="AR138"/>
  <c r="W138"/>
  <c r="X138" s="1"/>
  <c r="AD138" s="1"/>
  <c r="EB137"/>
  <c r="DL136"/>
  <c r="CS136"/>
  <c r="T136"/>
  <c r="CS135"/>
  <c r="BZ135"/>
  <c r="CO134"/>
  <c r="CS134" s="1"/>
  <c r="CG134"/>
  <c r="BG133"/>
  <c r="AM133"/>
  <c r="T133"/>
  <c r="CX132"/>
  <c r="BC132"/>
  <c r="BG132" s="1"/>
  <c r="EL131"/>
  <c r="CE131"/>
  <c r="EZ130"/>
  <c r="EM130"/>
  <c r="DL129"/>
  <c r="Y129"/>
  <c r="EW128"/>
  <c r="DS128"/>
  <c r="AI128"/>
  <c r="AM128" s="1"/>
  <c r="AA128"/>
  <c r="DH127"/>
  <c r="DL127" s="1"/>
  <c r="CZ127"/>
  <c r="BZ126"/>
  <c r="DL125"/>
  <c r="BG125"/>
  <c r="BG122"/>
  <c r="AM121"/>
  <c r="AM118"/>
  <c r="T117"/>
  <c r="DL116"/>
  <c r="T116"/>
  <c r="CS115"/>
  <c r="AM113"/>
  <c r="FK144"/>
  <c r="FM144"/>
  <c r="AA144"/>
  <c r="Y144"/>
  <c r="AR143"/>
  <c r="AT143"/>
  <c r="DQ142"/>
  <c r="DS142"/>
  <c r="CG142"/>
  <c r="CE142"/>
  <c r="CX141"/>
  <c r="CZ141"/>
  <c r="BN141"/>
  <c r="BL141"/>
  <c r="FL139"/>
  <c r="FJ139"/>
  <c r="DK137"/>
  <c r="DS137"/>
  <c r="FK136"/>
  <c r="FM136"/>
  <c r="EY136"/>
  <c r="EZ136"/>
  <c r="DA136"/>
  <c r="DB136" s="1"/>
  <c r="CV136"/>
  <c r="CW136" s="1"/>
  <c r="DC136" s="1"/>
  <c r="EV135"/>
  <c r="EW135"/>
  <c r="EB135"/>
  <c r="EC135"/>
  <c r="CH135"/>
  <c r="CI135" s="1"/>
  <c r="CC135"/>
  <c r="CD135" s="1"/>
  <c r="CJ135" s="1"/>
  <c r="EE134"/>
  <c r="ED134"/>
  <c r="BF134"/>
  <c r="BN134"/>
  <c r="AL134"/>
  <c r="AT134"/>
  <c r="EX133"/>
  <c r="EZ133"/>
  <c r="EY133"/>
  <c r="ED133"/>
  <c r="EF133"/>
  <c r="EE133"/>
  <c r="CX133"/>
  <c r="CZ133"/>
  <c r="AB133"/>
  <c r="AC133" s="1"/>
  <c r="W133"/>
  <c r="X133" s="1"/>
  <c r="AD133" s="1"/>
  <c r="EO132"/>
  <c r="EN132"/>
  <c r="EE132"/>
  <c r="EF132"/>
  <c r="AR131"/>
  <c r="AT131"/>
  <c r="Y130"/>
  <c r="AA130"/>
  <c r="DT129"/>
  <c r="DU129" s="1"/>
  <c r="DO129"/>
  <c r="DP129" s="1"/>
  <c r="DV129" s="1"/>
  <c r="CR128"/>
  <c r="CZ128"/>
  <c r="EN127"/>
  <c r="EP127"/>
  <c r="EO127"/>
  <c r="BY127"/>
  <c r="CG127"/>
  <c r="EO126"/>
  <c r="EN126"/>
  <c r="EP126"/>
  <c r="ED125"/>
  <c r="EF125"/>
  <c r="EE125"/>
  <c r="EY124"/>
  <c r="EX124"/>
  <c r="EZ124"/>
  <c r="EE124"/>
  <c r="ED124"/>
  <c r="EF124"/>
  <c r="EZ123"/>
  <c r="EY123"/>
  <c r="EX123"/>
  <c r="FM121"/>
  <c r="FK121"/>
  <c r="EF119"/>
  <c r="EE119"/>
  <c r="ED119"/>
  <c r="EP117"/>
  <c r="EO117"/>
  <c r="EN117"/>
  <c r="EN115"/>
  <c r="EP115"/>
  <c r="EO115"/>
  <c r="EE111"/>
  <c r="EF111"/>
  <c r="ED111"/>
  <c r="EZ147"/>
  <c r="EL147"/>
  <c r="AP147"/>
  <c r="AQ147" s="1"/>
  <c r="AW147" s="1"/>
  <c r="AT147"/>
  <c r="FG146"/>
  <c r="FH146" s="1"/>
  <c r="EZ146"/>
  <c r="W146"/>
  <c r="X146" s="1"/>
  <c r="AD146" s="1"/>
  <c r="AA146"/>
  <c r="EV145"/>
  <c r="BY144"/>
  <c r="BZ144" s="1"/>
  <c r="BF143"/>
  <c r="BG143" s="1"/>
  <c r="AP143"/>
  <c r="AQ143" s="1"/>
  <c r="AW143" s="1"/>
  <c r="DO142"/>
  <c r="DP142" s="1"/>
  <c r="DV142" s="1"/>
  <c r="AM142"/>
  <c r="EB141"/>
  <c r="CV141"/>
  <c r="CW141" s="1"/>
  <c r="DC141" s="1"/>
  <c r="T141"/>
  <c r="CS140"/>
  <c r="BG140"/>
  <c r="EL139"/>
  <c r="DL139"/>
  <c r="BZ139"/>
  <c r="FC138"/>
  <c r="FD138" s="1"/>
  <c r="EM138"/>
  <c r="S138"/>
  <c r="T138" s="1"/>
  <c r="EV137"/>
  <c r="DQ137"/>
  <c r="BZ137"/>
  <c r="T135"/>
  <c r="BL134"/>
  <c r="AR134"/>
  <c r="CS132"/>
  <c r="BZ131"/>
  <c r="CS130"/>
  <c r="T129"/>
  <c r="CX128"/>
  <c r="BG128"/>
  <c r="CE127"/>
  <c r="FM142"/>
  <c r="FK142"/>
  <c r="Y142"/>
  <c r="AA142"/>
  <c r="AT141"/>
  <c r="AR141"/>
  <c r="DS140"/>
  <c r="DQ140"/>
  <c r="CE140"/>
  <c r="CG140"/>
  <c r="CZ139"/>
  <c r="CX139"/>
  <c r="BL139"/>
  <c r="BN139"/>
  <c r="FJ137"/>
  <c r="FL137"/>
  <c r="S137"/>
  <c r="T137" s="1"/>
  <c r="AA137"/>
  <c r="CE136"/>
  <c r="CG136"/>
  <c r="BL135"/>
  <c r="BN135"/>
  <c r="EY134"/>
  <c r="EX134"/>
  <c r="EO134"/>
  <c r="EP134"/>
  <c r="DK133"/>
  <c r="DL133" s="1"/>
  <c r="DS133"/>
  <c r="FK132"/>
  <c r="FM132"/>
  <c r="EY132"/>
  <c r="EZ132"/>
  <c r="DA132"/>
  <c r="DB132" s="1"/>
  <c r="CV132"/>
  <c r="CW132" s="1"/>
  <c r="DC132" s="1"/>
  <c r="EV131"/>
  <c r="EW131"/>
  <c r="EB131"/>
  <c r="EC131"/>
  <c r="CH131"/>
  <c r="CI131" s="1"/>
  <c r="CC131"/>
  <c r="CD131" s="1"/>
  <c r="CJ131" s="1"/>
  <c r="EE130"/>
  <c r="ED130"/>
  <c r="BF130"/>
  <c r="BG130" s="1"/>
  <c r="BN130"/>
  <c r="AL130"/>
  <c r="AM130" s="1"/>
  <c r="AT130"/>
  <c r="EX129"/>
  <c r="EZ129"/>
  <c r="EY129"/>
  <c r="ED129"/>
  <c r="EF129"/>
  <c r="EE129"/>
  <c r="CX129"/>
  <c r="CZ129"/>
  <c r="AB129"/>
  <c r="AC129" s="1"/>
  <c r="W129"/>
  <c r="X129" s="1"/>
  <c r="AD129" s="1"/>
  <c r="EO128"/>
  <c r="EN128"/>
  <c r="EE128"/>
  <c r="EF128"/>
  <c r="FM125"/>
  <c r="FK125"/>
  <c r="EF123"/>
  <c r="EE123"/>
  <c r="ED123"/>
  <c r="EP121"/>
  <c r="EO121"/>
  <c r="EN121"/>
  <c r="EN119"/>
  <c r="EP119"/>
  <c r="EO119"/>
  <c r="EX117"/>
  <c r="EZ117"/>
  <c r="EY117"/>
  <c r="EN110"/>
  <c r="EP110"/>
  <c r="EO110"/>
  <c r="EO109"/>
  <c r="EN109"/>
  <c r="EP109"/>
  <c r="BN147"/>
  <c r="BG146"/>
  <c r="AM146"/>
  <c r="EL145"/>
  <c r="DL145"/>
  <c r="BZ145"/>
  <c r="EV143"/>
  <c r="AM140"/>
  <c r="EB139"/>
  <c r="T139"/>
  <c r="CS138"/>
  <c r="BG138"/>
  <c r="EL137"/>
  <c r="DL137"/>
  <c r="BG134"/>
  <c r="AM134"/>
  <c r="CS128"/>
  <c r="BZ127"/>
  <c r="AB110"/>
  <c r="AC110" s="1"/>
  <c r="W110"/>
  <c r="X110" s="1"/>
  <c r="AD110" s="1"/>
  <c r="CG109"/>
  <c r="CE109"/>
  <c r="P109"/>
  <c r="T109" s="1"/>
  <c r="AA109"/>
  <c r="EW108"/>
  <c r="EV108"/>
  <c r="EC108"/>
  <c r="EB108"/>
  <c r="BN108"/>
  <c r="BL108"/>
  <c r="FK107"/>
  <c r="FM107"/>
  <c r="EY107"/>
  <c r="EX107"/>
  <c r="BO107"/>
  <c r="BP107" s="1"/>
  <c r="BJ107"/>
  <c r="BK107" s="1"/>
  <c r="BQ107" s="1"/>
  <c r="AU107"/>
  <c r="AV107" s="1"/>
  <c r="AP107"/>
  <c r="AQ107" s="1"/>
  <c r="AW107" s="1"/>
  <c r="FL106"/>
  <c r="FJ106"/>
  <c r="EM106"/>
  <c r="EL106"/>
  <c r="BC106"/>
  <c r="BG106" s="1"/>
  <c r="BN106"/>
  <c r="AI106"/>
  <c r="AM106" s="1"/>
  <c r="AT106"/>
  <c r="DS103"/>
  <c r="DQ103"/>
  <c r="AA103"/>
  <c r="Y103"/>
  <c r="DT102"/>
  <c r="DU102" s="1"/>
  <c r="DO102"/>
  <c r="DP102" s="1"/>
  <c r="DV102" s="1"/>
  <c r="EP100"/>
  <c r="EO100"/>
  <c r="EN100"/>
  <c r="EO94"/>
  <c r="EP94"/>
  <c r="EN94"/>
  <c r="EY92"/>
  <c r="EX92"/>
  <c r="EZ92"/>
  <c r="EX126"/>
  <c r="ED126"/>
  <c r="BN126"/>
  <c r="BJ126"/>
  <c r="BK126" s="1"/>
  <c r="BQ126" s="1"/>
  <c r="AT126"/>
  <c r="AP126"/>
  <c r="AQ126" s="1"/>
  <c r="AW126" s="1"/>
  <c r="EM125"/>
  <c r="DS125"/>
  <c r="DO125"/>
  <c r="DP125" s="1"/>
  <c r="DV125" s="1"/>
  <c r="AA125"/>
  <c r="W125"/>
  <c r="X125" s="1"/>
  <c r="AD125" s="1"/>
  <c r="EN124"/>
  <c r="CZ124"/>
  <c r="CV124"/>
  <c r="CW124" s="1"/>
  <c r="DC124" s="1"/>
  <c r="EW123"/>
  <c r="EC123"/>
  <c r="CG123"/>
  <c r="CC123"/>
  <c r="CD123" s="1"/>
  <c r="CJ123" s="1"/>
  <c r="EX122"/>
  <c r="ED122"/>
  <c r="BN122"/>
  <c r="BJ122"/>
  <c r="BK122" s="1"/>
  <c r="BQ122" s="1"/>
  <c r="AT122"/>
  <c r="AP122"/>
  <c r="AQ122" s="1"/>
  <c r="AW122" s="1"/>
  <c r="EM121"/>
  <c r="DS121"/>
  <c r="DO121"/>
  <c r="DP121" s="1"/>
  <c r="DV121" s="1"/>
  <c r="AA121"/>
  <c r="W121"/>
  <c r="X121" s="1"/>
  <c r="AD121" s="1"/>
  <c r="EN120"/>
  <c r="CZ120"/>
  <c r="CV120"/>
  <c r="CW120" s="1"/>
  <c r="DC120" s="1"/>
  <c r="EW119"/>
  <c r="EC119"/>
  <c r="CG119"/>
  <c r="CC119"/>
  <c r="CD119" s="1"/>
  <c r="CJ119" s="1"/>
  <c r="EX118"/>
  <c r="ED118"/>
  <c r="BN118"/>
  <c r="BJ118"/>
  <c r="BK118" s="1"/>
  <c r="BQ118" s="1"/>
  <c r="AT118"/>
  <c r="AP118"/>
  <c r="AQ118" s="1"/>
  <c r="AW118" s="1"/>
  <c r="EM117"/>
  <c r="DS117"/>
  <c r="DO117"/>
  <c r="DP117" s="1"/>
  <c r="DV117" s="1"/>
  <c r="AA117"/>
  <c r="W117"/>
  <c r="X117" s="1"/>
  <c r="AD117" s="1"/>
  <c r="EN116"/>
  <c r="CZ116"/>
  <c r="CV116"/>
  <c r="CW116" s="1"/>
  <c r="DC116" s="1"/>
  <c r="EW115"/>
  <c r="EC115"/>
  <c r="CG115"/>
  <c r="CC115"/>
  <c r="CD115" s="1"/>
  <c r="CJ115" s="1"/>
  <c r="Y115"/>
  <c r="EV114"/>
  <c r="CZ114"/>
  <c r="EW113"/>
  <c r="CX113"/>
  <c r="AT113"/>
  <c r="AP113"/>
  <c r="AQ113" s="1"/>
  <c r="AW113" s="1"/>
  <c r="Y113"/>
  <c r="EL112"/>
  <c r="DS112"/>
  <c r="DO112"/>
  <c r="DP112" s="1"/>
  <c r="DV112" s="1"/>
  <c r="CX112"/>
  <c r="BL112"/>
  <c r="AT112"/>
  <c r="AA111"/>
  <c r="FM110"/>
  <c r="EM110"/>
  <c r="DO110"/>
  <c r="DP110" s="1"/>
  <c r="DV110" s="1"/>
  <c r="DH110"/>
  <c r="DL110" s="1"/>
  <c r="AM110"/>
  <c r="AA110"/>
  <c r="DQ109"/>
  <c r="CX108"/>
  <c r="BN107"/>
  <c r="AT107"/>
  <c r="CE103"/>
  <c r="DS102"/>
  <c r="DS107"/>
  <c r="DQ107"/>
  <c r="AA107"/>
  <c r="Y107"/>
  <c r="DT106"/>
  <c r="DU106" s="1"/>
  <c r="DO106"/>
  <c r="DP106" s="1"/>
  <c r="DV106" s="1"/>
  <c r="AB106"/>
  <c r="AC106" s="1"/>
  <c r="W106"/>
  <c r="X106" s="1"/>
  <c r="AD106" s="1"/>
  <c r="EO105"/>
  <c r="EN105"/>
  <c r="DH105"/>
  <c r="DL105" s="1"/>
  <c r="DS105"/>
  <c r="CO104"/>
  <c r="CS104" s="1"/>
  <c r="CZ104"/>
  <c r="AT104"/>
  <c r="AR104"/>
  <c r="CZ102"/>
  <c r="CX102"/>
  <c r="FM100"/>
  <c r="FK100"/>
  <c r="FK99"/>
  <c r="FM99"/>
  <c r="EP96"/>
  <c r="EO96"/>
  <c r="EN96"/>
  <c r="EN95"/>
  <c r="EP95"/>
  <c r="EO95"/>
  <c r="BL137"/>
  <c r="AR137"/>
  <c r="DQ136"/>
  <c r="Y136"/>
  <c r="FJ135"/>
  <c r="CX135"/>
  <c r="FK134"/>
  <c r="CE134"/>
  <c r="BL133"/>
  <c r="AR133"/>
  <c r="DQ132"/>
  <c r="Y132"/>
  <c r="FJ131"/>
  <c r="CX131"/>
  <c r="FK130"/>
  <c r="CE130"/>
  <c r="BL129"/>
  <c r="AR129"/>
  <c r="DQ128"/>
  <c r="Y128"/>
  <c r="FJ127"/>
  <c r="CX127"/>
  <c r="BN127"/>
  <c r="AT127"/>
  <c r="FK126"/>
  <c r="DS126"/>
  <c r="CE126"/>
  <c r="AA126"/>
  <c r="FL125"/>
  <c r="CZ125"/>
  <c r="BL125"/>
  <c r="AR125"/>
  <c r="FM124"/>
  <c r="DQ124"/>
  <c r="CG124"/>
  <c r="Y124"/>
  <c r="FJ123"/>
  <c r="CX123"/>
  <c r="BN123"/>
  <c r="AT123"/>
  <c r="FK122"/>
  <c r="DS122"/>
  <c r="CE122"/>
  <c r="AA122"/>
  <c r="FL121"/>
  <c r="CZ121"/>
  <c r="BL121"/>
  <c r="AR121"/>
  <c r="FM120"/>
  <c r="DQ120"/>
  <c r="CG120"/>
  <c r="Y120"/>
  <c r="FJ119"/>
  <c r="CX119"/>
  <c r="BN119"/>
  <c r="AT119"/>
  <c r="FK118"/>
  <c r="DS118"/>
  <c r="CE118"/>
  <c r="AA118"/>
  <c r="FL117"/>
  <c r="CZ117"/>
  <c r="BL117"/>
  <c r="AR117"/>
  <c r="FM116"/>
  <c r="DQ116"/>
  <c r="CG116"/>
  <c r="Y116"/>
  <c r="FJ115"/>
  <c r="CX115"/>
  <c r="W115"/>
  <c r="X115" s="1"/>
  <c r="AD115" s="1"/>
  <c r="AA115"/>
  <c r="EW114"/>
  <c r="DO114"/>
  <c r="DP114" s="1"/>
  <c r="DV114" s="1"/>
  <c r="DH114"/>
  <c r="DL114" s="1"/>
  <c r="DA114"/>
  <c r="DB114" s="1"/>
  <c r="CR114"/>
  <c r="CS114" s="1"/>
  <c r="CG114"/>
  <c r="BL114"/>
  <c r="W114"/>
  <c r="X114" s="1"/>
  <c r="AD114" s="1"/>
  <c r="P114"/>
  <c r="T114" s="1"/>
  <c r="EV113"/>
  <c r="DQ113"/>
  <c r="BL113"/>
  <c r="EM112"/>
  <c r="BJ112"/>
  <c r="BK112" s="1"/>
  <c r="BQ112" s="1"/>
  <c r="BN112"/>
  <c r="AU112"/>
  <c r="AV112" s="1"/>
  <c r="AL112"/>
  <c r="AM112" s="1"/>
  <c r="AA112"/>
  <c r="FC111"/>
  <c r="FD111" s="1"/>
  <c r="CX111"/>
  <c r="BJ111"/>
  <c r="BK111" s="1"/>
  <c r="BQ111" s="1"/>
  <c r="BC111"/>
  <c r="BG111" s="1"/>
  <c r="AP111"/>
  <c r="AQ111" s="1"/>
  <c r="AW111" s="1"/>
  <c r="AI111"/>
  <c r="AM111" s="1"/>
  <c r="AB111"/>
  <c r="AC111" s="1"/>
  <c r="S111"/>
  <c r="T111" s="1"/>
  <c r="DQ110"/>
  <c r="BL110"/>
  <c r="AT110"/>
  <c r="FK109"/>
  <c r="CX109"/>
  <c r="AR109"/>
  <c r="FK108"/>
  <c r="CE108"/>
  <c r="Y108"/>
  <c r="EZ107"/>
  <c r="EM107"/>
  <c r="CE107"/>
  <c r="DS106"/>
  <c r="CE106"/>
  <c r="AA106"/>
  <c r="CS105"/>
  <c r="BG105"/>
  <c r="Y105"/>
  <c r="EL104"/>
  <c r="DL104"/>
  <c r="BZ104"/>
  <c r="BL103"/>
  <c r="AR103"/>
  <c r="EV102"/>
  <c r="EB102"/>
  <c r="AM102"/>
  <c r="BG98"/>
  <c r="T97"/>
  <c r="AM95"/>
  <c r="EW109"/>
  <c r="EV109"/>
  <c r="DH109"/>
  <c r="DL109" s="1"/>
  <c r="DS109"/>
  <c r="EP108"/>
  <c r="EO108"/>
  <c r="EN108"/>
  <c r="CO108"/>
  <c r="CS108" s="1"/>
  <c r="CZ108"/>
  <c r="AT108"/>
  <c r="AR108"/>
  <c r="EZ106"/>
  <c r="EY106"/>
  <c r="EX106"/>
  <c r="EF106"/>
  <c r="EE106"/>
  <c r="ED106"/>
  <c r="CZ106"/>
  <c r="CX106"/>
  <c r="FM105"/>
  <c r="FK105"/>
  <c r="DA105"/>
  <c r="DB105" s="1"/>
  <c r="CV105"/>
  <c r="CW105" s="1"/>
  <c r="DC105" s="1"/>
  <c r="CH104"/>
  <c r="CI104" s="1"/>
  <c r="CC104"/>
  <c r="CD104" s="1"/>
  <c r="CJ104" s="1"/>
  <c r="EE103"/>
  <c r="ED103"/>
  <c r="BV103"/>
  <c r="BZ103" s="1"/>
  <c r="CG103"/>
  <c r="EZ98"/>
  <c r="EY98"/>
  <c r="EX98"/>
  <c r="FM96"/>
  <c r="FK96"/>
  <c r="FK95"/>
  <c r="FM95"/>
  <c r="BG115"/>
  <c r="AM115"/>
  <c r="EC113"/>
  <c r="CG113"/>
  <c r="BZ112"/>
  <c r="DS111"/>
  <c r="EB110"/>
  <c r="CZ105"/>
  <c r="CG104"/>
  <c r="EC109"/>
  <c r="EB109"/>
  <c r="DA109"/>
  <c r="DB109" s="1"/>
  <c r="CV109"/>
  <c r="CW109" s="1"/>
  <c r="DC109" s="1"/>
  <c r="CH108"/>
  <c r="CI108" s="1"/>
  <c r="CC108"/>
  <c r="CD108" s="1"/>
  <c r="CJ108" s="1"/>
  <c r="EE107"/>
  <c r="ED107"/>
  <c r="BV107"/>
  <c r="BZ107" s="1"/>
  <c r="CG107"/>
  <c r="CG105"/>
  <c r="CE105"/>
  <c r="P105"/>
  <c r="T105" s="1"/>
  <c r="AA105"/>
  <c r="EW104"/>
  <c r="EV104"/>
  <c r="EC104"/>
  <c r="EB104"/>
  <c r="BN104"/>
  <c r="BL104"/>
  <c r="FK103"/>
  <c r="FM103"/>
  <c r="EY103"/>
  <c r="EX103"/>
  <c r="BO103"/>
  <c r="BP103" s="1"/>
  <c r="BJ103"/>
  <c r="BK103" s="1"/>
  <c r="BQ103" s="1"/>
  <c r="AU103"/>
  <c r="AV103" s="1"/>
  <c r="AP103"/>
  <c r="AQ103" s="1"/>
  <c r="AW103" s="1"/>
  <c r="FL102"/>
  <c r="FJ102"/>
  <c r="EM102"/>
  <c r="EL102"/>
  <c r="EF98"/>
  <c r="EE98"/>
  <c r="ED98"/>
  <c r="BL115"/>
  <c r="AR115"/>
  <c r="FJ114"/>
  <c r="EP114"/>
  <c r="EB114"/>
  <c r="CX114"/>
  <c r="AR114"/>
  <c r="FK113"/>
  <c r="EB113"/>
  <c r="CO113"/>
  <c r="CS113" s="1"/>
  <c r="CH113"/>
  <c r="CI113" s="1"/>
  <c r="BY113"/>
  <c r="BZ113" s="1"/>
  <c r="EF112"/>
  <c r="CE112"/>
  <c r="AR112"/>
  <c r="EM111"/>
  <c r="DT111"/>
  <c r="DU111" s="1"/>
  <c r="DK111"/>
  <c r="DL111" s="1"/>
  <c r="CE111"/>
  <c r="Y111"/>
  <c r="EV110"/>
  <c r="EC110"/>
  <c r="DS110"/>
  <c r="CV110"/>
  <c r="CW110" s="1"/>
  <c r="DC110" s="1"/>
  <c r="CZ110"/>
  <c r="CE110"/>
  <c r="BC110"/>
  <c r="BG110" s="1"/>
  <c r="P110"/>
  <c r="T110" s="1"/>
  <c r="CZ109"/>
  <c r="BL109"/>
  <c r="DQ108"/>
  <c r="CG108"/>
  <c r="CS107"/>
  <c r="BG107"/>
  <c r="AM107"/>
  <c r="DQ106"/>
  <c r="Y106"/>
  <c r="EW105"/>
  <c r="AM105"/>
  <c r="T104"/>
  <c r="EF103"/>
  <c r="CX103"/>
  <c r="BN103"/>
  <c r="AT103"/>
  <c r="DL102"/>
  <c r="CS101"/>
  <c r="BZ100"/>
  <c r="BG99"/>
  <c r="T98"/>
  <c r="DL97"/>
  <c r="CS96"/>
  <c r="EE92"/>
  <c r="ED92"/>
  <c r="AA92"/>
  <c r="Y92"/>
  <c r="DT91"/>
  <c r="DU91" s="1"/>
  <c r="DO91"/>
  <c r="DP91" s="1"/>
  <c r="DV91" s="1"/>
  <c r="AB91"/>
  <c r="AC91" s="1"/>
  <c r="W91"/>
  <c r="X91" s="1"/>
  <c r="AD91" s="1"/>
  <c r="EO90"/>
  <c r="EN90"/>
  <c r="DH90"/>
  <c r="DL90" s="1"/>
  <c r="DS90"/>
  <c r="EP89"/>
  <c r="EO89"/>
  <c r="EN89"/>
  <c r="CO89"/>
  <c r="CS89" s="1"/>
  <c r="CZ89"/>
  <c r="AT89"/>
  <c r="AR89"/>
  <c r="EZ87"/>
  <c r="EY87"/>
  <c r="EX87"/>
  <c r="EF87"/>
  <c r="EE87"/>
  <c r="ED87"/>
  <c r="CZ87"/>
  <c r="CX87"/>
  <c r="FM86"/>
  <c r="FK86"/>
  <c r="DA86"/>
  <c r="DB86" s="1"/>
  <c r="CV86"/>
  <c r="CW86" s="1"/>
  <c r="DC86" s="1"/>
  <c r="CH85"/>
  <c r="CI85" s="1"/>
  <c r="CC85"/>
  <c r="CD85" s="1"/>
  <c r="CJ85" s="1"/>
  <c r="EE84"/>
  <c r="ED84"/>
  <c r="BV84"/>
  <c r="BZ84" s="1"/>
  <c r="CG84"/>
  <c r="CG82"/>
  <c r="CE82"/>
  <c r="EF79"/>
  <c r="EE79"/>
  <c r="ED79"/>
  <c r="EZ75"/>
  <c r="EY75"/>
  <c r="EX75"/>
  <c r="DL95"/>
  <c r="T95"/>
  <c r="DS92"/>
  <c r="DS91"/>
  <c r="AA91"/>
  <c r="CZ86"/>
  <c r="CG85"/>
  <c r="BZ76"/>
  <c r="EZ91"/>
  <c r="EY91"/>
  <c r="EX91"/>
  <c r="EF91"/>
  <c r="EE91"/>
  <c r="ED91"/>
  <c r="CZ91"/>
  <c r="CX91"/>
  <c r="FM90"/>
  <c r="FK90"/>
  <c r="DA90"/>
  <c r="DB90" s="1"/>
  <c r="CV90"/>
  <c r="CW90" s="1"/>
  <c r="DC90" s="1"/>
  <c r="CH89"/>
  <c r="CI89" s="1"/>
  <c r="CC89"/>
  <c r="CD89" s="1"/>
  <c r="CJ89" s="1"/>
  <c r="EE88"/>
  <c r="ED88"/>
  <c r="BV88"/>
  <c r="BZ88" s="1"/>
  <c r="CG88"/>
  <c r="CG86"/>
  <c r="CE86"/>
  <c r="P86"/>
  <c r="T86" s="1"/>
  <c r="AA86"/>
  <c r="EW85"/>
  <c r="EV85"/>
  <c r="EC85"/>
  <c r="EB85"/>
  <c r="BN85"/>
  <c r="BL85"/>
  <c r="FK84"/>
  <c r="FM84"/>
  <c r="EY84"/>
  <c r="EX84"/>
  <c r="BO84"/>
  <c r="BP84" s="1"/>
  <c r="BJ84"/>
  <c r="BK84" s="1"/>
  <c r="BQ84" s="1"/>
  <c r="AU84"/>
  <c r="AV84" s="1"/>
  <c r="AP84"/>
  <c r="AQ84" s="1"/>
  <c r="AW84" s="1"/>
  <c r="FL83"/>
  <c r="FJ83"/>
  <c r="EM83"/>
  <c r="EL83"/>
  <c r="BC83"/>
  <c r="BG83" s="1"/>
  <c r="BN83"/>
  <c r="AI83"/>
  <c r="AM83" s="1"/>
  <c r="AT83"/>
  <c r="EP81"/>
  <c r="EO81"/>
  <c r="EN81"/>
  <c r="EF75"/>
  <c r="EE75"/>
  <c r="ED75"/>
  <c r="BN102"/>
  <c r="AT102"/>
  <c r="FK101"/>
  <c r="DS101"/>
  <c r="CE101"/>
  <c r="AA101"/>
  <c r="EV100"/>
  <c r="EB100"/>
  <c r="CZ100"/>
  <c r="BL100"/>
  <c r="AR100"/>
  <c r="DQ99"/>
  <c r="CG99"/>
  <c r="Y99"/>
  <c r="FJ98"/>
  <c r="EL98"/>
  <c r="CX98"/>
  <c r="BN98"/>
  <c r="AT98"/>
  <c r="FK97"/>
  <c r="DS97"/>
  <c r="CE97"/>
  <c r="AA97"/>
  <c r="EV96"/>
  <c r="EB96"/>
  <c r="CZ96"/>
  <c r="BL96"/>
  <c r="AR96"/>
  <c r="DQ95"/>
  <c r="Y95"/>
  <c r="EX94"/>
  <c r="EC94"/>
  <c r="CZ94"/>
  <c r="CG94"/>
  <c r="EE93"/>
  <c r="CX93"/>
  <c r="FL92"/>
  <c r="DT92"/>
  <c r="DU92" s="1"/>
  <c r="EP90"/>
  <c r="EC90"/>
  <c r="CZ90"/>
  <c r="BL90"/>
  <c r="DQ89"/>
  <c r="CG89"/>
  <c r="CS88"/>
  <c r="BG88"/>
  <c r="AM88"/>
  <c r="EW86"/>
  <c r="AM86"/>
  <c r="T85"/>
  <c r="EF84"/>
  <c r="CX84"/>
  <c r="BN84"/>
  <c r="AT84"/>
  <c r="DL83"/>
  <c r="BZ83"/>
  <c r="T83"/>
  <c r="CX82"/>
  <c r="T82"/>
  <c r="AM80"/>
  <c r="BG76"/>
  <c r="BV92"/>
  <c r="BZ92" s="1"/>
  <c r="CG92"/>
  <c r="CG90"/>
  <c r="CE90"/>
  <c r="P90"/>
  <c r="T90" s="1"/>
  <c r="AA90"/>
  <c r="EW89"/>
  <c r="EV89"/>
  <c r="EC89"/>
  <c r="EB89"/>
  <c r="BN89"/>
  <c r="BL89"/>
  <c r="FK88"/>
  <c r="FM88"/>
  <c r="EY88"/>
  <c r="EX88"/>
  <c r="BO88"/>
  <c r="BP88" s="1"/>
  <c r="BJ88"/>
  <c r="BK88" s="1"/>
  <c r="BQ88" s="1"/>
  <c r="AU88"/>
  <c r="AV88" s="1"/>
  <c r="AP88"/>
  <c r="AQ88" s="1"/>
  <c r="AW88" s="1"/>
  <c r="FL87"/>
  <c r="FJ87"/>
  <c r="EM87"/>
  <c r="EL87"/>
  <c r="BC87"/>
  <c r="BG87" s="1"/>
  <c r="BN87"/>
  <c r="AI87"/>
  <c r="AM87" s="1"/>
  <c r="AT87"/>
  <c r="DS84"/>
  <c r="DQ84"/>
  <c r="AA84"/>
  <c r="Y84"/>
  <c r="DT83"/>
  <c r="DU83" s="1"/>
  <c r="DO83"/>
  <c r="DP83" s="1"/>
  <c r="DV83" s="1"/>
  <c r="AB83"/>
  <c r="AC83" s="1"/>
  <c r="W83"/>
  <c r="X83" s="1"/>
  <c r="AD83" s="1"/>
  <c r="EO82"/>
  <c r="EN82"/>
  <c r="DH82"/>
  <c r="DL82" s="1"/>
  <c r="DS82"/>
  <c r="FK81"/>
  <c r="FM81"/>
  <c r="FK80"/>
  <c r="FM80"/>
  <c r="EP77"/>
  <c r="EO77"/>
  <c r="EN77"/>
  <c r="EO74"/>
  <c r="EP74"/>
  <c r="EN74"/>
  <c r="EL107"/>
  <c r="EV105"/>
  <c r="EB105"/>
  <c r="EL103"/>
  <c r="W102"/>
  <c r="X102" s="1"/>
  <c r="AD102" s="1"/>
  <c r="EV101"/>
  <c r="EN101"/>
  <c r="EB101"/>
  <c r="CV101"/>
  <c r="CW101" s="1"/>
  <c r="DC101" s="1"/>
  <c r="CC100"/>
  <c r="CD100" s="1"/>
  <c r="CJ100" s="1"/>
  <c r="EX99"/>
  <c r="EL99"/>
  <c r="ED99"/>
  <c r="BJ99"/>
  <c r="BK99" s="1"/>
  <c r="BQ99" s="1"/>
  <c r="AP99"/>
  <c r="AQ99" s="1"/>
  <c r="AW99" s="1"/>
  <c r="DO98"/>
  <c r="DP98" s="1"/>
  <c r="DV98" s="1"/>
  <c r="W98"/>
  <c r="X98" s="1"/>
  <c r="AD98" s="1"/>
  <c r="EV97"/>
  <c r="EN97"/>
  <c r="EB97"/>
  <c r="CV97"/>
  <c r="CW97" s="1"/>
  <c r="DC97" s="1"/>
  <c r="CC96"/>
  <c r="CD96" s="1"/>
  <c r="CJ96" s="1"/>
  <c r="EX95"/>
  <c r="EB95"/>
  <c r="CX95"/>
  <c r="BN95"/>
  <c r="AR95"/>
  <c r="FK94"/>
  <c r="EY94"/>
  <c r="EB94"/>
  <c r="DS94"/>
  <c r="CV94"/>
  <c r="CW94" s="1"/>
  <c r="DC94" s="1"/>
  <c r="CO94"/>
  <c r="CS94" s="1"/>
  <c r="CH94"/>
  <c r="CI94" s="1"/>
  <c r="BN94"/>
  <c r="BJ94"/>
  <c r="BK94" s="1"/>
  <c r="BQ94" s="1"/>
  <c r="AR94"/>
  <c r="T94"/>
  <c r="EW93"/>
  <c r="EF93"/>
  <c r="BZ93"/>
  <c r="BN93"/>
  <c r="AT93"/>
  <c r="Y93"/>
  <c r="FM92"/>
  <c r="EF92"/>
  <c r="CS92"/>
  <c r="BG92"/>
  <c r="AM92"/>
  <c r="DQ91"/>
  <c r="Y91"/>
  <c r="EW90"/>
  <c r="DQ90"/>
  <c r="AM90"/>
  <c r="CX89"/>
  <c r="T89"/>
  <c r="EF88"/>
  <c r="CX88"/>
  <c r="BN88"/>
  <c r="AT88"/>
  <c r="DL87"/>
  <c r="BZ87"/>
  <c r="T87"/>
  <c r="CX86"/>
  <c r="AR86"/>
  <c r="FK85"/>
  <c r="CE85"/>
  <c r="CE84"/>
  <c r="DS83"/>
  <c r="AA83"/>
  <c r="T78"/>
  <c r="CH93"/>
  <c r="CI93" s="1"/>
  <c r="CC93"/>
  <c r="CD93" s="1"/>
  <c r="CJ93" s="1"/>
  <c r="EM92"/>
  <c r="EL92"/>
  <c r="BO92"/>
  <c r="BP92" s="1"/>
  <c r="BJ92"/>
  <c r="BK92" s="1"/>
  <c r="BQ92" s="1"/>
  <c r="AU92"/>
  <c r="AV92" s="1"/>
  <c r="AP92"/>
  <c r="AQ92" s="1"/>
  <c r="AW92" s="1"/>
  <c r="FL91"/>
  <c r="FJ91"/>
  <c r="EM91"/>
  <c r="EL91"/>
  <c r="BC91"/>
  <c r="BG91" s="1"/>
  <c r="BN91"/>
  <c r="AI91"/>
  <c r="AM91" s="1"/>
  <c r="AT91"/>
  <c r="DS88"/>
  <c r="DQ88"/>
  <c r="AA88"/>
  <c r="Y88"/>
  <c r="DT87"/>
  <c r="DU87" s="1"/>
  <c r="DO87"/>
  <c r="DP87" s="1"/>
  <c r="DV87" s="1"/>
  <c r="AB87"/>
  <c r="AC87" s="1"/>
  <c r="W87"/>
  <c r="X87" s="1"/>
  <c r="AD87" s="1"/>
  <c r="EO86"/>
  <c r="EN86"/>
  <c r="DH86"/>
  <c r="DL86" s="1"/>
  <c r="DS86"/>
  <c r="CO85"/>
  <c r="CS85" s="1"/>
  <c r="CZ85"/>
  <c r="AT85"/>
  <c r="AR85"/>
  <c r="CZ83"/>
  <c r="CX83"/>
  <c r="FM82"/>
  <c r="FK82"/>
  <c r="DA82"/>
  <c r="DB82" s="1"/>
  <c r="CV82"/>
  <c r="CW82" s="1"/>
  <c r="DC82" s="1"/>
  <c r="EZ79"/>
  <c r="EY79"/>
  <c r="EX79"/>
  <c r="FK77"/>
  <c r="FM77"/>
  <c r="FK76"/>
  <c r="FM76"/>
  <c r="EC95"/>
  <c r="CV95"/>
  <c r="CW95" s="1"/>
  <c r="DC95" s="1"/>
  <c r="CZ95"/>
  <c r="EW94"/>
  <c r="CX94"/>
  <c r="AA94"/>
  <c r="FK93"/>
  <c r="EV93"/>
  <c r="EL93"/>
  <c r="EC93"/>
  <c r="DQ93"/>
  <c r="CO93"/>
  <c r="CS93" s="1"/>
  <c r="CG93"/>
  <c r="BO93"/>
  <c r="BP93" s="1"/>
  <c r="AU93"/>
  <c r="AV93" s="1"/>
  <c r="DQ92"/>
  <c r="CX92"/>
  <c r="BN92"/>
  <c r="AT92"/>
  <c r="DL91"/>
  <c r="BZ91"/>
  <c r="T91"/>
  <c r="CX90"/>
  <c r="AR90"/>
  <c r="FK89"/>
  <c r="CE89"/>
  <c r="Y89"/>
  <c r="EZ88"/>
  <c r="EM88"/>
  <c r="CE88"/>
  <c r="DS87"/>
  <c r="CE87"/>
  <c r="AA87"/>
  <c r="CS86"/>
  <c r="BG86"/>
  <c r="Y86"/>
  <c r="EL85"/>
  <c r="DL85"/>
  <c r="BZ85"/>
  <c r="BL84"/>
  <c r="AR84"/>
  <c r="EV83"/>
  <c r="EB83"/>
  <c r="BL83"/>
  <c r="AR83"/>
  <c r="EP82"/>
  <c r="EC82"/>
  <c r="CZ82"/>
  <c r="BL82"/>
  <c r="CS81"/>
  <c r="BZ80"/>
  <c r="DL79"/>
  <c r="AM79"/>
  <c r="AM75"/>
  <c r="CZ73"/>
  <c r="CX73"/>
  <c r="BL73"/>
  <c r="BN73"/>
  <c r="FJ71"/>
  <c r="FL71"/>
  <c r="BN71"/>
  <c r="BL71"/>
  <c r="EY70"/>
  <c r="EX70"/>
  <c r="EP70"/>
  <c r="EO70"/>
  <c r="DK69"/>
  <c r="DS69"/>
  <c r="FM68"/>
  <c r="FK68"/>
  <c r="EZ68"/>
  <c r="EY68"/>
  <c r="DA68"/>
  <c r="DB68" s="1"/>
  <c r="CV68"/>
  <c r="CW68" s="1"/>
  <c r="DC68" s="1"/>
  <c r="EW67"/>
  <c r="EV67"/>
  <c r="EC67"/>
  <c r="EB67"/>
  <c r="CH67"/>
  <c r="CI67" s="1"/>
  <c r="CC67"/>
  <c r="CD67" s="1"/>
  <c r="CJ67" s="1"/>
  <c r="EE66"/>
  <c r="ED66"/>
  <c r="BF66"/>
  <c r="BN66"/>
  <c r="AL66"/>
  <c r="AT66"/>
  <c r="EZ65"/>
  <c r="EY65"/>
  <c r="EX65"/>
  <c r="EF65"/>
  <c r="EE65"/>
  <c r="ED65"/>
  <c r="CZ65"/>
  <c r="CX65"/>
  <c r="AB65"/>
  <c r="AC65" s="1"/>
  <c r="W65"/>
  <c r="X65" s="1"/>
  <c r="AD65" s="1"/>
  <c r="EO64"/>
  <c r="EN64"/>
  <c r="EF64"/>
  <c r="EE64"/>
  <c r="EP55"/>
  <c r="EO55"/>
  <c r="EN55"/>
  <c r="EE53"/>
  <c r="EF53"/>
  <c r="ED53"/>
  <c r="EY51"/>
  <c r="EX51"/>
  <c r="EZ51"/>
  <c r="AA82"/>
  <c r="EV81"/>
  <c r="EB81"/>
  <c r="CZ81"/>
  <c r="BL81"/>
  <c r="AR81"/>
  <c r="DQ80"/>
  <c r="CG80"/>
  <c r="Y80"/>
  <c r="FJ79"/>
  <c r="EL79"/>
  <c r="CX79"/>
  <c r="BN79"/>
  <c r="AT79"/>
  <c r="FK78"/>
  <c r="DS78"/>
  <c r="CE78"/>
  <c r="AA78"/>
  <c r="EV77"/>
  <c r="EB77"/>
  <c r="CZ77"/>
  <c r="BL77"/>
  <c r="AR77"/>
  <c r="DQ76"/>
  <c r="CG76"/>
  <c r="Y76"/>
  <c r="FJ75"/>
  <c r="EL75"/>
  <c r="Y75"/>
  <c r="EX74"/>
  <c r="EC74"/>
  <c r="CZ74"/>
  <c r="BL74"/>
  <c r="AM74"/>
  <c r="EB73"/>
  <c r="DQ73"/>
  <c r="CE73"/>
  <c r="T73"/>
  <c r="CS72"/>
  <c r="BG72"/>
  <c r="AT72"/>
  <c r="DL71"/>
  <c r="CR71"/>
  <c r="CC70"/>
  <c r="CD70" s="1"/>
  <c r="CJ70" s="1"/>
  <c r="DQ69"/>
  <c r="BZ69"/>
  <c r="BF69"/>
  <c r="AL69"/>
  <c r="T67"/>
  <c r="EW66"/>
  <c r="BL66"/>
  <c r="AR66"/>
  <c r="AM62"/>
  <c r="T61"/>
  <c r="CS56"/>
  <c r="BZ55"/>
  <c r="BZ54"/>
  <c r="AA74"/>
  <c r="Y74"/>
  <c r="AR73"/>
  <c r="AT73"/>
  <c r="DQ72"/>
  <c r="DS72"/>
  <c r="CG72"/>
  <c r="CE72"/>
  <c r="BY71"/>
  <c r="CG71"/>
  <c r="DS70"/>
  <c r="DQ70"/>
  <c r="BO70"/>
  <c r="BP70" s="1"/>
  <c r="BJ70"/>
  <c r="BK70" s="1"/>
  <c r="BQ70" s="1"/>
  <c r="AU70"/>
  <c r="AV70" s="1"/>
  <c r="AP70"/>
  <c r="AQ70" s="1"/>
  <c r="AW70" s="1"/>
  <c r="FL69"/>
  <c r="FJ69"/>
  <c r="EM69"/>
  <c r="EL69"/>
  <c r="S69"/>
  <c r="AA69"/>
  <c r="CG68"/>
  <c r="CE68"/>
  <c r="BN67"/>
  <c r="BL67"/>
  <c r="EY66"/>
  <c r="EX66"/>
  <c r="EP66"/>
  <c r="EO66"/>
  <c r="DK65"/>
  <c r="DS65"/>
  <c r="FM64"/>
  <c r="FK64"/>
  <c r="EZ64"/>
  <c r="EY64"/>
  <c r="DA64"/>
  <c r="DB64" s="1"/>
  <c r="CV64"/>
  <c r="CW64" s="1"/>
  <c r="DC64" s="1"/>
  <c r="EP59"/>
  <c r="EO59"/>
  <c r="EN59"/>
  <c r="EZ57"/>
  <c r="EY57"/>
  <c r="EX57"/>
  <c r="FM55"/>
  <c r="FK55"/>
  <c r="EP54"/>
  <c r="EO54"/>
  <c r="EN54"/>
  <c r="EO53"/>
  <c r="EP53"/>
  <c r="EN53"/>
  <c r="EV90"/>
  <c r="EB90"/>
  <c r="EL88"/>
  <c r="EV86"/>
  <c r="EB86"/>
  <c r="EL84"/>
  <c r="EV82"/>
  <c r="EB82"/>
  <c r="CC81"/>
  <c r="CD81" s="1"/>
  <c r="CJ81" s="1"/>
  <c r="EX80"/>
  <c r="EL80"/>
  <c r="ED80"/>
  <c r="BJ80"/>
  <c r="BK80" s="1"/>
  <c r="BQ80" s="1"/>
  <c r="AP80"/>
  <c r="AQ80" s="1"/>
  <c r="AW80" s="1"/>
  <c r="DO79"/>
  <c r="DP79" s="1"/>
  <c r="DV79" s="1"/>
  <c r="W79"/>
  <c r="X79" s="1"/>
  <c r="AD79" s="1"/>
  <c r="EV78"/>
  <c r="EN78"/>
  <c r="EB78"/>
  <c r="CV78"/>
  <c r="CW78" s="1"/>
  <c r="DC78" s="1"/>
  <c r="CC77"/>
  <c r="CD77" s="1"/>
  <c r="CJ77" s="1"/>
  <c r="EX76"/>
  <c r="EL76"/>
  <c r="ED76"/>
  <c r="BJ76"/>
  <c r="BK76" s="1"/>
  <c r="BQ76" s="1"/>
  <c r="AP76"/>
  <c r="AQ76" s="1"/>
  <c r="AW76" s="1"/>
  <c r="DO75"/>
  <c r="DP75" s="1"/>
  <c r="DV75" s="1"/>
  <c r="CX75"/>
  <c r="BN75"/>
  <c r="AR75"/>
  <c r="FK74"/>
  <c r="EY74"/>
  <c r="EB74"/>
  <c r="DS74"/>
  <c r="CV74"/>
  <c r="CW74" s="1"/>
  <c r="DC74" s="1"/>
  <c r="CO74"/>
  <c r="CS74" s="1"/>
  <c r="AR74"/>
  <c r="EC73"/>
  <c r="Y73"/>
  <c r="EX72"/>
  <c r="EN72"/>
  <c r="ED72"/>
  <c r="CX72"/>
  <c r="BL72"/>
  <c r="AP72"/>
  <c r="AQ72" s="1"/>
  <c r="AW72" s="1"/>
  <c r="AI72"/>
  <c r="AM72" s="1"/>
  <c r="EL71"/>
  <c r="EZ70"/>
  <c r="DL69"/>
  <c r="EC68"/>
  <c r="DQ68"/>
  <c r="AI68"/>
  <c r="AM68" s="1"/>
  <c r="Y68"/>
  <c r="DH67"/>
  <c r="DL67" s="1"/>
  <c r="CX67"/>
  <c r="BZ66"/>
  <c r="BG66"/>
  <c r="AM66"/>
  <c r="BV65"/>
  <c r="BZ65" s="1"/>
  <c r="BL65"/>
  <c r="AR65"/>
  <c r="EP64"/>
  <c r="T64"/>
  <c r="CS63"/>
  <c r="CS60"/>
  <c r="BZ59"/>
  <c r="BZ58"/>
  <c r="DL57"/>
  <c r="BG57"/>
  <c r="FM72"/>
  <c r="FK72"/>
  <c r="Y72"/>
  <c r="AA72"/>
  <c r="AT71"/>
  <c r="AR71"/>
  <c r="AA70"/>
  <c r="Y70"/>
  <c r="DT69"/>
  <c r="DU69" s="1"/>
  <c r="DO69"/>
  <c r="DP69" s="1"/>
  <c r="DV69" s="1"/>
  <c r="CR68"/>
  <c r="CZ68"/>
  <c r="BY67"/>
  <c r="CG67"/>
  <c r="DS66"/>
  <c r="DQ66"/>
  <c r="BO66"/>
  <c r="BP66" s="1"/>
  <c r="BJ66"/>
  <c r="BK66" s="1"/>
  <c r="BQ66" s="1"/>
  <c r="AU66"/>
  <c r="AV66" s="1"/>
  <c r="AP66"/>
  <c r="AQ66" s="1"/>
  <c r="AW66" s="1"/>
  <c r="FL65"/>
  <c r="FJ65"/>
  <c r="EM65"/>
  <c r="EL65"/>
  <c r="S65"/>
  <c r="AA65"/>
  <c r="CG64"/>
  <c r="CE64"/>
  <c r="EP63"/>
  <c r="EO63"/>
  <c r="EN63"/>
  <c r="EZ61"/>
  <c r="EY61"/>
  <c r="EX61"/>
  <c r="FM59"/>
  <c r="FK59"/>
  <c r="EP58"/>
  <c r="EO58"/>
  <c r="EN58"/>
  <c r="EF57"/>
  <c r="EE57"/>
  <c r="ED57"/>
  <c r="EZ56"/>
  <c r="EY56"/>
  <c r="EX56"/>
  <c r="EF56"/>
  <c r="EE56"/>
  <c r="ED56"/>
  <c r="EY53"/>
  <c r="EZ53"/>
  <c r="EX53"/>
  <c r="EE51"/>
  <c r="ED51"/>
  <c r="EF51"/>
  <c r="CV75"/>
  <c r="CW75" s="1"/>
  <c r="DC75" s="1"/>
  <c r="CZ75"/>
  <c r="EW74"/>
  <c r="CX74"/>
  <c r="BN74"/>
  <c r="EV73"/>
  <c r="DS73"/>
  <c r="CG73"/>
  <c r="AL73"/>
  <c r="AM73" s="1"/>
  <c r="FG72"/>
  <c r="FH72" s="1"/>
  <c r="EZ72"/>
  <c r="EP72"/>
  <c r="EF72"/>
  <c r="DK72"/>
  <c r="DL72" s="1"/>
  <c r="AR72"/>
  <c r="W72"/>
  <c r="X72" s="1"/>
  <c r="AD72" s="1"/>
  <c r="CV71"/>
  <c r="CW71" s="1"/>
  <c r="DC71" s="1"/>
  <c r="CS71"/>
  <c r="BZ71"/>
  <c r="EN70"/>
  <c r="EM70"/>
  <c r="EC70"/>
  <c r="CO70"/>
  <c r="CS70" s="1"/>
  <c r="BY70"/>
  <c r="BZ70" s="1"/>
  <c r="CE70"/>
  <c r="BJ69"/>
  <c r="BK69" s="1"/>
  <c r="BQ69" s="1"/>
  <c r="BG69"/>
  <c r="AP69"/>
  <c r="AQ69" s="1"/>
  <c r="AW69" s="1"/>
  <c r="AM69"/>
  <c r="T69"/>
  <c r="EX68"/>
  <c r="EW68"/>
  <c r="EM68"/>
  <c r="CX68"/>
  <c r="BC68"/>
  <c r="BG68" s="1"/>
  <c r="EL67"/>
  <c r="CE67"/>
  <c r="EZ66"/>
  <c r="DL65"/>
  <c r="Y65"/>
  <c r="FG64"/>
  <c r="FH64" s="1"/>
  <c r="ED64"/>
  <c r="EC64"/>
  <c r="DK64"/>
  <c r="DL64" s="1"/>
  <c r="DQ64"/>
  <c r="BZ63"/>
  <c r="BZ62"/>
  <c r="DL61"/>
  <c r="BG61"/>
  <c r="AM57"/>
  <c r="FL73"/>
  <c r="FJ73"/>
  <c r="EC71"/>
  <c r="EB71"/>
  <c r="CH71"/>
  <c r="CI71" s="1"/>
  <c r="CC71"/>
  <c r="CD71" s="1"/>
  <c r="CJ71" s="1"/>
  <c r="EE70"/>
  <c r="ED70"/>
  <c r="BF70"/>
  <c r="BG70" s="1"/>
  <c r="BN70"/>
  <c r="AL70"/>
  <c r="AM70" s="1"/>
  <c r="AT70"/>
  <c r="EZ69"/>
  <c r="EY69"/>
  <c r="EX69"/>
  <c r="EF69"/>
  <c r="EE69"/>
  <c r="ED69"/>
  <c r="CZ69"/>
  <c r="CX69"/>
  <c r="AB69"/>
  <c r="AC69" s="1"/>
  <c r="W69"/>
  <c r="X69" s="1"/>
  <c r="AD69" s="1"/>
  <c r="EO68"/>
  <c r="EN68"/>
  <c r="EF68"/>
  <c r="EE68"/>
  <c r="AT67"/>
  <c r="AR67"/>
  <c r="AA66"/>
  <c r="Y66"/>
  <c r="DT65"/>
  <c r="DU65" s="1"/>
  <c r="DO65"/>
  <c r="DP65" s="1"/>
  <c r="DV65" s="1"/>
  <c r="CR64"/>
  <c r="CS64" s="1"/>
  <c r="CZ64"/>
  <c r="FM63"/>
  <c r="FK63"/>
  <c r="EP62"/>
  <c r="EO62"/>
  <c r="EN62"/>
  <c r="EF61"/>
  <c r="EE61"/>
  <c r="ED61"/>
  <c r="EZ60"/>
  <c r="EY60"/>
  <c r="EX60"/>
  <c r="EF60"/>
  <c r="EE60"/>
  <c r="ED60"/>
  <c r="EO51"/>
  <c r="EN51"/>
  <c r="EP51"/>
  <c r="T75"/>
  <c r="EL73"/>
  <c r="EV71"/>
  <c r="CS68"/>
  <c r="BZ67"/>
  <c r="T65"/>
  <c r="FM51"/>
  <c r="FK51"/>
  <c r="Y51"/>
  <c r="AA51"/>
  <c r="CX50"/>
  <c r="CZ50"/>
  <c r="W50"/>
  <c r="X50" s="1"/>
  <c r="AD50" s="1"/>
  <c r="AB50"/>
  <c r="AC50" s="1"/>
  <c r="EN49"/>
  <c r="EO49"/>
  <c r="EF49"/>
  <c r="EE49"/>
  <c r="AR48"/>
  <c r="AT48"/>
  <c r="Y47"/>
  <c r="AA47"/>
  <c r="DO46"/>
  <c r="DP46" s="1"/>
  <c r="DV46" s="1"/>
  <c r="DT46"/>
  <c r="DU46" s="1"/>
  <c r="EO40"/>
  <c r="EN40"/>
  <c r="EP40"/>
  <c r="EY38"/>
  <c r="EX38"/>
  <c r="EZ38"/>
  <c r="EY36"/>
  <c r="EX36"/>
  <c r="EZ36"/>
  <c r="EV52"/>
  <c r="FL52"/>
  <c r="FJ52"/>
  <c r="FK49"/>
  <c r="FM49"/>
  <c r="EZ49"/>
  <c r="EY49"/>
  <c r="CV49"/>
  <c r="CW49" s="1"/>
  <c r="DC49" s="1"/>
  <c r="DA49"/>
  <c r="DB49" s="1"/>
  <c r="EW48"/>
  <c r="EV48"/>
  <c r="EC48"/>
  <c r="EB48"/>
  <c r="CC48"/>
  <c r="CD48" s="1"/>
  <c r="CJ48" s="1"/>
  <c r="CH48"/>
  <c r="CI48" s="1"/>
  <c r="ED47"/>
  <c r="EE47"/>
  <c r="BF47"/>
  <c r="BN47"/>
  <c r="AL47"/>
  <c r="AT47"/>
  <c r="CX46"/>
  <c r="CZ46"/>
  <c r="W46"/>
  <c r="X46" s="1"/>
  <c r="AD46" s="1"/>
  <c r="AB46"/>
  <c r="AC46" s="1"/>
  <c r="EN45"/>
  <c r="EO45"/>
  <c r="EF45"/>
  <c r="EE45"/>
  <c r="EO44"/>
  <c r="EN44"/>
  <c r="EP44"/>
  <c r="EY42"/>
  <c r="EX42"/>
  <c r="EZ42"/>
  <c r="EP39"/>
  <c r="EO39"/>
  <c r="EN39"/>
  <c r="ED37"/>
  <c r="EF37"/>
  <c r="EE37"/>
  <c r="CZ71"/>
  <c r="FM70"/>
  <c r="CG70"/>
  <c r="BN69"/>
  <c r="AT69"/>
  <c r="DS68"/>
  <c r="AA68"/>
  <c r="FL67"/>
  <c r="CZ67"/>
  <c r="FM66"/>
  <c r="CG66"/>
  <c r="BN65"/>
  <c r="AT65"/>
  <c r="DS64"/>
  <c r="AA64"/>
  <c r="FL63"/>
  <c r="EV63"/>
  <c r="EB63"/>
  <c r="CZ63"/>
  <c r="BL63"/>
  <c r="AR63"/>
  <c r="FM62"/>
  <c r="DQ62"/>
  <c r="CG62"/>
  <c r="Y62"/>
  <c r="FJ61"/>
  <c r="EL61"/>
  <c r="CX61"/>
  <c r="BN61"/>
  <c r="AT61"/>
  <c r="FK60"/>
  <c r="DS60"/>
  <c r="CE60"/>
  <c r="AA60"/>
  <c r="FL59"/>
  <c r="EV59"/>
  <c r="EB59"/>
  <c r="CZ59"/>
  <c r="BL59"/>
  <c r="AR59"/>
  <c r="FM58"/>
  <c r="DQ58"/>
  <c r="CG58"/>
  <c r="Y58"/>
  <c r="FJ57"/>
  <c r="EL57"/>
  <c r="CX57"/>
  <c r="BN57"/>
  <c r="AT57"/>
  <c r="FK56"/>
  <c r="DS56"/>
  <c r="CE56"/>
  <c r="AA56"/>
  <c r="FL55"/>
  <c r="EV55"/>
  <c r="EB55"/>
  <c r="CZ55"/>
  <c r="BL55"/>
  <c r="AR55"/>
  <c r="FM54"/>
  <c r="DQ54"/>
  <c r="CG54"/>
  <c r="BL54"/>
  <c r="W54"/>
  <c r="X54" s="1"/>
  <c r="AD54" s="1"/>
  <c r="P54"/>
  <c r="T54" s="1"/>
  <c r="EM53"/>
  <c r="CV53"/>
  <c r="CW53" s="1"/>
  <c r="DC53" s="1"/>
  <c r="CO53"/>
  <c r="CS53" s="1"/>
  <c r="BJ53"/>
  <c r="BK53" s="1"/>
  <c r="BQ53" s="1"/>
  <c r="BC53"/>
  <c r="BG53" s="1"/>
  <c r="AT53"/>
  <c r="EW52"/>
  <c r="EL52"/>
  <c r="DO52"/>
  <c r="DP52" s="1"/>
  <c r="DV52" s="1"/>
  <c r="DH52"/>
  <c r="DL52" s="1"/>
  <c r="CC52"/>
  <c r="CD52" s="1"/>
  <c r="CJ52" s="1"/>
  <c r="BV52"/>
  <c r="BZ52" s="1"/>
  <c r="AA52"/>
  <c r="FC51"/>
  <c r="FD51" s="1"/>
  <c r="EM51"/>
  <c r="CZ51"/>
  <c r="BN51"/>
  <c r="S51"/>
  <c r="T51" s="1"/>
  <c r="EV50"/>
  <c r="DS50"/>
  <c r="BV50"/>
  <c r="BZ50" s="1"/>
  <c r="BN50"/>
  <c r="AT50"/>
  <c r="EP49"/>
  <c r="EC49"/>
  <c r="P48"/>
  <c r="T48" s="1"/>
  <c r="BL47"/>
  <c r="AR47"/>
  <c r="EV46"/>
  <c r="EB46"/>
  <c r="DL45"/>
  <c r="CS45"/>
  <c r="BZ44"/>
  <c r="BZ43"/>
  <c r="DL42"/>
  <c r="BG42"/>
  <c r="AT54"/>
  <c r="AR54"/>
  <c r="DS53"/>
  <c r="DQ53"/>
  <c r="CE53"/>
  <c r="CG53"/>
  <c r="CZ52"/>
  <c r="CX52"/>
  <c r="BL52"/>
  <c r="BN52"/>
  <c r="FJ50"/>
  <c r="FL50"/>
  <c r="S50"/>
  <c r="AA50"/>
  <c r="CE49"/>
  <c r="CG49"/>
  <c r="BL48"/>
  <c r="BN48"/>
  <c r="EX47"/>
  <c r="EY47"/>
  <c r="EP47"/>
  <c r="EO47"/>
  <c r="DK46"/>
  <c r="DS46"/>
  <c r="FK45"/>
  <c r="FM45"/>
  <c r="EZ45"/>
  <c r="EY45"/>
  <c r="EP43"/>
  <c r="EO43"/>
  <c r="EN43"/>
  <c r="EE42"/>
  <c r="ED42"/>
  <c r="EF42"/>
  <c r="EZ41"/>
  <c r="EY41"/>
  <c r="EX41"/>
  <c r="EF41"/>
  <c r="EE41"/>
  <c r="ED41"/>
  <c r="FK38"/>
  <c r="FM38"/>
  <c r="EN35"/>
  <c r="EP35"/>
  <c r="EO35"/>
  <c r="CG63"/>
  <c r="CC63"/>
  <c r="CD63" s="1"/>
  <c r="CJ63" s="1"/>
  <c r="EX62"/>
  <c r="ED62"/>
  <c r="BN62"/>
  <c r="BJ62"/>
  <c r="BK62" s="1"/>
  <c r="BQ62" s="1"/>
  <c r="AT62"/>
  <c r="AP62"/>
  <c r="AQ62" s="1"/>
  <c r="AW62" s="1"/>
  <c r="DS61"/>
  <c r="DO61"/>
  <c r="DP61" s="1"/>
  <c r="DV61" s="1"/>
  <c r="AA61"/>
  <c r="W61"/>
  <c r="X61" s="1"/>
  <c r="AD61" s="1"/>
  <c r="EN60"/>
  <c r="CZ60"/>
  <c r="CV60"/>
  <c r="CW60" s="1"/>
  <c r="DC60" s="1"/>
  <c r="CG59"/>
  <c r="CC59"/>
  <c r="CD59" s="1"/>
  <c r="CJ59" s="1"/>
  <c r="EX58"/>
  <c r="ED58"/>
  <c r="BN58"/>
  <c r="BJ58"/>
  <c r="BK58" s="1"/>
  <c r="BQ58" s="1"/>
  <c r="AT58"/>
  <c r="AP58"/>
  <c r="AQ58" s="1"/>
  <c r="AW58" s="1"/>
  <c r="DS57"/>
  <c r="DO57"/>
  <c r="DP57" s="1"/>
  <c r="DV57" s="1"/>
  <c r="AA57"/>
  <c r="W57"/>
  <c r="X57" s="1"/>
  <c r="AD57" s="1"/>
  <c r="EN56"/>
  <c r="CZ56"/>
  <c r="CV56"/>
  <c r="CW56" s="1"/>
  <c r="DC56" s="1"/>
  <c r="CG55"/>
  <c r="CC55"/>
  <c r="CD55" s="1"/>
  <c r="CJ55" s="1"/>
  <c r="EX54"/>
  <c r="ED54"/>
  <c r="Y54"/>
  <c r="CX53"/>
  <c r="BL53"/>
  <c r="AP53"/>
  <c r="AQ53" s="1"/>
  <c r="AW53" s="1"/>
  <c r="AI53"/>
  <c r="AM53" s="1"/>
  <c r="EB52"/>
  <c r="DQ52"/>
  <c r="BJ52"/>
  <c r="BK52" s="1"/>
  <c r="BQ52" s="1"/>
  <c r="W52"/>
  <c r="X52" s="1"/>
  <c r="AD52" s="1"/>
  <c r="P52"/>
  <c r="T52" s="1"/>
  <c r="EW51"/>
  <c r="EC51"/>
  <c r="CV51"/>
  <c r="CW51" s="1"/>
  <c r="DC51" s="1"/>
  <c r="CO51"/>
  <c r="CS51" s="1"/>
  <c r="BJ51"/>
  <c r="BK51" s="1"/>
  <c r="BQ51" s="1"/>
  <c r="BC51"/>
  <c r="BG51" s="1"/>
  <c r="EL50"/>
  <c r="DO50"/>
  <c r="DP50" s="1"/>
  <c r="DV50" s="1"/>
  <c r="DH50"/>
  <c r="DL50" s="1"/>
  <c r="Y50"/>
  <c r="ED49"/>
  <c r="DS49"/>
  <c r="AI49"/>
  <c r="AM49" s="1"/>
  <c r="AA49"/>
  <c r="DH48"/>
  <c r="DL48" s="1"/>
  <c r="CZ48"/>
  <c r="BG47"/>
  <c r="AM47"/>
  <c r="DQ46"/>
  <c r="BV46"/>
  <c r="BZ46" s="1"/>
  <c r="BN46"/>
  <c r="AT46"/>
  <c r="EP45"/>
  <c r="FK53"/>
  <c r="FM53"/>
  <c r="AA53"/>
  <c r="Y53"/>
  <c r="AR52"/>
  <c r="AT52"/>
  <c r="DQ51"/>
  <c r="DS51"/>
  <c r="CG51"/>
  <c r="CE51"/>
  <c r="CR49"/>
  <c r="CS49" s="1"/>
  <c r="CZ49"/>
  <c r="EO48"/>
  <c r="EN48"/>
  <c r="EP48"/>
  <c r="BY48"/>
  <c r="BZ48" s="1"/>
  <c r="CG48"/>
  <c r="DQ47"/>
  <c r="DS47"/>
  <c r="BJ47"/>
  <c r="BK47" s="1"/>
  <c r="BQ47" s="1"/>
  <c r="BO47"/>
  <c r="BP47" s="1"/>
  <c r="AP47"/>
  <c r="AQ47" s="1"/>
  <c r="AW47" s="1"/>
  <c r="AU47"/>
  <c r="AV47" s="1"/>
  <c r="FJ46"/>
  <c r="FL46"/>
  <c r="EM46"/>
  <c r="EL46"/>
  <c r="S46"/>
  <c r="T46" s="1"/>
  <c r="AA46"/>
  <c r="FK42"/>
  <c r="FM42"/>
  <c r="BY53"/>
  <c r="BZ53" s="1"/>
  <c r="AR53"/>
  <c r="EC52"/>
  <c r="BF52"/>
  <c r="BG52" s="1"/>
  <c r="AP52"/>
  <c r="AQ52" s="1"/>
  <c r="AW52" s="1"/>
  <c r="DO51"/>
  <c r="DP51" s="1"/>
  <c r="DV51" s="1"/>
  <c r="AM51"/>
  <c r="EB50"/>
  <c r="BG50"/>
  <c r="AM50"/>
  <c r="T50"/>
  <c r="CX49"/>
  <c r="BG49"/>
  <c r="CE48"/>
  <c r="EZ47"/>
  <c r="EM47"/>
  <c r="DL46"/>
  <c r="Y46"/>
  <c r="AM43"/>
  <c r="T42"/>
  <c r="DL41"/>
  <c r="T41"/>
  <c r="CS40"/>
  <c r="CH37"/>
  <c r="CI37" s="1"/>
  <c r="CC37"/>
  <c r="CD37" s="1"/>
  <c r="CJ37" s="1"/>
  <c r="EM36"/>
  <c r="EL36"/>
  <c r="AB35"/>
  <c r="AC35" s="1"/>
  <c r="W35"/>
  <c r="X35" s="1"/>
  <c r="AD35" s="1"/>
  <c r="EW34"/>
  <c r="EV34"/>
  <c r="EP34"/>
  <c r="EO34"/>
  <c r="EN34"/>
  <c r="EC34"/>
  <c r="EB34"/>
  <c r="BN34"/>
  <c r="BL34"/>
  <c r="AT34"/>
  <c r="AR34"/>
  <c r="EO31"/>
  <c r="EN31"/>
  <c r="EN29"/>
  <c r="EP29"/>
  <c r="EO29"/>
  <c r="BL50"/>
  <c r="AR50"/>
  <c r="DQ49"/>
  <c r="Y49"/>
  <c r="FJ48"/>
  <c r="CX48"/>
  <c r="FK47"/>
  <c r="CE47"/>
  <c r="BL46"/>
  <c r="AR46"/>
  <c r="DQ45"/>
  <c r="DA45"/>
  <c r="DB45" s="1"/>
  <c r="CG45"/>
  <c r="Y45"/>
  <c r="FJ44"/>
  <c r="CX44"/>
  <c r="CH44"/>
  <c r="CI44" s="1"/>
  <c r="BN44"/>
  <c r="AT44"/>
  <c r="FK43"/>
  <c r="EY43"/>
  <c r="EE43"/>
  <c r="DS43"/>
  <c r="CE43"/>
  <c r="BO43"/>
  <c r="BP43" s="1"/>
  <c r="AU43"/>
  <c r="AV43" s="1"/>
  <c r="AA43"/>
  <c r="FL42"/>
  <c r="DT42"/>
  <c r="DU42" s="1"/>
  <c r="CZ42"/>
  <c r="BL42"/>
  <c r="AR42"/>
  <c r="AB42"/>
  <c r="AC42" s="1"/>
  <c r="FM41"/>
  <c r="EO41"/>
  <c r="DQ41"/>
  <c r="DA41"/>
  <c r="DB41" s="1"/>
  <c r="CG41"/>
  <c r="Y41"/>
  <c r="FJ40"/>
  <c r="CX40"/>
  <c r="CH40"/>
  <c r="CI40" s="1"/>
  <c r="BN40"/>
  <c r="AT40"/>
  <c r="FK39"/>
  <c r="EY39"/>
  <c r="EE39"/>
  <c r="DS39"/>
  <c r="CE39"/>
  <c r="BO39"/>
  <c r="BP39" s="1"/>
  <c r="AU39"/>
  <c r="AV39" s="1"/>
  <c r="AA39"/>
  <c r="FL38"/>
  <c r="CO38"/>
  <c r="CS38" s="1"/>
  <c r="BV38"/>
  <c r="BZ38" s="1"/>
  <c r="CG38"/>
  <c r="BL38"/>
  <c r="EY37"/>
  <c r="EM37"/>
  <c r="CX37"/>
  <c r="BO37"/>
  <c r="BP37" s="1"/>
  <c r="AU37"/>
  <c r="AV37" s="1"/>
  <c r="BL36"/>
  <c r="BF36"/>
  <c r="BN36"/>
  <c r="AI36"/>
  <c r="AM36" s="1"/>
  <c r="P36"/>
  <c r="T36" s="1"/>
  <c r="AA36"/>
  <c r="FM35"/>
  <c r="FG35"/>
  <c r="FH35" s="1"/>
  <c r="EW35"/>
  <c r="DQ35"/>
  <c r="DK35"/>
  <c r="DS35"/>
  <c r="AR35"/>
  <c r="BZ34"/>
  <c r="CX33"/>
  <c r="BY33"/>
  <c r="CG33"/>
  <c r="EW32"/>
  <c r="EC32"/>
  <c r="DQ32"/>
  <c r="DS32"/>
  <c r="BC32"/>
  <c r="BG32" s="1"/>
  <c r="AL32"/>
  <c r="AT32"/>
  <c r="FC31"/>
  <c r="FD31" s="1"/>
  <c r="EV31"/>
  <c r="DH31"/>
  <c r="DL31" s="1"/>
  <c r="T31"/>
  <c r="BZ29"/>
  <c r="DQ38"/>
  <c r="DH38"/>
  <c r="DL38" s="1"/>
  <c r="DA38"/>
  <c r="DB38" s="1"/>
  <c r="CV38"/>
  <c r="CW38" s="1"/>
  <c r="DC38" s="1"/>
  <c r="EP37"/>
  <c r="EO37"/>
  <c r="EE36"/>
  <c r="ED36"/>
  <c r="AU36"/>
  <c r="AV36" s="1"/>
  <c r="AP36"/>
  <c r="AQ36" s="1"/>
  <c r="AW36" s="1"/>
  <c r="EZ35"/>
  <c r="EY35"/>
  <c r="CH34"/>
  <c r="CI34" s="1"/>
  <c r="CC34"/>
  <c r="CD34" s="1"/>
  <c r="CJ34" s="1"/>
  <c r="FL32"/>
  <c r="FJ32"/>
  <c r="EZ32"/>
  <c r="EY32"/>
  <c r="EX32"/>
  <c r="EM32"/>
  <c r="EL32"/>
  <c r="EF32"/>
  <c r="EE32"/>
  <c r="ED32"/>
  <c r="CZ32"/>
  <c r="CX32"/>
  <c r="FM31"/>
  <c r="FK31"/>
  <c r="EE27"/>
  <c r="EF27"/>
  <c r="ED27"/>
  <c r="CZ38"/>
  <c r="DS36"/>
  <c r="BZ36"/>
  <c r="BG36"/>
  <c r="DL35"/>
  <c r="CZ35"/>
  <c r="BG35"/>
  <c r="BZ33"/>
  <c r="BN33"/>
  <c r="AT33"/>
  <c r="AM32"/>
  <c r="AA32"/>
  <c r="CS27"/>
  <c r="Y38"/>
  <c r="P38"/>
  <c r="T38" s="1"/>
  <c r="BO36"/>
  <c r="BP36" s="1"/>
  <c r="BJ36"/>
  <c r="BK36" s="1"/>
  <c r="BQ36" s="1"/>
  <c r="DT35"/>
  <c r="DU35" s="1"/>
  <c r="DO35"/>
  <c r="DP35" s="1"/>
  <c r="DV35" s="1"/>
  <c r="EE33"/>
  <c r="ED33"/>
  <c r="DS33"/>
  <c r="DQ33"/>
  <c r="AA33"/>
  <c r="Y33"/>
  <c r="DT32"/>
  <c r="DU32" s="1"/>
  <c r="DO32"/>
  <c r="DP32" s="1"/>
  <c r="DV32" s="1"/>
  <c r="EP30"/>
  <c r="EO30"/>
  <c r="EN30"/>
  <c r="EV44"/>
  <c r="EB44"/>
  <c r="EL42"/>
  <c r="EV40"/>
  <c r="EB40"/>
  <c r="EP38"/>
  <c r="EB38"/>
  <c r="DS38"/>
  <c r="EW37"/>
  <c r="CE37"/>
  <c r="BY37"/>
  <c r="CG37"/>
  <c r="FL36"/>
  <c r="DT36"/>
  <c r="DU36" s="1"/>
  <c r="CE36"/>
  <c r="FC35"/>
  <c r="FD35" s="1"/>
  <c r="EB35"/>
  <c r="DA35"/>
  <c r="DB35" s="1"/>
  <c r="BL35"/>
  <c r="Y35"/>
  <c r="S35"/>
  <c r="AA35"/>
  <c r="FK34"/>
  <c r="DQ34"/>
  <c r="CR34"/>
  <c r="Y34"/>
  <c r="EW33"/>
  <c r="EL33"/>
  <c r="BG33"/>
  <c r="AM33"/>
  <c r="BZ32"/>
  <c r="T32"/>
  <c r="FG31"/>
  <c r="FH31" s="1"/>
  <c r="EY33"/>
  <c r="EX33"/>
  <c r="BO33"/>
  <c r="BP33" s="1"/>
  <c r="BJ33"/>
  <c r="BK33" s="1"/>
  <c r="BQ33" s="1"/>
  <c r="AU33"/>
  <c r="AV33" s="1"/>
  <c r="AP33"/>
  <c r="AQ33" s="1"/>
  <c r="AW33" s="1"/>
  <c r="AB32"/>
  <c r="AC32" s="1"/>
  <c r="W32"/>
  <c r="X32" s="1"/>
  <c r="AD32" s="1"/>
  <c r="EF31"/>
  <c r="EE31"/>
  <c r="EZ28"/>
  <c r="EY28"/>
  <c r="EX28"/>
  <c r="EY27"/>
  <c r="EZ27"/>
  <c r="EX27"/>
  <c r="EO27"/>
  <c r="EN27"/>
  <c r="EP27"/>
  <c r="CZ45"/>
  <c r="CG44"/>
  <c r="BN43"/>
  <c r="AT43"/>
  <c r="DS42"/>
  <c r="AA42"/>
  <c r="CZ41"/>
  <c r="CG40"/>
  <c r="BN39"/>
  <c r="AT39"/>
  <c r="CX38"/>
  <c r="EC37"/>
  <c r="CO37"/>
  <c r="CS37" s="1"/>
  <c r="BZ37"/>
  <c r="BN37"/>
  <c r="AT37"/>
  <c r="FM36"/>
  <c r="EF36"/>
  <c r="CZ36"/>
  <c r="AT36"/>
  <c r="EM35"/>
  <c r="CG35"/>
  <c r="AI35"/>
  <c r="AM35" s="1"/>
  <c r="T35"/>
  <c r="CS34"/>
  <c r="CE34"/>
  <c r="CG34"/>
  <c r="CO33"/>
  <c r="CS33" s="1"/>
  <c r="BN32"/>
  <c r="DT26"/>
  <c r="DU26" s="1"/>
  <c r="DO26"/>
  <c r="DP26" s="1"/>
  <c r="DV26" s="1"/>
  <c r="FK25"/>
  <c r="FM25"/>
  <c r="CZ24"/>
  <c r="CO24"/>
  <c r="CS24" s="1"/>
  <c r="CF24"/>
  <c r="BY24"/>
  <c r="BL24"/>
  <c r="BN24"/>
  <c r="BM24"/>
  <c r="DQ23"/>
  <c r="DS23"/>
  <c r="DR23"/>
  <c r="EP22"/>
  <c r="EO22"/>
  <c r="EN22"/>
  <c r="EN20"/>
  <c r="EP20"/>
  <c r="EO20"/>
  <c r="CV34"/>
  <c r="CW34" s="1"/>
  <c r="DC34" s="1"/>
  <c r="CC33"/>
  <c r="CD33" s="1"/>
  <c r="CJ33" s="1"/>
  <c r="BJ32"/>
  <c r="BK32" s="1"/>
  <c r="BQ32" s="1"/>
  <c r="AP32"/>
  <c r="AQ32" s="1"/>
  <c r="AW32" s="1"/>
  <c r="DO31"/>
  <c r="DP31" s="1"/>
  <c r="DV31" s="1"/>
  <c r="CE31"/>
  <c r="W31"/>
  <c r="X31" s="1"/>
  <c r="AD31" s="1"/>
  <c r="EV30"/>
  <c r="EB30"/>
  <c r="CV30"/>
  <c r="CW30" s="1"/>
  <c r="DC30" s="1"/>
  <c r="BL30"/>
  <c r="AR30"/>
  <c r="DQ29"/>
  <c r="CC29"/>
  <c r="CD29" s="1"/>
  <c r="CJ29" s="1"/>
  <c r="Y29"/>
  <c r="FJ28"/>
  <c r="EL28"/>
  <c r="DT28"/>
  <c r="DU28" s="1"/>
  <c r="CO28"/>
  <c r="CS28" s="1"/>
  <c r="CX28"/>
  <c r="CF28"/>
  <c r="AP28"/>
  <c r="AQ28" s="1"/>
  <c r="AW28" s="1"/>
  <c r="AT28"/>
  <c r="Y28"/>
  <c r="EM27"/>
  <c r="DT27"/>
  <c r="DU27" s="1"/>
  <c r="DK27"/>
  <c r="DL27" s="1"/>
  <c r="BL27"/>
  <c r="BF27"/>
  <c r="EO26"/>
  <c r="EB26"/>
  <c r="DS26"/>
  <c r="EC25"/>
  <c r="DL24"/>
  <c r="CE24"/>
  <c r="BN26"/>
  <c r="BC26"/>
  <c r="BG26" s="1"/>
  <c r="AT26"/>
  <c r="AI26"/>
  <c r="AM26" s="1"/>
  <c r="Z26"/>
  <c r="S26"/>
  <c r="DA25"/>
  <c r="DB25" s="1"/>
  <c r="CV25"/>
  <c r="CW25" s="1"/>
  <c r="DC25" s="1"/>
  <c r="AA25"/>
  <c r="P25"/>
  <c r="T25" s="1"/>
  <c r="EV24"/>
  <c r="EW24"/>
  <c r="EB24"/>
  <c r="EC24"/>
  <c r="EE23"/>
  <c r="ED23"/>
  <c r="EX22"/>
  <c r="EZ22"/>
  <c r="EY22"/>
  <c r="FK20"/>
  <c r="FM20"/>
  <c r="CV31"/>
  <c r="CW31" s="1"/>
  <c r="DC31" s="1"/>
  <c r="CC30"/>
  <c r="CD30" s="1"/>
  <c r="CJ30" s="1"/>
  <c r="EX29"/>
  <c r="ED29"/>
  <c r="BJ29"/>
  <c r="BK29" s="1"/>
  <c r="BQ29" s="1"/>
  <c r="AP29"/>
  <c r="AQ29" s="1"/>
  <c r="AW29" s="1"/>
  <c r="EE28"/>
  <c r="DR28"/>
  <c r="BJ28"/>
  <c r="BK28" s="1"/>
  <c r="BQ28" s="1"/>
  <c r="BN28"/>
  <c r="AL28"/>
  <c r="AM28" s="1"/>
  <c r="AA28"/>
  <c r="FG27"/>
  <c r="FH27" s="1"/>
  <c r="DA27"/>
  <c r="DB27" s="1"/>
  <c r="BV27"/>
  <c r="BZ27" s="1"/>
  <c r="CE27"/>
  <c r="AL27"/>
  <c r="FC26"/>
  <c r="FD26" s="1"/>
  <c r="EP26"/>
  <c r="Y26"/>
  <c r="DQ25"/>
  <c r="CZ25"/>
  <c r="BZ24"/>
  <c r="CE23"/>
  <c r="EZ26"/>
  <c r="EY26"/>
  <c r="DR26"/>
  <c r="DK26"/>
  <c r="CX26"/>
  <c r="CZ26"/>
  <c r="CY26"/>
  <c r="CH24"/>
  <c r="CI24" s="1"/>
  <c r="CC24"/>
  <c r="CD24" s="1"/>
  <c r="CJ24" s="1"/>
  <c r="FM23"/>
  <c r="FK23"/>
  <c r="EY23"/>
  <c r="EX23"/>
  <c r="ED22"/>
  <c r="EF22"/>
  <c r="EE22"/>
  <c r="EZ20"/>
  <c r="EY20"/>
  <c r="EX20"/>
  <c r="EF28"/>
  <c r="BV28"/>
  <c r="BZ28" s="1"/>
  <c r="BF28"/>
  <c r="BG28" s="1"/>
  <c r="FC27"/>
  <c r="FD27" s="1"/>
  <c r="CY27"/>
  <c r="AI27"/>
  <c r="AM27" s="1"/>
  <c r="EM26"/>
  <c r="DQ26"/>
  <c r="T26"/>
  <c r="CG24"/>
  <c r="AU27"/>
  <c r="AV27" s="1"/>
  <c r="AP27"/>
  <c r="AQ27" s="1"/>
  <c r="AW27" s="1"/>
  <c r="AA27"/>
  <c r="Z27"/>
  <c r="AB26"/>
  <c r="AC26" s="1"/>
  <c r="W26"/>
  <c r="X26" s="1"/>
  <c r="AD26" s="1"/>
  <c r="EO25"/>
  <c r="EN25"/>
  <c r="DS25"/>
  <c r="DH25"/>
  <c r="DL25" s="1"/>
  <c r="CY25"/>
  <c r="CR25"/>
  <c r="CS25" s="1"/>
  <c r="CE25"/>
  <c r="CG25"/>
  <c r="CF25"/>
  <c r="EN24"/>
  <c r="EP24"/>
  <c r="EO24"/>
  <c r="AR24"/>
  <c r="AT24"/>
  <c r="AS24"/>
  <c r="CG23"/>
  <c r="BV23"/>
  <c r="BZ23" s="1"/>
  <c r="FM22"/>
  <c r="FK22"/>
  <c r="EF20"/>
  <c r="EE20"/>
  <c r="ED20"/>
  <c r="DS27"/>
  <c r="BG27"/>
  <c r="AT27"/>
  <c r="DL26"/>
  <c r="AA26"/>
  <c r="EZ23"/>
  <c r="EO19"/>
  <c r="EP19" s="1"/>
  <c r="EN19"/>
  <c r="EC19"/>
  <c r="EB19"/>
  <c r="DR18"/>
  <c r="DQ18"/>
  <c r="DS18"/>
  <c r="DT18" s="1"/>
  <c r="DU18" s="1"/>
  <c r="AP18"/>
  <c r="Y18"/>
  <c r="Z18" s="1"/>
  <c r="AA18"/>
  <c r="EY17"/>
  <c r="EZ17" s="1"/>
  <c r="EX17"/>
  <c r="EM17"/>
  <c r="EL17"/>
  <c r="ED17"/>
  <c r="EE17" s="1"/>
  <c r="EF17" s="1"/>
  <c r="AT17"/>
  <c r="AR17"/>
  <c r="AS17" s="1"/>
  <c r="EZ16"/>
  <c r="EY16"/>
  <c r="EN16"/>
  <c r="EO16" s="1"/>
  <c r="EP16" s="1"/>
  <c r="CZ15"/>
  <c r="CX15"/>
  <c r="CY15" s="1"/>
  <c r="EE13"/>
  <c r="EF13" s="1"/>
  <c r="ED13"/>
  <c r="CE26"/>
  <c r="EV25"/>
  <c r="EB25"/>
  <c r="BL25"/>
  <c r="AR25"/>
  <c r="DQ24"/>
  <c r="Y24"/>
  <c r="EL23"/>
  <c r="CX23"/>
  <c r="BJ23"/>
  <c r="BK23" s="1"/>
  <c r="BQ23" s="1"/>
  <c r="BF23"/>
  <c r="BG23" s="1"/>
  <c r="AP23"/>
  <c r="AQ23" s="1"/>
  <c r="AW23" s="1"/>
  <c r="AL23"/>
  <c r="AM23" s="1"/>
  <c r="Z23"/>
  <c r="EM22"/>
  <c r="DO22"/>
  <c r="DP22" s="1"/>
  <c r="DV22" s="1"/>
  <c r="DK22"/>
  <c r="DL22" s="1"/>
  <c r="CY22"/>
  <c r="CE22"/>
  <c r="BC22"/>
  <c r="BG22" s="1"/>
  <c r="AI22"/>
  <c r="AM22" s="1"/>
  <c r="W22"/>
  <c r="X22" s="1"/>
  <c r="AD22" s="1"/>
  <c r="S22"/>
  <c r="T22" s="1"/>
  <c r="EV21"/>
  <c r="EN21"/>
  <c r="EB21"/>
  <c r="DH21"/>
  <c r="DL21" s="1"/>
  <c r="CV21"/>
  <c r="CW21" s="1"/>
  <c r="DC21" s="1"/>
  <c r="CR21"/>
  <c r="CS21" s="1"/>
  <c r="CF21"/>
  <c r="BL21"/>
  <c r="AR21"/>
  <c r="P21"/>
  <c r="T21" s="1"/>
  <c r="EW20"/>
  <c r="EC20"/>
  <c r="DQ20"/>
  <c r="CO20"/>
  <c r="CS20" s="1"/>
  <c r="CC20"/>
  <c r="CD20" s="1"/>
  <c r="CJ20" s="1"/>
  <c r="BY20"/>
  <c r="BZ20" s="1"/>
  <c r="BM20"/>
  <c r="AR20"/>
  <c r="CS19"/>
  <c r="CE19"/>
  <c r="DV18"/>
  <c r="DS17"/>
  <c r="AA17"/>
  <c r="DL16"/>
  <c r="CG15"/>
  <c r="AQ14"/>
  <c r="T13"/>
  <c r="DQ19"/>
  <c r="DR19" s="1"/>
  <c r="DH19"/>
  <c r="DL19" s="1"/>
  <c r="DP19" s="1"/>
  <c r="CV19"/>
  <c r="CG19"/>
  <c r="CH19" s="1"/>
  <c r="CI19" s="1"/>
  <c r="CF19"/>
  <c r="CG18"/>
  <c r="CE18"/>
  <c r="CF18" s="1"/>
  <c r="EN10"/>
  <c r="EO10" s="1"/>
  <c r="EP10" s="1"/>
  <c r="EX9"/>
  <c r="EY9" s="1"/>
  <c r="EZ9" s="1"/>
  <c r="AA23"/>
  <c r="FL22"/>
  <c r="CZ22"/>
  <c r="FM21"/>
  <c r="CG21"/>
  <c r="BN20"/>
  <c r="CZ19"/>
  <c r="EW18"/>
  <c r="BL18"/>
  <c r="BN18"/>
  <c r="DL17"/>
  <c r="CE17"/>
  <c r="BF17"/>
  <c r="T17"/>
  <c r="CX16"/>
  <c r="CZ16"/>
  <c r="BK16"/>
  <c r="BC16"/>
  <c r="BG16" s="1"/>
  <c r="AQ16"/>
  <c r="AI16"/>
  <c r="AM16" s="1"/>
  <c r="BZ15"/>
  <c r="X15"/>
  <c r="EX14"/>
  <c r="BG14"/>
  <c r="AM13"/>
  <c r="X13"/>
  <c r="CS12"/>
  <c r="T12"/>
  <c r="BZ11"/>
  <c r="Z11"/>
  <c r="AM10"/>
  <c r="DP9"/>
  <c r="T9"/>
  <c r="BL19"/>
  <c r="BM19" s="1"/>
  <c r="AR19"/>
  <c r="AS19" s="1"/>
  <c r="EO18"/>
  <c r="EP18" s="1"/>
  <c r="DO17"/>
  <c r="DP17" s="1"/>
  <c r="CX17"/>
  <c r="CY17" s="1"/>
  <c r="CZ17"/>
  <c r="W17"/>
  <c r="X17" s="1"/>
  <c r="CC15"/>
  <c r="CD15" s="1"/>
  <c r="BM15"/>
  <c r="BL15"/>
  <c r="BN15"/>
  <c r="EY12"/>
  <c r="EZ12" s="1"/>
  <c r="EX12"/>
  <c r="EE9"/>
  <c r="ED9"/>
  <c r="EF9"/>
  <c r="AA20"/>
  <c r="EX18"/>
  <c r="AT18"/>
  <c r="CF17"/>
  <c r="BG17"/>
  <c r="DL15"/>
  <c r="DP15" s="1"/>
  <c r="CW14"/>
  <c r="BK14"/>
  <c r="CD13"/>
  <c r="CW12"/>
  <c r="CD11"/>
  <c r="AQ10"/>
  <c r="CF9"/>
  <c r="CH9" s="1"/>
  <c r="X9"/>
  <c r="EW19"/>
  <c r="EV19"/>
  <c r="Y19"/>
  <c r="Z19" s="1"/>
  <c r="P19"/>
  <c r="T19" s="1"/>
  <c r="X19" s="1"/>
  <c r="BJ18"/>
  <c r="BK18" s="1"/>
  <c r="BN17"/>
  <c r="BL17"/>
  <c r="BM17" s="1"/>
  <c r="EE16"/>
  <c r="EF16" s="1"/>
  <c r="CV16"/>
  <c r="CW16" s="1"/>
  <c r="CE16"/>
  <c r="CF16" s="1"/>
  <c r="CG16"/>
  <c r="EW15"/>
  <c r="EV15"/>
  <c r="EO15"/>
  <c r="EN15"/>
  <c r="EP15"/>
  <c r="EC15"/>
  <c r="EB15"/>
  <c r="EO14"/>
  <c r="EP14" s="1"/>
  <c r="EN14"/>
  <c r="EY13"/>
  <c r="EX13"/>
  <c r="EZ13"/>
  <c r="EE12"/>
  <c r="EF12" s="1"/>
  <c r="ED12"/>
  <c r="EO11"/>
  <c r="EP11" s="1"/>
  <c r="EN11"/>
  <c r="AM20"/>
  <c r="AB20"/>
  <c r="AC20" s="1"/>
  <c r="BN19"/>
  <c r="AT19"/>
  <c r="EY18"/>
  <c r="EZ18" s="1"/>
  <c r="ED18"/>
  <c r="EE18" s="1"/>
  <c r="EF18" s="1"/>
  <c r="CX18"/>
  <c r="CY18" s="1"/>
  <c r="BY18"/>
  <c r="BZ18" s="1"/>
  <c r="AM18"/>
  <c r="AM17"/>
  <c r="BO16"/>
  <c r="BP16" s="1"/>
  <c r="BM16"/>
  <c r="AU16"/>
  <c r="AV16" s="1"/>
  <c r="AS16"/>
  <c r="T16"/>
  <c r="DR15"/>
  <c r="CO15"/>
  <c r="CS15" s="1"/>
  <c r="Z15"/>
  <c r="AB15" s="1"/>
  <c r="AC15" s="1"/>
  <c r="DA14"/>
  <c r="DB14" s="1"/>
  <c r="CH13"/>
  <c r="CI13" s="1"/>
  <c r="EN12"/>
  <c r="BM12"/>
  <c r="BO12" s="1"/>
  <c r="AS12"/>
  <c r="AU12" s="1"/>
  <c r="EX10"/>
  <c r="BG10"/>
  <c r="BK10" s="1"/>
  <c r="AT15"/>
  <c r="EY14"/>
  <c r="EZ14" s="1"/>
  <c r="EE14"/>
  <c r="EF14" s="1"/>
  <c r="DS14"/>
  <c r="CE14"/>
  <c r="CF14" s="1"/>
  <c r="AA14"/>
  <c r="CZ13"/>
  <c r="BL13"/>
  <c r="BM13" s="1"/>
  <c r="AR13"/>
  <c r="AS13" s="1"/>
  <c r="EO12"/>
  <c r="EP12" s="1"/>
  <c r="CG12"/>
  <c r="CX11"/>
  <c r="CY11" s="1"/>
  <c r="BN11"/>
  <c r="AT11"/>
  <c r="EY10"/>
  <c r="EZ10" s="1"/>
  <c r="EE10"/>
  <c r="EF10" s="1"/>
  <c r="DS10"/>
  <c r="CE10"/>
  <c r="CF10" s="1"/>
  <c r="AA10"/>
  <c r="CZ9"/>
  <c r="AR9"/>
  <c r="AS9" s="1"/>
  <c r="AU9" s="1"/>
  <c r="CO18"/>
  <c r="CS18" s="1"/>
  <c r="CW18" s="1"/>
  <c r="CC18"/>
  <c r="BM18"/>
  <c r="BO18" s="1"/>
  <c r="BP18" s="1"/>
  <c r="AS18"/>
  <c r="DR17"/>
  <c r="DT17" s="1"/>
  <c r="DU17" s="1"/>
  <c r="BV17"/>
  <c r="BZ17" s="1"/>
  <c r="CD17" s="1"/>
  <c r="BJ17"/>
  <c r="BK17" s="1"/>
  <c r="AP17"/>
  <c r="AQ17" s="1"/>
  <c r="Z17"/>
  <c r="DO16"/>
  <c r="DP16" s="1"/>
  <c r="CY16"/>
  <c r="DA16" s="1"/>
  <c r="DB16" s="1"/>
  <c r="W16"/>
  <c r="X16" s="1"/>
  <c r="CV15"/>
  <c r="CW15" s="1"/>
  <c r="CF15"/>
  <c r="AR15"/>
  <c r="AS15" s="1"/>
  <c r="DQ14"/>
  <c r="DR14" s="1"/>
  <c r="CC14"/>
  <c r="CD14" s="1"/>
  <c r="BM14"/>
  <c r="BO14" s="1"/>
  <c r="BP14" s="1"/>
  <c r="AS14"/>
  <c r="AU14" s="1"/>
  <c r="AV14" s="1"/>
  <c r="Y14"/>
  <c r="Z14" s="1"/>
  <c r="EL13"/>
  <c r="DR13"/>
  <c r="DT13" s="1"/>
  <c r="CX13"/>
  <c r="CY13" s="1"/>
  <c r="BJ13"/>
  <c r="BK13" s="1"/>
  <c r="BO13" s="1"/>
  <c r="BP13" s="1"/>
  <c r="AP13"/>
  <c r="AQ13" s="1"/>
  <c r="Z13"/>
  <c r="AB13" s="1"/>
  <c r="AC13" s="1"/>
  <c r="DO12"/>
  <c r="DP12" s="1"/>
  <c r="DT12" s="1"/>
  <c r="DU12" s="1"/>
  <c r="CY12"/>
  <c r="DA12" s="1"/>
  <c r="DB12" s="1"/>
  <c r="CE12"/>
  <c r="CF12" s="1"/>
  <c r="W12"/>
  <c r="X12" s="1"/>
  <c r="EV11"/>
  <c r="EB11"/>
  <c r="DH11"/>
  <c r="DL11" s="1"/>
  <c r="DP11" s="1"/>
  <c r="CV11"/>
  <c r="CW11" s="1"/>
  <c r="DA11" s="1"/>
  <c r="DB11" s="1"/>
  <c r="CF11"/>
  <c r="CH11" s="1"/>
  <c r="CI11" s="1"/>
  <c r="BL11"/>
  <c r="BM11" s="1"/>
  <c r="AR11"/>
  <c r="AS11" s="1"/>
  <c r="P11"/>
  <c r="T11" s="1"/>
  <c r="X11" s="1"/>
  <c r="DQ10"/>
  <c r="DR10" s="1"/>
  <c r="CO10"/>
  <c r="CS10" s="1"/>
  <c r="CW10" s="1"/>
  <c r="CC10"/>
  <c r="CD10" s="1"/>
  <c r="CH10" s="1"/>
  <c r="CI10" s="1"/>
  <c r="BM10"/>
  <c r="AS10"/>
  <c r="AU10" s="1"/>
  <c r="AV10" s="1"/>
  <c r="Y10"/>
  <c r="Z10" s="1"/>
  <c r="EL9"/>
  <c r="DR9"/>
  <c r="DT9" s="1"/>
  <c r="DU9" s="1"/>
  <c r="CX9"/>
  <c r="CY9" s="1"/>
  <c r="BJ9"/>
  <c r="BK9" s="1"/>
  <c r="Z9"/>
  <c r="AB9" s="1"/>
  <c r="AC9" s="1"/>
  <c r="E111"/>
  <c r="C111"/>
  <c r="E107"/>
  <c r="I107"/>
  <c r="C107"/>
  <c r="G107"/>
  <c r="K107"/>
  <c r="E103"/>
  <c r="I103"/>
  <c r="C103"/>
  <c r="G103"/>
  <c r="K103"/>
  <c r="E99"/>
  <c r="I99"/>
  <c r="C99"/>
  <c r="G99"/>
  <c r="K99"/>
  <c r="E95"/>
  <c r="I95"/>
  <c r="C95"/>
  <c r="G95"/>
  <c r="K95"/>
  <c r="E91"/>
  <c r="I91"/>
  <c r="C91"/>
  <c r="G91"/>
  <c r="K91"/>
  <c r="E87"/>
  <c r="I87"/>
  <c r="C87"/>
  <c r="G87"/>
  <c r="K87"/>
  <c r="E83"/>
  <c r="I83"/>
  <c r="C83"/>
  <c r="G83"/>
  <c r="K83"/>
  <c r="E79"/>
  <c r="I79"/>
  <c r="C79"/>
  <c r="G79"/>
  <c r="K79"/>
  <c r="E75"/>
  <c r="I75"/>
  <c r="C75"/>
  <c r="G75"/>
  <c r="K75"/>
  <c r="E71"/>
  <c r="I71"/>
  <c r="C71"/>
  <c r="G71"/>
  <c r="K71"/>
  <c r="E67"/>
  <c r="I67"/>
  <c r="C67"/>
  <c r="G67"/>
  <c r="K67"/>
  <c r="E63"/>
  <c r="I63"/>
  <c r="C63"/>
  <c r="G63"/>
  <c r="K63"/>
  <c r="E59"/>
  <c r="I59"/>
  <c r="C59"/>
  <c r="G59"/>
  <c r="K59"/>
  <c r="E55"/>
  <c r="I55"/>
  <c r="C55"/>
  <c r="G55"/>
  <c r="K55"/>
  <c r="E51"/>
  <c r="I51"/>
  <c r="C51"/>
  <c r="G51"/>
  <c r="K51"/>
  <c r="E47"/>
  <c r="I47"/>
  <c r="C47"/>
  <c r="G47"/>
  <c r="K47"/>
  <c r="E43"/>
  <c r="I43"/>
  <c r="C43"/>
  <c r="G43"/>
  <c r="K43"/>
  <c r="E39"/>
  <c r="I39"/>
  <c r="C39"/>
  <c r="G39"/>
  <c r="K39"/>
  <c r="E35"/>
  <c r="I35"/>
  <c r="C35"/>
  <c r="G35"/>
  <c r="K35"/>
  <c r="E31"/>
  <c r="I31"/>
  <c r="C31"/>
  <c r="G31"/>
  <c r="K31"/>
  <c r="E27"/>
  <c r="I27"/>
  <c r="C27"/>
  <c r="G27"/>
  <c r="K27"/>
  <c r="E25"/>
  <c r="I25"/>
  <c r="D25"/>
  <c r="H25"/>
  <c r="C25"/>
  <c r="G25"/>
  <c r="K25"/>
  <c r="E23"/>
  <c r="I23"/>
  <c r="D23"/>
  <c r="H23"/>
  <c r="C23"/>
  <c r="G23"/>
  <c r="K23"/>
  <c r="E21"/>
  <c r="I21"/>
  <c r="D21"/>
  <c r="H21"/>
  <c r="C21"/>
  <c r="G21"/>
  <c r="K21"/>
  <c r="E19"/>
  <c r="I19"/>
  <c r="D19"/>
  <c r="H19"/>
  <c r="C19"/>
  <c r="G19"/>
  <c r="K19"/>
  <c r="E17"/>
  <c r="I17"/>
  <c r="D17"/>
  <c r="H17"/>
  <c r="C17"/>
  <c r="G17"/>
  <c r="K17"/>
  <c r="F202"/>
  <c r="J194"/>
  <c r="F194"/>
  <c r="D110"/>
  <c r="D106"/>
  <c r="D102"/>
  <c r="D98"/>
  <c r="D94"/>
  <c r="D90"/>
  <c r="D86"/>
  <c r="D82"/>
  <c r="D78"/>
  <c r="D74"/>
  <c r="D70"/>
  <c r="D66"/>
  <c r="D62"/>
  <c r="D58"/>
  <c r="D54"/>
  <c r="D50"/>
  <c r="D46"/>
  <c r="D42"/>
  <c r="D38"/>
  <c r="D34"/>
  <c r="D30"/>
  <c r="C108"/>
  <c r="G108"/>
  <c r="K108"/>
  <c r="E108"/>
  <c r="I108"/>
  <c r="C104"/>
  <c r="G104"/>
  <c r="K104"/>
  <c r="E104"/>
  <c r="I104"/>
  <c r="C100"/>
  <c r="G100"/>
  <c r="K100"/>
  <c r="E100"/>
  <c r="I100"/>
  <c r="C96"/>
  <c r="G96"/>
  <c r="K96"/>
  <c r="E96"/>
  <c r="I96"/>
  <c r="C92"/>
  <c r="G92"/>
  <c r="K92"/>
  <c r="E92"/>
  <c r="I92"/>
  <c r="C88"/>
  <c r="G88"/>
  <c r="K88"/>
  <c r="E88"/>
  <c r="I88"/>
  <c r="C84"/>
  <c r="G84"/>
  <c r="K84"/>
  <c r="E84"/>
  <c r="I84"/>
  <c r="C80"/>
  <c r="G80"/>
  <c r="K80"/>
  <c r="E80"/>
  <c r="I80"/>
  <c r="C76"/>
  <c r="G76"/>
  <c r="K76"/>
  <c r="E76"/>
  <c r="I76"/>
  <c r="C72"/>
  <c r="G72"/>
  <c r="K72"/>
  <c r="E72"/>
  <c r="I72"/>
  <c r="C68"/>
  <c r="G68"/>
  <c r="K68"/>
  <c r="E68"/>
  <c r="I68"/>
  <c r="C64"/>
  <c r="G64"/>
  <c r="K64"/>
  <c r="E64"/>
  <c r="I64"/>
  <c r="C60"/>
  <c r="G60"/>
  <c r="K60"/>
  <c r="E60"/>
  <c r="I60"/>
  <c r="C56"/>
  <c r="G56"/>
  <c r="K56"/>
  <c r="E56"/>
  <c r="I56"/>
  <c r="C52"/>
  <c r="G52"/>
  <c r="K52"/>
  <c r="E52"/>
  <c r="I52"/>
  <c r="C48"/>
  <c r="G48"/>
  <c r="K48"/>
  <c r="E48"/>
  <c r="I48"/>
  <c r="C44"/>
  <c r="G44"/>
  <c r="K44"/>
  <c r="E44"/>
  <c r="I44"/>
  <c r="C40"/>
  <c r="G40"/>
  <c r="K40"/>
  <c r="E40"/>
  <c r="I40"/>
  <c r="C36"/>
  <c r="G36"/>
  <c r="K36"/>
  <c r="E36"/>
  <c r="I36"/>
  <c r="C32"/>
  <c r="G32"/>
  <c r="K32"/>
  <c r="E32"/>
  <c r="I32"/>
  <c r="C28"/>
  <c r="G28"/>
  <c r="K28"/>
  <c r="E28"/>
  <c r="I28"/>
  <c r="I207"/>
  <c r="K206"/>
  <c r="G206"/>
  <c r="C206"/>
  <c r="I205"/>
  <c r="K204"/>
  <c r="G204"/>
  <c r="C204"/>
  <c r="I203"/>
  <c r="K202"/>
  <c r="G202"/>
  <c r="C202"/>
  <c r="I201"/>
  <c r="K200"/>
  <c r="G200"/>
  <c r="C200"/>
  <c r="I199"/>
  <c r="K198"/>
  <c r="G198"/>
  <c r="C198"/>
  <c r="I197"/>
  <c r="K196"/>
  <c r="G196"/>
  <c r="C196"/>
  <c r="I195"/>
  <c r="K194"/>
  <c r="G194"/>
  <c r="C194"/>
  <c r="I193"/>
  <c r="K192"/>
  <c r="G192"/>
  <c r="C192"/>
  <c r="I191"/>
  <c r="K190"/>
  <c r="G190"/>
  <c r="C190"/>
  <c r="I189"/>
  <c r="K188"/>
  <c r="G188"/>
  <c r="C188"/>
  <c r="I187"/>
  <c r="K186"/>
  <c r="G186"/>
  <c r="C186"/>
  <c r="I185"/>
  <c r="K184"/>
  <c r="G184"/>
  <c r="C184"/>
  <c r="I183"/>
  <c r="K182"/>
  <c r="G182"/>
  <c r="C182"/>
  <c r="I181"/>
  <c r="K180"/>
  <c r="G180"/>
  <c r="C180"/>
  <c r="I179"/>
  <c r="K178"/>
  <c r="G178"/>
  <c r="C178"/>
  <c r="I177"/>
  <c r="K176"/>
  <c r="G176"/>
  <c r="C176"/>
  <c r="I175"/>
  <c r="K174"/>
  <c r="G174"/>
  <c r="C174"/>
  <c r="I173"/>
  <c r="K172"/>
  <c r="G172"/>
  <c r="C172"/>
  <c r="I171"/>
  <c r="K170"/>
  <c r="G170"/>
  <c r="C170"/>
  <c r="I169"/>
  <c r="K168"/>
  <c r="G168"/>
  <c r="C168"/>
  <c r="I167"/>
  <c r="K166"/>
  <c r="G166"/>
  <c r="C166"/>
  <c r="I165"/>
  <c r="K164"/>
  <c r="G164"/>
  <c r="C164"/>
  <c r="K162"/>
  <c r="G162"/>
  <c r="C162"/>
  <c r="K160"/>
  <c r="G160"/>
  <c r="C160"/>
  <c r="K158"/>
  <c r="G158"/>
  <c r="C158"/>
  <c r="K156"/>
  <c r="G156"/>
  <c r="C156"/>
  <c r="K154"/>
  <c r="G154"/>
  <c r="C154"/>
  <c r="K152"/>
  <c r="G152"/>
  <c r="C152"/>
  <c r="K150"/>
  <c r="G150"/>
  <c r="C150"/>
  <c r="K148"/>
  <c r="G148"/>
  <c r="C148"/>
  <c r="K146"/>
  <c r="G146"/>
  <c r="C146"/>
  <c r="K144"/>
  <c r="G144"/>
  <c r="C144"/>
  <c r="K142"/>
  <c r="G142"/>
  <c r="C142"/>
  <c r="K140"/>
  <c r="G140"/>
  <c r="C140"/>
  <c r="K138"/>
  <c r="G138"/>
  <c r="C138"/>
  <c r="K136"/>
  <c r="G136"/>
  <c r="C136"/>
  <c r="K134"/>
  <c r="G134"/>
  <c r="C134"/>
  <c r="K132"/>
  <c r="G132"/>
  <c r="C132"/>
  <c r="K130"/>
  <c r="G130"/>
  <c r="C130"/>
  <c r="K128"/>
  <c r="G128"/>
  <c r="C128"/>
  <c r="K126"/>
  <c r="G126"/>
  <c r="C126"/>
  <c r="K124"/>
  <c r="G124"/>
  <c r="C124"/>
  <c r="K122"/>
  <c r="G122"/>
  <c r="C122"/>
  <c r="K120"/>
  <c r="G120"/>
  <c r="C120"/>
  <c r="K118"/>
  <c r="G118"/>
  <c r="C118"/>
  <c r="K116"/>
  <c r="G116"/>
  <c r="C116"/>
  <c r="K114"/>
  <c r="G114"/>
  <c r="C114"/>
  <c r="K112"/>
  <c r="G112"/>
  <c r="C112"/>
  <c r="I111"/>
  <c r="D111"/>
  <c r="F110"/>
  <c r="D107"/>
  <c r="F106"/>
  <c r="D103"/>
  <c r="F102"/>
  <c r="D99"/>
  <c r="F98"/>
  <c r="D95"/>
  <c r="F94"/>
  <c r="D91"/>
  <c r="F90"/>
  <c r="D87"/>
  <c r="F86"/>
  <c r="D83"/>
  <c r="F82"/>
  <c r="D79"/>
  <c r="F78"/>
  <c r="D75"/>
  <c r="F74"/>
  <c r="D71"/>
  <c r="F70"/>
  <c r="D67"/>
  <c r="F66"/>
  <c r="D63"/>
  <c r="F62"/>
  <c r="D59"/>
  <c r="F58"/>
  <c r="D55"/>
  <c r="F54"/>
  <c r="D51"/>
  <c r="F50"/>
  <c r="D47"/>
  <c r="F46"/>
  <c r="D43"/>
  <c r="F42"/>
  <c r="D39"/>
  <c r="F38"/>
  <c r="D35"/>
  <c r="F34"/>
  <c r="D31"/>
  <c r="F30"/>
  <c r="D27"/>
  <c r="F25"/>
  <c r="F23"/>
  <c r="F21"/>
  <c r="F19"/>
  <c r="F17"/>
  <c r="E109"/>
  <c r="I109"/>
  <c r="C109"/>
  <c r="G109"/>
  <c r="K109"/>
  <c r="E105"/>
  <c r="I105"/>
  <c r="C105"/>
  <c r="G105"/>
  <c r="K105"/>
  <c r="E101"/>
  <c r="I101"/>
  <c r="C101"/>
  <c r="G101"/>
  <c r="K101"/>
  <c r="E97"/>
  <c r="I97"/>
  <c r="C97"/>
  <c r="G97"/>
  <c r="K97"/>
  <c r="E93"/>
  <c r="I93"/>
  <c r="C93"/>
  <c r="G93"/>
  <c r="K93"/>
  <c r="E89"/>
  <c r="I89"/>
  <c r="C89"/>
  <c r="G89"/>
  <c r="K89"/>
  <c r="E85"/>
  <c r="I85"/>
  <c r="C85"/>
  <c r="G85"/>
  <c r="K85"/>
  <c r="E81"/>
  <c r="I81"/>
  <c r="C81"/>
  <c r="G81"/>
  <c r="K81"/>
  <c r="E77"/>
  <c r="I77"/>
  <c r="C77"/>
  <c r="G77"/>
  <c r="K77"/>
  <c r="E73"/>
  <c r="I73"/>
  <c r="C73"/>
  <c r="G73"/>
  <c r="K73"/>
  <c r="E69"/>
  <c r="I69"/>
  <c r="C69"/>
  <c r="G69"/>
  <c r="K69"/>
  <c r="E65"/>
  <c r="I65"/>
  <c r="C65"/>
  <c r="G65"/>
  <c r="K65"/>
  <c r="E61"/>
  <c r="I61"/>
  <c r="C61"/>
  <c r="G61"/>
  <c r="K61"/>
  <c r="E57"/>
  <c r="I57"/>
  <c r="C57"/>
  <c r="G57"/>
  <c r="K57"/>
  <c r="E53"/>
  <c r="I53"/>
  <c r="C53"/>
  <c r="G53"/>
  <c r="K53"/>
  <c r="E49"/>
  <c r="I49"/>
  <c r="C49"/>
  <c r="G49"/>
  <c r="K49"/>
  <c r="E45"/>
  <c r="I45"/>
  <c r="C45"/>
  <c r="G45"/>
  <c r="K45"/>
  <c r="E41"/>
  <c r="I41"/>
  <c r="C41"/>
  <c r="G41"/>
  <c r="K41"/>
  <c r="E37"/>
  <c r="I37"/>
  <c r="C37"/>
  <c r="G37"/>
  <c r="K37"/>
  <c r="E33"/>
  <c r="I33"/>
  <c r="C33"/>
  <c r="G33"/>
  <c r="K33"/>
  <c r="E29"/>
  <c r="I29"/>
  <c r="C29"/>
  <c r="G29"/>
  <c r="K29"/>
  <c r="J206"/>
  <c r="F206"/>
  <c r="J204"/>
  <c r="F204"/>
  <c r="H206"/>
  <c r="H204"/>
  <c r="H202"/>
  <c r="H200"/>
  <c r="H198"/>
  <c r="H196"/>
  <c r="H194"/>
  <c r="H192"/>
  <c r="H190"/>
  <c r="H188"/>
  <c r="H186"/>
  <c r="H184"/>
  <c r="H182"/>
  <c r="H180"/>
  <c r="H178"/>
  <c r="H176"/>
  <c r="H174"/>
  <c r="H172"/>
  <c r="H170"/>
  <c r="H168"/>
  <c r="H166"/>
  <c r="H164"/>
  <c r="H162"/>
  <c r="H160"/>
  <c r="H158"/>
  <c r="H156"/>
  <c r="H154"/>
  <c r="H152"/>
  <c r="H150"/>
  <c r="H148"/>
  <c r="H146"/>
  <c r="H144"/>
  <c r="H142"/>
  <c r="H140"/>
  <c r="H138"/>
  <c r="H136"/>
  <c r="H134"/>
  <c r="H132"/>
  <c r="H130"/>
  <c r="H128"/>
  <c r="H126"/>
  <c r="H124"/>
  <c r="H122"/>
  <c r="H120"/>
  <c r="H118"/>
  <c r="H116"/>
  <c r="H114"/>
  <c r="H112"/>
  <c r="J111"/>
  <c r="F111"/>
  <c r="D108"/>
  <c r="F107"/>
  <c r="D104"/>
  <c r="F103"/>
  <c r="D100"/>
  <c r="F99"/>
  <c r="D96"/>
  <c r="F95"/>
  <c r="D92"/>
  <c r="F91"/>
  <c r="D88"/>
  <c r="F87"/>
  <c r="D84"/>
  <c r="F83"/>
  <c r="D80"/>
  <c r="F79"/>
  <c r="D76"/>
  <c r="F75"/>
  <c r="D72"/>
  <c r="F71"/>
  <c r="D68"/>
  <c r="F67"/>
  <c r="D64"/>
  <c r="F63"/>
  <c r="D60"/>
  <c r="F59"/>
  <c r="D56"/>
  <c r="F55"/>
  <c r="D52"/>
  <c r="F51"/>
  <c r="D48"/>
  <c r="F47"/>
  <c r="D44"/>
  <c r="F43"/>
  <c r="D40"/>
  <c r="F39"/>
  <c r="D36"/>
  <c r="F35"/>
  <c r="D32"/>
  <c r="F31"/>
  <c r="D28"/>
  <c r="F27"/>
  <c r="J25"/>
  <c r="J23"/>
  <c r="J21"/>
  <c r="J19"/>
  <c r="J17"/>
  <c r="C110"/>
  <c r="G110"/>
  <c r="K110"/>
  <c r="E110"/>
  <c r="I110"/>
  <c r="C106"/>
  <c r="G106"/>
  <c r="K106"/>
  <c r="E106"/>
  <c r="I106"/>
  <c r="C102"/>
  <c r="G102"/>
  <c r="K102"/>
  <c r="E102"/>
  <c r="I102"/>
  <c r="C98"/>
  <c r="G98"/>
  <c r="K98"/>
  <c r="E98"/>
  <c r="I98"/>
  <c r="C94"/>
  <c r="G94"/>
  <c r="K94"/>
  <c r="E94"/>
  <c r="I94"/>
  <c r="C90"/>
  <c r="G90"/>
  <c r="K90"/>
  <c r="E90"/>
  <c r="I90"/>
  <c r="C86"/>
  <c r="G86"/>
  <c r="K86"/>
  <c r="E86"/>
  <c r="I86"/>
  <c r="C82"/>
  <c r="G82"/>
  <c r="K82"/>
  <c r="E82"/>
  <c r="I82"/>
  <c r="C78"/>
  <c r="G78"/>
  <c r="K78"/>
  <c r="E78"/>
  <c r="I78"/>
  <c r="C74"/>
  <c r="G74"/>
  <c r="K74"/>
  <c r="E74"/>
  <c r="I74"/>
  <c r="C70"/>
  <c r="G70"/>
  <c r="K70"/>
  <c r="E70"/>
  <c r="I70"/>
  <c r="C66"/>
  <c r="G66"/>
  <c r="K66"/>
  <c r="E66"/>
  <c r="I66"/>
  <c r="C62"/>
  <c r="G62"/>
  <c r="K62"/>
  <c r="E62"/>
  <c r="I62"/>
  <c r="C58"/>
  <c r="G58"/>
  <c r="K58"/>
  <c r="E58"/>
  <c r="I58"/>
  <c r="C54"/>
  <c r="G54"/>
  <c r="K54"/>
  <c r="E54"/>
  <c r="I54"/>
  <c r="C50"/>
  <c r="G50"/>
  <c r="K50"/>
  <c r="E50"/>
  <c r="I50"/>
  <c r="C46"/>
  <c r="G46"/>
  <c r="K46"/>
  <c r="E46"/>
  <c r="I46"/>
  <c r="C42"/>
  <c r="G42"/>
  <c r="K42"/>
  <c r="E42"/>
  <c r="I42"/>
  <c r="C38"/>
  <c r="G38"/>
  <c r="K38"/>
  <c r="E38"/>
  <c r="I38"/>
  <c r="C34"/>
  <c r="G34"/>
  <c r="K34"/>
  <c r="E34"/>
  <c r="I34"/>
  <c r="C30"/>
  <c r="G30"/>
  <c r="K30"/>
  <c r="E30"/>
  <c r="I30"/>
  <c r="I26"/>
  <c r="E26"/>
  <c r="I24"/>
  <c r="E24"/>
  <c r="I22"/>
  <c r="E22"/>
  <c r="I20"/>
  <c r="E20"/>
  <c r="I18"/>
  <c r="E18"/>
  <c r="I16"/>
  <c r="E16"/>
  <c r="K15"/>
  <c r="G15"/>
  <c r="C15"/>
  <c r="I14"/>
  <c r="E14"/>
  <c r="K13"/>
  <c r="G13"/>
  <c r="C13"/>
  <c r="I12"/>
  <c r="E12"/>
  <c r="K11"/>
  <c r="G11"/>
  <c r="C11"/>
  <c r="I10"/>
  <c r="E10"/>
  <c r="K9"/>
  <c r="G9"/>
  <c r="C9"/>
  <c r="H15"/>
  <c r="D15"/>
  <c r="H13"/>
  <c r="D13"/>
  <c r="H11"/>
  <c r="D11"/>
  <c r="H9"/>
  <c r="D9"/>
  <c r="K26"/>
  <c r="G26"/>
  <c r="K24"/>
  <c r="G24"/>
  <c r="K22"/>
  <c r="G22"/>
  <c r="K20"/>
  <c r="G20"/>
  <c r="K18"/>
  <c r="G18"/>
  <c r="K16"/>
  <c r="G16"/>
  <c r="I15"/>
  <c r="K14"/>
  <c r="G14"/>
  <c r="I13"/>
  <c r="K12"/>
  <c r="G12"/>
  <c r="I11"/>
  <c r="K10"/>
  <c r="G10"/>
  <c r="I9"/>
  <c r="O309" i="26"/>
  <c r="O276"/>
  <c r="O210"/>
  <c r="O177"/>
  <c r="O144"/>
  <c r="O111"/>
  <c r="O78"/>
  <c r="O45"/>
  <c r="AE276" i="27"/>
  <c r="AE177"/>
  <c r="AE111"/>
  <c r="O78"/>
  <c r="AE78"/>
  <c r="AE45"/>
  <c r="AI13"/>
  <c r="FI11" i="17" l="1"/>
  <c r="AB11"/>
  <c r="AC11" s="1"/>
  <c r="DU13"/>
  <c r="DV13"/>
  <c r="CH17"/>
  <c r="CI17" s="1"/>
  <c r="CI9"/>
  <c r="CJ9"/>
  <c r="FI10"/>
  <c r="BO10"/>
  <c r="BP10" s="1"/>
  <c r="AB19"/>
  <c r="AC19" s="1"/>
  <c r="DV15"/>
  <c r="DT15"/>
  <c r="DU15" s="1"/>
  <c r="DC10"/>
  <c r="DA10"/>
  <c r="DB10" s="1"/>
  <c r="AV9"/>
  <c r="AW9"/>
  <c r="BP12"/>
  <c r="BQ12"/>
  <c r="DT11"/>
  <c r="DU11" s="1"/>
  <c r="DC18"/>
  <c r="DA18"/>
  <c r="DB18" s="1"/>
  <c r="AV12"/>
  <c r="AW12"/>
  <c r="DV19"/>
  <c r="DT19"/>
  <c r="DU19" s="1"/>
  <c r="EO13"/>
  <c r="EP13" s="1"/>
  <c r="EN13"/>
  <c r="AD9"/>
  <c r="FI9"/>
  <c r="FI17"/>
  <c r="FI15"/>
  <c r="AD15"/>
  <c r="EE21"/>
  <c r="ED21"/>
  <c r="EF21"/>
  <c r="EY25"/>
  <c r="EZ25"/>
  <c r="EX25"/>
  <c r="EN17"/>
  <c r="EO17"/>
  <c r="EP17" s="1"/>
  <c r="FM28"/>
  <c r="FK28"/>
  <c r="EY30"/>
  <c r="EX30"/>
  <c r="EZ30"/>
  <c r="EF38"/>
  <c r="EE38"/>
  <c r="ED38"/>
  <c r="EP42"/>
  <c r="EO42"/>
  <c r="EN42"/>
  <c r="EN32"/>
  <c r="EP32"/>
  <c r="EO32"/>
  <c r="EZ31"/>
  <c r="EY31"/>
  <c r="EX31"/>
  <c r="FM40"/>
  <c r="FK40"/>
  <c r="FK46"/>
  <c r="FM46"/>
  <c r="EP50"/>
  <c r="EN50"/>
  <c r="EO50"/>
  <c r="EN52"/>
  <c r="EP52"/>
  <c r="EO52"/>
  <c r="FK57"/>
  <c r="FM57"/>
  <c r="ED59"/>
  <c r="EF59"/>
  <c r="EE59"/>
  <c r="EX63"/>
  <c r="EZ63"/>
  <c r="EY63"/>
  <c r="EZ52"/>
  <c r="EX52"/>
  <c r="EY52"/>
  <c r="EF82"/>
  <c r="EE82"/>
  <c r="ED82"/>
  <c r="EZ86"/>
  <c r="EY86"/>
  <c r="EX86"/>
  <c r="EN69"/>
  <c r="EP69"/>
  <c r="EO69"/>
  <c r="EF73"/>
  <c r="ED73"/>
  <c r="EE73"/>
  <c r="FM75"/>
  <c r="FK75"/>
  <c r="EY77"/>
  <c r="EX77"/>
  <c r="EZ77"/>
  <c r="EO79"/>
  <c r="EN79"/>
  <c r="EP79"/>
  <c r="EE81"/>
  <c r="ED81"/>
  <c r="EF81"/>
  <c r="EX67"/>
  <c r="EZ67"/>
  <c r="EY67"/>
  <c r="EP85"/>
  <c r="EO85"/>
  <c r="EN85"/>
  <c r="EP93"/>
  <c r="EO93"/>
  <c r="EN93"/>
  <c r="FK91"/>
  <c r="FM91"/>
  <c r="EP107"/>
  <c r="EO107"/>
  <c r="EN107"/>
  <c r="EX96"/>
  <c r="EZ96"/>
  <c r="EY96"/>
  <c r="EN98"/>
  <c r="EP98"/>
  <c r="EO98"/>
  <c r="ED100"/>
  <c r="EF100"/>
  <c r="EE100"/>
  <c r="FK83"/>
  <c r="FM83"/>
  <c r="ED85"/>
  <c r="EF85"/>
  <c r="EE85"/>
  <c r="FM114"/>
  <c r="FK114"/>
  <c r="FK102"/>
  <c r="FM102"/>
  <c r="ED104"/>
  <c r="EF104"/>
  <c r="EE104"/>
  <c r="EF109"/>
  <c r="EE109"/>
  <c r="ED109"/>
  <c r="EF110"/>
  <c r="EE110"/>
  <c r="ED110"/>
  <c r="EZ102"/>
  <c r="EY102"/>
  <c r="EX102"/>
  <c r="EY113"/>
  <c r="EX113"/>
  <c r="EZ113"/>
  <c r="EP112"/>
  <c r="EO112"/>
  <c r="EN112"/>
  <c r="FK106"/>
  <c r="FM106"/>
  <c r="ED108"/>
  <c r="EF108"/>
  <c r="EE108"/>
  <c r="EP137"/>
  <c r="EN137"/>
  <c r="EO137"/>
  <c r="EF139"/>
  <c r="ED139"/>
  <c r="EE139"/>
  <c r="EF131"/>
  <c r="ED131"/>
  <c r="EE131"/>
  <c r="EX145"/>
  <c r="EZ145"/>
  <c r="EY145"/>
  <c r="EZ135"/>
  <c r="EX135"/>
  <c r="EY135"/>
  <c r="EN131"/>
  <c r="EP131"/>
  <c r="EO131"/>
  <c r="EZ139"/>
  <c r="EX139"/>
  <c r="EY139"/>
  <c r="EX141"/>
  <c r="EZ141"/>
  <c r="EY141"/>
  <c r="FM145"/>
  <c r="FK145"/>
  <c r="EE149"/>
  <c r="ED149"/>
  <c r="EF149"/>
  <c r="FM155"/>
  <c r="FK155"/>
  <c r="EE157"/>
  <c r="ED157"/>
  <c r="EF157"/>
  <c r="FM159"/>
  <c r="FK159"/>
  <c r="FM143"/>
  <c r="FK143"/>
  <c r="EF166"/>
  <c r="EE166"/>
  <c r="ED166"/>
  <c r="EN171"/>
  <c r="EP171"/>
  <c r="EO171"/>
  <c r="EX173"/>
  <c r="EZ173"/>
  <c r="EY173"/>
  <c r="EF170"/>
  <c r="EE170"/>
  <c r="ED170"/>
  <c r="EF174"/>
  <c r="EE174"/>
  <c r="ED174"/>
  <c r="ED184"/>
  <c r="EE184"/>
  <c r="EF184"/>
  <c r="EZ188"/>
  <c r="EY188"/>
  <c r="EX188"/>
  <c r="EZ192"/>
  <c r="EY192"/>
  <c r="EX192"/>
  <c r="EZ196"/>
  <c r="EY196"/>
  <c r="EX196"/>
  <c r="EN167"/>
  <c r="EP167"/>
  <c r="EO167"/>
  <c r="EX184"/>
  <c r="EZ184"/>
  <c r="EY184"/>
  <c r="FK189"/>
  <c r="FM189"/>
  <c r="EX191"/>
  <c r="EZ191"/>
  <c r="EY191"/>
  <c r="EN193"/>
  <c r="EP193"/>
  <c r="EO193"/>
  <c r="ED195"/>
  <c r="EF195"/>
  <c r="EE195"/>
  <c r="FK205"/>
  <c r="FM205"/>
  <c r="FK175"/>
  <c r="FM175"/>
  <c r="ED177"/>
  <c r="EF177"/>
  <c r="EE177"/>
  <c r="EE202"/>
  <c r="ED202"/>
  <c r="EF202"/>
  <c r="EX161"/>
  <c r="EZ161"/>
  <c r="EY161"/>
  <c r="ED165"/>
  <c r="EF165"/>
  <c r="EE165"/>
  <c r="CD18"/>
  <c r="DA9"/>
  <c r="AU15"/>
  <c r="DC12"/>
  <c r="DC14"/>
  <c r="AW16"/>
  <c r="EP9"/>
  <c r="EO9"/>
  <c r="EN9"/>
  <c r="FI12"/>
  <c r="EX15"/>
  <c r="EY15"/>
  <c r="EZ15" s="1"/>
  <c r="EE25"/>
  <c r="EF25"/>
  <c r="ED25"/>
  <c r="EE19"/>
  <c r="EF19" s="1"/>
  <c r="ED19"/>
  <c r="EF24"/>
  <c r="ED24"/>
  <c r="EE24"/>
  <c r="EO28"/>
  <c r="EN28"/>
  <c r="EP28"/>
  <c r="EE30"/>
  <c r="ED30"/>
  <c r="EF30"/>
  <c r="EP33"/>
  <c r="EO33"/>
  <c r="EN33"/>
  <c r="EZ40"/>
  <c r="EY40"/>
  <c r="EX40"/>
  <c r="FM48"/>
  <c r="FK48"/>
  <c r="EF52"/>
  <c r="ED52"/>
  <c r="EE52"/>
  <c r="EY46"/>
  <c r="EX46"/>
  <c r="EZ46"/>
  <c r="EN57"/>
  <c r="EP57"/>
  <c r="EO57"/>
  <c r="FK61"/>
  <c r="FM61"/>
  <c r="ED63"/>
  <c r="EF63"/>
  <c r="EE63"/>
  <c r="EZ48"/>
  <c r="EX48"/>
  <c r="EY48"/>
  <c r="FM52"/>
  <c r="FK52"/>
  <c r="ED71"/>
  <c r="EF71"/>
  <c r="EE71"/>
  <c r="EZ73"/>
  <c r="EX73"/>
  <c r="EY73"/>
  <c r="EN65"/>
  <c r="EP65"/>
  <c r="EO65"/>
  <c r="EE74"/>
  <c r="ED74"/>
  <c r="EF74"/>
  <c r="EX78"/>
  <c r="EZ78"/>
  <c r="EY78"/>
  <c r="EF86"/>
  <c r="EE86"/>
  <c r="ED86"/>
  <c r="EZ90"/>
  <c r="EY90"/>
  <c r="EX90"/>
  <c r="EO75"/>
  <c r="EN75"/>
  <c r="EP75"/>
  <c r="EE77"/>
  <c r="ED77"/>
  <c r="EF77"/>
  <c r="EZ83"/>
  <c r="EY83"/>
  <c r="EX83"/>
  <c r="ED94"/>
  <c r="EF94"/>
  <c r="EE94"/>
  <c r="EZ97"/>
  <c r="EY97"/>
  <c r="EX97"/>
  <c r="EZ101"/>
  <c r="EY101"/>
  <c r="EX101"/>
  <c r="EZ105"/>
  <c r="EY105"/>
  <c r="EX105"/>
  <c r="EN87"/>
  <c r="EP87"/>
  <c r="EO87"/>
  <c r="EX89"/>
  <c r="EZ89"/>
  <c r="EY89"/>
  <c r="ED96"/>
  <c r="EF96"/>
  <c r="EE96"/>
  <c r="EF102"/>
  <c r="EE102"/>
  <c r="ED102"/>
  <c r="EZ114"/>
  <c r="EY114"/>
  <c r="EX114"/>
  <c r="EX137"/>
  <c r="EZ137"/>
  <c r="EY137"/>
  <c r="EP147"/>
  <c r="EO147"/>
  <c r="EN147"/>
  <c r="EF143"/>
  <c r="ED143"/>
  <c r="EE143"/>
  <c r="EP129"/>
  <c r="EN129"/>
  <c r="EO129"/>
  <c r="FM141"/>
  <c r="FK141"/>
  <c r="EN143"/>
  <c r="EP143"/>
  <c r="EO143"/>
  <c r="ED145"/>
  <c r="EF145"/>
  <c r="EE145"/>
  <c r="EY153"/>
  <c r="EX153"/>
  <c r="EZ153"/>
  <c r="EO155"/>
  <c r="EN155"/>
  <c r="EP155"/>
  <c r="EO159"/>
  <c r="EN159"/>
  <c r="EP159"/>
  <c r="EZ127"/>
  <c r="EX127"/>
  <c r="EY127"/>
  <c r="EP133"/>
  <c r="EN133"/>
  <c r="EO133"/>
  <c r="EF182"/>
  <c r="EE182"/>
  <c r="ED182"/>
  <c r="ED173"/>
  <c r="EF173"/>
  <c r="EE173"/>
  <c r="EP168"/>
  <c r="EO168"/>
  <c r="EN168"/>
  <c r="EP202"/>
  <c r="EO202"/>
  <c r="EN202"/>
  <c r="EP206"/>
  <c r="EO206"/>
  <c r="EN206"/>
  <c r="EN189"/>
  <c r="EP189"/>
  <c r="EO189"/>
  <c r="ED191"/>
  <c r="EF191"/>
  <c r="EE191"/>
  <c r="FK201"/>
  <c r="FM201"/>
  <c r="EX203"/>
  <c r="EY203"/>
  <c r="EZ203"/>
  <c r="EN205"/>
  <c r="EP205"/>
  <c r="EO205"/>
  <c r="EN175"/>
  <c r="EP175"/>
  <c r="EO175"/>
  <c r="EZ181"/>
  <c r="EY181"/>
  <c r="EX181"/>
  <c r="EP187"/>
  <c r="EO187"/>
  <c r="EN187"/>
  <c r="EO204"/>
  <c r="EN204"/>
  <c r="EP204"/>
  <c r="ED161"/>
  <c r="EF161"/>
  <c r="EE161"/>
  <c r="CJ10"/>
  <c r="DC11"/>
  <c r="BQ17"/>
  <c r="DA13"/>
  <c r="BO17"/>
  <c r="BP17" s="1"/>
  <c r="BO19"/>
  <c r="BQ18"/>
  <c r="AB12"/>
  <c r="AC12" s="1"/>
  <c r="BQ14"/>
  <c r="AB17"/>
  <c r="AC17" s="1"/>
  <c r="AQ18"/>
  <c r="AU18" s="1"/>
  <c r="AV18" s="1"/>
  <c r="CJ19"/>
  <c r="EY11"/>
  <c r="EZ11" s="1"/>
  <c r="EX11"/>
  <c r="FI16"/>
  <c r="ED15"/>
  <c r="EE15" s="1"/>
  <c r="EF15" s="1"/>
  <c r="EY19"/>
  <c r="EZ19" s="1"/>
  <c r="EX19"/>
  <c r="AD13"/>
  <c r="FI13"/>
  <c r="EY21"/>
  <c r="EX21"/>
  <c r="EZ21"/>
  <c r="EO23"/>
  <c r="EP23"/>
  <c r="EN23"/>
  <c r="EF35"/>
  <c r="EE35"/>
  <c r="ED35"/>
  <c r="EF40"/>
  <c r="EE40"/>
  <c r="ED40"/>
  <c r="EZ44"/>
  <c r="EY44"/>
  <c r="EX44"/>
  <c r="EX34"/>
  <c r="EZ34"/>
  <c r="EY34"/>
  <c r="EP36"/>
  <c r="EO36"/>
  <c r="EN36"/>
  <c r="EE46"/>
  <c r="ED46"/>
  <c r="EF46"/>
  <c r="EX55"/>
  <c r="EZ55"/>
  <c r="EY55"/>
  <c r="EN61"/>
  <c r="EP61"/>
  <c r="EO61"/>
  <c r="EN73"/>
  <c r="EP73"/>
  <c r="EO73"/>
  <c r="EP84"/>
  <c r="EO84"/>
  <c r="EN84"/>
  <c r="EF90"/>
  <c r="EE90"/>
  <c r="ED90"/>
  <c r="FK69"/>
  <c r="FM69"/>
  <c r="ED67"/>
  <c r="EF67"/>
  <c r="EE67"/>
  <c r="EF83"/>
  <c r="EE83"/>
  <c r="ED83"/>
  <c r="EN91"/>
  <c r="EP91"/>
  <c r="EO91"/>
  <c r="EP92"/>
  <c r="EO92"/>
  <c r="EN92"/>
  <c r="EF105"/>
  <c r="EE105"/>
  <c r="ED105"/>
  <c r="EN83"/>
  <c r="EP83"/>
  <c r="EO83"/>
  <c r="EX85"/>
  <c r="EZ85"/>
  <c r="EY85"/>
  <c r="EZ110"/>
  <c r="EY110"/>
  <c r="EX110"/>
  <c r="EF113"/>
  <c r="EE113"/>
  <c r="ED113"/>
  <c r="EF114"/>
  <c r="EE114"/>
  <c r="ED114"/>
  <c r="EN102"/>
  <c r="EP102"/>
  <c r="EO102"/>
  <c r="EX104"/>
  <c r="EZ104"/>
  <c r="EY104"/>
  <c r="EN106"/>
  <c r="EP106"/>
  <c r="EO106"/>
  <c r="EX108"/>
  <c r="EZ108"/>
  <c r="EY108"/>
  <c r="EZ143"/>
  <c r="EX143"/>
  <c r="EY143"/>
  <c r="EZ131"/>
  <c r="EX131"/>
  <c r="EY131"/>
  <c r="FM137"/>
  <c r="FK137"/>
  <c r="ED141"/>
  <c r="EF141"/>
  <c r="EE141"/>
  <c r="EF135"/>
  <c r="ED135"/>
  <c r="EE135"/>
  <c r="FM151"/>
  <c r="FK151"/>
  <c r="EE153"/>
  <c r="ED153"/>
  <c r="EF153"/>
  <c r="EZ174"/>
  <c r="EY174"/>
  <c r="EX174"/>
  <c r="EP184"/>
  <c r="EO184"/>
  <c r="EN184"/>
  <c r="EE206"/>
  <c r="ED206"/>
  <c r="EF206"/>
  <c r="EZ166"/>
  <c r="EY166"/>
  <c r="EX166"/>
  <c r="ED180"/>
  <c r="EE180"/>
  <c r="EF180"/>
  <c r="EZ186"/>
  <c r="EY186"/>
  <c r="EX186"/>
  <c r="EF188"/>
  <c r="EE188"/>
  <c r="ED188"/>
  <c r="EP190"/>
  <c r="EO190"/>
  <c r="EN190"/>
  <c r="EF192"/>
  <c r="EE192"/>
  <c r="ED192"/>
  <c r="EP194"/>
  <c r="EO194"/>
  <c r="EN194"/>
  <c r="EF196"/>
  <c r="EE196"/>
  <c r="ED196"/>
  <c r="EP198"/>
  <c r="EO198"/>
  <c r="EN198"/>
  <c r="EZ200"/>
  <c r="EY200"/>
  <c r="EX200"/>
  <c r="EZ204"/>
  <c r="EY204"/>
  <c r="EX204"/>
  <c r="EX207"/>
  <c r="EZ207"/>
  <c r="EY207"/>
  <c r="EX169"/>
  <c r="EZ169"/>
  <c r="EY169"/>
  <c r="EF181"/>
  <c r="ED181"/>
  <c r="EE181"/>
  <c r="EP183"/>
  <c r="EN183"/>
  <c r="EO183"/>
  <c r="EX180"/>
  <c r="EZ180"/>
  <c r="EY180"/>
  <c r="EN186"/>
  <c r="EP186"/>
  <c r="EO186"/>
  <c r="FK197"/>
  <c r="FM197"/>
  <c r="EX199"/>
  <c r="EZ199"/>
  <c r="EY199"/>
  <c r="EN201"/>
  <c r="EO201"/>
  <c r="EP201"/>
  <c r="ED203"/>
  <c r="EE203"/>
  <c r="EF203"/>
  <c r="EO200"/>
  <c r="EP200"/>
  <c r="EN200"/>
  <c r="FK163"/>
  <c r="FM163"/>
  <c r="DV12"/>
  <c r="FI14"/>
  <c r="AB10"/>
  <c r="DT10"/>
  <c r="BO11"/>
  <c r="AU19"/>
  <c r="AW10"/>
  <c r="CJ13"/>
  <c r="BO15"/>
  <c r="DV9"/>
  <c r="BQ16"/>
  <c r="AB16"/>
  <c r="AC16" s="1"/>
  <c r="EE11"/>
  <c r="EF11" s="1"/>
  <c r="ED11"/>
  <c r="EZ24"/>
  <c r="EX24"/>
  <c r="EY24"/>
  <c r="ED26"/>
  <c r="EF26"/>
  <c r="EE26"/>
  <c r="EF44"/>
  <c r="EE44"/>
  <c r="ED44"/>
  <c r="FK32"/>
  <c r="FM32"/>
  <c r="FM44"/>
  <c r="FK44"/>
  <c r="ED34"/>
  <c r="EF34"/>
  <c r="EE34"/>
  <c r="ED50"/>
  <c r="EF50"/>
  <c r="EE50"/>
  <c r="EP46"/>
  <c r="EN46"/>
  <c r="EO46"/>
  <c r="FK50"/>
  <c r="FM50"/>
  <c r="EX50"/>
  <c r="EZ50"/>
  <c r="EY50"/>
  <c r="ED55"/>
  <c r="EF55"/>
  <c r="EE55"/>
  <c r="EX59"/>
  <c r="EZ59"/>
  <c r="EY59"/>
  <c r="EF48"/>
  <c r="ED48"/>
  <c r="EE48"/>
  <c r="EX71"/>
  <c r="EZ71"/>
  <c r="EY71"/>
  <c r="FM73"/>
  <c r="FK73"/>
  <c r="EP67"/>
  <c r="EO67"/>
  <c r="EN67"/>
  <c r="FK65"/>
  <c r="FM65"/>
  <c r="EP71"/>
  <c r="EO71"/>
  <c r="EN71"/>
  <c r="EN76"/>
  <c r="EP76"/>
  <c r="EO76"/>
  <c r="ED78"/>
  <c r="EF78"/>
  <c r="EE78"/>
  <c r="EN80"/>
  <c r="EP80"/>
  <c r="EO80"/>
  <c r="EZ82"/>
  <c r="EY82"/>
  <c r="EX82"/>
  <c r="EP88"/>
  <c r="EO88"/>
  <c r="EN88"/>
  <c r="FM79"/>
  <c r="FK79"/>
  <c r="EY81"/>
  <c r="EX81"/>
  <c r="EZ81"/>
  <c r="FM71"/>
  <c r="FK71"/>
  <c r="EX93"/>
  <c r="EZ93"/>
  <c r="EY93"/>
  <c r="EF95"/>
  <c r="EE95"/>
  <c r="ED95"/>
  <c r="EF97"/>
  <c r="EE97"/>
  <c r="ED97"/>
  <c r="EP99"/>
  <c r="EO99"/>
  <c r="EN99"/>
  <c r="EF101"/>
  <c r="EE101"/>
  <c r="ED101"/>
  <c r="EP103"/>
  <c r="EO103"/>
  <c r="EN103"/>
  <c r="FK87"/>
  <c r="FM87"/>
  <c r="ED89"/>
  <c r="EF89"/>
  <c r="EE89"/>
  <c r="FK98"/>
  <c r="FM98"/>
  <c r="EX100"/>
  <c r="EZ100"/>
  <c r="EY100"/>
  <c r="EZ109"/>
  <c r="EX109"/>
  <c r="EY109"/>
  <c r="EP104"/>
  <c r="EO104"/>
  <c r="EN104"/>
  <c r="FK115"/>
  <c r="FM115"/>
  <c r="FK119"/>
  <c r="FM119"/>
  <c r="FK123"/>
  <c r="FM123"/>
  <c r="FM127"/>
  <c r="FK127"/>
  <c r="FM131"/>
  <c r="FK131"/>
  <c r="FM135"/>
  <c r="FK135"/>
  <c r="EP145"/>
  <c r="EN145"/>
  <c r="EO145"/>
  <c r="EN139"/>
  <c r="EP139"/>
  <c r="EO139"/>
  <c r="FK139"/>
  <c r="FM139"/>
  <c r="ED137"/>
  <c r="EF137"/>
  <c r="EE137"/>
  <c r="EP141"/>
  <c r="EN141"/>
  <c r="EO141"/>
  <c r="FK129"/>
  <c r="FM129"/>
  <c r="EN135"/>
  <c r="EP135"/>
  <c r="EO135"/>
  <c r="FM147"/>
  <c r="FK147"/>
  <c r="EY149"/>
  <c r="EX149"/>
  <c r="EZ149"/>
  <c r="EO151"/>
  <c r="EN151"/>
  <c r="EP151"/>
  <c r="EY157"/>
  <c r="EX157"/>
  <c r="EZ157"/>
  <c r="EF127"/>
  <c r="ED127"/>
  <c r="EE127"/>
  <c r="FK133"/>
  <c r="FM133"/>
  <c r="EZ178"/>
  <c r="EY178"/>
  <c r="EX178"/>
  <c r="EF186"/>
  <c r="EE186"/>
  <c r="ED186"/>
  <c r="FK171"/>
  <c r="FM171"/>
  <c r="EF178"/>
  <c r="EE178"/>
  <c r="ED178"/>
  <c r="EF200"/>
  <c r="EE200"/>
  <c r="ED200"/>
  <c r="EF204"/>
  <c r="ED204"/>
  <c r="EE204"/>
  <c r="FK167"/>
  <c r="FM167"/>
  <c r="ED169"/>
  <c r="EF169"/>
  <c r="EE169"/>
  <c r="EP176"/>
  <c r="EO176"/>
  <c r="EN176"/>
  <c r="EP180"/>
  <c r="EO180"/>
  <c r="EN180"/>
  <c r="EN182"/>
  <c r="EP182"/>
  <c r="EO182"/>
  <c r="FK193"/>
  <c r="FM193"/>
  <c r="EX195"/>
  <c r="EZ195"/>
  <c r="EY195"/>
  <c r="EN197"/>
  <c r="EP197"/>
  <c r="EO197"/>
  <c r="ED199"/>
  <c r="EE199"/>
  <c r="EF199"/>
  <c r="EX177"/>
  <c r="EZ177"/>
  <c r="EY177"/>
  <c r="EP179"/>
  <c r="EO179"/>
  <c r="EN179"/>
  <c r="EF185"/>
  <c r="EE185"/>
  <c r="ED185"/>
  <c r="EY202"/>
  <c r="EX202"/>
  <c r="EZ202"/>
  <c r="EN163"/>
  <c r="EP163"/>
  <c r="EO163"/>
  <c r="EX165"/>
  <c r="EZ165"/>
  <c r="EY165"/>
  <c r="EZ185"/>
  <c r="EY185"/>
  <c r="EX185"/>
  <c r="BQ13"/>
  <c r="AU11"/>
  <c r="CH12"/>
  <c r="AB14"/>
  <c r="DT14"/>
  <c r="CH14"/>
  <c r="CI14" s="1"/>
  <c r="CH16"/>
  <c r="DC16"/>
  <c r="CJ11"/>
  <c r="AU13"/>
  <c r="AV13" s="1"/>
  <c r="CH15"/>
  <c r="CI15" s="1"/>
  <c r="DA17"/>
  <c r="DV17"/>
  <c r="BO9"/>
  <c r="BP9" s="1"/>
  <c r="DT16"/>
  <c r="DU16" s="1"/>
  <c r="CW19"/>
  <c r="AW14"/>
  <c r="DA15"/>
  <c r="DB15" s="1"/>
  <c r="AU17"/>
  <c r="AV17" s="1"/>
  <c r="AB18"/>
  <c r="K32" i="26"/>
  <c r="F32"/>
  <c r="B32"/>
  <c r="B30"/>
  <c r="I29"/>
  <c r="B29"/>
  <c r="I28"/>
  <c r="B28"/>
  <c r="I27"/>
  <c r="B27"/>
  <c r="L25"/>
  <c r="G25"/>
  <c r="B25"/>
  <c r="P24"/>
  <c r="O24"/>
  <c r="L24"/>
  <c r="K24"/>
  <c r="J24"/>
  <c r="G24"/>
  <c r="F24"/>
  <c r="E24"/>
  <c r="B24"/>
  <c r="O22"/>
  <c r="M22"/>
  <c r="K22"/>
  <c r="I22"/>
  <c r="G22"/>
  <c r="E22"/>
  <c r="C22"/>
  <c r="B22"/>
  <c r="B21"/>
  <c r="B19"/>
  <c r="B18"/>
  <c r="B17"/>
  <c r="B16"/>
  <c r="B14"/>
  <c r="B13"/>
  <c r="N12"/>
  <c r="J12"/>
  <c r="G12"/>
  <c r="N11"/>
  <c r="M11"/>
  <c r="L11"/>
  <c r="J11"/>
  <c r="I11"/>
  <c r="H11"/>
  <c r="F11"/>
  <c r="E11"/>
  <c r="D11"/>
  <c r="C11"/>
  <c r="P10"/>
  <c r="O10"/>
  <c r="L10"/>
  <c r="K10"/>
  <c r="H10"/>
  <c r="G10"/>
  <c r="E10"/>
  <c r="C10"/>
  <c r="B10"/>
  <c r="J8"/>
  <c r="B8"/>
  <c r="J7"/>
  <c r="B7"/>
  <c r="J6"/>
  <c r="B6"/>
  <c r="J5"/>
  <c r="E5"/>
  <c r="B5"/>
  <c r="B3"/>
  <c r="B2"/>
  <c r="B1"/>
  <c r="AA32" i="27"/>
  <c r="V32"/>
  <c r="R32"/>
  <c r="R30"/>
  <c r="Y29"/>
  <c r="R29"/>
  <c r="Y28"/>
  <c r="R28"/>
  <c r="Y27"/>
  <c r="R27"/>
  <c r="AB25"/>
  <c r="W25"/>
  <c r="R25"/>
  <c r="AF24"/>
  <c r="AE24"/>
  <c r="AB24"/>
  <c r="AA24"/>
  <c r="Z24"/>
  <c r="W24"/>
  <c r="V24"/>
  <c r="U24"/>
  <c r="R24"/>
  <c r="AE22"/>
  <c r="AC22"/>
  <c r="AA22"/>
  <c r="Y22"/>
  <c r="W22"/>
  <c r="U22"/>
  <c r="S22"/>
  <c r="R22"/>
  <c r="R21"/>
  <c r="R19"/>
  <c r="R18"/>
  <c r="R17"/>
  <c r="R16"/>
  <c r="R14"/>
  <c r="R13"/>
  <c r="AD12"/>
  <c r="Z12"/>
  <c r="W12"/>
  <c r="AA12" s="1"/>
  <c r="AD11"/>
  <c r="AC11"/>
  <c r="AB11"/>
  <c r="Z11"/>
  <c r="Y11"/>
  <c r="X11"/>
  <c r="V11"/>
  <c r="U11"/>
  <c r="T11"/>
  <c r="S11"/>
  <c r="AF10"/>
  <c r="AE10"/>
  <c r="AB10"/>
  <c r="AA10"/>
  <c r="X10"/>
  <c r="W10"/>
  <c r="U10"/>
  <c r="S10"/>
  <c r="R10"/>
  <c r="Z8"/>
  <c r="R8"/>
  <c r="Z7"/>
  <c r="R7"/>
  <c r="Z6"/>
  <c r="R6"/>
  <c r="Z5"/>
  <c r="U5"/>
  <c r="R5"/>
  <c r="R3"/>
  <c r="R2"/>
  <c r="R1"/>
  <c r="K32"/>
  <c r="F32"/>
  <c r="B32"/>
  <c r="B30"/>
  <c r="I29"/>
  <c r="B29"/>
  <c r="I28"/>
  <c r="B28"/>
  <c r="I27"/>
  <c r="B27"/>
  <c r="L25"/>
  <c r="EQ4" i="17"/>
  <c r="G25" i="27"/>
  <c r="EG4" i="17"/>
  <c r="B25" i="27"/>
  <c r="DW4" i="17"/>
  <c r="FA7"/>
  <c r="B19" i="27"/>
  <c r="B18"/>
  <c r="DD4" i="17"/>
  <c r="B17" i="27"/>
  <c r="CK4" i="17"/>
  <c r="B16" i="27"/>
  <c r="BR4" i="17"/>
  <c r="B14" i="27"/>
  <c r="AE4" i="17"/>
  <c r="B13" i="27"/>
  <c r="FE4" i="17"/>
  <c r="FA4"/>
  <c r="O22" i="27"/>
  <c r="M22"/>
  <c r="K22"/>
  <c r="I22"/>
  <c r="G22"/>
  <c r="E22"/>
  <c r="C22"/>
  <c r="B22"/>
  <c r="B21"/>
  <c r="FE209" i="17"/>
  <c r="FA209"/>
  <c r="FE208"/>
  <c r="FA208"/>
  <c r="FF7"/>
  <c r="FE7"/>
  <c r="FB7"/>
  <c r="CA5" i="10"/>
  <c r="BZ5"/>
  <c r="BY5"/>
  <c r="BX5"/>
  <c r="BX1"/>
  <c r="CA5" i="25"/>
  <c r="BZ5"/>
  <c r="BY5"/>
  <c r="BX5"/>
  <c r="BX1"/>
  <c r="FH5" i="17"/>
  <c r="FG5"/>
  <c r="FF5"/>
  <c r="FE5"/>
  <c r="FD5"/>
  <c r="FC5"/>
  <c r="FB5"/>
  <c r="FA5"/>
  <c r="FA3"/>
  <c r="P24" i="27"/>
  <c r="K24"/>
  <c r="F24"/>
  <c r="O24"/>
  <c r="J24"/>
  <c r="E24"/>
  <c r="L24"/>
  <c r="G24"/>
  <c r="B24"/>
  <c r="B10"/>
  <c r="J8"/>
  <c r="B8"/>
  <c r="J7"/>
  <c r="B7"/>
  <c r="J6"/>
  <c r="B6"/>
  <c r="J5"/>
  <c r="E5"/>
  <c r="B5"/>
  <c r="B3"/>
  <c r="B2"/>
  <c r="B1"/>
  <c r="AC18" i="17" l="1"/>
  <c r="AD18"/>
  <c r="DB17"/>
  <c r="DC17"/>
  <c r="AC14"/>
  <c r="AD14"/>
  <c r="DU10"/>
  <c r="DV10"/>
  <c r="FJ16"/>
  <c r="FL16" s="1"/>
  <c r="DB13"/>
  <c r="DC13"/>
  <c r="FJ15"/>
  <c r="FL15" s="1"/>
  <c r="FJ11"/>
  <c r="FL11" s="1"/>
  <c r="DV16"/>
  <c r="FI19"/>
  <c r="DU14"/>
  <c r="DV14"/>
  <c r="BP15"/>
  <c r="BQ15"/>
  <c r="BP11"/>
  <c r="BQ11"/>
  <c r="FJ14"/>
  <c r="FL14"/>
  <c r="FJ13"/>
  <c r="FL13" s="1"/>
  <c r="CH18"/>
  <c r="CI18" s="1"/>
  <c r="FJ9"/>
  <c r="FL9" s="1"/>
  <c r="DC15"/>
  <c r="AD16"/>
  <c r="BQ9"/>
  <c r="DV11"/>
  <c r="DA19"/>
  <c r="DB19" s="1"/>
  <c r="AD19"/>
  <c r="BQ10"/>
  <c r="CJ17"/>
  <c r="AD11"/>
  <c r="AV11"/>
  <c r="AW11"/>
  <c r="AV19"/>
  <c r="AW19"/>
  <c r="BP19"/>
  <c r="BQ19"/>
  <c r="DB9"/>
  <c r="DC9"/>
  <c r="FJ10"/>
  <c r="CJ15"/>
  <c r="AW17"/>
  <c r="AD12"/>
  <c r="AW13"/>
  <c r="AD17"/>
  <c r="CI16"/>
  <c r="CJ16"/>
  <c r="CI12"/>
  <c r="CJ12"/>
  <c r="AC10"/>
  <c r="AD10"/>
  <c r="AW18"/>
  <c r="FI18"/>
  <c r="FJ12"/>
  <c r="FL12" s="1"/>
  <c r="AV15"/>
  <c r="AW15"/>
  <c r="FJ17"/>
  <c r="FL17"/>
  <c r="CJ14"/>
  <c r="FE210"/>
  <c r="FE213" s="1"/>
  <c r="FG7"/>
  <c r="FA212"/>
  <c r="FA210"/>
  <c r="FA213" s="1"/>
  <c r="K12" i="26"/>
  <c r="O12" s="1"/>
  <c r="AE12" i="27"/>
  <c r="FG212" i="17"/>
  <c r="FC212"/>
  <c r="FB212"/>
  <c r="FF212"/>
  <c r="FE212"/>
  <c r="FD212"/>
  <c r="FH212"/>
  <c r="FC7"/>
  <c r="FJ18" l="1"/>
  <c r="DC19"/>
  <c r="FK17"/>
  <c r="FN17"/>
  <c r="FN14"/>
  <c r="FK14"/>
  <c r="FN15"/>
  <c r="FK15"/>
  <c r="FK16"/>
  <c r="FM16"/>
  <c r="FN16"/>
  <c r="CJ18"/>
  <c r="FK12"/>
  <c r="FN12"/>
  <c r="FN10"/>
  <c r="FK10"/>
  <c r="FJ19"/>
  <c r="FM12" s="1"/>
  <c r="FK9"/>
  <c r="FN9"/>
  <c r="FK13"/>
  <c r="FN13"/>
  <c r="FM13"/>
  <c r="FM11"/>
  <c r="FK11"/>
  <c r="FN11"/>
  <c r="FL10"/>
  <c r="N12" i="27"/>
  <c r="J12"/>
  <c r="G12"/>
  <c r="P10"/>
  <c r="N11"/>
  <c r="M11"/>
  <c r="L11"/>
  <c r="J11"/>
  <c r="I11"/>
  <c r="H11"/>
  <c r="F11"/>
  <c r="E11"/>
  <c r="D11"/>
  <c r="C11"/>
  <c r="O10"/>
  <c r="L10"/>
  <c r="K10"/>
  <c r="H10"/>
  <c r="G10"/>
  <c r="E10"/>
  <c r="C10"/>
  <c r="H217" i="17"/>
  <c r="FI214"/>
  <c r="G212" i="24"/>
  <c r="H218" i="17"/>
  <c r="H214"/>
  <c r="H215"/>
  <c r="H216"/>
  <c r="FI213"/>
  <c r="D211" i="24"/>
  <c r="FI212" i="17"/>
  <c r="FI211"/>
  <c r="FI210"/>
  <c r="FI209"/>
  <c r="G213" i="24"/>
  <c r="D213"/>
  <c r="G211"/>
  <c r="FI216" i="17"/>
  <c r="G210" i="24"/>
  <c r="G209"/>
  <c r="G208"/>
  <c r="G207"/>
  <c r="D207"/>
  <c r="G206"/>
  <c r="D206"/>
  <c r="G205"/>
  <c r="O4"/>
  <c r="A5"/>
  <c r="D205"/>
  <c r="P4"/>
  <c r="O16" i="23"/>
  <c r="O11"/>
  <c r="O15"/>
  <c r="D212" i="24"/>
  <c r="U206"/>
  <c r="FP217" i="17"/>
  <c r="M212" i="24"/>
  <c r="FP215" i="17"/>
  <c r="M210" i="24"/>
  <c r="FP213" i="17"/>
  <c r="M206" i="24"/>
  <c r="FP209" i="17"/>
  <c r="J212" i="24"/>
  <c r="J210"/>
  <c r="D210"/>
  <c r="D209"/>
  <c r="J208"/>
  <c r="D208"/>
  <c r="J206"/>
  <c r="U212"/>
  <c r="Z4"/>
  <c r="Y4"/>
  <c r="X4"/>
  <c r="W4"/>
  <c r="V4"/>
  <c r="U4"/>
  <c r="T4"/>
  <c r="S4"/>
  <c r="R4"/>
  <c r="Q4"/>
  <c r="C2"/>
  <c r="J3"/>
  <c r="I3"/>
  <c r="H3"/>
  <c r="C3"/>
  <c r="B3"/>
  <c r="A3"/>
  <c r="N2"/>
  <c r="M2"/>
  <c r="L2"/>
  <c r="K2"/>
  <c r="H2"/>
  <c r="G2"/>
  <c r="F2"/>
  <c r="E2"/>
  <c r="D2"/>
  <c r="A2"/>
  <c r="O1"/>
  <c r="A1"/>
  <c r="A1" i="23"/>
  <c r="A37"/>
  <c r="FI217" i="17"/>
  <c r="A32" i="23"/>
  <c r="A33"/>
  <c r="A36"/>
  <c r="A35"/>
  <c r="A34"/>
  <c r="A31"/>
  <c r="A30"/>
  <c r="A29"/>
  <c r="A28"/>
  <c r="A27"/>
  <c r="L26"/>
  <c r="J2"/>
  <c r="G26"/>
  <c r="F2"/>
  <c r="A26"/>
  <c r="A24"/>
  <c r="A40"/>
  <c r="A19"/>
  <c r="J40"/>
  <c r="J19"/>
  <c r="B10"/>
  <c r="B9"/>
  <c r="B8"/>
  <c r="B7"/>
  <c r="AX4" i="17"/>
  <c r="B6" i="23"/>
  <c r="B5"/>
  <c r="B14"/>
  <c r="B13"/>
  <c r="B12"/>
  <c r="O4"/>
  <c r="N4"/>
  <c r="M4"/>
  <c r="L4"/>
  <c r="K4"/>
  <c r="J4"/>
  <c r="I4"/>
  <c r="H4"/>
  <c r="G4"/>
  <c r="F4"/>
  <c r="E4"/>
  <c r="D4"/>
  <c r="C4"/>
  <c r="B4"/>
  <c r="A4"/>
  <c r="A2"/>
  <c r="FN18" i="17" l="1"/>
  <c r="FM18"/>
  <c r="FK18"/>
  <c r="FM10"/>
  <c r="FM15"/>
  <c r="FM17"/>
  <c r="FL18"/>
  <c r="FM9"/>
  <c r="FL19"/>
  <c r="FN19"/>
  <c r="FM19"/>
  <c r="FK19"/>
  <c r="FM14"/>
  <c r="K12" i="27"/>
  <c r="O12" s="1"/>
  <c r="A18" i="23" l="1"/>
  <c r="J18"/>
  <c r="J39"/>
  <c r="A39"/>
  <c r="L4" i="17"/>
  <c r="G15" i="22"/>
  <c r="A208" i="17"/>
  <c r="H213"/>
  <c r="H212"/>
  <c r="H211"/>
  <c r="H210"/>
  <c r="H209"/>
  <c r="H208"/>
  <c r="FN217" l="1"/>
  <c r="FN215"/>
  <c r="FN213"/>
  <c r="FN211"/>
  <c r="FN209"/>
  <c r="FN208"/>
  <c r="FI218"/>
  <c r="FI215"/>
  <c r="FI208"/>
  <c r="FP208"/>
  <c r="FQ4"/>
  <c r="FP6"/>
  <c r="FO6"/>
  <c r="FO4"/>
  <c r="AA2" i="24" s="1"/>
  <c r="FN4" i="17"/>
  <c r="FL4"/>
  <c r="EZ5"/>
  <c r="FM4"/>
  <c r="FK4"/>
  <c r="DG6"/>
  <c r="DF6"/>
  <c r="DE6"/>
  <c r="DD6"/>
  <c r="DH5"/>
  <c r="DF5"/>
  <c r="DD5"/>
  <c r="CN6"/>
  <c r="CM6"/>
  <c r="CL6"/>
  <c r="CK6"/>
  <c r="CO5"/>
  <c r="CM5"/>
  <c r="CK5"/>
  <c r="BU6"/>
  <c r="BT6"/>
  <c r="BS6"/>
  <c r="BR6"/>
  <c r="BV5"/>
  <c r="BT5"/>
  <c r="BR5"/>
  <c r="BC5"/>
  <c r="BA5"/>
  <c r="AY5"/>
  <c r="FJ4"/>
  <c r="FI4"/>
  <c r="AX5" l="1"/>
  <c r="AB3" i="25"/>
  <c r="AC3" i="10"/>
  <c r="CG37"/>
  <c r="AB3"/>
  <c r="AB1"/>
  <c r="AC3" i="25"/>
  <c r="AC5"/>
  <c r="G17" i="22"/>
  <c r="AB1" i="25"/>
  <c r="CG37"/>
  <c r="BJ6" i="17"/>
  <c r="FO7"/>
  <c r="AA4" i="24" s="1"/>
  <c r="EQ7" i="17"/>
  <c r="EG7"/>
  <c r="DW7"/>
  <c r="ER7"/>
  <c r="ES7"/>
  <c r="ET7"/>
  <c r="EU7"/>
  <c r="EK7"/>
  <c r="EH7"/>
  <c r="EI7"/>
  <c r="EJ7"/>
  <c r="EA7"/>
  <c r="DX7"/>
  <c r="DY7"/>
  <c r="DZ7"/>
  <c r="DN7"/>
  <c r="BS3" i="25"/>
  <c r="BN3"/>
  <c r="BI3"/>
  <c r="EP5" i="17"/>
  <c r="EU6"/>
  <c r="ET6"/>
  <c r="ER6"/>
  <c r="EQ6"/>
  <c r="EV5"/>
  <c r="EU5"/>
  <c r="ET5"/>
  <c r="ES5"/>
  <c r="ER5"/>
  <c r="EQ5"/>
  <c r="EK6"/>
  <c r="EJ6"/>
  <c r="EH6"/>
  <c r="EG6"/>
  <c r="EL5"/>
  <c r="EK5"/>
  <c r="EJ5"/>
  <c r="EI5"/>
  <c r="EH5"/>
  <c r="EG5"/>
  <c r="EF5"/>
  <c r="EB5"/>
  <c r="DO6"/>
  <c r="EA6"/>
  <c r="DZ6"/>
  <c r="DY5"/>
  <c r="DX6"/>
  <c r="DW6"/>
  <c r="EA5"/>
  <c r="DZ5"/>
  <c r="DX5"/>
  <c r="DW5"/>
  <c r="DM7"/>
  <c r="DI7"/>
  <c r="DD7"/>
  <c r="DJ7"/>
  <c r="DE7"/>
  <c r="DF7"/>
  <c r="DG7"/>
  <c r="DV5"/>
  <c r="DN6"/>
  <c r="DM6"/>
  <c r="DK6"/>
  <c r="DJ6"/>
  <c r="DI6"/>
  <c r="DP5"/>
  <c r="DM5"/>
  <c r="DL5"/>
  <c r="DI5"/>
  <c r="CT7"/>
  <c r="CP7"/>
  <c r="CK7"/>
  <c r="CU7"/>
  <c r="CQ7"/>
  <c r="CL7"/>
  <c r="CM7"/>
  <c r="CN7"/>
  <c r="G11" i="22"/>
  <c r="G10"/>
  <c r="G9"/>
  <c r="DC5" i="17"/>
  <c r="CV6"/>
  <c r="CU6"/>
  <c r="CT6"/>
  <c r="CR6"/>
  <c r="CQ6"/>
  <c r="CP6"/>
  <c r="CW5"/>
  <c r="CT5"/>
  <c r="CS5"/>
  <c r="CP5"/>
  <c r="CJ5"/>
  <c r="CA7"/>
  <c r="BW7"/>
  <c r="BR7"/>
  <c r="CB7"/>
  <c r="BX7"/>
  <c r="BS7"/>
  <c r="BT7"/>
  <c r="BU7"/>
  <c r="CC6"/>
  <c r="CB6"/>
  <c r="CA6"/>
  <c r="BY6"/>
  <c r="BX6"/>
  <c r="BW6"/>
  <c r="CD5"/>
  <c r="CA5"/>
  <c r="BZ5"/>
  <c r="BW5"/>
  <c r="BH7"/>
  <c r="BD7"/>
  <c r="AY7"/>
  <c r="AY6"/>
  <c r="BI7"/>
  <c r="BE7"/>
  <c r="G8" i="22"/>
  <c r="AZ7" i="17"/>
  <c r="BA7"/>
  <c r="BB7"/>
  <c r="BQ5"/>
  <c r="AW5"/>
  <c r="T3" i="25"/>
  <c r="BI6" i="17"/>
  <c r="BH6"/>
  <c r="BF6"/>
  <c r="BE6"/>
  <c r="BD6"/>
  <c r="BB6"/>
  <c r="BA6"/>
  <c r="AZ6"/>
  <c r="BK5"/>
  <c r="BH5"/>
  <c r="BG5"/>
  <c r="BD5"/>
  <c r="AO7"/>
  <c r="AN7"/>
  <c r="AK7"/>
  <c r="AJ7"/>
  <c r="AF7"/>
  <c r="AG7"/>
  <c r="AH7"/>
  <c r="AE7"/>
  <c r="AP6"/>
  <c r="AO6"/>
  <c r="AN6"/>
  <c r="AL6"/>
  <c r="AK6"/>
  <c r="AJ6"/>
  <c r="AH6"/>
  <c r="AG6"/>
  <c r="AF6"/>
  <c r="AE6"/>
  <c r="AQ5"/>
  <c r="AN5"/>
  <c r="AM5"/>
  <c r="AJ5"/>
  <c r="AI5"/>
  <c r="AG5"/>
  <c r="AE5"/>
  <c r="DK7" l="1"/>
  <c r="EB7"/>
  <c r="EV7"/>
  <c r="EL7"/>
  <c r="DO7"/>
  <c r="DH7"/>
  <c r="CV7"/>
  <c r="CR7"/>
  <c r="CO7"/>
  <c r="CC7"/>
  <c r="BY7"/>
  <c r="BV7"/>
  <c r="BC7"/>
  <c r="AI7"/>
  <c r="BJ7"/>
  <c r="BF7"/>
  <c r="AP7"/>
  <c r="AL7"/>
  <c r="AM7" s="1"/>
  <c r="U7"/>
  <c r="Q7"/>
  <c r="L7"/>
  <c r="V7"/>
  <c r="R7"/>
  <c r="O7"/>
  <c r="M7"/>
  <c r="N7"/>
  <c r="AD5"/>
  <c r="W6"/>
  <c r="S6"/>
  <c r="P5"/>
  <c r="T5"/>
  <c r="X5"/>
  <c r="V6"/>
  <c r="U6"/>
  <c r="R6"/>
  <c r="Q6"/>
  <c r="U5"/>
  <c r="R4" i="25"/>
  <c r="Q5" i="17"/>
  <c r="P4" i="25"/>
  <c r="O6" i="17"/>
  <c r="N6"/>
  <c r="M6"/>
  <c r="M5" i="25"/>
  <c r="L6" i="17"/>
  <c r="L5" i="25"/>
  <c r="N5" i="17"/>
  <c r="N4" i="25"/>
  <c r="L5" i="17"/>
  <c r="L4" i="25"/>
  <c r="FY9" i="17"/>
  <c r="FY10"/>
  <c r="FY11"/>
  <c r="FY12"/>
  <c r="FY13"/>
  <c r="FY14"/>
  <c r="FY15"/>
  <c r="FY16"/>
  <c r="FY17"/>
  <c r="FY18"/>
  <c r="FY19"/>
  <c r="FY20"/>
  <c r="FY21"/>
  <c r="FY22"/>
  <c r="FY23"/>
  <c r="FY24"/>
  <c r="FY25"/>
  <c r="FY26"/>
  <c r="FY27"/>
  <c r="FY28"/>
  <c r="FY29"/>
  <c r="FY30"/>
  <c r="FY31"/>
  <c r="FY32"/>
  <c r="FY33"/>
  <c r="FY34"/>
  <c r="FY35"/>
  <c r="FY36"/>
  <c r="FY37"/>
  <c r="FY38"/>
  <c r="FY39"/>
  <c r="FY40"/>
  <c r="FY41"/>
  <c r="FY42"/>
  <c r="FY43"/>
  <c r="FY44"/>
  <c r="FY45"/>
  <c r="FY46"/>
  <c r="FY47"/>
  <c r="FY48"/>
  <c r="FY49"/>
  <c r="FY50"/>
  <c r="FY51"/>
  <c r="FY52"/>
  <c r="FY53"/>
  <c r="FY54"/>
  <c r="FY55"/>
  <c r="FY56"/>
  <c r="FY57"/>
  <c r="FY58"/>
  <c r="FY59"/>
  <c r="FY60"/>
  <c r="FY61"/>
  <c r="FY62"/>
  <c r="FY63"/>
  <c r="FY64"/>
  <c r="FY65"/>
  <c r="FY66"/>
  <c r="FY67"/>
  <c r="FY68"/>
  <c r="FY69"/>
  <c r="FY70"/>
  <c r="FY71"/>
  <c r="FY72"/>
  <c r="FY73"/>
  <c r="FY74"/>
  <c r="FY75"/>
  <c r="FY76"/>
  <c r="FY77"/>
  <c r="FY78"/>
  <c r="FY79"/>
  <c r="FY80"/>
  <c r="FY81"/>
  <c r="FY82"/>
  <c r="FY83"/>
  <c r="FY84"/>
  <c r="FY85"/>
  <c r="FY86"/>
  <c r="FY87"/>
  <c r="FY88"/>
  <c r="FY89"/>
  <c r="FY90"/>
  <c r="FY91"/>
  <c r="FY92"/>
  <c r="FY93"/>
  <c r="FY94"/>
  <c r="FY95"/>
  <c r="FY96"/>
  <c r="FY97"/>
  <c r="FY98"/>
  <c r="FY99"/>
  <c r="FY100"/>
  <c r="FY101"/>
  <c r="FY102"/>
  <c r="FY103"/>
  <c r="FY104"/>
  <c r="FY105"/>
  <c r="FY106"/>
  <c r="FY107"/>
  <c r="FY108"/>
  <c r="FY109"/>
  <c r="FY110"/>
  <c r="FY111"/>
  <c r="FY112"/>
  <c r="FY113"/>
  <c r="FY114"/>
  <c r="FY115"/>
  <c r="FY116"/>
  <c r="FY117"/>
  <c r="FY118"/>
  <c r="FY119"/>
  <c r="FY120"/>
  <c r="FY121"/>
  <c r="FY122"/>
  <c r="FY123"/>
  <c r="FY124"/>
  <c r="FY125"/>
  <c r="FY126"/>
  <c r="FY127"/>
  <c r="FY128"/>
  <c r="FY129"/>
  <c r="FY130"/>
  <c r="FY131"/>
  <c r="FY132"/>
  <c r="FY133"/>
  <c r="FY134"/>
  <c r="FY135"/>
  <c r="FY136"/>
  <c r="FY137"/>
  <c r="FY138"/>
  <c r="FY139"/>
  <c r="FY140"/>
  <c r="FY141"/>
  <c r="FY142"/>
  <c r="FY143"/>
  <c r="FY144"/>
  <c r="FY145"/>
  <c r="FY146"/>
  <c r="FY147"/>
  <c r="FY148"/>
  <c r="FY149"/>
  <c r="FY150"/>
  <c r="FY151"/>
  <c r="FY152"/>
  <c r="FY153"/>
  <c r="FY154"/>
  <c r="FY155"/>
  <c r="FY156"/>
  <c r="FY157"/>
  <c r="FY158"/>
  <c r="FY159"/>
  <c r="FY160"/>
  <c r="FY161"/>
  <c r="FY162"/>
  <c r="FY163"/>
  <c r="FY164"/>
  <c r="FY165"/>
  <c r="FY166"/>
  <c r="FY167"/>
  <c r="FY168"/>
  <c r="FY169"/>
  <c r="FY170"/>
  <c r="FY171"/>
  <c r="FY172"/>
  <c r="FY173"/>
  <c r="FY174"/>
  <c r="FY175"/>
  <c r="FY176"/>
  <c r="FY177"/>
  <c r="FY178"/>
  <c r="FY179"/>
  <c r="FY180"/>
  <c r="FY181"/>
  <c r="FY182"/>
  <c r="FY183"/>
  <c r="FY184"/>
  <c r="FY185"/>
  <c r="FY186"/>
  <c r="FY187"/>
  <c r="FY188"/>
  <c r="FY189"/>
  <c r="FY190"/>
  <c r="FY191"/>
  <c r="FY192"/>
  <c r="FY193"/>
  <c r="FY194"/>
  <c r="FY195"/>
  <c r="FY196"/>
  <c r="FY197"/>
  <c r="FY198"/>
  <c r="FY199"/>
  <c r="FY200"/>
  <c r="FY201"/>
  <c r="FY202"/>
  <c r="FY203"/>
  <c r="FY204"/>
  <c r="FY205"/>
  <c r="FY206"/>
  <c r="FY207"/>
  <c r="FY8"/>
  <c r="B8" s="1"/>
  <c r="AN7" i="27" s="1"/>
  <c r="G5" i="17"/>
  <c r="H5"/>
  <c r="I5"/>
  <c r="C5"/>
  <c r="D5"/>
  <c r="F5"/>
  <c r="B5"/>
  <c r="A5"/>
  <c r="K5"/>
  <c r="J5"/>
  <c r="E5"/>
  <c r="G4" i="25"/>
  <c r="K4"/>
  <c r="J4"/>
  <c r="I4"/>
  <c r="H4"/>
  <c r="F4"/>
  <c r="E4"/>
  <c r="D4"/>
  <c r="C4"/>
  <c r="B4"/>
  <c r="A4"/>
  <c r="A4" i="17"/>
  <c r="J3"/>
  <c r="G3"/>
  <c r="A3"/>
  <c r="F2"/>
  <c r="A2"/>
  <c r="DL7" l="1"/>
  <c r="Y5" i="26"/>
  <c r="N8" s="1"/>
  <c r="Y6"/>
  <c r="AN5" i="27"/>
  <c r="N8" s="1"/>
  <c r="J2" i="24"/>
  <c r="N26" i="23"/>
  <c r="B5" i="24"/>
  <c r="I8" i="17"/>
  <c r="G8"/>
  <c r="H8"/>
  <c r="FK217"/>
  <c r="K8"/>
  <c r="C8"/>
  <c r="D8"/>
  <c r="E8"/>
  <c r="J8"/>
  <c r="F8"/>
  <c r="DP7"/>
  <c r="CS7"/>
  <c r="CW7" s="1"/>
  <c r="BG7"/>
  <c r="BZ7"/>
  <c r="CD7" s="1"/>
  <c r="BK7"/>
  <c r="AQ7"/>
  <c r="W7"/>
  <c r="FZ192"/>
  <c r="FZ176"/>
  <c r="FZ160"/>
  <c r="FZ144"/>
  <c r="FZ128"/>
  <c r="FZ112"/>
  <c r="FZ96"/>
  <c r="FZ80"/>
  <c r="FZ64"/>
  <c r="FZ48"/>
  <c r="FZ193"/>
  <c r="FZ177"/>
  <c r="FZ165"/>
  <c r="FZ161"/>
  <c r="FZ149"/>
  <c r="FZ145"/>
  <c r="FZ133"/>
  <c r="FZ129"/>
  <c r="FZ117"/>
  <c r="FZ113"/>
  <c r="FZ101"/>
  <c r="FZ97"/>
  <c r="FZ85"/>
  <c r="FZ81"/>
  <c r="FZ65"/>
  <c r="FZ49"/>
  <c r="FZ198"/>
  <c r="FZ194"/>
  <c r="FZ182"/>
  <c r="FZ178"/>
  <c r="FZ162"/>
  <c r="FZ146"/>
  <c r="FZ142"/>
  <c r="FZ138"/>
  <c r="FZ130"/>
  <c r="FZ126"/>
  <c r="FZ122"/>
  <c r="FZ114"/>
  <c r="FZ98"/>
  <c r="FZ82"/>
  <c r="FZ66"/>
  <c r="FZ50"/>
  <c r="FZ199"/>
  <c r="FZ183"/>
  <c r="FZ167"/>
  <c r="FZ151"/>
  <c r="FZ135"/>
  <c r="FZ119"/>
  <c r="FZ107"/>
  <c r="FZ103"/>
  <c r="FZ91"/>
  <c r="FZ87"/>
  <c r="FZ83"/>
  <c r="FZ71"/>
  <c r="FZ67"/>
  <c r="FZ55"/>
  <c r="FZ51"/>
  <c r="S7"/>
  <c r="P7"/>
  <c r="FZ99" l="1"/>
  <c r="FZ46"/>
  <c r="FZ62"/>
  <c r="FZ78"/>
  <c r="FZ94"/>
  <c r="FZ110"/>
  <c r="FZ158"/>
  <c r="FZ174"/>
  <c r="FZ61"/>
  <c r="FZ77"/>
  <c r="FZ93"/>
  <c r="FZ109"/>
  <c r="FZ125"/>
  <c r="FZ141"/>
  <c r="FZ157"/>
  <c r="FZ173"/>
  <c r="FZ52"/>
  <c r="FZ68"/>
  <c r="FZ84"/>
  <c r="FZ116"/>
  <c r="FZ132"/>
  <c r="FZ148"/>
  <c r="FZ164"/>
  <c r="FZ180"/>
  <c r="FZ196"/>
  <c r="FZ189"/>
  <c r="N41" i="26"/>
  <c r="C5"/>
  <c r="E3"/>
  <c r="N7"/>
  <c r="N5"/>
  <c r="E4"/>
  <c r="E6"/>
  <c r="H5"/>
  <c r="F31"/>
  <c r="E30"/>
  <c r="K31"/>
  <c r="E8"/>
  <c r="N6"/>
  <c r="E7"/>
  <c r="FE8" i="17"/>
  <c r="FF8"/>
  <c r="EU8"/>
  <c r="FA8"/>
  <c r="FB8"/>
  <c r="E4" i="27"/>
  <c r="AD8"/>
  <c r="E6"/>
  <c r="E7"/>
  <c r="E30"/>
  <c r="F31"/>
  <c r="E3"/>
  <c r="H5"/>
  <c r="N6"/>
  <c r="K31"/>
  <c r="N5"/>
  <c r="N7"/>
  <c r="C5"/>
  <c r="E8"/>
  <c r="AY8" i="17"/>
  <c r="C15" i="26" s="1"/>
  <c r="AX8" i="17"/>
  <c r="B15" i="27" s="1"/>
  <c r="H206" i="24"/>
  <c r="FZ131" i="17"/>
  <c r="FZ179"/>
  <c r="FZ206"/>
  <c r="FZ76"/>
  <c r="FZ124"/>
  <c r="FZ172"/>
  <c r="FZ147"/>
  <c r="FZ195"/>
  <c r="FZ60"/>
  <c r="FZ108"/>
  <c r="FZ156"/>
  <c r="FZ204"/>
  <c r="FZ47"/>
  <c r="FZ63"/>
  <c r="FZ79"/>
  <c r="FZ95"/>
  <c r="FZ111"/>
  <c r="FZ127"/>
  <c r="FZ143"/>
  <c r="FZ159"/>
  <c r="FZ175"/>
  <c r="FZ191"/>
  <c r="FZ207"/>
  <c r="FZ58"/>
  <c r="FZ74"/>
  <c r="FZ90"/>
  <c r="FZ106"/>
  <c r="FZ154"/>
  <c r="FZ170"/>
  <c r="FZ186"/>
  <c r="FZ202"/>
  <c r="FZ57"/>
  <c r="FZ73"/>
  <c r="FZ89"/>
  <c r="FZ105"/>
  <c r="FZ121"/>
  <c r="FZ137"/>
  <c r="FZ153"/>
  <c r="FZ169"/>
  <c r="FZ185"/>
  <c r="FZ201"/>
  <c r="FZ56"/>
  <c r="FZ72"/>
  <c r="FZ88"/>
  <c r="FZ104"/>
  <c r="FZ120"/>
  <c r="FZ136"/>
  <c r="FZ152"/>
  <c r="FZ168"/>
  <c r="FZ184"/>
  <c r="FZ200"/>
  <c r="FZ115"/>
  <c r="FZ163"/>
  <c r="FZ190"/>
  <c r="FZ205"/>
  <c r="FZ92"/>
  <c r="FZ140"/>
  <c r="FZ188"/>
  <c r="FZ59"/>
  <c r="FZ75"/>
  <c r="FZ123"/>
  <c r="FZ139"/>
  <c r="FZ155"/>
  <c r="FZ171"/>
  <c r="FZ187"/>
  <c r="FZ203"/>
  <c r="FZ54"/>
  <c r="FZ70"/>
  <c r="FZ86"/>
  <c r="FZ102"/>
  <c r="FZ118"/>
  <c r="FZ134"/>
  <c r="FZ150"/>
  <c r="FZ166"/>
  <c r="FZ53"/>
  <c r="FZ69"/>
  <c r="FZ181"/>
  <c r="FZ197"/>
  <c r="FZ100"/>
  <c r="FO8"/>
  <c r="E27" i="27" s="1"/>
  <c r="FP8" i="17"/>
  <c r="M27" i="26" s="1"/>
  <c r="ES8" i="17"/>
  <c r="EI8"/>
  <c r="DZ8"/>
  <c r="ER8"/>
  <c r="EQ8"/>
  <c r="EH8"/>
  <c r="EG8"/>
  <c r="DY8"/>
  <c r="EK8"/>
  <c r="DX8"/>
  <c r="DW8"/>
  <c r="ET8"/>
  <c r="EJ8"/>
  <c r="EA8"/>
  <c r="DE8"/>
  <c r="D18" i="26" s="1"/>
  <c r="DM8" i="17"/>
  <c r="L18" i="27" s="1"/>
  <c r="DD8" i="17"/>
  <c r="C18" i="26" s="1"/>
  <c r="DN8" i="17"/>
  <c r="M18" i="27" s="1"/>
  <c r="DI8" i="17"/>
  <c r="H18" i="27" s="1"/>
  <c r="DG8" i="17"/>
  <c r="F18" i="26" s="1"/>
  <c r="DJ8" i="17"/>
  <c r="I18" i="26" s="1"/>
  <c r="DF8" i="17"/>
  <c r="E18" i="27" s="1"/>
  <c r="CT8" i="17"/>
  <c r="L17" i="27" s="1"/>
  <c r="CK8" i="17"/>
  <c r="C17" i="27" s="1"/>
  <c r="CU8" i="17"/>
  <c r="M17" i="27" s="1"/>
  <c r="CP8" i="17"/>
  <c r="H17" i="27" s="1"/>
  <c r="CN8" i="17"/>
  <c r="F17" i="26" s="1"/>
  <c r="CQ8" i="17"/>
  <c r="I17" i="26" s="1"/>
  <c r="CM8" i="17"/>
  <c r="E17" i="26" s="1"/>
  <c r="CL8" i="17"/>
  <c r="D17" i="27" s="1"/>
  <c r="BX8" i="17"/>
  <c r="I16" i="26" s="1"/>
  <c r="BT8" i="17"/>
  <c r="E16" i="27" s="1"/>
  <c r="BS8" i="17"/>
  <c r="D16" i="26" s="1"/>
  <c r="CA8" i="17"/>
  <c r="L16" i="27" s="1"/>
  <c r="BR8" i="17"/>
  <c r="C16" i="26" s="1"/>
  <c r="CB8" i="17"/>
  <c r="M16" i="26" s="1"/>
  <c r="BW8" i="17"/>
  <c r="H16" i="26" s="1"/>
  <c r="BU8" i="17"/>
  <c r="F16" i="26" s="1"/>
  <c r="BH8" i="17"/>
  <c r="L15" i="26" s="1"/>
  <c r="BI8" i="17"/>
  <c r="M15" i="26" s="1"/>
  <c r="BD8" i="17"/>
  <c r="H15" i="27" s="1"/>
  <c r="BB8" i="17"/>
  <c r="F15" i="27" s="1"/>
  <c r="BE8" i="17"/>
  <c r="I15" i="26" s="1"/>
  <c r="BA8" i="17"/>
  <c r="E15" i="27" s="1"/>
  <c r="AZ8" i="17"/>
  <c r="D15" i="27" s="1"/>
  <c r="AF8" i="17"/>
  <c r="D14" i="27" s="1"/>
  <c r="AK8" i="17"/>
  <c r="I14" i="26" s="1"/>
  <c r="AE8" i="17"/>
  <c r="C14" i="26" s="1"/>
  <c r="AN8" i="17"/>
  <c r="L14" i="26" s="1"/>
  <c r="AJ8" i="17"/>
  <c r="H14" i="27" s="1"/>
  <c r="AH8" i="17"/>
  <c r="F14" i="27" s="1"/>
  <c r="AO8" i="17"/>
  <c r="M14" i="26" s="1"/>
  <c r="AG8" i="17"/>
  <c r="E14" i="27" s="1"/>
  <c r="T7" i="17"/>
  <c r="X7" s="1"/>
  <c r="FI7" s="1"/>
  <c r="K4" i="24" s="1"/>
  <c r="V8" i="17"/>
  <c r="M13" i="26" s="1"/>
  <c r="L8" i="17"/>
  <c r="C13" i="26" s="1"/>
  <c r="O8" i="17"/>
  <c r="F13" i="26" s="1"/>
  <c r="Q8" i="17"/>
  <c r="H13" i="27" s="1"/>
  <c r="N8" i="17"/>
  <c r="E13" i="27" s="1"/>
  <c r="U8" i="17"/>
  <c r="L13" i="27" s="1"/>
  <c r="R8" i="17"/>
  <c r="I13" i="26" s="1"/>
  <c r="M8" i="17"/>
  <c r="D13" i="27" s="1"/>
  <c r="DH206" i="25"/>
  <c r="DI206" s="1"/>
  <c r="DF206"/>
  <c r="DG206" s="1"/>
  <c r="DD206"/>
  <c r="DE206" s="1"/>
  <c r="DB206"/>
  <c r="DC206" s="1"/>
  <c r="CZ206"/>
  <c r="DA206" s="1"/>
  <c r="CX206"/>
  <c r="CY206" s="1"/>
  <c r="CV206"/>
  <c r="CW206" s="1"/>
  <c r="CU206"/>
  <c r="DH205"/>
  <c r="DI205" s="1"/>
  <c r="DG205"/>
  <c r="DF205"/>
  <c r="DD205"/>
  <c r="DE205" s="1"/>
  <c r="DC205"/>
  <c r="DB205"/>
  <c r="CZ205"/>
  <c r="DA205" s="1"/>
  <c r="CY205"/>
  <c r="CX205"/>
  <c r="CV205"/>
  <c r="CW205" s="1"/>
  <c r="CU205"/>
  <c r="DH204"/>
  <c r="DI204" s="1"/>
  <c r="DF204"/>
  <c r="DG204" s="1"/>
  <c r="DD204"/>
  <c r="DE204" s="1"/>
  <c r="DB204"/>
  <c r="DC204" s="1"/>
  <c r="CZ204"/>
  <c r="DA204" s="1"/>
  <c r="CX204"/>
  <c r="CY204" s="1"/>
  <c r="CV204"/>
  <c r="CW204" s="1"/>
  <c r="CU204"/>
  <c r="DI203"/>
  <c r="DH203"/>
  <c r="DF203"/>
  <c r="DG203" s="1"/>
  <c r="DE203"/>
  <c r="DD203"/>
  <c r="DB203"/>
  <c r="DC203" s="1"/>
  <c r="DA203"/>
  <c r="CZ203"/>
  <c r="CX203"/>
  <c r="CY203" s="1"/>
  <c r="CW203"/>
  <c r="CV203"/>
  <c r="CU203"/>
  <c r="DH202"/>
  <c r="DI202" s="1"/>
  <c r="DF202"/>
  <c r="DG202" s="1"/>
  <c r="DD202"/>
  <c r="DE202" s="1"/>
  <c r="DB202"/>
  <c r="DC202" s="1"/>
  <c r="CZ202"/>
  <c r="DA202" s="1"/>
  <c r="CX202"/>
  <c r="CY202" s="1"/>
  <c r="CV202"/>
  <c r="CW202" s="1"/>
  <c r="CU202"/>
  <c r="DI201"/>
  <c r="DH201"/>
  <c r="DF201"/>
  <c r="DG201" s="1"/>
  <c r="DE201"/>
  <c r="DD201"/>
  <c r="DB201"/>
  <c r="DC201" s="1"/>
  <c r="DA201"/>
  <c r="CZ201"/>
  <c r="CX201"/>
  <c r="CY201" s="1"/>
  <c r="CW201"/>
  <c r="CV201"/>
  <c r="CU201"/>
  <c r="DH200"/>
  <c r="DI200" s="1"/>
  <c r="DF200"/>
  <c r="DG200" s="1"/>
  <c r="DD200"/>
  <c r="DE200" s="1"/>
  <c r="DB200"/>
  <c r="DC200" s="1"/>
  <c r="CZ200"/>
  <c r="DA200" s="1"/>
  <c r="CX200"/>
  <c r="CY200" s="1"/>
  <c r="CV200"/>
  <c r="CW200" s="1"/>
  <c r="CU200"/>
  <c r="DH199"/>
  <c r="DI199" s="1"/>
  <c r="DG199"/>
  <c r="DF199"/>
  <c r="DD199"/>
  <c r="DE199" s="1"/>
  <c r="DC199"/>
  <c r="DB199"/>
  <c r="CZ199"/>
  <c r="DA199" s="1"/>
  <c r="CY199"/>
  <c r="CX199"/>
  <c r="CV199"/>
  <c r="CW199" s="1"/>
  <c r="CU199"/>
  <c r="DH198"/>
  <c r="DI198" s="1"/>
  <c r="DF198"/>
  <c r="DG198" s="1"/>
  <c r="DD198"/>
  <c r="DE198" s="1"/>
  <c r="DB198"/>
  <c r="DC198" s="1"/>
  <c r="CZ198"/>
  <c r="DA198" s="1"/>
  <c r="CX198"/>
  <c r="CY198" s="1"/>
  <c r="CV198"/>
  <c r="CW198" s="1"/>
  <c r="CU198"/>
  <c r="DH197"/>
  <c r="DI197" s="1"/>
  <c r="DG197"/>
  <c r="DF197"/>
  <c r="DD197"/>
  <c r="DE197" s="1"/>
  <c r="DC197"/>
  <c r="DB197"/>
  <c r="CZ197"/>
  <c r="DA197" s="1"/>
  <c r="CY197"/>
  <c r="CX197"/>
  <c r="CV197"/>
  <c r="CW197" s="1"/>
  <c r="CU197"/>
  <c r="DH196"/>
  <c r="DI196" s="1"/>
  <c r="DF196"/>
  <c r="DG196" s="1"/>
  <c r="DD196"/>
  <c r="DE196" s="1"/>
  <c r="DB196"/>
  <c r="DC196" s="1"/>
  <c r="CZ196"/>
  <c r="DA196" s="1"/>
  <c r="CX196"/>
  <c r="CY196" s="1"/>
  <c r="CV196"/>
  <c r="CW196" s="1"/>
  <c r="CU196"/>
  <c r="DI195"/>
  <c r="DH195"/>
  <c r="DF195"/>
  <c r="DG195" s="1"/>
  <c r="DE195"/>
  <c r="DD195"/>
  <c r="DB195"/>
  <c r="DC195" s="1"/>
  <c r="DA195"/>
  <c r="CZ195"/>
  <c r="CX195"/>
  <c r="CY195" s="1"/>
  <c r="CW195"/>
  <c r="CV195"/>
  <c r="CU195"/>
  <c r="DH194"/>
  <c r="DI194" s="1"/>
  <c r="DF194"/>
  <c r="DG194" s="1"/>
  <c r="DD194"/>
  <c r="DE194" s="1"/>
  <c r="DB194"/>
  <c r="DC194" s="1"/>
  <c r="CZ194"/>
  <c r="DA194" s="1"/>
  <c r="CX194"/>
  <c r="CY194" s="1"/>
  <c r="CV194"/>
  <c r="CW194" s="1"/>
  <c r="CU194"/>
  <c r="DI193"/>
  <c r="DH193"/>
  <c r="DF193"/>
  <c r="DG193" s="1"/>
  <c r="DE193"/>
  <c r="DD193"/>
  <c r="DB193"/>
  <c r="DC193" s="1"/>
  <c r="DA193"/>
  <c r="CZ193"/>
  <c r="CX193"/>
  <c r="CY193" s="1"/>
  <c r="CW193"/>
  <c r="CV193"/>
  <c r="CU193"/>
  <c r="DH192"/>
  <c r="DI192" s="1"/>
  <c r="DF192"/>
  <c r="DG192" s="1"/>
  <c r="DD192"/>
  <c r="DE192" s="1"/>
  <c r="DB192"/>
  <c r="DC192" s="1"/>
  <c r="CZ192"/>
  <c r="DA192" s="1"/>
  <c r="CX192"/>
  <c r="CY192" s="1"/>
  <c r="CV192"/>
  <c r="CW192" s="1"/>
  <c r="CU192"/>
  <c r="DH191"/>
  <c r="DI191" s="1"/>
  <c r="DG191"/>
  <c r="DF191"/>
  <c r="DD191"/>
  <c r="DE191" s="1"/>
  <c r="DC191"/>
  <c r="DB191"/>
  <c r="CZ191"/>
  <c r="DA191" s="1"/>
  <c r="CY191"/>
  <c r="CX191"/>
  <c r="CV191"/>
  <c r="CW191" s="1"/>
  <c r="CU191"/>
  <c r="DH190"/>
  <c r="DI190" s="1"/>
  <c r="DF190"/>
  <c r="DG190" s="1"/>
  <c r="DD190"/>
  <c r="DE190" s="1"/>
  <c r="DB190"/>
  <c r="DC190" s="1"/>
  <c r="CZ190"/>
  <c r="DA190" s="1"/>
  <c r="CX190"/>
  <c r="CY190" s="1"/>
  <c r="CV190"/>
  <c r="CW190" s="1"/>
  <c r="CU190"/>
  <c r="DH189"/>
  <c r="DI189" s="1"/>
  <c r="DG189"/>
  <c r="DF189"/>
  <c r="DD189"/>
  <c r="DE189" s="1"/>
  <c r="DC189"/>
  <c r="DB189"/>
  <c r="CZ189"/>
  <c r="DA189" s="1"/>
  <c r="CY189"/>
  <c r="CX189"/>
  <c r="CV189"/>
  <c r="CW189" s="1"/>
  <c r="CU189"/>
  <c r="DH188"/>
  <c r="DI188" s="1"/>
  <c r="DF188"/>
  <c r="DG188" s="1"/>
  <c r="DD188"/>
  <c r="DE188" s="1"/>
  <c r="DB188"/>
  <c r="DC188" s="1"/>
  <c r="CZ188"/>
  <c r="DA188" s="1"/>
  <c r="CX188"/>
  <c r="CY188" s="1"/>
  <c r="CV188"/>
  <c r="CW188" s="1"/>
  <c r="CU188"/>
  <c r="DI187"/>
  <c r="DH187"/>
  <c r="DF187"/>
  <c r="DG187" s="1"/>
  <c r="DE187"/>
  <c r="DD187"/>
  <c r="DB187"/>
  <c r="DC187" s="1"/>
  <c r="DA187"/>
  <c r="CZ187"/>
  <c r="CX187"/>
  <c r="CY187" s="1"/>
  <c r="CW187"/>
  <c r="CV187"/>
  <c r="CU187"/>
  <c r="DH186"/>
  <c r="DI186" s="1"/>
  <c r="DF186"/>
  <c r="DG186" s="1"/>
  <c r="DD186"/>
  <c r="DE186" s="1"/>
  <c r="DB186"/>
  <c r="DC186" s="1"/>
  <c r="CZ186"/>
  <c r="DA186" s="1"/>
  <c r="CX186"/>
  <c r="CY186" s="1"/>
  <c r="CV186"/>
  <c r="CW186" s="1"/>
  <c r="CU186"/>
  <c r="DI185"/>
  <c r="DH185"/>
  <c r="DF185"/>
  <c r="DG185" s="1"/>
  <c r="DE185"/>
  <c r="DD185"/>
  <c r="DB185"/>
  <c r="DC185" s="1"/>
  <c r="DA185"/>
  <c r="CZ185"/>
  <c r="CX185"/>
  <c r="CY185" s="1"/>
  <c r="CW185"/>
  <c r="CV185"/>
  <c r="CU185"/>
  <c r="DH184"/>
  <c r="DI184" s="1"/>
  <c r="DF184"/>
  <c r="DG184" s="1"/>
  <c r="DD184"/>
  <c r="DE184" s="1"/>
  <c r="DB184"/>
  <c r="DC184" s="1"/>
  <c r="CZ184"/>
  <c r="DA184" s="1"/>
  <c r="CX184"/>
  <c r="CY184" s="1"/>
  <c r="CV184"/>
  <c r="CW184" s="1"/>
  <c r="CU184"/>
  <c r="DH183"/>
  <c r="DI183" s="1"/>
  <c r="DG183"/>
  <c r="DF183"/>
  <c r="DD183"/>
  <c r="DE183" s="1"/>
  <c r="DC183"/>
  <c r="DB183"/>
  <c r="CZ183"/>
  <c r="DA183" s="1"/>
  <c r="CY183"/>
  <c r="CX183"/>
  <c r="CV183"/>
  <c r="CW183" s="1"/>
  <c r="CU183"/>
  <c r="DH182"/>
  <c r="DI182" s="1"/>
  <c r="DF182"/>
  <c r="DG182" s="1"/>
  <c r="DD182"/>
  <c r="DE182" s="1"/>
  <c r="DB182"/>
  <c r="DC182" s="1"/>
  <c r="CZ182"/>
  <c r="DA182" s="1"/>
  <c r="CX182"/>
  <c r="CY182" s="1"/>
  <c r="CV182"/>
  <c r="CW182" s="1"/>
  <c r="CU182"/>
  <c r="DH181"/>
  <c r="DI181" s="1"/>
  <c r="DG181"/>
  <c r="DF181"/>
  <c r="DD181"/>
  <c r="DE181" s="1"/>
  <c r="DC181"/>
  <c r="DB181"/>
  <c r="CZ181"/>
  <c r="DA181" s="1"/>
  <c r="CY181"/>
  <c r="CX181"/>
  <c r="CV181"/>
  <c r="CW181" s="1"/>
  <c r="CU181"/>
  <c r="DH180"/>
  <c r="DI180" s="1"/>
  <c r="DF180"/>
  <c r="DG180" s="1"/>
  <c r="DD180"/>
  <c r="DE180" s="1"/>
  <c r="DB180"/>
  <c r="DC180" s="1"/>
  <c r="CZ180"/>
  <c r="DA180" s="1"/>
  <c r="CX180"/>
  <c r="CY180" s="1"/>
  <c r="CV180"/>
  <c r="CW180" s="1"/>
  <c r="CU180"/>
  <c r="DI179"/>
  <c r="DH179"/>
  <c r="DF179"/>
  <c r="DG179" s="1"/>
  <c r="DE179"/>
  <c r="DD179"/>
  <c r="DB179"/>
  <c r="DC179" s="1"/>
  <c r="DA179"/>
  <c r="CZ179"/>
  <c r="CX179"/>
  <c r="CY179" s="1"/>
  <c r="CW179"/>
  <c r="CV179"/>
  <c r="CU179"/>
  <c r="DH178"/>
  <c r="DI178" s="1"/>
  <c r="DF178"/>
  <c r="DG178" s="1"/>
  <c r="DD178"/>
  <c r="DE178" s="1"/>
  <c r="DB178"/>
  <c r="DC178" s="1"/>
  <c r="CZ178"/>
  <c r="DA178" s="1"/>
  <c r="CX178"/>
  <c r="CY178" s="1"/>
  <c r="CV178"/>
  <c r="CW178" s="1"/>
  <c r="CU178"/>
  <c r="DI177"/>
  <c r="DH177"/>
  <c r="DF177"/>
  <c r="DG177" s="1"/>
  <c r="DE177"/>
  <c r="DD177"/>
  <c r="DB177"/>
  <c r="DC177" s="1"/>
  <c r="DA177"/>
  <c r="CZ177"/>
  <c r="CX177"/>
  <c r="CY177" s="1"/>
  <c r="CW177"/>
  <c r="CV177"/>
  <c r="CU177"/>
  <c r="DH176"/>
  <c r="DI176" s="1"/>
  <c r="DF176"/>
  <c r="DG176" s="1"/>
  <c r="DD176"/>
  <c r="DE176" s="1"/>
  <c r="DB176"/>
  <c r="DC176" s="1"/>
  <c r="CZ176"/>
  <c r="DA176" s="1"/>
  <c r="CX176"/>
  <c r="CY176" s="1"/>
  <c r="CV176"/>
  <c r="CW176" s="1"/>
  <c r="CU176"/>
  <c r="DH175"/>
  <c r="DI175" s="1"/>
  <c r="DG175"/>
  <c r="DF175"/>
  <c r="DD175"/>
  <c r="DE175" s="1"/>
  <c r="DC175"/>
  <c r="DB175"/>
  <c r="CZ175"/>
  <c r="DA175" s="1"/>
  <c r="CY175"/>
  <c r="CX175"/>
  <c r="CV175"/>
  <c r="CW175" s="1"/>
  <c r="CU175"/>
  <c r="DH174"/>
  <c r="DI174" s="1"/>
  <c r="DF174"/>
  <c r="DG174" s="1"/>
  <c r="DD174"/>
  <c r="DE174" s="1"/>
  <c r="DB174"/>
  <c r="DC174" s="1"/>
  <c r="CZ174"/>
  <c r="DA174" s="1"/>
  <c r="CX174"/>
  <c r="CY174" s="1"/>
  <c r="CV174"/>
  <c r="CW174" s="1"/>
  <c r="CU174"/>
  <c r="DH173"/>
  <c r="DI173" s="1"/>
  <c r="DG173"/>
  <c r="DF173"/>
  <c r="DD173"/>
  <c r="DE173" s="1"/>
  <c r="DC173"/>
  <c r="DB173"/>
  <c r="CZ173"/>
  <c r="DA173" s="1"/>
  <c r="CY173"/>
  <c r="CX173"/>
  <c r="CV173"/>
  <c r="CW173" s="1"/>
  <c r="CU173"/>
  <c r="DH172"/>
  <c r="DI172" s="1"/>
  <c r="DF172"/>
  <c r="DG172" s="1"/>
  <c r="DD172"/>
  <c r="DE172" s="1"/>
  <c r="DB172"/>
  <c r="DC172" s="1"/>
  <c r="CZ172"/>
  <c r="DA172" s="1"/>
  <c r="CX172"/>
  <c r="CY172" s="1"/>
  <c r="CV172"/>
  <c r="CW172" s="1"/>
  <c r="CU172"/>
  <c r="DI171"/>
  <c r="DH171"/>
  <c r="DF171"/>
  <c r="DG171" s="1"/>
  <c r="DE171"/>
  <c r="DD171"/>
  <c r="DB171"/>
  <c r="DC171" s="1"/>
  <c r="DA171"/>
  <c r="CZ171"/>
  <c r="CX171"/>
  <c r="CY171" s="1"/>
  <c r="CW171"/>
  <c r="CV171"/>
  <c r="CU171"/>
  <c r="DH170"/>
  <c r="DI170" s="1"/>
  <c r="DF170"/>
  <c r="DG170" s="1"/>
  <c r="DD170"/>
  <c r="DE170" s="1"/>
  <c r="DB170"/>
  <c r="DC170" s="1"/>
  <c r="CZ170"/>
  <c r="DA170" s="1"/>
  <c r="CX170"/>
  <c r="CY170" s="1"/>
  <c r="CV170"/>
  <c r="CW170" s="1"/>
  <c r="CU170"/>
  <c r="DI169"/>
  <c r="DH169"/>
  <c r="DF169"/>
  <c r="DG169" s="1"/>
  <c r="DE169"/>
  <c r="DD169"/>
  <c r="DB169"/>
  <c r="DC169" s="1"/>
  <c r="DA169"/>
  <c r="CZ169"/>
  <c r="CX169"/>
  <c r="CY169" s="1"/>
  <c r="CW169"/>
  <c r="CV169"/>
  <c r="CU169"/>
  <c r="DH168"/>
  <c r="DI168" s="1"/>
  <c r="DF168"/>
  <c r="DG168" s="1"/>
  <c r="DD168"/>
  <c r="DE168" s="1"/>
  <c r="DB168"/>
  <c r="DC168" s="1"/>
  <c r="CZ168"/>
  <c r="DA168" s="1"/>
  <c r="CX168"/>
  <c r="CY168" s="1"/>
  <c r="CV168"/>
  <c r="CW168" s="1"/>
  <c r="CU168"/>
  <c r="DH167"/>
  <c r="DI167" s="1"/>
  <c r="DG167"/>
  <c r="DF167"/>
  <c r="DD167"/>
  <c r="DE167" s="1"/>
  <c r="DC167"/>
  <c r="DB167"/>
  <c r="CZ167"/>
  <c r="DA167" s="1"/>
  <c r="CY167"/>
  <c r="CX167"/>
  <c r="CV167"/>
  <c r="CW167" s="1"/>
  <c r="CU167"/>
  <c r="DH166"/>
  <c r="DI166" s="1"/>
  <c r="DF166"/>
  <c r="DG166" s="1"/>
  <c r="DD166"/>
  <c r="DE166" s="1"/>
  <c r="DB166"/>
  <c r="DC166" s="1"/>
  <c r="CZ166"/>
  <c r="DA166" s="1"/>
  <c r="CX166"/>
  <c r="CY166" s="1"/>
  <c r="CV166"/>
  <c r="CW166" s="1"/>
  <c r="CU166"/>
  <c r="DH165"/>
  <c r="DI165" s="1"/>
  <c r="DG165"/>
  <c r="DF165"/>
  <c r="DD165"/>
  <c r="DE165" s="1"/>
  <c r="DC165"/>
  <c r="DB165"/>
  <c r="CZ165"/>
  <c r="DA165" s="1"/>
  <c r="CY165"/>
  <c r="CX165"/>
  <c r="CV165"/>
  <c r="CW165" s="1"/>
  <c r="CU165"/>
  <c r="DH164"/>
  <c r="DI164" s="1"/>
  <c r="DF164"/>
  <c r="DG164" s="1"/>
  <c r="DD164"/>
  <c r="DE164" s="1"/>
  <c r="DB164"/>
  <c r="DC164" s="1"/>
  <c r="CZ164"/>
  <c r="DA164" s="1"/>
  <c r="CX164"/>
  <c r="CY164" s="1"/>
  <c r="CV164"/>
  <c r="CW164" s="1"/>
  <c r="CU164"/>
  <c r="DI163"/>
  <c r="DH163"/>
  <c r="DF163"/>
  <c r="DG163" s="1"/>
  <c r="DE163"/>
  <c r="DD163"/>
  <c r="DB163"/>
  <c r="DC163" s="1"/>
  <c r="DA163"/>
  <c r="CZ163"/>
  <c r="CX163"/>
  <c r="CY163" s="1"/>
  <c r="CW163"/>
  <c r="CV163"/>
  <c r="CU163"/>
  <c r="DH162"/>
  <c r="DI162" s="1"/>
  <c r="DF162"/>
  <c r="DG162" s="1"/>
  <c r="DD162"/>
  <c r="DE162" s="1"/>
  <c r="DB162"/>
  <c r="DC162" s="1"/>
  <c r="CZ162"/>
  <c r="DA162" s="1"/>
  <c r="CX162"/>
  <c r="CY162" s="1"/>
  <c r="CV162"/>
  <c r="CW162" s="1"/>
  <c r="CU162"/>
  <c r="DI161"/>
  <c r="DH161"/>
  <c r="DF161"/>
  <c r="DG161" s="1"/>
  <c r="DE161"/>
  <c r="DD161"/>
  <c r="DB161"/>
  <c r="DC161" s="1"/>
  <c r="DA161"/>
  <c r="CZ161"/>
  <c r="CX161"/>
  <c r="CY161" s="1"/>
  <c r="CW161"/>
  <c r="CV161"/>
  <c r="CU161"/>
  <c r="DH160"/>
  <c r="DI160" s="1"/>
  <c r="DF160"/>
  <c r="DG160" s="1"/>
  <c r="DD160"/>
  <c r="DE160" s="1"/>
  <c r="DB160"/>
  <c r="DC160" s="1"/>
  <c r="CZ160"/>
  <c r="DA160" s="1"/>
  <c r="CX160"/>
  <c r="CY160" s="1"/>
  <c r="CV160"/>
  <c r="CW160" s="1"/>
  <c r="CU160"/>
  <c r="DH159"/>
  <c r="DI159" s="1"/>
  <c r="DG159"/>
  <c r="DF159"/>
  <c r="DD159"/>
  <c r="DE159" s="1"/>
  <c r="DC159"/>
  <c r="DB159"/>
  <c r="CZ159"/>
  <c r="DA159" s="1"/>
  <c r="CY159"/>
  <c r="CX159"/>
  <c r="CV159"/>
  <c r="CW159" s="1"/>
  <c r="CU159"/>
  <c r="DH158"/>
  <c r="DI158" s="1"/>
  <c r="DF158"/>
  <c r="DG158" s="1"/>
  <c r="DD158"/>
  <c r="DE158" s="1"/>
  <c r="DB158"/>
  <c r="DC158" s="1"/>
  <c r="CZ158"/>
  <c r="DA158" s="1"/>
  <c r="CX158"/>
  <c r="CY158" s="1"/>
  <c r="CV158"/>
  <c r="CW158" s="1"/>
  <c r="CU158"/>
  <c r="DH157"/>
  <c r="DI157" s="1"/>
  <c r="DG157"/>
  <c r="DF157"/>
  <c r="DD157"/>
  <c r="DE157" s="1"/>
  <c r="DC157"/>
  <c r="DB157"/>
  <c r="CZ157"/>
  <c r="DA157" s="1"/>
  <c r="CY157"/>
  <c r="CX157"/>
  <c r="CV157"/>
  <c r="CW157" s="1"/>
  <c r="CU157"/>
  <c r="DH156"/>
  <c r="DI156" s="1"/>
  <c r="DF156"/>
  <c r="DG156" s="1"/>
  <c r="DD156"/>
  <c r="DE156" s="1"/>
  <c r="DB156"/>
  <c r="DC156" s="1"/>
  <c r="CZ156"/>
  <c r="DA156" s="1"/>
  <c r="CX156"/>
  <c r="CY156" s="1"/>
  <c r="CV156"/>
  <c r="CW156" s="1"/>
  <c r="CU156"/>
  <c r="DI155"/>
  <c r="DH155"/>
  <c r="DF155"/>
  <c r="DG155" s="1"/>
  <c r="DE155"/>
  <c r="DD155"/>
  <c r="DB155"/>
  <c r="DC155" s="1"/>
  <c r="DA155"/>
  <c r="CZ155"/>
  <c r="CX155"/>
  <c r="CY155" s="1"/>
  <c r="CW155"/>
  <c r="CV155"/>
  <c r="CU155"/>
  <c r="DH154"/>
  <c r="DI154" s="1"/>
  <c r="DF154"/>
  <c r="DG154" s="1"/>
  <c r="DD154"/>
  <c r="DE154" s="1"/>
  <c r="DB154"/>
  <c r="DC154" s="1"/>
  <c r="CZ154"/>
  <c r="DA154" s="1"/>
  <c r="CX154"/>
  <c r="CY154" s="1"/>
  <c r="CV154"/>
  <c r="CW154" s="1"/>
  <c r="CU154"/>
  <c r="DI153"/>
  <c r="DH153"/>
  <c r="DF153"/>
  <c r="DG153" s="1"/>
  <c r="DE153"/>
  <c r="DD153"/>
  <c r="DB153"/>
  <c r="DC153" s="1"/>
  <c r="DA153"/>
  <c r="CZ153"/>
  <c r="CX153"/>
  <c r="CY153" s="1"/>
  <c r="CW153"/>
  <c r="CV153"/>
  <c r="CU153"/>
  <c r="DH152"/>
  <c r="DI152" s="1"/>
  <c r="DF152"/>
  <c r="DG152" s="1"/>
  <c r="DD152"/>
  <c r="DE152" s="1"/>
  <c r="DB152"/>
  <c r="DC152" s="1"/>
  <c r="CZ152"/>
  <c r="DA152" s="1"/>
  <c r="CX152"/>
  <c r="CY152" s="1"/>
  <c r="CV152"/>
  <c r="CW152" s="1"/>
  <c r="CU152"/>
  <c r="DH151"/>
  <c r="DI151" s="1"/>
  <c r="DG151"/>
  <c r="DF151"/>
  <c r="DD151"/>
  <c r="DE151" s="1"/>
  <c r="DC151"/>
  <c r="DB151"/>
  <c r="CZ151"/>
  <c r="DA151" s="1"/>
  <c r="CY151"/>
  <c r="CX151"/>
  <c r="CV151"/>
  <c r="CW151" s="1"/>
  <c r="CU151"/>
  <c r="DH150"/>
  <c r="DI150" s="1"/>
  <c r="DF150"/>
  <c r="DG150" s="1"/>
  <c r="DD150"/>
  <c r="DE150" s="1"/>
  <c r="DB150"/>
  <c r="DC150" s="1"/>
  <c r="CZ150"/>
  <c r="DA150" s="1"/>
  <c r="CX150"/>
  <c r="CY150" s="1"/>
  <c r="CV150"/>
  <c r="CW150" s="1"/>
  <c r="CU150"/>
  <c r="DH149"/>
  <c r="DI149" s="1"/>
  <c r="DG149"/>
  <c r="DF149"/>
  <c r="DD149"/>
  <c r="DE149" s="1"/>
  <c r="DC149"/>
  <c r="DB149"/>
  <c r="CZ149"/>
  <c r="DA149" s="1"/>
  <c r="CY149"/>
  <c r="CX149"/>
  <c r="CV149"/>
  <c r="CW149" s="1"/>
  <c r="CU149"/>
  <c r="DH148"/>
  <c r="DI148" s="1"/>
  <c r="DF148"/>
  <c r="DG148" s="1"/>
  <c r="DD148"/>
  <c r="DE148" s="1"/>
  <c r="DB148"/>
  <c r="DC148" s="1"/>
  <c r="CZ148"/>
  <c r="DA148" s="1"/>
  <c r="CX148"/>
  <c r="CY148" s="1"/>
  <c r="CV148"/>
  <c r="CW148" s="1"/>
  <c r="CU148"/>
  <c r="DI147"/>
  <c r="DH147"/>
  <c r="DF147"/>
  <c r="DG147" s="1"/>
  <c r="DE147"/>
  <c r="DD147"/>
  <c r="DB147"/>
  <c r="DC147" s="1"/>
  <c r="DA147"/>
  <c r="CZ147"/>
  <c r="CX147"/>
  <c r="CY147" s="1"/>
  <c r="CW147"/>
  <c r="CV147"/>
  <c r="CU147"/>
  <c r="DH146"/>
  <c r="DI146" s="1"/>
  <c r="DF146"/>
  <c r="DG146" s="1"/>
  <c r="DD146"/>
  <c r="DE146" s="1"/>
  <c r="DB146"/>
  <c r="DC146" s="1"/>
  <c r="CZ146"/>
  <c r="DA146" s="1"/>
  <c r="CX146"/>
  <c r="CY146" s="1"/>
  <c r="CV146"/>
  <c r="CW146" s="1"/>
  <c r="CU146"/>
  <c r="DI145"/>
  <c r="DH145"/>
  <c r="DF145"/>
  <c r="DG145" s="1"/>
  <c r="DE145"/>
  <c r="DD145"/>
  <c r="DB145"/>
  <c r="DC145" s="1"/>
  <c r="DA145"/>
  <c r="CZ145"/>
  <c r="CX145"/>
  <c r="CY145" s="1"/>
  <c r="CW145"/>
  <c r="CV145"/>
  <c r="CU145"/>
  <c r="DH144"/>
  <c r="DI144" s="1"/>
  <c r="DF144"/>
  <c r="DG144" s="1"/>
  <c r="DD144"/>
  <c r="DE144" s="1"/>
  <c r="DB144"/>
  <c r="DC144" s="1"/>
  <c r="CZ144"/>
  <c r="DA144" s="1"/>
  <c r="CX144"/>
  <c r="CY144" s="1"/>
  <c r="CV144"/>
  <c r="CW144" s="1"/>
  <c r="CU144"/>
  <c r="DH143"/>
  <c r="DI143" s="1"/>
  <c r="DG143"/>
  <c r="DF143"/>
  <c r="DD143"/>
  <c r="DE143" s="1"/>
  <c r="DC143"/>
  <c r="DB143"/>
  <c r="CZ143"/>
  <c r="DA143" s="1"/>
  <c r="CY143"/>
  <c r="CX143"/>
  <c r="CV143"/>
  <c r="CW143" s="1"/>
  <c r="CU143"/>
  <c r="DH142"/>
  <c r="DI142" s="1"/>
  <c r="DF142"/>
  <c r="DG142" s="1"/>
  <c r="DD142"/>
  <c r="DE142" s="1"/>
  <c r="DB142"/>
  <c r="DC142" s="1"/>
  <c r="CZ142"/>
  <c r="DA142" s="1"/>
  <c r="CX142"/>
  <c r="CY142" s="1"/>
  <c r="CV142"/>
  <c r="CW142" s="1"/>
  <c r="CU142"/>
  <c r="DH141"/>
  <c r="DI141" s="1"/>
  <c r="DG141"/>
  <c r="DF141"/>
  <c r="DD141"/>
  <c r="DE141" s="1"/>
  <c r="DC141"/>
  <c r="DB141"/>
  <c r="CZ141"/>
  <c r="DA141" s="1"/>
  <c r="CY141"/>
  <c r="CX141"/>
  <c r="CV141"/>
  <c r="CW141" s="1"/>
  <c r="CU141"/>
  <c r="DH140"/>
  <c r="DI140" s="1"/>
  <c r="DF140"/>
  <c r="DG140" s="1"/>
  <c r="DD140"/>
  <c r="DE140" s="1"/>
  <c r="DB140"/>
  <c r="DC140" s="1"/>
  <c r="CZ140"/>
  <c r="DA140" s="1"/>
  <c r="CX140"/>
  <c r="CY140" s="1"/>
  <c r="CV140"/>
  <c r="CW140" s="1"/>
  <c r="CU140"/>
  <c r="DI139"/>
  <c r="DH139"/>
  <c r="DF139"/>
  <c r="DG139" s="1"/>
  <c r="DE139"/>
  <c r="DD139"/>
  <c r="DB139"/>
  <c r="DC139" s="1"/>
  <c r="DA139"/>
  <c r="CZ139"/>
  <c r="CX139"/>
  <c r="CY139" s="1"/>
  <c r="CW139"/>
  <c r="CV139"/>
  <c r="CU139"/>
  <c r="DH138"/>
  <c r="DI138" s="1"/>
  <c r="DF138"/>
  <c r="DG138" s="1"/>
  <c r="DD138"/>
  <c r="DE138" s="1"/>
  <c r="DB138"/>
  <c r="DC138" s="1"/>
  <c r="CZ138"/>
  <c r="DA138" s="1"/>
  <c r="CX138"/>
  <c r="CY138" s="1"/>
  <c r="CV138"/>
  <c r="CW138" s="1"/>
  <c r="CU138"/>
  <c r="DI137"/>
  <c r="DH137"/>
  <c r="DF137"/>
  <c r="DG137" s="1"/>
  <c r="DE137"/>
  <c r="DD137"/>
  <c r="DB137"/>
  <c r="DC137" s="1"/>
  <c r="DA137"/>
  <c r="CZ137"/>
  <c r="CX137"/>
  <c r="CY137" s="1"/>
  <c r="CW137"/>
  <c r="CV137"/>
  <c r="CU137"/>
  <c r="DH136"/>
  <c r="DI136" s="1"/>
  <c r="DF136"/>
  <c r="DG136" s="1"/>
  <c r="DD136"/>
  <c r="DE136" s="1"/>
  <c r="DB136"/>
  <c r="DC136" s="1"/>
  <c r="CZ136"/>
  <c r="DA136" s="1"/>
  <c r="CX136"/>
  <c r="CY136" s="1"/>
  <c r="CV136"/>
  <c r="CW136" s="1"/>
  <c r="CU136"/>
  <c r="DH135"/>
  <c r="DI135" s="1"/>
  <c r="DG135"/>
  <c r="DF135"/>
  <c r="DD135"/>
  <c r="DE135" s="1"/>
  <c r="DC135"/>
  <c r="DB135"/>
  <c r="CZ135"/>
  <c r="DA135" s="1"/>
  <c r="CY135"/>
  <c r="CX135"/>
  <c r="CV135"/>
  <c r="CW135" s="1"/>
  <c r="CU135"/>
  <c r="DH134"/>
  <c r="DI134" s="1"/>
  <c r="DF134"/>
  <c r="DG134" s="1"/>
  <c r="DD134"/>
  <c r="DE134" s="1"/>
  <c r="DB134"/>
  <c r="DC134" s="1"/>
  <c r="CZ134"/>
  <c r="DA134" s="1"/>
  <c r="CX134"/>
  <c r="CY134" s="1"/>
  <c r="CV134"/>
  <c r="CW134" s="1"/>
  <c r="CU134"/>
  <c r="DH133"/>
  <c r="DI133" s="1"/>
  <c r="DG133"/>
  <c r="DF133"/>
  <c r="DD133"/>
  <c r="DE133" s="1"/>
  <c r="DC133"/>
  <c r="DB133"/>
  <c r="CZ133"/>
  <c r="DA133" s="1"/>
  <c r="CY133"/>
  <c r="CX133"/>
  <c r="CV133"/>
  <c r="CW133" s="1"/>
  <c r="CU133"/>
  <c r="DH132"/>
  <c r="DI132" s="1"/>
  <c r="DF132"/>
  <c r="DG132" s="1"/>
  <c r="DD132"/>
  <c r="DE132" s="1"/>
  <c r="DB132"/>
  <c r="DC132" s="1"/>
  <c r="CZ132"/>
  <c r="DA132" s="1"/>
  <c r="CX132"/>
  <c r="CY132" s="1"/>
  <c r="CV132"/>
  <c r="CW132" s="1"/>
  <c r="CU132"/>
  <c r="DI131"/>
  <c r="DH131"/>
  <c r="DF131"/>
  <c r="DG131" s="1"/>
  <c r="DE131"/>
  <c r="DD131"/>
  <c r="DB131"/>
  <c r="DC131" s="1"/>
  <c r="DA131"/>
  <c r="CZ131"/>
  <c r="CX131"/>
  <c r="CY131" s="1"/>
  <c r="CW131"/>
  <c r="CV131"/>
  <c r="CU131"/>
  <c r="DH130"/>
  <c r="DI130" s="1"/>
  <c r="DF130"/>
  <c r="DG130" s="1"/>
  <c r="DD130"/>
  <c r="DE130" s="1"/>
  <c r="DB130"/>
  <c r="DC130" s="1"/>
  <c r="CZ130"/>
  <c r="DA130" s="1"/>
  <c r="CX130"/>
  <c r="CY130" s="1"/>
  <c r="CV130"/>
  <c r="CW130" s="1"/>
  <c r="CU130"/>
  <c r="DI129"/>
  <c r="DH129"/>
  <c r="DF129"/>
  <c r="DG129" s="1"/>
  <c r="DE129"/>
  <c r="DD129"/>
  <c r="DB129"/>
  <c r="DC129" s="1"/>
  <c r="DA129"/>
  <c r="CZ129"/>
  <c r="CX129"/>
  <c r="CY129" s="1"/>
  <c r="CW129"/>
  <c r="CV129"/>
  <c r="CU129"/>
  <c r="DH128"/>
  <c r="DI128" s="1"/>
  <c r="DF128"/>
  <c r="DG128" s="1"/>
  <c r="DD128"/>
  <c r="DE128" s="1"/>
  <c r="DB128"/>
  <c r="DC128" s="1"/>
  <c r="CZ128"/>
  <c r="DA128" s="1"/>
  <c r="CX128"/>
  <c r="CY128" s="1"/>
  <c r="CV128"/>
  <c r="CW128" s="1"/>
  <c r="CU128"/>
  <c r="DH127"/>
  <c r="DI127" s="1"/>
  <c r="DG127"/>
  <c r="DF127"/>
  <c r="DD127"/>
  <c r="DE127" s="1"/>
  <c r="DC127"/>
  <c r="DB127"/>
  <c r="CZ127"/>
  <c r="DA127" s="1"/>
  <c r="CY127"/>
  <c r="CX127"/>
  <c r="CV127"/>
  <c r="CW127" s="1"/>
  <c r="CU127"/>
  <c r="DF126"/>
  <c r="DG126" s="1"/>
  <c r="DD126"/>
  <c r="DE126" s="1"/>
  <c r="DB126"/>
  <c r="DC126" s="1"/>
  <c r="CZ126"/>
  <c r="DA126" s="1"/>
  <c r="CX126"/>
  <c r="CY126" s="1"/>
  <c r="CV126"/>
  <c r="CW126" s="1"/>
  <c r="CU126"/>
  <c r="DG125"/>
  <c r="DF125"/>
  <c r="DD125"/>
  <c r="DE125" s="1"/>
  <c r="DC125"/>
  <c r="DB125"/>
  <c r="CZ125"/>
  <c r="DA125" s="1"/>
  <c r="CY125"/>
  <c r="CX125"/>
  <c r="CV125"/>
  <c r="CW125" s="1"/>
  <c r="CU125"/>
  <c r="DF124"/>
  <c r="DG124" s="1"/>
  <c r="DD124"/>
  <c r="DE124" s="1"/>
  <c r="DB124"/>
  <c r="DC124" s="1"/>
  <c r="CZ124"/>
  <c r="DA124" s="1"/>
  <c r="CX124"/>
  <c r="CY124" s="1"/>
  <c r="CV124"/>
  <c r="CW124" s="1"/>
  <c r="CU124"/>
  <c r="DG123"/>
  <c r="DF123"/>
  <c r="DD123"/>
  <c r="DE123" s="1"/>
  <c r="DC123"/>
  <c r="DB123"/>
  <c r="CZ123"/>
  <c r="DA123" s="1"/>
  <c r="CY123"/>
  <c r="CX123"/>
  <c r="CV123"/>
  <c r="CW123" s="1"/>
  <c r="CU123"/>
  <c r="DF122"/>
  <c r="DG122" s="1"/>
  <c r="DD122"/>
  <c r="DE122" s="1"/>
  <c r="DB122"/>
  <c r="DC122" s="1"/>
  <c r="CZ122"/>
  <c r="DA122" s="1"/>
  <c r="CX122"/>
  <c r="CY122" s="1"/>
  <c r="CV122"/>
  <c r="CW122" s="1"/>
  <c r="CU122"/>
  <c r="DG121"/>
  <c r="DF121"/>
  <c r="DD121"/>
  <c r="DE121" s="1"/>
  <c r="DC121"/>
  <c r="DB121"/>
  <c r="CZ121"/>
  <c r="DA121" s="1"/>
  <c r="CY121"/>
  <c r="CX121"/>
  <c r="CV121"/>
  <c r="CW121" s="1"/>
  <c r="CU121"/>
  <c r="DF120"/>
  <c r="DG120" s="1"/>
  <c r="DD120"/>
  <c r="DE120" s="1"/>
  <c r="DB120"/>
  <c r="DC120" s="1"/>
  <c r="CZ120"/>
  <c r="DA120" s="1"/>
  <c r="CX120"/>
  <c r="CY120" s="1"/>
  <c r="CV120"/>
  <c r="CW120" s="1"/>
  <c r="CU120"/>
  <c r="DG119"/>
  <c r="DF119"/>
  <c r="DD119"/>
  <c r="DE119" s="1"/>
  <c r="DC119"/>
  <c r="DB119"/>
  <c r="CZ119"/>
  <c r="DA119" s="1"/>
  <c r="CY119"/>
  <c r="CX119"/>
  <c r="CV119"/>
  <c r="CW119" s="1"/>
  <c r="CU119"/>
  <c r="DF118"/>
  <c r="DG118" s="1"/>
  <c r="DD118"/>
  <c r="DE118" s="1"/>
  <c r="DB118"/>
  <c r="DC118" s="1"/>
  <c r="CZ118"/>
  <c r="DA118" s="1"/>
  <c r="CX118"/>
  <c r="CY118" s="1"/>
  <c r="CV118"/>
  <c r="CW118" s="1"/>
  <c r="CU118"/>
  <c r="DG117"/>
  <c r="DF117"/>
  <c r="DD117"/>
  <c r="DE117" s="1"/>
  <c r="DC117"/>
  <c r="DB117"/>
  <c r="CZ117"/>
  <c r="DA117" s="1"/>
  <c r="CY117"/>
  <c r="CX117"/>
  <c r="CV117"/>
  <c r="CW117" s="1"/>
  <c r="CU117"/>
  <c r="DF116"/>
  <c r="DG116" s="1"/>
  <c r="DD116"/>
  <c r="DE116" s="1"/>
  <c r="DB116"/>
  <c r="DC116" s="1"/>
  <c r="CZ116"/>
  <c r="DA116" s="1"/>
  <c r="CX116"/>
  <c r="CY116" s="1"/>
  <c r="CV116"/>
  <c r="CW116" s="1"/>
  <c r="CU116"/>
  <c r="DG115"/>
  <c r="DF115"/>
  <c r="DD115"/>
  <c r="DE115" s="1"/>
  <c r="DC115"/>
  <c r="DB115"/>
  <c r="CZ115"/>
  <c r="DA115" s="1"/>
  <c r="CY115"/>
  <c r="CX115"/>
  <c r="CV115"/>
  <c r="CW115" s="1"/>
  <c r="CU115"/>
  <c r="DF114"/>
  <c r="DG114" s="1"/>
  <c r="DD114"/>
  <c r="DE114" s="1"/>
  <c r="DB114"/>
  <c r="DC114" s="1"/>
  <c r="CZ114"/>
  <c r="DA114" s="1"/>
  <c r="CX114"/>
  <c r="CY114" s="1"/>
  <c r="CV114"/>
  <c r="CW114" s="1"/>
  <c r="CU114"/>
  <c r="DG113"/>
  <c r="DF113"/>
  <c r="DD113"/>
  <c r="DE113" s="1"/>
  <c r="DC113"/>
  <c r="DB113"/>
  <c r="CZ113"/>
  <c r="DA113" s="1"/>
  <c r="CY113"/>
  <c r="CX113"/>
  <c r="CV113"/>
  <c r="CW113" s="1"/>
  <c r="CU113"/>
  <c r="DF112"/>
  <c r="DG112" s="1"/>
  <c r="DD112"/>
  <c r="DE112" s="1"/>
  <c r="DB112"/>
  <c r="DC112" s="1"/>
  <c r="CZ112"/>
  <c r="DA112" s="1"/>
  <c r="CX112"/>
  <c r="CY112" s="1"/>
  <c r="CV112"/>
  <c r="CW112" s="1"/>
  <c r="CU112"/>
  <c r="DG111"/>
  <c r="DF111"/>
  <c r="DD111"/>
  <c r="DE111" s="1"/>
  <c r="DC111"/>
  <c r="DB111"/>
  <c r="CZ111"/>
  <c r="DA111" s="1"/>
  <c r="CY111"/>
  <c r="CX111"/>
  <c r="CV111"/>
  <c r="CW111" s="1"/>
  <c r="CU111"/>
  <c r="DF110"/>
  <c r="DG110" s="1"/>
  <c r="DD110"/>
  <c r="DE110" s="1"/>
  <c r="DB110"/>
  <c r="DC110" s="1"/>
  <c r="CZ110"/>
  <c r="DA110" s="1"/>
  <c r="CX110"/>
  <c r="CY110" s="1"/>
  <c r="CV110"/>
  <c r="CW110" s="1"/>
  <c r="CU110"/>
  <c r="DG109"/>
  <c r="DF109"/>
  <c r="DD109"/>
  <c r="DE109" s="1"/>
  <c r="DC109"/>
  <c r="DB109"/>
  <c r="CZ109"/>
  <c r="DA109" s="1"/>
  <c r="CY109"/>
  <c r="CX109"/>
  <c r="CV109"/>
  <c r="CW109" s="1"/>
  <c r="CU109"/>
  <c r="DF108"/>
  <c r="DG108" s="1"/>
  <c r="DD108"/>
  <c r="DE108" s="1"/>
  <c r="DB108"/>
  <c r="DC108" s="1"/>
  <c r="CZ108"/>
  <c r="DA108" s="1"/>
  <c r="CX108"/>
  <c r="CY108" s="1"/>
  <c r="CV108"/>
  <c r="CW108" s="1"/>
  <c r="CU108"/>
  <c r="DG107"/>
  <c r="DF107"/>
  <c r="DD107"/>
  <c r="DE107" s="1"/>
  <c r="DC107"/>
  <c r="DB107"/>
  <c r="CZ107"/>
  <c r="DA107" s="1"/>
  <c r="CY107"/>
  <c r="CX107"/>
  <c r="CV107"/>
  <c r="CW107" s="1"/>
  <c r="CU107"/>
  <c r="DF106"/>
  <c r="DG106" s="1"/>
  <c r="DD106"/>
  <c r="DE106" s="1"/>
  <c r="DB106"/>
  <c r="DC106" s="1"/>
  <c r="CZ106"/>
  <c r="DA106" s="1"/>
  <c r="CX106"/>
  <c r="CY106" s="1"/>
  <c r="CV106"/>
  <c r="CW106" s="1"/>
  <c r="CU106"/>
  <c r="DG105"/>
  <c r="DF105"/>
  <c r="DD105"/>
  <c r="DE105" s="1"/>
  <c r="DC105"/>
  <c r="DB105"/>
  <c r="CZ105"/>
  <c r="DA105" s="1"/>
  <c r="CY105"/>
  <c r="CX105"/>
  <c r="CV105"/>
  <c r="CW105" s="1"/>
  <c r="CU105"/>
  <c r="DF104"/>
  <c r="DG104" s="1"/>
  <c r="DD104"/>
  <c r="DE104" s="1"/>
  <c r="DB104"/>
  <c r="DC104" s="1"/>
  <c r="CZ104"/>
  <c r="DA104" s="1"/>
  <c r="CX104"/>
  <c r="CY104" s="1"/>
  <c r="CV104"/>
  <c r="CW104" s="1"/>
  <c r="CU104"/>
  <c r="DG103"/>
  <c r="DF103"/>
  <c r="DD103"/>
  <c r="DE103" s="1"/>
  <c r="DC103"/>
  <c r="DB103"/>
  <c r="CZ103"/>
  <c r="DA103" s="1"/>
  <c r="CY103"/>
  <c r="CX103"/>
  <c r="CV103"/>
  <c r="CW103" s="1"/>
  <c r="CU103"/>
  <c r="DF102"/>
  <c r="DG102" s="1"/>
  <c r="DD102"/>
  <c r="DE102" s="1"/>
  <c r="DB102"/>
  <c r="DC102" s="1"/>
  <c r="CZ102"/>
  <c r="DA102" s="1"/>
  <c r="CX102"/>
  <c r="CY102" s="1"/>
  <c r="CV102"/>
  <c r="CW102" s="1"/>
  <c r="CU102"/>
  <c r="DG101"/>
  <c r="DF101"/>
  <c r="DD101"/>
  <c r="DE101" s="1"/>
  <c r="DC101"/>
  <c r="DB101"/>
  <c r="CZ101"/>
  <c r="DA101" s="1"/>
  <c r="CY101"/>
  <c r="CX101"/>
  <c r="CV101"/>
  <c r="CW101" s="1"/>
  <c r="CU101"/>
  <c r="DF100"/>
  <c r="DG100" s="1"/>
  <c r="DD100"/>
  <c r="DE100" s="1"/>
  <c r="DB100"/>
  <c r="DC100" s="1"/>
  <c r="CZ100"/>
  <c r="DA100" s="1"/>
  <c r="CX100"/>
  <c r="CY100" s="1"/>
  <c r="CV100"/>
  <c r="CW100" s="1"/>
  <c r="CU100"/>
  <c r="DG99"/>
  <c r="DF99"/>
  <c r="DD99"/>
  <c r="DE99" s="1"/>
  <c r="DC99"/>
  <c r="DB99"/>
  <c r="CZ99"/>
  <c r="DA99" s="1"/>
  <c r="CY99"/>
  <c r="CX99"/>
  <c r="CV99"/>
  <c r="CW99" s="1"/>
  <c r="CU99"/>
  <c r="DF98"/>
  <c r="DG98" s="1"/>
  <c r="DD98"/>
  <c r="DE98" s="1"/>
  <c r="DB98"/>
  <c r="DC98" s="1"/>
  <c r="CZ98"/>
  <c r="DA98" s="1"/>
  <c r="CX98"/>
  <c r="CY98" s="1"/>
  <c r="CV98"/>
  <c r="CW98" s="1"/>
  <c r="CU98"/>
  <c r="DG97"/>
  <c r="DF97"/>
  <c r="DD97"/>
  <c r="DE97" s="1"/>
  <c r="DC97"/>
  <c r="DB97"/>
  <c r="CZ97"/>
  <c r="DA97" s="1"/>
  <c r="CY97"/>
  <c r="CX97"/>
  <c r="CV97"/>
  <c r="CW97" s="1"/>
  <c r="CU97"/>
  <c r="DF96"/>
  <c r="DG96" s="1"/>
  <c r="DD96"/>
  <c r="DE96" s="1"/>
  <c r="DB96"/>
  <c r="DC96" s="1"/>
  <c r="CZ96"/>
  <c r="DA96" s="1"/>
  <c r="CX96"/>
  <c r="CY96" s="1"/>
  <c r="CV96"/>
  <c r="CW96" s="1"/>
  <c r="CU96"/>
  <c r="DG95"/>
  <c r="DF95"/>
  <c r="DD95"/>
  <c r="DE95" s="1"/>
  <c r="DC95"/>
  <c r="DB95"/>
  <c r="CZ95"/>
  <c r="DA95" s="1"/>
  <c r="CY95"/>
  <c r="CX95"/>
  <c r="CV95"/>
  <c r="CW95" s="1"/>
  <c r="CU95"/>
  <c r="DF94"/>
  <c r="DG94" s="1"/>
  <c r="DD94"/>
  <c r="DE94" s="1"/>
  <c r="DB94"/>
  <c r="DC94" s="1"/>
  <c r="CZ94"/>
  <c r="DA94" s="1"/>
  <c r="CX94"/>
  <c r="CY94" s="1"/>
  <c r="CV94"/>
  <c r="CW94" s="1"/>
  <c r="CU94"/>
  <c r="DG93"/>
  <c r="DF93"/>
  <c r="DD93"/>
  <c r="DE93" s="1"/>
  <c r="DC93"/>
  <c r="DB93"/>
  <c r="CZ93"/>
  <c r="DA93" s="1"/>
  <c r="CY93"/>
  <c r="CX93"/>
  <c r="CV93"/>
  <c r="CW93" s="1"/>
  <c r="CU93"/>
  <c r="DF92"/>
  <c r="DG92" s="1"/>
  <c r="DD92"/>
  <c r="DE92" s="1"/>
  <c r="DB92"/>
  <c r="DC92" s="1"/>
  <c r="CZ92"/>
  <c r="DA92" s="1"/>
  <c r="CX92"/>
  <c r="CY92" s="1"/>
  <c r="CV92"/>
  <c r="CW92" s="1"/>
  <c r="CU92"/>
  <c r="DG91"/>
  <c r="DF91"/>
  <c r="DD91"/>
  <c r="DE91" s="1"/>
  <c r="DC91"/>
  <c r="DB91"/>
  <c r="CZ91"/>
  <c r="DA91" s="1"/>
  <c r="CY91"/>
  <c r="CX91"/>
  <c r="CV91"/>
  <c r="CW91" s="1"/>
  <c r="CU91"/>
  <c r="DF90"/>
  <c r="DG90" s="1"/>
  <c r="DD90"/>
  <c r="DE90" s="1"/>
  <c r="DB90"/>
  <c r="DC90" s="1"/>
  <c r="CZ90"/>
  <c r="DA90" s="1"/>
  <c r="CX90"/>
  <c r="CY90" s="1"/>
  <c r="CV90"/>
  <c r="CW90" s="1"/>
  <c r="CU90"/>
  <c r="DG89"/>
  <c r="DF89"/>
  <c r="DD89"/>
  <c r="DE89" s="1"/>
  <c r="DC89"/>
  <c r="DB89"/>
  <c r="CZ89"/>
  <c r="DA89" s="1"/>
  <c r="CY89"/>
  <c r="CX89"/>
  <c r="CV89"/>
  <c r="CW89" s="1"/>
  <c r="CU89"/>
  <c r="DF88"/>
  <c r="DG88" s="1"/>
  <c r="DD88"/>
  <c r="DE88" s="1"/>
  <c r="DB88"/>
  <c r="DC88" s="1"/>
  <c r="CZ88"/>
  <c r="DA88" s="1"/>
  <c r="CX88"/>
  <c r="CY88" s="1"/>
  <c r="CV88"/>
  <c r="CW88" s="1"/>
  <c r="CU88"/>
  <c r="DG87"/>
  <c r="DF87"/>
  <c r="DD87"/>
  <c r="DE87" s="1"/>
  <c r="DC87"/>
  <c r="DB87"/>
  <c r="CZ87"/>
  <c r="DA87" s="1"/>
  <c r="CY87"/>
  <c r="CX87"/>
  <c r="CV87"/>
  <c r="CW87" s="1"/>
  <c r="CU87"/>
  <c r="DF86"/>
  <c r="DG86" s="1"/>
  <c r="DD86"/>
  <c r="DE86" s="1"/>
  <c r="DB86"/>
  <c r="DC86" s="1"/>
  <c r="CZ86"/>
  <c r="DA86" s="1"/>
  <c r="CX86"/>
  <c r="CY86" s="1"/>
  <c r="CV86"/>
  <c r="CW86" s="1"/>
  <c r="CU86"/>
  <c r="DG85"/>
  <c r="DF85"/>
  <c r="DD85"/>
  <c r="DE85" s="1"/>
  <c r="DC85"/>
  <c r="DB85"/>
  <c r="CZ85"/>
  <c r="DA85" s="1"/>
  <c r="CY85"/>
  <c r="CX85"/>
  <c r="CV85"/>
  <c r="CW85" s="1"/>
  <c r="CU85"/>
  <c r="DF84"/>
  <c r="DG84" s="1"/>
  <c r="DD84"/>
  <c r="DE84" s="1"/>
  <c r="DB84"/>
  <c r="DC84" s="1"/>
  <c r="CZ84"/>
  <c r="DA84" s="1"/>
  <c r="CX84"/>
  <c r="CY84" s="1"/>
  <c r="CV84"/>
  <c r="CW84" s="1"/>
  <c r="CU84"/>
  <c r="DG83"/>
  <c r="DF83"/>
  <c r="DD83"/>
  <c r="DE83" s="1"/>
  <c r="DC83"/>
  <c r="DB83"/>
  <c r="CZ83"/>
  <c r="DA83" s="1"/>
  <c r="CY83"/>
  <c r="CX83"/>
  <c r="CV83"/>
  <c r="CW83" s="1"/>
  <c r="CU83"/>
  <c r="DF82"/>
  <c r="DG82" s="1"/>
  <c r="DD82"/>
  <c r="DE82" s="1"/>
  <c r="DB82"/>
  <c r="DC82" s="1"/>
  <c r="CZ82"/>
  <c r="DA82" s="1"/>
  <c r="CX82"/>
  <c r="CY82" s="1"/>
  <c r="CV82"/>
  <c r="CW82" s="1"/>
  <c r="CU82"/>
  <c r="DG81"/>
  <c r="DF81"/>
  <c r="DD81"/>
  <c r="DE81" s="1"/>
  <c r="DC81"/>
  <c r="DB81"/>
  <c r="CZ81"/>
  <c r="DA81" s="1"/>
  <c r="CY81"/>
  <c r="CX81"/>
  <c r="CV81"/>
  <c r="CW81" s="1"/>
  <c r="CU81"/>
  <c r="DF80"/>
  <c r="DG80" s="1"/>
  <c r="DD80"/>
  <c r="DE80" s="1"/>
  <c r="DB80"/>
  <c r="DC80" s="1"/>
  <c r="CZ80"/>
  <c r="DA80" s="1"/>
  <c r="CX80"/>
  <c r="CY80" s="1"/>
  <c r="CV80"/>
  <c r="CW80" s="1"/>
  <c r="CU80"/>
  <c r="DG79"/>
  <c r="DF79"/>
  <c r="DD79"/>
  <c r="DE79" s="1"/>
  <c r="DC79"/>
  <c r="DB79"/>
  <c r="CZ79"/>
  <c r="DA79" s="1"/>
  <c r="CY79"/>
  <c r="CX79"/>
  <c r="CV79"/>
  <c r="CW79" s="1"/>
  <c r="CU79"/>
  <c r="DF78"/>
  <c r="DG78" s="1"/>
  <c r="DD78"/>
  <c r="DE78" s="1"/>
  <c r="DB78"/>
  <c r="DC78" s="1"/>
  <c r="CZ78"/>
  <c r="DA78" s="1"/>
  <c r="CX78"/>
  <c r="CY78" s="1"/>
  <c r="CV78"/>
  <c r="CW78" s="1"/>
  <c r="CU78"/>
  <c r="DG77"/>
  <c r="DF77"/>
  <c r="DD77"/>
  <c r="DE77" s="1"/>
  <c r="DC77"/>
  <c r="DB77"/>
  <c r="CZ77"/>
  <c r="DA77" s="1"/>
  <c r="CY77"/>
  <c r="CX77"/>
  <c r="CV77"/>
  <c r="CW77" s="1"/>
  <c r="CU77"/>
  <c r="DF76"/>
  <c r="DG76" s="1"/>
  <c r="DD76"/>
  <c r="DE76" s="1"/>
  <c r="DB76"/>
  <c r="DC76" s="1"/>
  <c r="CZ76"/>
  <c r="DA76" s="1"/>
  <c r="CX76"/>
  <c r="CY76" s="1"/>
  <c r="CV76"/>
  <c r="CW76" s="1"/>
  <c r="CU76"/>
  <c r="DG75"/>
  <c r="DF75"/>
  <c r="DD75"/>
  <c r="DE75" s="1"/>
  <c r="DC75"/>
  <c r="DB75"/>
  <c r="CZ75"/>
  <c r="DA75" s="1"/>
  <c r="CY75"/>
  <c r="CX75"/>
  <c r="CV75"/>
  <c r="CW75" s="1"/>
  <c r="CU75"/>
  <c r="DF74"/>
  <c r="DG74" s="1"/>
  <c r="DD74"/>
  <c r="DE74" s="1"/>
  <c r="DB74"/>
  <c r="DC74" s="1"/>
  <c r="CZ74"/>
  <c r="DA74" s="1"/>
  <c r="CX74"/>
  <c r="CY74" s="1"/>
  <c r="CV74"/>
  <c r="CW74" s="1"/>
  <c r="CU74"/>
  <c r="DG73"/>
  <c r="DF73"/>
  <c r="DD73"/>
  <c r="DE73" s="1"/>
  <c r="DC73"/>
  <c r="DB73"/>
  <c r="CZ73"/>
  <c r="DA73" s="1"/>
  <c r="CY73"/>
  <c r="CX73"/>
  <c r="CV73"/>
  <c r="CW73" s="1"/>
  <c r="CU73"/>
  <c r="DF72"/>
  <c r="DG72" s="1"/>
  <c r="DD72"/>
  <c r="DE72" s="1"/>
  <c r="DB72"/>
  <c r="DC72" s="1"/>
  <c r="CZ72"/>
  <c r="DA72" s="1"/>
  <c r="CX72"/>
  <c r="CY72" s="1"/>
  <c r="CV72"/>
  <c r="CW72" s="1"/>
  <c r="CU72"/>
  <c r="DG71"/>
  <c r="DF71"/>
  <c r="DD71"/>
  <c r="DE71" s="1"/>
  <c r="DC71"/>
  <c r="DB71"/>
  <c r="CZ71"/>
  <c r="DA71" s="1"/>
  <c r="CY71"/>
  <c r="CX71"/>
  <c r="CV71"/>
  <c r="CW71" s="1"/>
  <c r="CU71"/>
  <c r="DF70"/>
  <c r="DG70" s="1"/>
  <c r="DD70"/>
  <c r="DE70" s="1"/>
  <c r="DB70"/>
  <c r="DC70" s="1"/>
  <c r="CZ70"/>
  <c r="DA70" s="1"/>
  <c r="CX70"/>
  <c r="CY70" s="1"/>
  <c r="CV70"/>
  <c r="CW70" s="1"/>
  <c r="CU70"/>
  <c r="DG69"/>
  <c r="DF69"/>
  <c r="DD69"/>
  <c r="DE69" s="1"/>
  <c r="DC69"/>
  <c r="DB69"/>
  <c r="CZ69"/>
  <c r="DA69" s="1"/>
  <c r="CY69"/>
  <c r="CX69"/>
  <c r="CV69"/>
  <c r="CW69" s="1"/>
  <c r="CU69"/>
  <c r="DF68"/>
  <c r="DG68" s="1"/>
  <c r="DD68"/>
  <c r="DE68" s="1"/>
  <c r="DB68"/>
  <c r="DC68" s="1"/>
  <c r="CZ68"/>
  <c r="DA68" s="1"/>
  <c r="CX68"/>
  <c r="CY68" s="1"/>
  <c r="CV68"/>
  <c r="CW68" s="1"/>
  <c r="CU68"/>
  <c r="DG67"/>
  <c r="DF67"/>
  <c r="DD67"/>
  <c r="DE67" s="1"/>
  <c r="DC67"/>
  <c r="DB67"/>
  <c r="CZ67"/>
  <c r="DA67" s="1"/>
  <c r="CY67"/>
  <c r="CX67"/>
  <c r="CV67"/>
  <c r="CW67" s="1"/>
  <c r="CU67"/>
  <c r="DF66"/>
  <c r="DG66" s="1"/>
  <c r="DD66"/>
  <c r="DE66" s="1"/>
  <c r="DB66"/>
  <c r="DC66" s="1"/>
  <c r="CZ66"/>
  <c r="DA66" s="1"/>
  <c r="CX66"/>
  <c r="CY66" s="1"/>
  <c r="CV66"/>
  <c r="CW66" s="1"/>
  <c r="CU66"/>
  <c r="DG65"/>
  <c r="DF65"/>
  <c r="DD65"/>
  <c r="DE65" s="1"/>
  <c r="DC65"/>
  <c r="DB65"/>
  <c r="CZ65"/>
  <c r="DA65" s="1"/>
  <c r="CY65"/>
  <c r="CX65"/>
  <c r="CV65"/>
  <c r="CW65" s="1"/>
  <c r="CU65"/>
  <c r="DF64"/>
  <c r="DG64" s="1"/>
  <c r="DD64"/>
  <c r="DE64" s="1"/>
  <c r="DB64"/>
  <c r="DC64" s="1"/>
  <c r="CZ64"/>
  <c r="DA64" s="1"/>
  <c r="CX64"/>
  <c r="CY64" s="1"/>
  <c r="CV64"/>
  <c r="CW64" s="1"/>
  <c r="CU64"/>
  <c r="DG63"/>
  <c r="DF63"/>
  <c r="DD63"/>
  <c r="DE63" s="1"/>
  <c r="DC63"/>
  <c r="DB63"/>
  <c r="CZ63"/>
  <c r="DA63" s="1"/>
  <c r="CY63"/>
  <c r="CX63"/>
  <c r="CV63"/>
  <c r="CW63" s="1"/>
  <c r="CU63"/>
  <c r="DF62"/>
  <c r="DG62" s="1"/>
  <c r="DD62"/>
  <c r="DE62" s="1"/>
  <c r="DB62"/>
  <c r="DC62" s="1"/>
  <c r="CZ62"/>
  <c r="DA62" s="1"/>
  <c r="CX62"/>
  <c r="CY62" s="1"/>
  <c r="CV62"/>
  <c r="CW62" s="1"/>
  <c r="CU62"/>
  <c r="DG61"/>
  <c r="DF61"/>
  <c r="DD61"/>
  <c r="DE61" s="1"/>
  <c r="DC61"/>
  <c r="DB61"/>
  <c r="CZ61"/>
  <c r="DA61" s="1"/>
  <c r="CY61"/>
  <c r="CX61"/>
  <c r="CV61"/>
  <c r="CW61" s="1"/>
  <c r="CU61"/>
  <c r="DF60"/>
  <c r="DG60" s="1"/>
  <c r="DD60"/>
  <c r="DE60" s="1"/>
  <c r="DB60"/>
  <c r="DC60" s="1"/>
  <c r="CZ60"/>
  <c r="DA60" s="1"/>
  <c r="CX60"/>
  <c r="CY60" s="1"/>
  <c r="CV60"/>
  <c r="CW60" s="1"/>
  <c r="CU60"/>
  <c r="DG59"/>
  <c r="DF59"/>
  <c r="DD59"/>
  <c r="DE59" s="1"/>
  <c r="DC59"/>
  <c r="DB59"/>
  <c r="CZ59"/>
  <c r="DA59" s="1"/>
  <c r="CY59"/>
  <c r="CX59"/>
  <c r="CV59"/>
  <c r="CW59" s="1"/>
  <c r="CU59"/>
  <c r="DF58"/>
  <c r="DG58" s="1"/>
  <c r="DD58"/>
  <c r="DE58" s="1"/>
  <c r="DB58"/>
  <c r="DC58" s="1"/>
  <c r="CZ58"/>
  <c r="DA58" s="1"/>
  <c r="CX58"/>
  <c r="CY58" s="1"/>
  <c r="CV58"/>
  <c r="CW58" s="1"/>
  <c r="CU58"/>
  <c r="DG57"/>
  <c r="DF57"/>
  <c r="DD57"/>
  <c r="DE57" s="1"/>
  <c r="DC57"/>
  <c r="DB57"/>
  <c r="CZ57"/>
  <c r="DA57" s="1"/>
  <c r="CY57"/>
  <c r="CX57"/>
  <c r="CV57"/>
  <c r="CW57" s="1"/>
  <c r="CU57"/>
  <c r="DF56"/>
  <c r="DG56" s="1"/>
  <c r="DD56"/>
  <c r="DE56" s="1"/>
  <c r="DB56"/>
  <c r="DC56" s="1"/>
  <c r="CZ56"/>
  <c r="DA56" s="1"/>
  <c r="CX56"/>
  <c r="CY56" s="1"/>
  <c r="CV56"/>
  <c r="CW56" s="1"/>
  <c r="CU56"/>
  <c r="DG55"/>
  <c r="DF55"/>
  <c r="DD55"/>
  <c r="DE55" s="1"/>
  <c r="DC55"/>
  <c r="DB55"/>
  <c r="CZ55"/>
  <c r="DA55" s="1"/>
  <c r="CY55"/>
  <c r="CX55"/>
  <c r="CV55"/>
  <c r="CW55" s="1"/>
  <c r="CU55"/>
  <c r="DF54"/>
  <c r="DG54" s="1"/>
  <c r="DD54"/>
  <c r="DE54" s="1"/>
  <c r="DB54"/>
  <c r="DC54" s="1"/>
  <c r="CZ54"/>
  <c r="DA54" s="1"/>
  <c r="CX54"/>
  <c r="CY54" s="1"/>
  <c r="CV54"/>
  <c r="CW54" s="1"/>
  <c r="CU54"/>
  <c r="DG53"/>
  <c r="DF53"/>
  <c r="DD53"/>
  <c r="DE53" s="1"/>
  <c r="DC53"/>
  <c r="DB53"/>
  <c r="CZ53"/>
  <c r="DA53" s="1"/>
  <c r="CY53"/>
  <c r="CX53"/>
  <c r="CV53"/>
  <c r="CW53" s="1"/>
  <c r="CU53"/>
  <c r="DF52"/>
  <c r="DG52" s="1"/>
  <c r="DD52"/>
  <c r="DE52" s="1"/>
  <c r="DB52"/>
  <c r="DC52" s="1"/>
  <c r="CZ52"/>
  <c r="DA52" s="1"/>
  <c r="CX52"/>
  <c r="CY52" s="1"/>
  <c r="CV52"/>
  <c r="CW52" s="1"/>
  <c r="CU52"/>
  <c r="DG51"/>
  <c r="DF51"/>
  <c r="DD51"/>
  <c r="DE51" s="1"/>
  <c r="DC51"/>
  <c r="DB51"/>
  <c r="CZ51"/>
  <c r="DA51" s="1"/>
  <c r="CY51"/>
  <c r="CX51"/>
  <c r="CV51"/>
  <c r="CW51" s="1"/>
  <c r="CU51"/>
  <c r="DF50"/>
  <c r="DG50" s="1"/>
  <c r="DD50"/>
  <c r="DE50" s="1"/>
  <c r="DB50"/>
  <c r="DC50" s="1"/>
  <c r="CZ50"/>
  <c r="DA50" s="1"/>
  <c r="CX50"/>
  <c r="CY50" s="1"/>
  <c r="CV50"/>
  <c r="CW50" s="1"/>
  <c r="CU50"/>
  <c r="DF49"/>
  <c r="DG49" s="1"/>
  <c r="DD49"/>
  <c r="DE49" s="1"/>
  <c r="DB49"/>
  <c r="DC49" s="1"/>
  <c r="CZ49"/>
  <c r="DA49" s="1"/>
  <c r="CX49"/>
  <c r="CY49" s="1"/>
  <c r="CW49"/>
  <c r="CV49"/>
  <c r="CU49"/>
  <c r="DF48"/>
  <c r="DG48" s="1"/>
  <c r="DD48"/>
  <c r="DE48" s="1"/>
  <c r="DB48"/>
  <c r="DC48" s="1"/>
  <c r="CZ48"/>
  <c r="DA48" s="1"/>
  <c r="CX48"/>
  <c r="CY48" s="1"/>
  <c r="CV48"/>
  <c r="CW48" s="1"/>
  <c r="CU48"/>
  <c r="DF47"/>
  <c r="DG47" s="1"/>
  <c r="DE47"/>
  <c r="DD47"/>
  <c r="DB47"/>
  <c r="DC47" s="1"/>
  <c r="CZ47"/>
  <c r="DA47" s="1"/>
  <c r="CX47"/>
  <c r="CY47" s="1"/>
  <c r="CV47"/>
  <c r="CW47" s="1"/>
  <c r="CU47"/>
  <c r="DF46"/>
  <c r="DG46" s="1"/>
  <c r="DD46"/>
  <c r="DE46" s="1"/>
  <c r="DB46"/>
  <c r="DC46" s="1"/>
  <c r="CZ46"/>
  <c r="DA46" s="1"/>
  <c r="CX46"/>
  <c r="CY46" s="1"/>
  <c r="CV46"/>
  <c r="CW46" s="1"/>
  <c r="CU46"/>
  <c r="DF45"/>
  <c r="DG45" s="1"/>
  <c r="DE45"/>
  <c r="DD45"/>
  <c r="DB45"/>
  <c r="DC45" s="1"/>
  <c r="DA45"/>
  <c r="CZ45"/>
  <c r="CX45"/>
  <c r="CY45" s="1"/>
  <c r="CV45"/>
  <c r="CW45" s="1"/>
  <c r="CU45"/>
  <c r="DF44"/>
  <c r="DG44" s="1"/>
  <c r="DD44"/>
  <c r="DE44" s="1"/>
  <c r="DB44"/>
  <c r="DC44" s="1"/>
  <c r="CZ44"/>
  <c r="DA44" s="1"/>
  <c r="CX44"/>
  <c r="CY44" s="1"/>
  <c r="CV44"/>
  <c r="CW44" s="1"/>
  <c r="CU44"/>
  <c r="DF43"/>
  <c r="DG43" s="1"/>
  <c r="DD43"/>
  <c r="DE43" s="1"/>
  <c r="DB43"/>
  <c r="DC43" s="1"/>
  <c r="DA43"/>
  <c r="CZ43"/>
  <c r="CX43"/>
  <c r="CY43" s="1"/>
  <c r="CW43"/>
  <c r="CV43"/>
  <c r="CU43"/>
  <c r="DF42"/>
  <c r="DG42" s="1"/>
  <c r="DD42"/>
  <c r="DE42" s="1"/>
  <c r="DB42"/>
  <c r="DC42" s="1"/>
  <c r="CZ42"/>
  <c r="DA42" s="1"/>
  <c r="CX42"/>
  <c r="CY42" s="1"/>
  <c r="CV42"/>
  <c r="CW42" s="1"/>
  <c r="CU42"/>
  <c r="DF41"/>
  <c r="DG41" s="1"/>
  <c r="DE41"/>
  <c r="DD41"/>
  <c r="DB41"/>
  <c r="DC41" s="1"/>
  <c r="DA41"/>
  <c r="CZ41"/>
  <c r="CX41"/>
  <c r="CY41" s="1"/>
  <c r="CW41"/>
  <c r="CV41"/>
  <c r="CU41"/>
  <c r="DF40"/>
  <c r="DG40" s="1"/>
  <c r="DD40"/>
  <c r="DE40" s="1"/>
  <c r="DB40"/>
  <c r="DC40" s="1"/>
  <c r="CZ40"/>
  <c r="DA40" s="1"/>
  <c r="CX40"/>
  <c r="CY40" s="1"/>
  <c r="CV40"/>
  <c r="CW40" s="1"/>
  <c r="CU40"/>
  <c r="DF39"/>
  <c r="DG39" s="1"/>
  <c r="DE39"/>
  <c r="DD39"/>
  <c r="DB39"/>
  <c r="DC39" s="1"/>
  <c r="DA39"/>
  <c r="CZ39"/>
  <c r="CX39"/>
  <c r="CY39" s="1"/>
  <c r="CW39"/>
  <c r="CV39"/>
  <c r="CU39"/>
  <c r="DF38"/>
  <c r="DG38" s="1"/>
  <c r="DD38"/>
  <c r="DE38" s="1"/>
  <c r="DB38"/>
  <c r="DC38" s="1"/>
  <c r="CZ38"/>
  <c r="DA38" s="1"/>
  <c r="CX38"/>
  <c r="CY38" s="1"/>
  <c r="CV38"/>
  <c r="CW38" s="1"/>
  <c r="CU38"/>
  <c r="DF37"/>
  <c r="DG37" s="1"/>
  <c r="DE37"/>
  <c r="DD37"/>
  <c r="DB37"/>
  <c r="DC37" s="1"/>
  <c r="DA37"/>
  <c r="CZ37"/>
  <c r="CX37"/>
  <c r="CY37" s="1"/>
  <c r="CW37"/>
  <c r="CV37"/>
  <c r="CU37"/>
  <c r="DF36"/>
  <c r="DG36" s="1"/>
  <c r="DD36"/>
  <c r="DE36" s="1"/>
  <c r="DB36"/>
  <c r="DC36" s="1"/>
  <c r="CZ36"/>
  <c r="DA36" s="1"/>
  <c r="CX36"/>
  <c r="CY36" s="1"/>
  <c r="CV36"/>
  <c r="CW36" s="1"/>
  <c r="CU36"/>
  <c r="DF35"/>
  <c r="DG35" s="1"/>
  <c r="DE35"/>
  <c r="DD35"/>
  <c r="DB35"/>
  <c r="DC35" s="1"/>
  <c r="DA35"/>
  <c r="CZ35"/>
  <c r="CX35"/>
  <c r="CY35" s="1"/>
  <c r="CW35"/>
  <c r="CV35"/>
  <c r="CU35"/>
  <c r="DF34"/>
  <c r="DG34" s="1"/>
  <c r="DD34"/>
  <c r="DE34" s="1"/>
  <c r="DB34"/>
  <c r="DC34" s="1"/>
  <c r="CZ34"/>
  <c r="DA34" s="1"/>
  <c r="CX34"/>
  <c r="CY34" s="1"/>
  <c r="CV34"/>
  <c r="CW34" s="1"/>
  <c r="CU34"/>
  <c r="DF33"/>
  <c r="DG33" s="1"/>
  <c r="DD33"/>
  <c r="DE33" s="1"/>
  <c r="DB33"/>
  <c r="DC33" s="1"/>
  <c r="DA33"/>
  <c r="CZ33"/>
  <c r="CX33"/>
  <c r="CY33" s="1"/>
  <c r="CV33"/>
  <c r="CW33" s="1"/>
  <c r="CU33"/>
  <c r="DF32"/>
  <c r="DG32" s="1"/>
  <c r="DD32"/>
  <c r="DE32" s="1"/>
  <c r="DB32"/>
  <c r="DC32" s="1"/>
  <c r="CZ32"/>
  <c r="DA32" s="1"/>
  <c r="CX32"/>
  <c r="CY32" s="1"/>
  <c r="CV32"/>
  <c r="CW32" s="1"/>
  <c r="CU32"/>
  <c r="DF31"/>
  <c r="DG31" s="1"/>
  <c r="DD31"/>
  <c r="DE31" s="1"/>
  <c r="DB31"/>
  <c r="DC31" s="1"/>
  <c r="CZ31"/>
  <c r="DA31" s="1"/>
  <c r="CX31"/>
  <c r="CY31" s="1"/>
  <c r="CW31"/>
  <c r="CV31"/>
  <c r="CU31"/>
  <c r="DF30"/>
  <c r="DG30" s="1"/>
  <c r="DD30"/>
  <c r="DE30" s="1"/>
  <c r="DB30"/>
  <c r="DC30" s="1"/>
  <c r="CZ30"/>
  <c r="DA30" s="1"/>
  <c r="CX30"/>
  <c r="CY30" s="1"/>
  <c r="CV30"/>
  <c r="CW30" s="1"/>
  <c r="CU30"/>
  <c r="DF29"/>
  <c r="DG29" s="1"/>
  <c r="DD29"/>
  <c r="DE29" s="1"/>
  <c r="DB29"/>
  <c r="DC29" s="1"/>
  <c r="CZ29"/>
  <c r="DA29" s="1"/>
  <c r="CX29"/>
  <c r="CY29" s="1"/>
  <c r="CV29"/>
  <c r="CW29" s="1"/>
  <c r="CU29"/>
  <c r="DF28"/>
  <c r="DG28" s="1"/>
  <c r="DD28"/>
  <c r="DE28" s="1"/>
  <c r="DB28"/>
  <c r="DC28" s="1"/>
  <c r="CZ28"/>
  <c r="DA28" s="1"/>
  <c r="CX28"/>
  <c r="CY28" s="1"/>
  <c r="CV28"/>
  <c r="CW28" s="1"/>
  <c r="CU28"/>
  <c r="DF27"/>
  <c r="DG27" s="1"/>
  <c r="DD27"/>
  <c r="DE27" s="1"/>
  <c r="DB27"/>
  <c r="DC27" s="1"/>
  <c r="CZ27"/>
  <c r="DA27" s="1"/>
  <c r="CX27"/>
  <c r="CY27" s="1"/>
  <c r="CV27"/>
  <c r="CW27" s="1"/>
  <c r="CU27"/>
  <c r="DF26"/>
  <c r="DG26" s="1"/>
  <c r="DD26"/>
  <c r="DE26" s="1"/>
  <c r="DB26"/>
  <c r="DC26" s="1"/>
  <c r="CZ26"/>
  <c r="DA26" s="1"/>
  <c r="CX26"/>
  <c r="CY26" s="1"/>
  <c r="CV26"/>
  <c r="CW26" s="1"/>
  <c r="CU26"/>
  <c r="DF25"/>
  <c r="DG25" s="1"/>
  <c r="DD25"/>
  <c r="DE25" s="1"/>
  <c r="DB25"/>
  <c r="DC25" s="1"/>
  <c r="CZ25"/>
  <c r="DA25" s="1"/>
  <c r="CX25"/>
  <c r="CY25" s="1"/>
  <c r="CW25"/>
  <c r="CV25"/>
  <c r="CU25"/>
  <c r="DF24"/>
  <c r="DG24" s="1"/>
  <c r="DD24"/>
  <c r="DE24" s="1"/>
  <c r="DB24"/>
  <c r="DC24" s="1"/>
  <c r="CZ24"/>
  <c r="DA24" s="1"/>
  <c r="CX24"/>
  <c r="CY24" s="1"/>
  <c r="CV24"/>
  <c r="CW24" s="1"/>
  <c r="CU24"/>
  <c r="DF23"/>
  <c r="DG23" s="1"/>
  <c r="DD23"/>
  <c r="DE23" s="1"/>
  <c r="DB23"/>
  <c r="DC23" s="1"/>
  <c r="CZ23"/>
  <c r="DA23" s="1"/>
  <c r="CX23"/>
  <c r="CY23" s="1"/>
  <c r="CV23"/>
  <c r="CW23" s="1"/>
  <c r="CU23"/>
  <c r="DF22"/>
  <c r="DG22" s="1"/>
  <c r="DD22"/>
  <c r="DE22" s="1"/>
  <c r="DB22"/>
  <c r="DC22" s="1"/>
  <c r="CZ22"/>
  <c r="DA22" s="1"/>
  <c r="CX22"/>
  <c r="CY22" s="1"/>
  <c r="CV22"/>
  <c r="CW22" s="1"/>
  <c r="CU22"/>
  <c r="DF21"/>
  <c r="DG21" s="1"/>
  <c r="DD21"/>
  <c r="DE21" s="1"/>
  <c r="DB21"/>
  <c r="DC21" s="1"/>
  <c r="CZ21"/>
  <c r="DA21" s="1"/>
  <c r="CX21"/>
  <c r="CY21" s="1"/>
  <c r="CV21"/>
  <c r="CW21" s="1"/>
  <c r="CU21"/>
  <c r="DF20"/>
  <c r="DG20" s="1"/>
  <c r="DD20"/>
  <c r="DE20" s="1"/>
  <c r="DB20"/>
  <c r="DC20" s="1"/>
  <c r="CZ20"/>
  <c r="DA20" s="1"/>
  <c r="CX20"/>
  <c r="CY20" s="1"/>
  <c r="CV20"/>
  <c r="CW20" s="1"/>
  <c r="CU20"/>
  <c r="DF19"/>
  <c r="DG19" s="1"/>
  <c r="DD19"/>
  <c r="DE19" s="1"/>
  <c r="DB19"/>
  <c r="DC19" s="1"/>
  <c r="CZ19"/>
  <c r="DA19" s="1"/>
  <c r="CX19"/>
  <c r="CY19" s="1"/>
  <c r="CV19"/>
  <c r="CW19" s="1"/>
  <c r="CU19"/>
  <c r="DF18"/>
  <c r="DG18" s="1"/>
  <c r="DD18"/>
  <c r="DE18" s="1"/>
  <c r="DB18"/>
  <c r="DC18" s="1"/>
  <c r="CZ18"/>
  <c r="DA18" s="1"/>
  <c r="CX18"/>
  <c r="CY18" s="1"/>
  <c r="CV18"/>
  <c r="CW18" s="1"/>
  <c r="CU18"/>
  <c r="DF17"/>
  <c r="DG17" s="1"/>
  <c r="DD17"/>
  <c r="DE17" s="1"/>
  <c r="DB17"/>
  <c r="DC17" s="1"/>
  <c r="CZ17"/>
  <c r="DA17" s="1"/>
  <c r="CX17"/>
  <c r="CY17" s="1"/>
  <c r="CW17"/>
  <c r="CV17"/>
  <c r="CU17"/>
  <c r="DF16"/>
  <c r="DG16" s="1"/>
  <c r="DD16"/>
  <c r="DE16" s="1"/>
  <c r="DB16"/>
  <c r="DC16" s="1"/>
  <c r="CZ16"/>
  <c r="DA16" s="1"/>
  <c r="CX16"/>
  <c r="CY16" s="1"/>
  <c r="CV16"/>
  <c r="CW16" s="1"/>
  <c r="CU16"/>
  <c r="DF15"/>
  <c r="DG15" s="1"/>
  <c r="DD15"/>
  <c r="DE15" s="1"/>
  <c r="DB15"/>
  <c r="DC15" s="1"/>
  <c r="CZ15"/>
  <c r="DA15" s="1"/>
  <c r="CX15"/>
  <c r="CY15" s="1"/>
  <c r="CV15"/>
  <c r="CW15" s="1"/>
  <c r="CU15"/>
  <c r="DF14"/>
  <c r="DG14" s="1"/>
  <c r="DD14"/>
  <c r="DE14" s="1"/>
  <c r="DB14"/>
  <c r="DC14" s="1"/>
  <c r="CZ14"/>
  <c r="DA14" s="1"/>
  <c r="CX14"/>
  <c r="CY14" s="1"/>
  <c r="CV14"/>
  <c r="CW14" s="1"/>
  <c r="CU14"/>
  <c r="DF13"/>
  <c r="DG13" s="1"/>
  <c r="DD13"/>
  <c r="DE13" s="1"/>
  <c r="DB13"/>
  <c r="DC13" s="1"/>
  <c r="CZ13"/>
  <c r="DA13" s="1"/>
  <c r="CX13"/>
  <c r="CY13" s="1"/>
  <c r="CV13"/>
  <c r="CW13" s="1"/>
  <c r="CU13"/>
  <c r="DF12"/>
  <c r="DG12" s="1"/>
  <c r="DD12"/>
  <c r="DE12" s="1"/>
  <c r="DB12"/>
  <c r="DC12" s="1"/>
  <c r="CZ12"/>
  <c r="DA12" s="1"/>
  <c r="CX12"/>
  <c r="CY12" s="1"/>
  <c r="CV12"/>
  <c r="CW12" s="1"/>
  <c r="CU12"/>
  <c r="DF11"/>
  <c r="DG11" s="1"/>
  <c r="DD11"/>
  <c r="DE11" s="1"/>
  <c r="DB11"/>
  <c r="DC11" s="1"/>
  <c r="DA11"/>
  <c r="CZ11"/>
  <c r="CX11"/>
  <c r="CY11" s="1"/>
  <c r="CV11"/>
  <c r="CW11" s="1"/>
  <c r="CU11"/>
  <c r="DF10"/>
  <c r="DG10" s="1"/>
  <c r="DD10"/>
  <c r="DE10" s="1"/>
  <c r="DB10"/>
  <c r="DC10" s="1"/>
  <c r="CZ10"/>
  <c r="DA10" s="1"/>
  <c r="CX10"/>
  <c r="CY10" s="1"/>
  <c r="CV10"/>
  <c r="CW10" s="1"/>
  <c r="CU10"/>
  <c r="DF9"/>
  <c r="DG9" s="1"/>
  <c r="DD9"/>
  <c r="DE9" s="1"/>
  <c r="DB9"/>
  <c r="DC9" s="1"/>
  <c r="CZ9"/>
  <c r="DA9" s="1"/>
  <c r="CX9"/>
  <c r="CY9" s="1"/>
  <c r="CV9"/>
  <c r="CW9" s="1"/>
  <c r="CU9"/>
  <c r="DF8"/>
  <c r="DG8" s="1"/>
  <c r="DD8"/>
  <c r="DE8" s="1"/>
  <c r="DB8"/>
  <c r="DC8" s="1"/>
  <c r="CZ8"/>
  <c r="DA8" s="1"/>
  <c r="CX8"/>
  <c r="CY8" s="1"/>
  <c r="CV8"/>
  <c r="CW8" s="1"/>
  <c r="CU8"/>
  <c r="DF7"/>
  <c r="DG7" s="1"/>
  <c r="DD7"/>
  <c r="DE7" s="1"/>
  <c r="DB7"/>
  <c r="DC7" s="1"/>
  <c r="DA7"/>
  <c r="CZ7"/>
  <c r="CX7"/>
  <c r="CY7" s="1"/>
  <c r="CV7"/>
  <c r="CW7" s="1"/>
  <c r="CU7"/>
  <c r="DF5"/>
  <c r="DD5"/>
  <c r="DB5"/>
  <c r="CZ5"/>
  <c r="CX5"/>
  <c r="CV5"/>
  <c r="BW5"/>
  <c r="BV5"/>
  <c r="BU5"/>
  <c r="BT5"/>
  <c r="BS5"/>
  <c r="BR5"/>
  <c r="BQ5"/>
  <c r="BP5"/>
  <c r="BO5"/>
  <c r="BN5"/>
  <c r="BM5"/>
  <c r="BL5"/>
  <c r="BK5"/>
  <c r="BJ5"/>
  <c r="BI5"/>
  <c r="BH5"/>
  <c r="BG5"/>
  <c r="BF5"/>
  <c r="BE5"/>
  <c r="BD5"/>
  <c r="BC5"/>
  <c r="BB5"/>
  <c r="BA5"/>
  <c r="AZ5"/>
  <c r="AY5"/>
  <c r="AX5"/>
  <c r="AW5"/>
  <c r="AV5"/>
  <c r="AU5"/>
  <c r="AT5"/>
  <c r="AS5"/>
  <c r="AR5"/>
  <c r="AQ5"/>
  <c r="AP5"/>
  <c r="AO5"/>
  <c r="AN5"/>
  <c r="AM5"/>
  <c r="AL5"/>
  <c r="AK5"/>
  <c r="AJ5"/>
  <c r="AI5"/>
  <c r="AH5"/>
  <c r="AG5"/>
  <c r="AF5"/>
  <c r="AE5"/>
  <c r="AD5"/>
  <c r="AA5"/>
  <c r="Z5"/>
  <c r="Y5"/>
  <c r="X5"/>
  <c r="W5"/>
  <c r="V5"/>
  <c r="U5"/>
  <c r="T5"/>
  <c r="S5"/>
  <c r="R5"/>
  <c r="Q5"/>
  <c r="P5"/>
  <c r="O5"/>
  <c r="N5"/>
  <c r="CC4"/>
  <c r="CB4"/>
  <c r="BG4"/>
  <c r="BE4"/>
  <c r="BC4"/>
  <c r="BA4"/>
  <c r="AY4"/>
  <c r="AW4"/>
  <c r="AU4"/>
  <c r="AS4"/>
  <c r="AQ4"/>
  <c r="AO4"/>
  <c r="AM4"/>
  <c r="AK4"/>
  <c r="AI4"/>
  <c r="AG4"/>
  <c r="AE4"/>
  <c r="AC4"/>
  <c r="Z4"/>
  <c r="X4"/>
  <c r="V4"/>
  <c r="T4"/>
  <c r="DK3"/>
  <c r="CB3"/>
  <c r="DN3"/>
  <c r="DN2"/>
  <c r="BE3"/>
  <c r="BA3"/>
  <c r="DK6" s="1"/>
  <c r="AW3"/>
  <c r="AS3"/>
  <c r="DK5" s="1"/>
  <c r="AO3"/>
  <c r="AK3"/>
  <c r="DK4" s="1"/>
  <c r="AF3"/>
  <c r="X3"/>
  <c r="P3"/>
  <c r="L3"/>
  <c r="DK1" s="1"/>
  <c r="I3"/>
  <c r="A3"/>
  <c r="DK2"/>
  <c r="A2"/>
  <c r="DN1"/>
  <c r="A1"/>
  <c r="CC4" i="10"/>
  <c r="CB4"/>
  <c r="CB3"/>
  <c r="BS3"/>
  <c r="BN3"/>
  <c r="BI3"/>
  <c r="BW5"/>
  <c r="BV5"/>
  <c r="BU5"/>
  <c r="BT5"/>
  <c r="BS5"/>
  <c r="BR5"/>
  <c r="BQ5"/>
  <c r="BP5"/>
  <c r="BO5"/>
  <c r="BN5"/>
  <c r="BM5"/>
  <c r="BL5"/>
  <c r="BK5"/>
  <c r="BJ5"/>
  <c r="BI5"/>
  <c r="Y23" i="27" l="1"/>
  <c r="AA23"/>
  <c r="S23"/>
  <c r="AC23"/>
  <c r="U23"/>
  <c r="R23"/>
  <c r="AE23"/>
  <c r="W23"/>
  <c r="K56" i="26"/>
  <c r="C56"/>
  <c r="B56"/>
  <c r="I56"/>
  <c r="I19"/>
  <c r="FC8" i="17"/>
  <c r="N74" i="26"/>
  <c r="F46"/>
  <c r="F50"/>
  <c r="E56"/>
  <c r="M46"/>
  <c r="C48"/>
  <c r="D49"/>
  <c r="E50"/>
  <c r="B48"/>
  <c r="C49"/>
  <c r="D50"/>
  <c r="E51"/>
  <c r="D47"/>
  <c r="K64"/>
  <c r="L48"/>
  <c r="M49"/>
  <c r="C51"/>
  <c r="I46"/>
  <c r="F51"/>
  <c r="L46"/>
  <c r="M47"/>
  <c r="E41"/>
  <c r="O56"/>
  <c r="E39"/>
  <c r="C47"/>
  <c r="H48"/>
  <c r="I49"/>
  <c r="E46"/>
  <c r="L49"/>
  <c r="M50"/>
  <c r="M60"/>
  <c r="H46"/>
  <c r="I47"/>
  <c r="L50"/>
  <c r="M51"/>
  <c r="E40"/>
  <c r="L47"/>
  <c r="M48"/>
  <c r="C50"/>
  <c r="D51"/>
  <c r="G56"/>
  <c r="C46"/>
  <c r="E48"/>
  <c r="L51"/>
  <c r="F49"/>
  <c r="H51"/>
  <c r="D48"/>
  <c r="E49"/>
  <c r="M56"/>
  <c r="F64"/>
  <c r="F47"/>
  <c r="H49"/>
  <c r="I50"/>
  <c r="D46"/>
  <c r="E47"/>
  <c r="F48"/>
  <c r="H50"/>
  <c r="I51"/>
  <c r="E63"/>
  <c r="H47"/>
  <c r="I48"/>
  <c r="E60"/>
  <c r="E36"/>
  <c r="N40"/>
  <c r="N39"/>
  <c r="H38"/>
  <c r="N38"/>
  <c r="C38"/>
  <c r="B64" s="1"/>
  <c r="E37"/>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I13" i="27"/>
  <c r="E17"/>
  <c r="E19" s="1"/>
  <c r="D16"/>
  <c r="M27"/>
  <c r="F18"/>
  <c r="M13"/>
  <c r="I17"/>
  <c r="H16"/>
  <c r="H19" s="1"/>
  <c r="F16"/>
  <c r="I15"/>
  <c r="I14"/>
  <c r="C18"/>
  <c r="C17" i="26"/>
  <c r="C19" s="1"/>
  <c r="H18"/>
  <c r="D17"/>
  <c r="E23"/>
  <c r="L18"/>
  <c r="D14"/>
  <c r="H17"/>
  <c r="D13"/>
  <c r="D15"/>
  <c r="H14"/>
  <c r="L17"/>
  <c r="H13"/>
  <c r="L16"/>
  <c r="H15"/>
  <c r="N41" i="27"/>
  <c r="V13"/>
  <c r="X15"/>
  <c r="Y16"/>
  <c r="U13"/>
  <c r="AB16"/>
  <c r="AC17"/>
  <c r="AC27"/>
  <c r="X13"/>
  <c r="Y14"/>
  <c r="U6"/>
  <c r="X14"/>
  <c r="Y15"/>
  <c r="U27"/>
  <c r="S14"/>
  <c r="T15"/>
  <c r="U16"/>
  <c r="V31"/>
  <c r="V14"/>
  <c r="X16"/>
  <c r="Y17"/>
  <c r="T13"/>
  <c r="U14"/>
  <c r="AB17"/>
  <c r="AC18"/>
  <c r="X5"/>
  <c r="S13"/>
  <c r="T14"/>
  <c r="U15"/>
  <c r="AB18"/>
  <c r="V17"/>
  <c r="AC13"/>
  <c r="S15"/>
  <c r="T16"/>
  <c r="U17"/>
  <c r="V15"/>
  <c r="X17"/>
  <c r="Y18"/>
  <c r="U30"/>
  <c r="U8"/>
  <c r="V16"/>
  <c r="X18"/>
  <c r="AB15"/>
  <c r="AC16"/>
  <c r="S18"/>
  <c r="Y13"/>
  <c r="V18"/>
  <c r="AB13"/>
  <c r="AC14"/>
  <c r="S16"/>
  <c r="T17"/>
  <c r="U18"/>
  <c r="U7"/>
  <c r="AB14"/>
  <c r="AC15"/>
  <c r="S17"/>
  <c r="T18"/>
  <c r="S5"/>
  <c r="R31" s="1"/>
  <c r="U4"/>
  <c r="AD5"/>
  <c r="AD6"/>
  <c r="AA31"/>
  <c r="R15"/>
  <c r="AD7"/>
  <c r="U3"/>
  <c r="F17"/>
  <c r="C13"/>
  <c r="I18"/>
  <c r="L14"/>
  <c r="D18"/>
  <c r="I16"/>
  <c r="E18" i="26"/>
  <c r="E15"/>
  <c r="E14"/>
  <c r="E16"/>
  <c r="E27"/>
  <c r="M18"/>
  <c r="M17"/>
  <c r="E13"/>
  <c r="L15" i="27"/>
  <c r="M16"/>
  <c r="C14"/>
  <c r="F13"/>
  <c r="C15"/>
  <c r="M15"/>
  <c r="M14"/>
  <c r="L13" i="26"/>
  <c r="B15"/>
  <c r="F15"/>
  <c r="F14"/>
  <c r="EB8" i="17"/>
  <c r="C16" i="27"/>
  <c r="FG8" i="17"/>
  <c r="BY8"/>
  <c r="EM8"/>
  <c r="EL8"/>
  <c r="E58" i="26"/>
  <c r="EC8" i="17"/>
  <c r="ED8" s="1"/>
  <c r="EE8" s="1"/>
  <c r="EF8" s="1"/>
  <c r="O58" i="26"/>
  <c r="EV8" i="17"/>
  <c r="EW8"/>
  <c r="J50" i="26"/>
  <c r="DK8" i="17"/>
  <c r="DO8"/>
  <c r="AL8"/>
  <c r="J51" i="26"/>
  <c r="N51"/>
  <c r="DQ8" i="17"/>
  <c r="DR8" s="1"/>
  <c r="DS8"/>
  <c r="DH8"/>
  <c r="W18" i="27"/>
  <c r="BF8" i="17"/>
  <c r="CV8"/>
  <c r="CZ8"/>
  <c r="CO8"/>
  <c r="CX8"/>
  <c r="CY8" s="1"/>
  <c r="N49" i="26"/>
  <c r="CR8" i="17"/>
  <c r="BV8"/>
  <c r="CE8"/>
  <c r="CF8" s="1"/>
  <c r="CG8"/>
  <c r="CC8"/>
  <c r="BJ8"/>
  <c r="BL8"/>
  <c r="BM8" s="1"/>
  <c r="BC8"/>
  <c r="BN8"/>
  <c r="W15" i="27"/>
  <c r="AP8" i="17"/>
  <c r="S8"/>
  <c r="AT8"/>
  <c r="AR8"/>
  <c r="AS8" s="1"/>
  <c r="AI8"/>
  <c r="FZ17"/>
  <c r="W8"/>
  <c r="AA8"/>
  <c r="P8"/>
  <c r="Y8"/>
  <c r="Z8" s="1"/>
  <c r="G46" i="26"/>
  <c r="FZ31" i="17"/>
  <c r="BA3" i="10"/>
  <c r="BA5"/>
  <c r="AS3"/>
  <c r="AS5"/>
  <c r="AK3"/>
  <c r="AK5"/>
  <c r="BH5"/>
  <c r="BG5"/>
  <c r="BF5"/>
  <c r="BE5"/>
  <c r="BD5"/>
  <c r="BC5"/>
  <c r="BB5"/>
  <c r="BG4"/>
  <c r="BE4"/>
  <c r="BC4"/>
  <c r="BA4"/>
  <c r="AR5"/>
  <c r="AQ5"/>
  <c r="AP5"/>
  <c r="AO5"/>
  <c r="AN5"/>
  <c r="AM5"/>
  <c r="AL5"/>
  <c r="AQ4"/>
  <c r="AO4"/>
  <c r="AM4"/>
  <c r="AK4"/>
  <c r="AZ5"/>
  <c r="AY5"/>
  <c r="AX5"/>
  <c r="AW5"/>
  <c r="AV5"/>
  <c r="AU5"/>
  <c r="AT5"/>
  <c r="AY4"/>
  <c r="AW4"/>
  <c r="AU4"/>
  <c r="AS4"/>
  <c r="AJ5"/>
  <c r="AI5"/>
  <c r="AH5"/>
  <c r="AG5"/>
  <c r="AF5"/>
  <c r="AE5"/>
  <c r="AD5"/>
  <c r="AC5"/>
  <c r="AI4"/>
  <c r="AG4"/>
  <c r="AE4"/>
  <c r="AC4"/>
  <c r="T3"/>
  <c r="T5"/>
  <c r="G7" i="22"/>
  <c r="AA5" i="10"/>
  <c r="Z5"/>
  <c r="Y5"/>
  <c r="X5"/>
  <c r="W5"/>
  <c r="V5"/>
  <c r="U5"/>
  <c r="Z4"/>
  <c r="X4"/>
  <c r="V4"/>
  <c r="T4"/>
  <c r="S5"/>
  <c r="R5"/>
  <c r="Q5"/>
  <c r="P5"/>
  <c r="R4"/>
  <c r="P4"/>
  <c r="O5"/>
  <c r="M5"/>
  <c r="L5"/>
  <c r="N5"/>
  <c r="L4"/>
  <c r="B56" i="27" l="1"/>
  <c r="K56"/>
  <c r="C56"/>
  <c r="M56"/>
  <c r="E56"/>
  <c r="O56"/>
  <c r="G56"/>
  <c r="I56"/>
  <c r="M89" i="26"/>
  <c r="E89"/>
  <c r="O89"/>
  <c r="G89"/>
  <c r="I89"/>
  <c r="B89"/>
  <c r="K89"/>
  <c r="C89"/>
  <c r="M19"/>
  <c r="L19"/>
  <c r="FZ14" i="17"/>
  <c r="F19" i="26"/>
  <c r="FZ30" i="17"/>
  <c r="Z25" i="27"/>
  <c r="AD17"/>
  <c r="F19"/>
  <c r="FZ36" i="17"/>
  <c r="FZ8"/>
  <c r="FZ34"/>
  <c r="FZ26"/>
  <c r="Z13" i="27"/>
  <c r="FZ33" i="17"/>
  <c r="Z16" i="27"/>
  <c r="AD14"/>
  <c r="AD13"/>
  <c r="FZ20" i="17"/>
  <c r="FZ37"/>
  <c r="FZ43"/>
  <c r="FZ27"/>
  <c r="FZ22"/>
  <c r="FZ28"/>
  <c r="FZ25"/>
  <c r="AA14" i="27"/>
  <c r="AA16"/>
  <c r="FZ15" i="17"/>
  <c r="FZ11"/>
  <c r="FZ12"/>
  <c r="FZ44"/>
  <c r="FZ13"/>
  <c r="FZ45"/>
  <c r="FZ41"/>
  <c r="Z15" i="27"/>
  <c r="AD15"/>
  <c r="AA17"/>
  <c r="Z14"/>
  <c r="H19" i="26"/>
  <c r="D19"/>
  <c r="D52"/>
  <c r="C52"/>
  <c r="L19" i="27"/>
  <c r="D19"/>
  <c r="FD8" i="17"/>
  <c r="E23" i="27"/>
  <c r="FZ32" i="17"/>
  <c r="Y19" i="27"/>
  <c r="T8" i="17"/>
  <c r="X8" s="1"/>
  <c r="G13" i="26"/>
  <c r="G13" i="27"/>
  <c r="N14" i="26"/>
  <c r="N14" i="27"/>
  <c r="N15"/>
  <c r="N15" i="26"/>
  <c r="N16" i="27"/>
  <c r="N16" i="26"/>
  <c r="G18"/>
  <c r="G18" i="27"/>
  <c r="O25" i="26"/>
  <c r="O25" i="27"/>
  <c r="F25"/>
  <c r="F25" i="26"/>
  <c r="E25"/>
  <c r="E25" i="27"/>
  <c r="FZ18" i="17"/>
  <c r="E19" i="26"/>
  <c r="C19" i="27"/>
  <c r="AB19"/>
  <c r="T19"/>
  <c r="W13"/>
  <c r="W14"/>
  <c r="I19"/>
  <c r="J49" i="26"/>
  <c r="G49"/>
  <c r="G48"/>
  <c r="J46"/>
  <c r="E52"/>
  <c r="N48"/>
  <c r="N47"/>
  <c r="J58"/>
  <c r="G51"/>
  <c r="F52"/>
  <c r="BZ8" i="17"/>
  <c r="CD8" s="1"/>
  <c r="G16" i="26"/>
  <c r="G16" i="27"/>
  <c r="N17"/>
  <c r="N17" i="26"/>
  <c r="Z18" i="27"/>
  <c r="AC19"/>
  <c r="X19"/>
  <c r="U25"/>
  <c r="M19"/>
  <c r="N46" i="26"/>
  <c r="K50"/>
  <c r="J48"/>
  <c r="J47"/>
  <c r="N50"/>
  <c r="G47"/>
  <c r="K47"/>
  <c r="N13"/>
  <c r="N13" i="27"/>
  <c r="J13" i="26"/>
  <c r="J13" i="27"/>
  <c r="G15" i="26"/>
  <c r="G15" i="27"/>
  <c r="J15" i="26"/>
  <c r="J15" i="27"/>
  <c r="N18" i="26"/>
  <c r="N18" i="27"/>
  <c r="J18" i="26"/>
  <c r="J18" i="27"/>
  <c r="J25" i="26"/>
  <c r="J25" i="27"/>
  <c r="N38"/>
  <c r="H38"/>
  <c r="E37"/>
  <c r="N51"/>
  <c r="F47"/>
  <c r="C51"/>
  <c r="I46"/>
  <c r="N48"/>
  <c r="I47"/>
  <c r="H46"/>
  <c r="E50"/>
  <c r="B48"/>
  <c r="E51"/>
  <c r="K46"/>
  <c r="D50"/>
  <c r="E63"/>
  <c r="G49"/>
  <c r="L51"/>
  <c r="H47"/>
  <c r="G50"/>
  <c r="E41"/>
  <c r="F49"/>
  <c r="I48"/>
  <c r="N50"/>
  <c r="J46"/>
  <c r="I49"/>
  <c r="E39"/>
  <c r="J58"/>
  <c r="H48"/>
  <c r="K47"/>
  <c r="K48"/>
  <c r="J47"/>
  <c r="G51"/>
  <c r="M46"/>
  <c r="D49"/>
  <c r="M47"/>
  <c r="F51"/>
  <c r="L46"/>
  <c r="I50"/>
  <c r="K64"/>
  <c r="F48"/>
  <c r="I51"/>
  <c r="H50"/>
  <c r="F64"/>
  <c r="K49"/>
  <c r="L47"/>
  <c r="K50"/>
  <c r="C46"/>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N40"/>
  <c r="C38"/>
  <c r="B64" s="1"/>
  <c r="E36"/>
  <c r="J49"/>
  <c r="M60"/>
  <c r="M48"/>
  <c r="D51"/>
  <c r="N46"/>
  <c r="M49"/>
  <c r="L48"/>
  <c r="F50"/>
  <c r="N47"/>
  <c r="C47"/>
  <c r="H49"/>
  <c r="O58"/>
  <c r="C48"/>
  <c r="J51"/>
  <c r="M50"/>
  <c r="E46"/>
  <c r="J48"/>
  <c r="M51"/>
  <c r="E47"/>
  <c r="AD41"/>
  <c r="E40"/>
  <c r="N39"/>
  <c r="L50"/>
  <c r="D46"/>
  <c r="G46"/>
  <c r="N49"/>
  <c r="C49"/>
  <c r="H51"/>
  <c r="D47"/>
  <c r="C50"/>
  <c r="E58"/>
  <c r="E48"/>
  <c r="J50"/>
  <c r="F46"/>
  <c r="E49"/>
  <c r="D48"/>
  <c r="G47"/>
  <c r="L49"/>
  <c r="E60"/>
  <c r="G48"/>
  <c r="W17"/>
  <c r="W16"/>
  <c r="AD18"/>
  <c r="Z17"/>
  <c r="AE25"/>
  <c r="U19"/>
  <c r="O47" i="26"/>
  <c r="K49"/>
  <c r="L52"/>
  <c r="AM8" i="17"/>
  <c r="G14" i="26"/>
  <c r="G14" i="27"/>
  <c r="J17" i="26"/>
  <c r="J17" i="27"/>
  <c r="G17" i="26"/>
  <c r="G17" i="27"/>
  <c r="J14" i="26"/>
  <c r="J14" i="27"/>
  <c r="J16" i="26"/>
  <c r="J16" i="27"/>
  <c r="FH8" i="17"/>
  <c r="M23" i="27"/>
  <c r="M23" i="26"/>
  <c r="H81"/>
  <c r="E91"/>
  <c r="L82"/>
  <c r="H79"/>
  <c r="L83"/>
  <c r="D80"/>
  <c r="L84"/>
  <c r="E82"/>
  <c r="F97"/>
  <c r="I83"/>
  <c r="E80"/>
  <c r="I84"/>
  <c r="E83"/>
  <c r="E84"/>
  <c r="L80"/>
  <c r="L81"/>
  <c r="L79"/>
  <c r="H80"/>
  <c r="N107"/>
  <c r="N72"/>
  <c r="G80"/>
  <c r="K81"/>
  <c r="M93"/>
  <c r="K82"/>
  <c r="C79"/>
  <c r="K83"/>
  <c r="D81"/>
  <c r="H82"/>
  <c r="D79"/>
  <c r="H83"/>
  <c r="H84"/>
  <c r="O80"/>
  <c r="D82"/>
  <c r="D83"/>
  <c r="K79"/>
  <c r="D84"/>
  <c r="K80"/>
  <c r="O81"/>
  <c r="G79"/>
  <c r="O83"/>
  <c r="A67"/>
  <c r="A68" s="1"/>
  <c r="A69" s="1"/>
  <c r="A70" s="1"/>
  <c r="A71" s="1"/>
  <c r="A72" s="1"/>
  <c r="A73" s="1"/>
  <c r="A74" s="1"/>
  <c r="A75" s="1"/>
  <c r="A76" s="1"/>
  <c r="A77" s="1"/>
  <c r="A78" s="1"/>
  <c r="A79" s="1"/>
  <c r="A80" s="1"/>
  <c r="A81" s="1"/>
  <c r="A82" s="1"/>
  <c r="A83" s="1"/>
  <c r="A84" s="1"/>
  <c r="A85" s="1"/>
  <c r="A86" s="1"/>
  <c r="A87" s="1"/>
  <c r="A88" s="1"/>
  <c r="E69"/>
  <c r="F79"/>
  <c r="N83"/>
  <c r="J80"/>
  <c r="J81"/>
  <c r="H71"/>
  <c r="J82"/>
  <c r="C80"/>
  <c r="G81"/>
  <c r="G82"/>
  <c r="E74"/>
  <c r="G83"/>
  <c r="N79"/>
  <c r="G84"/>
  <c r="C81"/>
  <c r="J91"/>
  <c r="C82"/>
  <c r="E73"/>
  <c r="C83"/>
  <c r="J79"/>
  <c r="C84"/>
  <c r="N80"/>
  <c r="N81"/>
  <c r="E72"/>
  <c r="N82"/>
  <c r="K97"/>
  <c r="N73"/>
  <c r="N71"/>
  <c r="I82"/>
  <c r="E79"/>
  <c r="M83"/>
  <c r="I80"/>
  <c r="M84"/>
  <c r="E81"/>
  <c r="J83"/>
  <c r="F80"/>
  <c r="N84"/>
  <c r="F81"/>
  <c r="E96"/>
  <c r="F82"/>
  <c r="F83"/>
  <c r="M79"/>
  <c r="J84"/>
  <c r="B81"/>
  <c r="M81"/>
  <c r="M82"/>
  <c r="I79"/>
  <c r="F84"/>
  <c r="M80"/>
  <c r="O91"/>
  <c r="I81"/>
  <c r="E93"/>
  <c r="C71"/>
  <c r="B97" s="1"/>
  <c r="E70"/>
  <c r="S19" i="27"/>
  <c r="AD16"/>
  <c r="V19"/>
  <c r="H52" i="26"/>
  <c r="G50"/>
  <c r="I52"/>
  <c r="M52"/>
  <c r="FZ24" i="17"/>
  <c r="FZ38"/>
  <c r="FZ29"/>
  <c r="FZ16"/>
  <c r="FZ39"/>
  <c r="FZ23"/>
  <c r="FZ10"/>
  <c r="FZ21"/>
  <c r="FZ42"/>
  <c r="FZ9"/>
  <c r="FZ35"/>
  <c r="FZ19"/>
  <c r="EN8"/>
  <c r="EO8" s="1"/>
  <c r="FZ40"/>
  <c r="F58" i="27"/>
  <c r="EX8" i="17"/>
  <c r="EY8" s="1"/>
  <c r="EZ8" s="1"/>
  <c r="K91" i="26"/>
  <c r="DL8" i="17"/>
  <c r="K51" i="27"/>
  <c r="O50"/>
  <c r="CS8" i="17"/>
  <c r="N4" i="10"/>
  <c r="K4"/>
  <c r="J4"/>
  <c r="I4"/>
  <c r="H4"/>
  <c r="G4"/>
  <c r="F4"/>
  <c r="E4"/>
  <c r="D4"/>
  <c r="C4"/>
  <c r="B4"/>
  <c r="A4"/>
  <c r="L3"/>
  <c r="I3"/>
  <c r="A3"/>
  <c r="A2"/>
  <c r="A1"/>
  <c r="G20" i="22"/>
  <c r="G19"/>
  <c r="G18"/>
  <c r="G16"/>
  <c r="G6"/>
  <c r="G12"/>
  <c r="G21"/>
  <c r="AA56" i="27" l="1"/>
  <c r="S56"/>
  <c r="AC56"/>
  <c r="U56"/>
  <c r="AE56"/>
  <c r="W56"/>
  <c r="Y56"/>
  <c r="R56"/>
  <c r="A89" i="26"/>
  <c r="A90" s="1"/>
  <c r="A91" s="1"/>
  <c r="A92" s="1"/>
  <c r="A93" s="1"/>
  <c r="A94" s="1"/>
  <c r="A95" s="1"/>
  <c r="A96" s="1"/>
  <c r="A97" s="1"/>
  <c r="A98" s="1"/>
  <c r="K122"/>
  <c r="C122"/>
  <c r="M122"/>
  <c r="E122"/>
  <c r="O122"/>
  <c r="G122"/>
  <c r="I122"/>
  <c r="B122"/>
  <c r="Z19" i="27"/>
  <c r="AD19"/>
  <c r="F52"/>
  <c r="P58"/>
  <c r="O47"/>
  <c r="AE14"/>
  <c r="O48"/>
  <c r="L85" i="26"/>
  <c r="G52"/>
  <c r="G23"/>
  <c r="G23" i="27"/>
  <c r="CH8" i="17"/>
  <c r="CI8" s="1"/>
  <c r="O16" i="27"/>
  <c r="O16" i="26"/>
  <c r="AA13" i="27"/>
  <c r="K46" i="26"/>
  <c r="V25" i="27"/>
  <c r="F58" i="26"/>
  <c r="AF25" i="27"/>
  <c r="P58" i="26"/>
  <c r="O49"/>
  <c r="AE16" i="27"/>
  <c r="K130" i="26"/>
  <c r="E102"/>
  <c r="N104"/>
  <c r="M115"/>
  <c r="I112"/>
  <c r="F117"/>
  <c r="M113"/>
  <c r="O124"/>
  <c r="I114"/>
  <c r="E126"/>
  <c r="I115"/>
  <c r="E112"/>
  <c r="M116"/>
  <c r="I113"/>
  <c r="M117"/>
  <c r="E114"/>
  <c r="F124"/>
  <c r="J116"/>
  <c r="F113"/>
  <c r="N117"/>
  <c r="F114"/>
  <c r="E129"/>
  <c r="F115"/>
  <c r="F116"/>
  <c r="M112"/>
  <c r="J117"/>
  <c r="B114"/>
  <c r="M114"/>
  <c r="N106"/>
  <c r="N140"/>
  <c r="L114"/>
  <c r="K124"/>
  <c r="L112"/>
  <c r="H113"/>
  <c r="H114"/>
  <c r="E124"/>
  <c r="L115"/>
  <c r="H112"/>
  <c r="L116"/>
  <c r="D113"/>
  <c r="L117"/>
  <c r="E115"/>
  <c r="F130"/>
  <c r="I116"/>
  <c r="E113"/>
  <c r="I117"/>
  <c r="E116"/>
  <c r="E117"/>
  <c r="L113"/>
  <c r="A100"/>
  <c r="A101" s="1"/>
  <c r="A102" s="1"/>
  <c r="A103" s="1"/>
  <c r="A104" s="1"/>
  <c r="A105" s="1"/>
  <c r="A106" s="1"/>
  <c r="A107" s="1"/>
  <c r="A108" s="1"/>
  <c r="A109" s="1"/>
  <c r="A110" s="1"/>
  <c r="A111" s="1"/>
  <c r="A112" s="1"/>
  <c r="A113" s="1"/>
  <c r="A114" s="1"/>
  <c r="A115" s="1"/>
  <c r="A116" s="1"/>
  <c r="A117" s="1"/>
  <c r="A118" s="1"/>
  <c r="A119" s="1"/>
  <c r="A120" s="1"/>
  <c r="A121" s="1"/>
  <c r="E103"/>
  <c r="K113"/>
  <c r="O114"/>
  <c r="O115"/>
  <c r="G112"/>
  <c r="O116"/>
  <c r="G113"/>
  <c r="O117"/>
  <c r="K114"/>
  <c r="M126"/>
  <c r="K115"/>
  <c r="C112"/>
  <c r="K116"/>
  <c r="D114"/>
  <c r="H115"/>
  <c r="D112"/>
  <c r="H116"/>
  <c r="O112"/>
  <c r="H117"/>
  <c r="O113"/>
  <c r="D115"/>
  <c r="D116"/>
  <c r="K112"/>
  <c r="D117"/>
  <c r="C104"/>
  <c r="B130" s="1"/>
  <c r="N105"/>
  <c r="J112"/>
  <c r="C117"/>
  <c r="N113"/>
  <c r="N114"/>
  <c r="E105"/>
  <c r="N115"/>
  <c r="F112"/>
  <c r="N116"/>
  <c r="J113"/>
  <c r="J114"/>
  <c r="H104"/>
  <c r="J115"/>
  <c r="C113"/>
  <c r="K117"/>
  <c r="G114"/>
  <c r="P124"/>
  <c r="G115"/>
  <c r="E107"/>
  <c r="G116"/>
  <c r="N112"/>
  <c r="G117"/>
  <c r="C114"/>
  <c r="J124"/>
  <c r="C115"/>
  <c r="E106"/>
  <c r="C116"/>
  <c r="E85"/>
  <c r="K84"/>
  <c r="K85" s="1"/>
  <c r="F85"/>
  <c r="G85"/>
  <c r="D85"/>
  <c r="O51" i="27"/>
  <c r="G52"/>
  <c r="O49"/>
  <c r="N52"/>
  <c r="O46"/>
  <c r="K58"/>
  <c r="J19"/>
  <c r="J52" i="26"/>
  <c r="G19"/>
  <c r="O50"/>
  <c r="AE17" i="27"/>
  <c r="O23"/>
  <c r="O23" i="26"/>
  <c r="I85"/>
  <c r="F91"/>
  <c r="J85"/>
  <c r="I52" i="27"/>
  <c r="N19" i="26"/>
  <c r="G19" i="27"/>
  <c r="O13"/>
  <c r="O13" i="26"/>
  <c r="AA18" i="27"/>
  <c r="K51" i="26"/>
  <c r="DP8" i="17"/>
  <c r="K18" i="26"/>
  <c r="K18" i="27"/>
  <c r="K58" i="26"/>
  <c r="AA25" i="27"/>
  <c r="AQ8" i="17"/>
  <c r="K14" i="26"/>
  <c r="K14" i="27"/>
  <c r="M85" i="26"/>
  <c r="N85"/>
  <c r="P91"/>
  <c r="O79"/>
  <c r="M52" i="27"/>
  <c r="H52"/>
  <c r="N19"/>
  <c r="N52" i="26"/>
  <c r="W19" i="27"/>
  <c r="K48" i="26"/>
  <c r="AA15" i="27"/>
  <c r="CW8" i="17"/>
  <c r="K17" i="26"/>
  <c r="K17" i="27"/>
  <c r="P25" i="26"/>
  <c r="P25" i="27"/>
  <c r="N74"/>
  <c r="V64"/>
  <c r="S51"/>
  <c r="AE49"/>
  <c r="AC48"/>
  <c r="AA47"/>
  <c r="Y46"/>
  <c r="X51"/>
  <c r="V50"/>
  <c r="T49"/>
  <c r="R48"/>
  <c r="T47"/>
  <c r="AD40"/>
  <c r="U37"/>
  <c r="Y51"/>
  <c r="W50"/>
  <c r="U49"/>
  <c r="S48"/>
  <c r="AE46"/>
  <c r="U60"/>
  <c r="AD49"/>
  <c r="AB48"/>
  <c r="Z47"/>
  <c r="X46"/>
  <c r="U39"/>
  <c r="W51"/>
  <c r="U50"/>
  <c r="S49"/>
  <c r="AE47"/>
  <c r="AC46"/>
  <c r="Z58"/>
  <c r="AB51"/>
  <c r="Z50"/>
  <c r="X49"/>
  <c r="V48"/>
  <c r="X47"/>
  <c r="V46"/>
  <c r="S38"/>
  <c r="R64" s="1"/>
  <c r="AC51"/>
  <c r="AA50"/>
  <c r="Y49"/>
  <c r="W48"/>
  <c r="U47"/>
  <c r="S46"/>
  <c r="V51"/>
  <c r="T50"/>
  <c r="AD47"/>
  <c r="AB46"/>
  <c r="U40"/>
  <c r="AE58"/>
  <c r="AA51"/>
  <c r="Y50"/>
  <c r="W49"/>
  <c r="U48"/>
  <c r="S47"/>
  <c r="AA64"/>
  <c r="AF58"/>
  <c r="AD50"/>
  <c r="AB49"/>
  <c r="Z48"/>
  <c r="AB47"/>
  <c r="Z46"/>
  <c r="AD38"/>
  <c r="U58"/>
  <c r="AE50"/>
  <c r="AC49"/>
  <c r="AA48"/>
  <c r="Y47"/>
  <c r="W46"/>
  <c r="Z51"/>
  <c r="X50"/>
  <c r="V49"/>
  <c r="T48"/>
  <c r="U41"/>
  <c r="U36"/>
  <c r="AE51"/>
  <c r="AC50"/>
  <c r="AA49"/>
  <c r="Y48"/>
  <c r="W47"/>
  <c r="U46"/>
  <c r="AC60"/>
  <c r="T51"/>
  <c r="AD48"/>
  <c r="AD46"/>
  <c r="AD39"/>
  <c r="AA58"/>
  <c r="U51"/>
  <c r="S50"/>
  <c r="AE48"/>
  <c r="AC47"/>
  <c r="AA46"/>
  <c r="U63"/>
  <c r="V58"/>
  <c r="AD51"/>
  <c r="AB50"/>
  <c r="Z49"/>
  <c r="X48"/>
  <c r="V47"/>
  <c r="T46"/>
  <c r="X38"/>
  <c r="K16" i="26"/>
  <c r="K16" i="27"/>
  <c r="K13" i="26"/>
  <c r="K13" i="27"/>
  <c r="O82" i="26"/>
  <c r="C85"/>
  <c r="O84"/>
  <c r="H85"/>
  <c r="D52" i="27"/>
  <c r="E52"/>
  <c r="C52"/>
  <c r="L52"/>
  <c r="J52"/>
  <c r="K52"/>
  <c r="J19" i="26"/>
  <c r="AB8" i="17"/>
  <c r="AC8" s="1"/>
  <c r="I26" i="23"/>
  <c r="H2"/>
  <c r="N11"/>
  <c r="BU209" i="24"/>
  <c r="BU210"/>
  <c r="BU211"/>
  <c r="BU212"/>
  <c r="BU213"/>
  <c r="BU214"/>
  <c r="BU215"/>
  <c r="BU216"/>
  <c r="BU217"/>
  <c r="BU208"/>
  <c r="BU3"/>
  <c r="Y2"/>
  <c r="W2"/>
  <c r="U2"/>
  <c r="S2"/>
  <c r="Q2"/>
  <c r="O2"/>
  <c r="CG207"/>
  <c r="CF207"/>
  <c r="CE207"/>
  <c r="CD207"/>
  <c r="CC207"/>
  <c r="CB207"/>
  <c r="CA207"/>
  <c r="BZ207"/>
  <c r="BY207"/>
  <c r="BX207"/>
  <c r="BW207"/>
  <c r="BV207"/>
  <c r="BV206"/>
  <c r="K89" i="27" l="1"/>
  <c r="C89"/>
  <c r="F97"/>
  <c r="M89"/>
  <c r="E89"/>
  <c r="K97"/>
  <c r="O89"/>
  <c r="G89"/>
  <c r="I89"/>
  <c r="B89"/>
  <c r="A122" i="26"/>
  <c r="A123" s="1"/>
  <c r="A124" s="1"/>
  <c r="A125" s="1"/>
  <c r="A126" s="1"/>
  <c r="A127" s="1"/>
  <c r="A128" s="1"/>
  <c r="A129" s="1"/>
  <c r="A130" s="1"/>
  <c r="A131" s="1"/>
  <c r="I155"/>
  <c r="B155"/>
  <c r="K155"/>
  <c r="C155"/>
  <c r="M155"/>
  <c r="E155"/>
  <c r="O155"/>
  <c r="G155"/>
  <c r="M127"/>
  <c r="F118"/>
  <c r="J118"/>
  <c r="K118"/>
  <c r="W52" i="27"/>
  <c r="T52"/>
  <c r="AA52"/>
  <c r="P81" i="26"/>
  <c r="P48" i="27"/>
  <c r="P82" i="26"/>
  <c r="P50"/>
  <c r="AE13" i="27"/>
  <c r="O46" i="26"/>
  <c r="AF47" i="27"/>
  <c r="AB52"/>
  <c r="O85" i="26"/>
  <c r="C118"/>
  <c r="H118"/>
  <c r="P115"/>
  <c r="E118"/>
  <c r="P47" i="27"/>
  <c r="P80" i="26"/>
  <c r="P49"/>
  <c r="P84"/>
  <c r="P51" i="27"/>
  <c r="DA8" i="17"/>
  <c r="O17" i="26"/>
  <c r="O17" i="27"/>
  <c r="DT8" i="17"/>
  <c r="O18" i="26"/>
  <c r="O18" i="27"/>
  <c r="N138" i="26"/>
  <c r="N137"/>
  <c r="E148"/>
  <c r="F163"/>
  <c r="I149"/>
  <c r="E146"/>
  <c r="I150"/>
  <c r="L146"/>
  <c r="E149"/>
  <c r="E150"/>
  <c r="H146"/>
  <c r="P150"/>
  <c r="L147"/>
  <c r="K157"/>
  <c r="L145"/>
  <c r="P149"/>
  <c r="D146"/>
  <c r="L150"/>
  <c r="H147"/>
  <c r="E157"/>
  <c r="L148"/>
  <c r="H145"/>
  <c r="L149"/>
  <c r="O145"/>
  <c r="H150"/>
  <c r="N139"/>
  <c r="N173"/>
  <c r="D147"/>
  <c r="H148"/>
  <c r="D145"/>
  <c r="H149"/>
  <c r="K145"/>
  <c r="D150"/>
  <c r="O146"/>
  <c r="D148"/>
  <c r="D149"/>
  <c r="G145"/>
  <c r="O149"/>
  <c r="K146"/>
  <c r="O147"/>
  <c r="M160"/>
  <c r="O148"/>
  <c r="C145"/>
  <c r="K149"/>
  <c r="G146"/>
  <c r="O150"/>
  <c r="K147"/>
  <c r="M159"/>
  <c r="K148"/>
  <c r="E140"/>
  <c r="G149"/>
  <c r="K163"/>
  <c r="A133"/>
  <c r="A134" s="1"/>
  <c r="A135" s="1"/>
  <c r="A136" s="1"/>
  <c r="A137" s="1"/>
  <c r="A138" s="1"/>
  <c r="A139" s="1"/>
  <c r="A140" s="1"/>
  <c r="A141" s="1"/>
  <c r="A142" s="1"/>
  <c r="A143" s="1"/>
  <c r="A144" s="1"/>
  <c r="A145" s="1"/>
  <c r="A146" s="1"/>
  <c r="A147" s="1"/>
  <c r="A148" s="1"/>
  <c r="A149" s="1"/>
  <c r="A150" s="1"/>
  <c r="A151" s="1"/>
  <c r="A152" s="1"/>
  <c r="A153" s="1"/>
  <c r="A154" s="1"/>
  <c r="A155" s="1"/>
  <c r="A156" s="1"/>
  <c r="C146"/>
  <c r="K150"/>
  <c r="G147"/>
  <c r="P157"/>
  <c r="G148"/>
  <c r="E139"/>
  <c r="C149"/>
  <c r="N145"/>
  <c r="G150"/>
  <c r="C147"/>
  <c r="J157"/>
  <c r="C148"/>
  <c r="E138"/>
  <c r="N148"/>
  <c r="J145"/>
  <c r="C150"/>
  <c r="N146"/>
  <c r="N147"/>
  <c r="H137"/>
  <c r="J148"/>
  <c r="F145"/>
  <c r="N149"/>
  <c r="J146"/>
  <c r="J147"/>
  <c r="E136"/>
  <c r="F148"/>
  <c r="E135"/>
  <c r="C137"/>
  <c r="B163" s="1"/>
  <c r="J149"/>
  <c r="F146"/>
  <c r="N150"/>
  <c r="F147"/>
  <c r="E162"/>
  <c r="M147"/>
  <c r="F149"/>
  <c r="M145"/>
  <c r="J150"/>
  <c r="B147"/>
  <c r="I147"/>
  <c r="E159"/>
  <c r="M148"/>
  <c r="I145"/>
  <c r="F150"/>
  <c r="M146"/>
  <c r="O157"/>
  <c r="E147"/>
  <c r="F157"/>
  <c r="I148"/>
  <c r="E145"/>
  <c r="M149"/>
  <c r="I146"/>
  <c r="M150"/>
  <c r="AD52" i="27"/>
  <c r="S52"/>
  <c r="Y52"/>
  <c r="D118" i="26"/>
  <c r="G118"/>
  <c r="P113"/>
  <c r="L118"/>
  <c r="I118"/>
  <c r="AA19" i="27"/>
  <c r="P47" i="26"/>
  <c r="AF14" i="27"/>
  <c r="A67"/>
  <c r="A68" s="1"/>
  <c r="A69" s="1"/>
  <c r="A70" s="1"/>
  <c r="A71" s="1"/>
  <c r="A72" s="1"/>
  <c r="A73" s="1"/>
  <c r="A74" s="1"/>
  <c r="A75" s="1"/>
  <c r="A76" s="1"/>
  <c r="A77" s="1"/>
  <c r="A78" s="1"/>
  <c r="A79" s="1"/>
  <c r="A80" s="1"/>
  <c r="A81" s="1"/>
  <c r="A82" s="1"/>
  <c r="A83" s="1"/>
  <c r="A84" s="1"/>
  <c r="A85" s="1"/>
  <c r="A86" s="1"/>
  <c r="A87" s="1"/>
  <c r="A88" s="1"/>
  <c r="N71"/>
  <c r="E74"/>
  <c r="G83"/>
  <c r="H80"/>
  <c r="L84"/>
  <c r="C82"/>
  <c r="M94"/>
  <c r="N82"/>
  <c r="E73"/>
  <c r="C83"/>
  <c r="D80"/>
  <c r="H84"/>
  <c r="M81"/>
  <c r="M93"/>
  <c r="J82"/>
  <c r="E72"/>
  <c r="M82"/>
  <c r="N79"/>
  <c r="D84"/>
  <c r="I81"/>
  <c r="K91"/>
  <c r="F82"/>
  <c r="C79"/>
  <c r="K83"/>
  <c r="L80"/>
  <c r="P84"/>
  <c r="G82"/>
  <c r="E96"/>
  <c r="D83"/>
  <c r="E70"/>
  <c r="C71"/>
  <c r="B97" s="1"/>
  <c r="E82"/>
  <c r="F79"/>
  <c r="J83"/>
  <c r="O80"/>
  <c r="L81"/>
  <c r="P91"/>
  <c r="O81"/>
  <c r="F83"/>
  <c r="K80"/>
  <c r="H81"/>
  <c r="J91"/>
  <c r="K81"/>
  <c r="G80"/>
  <c r="O84"/>
  <c r="D81"/>
  <c r="I82"/>
  <c r="J79"/>
  <c r="N83"/>
  <c r="E81"/>
  <c r="E91"/>
  <c r="H71"/>
  <c r="N73"/>
  <c r="C81"/>
  <c r="O91"/>
  <c r="H82"/>
  <c r="M79"/>
  <c r="G84"/>
  <c r="J80"/>
  <c r="M80"/>
  <c r="D82"/>
  <c r="I79"/>
  <c r="C84"/>
  <c r="F80"/>
  <c r="N84"/>
  <c r="I80"/>
  <c r="N81"/>
  <c r="E79"/>
  <c r="M83"/>
  <c r="J84"/>
  <c r="G81"/>
  <c r="E93"/>
  <c r="L82"/>
  <c r="C80"/>
  <c r="K84"/>
  <c r="N80"/>
  <c r="N72"/>
  <c r="E69"/>
  <c r="O79"/>
  <c r="I84"/>
  <c r="F81"/>
  <c r="E83"/>
  <c r="H79"/>
  <c r="K79"/>
  <c r="E84"/>
  <c r="B81"/>
  <c r="O82"/>
  <c r="D79"/>
  <c r="L83"/>
  <c r="G79"/>
  <c r="O83"/>
  <c r="F91"/>
  <c r="K82"/>
  <c r="H83"/>
  <c r="E80"/>
  <c r="M84"/>
  <c r="J81"/>
  <c r="AD74"/>
  <c r="I83"/>
  <c r="L79"/>
  <c r="F84"/>
  <c r="AE15"/>
  <c r="O48" i="26"/>
  <c r="O14" i="27"/>
  <c r="O14" i="26"/>
  <c r="AU8" i="17"/>
  <c r="AV8" s="1"/>
  <c r="O51" i="26"/>
  <c r="AE18" i="27"/>
  <c r="U52"/>
  <c r="AF48"/>
  <c r="V52"/>
  <c r="AC52"/>
  <c r="P116" i="26"/>
  <c r="M118"/>
  <c r="K52"/>
  <c r="P83"/>
  <c r="M61" i="27"/>
  <c r="M94" i="26"/>
  <c r="Z52" i="27"/>
  <c r="X52"/>
  <c r="AE52"/>
  <c r="O52"/>
  <c r="N118" i="26"/>
  <c r="O118"/>
  <c r="P114"/>
  <c r="CJ8" i="17"/>
  <c r="E160" i="26"/>
  <c r="G161"/>
  <c r="EQ208" i="17"/>
  <c r="EQ209" s="1"/>
  <c r="EG208"/>
  <c r="EG209" s="1"/>
  <c r="DW208"/>
  <c r="DW209" s="1"/>
  <c r="DD208"/>
  <c r="CK208"/>
  <c r="BR208"/>
  <c r="AY208"/>
  <c r="AE208"/>
  <c r="K208"/>
  <c r="A89" i="27" l="1"/>
  <c r="A90" s="1"/>
  <c r="A91" s="1"/>
  <c r="A92" s="1"/>
  <c r="A93" s="1"/>
  <c r="A94" s="1"/>
  <c r="A95" s="1"/>
  <c r="A96" s="1"/>
  <c r="A97" s="1"/>
  <c r="A98" s="1"/>
  <c r="V97"/>
  <c r="AA89"/>
  <c r="S89"/>
  <c r="AA97"/>
  <c r="AC89"/>
  <c r="U89"/>
  <c r="AE89"/>
  <c r="W89"/>
  <c r="Y89"/>
  <c r="R89"/>
  <c r="A157" i="26"/>
  <c r="A158" s="1"/>
  <c r="A159" s="1"/>
  <c r="A160" s="1"/>
  <c r="A161" s="1"/>
  <c r="A162" s="1"/>
  <c r="A163" s="1"/>
  <c r="A164" s="1"/>
  <c r="M188"/>
  <c r="E188"/>
  <c r="O188"/>
  <c r="G188"/>
  <c r="I188"/>
  <c r="B188"/>
  <c r="K188"/>
  <c r="C188"/>
  <c r="AC61" i="27"/>
  <c r="P50"/>
  <c r="AF16"/>
  <c r="AF49"/>
  <c r="AF17"/>
  <c r="AF50"/>
  <c r="P83"/>
  <c r="P49"/>
  <c r="D85"/>
  <c r="K85"/>
  <c r="N151" i="26"/>
  <c r="M151"/>
  <c r="H85" i="27"/>
  <c r="E151" i="26"/>
  <c r="P46"/>
  <c r="AF13" i="27"/>
  <c r="P112" i="26"/>
  <c r="AF46" i="27"/>
  <c r="E94" i="26"/>
  <c r="E61" i="27"/>
  <c r="P52"/>
  <c r="G62"/>
  <c r="G95" i="26"/>
  <c r="P85"/>
  <c r="DU8" i="17"/>
  <c r="DV8"/>
  <c r="P79" i="27"/>
  <c r="M85"/>
  <c r="F85"/>
  <c r="N85"/>
  <c r="K151" i="26"/>
  <c r="P147"/>
  <c r="P16"/>
  <c r="P16" i="27"/>
  <c r="DB8" i="17"/>
  <c r="DC8"/>
  <c r="L85" i="27"/>
  <c r="G85"/>
  <c r="P81"/>
  <c r="J85"/>
  <c r="C85"/>
  <c r="E161" i="26"/>
  <c r="H151"/>
  <c r="P148"/>
  <c r="AE19" i="27"/>
  <c r="W62"/>
  <c r="AF52"/>
  <c r="G128" i="26"/>
  <c r="P118"/>
  <c r="N206"/>
  <c r="N172"/>
  <c r="M181"/>
  <c r="I178"/>
  <c r="F183"/>
  <c r="M179"/>
  <c r="O190"/>
  <c r="E180"/>
  <c r="F190"/>
  <c r="I181"/>
  <c r="E178"/>
  <c r="M182"/>
  <c r="I179"/>
  <c r="M183"/>
  <c r="P179"/>
  <c r="E181"/>
  <c r="F196"/>
  <c r="I182"/>
  <c r="E179"/>
  <c r="I183"/>
  <c r="L179"/>
  <c r="P180"/>
  <c r="E182"/>
  <c r="P178"/>
  <c r="E183"/>
  <c r="H179"/>
  <c r="P183"/>
  <c r="E168"/>
  <c r="A166"/>
  <c r="A167" s="1"/>
  <c r="A168" s="1"/>
  <c r="A169" s="1"/>
  <c r="A170" s="1"/>
  <c r="A171" s="1"/>
  <c r="A172" s="1"/>
  <c r="A173" s="1"/>
  <c r="A174" s="1"/>
  <c r="A175" s="1"/>
  <c r="A176" s="1"/>
  <c r="A177" s="1"/>
  <c r="A178" s="1"/>
  <c r="A179" s="1"/>
  <c r="A180" s="1"/>
  <c r="A181" s="1"/>
  <c r="A182" s="1"/>
  <c r="A183" s="1"/>
  <c r="A184" s="1"/>
  <c r="A185" s="1"/>
  <c r="A186" s="1"/>
  <c r="L180"/>
  <c r="K190"/>
  <c r="P181"/>
  <c r="L178"/>
  <c r="P182"/>
  <c r="D179"/>
  <c r="L183"/>
  <c r="H180"/>
  <c r="E190"/>
  <c r="L181"/>
  <c r="H178"/>
  <c r="L182"/>
  <c r="O178"/>
  <c r="H183"/>
  <c r="D180"/>
  <c r="H181"/>
  <c r="D178"/>
  <c r="H182"/>
  <c r="K178"/>
  <c r="D183"/>
  <c r="O179"/>
  <c r="D181"/>
  <c r="D182"/>
  <c r="G178"/>
  <c r="O182"/>
  <c r="N171"/>
  <c r="C170"/>
  <c r="B196" s="1"/>
  <c r="K179"/>
  <c r="P184"/>
  <c r="O180"/>
  <c r="M193"/>
  <c r="O181"/>
  <c r="C178"/>
  <c r="K182"/>
  <c r="G179"/>
  <c r="O183"/>
  <c r="K180"/>
  <c r="M192"/>
  <c r="K181"/>
  <c r="E173"/>
  <c r="G182"/>
  <c r="C179"/>
  <c r="K183"/>
  <c r="G180"/>
  <c r="P190"/>
  <c r="G181"/>
  <c r="E172"/>
  <c r="C182"/>
  <c r="N178"/>
  <c r="G183"/>
  <c r="C180"/>
  <c r="J190"/>
  <c r="C181"/>
  <c r="E171"/>
  <c r="N181"/>
  <c r="K196"/>
  <c r="N170"/>
  <c r="J178"/>
  <c r="C183"/>
  <c r="N179"/>
  <c r="N180"/>
  <c r="H170"/>
  <c r="J181"/>
  <c r="F178"/>
  <c r="N182"/>
  <c r="J179"/>
  <c r="J180"/>
  <c r="E169"/>
  <c r="F181"/>
  <c r="E194"/>
  <c r="J182"/>
  <c r="F179"/>
  <c r="N183"/>
  <c r="F180"/>
  <c r="E195"/>
  <c r="M180"/>
  <c r="E193"/>
  <c r="F182"/>
  <c r="M178"/>
  <c r="J183"/>
  <c r="B180"/>
  <c r="G194"/>
  <c r="I180"/>
  <c r="E192"/>
  <c r="E85" i="27"/>
  <c r="G95"/>
  <c r="E94"/>
  <c r="P146" i="26"/>
  <c r="F151"/>
  <c r="C151"/>
  <c r="P151"/>
  <c r="D151"/>
  <c r="L151"/>
  <c r="O52"/>
  <c r="P46" i="27"/>
  <c r="P79" i="26"/>
  <c r="P48"/>
  <c r="AF15" i="27"/>
  <c r="AF51"/>
  <c r="P117" i="26"/>
  <c r="P51"/>
  <c r="AF18" i="27"/>
  <c r="AC28"/>
  <c r="M61" i="26"/>
  <c r="E62" i="27"/>
  <c r="E95" i="26"/>
  <c r="AC83" i="27"/>
  <c r="U79"/>
  <c r="AF82"/>
  <c r="AD72"/>
  <c r="AE81"/>
  <c r="V91"/>
  <c r="X81"/>
  <c r="AE82"/>
  <c r="AC94"/>
  <c r="T82"/>
  <c r="U70"/>
  <c r="S81"/>
  <c r="AF85"/>
  <c r="AE80"/>
  <c r="AB84"/>
  <c r="X80"/>
  <c r="AA83"/>
  <c r="S79"/>
  <c r="T83"/>
  <c r="AA84"/>
  <c r="S80"/>
  <c r="AD83"/>
  <c r="Z79"/>
  <c r="AC82"/>
  <c r="V82"/>
  <c r="U72"/>
  <c r="U74"/>
  <c r="X71"/>
  <c r="AE84"/>
  <c r="W80"/>
  <c r="T84"/>
  <c r="AD79"/>
  <c r="S83"/>
  <c r="U96"/>
  <c r="Z82"/>
  <c r="S84"/>
  <c r="Y79"/>
  <c r="V83"/>
  <c r="AD73"/>
  <c r="U82"/>
  <c r="U93"/>
  <c r="AB81"/>
  <c r="S82"/>
  <c r="Z91"/>
  <c r="V81"/>
  <c r="AC84"/>
  <c r="U80"/>
  <c r="V84"/>
  <c r="AE91"/>
  <c r="U81"/>
  <c r="AF84"/>
  <c r="AB80"/>
  <c r="AE83"/>
  <c r="W79"/>
  <c r="X83"/>
  <c r="X79"/>
  <c r="AF79"/>
  <c r="T79"/>
  <c r="U95"/>
  <c r="Y81"/>
  <c r="AF80"/>
  <c r="U84"/>
  <c r="AA79"/>
  <c r="AB83"/>
  <c r="AA80"/>
  <c r="X84"/>
  <c r="T80"/>
  <c r="W83"/>
  <c r="AD82"/>
  <c r="U83"/>
  <c r="W95"/>
  <c r="X82"/>
  <c r="S71"/>
  <c r="R97" s="1"/>
  <c r="W81"/>
  <c r="AD80"/>
  <c r="W82"/>
  <c r="AF91"/>
  <c r="Z81"/>
  <c r="U91"/>
  <c r="Y80"/>
  <c r="Z84"/>
  <c r="Z80"/>
  <c r="U73"/>
  <c r="V80"/>
  <c r="N107"/>
  <c r="AA82"/>
  <c r="AC93"/>
  <c r="AD81"/>
  <c r="AA91"/>
  <c r="AC80"/>
  <c r="AD84"/>
  <c r="AC81"/>
  <c r="R81"/>
  <c r="Y84"/>
  <c r="AE79"/>
  <c r="AF83"/>
  <c r="W84"/>
  <c r="AC79"/>
  <c r="Z83"/>
  <c r="V79"/>
  <c r="Y82"/>
  <c r="U94"/>
  <c r="AF81"/>
  <c r="Y83"/>
  <c r="AB82"/>
  <c r="AD71"/>
  <c r="AA81"/>
  <c r="T81"/>
  <c r="AB79"/>
  <c r="U69"/>
  <c r="P80"/>
  <c r="O85"/>
  <c r="I85"/>
  <c r="P85"/>
  <c r="P82"/>
  <c r="E95"/>
  <c r="I151" i="26"/>
  <c r="J151"/>
  <c r="G151"/>
  <c r="O151"/>
  <c r="P145"/>
  <c r="ER212" i="17"/>
  <c r="G14" i="23" s="1"/>
  <c r="BE3" i="10"/>
  <c r="AW3"/>
  <c r="AO3"/>
  <c r="AF3"/>
  <c r="BD4" i="17" s="1"/>
  <c r="AY209" s="1"/>
  <c r="X3" i="10"/>
  <c r="AJ4" i="17" s="1"/>
  <c r="P3" i="10"/>
  <c r="Q4" i="17" s="1"/>
  <c r="O59" i="22"/>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8"/>
  <c r="O7"/>
  <c r="O6"/>
  <c r="O5"/>
  <c r="O4"/>
  <c r="I122" i="27" l="1"/>
  <c r="B122"/>
  <c r="F130"/>
  <c r="K122"/>
  <c r="C122"/>
  <c r="K130"/>
  <c r="M122"/>
  <c r="E122"/>
  <c r="O122"/>
  <c r="G122"/>
  <c r="A187" i="26"/>
  <c r="A188" s="1"/>
  <c r="A189" s="1"/>
  <c r="A190" s="1"/>
  <c r="A191" s="1"/>
  <c r="A192" s="1"/>
  <c r="A193" s="1"/>
  <c r="A194" s="1"/>
  <c r="A195" s="1"/>
  <c r="A196" s="1"/>
  <c r="A197" s="1"/>
  <c r="I221"/>
  <c r="B221"/>
  <c r="K221"/>
  <c r="C221"/>
  <c r="M221"/>
  <c r="E221"/>
  <c r="O221"/>
  <c r="G221"/>
  <c r="U62" i="27"/>
  <c r="E128" i="26"/>
  <c r="E127"/>
  <c r="U61" i="27"/>
  <c r="AE85"/>
  <c r="AC85"/>
  <c r="V85"/>
  <c r="M184" i="26"/>
  <c r="AB85" i="27"/>
  <c r="F184" i="26"/>
  <c r="N184"/>
  <c r="E62"/>
  <c r="U29" i="27"/>
  <c r="P17" i="26"/>
  <c r="P17" i="27"/>
  <c r="T85"/>
  <c r="W85"/>
  <c r="Z85"/>
  <c r="G184" i="26"/>
  <c r="H184"/>
  <c r="E184"/>
  <c r="C184"/>
  <c r="K184"/>
  <c r="L184"/>
  <c r="I184"/>
  <c r="G62"/>
  <c r="AF19" i="27"/>
  <c r="P52" i="26"/>
  <c r="W29" i="27"/>
  <c r="A199" i="26"/>
  <c r="A200" s="1"/>
  <c r="A201" s="1"/>
  <c r="A202" s="1"/>
  <c r="A203" s="1"/>
  <c r="A204" s="1"/>
  <c r="A205" s="1"/>
  <c r="A206" s="1"/>
  <c r="A207" s="1"/>
  <c r="A208" s="1"/>
  <c r="A209" s="1"/>
  <c r="A210" s="1"/>
  <c r="A211" s="1"/>
  <c r="A212" s="1"/>
  <c r="A213" s="1"/>
  <c r="A214" s="1"/>
  <c r="A215" s="1"/>
  <c r="A216" s="1"/>
  <c r="A217" s="1"/>
  <c r="A218" s="1"/>
  <c r="A219" s="1"/>
  <c r="A220" s="1"/>
  <c r="N205"/>
  <c r="D213"/>
  <c r="H214"/>
  <c r="D211"/>
  <c r="H215"/>
  <c r="K211"/>
  <c r="D216"/>
  <c r="O212"/>
  <c r="D214"/>
  <c r="D215"/>
  <c r="G211"/>
  <c r="O215"/>
  <c r="K212"/>
  <c r="P217"/>
  <c r="O213"/>
  <c r="M226"/>
  <c r="O214"/>
  <c r="C211"/>
  <c r="K215"/>
  <c r="G212"/>
  <c r="O216"/>
  <c r="K213"/>
  <c r="M225"/>
  <c r="E206"/>
  <c r="G215"/>
  <c r="K229"/>
  <c r="C203"/>
  <c r="B229" s="1"/>
  <c r="C212"/>
  <c r="K216"/>
  <c r="G213"/>
  <c r="P223"/>
  <c r="G214"/>
  <c r="E205"/>
  <c r="C215"/>
  <c r="N211"/>
  <c r="G216"/>
  <c r="C213"/>
  <c r="J223"/>
  <c r="C214"/>
  <c r="E204"/>
  <c r="N214"/>
  <c r="J211"/>
  <c r="C216"/>
  <c r="N212"/>
  <c r="N213"/>
  <c r="H203"/>
  <c r="J214"/>
  <c r="F211"/>
  <c r="N215"/>
  <c r="J212"/>
  <c r="J213"/>
  <c r="E202"/>
  <c r="F214"/>
  <c r="E227"/>
  <c r="E225"/>
  <c r="I211"/>
  <c r="M212"/>
  <c r="E213"/>
  <c r="I214"/>
  <c r="E211"/>
  <c r="I212"/>
  <c r="P212"/>
  <c r="N203"/>
  <c r="E201"/>
  <c r="J215"/>
  <c r="F212"/>
  <c r="N216"/>
  <c r="F213"/>
  <c r="E228"/>
  <c r="M213"/>
  <c r="E226"/>
  <c r="F215"/>
  <c r="M211"/>
  <c r="J216"/>
  <c r="B213"/>
  <c r="G227"/>
  <c r="I213"/>
  <c r="M214"/>
  <c r="F216"/>
  <c r="O223"/>
  <c r="F223"/>
  <c r="M215"/>
  <c r="M216"/>
  <c r="N239"/>
  <c r="N204"/>
  <c r="E214"/>
  <c r="F229"/>
  <c r="I215"/>
  <c r="E212"/>
  <c r="I216"/>
  <c r="L212"/>
  <c r="P213"/>
  <c r="E215"/>
  <c r="P211"/>
  <c r="E216"/>
  <c r="H212"/>
  <c r="P216"/>
  <c r="L213"/>
  <c r="K223"/>
  <c r="P214"/>
  <c r="L211"/>
  <c r="P215"/>
  <c r="D212"/>
  <c r="L216"/>
  <c r="H213"/>
  <c r="E223"/>
  <c r="L214"/>
  <c r="H211"/>
  <c r="L215"/>
  <c r="O211"/>
  <c r="H216"/>
  <c r="K214"/>
  <c r="P18"/>
  <c r="P18" i="27"/>
  <c r="AA85"/>
  <c r="X85"/>
  <c r="AD85"/>
  <c r="U85"/>
  <c r="J184" i="26"/>
  <c r="O184"/>
  <c r="U28" i="27"/>
  <c r="E61" i="26"/>
  <c r="A100" i="27"/>
  <c r="A101" s="1"/>
  <c r="A102" s="1"/>
  <c r="A103" s="1"/>
  <c r="A104" s="1"/>
  <c r="A105" s="1"/>
  <c r="A106" s="1"/>
  <c r="A107" s="1"/>
  <c r="A108" s="1"/>
  <c r="A109" s="1"/>
  <c r="A110" s="1"/>
  <c r="A111" s="1"/>
  <c r="A112" s="1"/>
  <c r="A113" s="1"/>
  <c r="A114" s="1"/>
  <c r="A115" s="1"/>
  <c r="A116" s="1"/>
  <c r="A117" s="1"/>
  <c r="A118" s="1"/>
  <c r="A119" s="1"/>
  <c r="A120" s="1"/>
  <c r="A121" s="1"/>
  <c r="A122" s="1"/>
  <c r="H104"/>
  <c r="I113"/>
  <c r="N114"/>
  <c r="E112"/>
  <c r="M116"/>
  <c r="P112"/>
  <c r="J117"/>
  <c r="E113"/>
  <c r="M117"/>
  <c r="J114"/>
  <c r="AD107"/>
  <c r="I116"/>
  <c r="L112"/>
  <c r="F117"/>
  <c r="E107"/>
  <c r="G116"/>
  <c r="H113"/>
  <c r="L117"/>
  <c r="C115"/>
  <c r="M127"/>
  <c r="N115"/>
  <c r="E106"/>
  <c r="C116"/>
  <c r="D113"/>
  <c r="H117"/>
  <c r="M114"/>
  <c r="M126"/>
  <c r="J115"/>
  <c r="N106"/>
  <c r="G112"/>
  <c r="O116"/>
  <c r="P113"/>
  <c r="F124"/>
  <c r="K115"/>
  <c r="H116"/>
  <c r="C112"/>
  <c r="K116"/>
  <c r="L113"/>
  <c r="P117"/>
  <c r="G115"/>
  <c r="E129"/>
  <c r="D116"/>
  <c r="C104"/>
  <c r="B130" s="1"/>
  <c r="E115"/>
  <c r="F112"/>
  <c r="J116"/>
  <c r="O113"/>
  <c r="L114"/>
  <c r="P124"/>
  <c r="O114"/>
  <c r="E128"/>
  <c r="F116"/>
  <c r="K113"/>
  <c r="H114"/>
  <c r="J124"/>
  <c r="E102"/>
  <c r="E105"/>
  <c r="M115"/>
  <c r="N112"/>
  <c r="D117"/>
  <c r="I114"/>
  <c r="K124"/>
  <c r="F115"/>
  <c r="N104"/>
  <c r="I115"/>
  <c r="J112"/>
  <c r="N116"/>
  <c r="E114"/>
  <c r="E124"/>
  <c r="P114"/>
  <c r="G128"/>
  <c r="C114"/>
  <c r="O124"/>
  <c r="H115"/>
  <c r="M112"/>
  <c r="G117"/>
  <c r="J113"/>
  <c r="P118"/>
  <c r="M113"/>
  <c r="D115"/>
  <c r="I112"/>
  <c r="C117"/>
  <c r="F113"/>
  <c r="N117"/>
  <c r="N105"/>
  <c r="E103"/>
  <c r="K114"/>
  <c r="E127"/>
  <c r="P115"/>
  <c r="G113"/>
  <c r="O117"/>
  <c r="D114"/>
  <c r="G114"/>
  <c r="E126"/>
  <c r="L115"/>
  <c r="C113"/>
  <c r="K117"/>
  <c r="N113"/>
  <c r="O112"/>
  <c r="I117"/>
  <c r="F114"/>
  <c r="E116"/>
  <c r="H112"/>
  <c r="P116"/>
  <c r="K112"/>
  <c r="E117"/>
  <c r="B114"/>
  <c r="O115"/>
  <c r="D112"/>
  <c r="L116"/>
  <c r="Y85"/>
  <c r="S85"/>
  <c r="D184" i="26"/>
  <c r="DW212" i="17"/>
  <c r="DX212"/>
  <c r="G12" i="23" s="1"/>
  <c r="EU212" i="17"/>
  <c r="J14" i="23" s="1"/>
  <c r="ES212" i="17"/>
  <c r="H14" i="23" s="1"/>
  <c r="EA212" i="17"/>
  <c r="DY212"/>
  <c r="H12" i="23" s="1"/>
  <c r="ET212" i="17"/>
  <c r="I14" i="23" s="1"/>
  <c r="DZ212" i="17"/>
  <c r="I12" i="23" s="1"/>
  <c r="EQ212" i="17"/>
  <c r="CP4"/>
  <c r="CK209" s="1"/>
  <c r="BW4"/>
  <c r="BR209" s="1"/>
  <c r="DI4"/>
  <c r="DD209" s="1"/>
  <c r="A13" i="23"/>
  <c r="A12"/>
  <c r="A7"/>
  <c r="A14"/>
  <c r="M2"/>
  <c r="K209" i="17"/>
  <c r="K218" s="1"/>
  <c r="A5" i="23"/>
  <c r="AE209" i="17"/>
  <c r="AE214" s="1"/>
  <c r="A6" i="23"/>
  <c r="A123" i="27" l="1"/>
  <c r="A124" s="1"/>
  <c r="A125" s="1"/>
  <c r="A126" s="1"/>
  <c r="A127" s="1"/>
  <c r="A128" s="1"/>
  <c r="A129" s="1"/>
  <c r="A130" s="1"/>
  <c r="A131" s="1"/>
  <c r="V130"/>
  <c r="Y122"/>
  <c r="R122"/>
  <c r="AA130"/>
  <c r="AA122"/>
  <c r="S122"/>
  <c r="AC122"/>
  <c r="U122"/>
  <c r="AE122"/>
  <c r="W122"/>
  <c r="A221" i="26"/>
  <c r="A222" s="1"/>
  <c r="A223" s="1"/>
  <c r="A224" s="1"/>
  <c r="A225" s="1"/>
  <c r="A226" s="1"/>
  <c r="A227" s="1"/>
  <c r="A228" s="1"/>
  <c r="A229" s="1"/>
  <c r="A230" s="1"/>
  <c r="M254"/>
  <c r="E254"/>
  <c r="O254"/>
  <c r="G254"/>
  <c r="I254"/>
  <c r="B254"/>
  <c r="K254"/>
  <c r="C254"/>
  <c r="H118" i="27"/>
  <c r="O217" i="26"/>
  <c r="D118" i="27"/>
  <c r="O118"/>
  <c r="J118"/>
  <c r="H217" i="26"/>
  <c r="K118" i="27"/>
  <c r="L118"/>
  <c r="L217" i="26"/>
  <c r="E217"/>
  <c r="I217"/>
  <c r="J217"/>
  <c r="C217"/>
  <c r="D217"/>
  <c r="A232"/>
  <c r="A233" s="1"/>
  <c r="A234" s="1"/>
  <c r="A235" s="1"/>
  <c r="A236" s="1"/>
  <c r="A237" s="1"/>
  <c r="A238" s="1"/>
  <c r="A239" s="1"/>
  <c r="A240" s="1"/>
  <c r="A241" s="1"/>
  <c r="A242" s="1"/>
  <c r="A243" s="1"/>
  <c r="A244" s="1"/>
  <c r="A245" s="1"/>
  <c r="A246" s="1"/>
  <c r="A247" s="1"/>
  <c r="A248" s="1"/>
  <c r="A249" s="1"/>
  <c r="A250" s="1"/>
  <c r="A251" s="1"/>
  <c r="A252" s="1"/>
  <c r="A253" s="1"/>
  <c r="A254" s="1"/>
  <c r="A255" s="1"/>
  <c r="K245"/>
  <c r="P250"/>
  <c r="O246"/>
  <c r="M259"/>
  <c r="O247"/>
  <c r="C244"/>
  <c r="K248"/>
  <c r="G245"/>
  <c r="O249"/>
  <c r="K246"/>
  <c r="M258"/>
  <c r="K247"/>
  <c r="E239"/>
  <c r="G248"/>
  <c r="C245"/>
  <c r="K249"/>
  <c r="G246"/>
  <c r="P256"/>
  <c r="G247"/>
  <c r="E238"/>
  <c r="C248"/>
  <c r="G249"/>
  <c r="C246"/>
  <c r="C247"/>
  <c r="N247"/>
  <c r="C236"/>
  <c r="B262" s="1"/>
  <c r="E234"/>
  <c r="J244"/>
  <c r="C249"/>
  <c r="N245"/>
  <c r="N246"/>
  <c r="H236"/>
  <c r="J247"/>
  <c r="F244"/>
  <c r="N248"/>
  <c r="J245"/>
  <c r="J246"/>
  <c r="E235"/>
  <c r="F247"/>
  <c r="E260"/>
  <c r="J248"/>
  <c r="F245"/>
  <c r="N249"/>
  <c r="F246"/>
  <c r="E261"/>
  <c r="M246"/>
  <c r="E259"/>
  <c r="F248"/>
  <c r="M244"/>
  <c r="J249"/>
  <c r="B246"/>
  <c r="G260"/>
  <c r="I246"/>
  <c r="E258"/>
  <c r="P246"/>
  <c r="P244"/>
  <c r="H245"/>
  <c r="K262"/>
  <c r="N237"/>
  <c r="N236"/>
  <c r="M247"/>
  <c r="I244"/>
  <c r="F249"/>
  <c r="M245"/>
  <c r="O256"/>
  <c r="E246"/>
  <c r="F256"/>
  <c r="I247"/>
  <c r="E244"/>
  <c r="M248"/>
  <c r="I245"/>
  <c r="M249"/>
  <c r="P245"/>
  <c r="E247"/>
  <c r="F262"/>
  <c r="I248"/>
  <c r="E245"/>
  <c r="I249"/>
  <c r="L245"/>
  <c r="E248"/>
  <c r="E249"/>
  <c r="P249"/>
  <c r="N238"/>
  <c r="N272"/>
  <c r="L246"/>
  <c r="K256"/>
  <c r="P247"/>
  <c r="L244"/>
  <c r="P248"/>
  <c r="D245"/>
  <c r="L249"/>
  <c r="H246"/>
  <c r="E256"/>
  <c r="L247"/>
  <c r="H244"/>
  <c r="L248"/>
  <c r="O244"/>
  <c r="H249"/>
  <c r="D246"/>
  <c r="H247"/>
  <c r="D244"/>
  <c r="H248"/>
  <c r="K244"/>
  <c r="D249"/>
  <c r="O245"/>
  <c r="D247"/>
  <c r="D248"/>
  <c r="G244"/>
  <c r="O248"/>
  <c r="N244"/>
  <c r="J256"/>
  <c r="E237"/>
  <c r="I118" i="27"/>
  <c r="C118"/>
  <c r="M217" i="26"/>
  <c r="N217"/>
  <c r="G217"/>
  <c r="U128" i="27"/>
  <c r="Y114"/>
  <c r="AF113"/>
  <c r="U117"/>
  <c r="AA112"/>
  <c r="AB116"/>
  <c r="T112"/>
  <c r="S117"/>
  <c r="Y112"/>
  <c r="V116"/>
  <c r="AD106"/>
  <c r="U115"/>
  <c r="U126"/>
  <c r="AB114"/>
  <c r="AE113"/>
  <c r="AB117"/>
  <c r="X113"/>
  <c r="AA116"/>
  <c r="S112"/>
  <c r="T116"/>
  <c r="U106"/>
  <c r="W115"/>
  <c r="AF124"/>
  <c r="Z114"/>
  <c r="U124"/>
  <c r="Y113"/>
  <c r="Z117"/>
  <c r="AF112"/>
  <c r="N140"/>
  <c r="AA115"/>
  <c r="AC126"/>
  <c r="AD114"/>
  <c r="AA124"/>
  <c r="AC113"/>
  <c r="AD117"/>
  <c r="V113"/>
  <c r="AA113"/>
  <c r="X117"/>
  <c r="T113"/>
  <c r="W116"/>
  <c r="AD115"/>
  <c r="U105"/>
  <c r="S115"/>
  <c r="Z124"/>
  <c r="V114"/>
  <c r="AC117"/>
  <c r="U113"/>
  <c r="V117"/>
  <c r="AB112"/>
  <c r="Y116"/>
  <c r="AB115"/>
  <c r="AD104"/>
  <c r="AA114"/>
  <c r="T114"/>
  <c r="AC116"/>
  <c r="U112"/>
  <c r="AF115"/>
  <c r="AD105"/>
  <c r="AE114"/>
  <c r="V124"/>
  <c r="X114"/>
  <c r="AC114"/>
  <c r="R114"/>
  <c r="Y117"/>
  <c r="AE112"/>
  <c r="AF116"/>
  <c r="X112"/>
  <c r="U116"/>
  <c r="W128"/>
  <c r="X115"/>
  <c r="S104"/>
  <c r="R130" s="1"/>
  <c r="W114"/>
  <c r="AD113"/>
  <c r="AA117"/>
  <c r="S113"/>
  <c r="AD116"/>
  <c r="Z112"/>
  <c r="AC115"/>
  <c r="V115"/>
  <c r="U102"/>
  <c r="AE117"/>
  <c r="W113"/>
  <c r="T117"/>
  <c r="AD112"/>
  <c r="S116"/>
  <c r="U129"/>
  <c r="Z115"/>
  <c r="X104"/>
  <c r="AE115"/>
  <c r="AC127"/>
  <c r="T115"/>
  <c r="U103"/>
  <c r="S114"/>
  <c r="AF118"/>
  <c r="Z113"/>
  <c r="W117"/>
  <c r="AC112"/>
  <c r="Z116"/>
  <c r="V112"/>
  <c r="Y115"/>
  <c r="U127"/>
  <c r="AF114"/>
  <c r="AE124"/>
  <c r="U114"/>
  <c r="AF117"/>
  <c r="AB113"/>
  <c r="AE116"/>
  <c r="W112"/>
  <c r="X116"/>
  <c r="U107"/>
  <c r="M118"/>
  <c r="N118"/>
  <c r="F118"/>
  <c r="G118"/>
  <c r="K217" i="26"/>
  <c r="E118" i="27"/>
  <c r="F217" i="26"/>
  <c r="A9" i="23"/>
  <c r="CK212" i="17"/>
  <c r="CS212"/>
  <c r="CQ212"/>
  <c r="I9" i="23" s="1"/>
  <c r="CO212" i="17"/>
  <c r="H9" i="23" s="1"/>
  <c r="CM212" i="17"/>
  <c r="G9" i="23" s="1"/>
  <c r="A8"/>
  <c r="BR212" i="17"/>
  <c r="BZ212"/>
  <c r="BX212"/>
  <c r="I8" i="23" s="1"/>
  <c r="BV212" i="17"/>
  <c r="H8" i="23" s="1"/>
  <c r="BT212" i="17"/>
  <c r="G8" i="23" s="1"/>
  <c r="A10"/>
  <c r="DH212" i="17"/>
  <c r="H10" i="23" s="1"/>
  <c r="DF212" i="17"/>
  <c r="G10" i="23" s="1"/>
  <c r="DD212" i="17"/>
  <c r="DL212"/>
  <c r="DJ212"/>
  <c r="I10" i="23" s="1"/>
  <c r="EV212" i="17"/>
  <c r="D14" i="23" s="1"/>
  <c r="EB212" i="17"/>
  <c r="C5" i="24"/>
  <c r="O155" i="27" l="1"/>
  <c r="G155"/>
  <c r="F163"/>
  <c r="I155"/>
  <c r="B155"/>
  <c r="K163"/>
  <c r="K155"/>
  <c r="C155"/>
  <c r="M155"/>
  <c r="E155"/>
  <c r="A256" i="26"/>
  <c r="A257" s="1"/>
  <c r="A258" s="1"/>
  <c r="A259" s="1"/>
  <c r="A260" s="1"/>
  <c r="A261" s="1"/>
  <c r="A262" s="1"/>
  <c r="A263" s="1"/>
  <c r="I287"/>
  <c r="B287"/>
  <c r="K287"/>
  <c r="C287"/>
  <c r="M287"/>
  <c r="E287"/>
  <c r="O287"/>
  <c r="G287"/>
  <c r="G250"/>
  <c r="K250"/>
  <c r="V118" i="27"/>
  <c r="N250" i="26"/>
  <c r="W118" i="27"/>
  <c r="AC118"/>
  <c r="I250" i="26"/>
  <c r="O250"/>
  <c r="AD118" i="27"/>
  <c r="Z118"/>
  <c r="U118"/>
  <c r="Y118"/>
  <c r="AA118"/>
  <c r="D250" i="26"/>
  <c r="E250"/>
  <c r="M250"/>
  <c r="F250"/>
  <c r="H137" i="27"/>
  <c r="I146"/>
  <c r="N147"/>
  <c r="E145"/>
  <c r="M149"/>
  <c r="L145"/>
  <c r="F150"/>
  <c r="C145"/>
  <c r="K149"/>
  <c r="L146"/>
  <c r="P150"/>
  <c r="G148"/>
  <c r="E162"/>
  <c r="N148"/>
  <c r="C137"/>
  <c r="B163" s="1"/>
  <c r="E148"/>
  <c r="F145"/>
  <c r="J149"/>
  <c r="O146"/>
  <c r="H147"/>
  <c r="J157"/>
  <c r="O147"/>
  <c r="E161"/>
  <c r="F149"/>
  <c r="K146"/>
  <c r="D147"/>
  <c r="N139"/>
  <c r="G145"/>
  <c r="O149"/>
  <c r="P146"/>
  <c r="F157"/>
  <c r="K148"/>
  <c r="D149"/>
  <c r="N137"/>
  <c r="I148"/>
  <c r="J145"/>
  <c r="N149"/>
  <c r="E147"/>
  <c r="E157"/>
  <c r="L147"/>
  <c r="P157"/>
  <c r="C147"/>
  <c r="O157"/>
  <c r="H148"/>
  <c r="M145"/>
  <c r="G150"/>
  <c r="F146"/>
  <c r="N150"/>
  <c r="M146"/>
  <c r="D148"/>
  <c r="I145"/>
  <c r="C150"/>
  <c r="P145"/>
  <c r="J150"/>
  <c r="N138"/>
  <c r="E138"/>
  <c r="M148"/>
  <c r="N145"/>
  <c r="D150"/>
  <c r="I147"/>
  <c r="K157"/>
  <c r="P147"/>
  <c r="G161"/>
  <c r="G147"/>
  <c r="E159"/>
  <c r="L148"/>
  <c r="C146"/>
  <c r="K150"/>
  <c r="J146"/>
  <c r="P151"/>
  <c r="O145"/>
  <c r="I150"/>
  <c r="F147"/>
  <c r="E149"/>
  <c r="D145"/>
  <c r="L149"/>
  <c r="K145"/>
  <c r="E150"/>
  <c r="B147"/>
  <c r="O148"/>
  <c r="E136"/>
  <c r="H149"/>
  <c r="A133"/>
  <c r="A134" s="1"/>
  <c r="A135" s="1"/>
  <c r="A136" s="1"/>
  <c r="A137" s="1"/>
  <c r="A138" s="1"/>
  <c r="A139" s="1"/>
  <c r="A140" s="1"/>
  <c r="A141" s="1"/>
  <c r="A142" s="1"/>
  <c r="A143" s="1"/>
  <c r="A144" s="1"/>
  <c r="A145" s="1"/>
  <c r="A146" s="1"/>
  <c r="A147" s="1"/>
  <c r="A148" s="1"/>
  <c r="A149" s="1"/>
  <c r="A150" s="1"/>
  <c r="A151" s="1"/>
  <c r="A152" s="1"/>
  <c r="A153" s="1"/>
  <c r="A154" s="1"/>
  <c r="A155" s="1"/>
  <c r="A156" s="1"/>
  <c r="E135"/>
  <c r="K147"/>
  <c r="E160"/>
  <c r="P148"/>
  <c r="G146"/>
  <c r="O150"/>
  <c r="N146"/>
  <c r="E146"/>
  <c r="M150"/>
  <c r="J147"/>
  <c r="AD140"/>
  <c r="I149"/>
  <c r="H145"/>
  <c r="P149"/>
  <c r="E140"/>
  <c r="G149"/>
  <c r="H146"/>
  <c r="L150"/>
  <c r="C148"/>
  <c r="M160"/>
  <c r="J148"/>
  <c r="E139"/>
  <c r="C149"/>
  <c r="D146"/>
  <c r="H150"/>
  <c r="M147"/>
  <c r="M159"/>
  <c r="F148"/>
  <c r="X118"/>
  <c r="H250" i="26"/>
  <c r="J250"/>
  <c r="E267"/>
  <c r="C269"/>
  <c r="B295" s="1"/>
  <c r="F281"/>
  <c r="M277"/>
  <c r="J282"/>
  <c r="B279"/>
  <c r="G293"/>
  <c r="I279"/>
  <c r="E291"/>
  <c r="M280"/>
  <c r="I277"/>
  <c r="F282"/>
  <c r="M278"/>
  <c r="O289"/>
  <c r="E279"/>
  <c r="F289"/>
  <c r="I280"/>
  <c r="E277"/>
  <c r="M281"/>
  <c r="I278"/>
  <c r="M282"/>
  <c r="P278"/>
  <c r="E280"/>
  <c r="F295"/>
  <c r="I281"/>
  <c r="E278"/>
  <c r="I282"/>
  <c r="L278"/>
  <c r="N270"/>
  <c r="N269"/>
  <c r="P279"/>
  <c r="E281"/>
  <c r="P277"/>
  <c r="E282"/>
  <c r="H278"/>
  <c r="P282"/>
  <c r="L279"/>
  <c r="K289"/>
  <c r="P280"/>
  <c r="L277"/>
  <c r="P281"/>
  <c r="D278"/>
  <c r="L282"/>
  <c r="H279"/>
  <c r="E289"/>
  <c r="L280"/>
  <c r="H277"/>
  <c r="L281"/>
  <c r="O277"/>
  <c r="H282"/>
  <c r="D279"/>
  <c r="H280"/>
  <c r="D277"/>
  <c r="H281"/>
  <c r="K277"/>
  <c r="D282"/>
  <c r="N271"/>
  <c r="N305"/>
  <c r="O278"/>
  <c r="D280"/>
  <c r="D281"/>
  <c r="G277"/>
  <c r="O281"/>
  <c r="K278"/>
  <c r="P283"/>
  <c r="O279"/>
  <c r="M292"/>
  <c r="O280"/>
  <c r="C277"/>
  <c r="K281"/>
  <c r="G278"/>
  <c r="O282"/>
  <c r="K279"/>
  <c r="M291"/>
  <c r="K280"/>
  <c r="E272"/>
  <c r="G281"/>
  <c r="C278"/>
  <c r="K282"/>
  <c r="G279"/>
  <c r="P289"/>
  <c r="G280"/>
  <c r="E271"/>
  <c r="C281"/>
  <c r="K295"/>
  <c r="A265"/>
  <c r="A266" s="1"/>
  <c r="A267" s="1"/>
  <c r="A268" s="1"/>
  <c r="A269" s="1"/>
  <c r="A270" s="1"/>
  <c r="A271" s="1"/>
  <c r="A272" s="1"/>
  <c r="A273" s="1"/>
  <c r="A274" s="1"/>
  <c r="A275" s="1"/>
  <c r="A276" s="1"/>
  <c r="A277" s="1"/>
  <c r="A278" s="1"/>
  <c r="A279" s="1"/>
  <c r="A280" s="1"/>
  <c r="A281" s="1"/>
  <c r="A282" s="1"/>
  <c r="A283" s="1"/>
  <c r="A284" s="1"/>
  <c r="A285" s="1"/>
  <c r="N277"/>
  <c r="G282"/>
  <c r="C279"/>
  <c r="J289"/>
  <c r="C280"/>
  <c r="E270"/>
  <c r="N280"/>
  <c r="J277"/>
  <c r="C282"/>
  <c r="N278"/>
  <c r="N279"/>
  <c r="H269"/>
  <c r="J280"/>
  <c r="F277"/>
  <c r="N281"/>
  <c r="J278"/>
  <c r="J279"/>
  <c r="E268"/>
  <c r="F280"/>
  <c r="E293"/>
  <c r="J281"/>
  <c r="F278"/>
  <c r="N282"/>
  <c r="F279"/>
  <c r="E294"/>
  <c r="M279"/>
  <c r="E292"/>
  <c r="T118" i="27"/>
  <c r="L250" i="26"/>
  <c r="AE118" i="27"/>
  <c r="AB118"/>
  <c r="S118"/>
  <c r="C250" i="26"/>
  <c r="CU212" i="17"/>
  <c r="D9" i="23" s="1"/>
  <c r="DN212" i="17"/>
  <c r="D10" i="23" s="1"/>
  <c r="CB212" i="17"/>
  <c r="D8" i="23" s="1"/>
  <c r="D5" i="24"/>
  <c r="G5"/>
  <c r="H5"/>
  <c r="BU165"/>
  <c r="BU190"/>
  <c r="BU174"/>
  <c r="BU158"/>
  <c r="BU142"/>
  <c r="BU126"/>
  <c r="BU9"/>
  <c r="BU202"/>
  <c r="BU186"/>
  <c r="BU170"/>
  <c r="BU154"/>
  <c r="BU138"/>
  <c r="BU197"/>
  <c r="BU181"/>
  <c r="BU198"/>
  <c r="BU182"/>
  <c r="BU166"/>
  <c r="BU150"/>
  <c r="BU134"/>
  <c r="BU193"/>
  <c r="BU161"/>
  <c r="BU145"/>
  <c r="BU17"/>
  <c r="I5"/>
  <c r="F5"/>
  <c r="BU194"/>
  <c r="BU178"/>
  <c r="BU162"/>
  <c r="BU146"/>
  <c r="BU130"/>
  <c r="BU173"/>
  <c r="BU157"/>
  <c r="BU141"/>
  <c r="BU125"/>
  <c r="BU109"/>
  <c r="BU93"/>
  <c r="BU61"/>
  <c r="BU45"/>
  <c r="BU29"/>
  <c r="BU13"/>
  <c r="BU16"/>
  <c r="E5"/>
  <c r="BU5"/>
  <c r="A157" i="27" l="1"/>
  <c r="A158" s="1"/>
  <c r="A159" s="1"/>
  <c r="A160" s="1"/>
  <c r="A161" s="1"/>
  <c r="A162" s="1"/>
  <c r="A163" s="1"/>
  <c r="A164" s="1"/>
  <c r="V163"/>
  <c r="AE155"/>
  <c r="W155"/>
  <c r="AA163"/>
  <c r="Y155"/>
  <c r="R155"/>
  <c r="AA155"/>
  <c r="S155"/>
  <c r="AC155"/>
  <c r="U155"/>
  <c r="A286" i="26"/>
  <c r="A287" s="1"/>
  <c r="A288" s="1"/>
  <c r="A289" s="1"/>
  <c r="A290" s="1"/>
  <c r="A291" s="1"/>
  <c r="A292" s="1"/>
  <c r="A293" s="1"/>
  <c r="A294" s="1"/>
  <c r="A295" s="1"/>
  <c r="A296" s="1"/>
  <c r="M320"/>
  <c r="E320"/>
  <c r="O320"/>
  <c r="G320"/>
  <c r="I320"/>
  <c r="B320"/>
  <c r="K320"/>
  <c r="C320"/>
  <c r="J283"/>
  <c r="S150" i="27"/>
  <c r="Y145"/>
  <c r="V149"/>
  <c r="AD139"/>
  <c r="U148"/>
  <c r="U159"/>
  <c r="AB147"/>
  <c r="AE146"/>
  <c r="AB150"/>
  <c r="X146"/>
  <c r="AA149"/>
  <c r="S145"/>
  <c r="T149"/>
  <c r="U139"/>
  <c r="W148"/>
  <c r="AF157"/>
  <c r="Z147"/>
  <c r="U157"/>
  <c r="Y146"/>
  <c r="Z150"/>
  <c r="AF145"/>
  <c r="AE150"/>
  <c r="W146"/>
  <c r="T150"/>
  <c r="AD145"/>
  <c r="S149"/>
  <c r="U162"/>
  <c r="Z148"/>
  <c r="X137"/>
  <c r="AA146"/>
  <c r="X150"/>
  <c r="T146"/>
  <c r="W149"/>
  <c r="AD148"/>
  <c r="U138"/>
  <c r="S148"/>
  <c r="Z157"/>
  <c r="V147"/>
  <c r="AC150"/>
  <c r="U146"/>
  <c r="V150"/>
  <c r="AB145"/>
  <c r="Y149"/>
  <c r="AB148"/>
  <c r="AD137"/>
  <c r="AA147"/>
  <c r="T147"/>
  <c r="U161"/>
  <c r="Y147"/>
  <c r="AF146"/>
  <c r="U150"/>
  <c r="AA145"/>
  <c r="AB149"/>
  <c r="T145"/>
  <c r="AC147"/>
  <c r="R147"/>
  <c r="Y150"/>
  <c r="AE145"/>
  <c r="AF149"/>
  <c r="X145"/>
  <c r="U149"/>
  <c r="W161"/>
  <c r="X148"/>
  <c r="S137"/>
  <c r="R163" s="1"/>
  <c r="W147"/>
  <c r="AD146"/>
  <c r="AA150"/>
  <c r="S146"/>
  <c r="AD149"/>
  <c r="Z145"/>
  <c r="AC148"/>
  <c r="V148"/>
  <c r="U135"/>
  <c r="AA148"/>
  <c r="AC159"/>
  <c r="AD147"/>
  <c r="AA157"/>
  <c r="AC146"/>
  <c r="AD150"/>
  <c r="V146"/>
  <c r="N173"/>
  <c r="AE148"/>
  <c r="AC160"/>
  <c r="T148"/>
  <c r="U136"/>
  <c r="S147"/>
  <c r="AF151"/>
  <c r="Z146"/>
  <c r="W150"/>
  <c r="AC145"/>
  <c r="Z149"/>
  <c r="V145"/>
  <c r="Y148"/>
  <c r="U160"/>
  <c r="AF147"/>
  <c r="AE157"/>
  <c r="U147"/>
  <c r="AF150"/>
  <c r="AB146"/>
  <c r="AE149"/>
  <c r="W145"/>
  <c r="X149"/>
  <c r="U140"/>
  <c r="AC149"/>
  <c r="U145"/>
  <c r="AF148"/>
  <c r="AD138"/>
  <c r="AE147"/>
  <c r="V157"/>
  <c r="X147"/>
  <c r="G283" i="26"/>
  <c r="O283"/>
  <c r="M283"/>
  <c r="L151" i="27"/>
  <c r="N283" i="26"/>
  <c r="D283"/>
  <c r="K151" i="27"/>
  <c r="N151"/>
  <c r="G151"/>
  <c r="N302" i="26"/>
  <c r="F310"/>
  <c r="N314"/>
  <c r="J311"/>
  <c r="J312"/>
  <c r="E301"/>
  <c r="F313"/>
  <c r="E326"/>
  <c r="J314"/>
  <c r="F311"/>
  <c r="N315"/>
  <c r="F312"/>
  <c r="E327"/>
  <c r="M312"/>
  <c r="E325"/>
  <c r="F314"/>
  <c r="M310"/>
  <c r="J315"/>
  <c r="B312"/>
  <c r="G326"/>
  <c r="I312"/>
  <c r="E324"/>
  <c r="M313"/>
  <c r="I310"/>
  <c r="F315"/>
  <c r="M311"/>
  <c r="O322"/>
  <c r="E312"/>
  <c r="F322"/>
  <c r="E300"/>
  <c r="N304"/>
  <c r="I313"/>
  <c r="E310"/>
  <c r="M314"/>
  <c r="I311"/>
  <c r="M315"/>
  <c r="P311"/>
  <c r="E313"/>
  <c r="F328"/>
  <c r="I314"/>
  <c r="E311"/>
  <c r="I315"/>
  <c r="L311"/>
  <c r="P312"/>
  <c r="E314"/>
  <c r="P310"/>
  <c r="E315"/>
  <c r="H311"/>
  <c r="P315"/>
  <c r="L312"/>
  <c r="K322"/>
  <c r="P313"/>
  <c r="L310"/>
  <c r="P314"/>
  <c r="D311"/>
  <c r="L315"/>
  <c r="N303"/>
  <c r="A298"/>
  <c r="A299" s="1"/>
  <c r="A300" s="1"/>
  <c r="A301" s="1"/>
  <c r="A302" s="1"/>
  <c r="A303" s="1"/>
  <c r="A304" s="1"/>
  <c r="A305" s="1"/>
  <c r="A306" s="1"/>
  <c r="A307" s="1"/>
  <c r="A308" s="1"/>
  <c r="A309" s="1"/>
  <c r="A310" s="1"/>
  <c r="A311" s="1"/>
  <c r="A312" s="1"/>
  <c r="A313" s="1"/>
  <c r="A314" s="1"/>
  <c r="A315" s="1"/>
  <c r="A316" s="1"/>
  <c r="A317" s="1"/>
  <c r="A318" s="1"/>
  <c r="A319" s="1"/>
  <c r="A320" s="1"/>
  <c r="A321" s="1"/>
  <c r="H312"/>
  <c r="E322"/>
  <c r="L313"/>
  <c r="H310"/>
  <c r="L314"/>
  <c r="O310"/>
  <c r="H315"/>
  <c r="D312"/>
  <c r="H313"/>
  <c r="D310"/>
  <c r="H314"/>
  <c r="K310"/>
  <c r="D315"/>
  <c r="O311"/>
  <c r="D313"/>
  <c r="D314"/>
  <c r="G310"/>
  <c r="O314"/>
  <c r="K311"/>
  <c r="P316"/>
  <c r="O312"/>
  <c r="M325"/>
  <c r="O313"/>
  <c r="C310"/>
  <c r="K314"/>
  <c r="K328"/>
  <c r="C302"/>
  <c r="B328" s="1"/>
  <c r="G311"/>
  <c r="O315"/>
  <c r="K312"/>
  <c r="M324"/>
  <c r="K313"/>
  <c r="E305"/>
  <c r="G314"/>
  <c r="C311"/>
  <c r="K315"/>
  <c r="G312"/>
  <c r="P322"/>
  <c r="G313"/>
  <c r="E304"/>
  <c r="C314"/>
  <c r="N310"/>
  <c r="G315"/>
  <c r="C312"/>
  <c r="J322"/>
  <c r="C313"/>
  <c r="E303"/>
  <c r="N313"/>
  <c r="J310"/>
  <c r="C315"/>
  <c r="N311"/>
  <c r="N312"/>
  <c r="H302"/>
  <c r="J313"/>
  <c r="H283"/>
  <c r="E283"/>
  <c r="H151" i="27"/>
  <c r="O151"/>
  <c r="I151"/>
  <c r="J151"/>
  <c r="C151"/>
  <c r="E151"/>
  <c r="F283" i="26"/>
  <c r="C283"/>
  <c r="K283"/>
  <c r="L283"/>
  <c r="I283"/>
  <c r="D151" i="27"/>
  <c r="M151"/>
  <c r="F151"/>
  <c r="BU77" i="24"/>
  <c r="BU6"/>
  <c r="AA5"/>
  <c r="BU189"/>
  <c r="BU177"/>
  <c r="BU21"/>
  <c r="BU185"/>
  <c r="BU201"/>
  <c r="BU38"/>
  <c r="BU75"/>
  <c r="BU139"/>
  <c r="BU203"/>
  <c r="BU144"/>
  <c r="BU24"/>
  <c r="BU44"/>
  <c r="BU108"/>
  <c r="BU106"/>
  <c r="BU91"/>
  <c r="BU155"/>
  <c r="BU160"/>
  <c r="BU40"/>
  <c r="BU60"/>
  <c r="BU124"/>
  <c r="BU58"/>
  <c r="BU122"/>
  <c r="BU43"/>
  <c r="BU107"/>
  <c r="BU171"/>
  <c r="BU176"/>
  <c r="BU76"/>
  <c r="BU27"/>
  <c r="BU74"/>
  <c r="BU22"/>
  <c r="BU59"/>
  <c r="BU123"/>
  <c r="BU187"/>
  <c r="BU128"/>
  <c r="BU192"/>
  <c r="BU92"/>
  <c r="BU90"/>
  <c r="BU47"/>
  <c r="BU111"/>
  <c r="BU175"/>
  <c r="BU180"/>
  <c r="BU80"/>
  <c r="BU46"/>
  <c r="BU110"/>
  <c r="BU49"/>
  <c r="BU113"/>
  <c r="BU15"/>
  <c r="BU83"/>
  <c r="BU147"/>
  <c r="BU152"/>
  <c r="BU32"/>
  <c r="BU52"/>
  <c r="BU116"/>
  <c r="BU19"/>
  <c r="BU98"/>
  <c r="BU53"/>
  <c r="BU117"/>
  <c r="BU103"/>
  <c r="BU167"/>
  <c r="BU172"/>
  <c r="BU14"/>
  <c r="BU72"/>
  <c r="BU23"/>
  <c r="BU102"/>
  <c r="BU25"/>
  <c r="BU89"/>
  <c r="BU153"/>
  <c r="BU26"/>
  <c r="BU63"/>
  <c r="BU127"/>
  <c r="BU191"/>
  <c r="BU132"/>
  <c r="BU196"/>
  <c r="BU96"/>
  <c r="BU62"/>
  <c r="BU65"/>
  <c r="BU129"/>
  <c r="BU99"/>
  <c r="BU163"/>
  <c r="BU168"/>
  <c r="BU10"/>
  <c r="BU68"/>
  <c r="BU35"/>
  <c r="BU50"/>
  <c r="BU114"/>
  <c r="BU69"/>
  <c r="BU133"/>
  <c r="BU18"/>
  <c r="BU55"/>
  <c r="BU119"/>
  <c r="BU183"/>
  <c r="BU188"/>
  <c r="BU88"/>
  <c r="BU39"/>
  <c r="BU54"/>
  <c r="BU118"/>
  <c r="BU41"/>
  <c r="BU105"/>
  <c r="BU169"/>
  <c r="BU11"/>
  <c r="BU42"/>
  <c r="BU79"/>
  <c r="BU143"/>
  <c r="BU148"/>
  <c r="BU28"/>
  <c r="BU48"/>
  <c r="BU112"/>
  <c r="BU31"/>
  <c r="BU78"/>
  <c r="BU81"/>
  <c r="BU51"/>
  <c r="BU115"/>
  <c r="BU179"/>
  <c r="BU184"/>
  <c r="BU84"/>
  <c r="BU66"/>
  <c r="BU85"/>
  <c r="BU149"/>
  <c r="BU34"/>
  <c r="BU71"/>
  <c r="BU135"/>
  <c r="BU199"/>
  <c r="BU140"/>
  <c r="BU204"/>
  <c r="BU20"/>
  <c r="BU8"/>
  <c r="BU104"/>
  <c r="BU12"/>
  <c r="BU70"/>
  <c r="BU57"/>
  <c r="BU121"/>
  <c r="BU95"/>
  <c r="BU159"/>
  <c r="BU164"/>
  <c r="BU64"/>
  <c r="BU94"/>
  <c r="BU33"/>
  <c r="BU97"/>
  <c r="BU30"/>
  <c r="BU67"/>
  <c r="BU131"/>
  <c r="BU195"/>
  <c r="BU136"/>
  <c r="BU200"/>
  <c r="BU100"/>
  <c r="BU82"/>
  <c r="BU37"/>
  <c r="BU101"/>
  <c r="BU7"/>
  <c r="BU87"/>
  <c r="BU151"/>
  <c r="BU156"/>
  <c r="BU36"/>
  <c r="BU56"/>
  <c r="BU120"/>
  <c r="BU86"/>
  <c r="BU73"/>
  <c r="BU137"/>
  <c r="K188" i="27" l="1"/>
  <c r="C188"/>
  <c r="F196"/>
  <c r="M188"/>
  <c r="E188"/>
  <c r="K196"/>
  <c r="O188"/>
  <c r="G188"/>
  <c r="I188"/>
  <c r="B188"/>
  <c r="A322" i="26"/>
  <c r="A323" s="1"/>
  <c r="A324" s="1"/>
  <c r="A325" s="1"/>
  <c r="A326" s="1"/>
  <c r="A327" s="1"/>
  <c r="A328" s="1"/>
  <c r="A329" s="1"/>
  <c r="U151" i="27"/>
  <c r="V151"/>
  <c r="W151"/>
  <c r="O316" i="26"/>
  <c r="AB151" i="27"/>
  <c r="S151"/>
  <c r="C316" i="26"/>
  <c r="D316"/>
  <c r="L316"/>
  <c r="I316"/>
  <c r="AE151" i="27"/>
  <c r="AA151"/>
  <c r="AD151"/>
  <c r="Y151"/>
  <c r="C170"/>
  <c r="B196" s="1"/>
  <c r="E171"/>
  <c r="O178"/>
  <c r="I183"/>
  <c r="F180"/>
  <c r="E182"/>
  <c r="H178"/>
  <c r="P182"/>
  <c r="K178"/>
  <c r="E183"/>
  <c r="B180"/>
  <c r="O181"/>
  <c r="D178"/>
  <c r="L182"/>
  <c r="I179"/>
  <c r="N180"/>
  <c r="E178"/>
  <c r="M182"/>
  <c r="P178"/>
  <c r="J183"/>
  <c r="G180"/>
  <c r="E192"/>
  <c r="L181"/>
  <c r="C179"/>
  <c r="K183"/>
  <c r="N179"/>
  <c r="N170"/>
  <c r="A166"/>
  <c r="A167" s="1"/>
  <c r="A168" s="1"/>
  <c r="A169" s="1"/>
  <c r="A170" s="1"/>
  <c r="A171" s="1"/>
  <c r="A172" s="1"/>
  <c r="A173" s="1"/>
  <c r="A174" s="1"/>
  <c r="A175" s="1"/>
  <c r="A176" s="1"/>
  <c r="A177" s="1"/>
  <c r="A178" s="1"/>
  <c r="A179" s="1"/>
  <c r="A180" s="1"/>
  <c r="A181" s="1"/>
  <c r="A182" s="1"/>
  <c r="A183" s="1"/>
  <c r="A184" s="1"/>
  <c r="A185" s="1"/>
  <c r="A186" s="1"/>
  <c r="A187" s="1"/>
  <c r="E173"/>
  <c r="G182"/>
  <c r="H179"/>
  <c r="L183"/>
  <c r="C181"/>
  <c r="M193"/>
  <c r="N181"/>
  <c r="E172"/>
  <c r="C182"/>
  <c r="D179"/>
  <c r="H183"/>
  <c r="M180"/>
  <c r="M192"/>
  <c r="J181"/>
  <c r="G178"/>
  <c r="O182"/>
  <c r="P179"/>
  <c r="F190"/>
  <c r="K181"/>
  <c r="H182"/>
  <c r="E179"/>
  <c r="M183"/>
  <c r="J180"/>
  <c r="AD173"/>
  <c r="I182"/>
  <c r="L178"/>
  <c r="F183"/>
  <c r="N172"/>
  <c r="E169"/>
  <c r="N171"/>
  <c r="E181"/>
  <c r="F178"/>
  <c r="J182"/>
  <c r="O179"/>
  <c r="L180"/>
  <c r="P190"/>
  <c r="O180"/>
  <c r="E194"/>
  <c r="F182"/>
  <c r="K179"/>
  <c r="H180"/>
  <c r="J190"/>
  <c r="M181"/>
  <c r="N178"/>
  <c r="D183"/>
  <c r="I180"/>
  <c r="K190"/>
  <c r="F181"/>
  <c r="C178"/>
  <c r="K182"/>
  <c r="L179"/>
  <c r="P183"/>
  <c r="G181"/>
  <c r="E195"/>
  <c r="D182"/>
  <c r="E168"/>
  <c r="H170"/>
  <c r="C180"/>
  <c r="O190"/>
  <c r="H181"/>
  <c r="M178"/>
  <c r="G183"/>
  <c r="J179"/>
  <c r="P184"/>
  <c r="M179"/>
  <c r="D181"/>
  <c r="I178"/>
  <c r="C183"/>
  <c r="F179"/>
  <c r="N183"/>
  <c r="K180"/>
  <c r="E193"/>
  <c r="P181"/>
  <c r="G179"/>
  <c r="O183"/>
  <c r="D180"/>
  <c r="I181"/>
  <c r="J178"/>
  <c r="N182"/>
  <c r="E180"/>
  <c r="E190"/>
  <c r="P180"/>
  <c r="G194"/>
  <c r="J316" i="26"/>
  <c r="G316"/>
  <c r="H316"/>
  <c r="E316"/>
  <c r="M316"/>
  <c r="F316"/>
  <c r="Z151" i="27"/>
  <c r="N316" i="26"/>
  <c r="K316"/>
  <c r="AC151" i="27"/>
  <c r="X151"/>
  <c r="T151"/>
  <c r="EP8" i="17"/>
  <c r="BG8"/>
  <c r="A188" i="27" l="1"/>
  <c r="A189" s="1"/>
  <c r="A190" s="1"/>
  <c r="A191" s="1"/>
  <c r="A192" s="1"/>
  <c r="A193" s="1"/>
  <c r="A194" s="1"/>
  <c r="A195" s="1"/>
  <c r="A196" s="1"/>
  <c r="A197" s="1"/>
  <c r="V196"/>
  <c r="AA188"/>
  <c r="S188"/>
  <c r="AA196"/>
  <c r="AC188"/>
  <c r="U188"/>
  <c r="AE188"/>
  <c r="W188"/>
  <c r="Y188"/>
  <c r="R188"/>
  <c r="J184"/>
  <c r="I184"/>
  <c r="C184"/>
  <c r="K25" i="26"/>
  <c r="K25" i="27"/>
  <c r="K184"/>
  <c r="BK8" i="17"/>
  <c r="K15" i="26"/>
  <c r="K19" s="1"/>
  <c r="K15" i="27"/>
  <c r="K19" s="1"/>
  <c r="N184"/>
  <c r="L184"/>
  <c r="G184"/>
  <c r="D184"/>
  <c r="O184"/>
  <c r="E184"/>
  <c r="H184"/>
  <c r="AE190"/>
  <c r="U180"/>
  <c r="AF183"/>
  <c r="AB179"/>
  <c r="AE182"/>
  <c r="W178"/>
  <c r="X182"/>
  <c r="U173"/>
  <c r="AC182"/>
  <c r="U178"/>
  <c r="AF181"/>
  <c r="AD171"/>
  <c r="AE180"/>
  <c r="V190"/>
  <c r="X180"/>
  <c r="AC180"/>
  <c r="R180"/>
  <c r="Y183"/>
  <c r="AE178"/>
  <c r="AF182"/>
  <c r="X178"/>
  <c r="U182"/>
  <c r="W194"/>
  <c r="X181"/>
  <c r="S170"/>
  <c r="R196" s="1"/>
  <c r="W180"/>
  <c r="AD179"/>
  <c r="N206"/>
  <c r="W181"/>
  <c r="AF190"/>
  <c r="Z180"/>
  <c r="U190"/>
  <c r="Y179"/>
  <c r="Z183"/>
  <c r="AF178"/>
  <c r="AE183"/>
  <c r="W179"/>
  <c r="T183"/>
  <c r="AD178"/>
  <c r="S182"/>
  <c r="U195"/>
  <c r="Z181"/>
  <c r="X170"/>
  <c r="AE181"/>
  <c r="AC193"/>
  <c r="T181"/>
  <c r="U169"/>
  <c r="S180"/>
  <c r="AF184"/>
  <c r="Z179"/>
  <c r="W183"/>
  <c r="AC178"/>
  <c r="Z182"/>
  <c r="V178"/>
  <c r="Y181"/>
  <c r="U193"/>
  <c r="AF180"/>
  <c r="Y182"/>
  <c r="AB181"/>
  <c r="AD170"/>
  <c r="AA180"/>
  <c r="T180"/>
  <c r="U194"/>
  <c r="Y180"/>
  <c r="AF179"/>
  <c r="U183"/>
  <c r="AA178"/>
  <c r="AB182"/>
  <c r="T178"/>
  <c r="S183"/>
  <c r="Y178"/>
  <c r="V182"/>
  <c r="AD172"/>
  <c r="U181"/>
  <c r="U192"/>
  <c r="AB180"/>
  <c r="AE179"/>
  <c r="AB183"/>
  <c r="X179"/>
  <c r="AA182"/>
  <c r="S178"/>
  <c r="T182"/>
  <c r="U172"/>
  <c r="AA183"/>
  <c r="S179"/>
  <c r="AD182"/>
  <c r="Z178"/>
  <c r="AC181"/>
  <c r="V181"/>
  <c r="U168"/>
  <c r="AA181"/>
  <c r="AC192"/>
  <c r="AD180"/>
  <c r="AA190"/>
  <c r="AC179"/>
  <c r="AD183"/>
  <c r="V179"/>
  <c r="AA179"/>
  <c r="X183"/>
  <c r="T179"/>
  <c r="W182"/>
  <c r="AD181"/>
  <c r="U171"/>
  <c r="S181"/>
  <c r="Z190"/>
  <c r="V180"/>
  <c r="AC183"/>
  <c r="U179"/>
  <c r="V183"/>
  <c r="AB178"/>
  <c r="M184"/>
  <c r="F184"/>
  <c r="EK212" i="17"/>
  <c r="EI212"/>
  <c r="H13" i="23" s="1"/>
  <c r="EG212" i="17"/>
  <c r="EJ212"/>
  <c r="I13" i="23" s="1"/>
  <c r="EH212" i="17"/>
  <c r="G13" i="23" s="1"/>
  <c r="BO8" i="17"/>
  <c r="BP8" s="1"/>
  <c r="Q5" i="24"/>
  <c r="AW8" i="17"/>
  <c r="O221" i="27" l="1"/>
  <c r="G221"/>
  <c r="F229"/>
  <c r="I221"/>
  <c r="B221"/>
  <c r="K229"/>
  <c r="K221"/>
  <c r="C221"/>
  <c r="M221"/>
  <c r="E221"/>
  <c r="Z184"/>
  <c r="AB184"/>
  <c r="Y184"/>
  <c r="S184"/>
  <c r="AA184"/>
  <c r="V184"/>
  <c r="AE184"/>
  <c r="P14"/>
  <c r="P14" i="26"/>
  <c r="AD184" i="27"/>
  <c r="U184"/>
  <c r="W184"/>
  <c r="P215"/>
  <c r="P211"/>
  <c r="L213"/>
  <c r="N214"/>
  <c r="E201"/>
  <c r="F212"/>
  <c r="C211"/>
  <c r="K215"/>
  <c r="L212"/>
  <c r="P216"/>
  <c r="G214"/>
  <c r="E228"/>
  <c r="C213"/>
  <c r="O223"/>
  <c r="H214"/>
  <c r="M211"/>
  <c r="G216"/>
  <c r="E205"/>
  <c r="C215"/>
  <c r="D212"/>
  <c r="H216"/>
  <c r="M213"/>
  <c r="M225"/>
  <c r="I212"/>
  <c r="N213"/>
  <c r="E211"/>
  <c r="M215"/>
  <c r="G227"/>
  <c r="J216"/>
  <c r="J212"/>
  <c r="E202"/>
  <c r="J214"/>
  <c r="H215"/>
  <c r="C203"/>
  <c r="B229" s="1"/>
  <c r="D213"/>
  <c r="N203"/>
  <c r="I214"/>
  <c r="J211"/>
  <c r="N215"/>
  <c r="E213"/>
  <c r="E223"/>
  <c r="O211"/>
  <c r="I216"/>
  <c r="F213"/>
  <c r="E215"/>
  <c r="J223"/>
  <c r="O213"/>
  <c r="E227"/>
  <c r="F215"/>
  <c r="K212"/>
  <c r="G211"/>
  <c r="O215"/>
  <c r="P212"/>
  <c r="F223"/>
  <c r="K214"/>
  <c r="P217"/>
  <c r="H213"/>
  <c r="H203"/>
  <c r="D215"/>
  <c r="D211"/>
  <c r="H211"/>
  <c r="L215"/>
  <c r="N204"/>
  <c r="G213"/>
  <c r="E225"/>
  <c r="L214"/>
  <c r="C212"/>
  <c r="K216"/>
  <c r="E206"/>
  <c r="G215"/>
  <c r="H212"/>
  <c r="L216"/>
  <c r="C214"/>
  <c r="M226"/>
  <c r="M212"/>
  <c r="D214"/>
  <c r="I211"/>
  <c r="C216"/>
  <c r="E204"/>
  <c r="M214"/>
  <c r="N211"/>
  <c r="D216"/>
  <c r="I213"/>
  <c r="K223"/>
  <c r="A199"/>
  <c r="A200" s="1"/>
  <c r="A201" s="1"/>
  <c r="A202" s="1"/>
  <c r="A203" s="1"/>
  <c r="A204" s="1"/>
  <c r="A205" s="1"/>
  <c r="A206" s="1"/>
  <c r="A207" s="1"/>
  <c r="A208" s="1"/>
  <c r="A209" s="1"/>
  <c r="A210" s="1"/>
  <c r="A211" s="1"/>
  <c r="A212" s="1"/>
  <c r="A213" s="1"/>
  <c r="A214" s="1"/>
  <c r="A215" s="1"/>
  <c r="A216" s="1"/>
  <c r="A217" s="1"/>
  <c r="A218" s="1"/>
  <c r="A219" s="1"/>
  <c r="A220" s="1"/>
  <c r="A221" s="1"/>
  <c r="A222" s="1"/>
  <c r="F214"/>
  <c r="N205"/>
  <c r="N216"/>
  <c r="N212"/>
  <c r="P213"/>
  <c r="F216"/>
  <c r="L211"/>
  <c r="E212"/>
  <c r="M216"/>
  <c r="J213"/>
  <c r="AD206"/>
  <c r="I215"/>
  <c r="P223"/>
  <c r="E214"/>
  <c r="F211"/>
  <c r="J215"/>
  <c r="O212"/>
  <c r="K211"/>
  <c r="E216"/>
  <c r="B213"/>
  <c r="M227"/>
  <c r="O214"/>
  <c r="K213"/>
  <c r="E226"/>
  <c r="P214"/>
  <c r="G212"/>
  <c r="O216"/>
  <c r="FI8" i="17"/>
  <c r="FK214" s="1"/>
  <c r="O15" i="26"/>
  <c r="O19" s="1"/>
  <c r="O15" i="27"/>
  <c r="O19" s="1"/>
  <c r="T184"/>
  <c r="AC184"/>
  <c r="X184"/>
  <c r="J13" i="23"/>
  <c r="R5" i="24"/>
  <c r="AE212" i="17"/>
  <c r="AM212"/>
  <c r="AI212"/>
  <c r="H6" i="23" s="1"/>
  <c r="AK212" i="17"/>
  <c r="I6" i="23" s="1"/>
  <c r="AG212" i="17"/>
  <c r="G6" i="23" s="1"/>
  <c r="EL212" i="17"/>
  <c r="D13" i="23" s="1"/>
  <c r="BQ8" i="17"/>
  <c r="DW215"/>
  <c r="EG218"/>
  <c r="M13" i="23" s="1"/>
  <c r="EG215" i="17"/>
  <c r="EG214"/>
  <c r="EG217"/>
  <c r="L13" i="23" s="1"/>
  <c r="EG210" i="17"/>
  <c r="EG216"/>
  <c r="EQ218"/>
  <c r="M14" i="23" s="1"/>
  <c r="EQ216" i="17"/>
  <c r="W5" i="24"/>
  <c r="DW218" i="17"/>
  <c r="M12" i="23" s="1"/>
  <c r="DW216" i="17"/>
  <c r="EQ210"/>
  <c r="EQ214"/>
  <c r="DW217"/>
  <c r="L12" i="23" s="1"/>
  <c r="DW214" i="17"/>
  <c r="EQ215"/>
  <c r="K14" i="23" s="1"/>
  <c r="EQ217" i="17"/>
  <c r="L14" i="23" s="1"/>
  <c r="DW210" i="17"/>
  <c r="A223" i="27" l="1"/>
  <c r="A224" s="1"/>
  <c r="A225" s="1"/>
  <c r="A226" s="1"/>
  <c r="A227" s="1"/>
  <c r="A228" s="1"/>
  <c r="A229" s="1"/>
  <c r="A230" s="1"/>
  <c r="V229"/>
  <c r="AE221"/>
  <c r="W221"/>
  <c r="AA229"/>
  <c r="Y221"/>
  <c r="R221"/>
  <c r="AA221"/>
  <c r="S221"/>
  <c r="AC221"/>
  <c r="U221"/>
  <c r="F217"/>
  <c r="L217"/>
  <c r="N217"/>
  <c r="I217"/>
  <c r="G217"/>
  <c r="P15"/>
  <c r="P15" i="26"/>
  <c r="O217" i="27"/>
  <c r="J217"/>
  <c r="E217"/>
  <c r="C217"/>
  <c r="D217"/>
  <c r="M217"/>
  <c r="S214"/>
  <c r="AD215"/>
  <c r="Z211"/>
  <c r="AC214"/>
  <c r="AA216"/>
  <c r="V216"/>
  <c r="AB211"/>
  <c r="AC225"/>
  <c r="AD213"/>
  <c r="AA223"/>
  <c r="AC212"/>
  <c r="AC227"/>
  <c r="V214"/>
  <c r="AC213"/>
  <c r="Y211"/>
  <c r="V215"/>
  <c r="AD205"/>
  <c r="U214"/>
  <c r="S216"/>
  <c r="AB215"/>
  <c r="T211"/>
  <c r="AE214"/>
  <c r="AB216"/>
  <c r="X212"/>
  <c r="AA215"/>
  <c r="S211"/>
  <c r="AF217"/>
  <c r="Z212"/>
  <c r="S212"/>
  <c r="U215"/>
  <c r="AF216"/>
  <c r="AB212"/>
  <c r="AE215"/>
  <c r="W211"/>
  <c r="AD212"/>
  <c r="W212"/>
  <c r="U211"/>
  <c r="AF214"/>
  <c r="AD204"/>
  <c r="AE213"/>
  <c r="AC215"/>
  <c r="X215"/>
  <c r="U206"/>
  <c r="AA214"/>
  <c r="X216"/>
  <c r="T212"/>
  <c r="W215"/>
  <c r="U201"/>
  <c r="AD216"/>
  <c r="V212"/>
  <c r="AE223"/>
  <c r="Z223"/>
  <c r="V213"/>
  <c r="AC216"/>
  <c r="U212"/>
  <c r="U225"/>
  <c r="AB213"/>
  <c r="U213"/>
  <c r="U227"/>
  <c r="AF223"/>
  <c r="Z213"/>
  <c r="U223"/>
  <c r="Y212"/>
  <c r="U226"/>
  <c r="AF213"/>
  <c r="Y213"/>
  <c r="W214"/>
  <c r="T216"/>
  <c r="AD211"/>
  <c r="S215"/>
  <c r="AE216"/>
  <c r="Z216"/>
  <c r="AF211"/>
  <c r="R213"/>
  <c r="Y216"/>
  <c r="AE211"/>
  <c r="V223"/>
  <c r="X213"/>
  <c r="AE212"/>
  <c r="W227"/>
  <c r="X214"/>
  <c r="S203"/>
  <c r="R229" s="1"/>
  <c r="W213"/>
  <c r="AD214"/>
  <c r="U204"/>
  <c r="N239"/>
  <c r="AB214"/>
  <c r="AD203"/>
  <c r="AA213"/>
  <c r="Y215"/>
  <c r="T215"/>
  <c r="U205"/>
  <c r="AF212"/>
  <c r="U216"/>
  <c r="AA211"/>
  <c r="T213"/>
  <c r="AA212"/>
  <c r="AC226"/>
  <c r="T214"/>
  <c r="U202"/>
  <c r="S213"/>
  <c r="U228"/>
  <c r="Z214"/>
  <c r="X203"/>
  <c r="AC211"/>
  <c r="Z215"/>
  <c r="V211"/>
  <c r="Y214"/>
  <c r="W216"/>
  <c r="AF215"/>
  <c r="X211"/>
  <c r="K217"/>
  <c r="H217"/>
  <c r="FJ8" i="17"/>
  <c r="BC212"/>
  <c r="H7" i="23" s="1"/>
  <c r="BA212" i="17"/>
  <c r="G7" i="23" s="1"/>
  <c r="AY212" i="17"/>
  <c r="BG212"/>
  <c r="BE212"/>
  <c r="AO212"/>
  <c r="D6" i="23" s="1"/>
  <c r="C13"/>
  <c r="EG213" i="17"/>
  <c r="C12" i="23"/>
  <c r="DW213" i="17"/>
  <c r="C14" i="23"/>
  <c r="EQ213" i="17"/>
  <c r="CB201" i="24"/>
  <c r="CG172"/>
  <c r="CC173"/>
  <c r="CB152"/>
  <c r="CD77"/>
  <c r="BX184"/>
  <c r="BV200"/>
  <c r="CA41"/>
  <c r="CA125"/>
  <c r="CG204"/>
  <c r="CA181"/>
  <c r="CA157"/>
  <c r="BW136"/>
  <c r="CB165"/>
  <c r="CA185"/>
  <c r="CA145"/>
  <c r="CC109"/>
  <c r="CG168"/>
  <c r="CA61"/>
  <c r="CA201"/>
  <c r="CA197"/>
  <c r="BX172"/>
  <c r="CG156"/>
  <c r="CD141"/>
  <c r="CC141"/>
  <c r="CB141"/>
  <c r="CA141"/>
  <c r="BZ141"/>
  <c r="BY141"/>
  <c r="BX141"/>
  <c r="BW141"/>
  <c r="BV141"/>
  <c r="CG141"/>
  <c r="CF141"/>
  <c r="CE141"/>
  <c r="BX173"/>
  <c r="CA177"/>
  <c r="CC152"/>
  <c r="BY152"/>
  <c r="CG152"/>
  <c r="CG65"/>
  <c r="CA189"/>
  <c r="CA193"/>
  <c r="CA45"/>
  <c r="CC77"/>
  <c r="BY77"/>
  <c r="CG77"/>
  <c r="CA93"/>
  <c r="CE184"/>
  <c r="CG188"/>
  <c r="BX9"/>
  <c r="K5"/>
  <c r="H212" s="1"/>
  <c r="BX17"/>
  <c r="BX25"/>
  <c r="S5"/>
  <c r="AY216" i="17"/>
  <c r="AY218"/>
  <c r="M7" i="23" s="1"/>
  <c r="AY210" i="17"/>
  <c r="AY214"/>
  <c r="AY215"/>
  <c r="AY217"/>
  <c r="L7" i="23" s="1"/>
  <c r="BX29" i="24"/>
  <c r="BX22"/>
  <c r="F14" i="23"/>
  <c r="BX31" i="24"/>
  <c r="F12" i="23"/>
  <c r="BX12" i="24"/>
  <c r="BX8"/>
  <c r="F13" i="23"/>
  <c r="U5" i="24"/>
  <c r="BX10"/>
  <c r="AD8" i="17"/>
  <c r="X5" i="24"/>
  <c r="BX21"/>
  <c r="T5"/>
  <c r="K254" i="27" l="1"/>
  <c r="C254"/>
  <c r="F262"/>
  <c r="M254"/>
  <c r="E254"/>
  <c r="K262"/>
  <c r="O254"/>
  <c r="G254"/>
  <c r="I254"/>
  <c r="B254"/>
  <c r="AC217"/>
  <c r="AA217"/>
  <c r="X217"/>
  <c r="V217"/>
  <c r="T217"/>
  <c r="FL8" i="17"/>
  <c r="M28" i="27"/>
  <c r="M28" i="26"/>
  <c r="H236" i="27"/>
  <c r="N237"/>
  <c r="E234"/>
  <c r="E239"/>
  <c r="K246"/>
  <c r="E259"/>
  <c r="P247"/>
  <c r="G245"/>
  <c r="O249"/>
  <c r="D246"/>
  <c r="M249"/>
  <c r="J246"/>
  <c r="AD239"/>
  <c r="I248"/>
  <c r="L244"/>
  <c r="F249"/>
  <c r="E247"/>
  <c r="F244"/>
  <c r="J248"/>
  <c r="O245"/>
  <c r="L246"/>
  <c r="P256"/>
  <c r="E249"/>
  <c r="B246"/>
  <c r="M260"/>
  <c r="O247"/>
  <c r="D244"/>
  <c r="L248"/>
  <c r="K244"/>
  <c r="O244"/>
  <c r="C236"/>
  <c r="B262" s="1"/>
  <c r="G244"/>
  <c r="I245"/>
  <c r="N246"/>
  <c r="E244"/>
  <c r="M248"/>
  <c r="P244"/>
  <c r="J249"/>
  <c r="K248"/>
  <c r="L245"/>
  <c r="P249"/>
  <c r="G247"/>
  <c r="E261"/>
  <c r="D248"/>
  <c r="C246"/>
  <c r="O256"/>
  <c r="H247"/>
  <c r="M244"/>
  <c r="G249"/>
  <c r="J245"/>
  <c r="P250"/>
  <c r="C248"/>
  <c r="D245"/>
  <c r="H249"/>
  <c r="M246"/>
  <c r="M258"/>
  <c r="J247"/>
  <c r="E245"/>
  <c r="A232"/>
  <c r="A233" s="1"/>
  <c r="A234" s="1"/>
  <c r="N236"/>
  <c r="E237"/>
  <c r="O248"/>
  <c r="P245"/>
  <c r="F256"/>
  <c r="K247"/>
  <c r="H248"/>
  <c r="I247"/>
  <c r="J244"/>
  <c r="N248"/>
  <c r="E246"/>
  <c r="E256"/>
  <c r="P246"/>
  <c r="G260"/>
  <c r="I249"/>
  <c r="F246"/>
  <c r="E248"/>
  <c r="H244"/>
  <c r="P248"/>
  <c r="O246"/>
  <c r="E260"/>
  <c r="F248"/>
  <c r="K245"/>
  <c r="H246"/>
  <c r="J256"/>
  <c r="E235"/>
  <c r="C244"/>
  <c r="E238"/>
  <c r="N238"/>
  <c r="M247"/>
  <c r="N244"/>
  <c r="D249"/>
  <c r="I246"/>
  <c r="K256"/>
  <c r="F247"/>
  <c r="G246"/>
  <c r="E258"/>
  <c r="L247"/>
  <c r="C245"/>
  <c r="K249"/>
  <c r="N245"/>
  <c r="G248"/>
  <c r="H245"/>
  <c r="L249"/>
  <c r="C247"/>
  <c r="M259"/>
  <c r="N247"/>
  <c r="M245"/>
  <c r="D247"/>
  <c r="I244"/>
  <c r="C249"/>
  <c r="F245"/>
  <c r="N249"/>
  <c r="AD217"/>
  <c r="U217"/>
  <c r="W217"/>
  <c r="S217"/>
  <c r="AB217"/>
  <c r="Z217"/>
  <c r="AE217"/>
  <c r="Y217"/>
  <c r="P13" i="26"/>
  <c r="P13" i="27"/>
  <c r="BI212" i="17"/>
  <c r="D7" i="23" s="1"/>
  <c r="FK8" i="17"/>
  <c r="FN8"/>
  <c r="AC194" i="27"/>
  <c r="M194"/>
  <c r="FM8" i="17"/>
  <c r="O212"/>
  <c r="H5" i="23" s="1"/>
  <c r="M212" i="17"/>
  <c r="G5" i="23" s="1"/>
  <c r="S212" i="17"/>
  <c r="K212"/>
  <c r="Q212"/>
  <c r="I5" i="23" s="1"/>
  <c r="AY213" i="17"/>
  <c r="N5" i="24"/>
  <c r="FK209" i="17"/>
  <c r="FK210"/>
  <c r="FK208"/>
  <c r="CE152" i="24"/>
  <c r="BW152"/>
  <c r="CA152"/>
  <c r="CF173"/>
  <c r="CB173"/>
  <c r="CE201"/>
  <c r="BV152"/>
  <c r="BZ152"/>
  <c r="CD152"/>
  <c r="CE173"/>
  <c r="CA173"/>
  <c r="CF152"/>
  <c r="BX152"/>
  <c r="BW173"/>
  <c r="BW201"/>
  <c r="CE200"/>
  <c r="CA184"/>
  <c r="CF172"/>
  <c r="BY200"/>
  <c r="CB172"/>
  <c r="BW184"/>
  <c r="BX200"/>
  <c r="CF77"/>
  <c r="BX77"/>
  <c r="CB77"/>
  <c r="BV201"/>
  <c r="BZ201"/>
  <c r="CD201"/>
  <c r="CE77"/>
  <c r="BW77"/>
  <c r="CA77"/>
  <c r="BV173"/>
  <c r="BZ173"/>
  <c r="CD173"/>
  <c r="CG201"/>
  <c r="BY201"/>
  <c r="CC201"/>
  <c r="BV77"/>
  <c r="BZ77"/>
  <c r="CG173"/>
  <c r="BY173"/>
  <c r="CF201"/>
  <c r="BX201"/>
  <c r="BZ184"/>
  <c r="CD184"/>
  <c r="BV184"/>
  <c r="CA172"/>
  <c r="CE172"/>
  <c r="BW172"/>
  <c r="CC200"/>
  <c r="BW200"/>
  <c r="BY184"/>
  <c r="CC184"/>
  <c r="CG184"/>
  <c r="BZ172"/>
  <c r="CD172"/>
  <c r="BV172"/>
  <c r="CB200"/>
  <c r="CG200"/>
  <c r="CB184"/>
  <c r="CF184"/>
  <c r="BY172"/>
  <c r="CC172"/>
  <c r="CA200"/>
  <c r="CF200"/>
  <c r="CE165"/>
  <c r="CA165"/>
  <c r="CC136"/>
  <c r="BV136"/>
  <c r="BY165"/>
  <c r="CB136"/>
  <c r="CG136"/>
  <c r="BW165"/>
  <c r="BZ136"/>
  <c r="CF136"/>
  <c r="CG165"/>
  <c r="CC165"/>
  <c r="BY136"/>
  <c r="CD136"/>
  <c r="BX136"/>
  <c r="CF147"/>
  <c r="CD117"/>
  <c r="CF117"/>
  <c r="BV117"/>
  <c r="BZ117"/>
  <c r="CB117"/>
  <c r="CE117"/>
  <c r="BY117"/>
  <c r="BX117"/>
  <c r="CG117"/>
  <c r="BW117"/>
  <c r="CA117"/>
  <c r="CC117"/>
  <c r="CB63"/>
  <c r="BX91"/>
  <c r="BV102"/>
  <c r="CE118"/>
  <c r="CF109"/>
  <c r="BX109"/>
  <c r="CB109"/>
  <c r="BV185"/>
  <c r="BZ185"/>
  <c r="CD185"/>
  <c r="BV193"/>
  <c r="BZ193"/>
  <c r="CD193"/>
  <c r="CB168"/>
  <c r="CF168"/>
  <c r="BX168"/>
  <c r="BV145"/>
  <c r="BZ145"/>
  <c r="CD145"/>
  <c r="CB65"/>
  <c r="CF65"/>
  <c r="BX65"/>
  <c r="CB156"/>
  <c r="CF156"/>
  <c r="BX156"/>
  <c r="CB188"/>
  <c r="CF188"/>
  <c r="BX188"/>
  <c r="BV45"/>
  <c r="BZ45"/>
  <c r="CD45"/>
  <c r="BV197"/>
  <c r="BZ197"/>
  <c r="CD197"/>
  <c r="BV41"/>
  <c r="BZ41"/>
  <c r="CD41"/>
  <c r="CB204"/>
  <c r="CF204"/>
  <c r="BX204"/>
  <c r="BV181"/>
  <c r="BZ181"/>
  <c r="CD181"/>
  <c r="BV61"/>
  <c r="BZ61"/>
  <c r="CD61"/>
  <c r="BV157"/>
  <c r="BZ157"/>
  <c r="CD157"/>
  <c r="BV93"/>
  <c r="BZ93"/>
  <c r="CD93"/>
  <c r="BV189"/>
  <c r="BZ189"/>
  <c r="CD189"/>
  <c r="BV177"/>
  <c r="BZ177"/>
  <c r="CD177"/>
  <c r="BV125"/>
  <c r="BZ125"/>
  <c r="CD125"/>
  <c r="BV49"/>
  <c r="BZ119"/>
  <c r="BZ95"/>
  <c r="BV60"/>
  <c r="CF187"/>
  <c r="BV132"/>
  <c r="BX130"/>
  <c r="BV68"/>
  <c r="BW78"/>
  <c r="CD194"/>
  <c r="BZ134"/>
  <c r="BV186"/>
  <c r="CB169"/>
  <c r="CF99"/>
  <c r="BZ43"/>
  <c r="BZ47"/>
  <c r="BW150"/>
  <c r="CB128"/>
  <c r="BW42"/>
  <c r="BV100"/>
  <c r="BV144"/>
  <c r="BY137"/>
  <c r="BV84"/>
  <c r="CB170"/>
  <c r="CE109"/>
  <c r="BW109"/>
  <c r="CA109"/>
  <c r="CG185"/>
  <c r="BY185"/>
  <c r="CC185"/>
  <c r="CG193"/>
  <c r="BY193"/>
  <c r="CC193"/>
  <c r="BV165"/>
  <c r="BZ165"/>
  <c r="CD165"/>
  <c r="CA168"/>
  <c r="CE168"/>
  <c r="BW168"/>
  <c r="CG145"/>
  <c r="BY145"/>
  <c r="CC145"/>
  <c r="CA65"/>
  <c r="CE65"/>
  <c r="BW65"/>
  <c r="CA156"/>
  <c r="CE156"/>
  <c r="BW156"/>
  <c r="CA188"/>
  <c r="CE188"/>
  <c r="BW188"/>
  <c r="CG45"/>
  <c r="BY45"/>
  <c r="CC45"/>
  <c r="CG197"/>
  <c r="BY197"/>
  <c r="CC197"/>
  <c r="CG41"/>
  <c r="BY41"/>
  <c r="CC41"/>
  <c r="CA204"/>
  <c r="CE204"/>
  <c r="BW204"/>
  <c r="CG181"/>
  <c r="BY181"/>
  <c r="CC181"/>
  <c r="CG61"/>
  <c r="BY61"/>
  <c r="CC61"/>
  <c r="CG157"/>
  <c r="BY157"/>
  <c r="CC157"/>
  <c r="CG93"/>
  <c r="BY93"/>
  <c r="CC93"/>
  <c r="CG189"/>
  <c r="BY189"/>
  <c r="CC189"/>
  <c r="CG177"/>
  <c r="BY177"/>
  <c r="CC177"/>
  <c r="CG125"/>
  <c r="BY125"/>
  <c r="CC125"/>
  <c r="BZ73"/>
  <c r="CG56"/>
  <c r="BV48"/>
  <c r="CD161"/>
  <c r="CC161"/>
  <c r="CB161"/>
  <c r="CA161"/>
  <c r="BZ161"/>
  <c r="BY161"/>
  <c r="BX161"/>
  <c r="BW161"/>
  <c r="BV161"/>
  <c r="CG161"/>
  <c r="CF161"/>
  <c r="CE161"/>
  <c r="CG70"/>
  <c r="CE63"/>
  <c r="CG63"/>
  <c r="CB67"/>
  <c r="BV176"/>
  <c r="CG96"/>
  <c r="BX195"/>
  <c r="CB154"/>
  <c r="BY154"/>
  <c r="BX154"/>
  <c r="CD154"/>
  <c r="BW154"/>
  <c r="BZ154"/>
  <c r="CC154"/>
  <c r="BV154"/>
  <c r="CF154"/>
  <c r="CG154"/>
  <c r="CE154"/>
  <c r="CA154"/>
  <c r="CA81"/>
  <c r="BV120"/>
  <c r="CA129"/>
  <c r="BX175"/>
  <c r="BW198"/>
  <c r="CB143"/>
  <c r="CG108"/>
  <c r="CG85"/>
  <c r="BY82"/>
  <c r="BZ110"/>
  <c r="CB118"/>
  <c r="CE166"/>
  <c r="BX199"/>
  <c r="BZ51"/>
  <c r="BX98"/>
  <c r="CA142"/>
  <c r="CF178"/>
  <c r="BX203"/>
  <c r="CB123"/>
  <c r="BX111"/>
  <c r="CD106"/>
  <c r="BV196"/>
  <c r="BV109"/>
  <c r="BZ109"/>
  <c r="CD109"/>
  <c r="CF185"/>
  <c r="BX185"/>
  <c r="CB185"/>
  <c r="CF193"/>
  <c r="BX193"/>
  <c r="CB193"/>
  <c r="BZ168"/>
  <c r="CD168"/>
  <c r="BV168"/>
  <c r="CF145"/>
  <c r="BX145"/>
  <c r="CB145"/>
  <c r="BZ65"/>
  <c r="CD65"/>
  <c r="BV65"/>
  <c r="BZ156"/>
  <c r="CD156"/>
  <c r="BV156"/>
  <c r="BZ188"/>
  <c r="CD188"/>
  <c r="BV188"/>
  <c r="CF45"/>
  <c r="BX45"/>
  <c r="CB45"/>
  <c r="CF197"/>
  <c r="BX197"/>
  <c r="CB197"/>
  <c r="CF41"/>
  <c r="BX41"/>
  <c r="CB41"/>
  <c r="BZ204"/>
  <c r="CD204"/>
  <c r="BV204"/>
  <c r="CF181"/>
  <c r="BX181"/>
  <c r="CB181"/>
  <c r="CF61"/>
  <c r="BX61"/>
  <c r="CB61"/>
  <c r="CF157"/>
  <c r="BX157"/>
  <c r="CB157"/>
  <c r="CF93"/>
  <c r="BX93"/>
  <c r="CB93"/>
  <c r="CF189"/>
  <c r="BX189"/>
  <c r="CB189"/>
  <c r="CF177"/>
  <c r="BX177"/>
  <c r="CB177"/>
  <c r="CF125"/>
  <c r="BX125"/>
  <c r="CB125"/>
  <c r="BX179"/>
  <c r="BX135"/>
  <c r="CC54"/>
  <c r="CB54"/>
  <c r="CD54"/>
  <c r="BY54"/>
  <c r="CA54"/>
  <c r="BZ54"/>
  <c r="BV54"/>
  <c r="BX54"/>
  <c r="BW54"/>
  <c r="CF54"/>
  <c r="CE54"/>
  <c r="CG54"/>
  <c r="BZ202"/>
  <c r="CA97"/>
  <c r="CG92"/>
  <c r="BZ83"/>
  <c r="BV164"/>
  <c r="BX76"/>
  <c r="BW116"/>
  <c r="BY131"/>
  <c r="BX140"/>
  <c r="CF174"/>
  <c r="CD101"/>
  <c r="CB158"/>
  <c r="CG162"/>
  <c r="CA115"/>
  <c r="CD121"/>
  <c r="BW52"/>
  <c r="CG55"/>
  <c r="CD153"/>
  <c r="CF190"/>
  <c r="CG87"/>
  <c r="BY171"/>
  <c r="BY86"/>
  <c r="CG53"/>
  <c r="CC58"/>
  <c r="BY139"/>
  <c r="BY155"/>
  <c r="BY167"/>
  <c r="BX180"/>
  <c r="CE71"/>
  <c r="BY182"/>
  <c r="BX148"/>
  <c r="CD69"/>
  <c r="CC50"/>
  <c r="BY103"/>
  <c r="CD94"/>
  <c r="BY163"/>
  <c r="CG149"/>
  <c r="BY75"/>
  <c r="BZ200"/>
  <c r="CD200"/>
  <c r="CG109"/>
  <c r="BY109"/>
  <c r="CE185"/>
  <c r="BW185"/>
  <c r="CE193"/>
  <c r="BW193"/>
  <c r="CF165"/>
  <c r="BX165"/>
  <c r="CA136"/>
  <c r="CE136"/>
  <c r="BY168"/>
  <c r="CC168"/>
  <c r="CE145"/>
  <c r="BW145"/>
  <c r="BY65"/>
  <c r="CC65"/>
  <c r="BY156"/>
  <c r="CC156"/>
  <c r="BY188"/>
  <c r="CC188"/>
  <c r="CE45"/>
  <c r="BW45"/>
  <c r="CE197"/>
  <c r="BW197"/>
  <c r="CE41"/>
  <c r="BW41"/>
  <c r="BY204"/>
  <c r="CC204"/>
  <c r="CE181"/>
  <c r="BW181"/>
  <c r="CE61"/>
  <c r="BW61"/>
  <c r="CE157"/>
  <c r="BW157"/>
  <c r="CE93"/>
  <c r="BW93"/>
  <c r="CE189"/>
  <c r="BW189"/>
  <c r="CE177"/>
  <c r="BW177"/>
  <c r="CE125"/>
  <c r="BW125"/>
  <c r="CE22"/>
  <c r="CB22"/>
  <c r="BY22"/>
  <c r="CE25"/>
  <c r="CB25"/>
  <c r="BY25"/>
  <c r="CE8"/>
  <c r="CB8"/>
  <c r="BY8"/>
  <c r="CE21"/>
  <c r="CB21"/>
  <c r="BY21"/>
  <c r="CE31"/>
  <c r="CB31"/>
  <c r="BY31"/>
  <c r="CE10"/>
  <c r="CB10"/>
  <c r="BY10"/>
  <c r="CE12"/>
  <c r="CB12"/>
  <c r="BY12"/>
  <c r="CE9"/>
  <c r="CB9"/>
  <c r="BY9"/>
  <c r="CE29"/>
  <c r="CB29"/>
  <c r="BY29"/>
  <c r="CE17"/>
  <c r="CB17"/>
  <c r="BY17"/>
  <c r="BV22"/>
  <c r="CF22"/>
  <c r="CC22"/>
  <c r="BV25"/>
  <c r="CF25"/>
  <c r="CC25"/>
  <c r="BV8"/>
  <c r="CF8"/>
  <c r="CC8"/>
  <c r="BV21"/>
  <c r="CF21"/>
  <c r="CC21"/>
  <c r="BV31"/>
  <c r="CF31"/>
  <c r="CC31"/>
  <c r="BV10"/>
  <c r="CF10"/>
  <c r="CC10"/>
  <c r="BV12"/>
  <c r="CF12"/>
  <c r="CC12"/>
  <c r="BV9"/>
  <c r="CF9"/>
  <c r="CC9"/>
  <c r="BV29"/>
  <c r="CF29"/>
  <c r="CC29"/>
  <c r="BV17"/>
  <c r="CF17"/>
  <c r="CC17"/>
  <c r="BZ22"/>
  <c r="BW22"/>
  <c r="CG22"/>
  <c r="BZ25"/>
  <c r="BW25"/>
  <c r="CG25"/>
  <c r="BZ8"/>
  <c r="BW8"/>
  <c r="CG8"/>
  <c r="BZ21"/>
  <c r="BW21"/>
  <c r="CG21"/>
  <c r="BZ31"/>
  <c r="BW31"/>
  <c r="CG31"/>
  <c r="BZ10"/>
  <c r="BW10"/>
  <c r="CG10"/>
  <c r="BZ12"/>
  <c r="BW12"/>
  <c r="CG12"/>
  <c r="BZ9"/>
  <c r="BW9"/>
  <c r="CG9"/>
  <c r="BZ29"/>
  <c r="BW29"/>
  <c r="CG29"/>
  <c r="BZ17"/>
  <c r="BW17"/>
  <c r="CG17"/>
  <c r="CD22"/>
  <c r="CA22"/>
  <c r="CD25"/>
  <c r="CA25"/>
  <c r="CD8"/>
  <c r="CA8"/>
  <c r="CD21"/>
  <c r="CA21"/>
  <c r="CD31"/>
  <c r="CA31"/>
  <c r="CD10"/>
  <c r="CA10"/>
  <c r="CD12"/>
  <c r="CA12"/>
  <c r="CD9"/>
  <c r="CA9"/>
  <c r="CD29"/>
  <c r="CA29"/>
  <c r="CD17"/>
  <c r="CA17"/>
  <c r="F7" i="23"/>
  <c r="BR218" i="17"/>
  <c r="M8" i="23" s="1"/>
  <c r="BR210" i="17"/>
  <c r="BR213" s="1"/>
  <c r="BR216"/>
  <c r="BR214"/>
  <c r="BR215"/>
  <c r="BR217"/>
  <c r="L8" i="23" s="1"/>
  <c r="V5" i="24"/>
  <c r="CC39"/>
  <c r="BX38"/>
  <c r="CC35"/>
  <c r="P5"/>
  <c r="CC20"/>
  <c r="BX16"/>
  <c r="BX34"/>
  <c r="BX18"/>
  <c r="D12" i="23"/>
  <c r="E12"/>
  <c r="Y5" i="24"/>
  <c r="DD210" i="17"/>
  <c r="DD213" s="1"/>
  <c r="DD217"/>
  <c r="L10" i="23" s="1"/>
  <c r="DD214" i="17"/>
  <c r="DD216"/>
  <c r="DD218"/>
  <c r="M10" i="23" s="1"/>
  <c r="DD215" i="17"/>
  <c r="BX19" i="24"/>
  <c r="O5"/>
  <c r="K217" i="17"/>
  <c r="L5" i="23" s="1"/>
  <c r="K216" i="17"/>
  <c r="K215"/>
  <c r="M5" i="23"/>
  <c r="K210" i="17"/>
  <c r="K214"/>
  <c r="BX11" i="24"/>
  <c r="BX40"/>
  <c r="CC13"/>
  <c r="Z5"/>
  <c r="BX14"/>
  <c r="BX15"/>
  <c r="BX33"/>
  <c r="AE218" i="17"/>
  <c r="M6" i="23" s="1"/>
  <c r="CC37" i="24"/>
  <c r="BX27"/>
  <c r="N13" i="23"/>
  <c r="O13" s="1"/>
  <c r="E13"/>
  <c r="CC28" i="24"/>
  <c r="BX36"/>
  <c r="BX24"/>
  <c r="CC32"/>
  <c r="C7" i="23"/>
  <c r="CK214" i="17"/>
  <c r="CK217"/>
  <c r="L9" i="23" s="1"/>
  <c r="CK215" i="17"/>
  <c r="CK216"/>
  <c r="CK218"/>
  <c r="M9" i="23" s="1"/>
  <c r="CK210" i="17"/>
  <c r="CK213" s="1"/>
  <c r="L5" i="24"/>
  <c r="AE217" i="17"/>
  <c r="L6" i="23" s="1"/>
  <c r="AE210" i="17"/>
  <c r="AE213" s="1"/>
  <c r="AE215"/>
  <c r="BX23" i="24"/>
  <c r="E14" i="23"/>
  <c r="N14"/>
  <c r="O14" s="1"/>
  <c r="CC30" i="24"/>
  <c r="CC26"/>
  <c r="AE216" i="17"/>
  <c r="V262" i="27" l="1"/>
  <c r="AA254"/>
  <c r="S254"/>
  <c r="AA262"/>
  <c r="AC254"/>
  <c r="U254"/>
  <c r="AE254"/>
  <c r="W254"/>
  <c r="Y254"/>
  <c r="R254"/>
  <c r="J250"/>
  <c r="I250"/>
  <c r="M293" i="26"/>
  <c r="M161" i="27"/>
  <c r="M227" i="26"/>
  <c r="M128" i="27"/>
  <c r="M260" i="26"/>
  <c r="AC128" i="27"/>
  <c r="M326" i="26"/>
  <c r="AC161" i="27"/>
  <c r="M194" i="26"/>
  <c r="AC95" i="27"/>
  <c r="A235"/>
  <c r="A236" s="1"/>
  <c r="A237" s="1"/>
  <c r="A238" s="1"/>
  <c r="A239" s="1"/>
  <c r="A240" s="1"/>
  <c r="A241" s="1"/>
  <c r="A242" s="1"/>
  <c r="A243" s="1"/>
  <c r="A244" s="1"/>
  <c r="A245" s="1"/>
  <c r="A246" s="1"/>
  <c r="A247" s="1"/>
  <c r="A248" s="1"/>
  <c r="A249" s="1"/>
  <c r="A250" s="1"/>
  <c r="A251" s="1"/>
  <c r="A252" s="1"/>
  <c r="M29"/>
  <c r="M29" i="26"/>
  <c r="M95"/>
  <c r="M62" i="27"/>
  <c r="FK216" i="17"/>
  <c r="E28" i="26"/>
  <c r="E28" i="27"/>
  <c r="D250"/>
  <c r="AC62"/>
  <c r="M128" i="26"/>
  <c r="Y248" i="27"/>
  <c r="AB247"/>
  <c r="AD236"/>
  <c r="AA246"/>
  <c r="T246"/>
  <c r="U260"/>
  <c r="Y246"/>
  <c r="AF245"/>
  <c r="U249"/>
  <c r="AA244"/>
  <c r="AB248"/>
  <c r="T244"/>
  <c r="S249"/>
  <c r="Y244"/>
  <c r="V248"/>
  <c r="AD238"/>
  <c r="U247"/>
  <c r="U258"/>
  <c r="AB246"/>
  <c r="AE245"/>
  <c r="AB249"/>
  <c r="X245"/>
  <c r="AA248"/>
  <c r="S244"/>
  <c r="T248"/>
  <c r="U238"/>
  <c r="AA249"/>
  <c r="S245"/>
  <c r="AD248"/>
  <c r="Z244"/>
  <c r="AC247"/>
  <c r="AC260"/>
  <c r="V247"/>
  <c r="U234"/>
  <c r="AA247"/>
  <c r="AC258"/>
  <c r="AD246"/>
  <c r="AA256"/>
  <c r="AC245"/>
  <c r="AD249"/>
  <c r="V245"/>
  <c r="AA245"/>
  <c r="X249"/>
  <c r="T245"/>
  <c r="W248"/>
  <c r="AD247"/>
  <c r="U237"/>
  <c r="S247"/>
  <c r="Z256"/>
  <c r="V246"/>
  <c r="AC249"/>
  <c r="U245"/>
  <c r="V249"/>
  <c r="AB244"/>
  <c r="AE256"/>
  <c r="U246"/>
  <c r="AF249"/>
  <c r="AB245"/>
  <c r="AE248"/>
  <c r="W244"/>
  <c r="X248"/>
  <c r="U239"/>
  <c r="AC248"/>
  <c r="U244"/>
  <c r="AF247"/>
  <c r="AD237"/>
  <c r="AE246"/>
  <c r="V256"/>
  <c r="X246"/>
  <c r="AC246"/>
  <c r="R246"/>
  <c r="Y249"/>
  <c r="AE244"/>
  <c r="AF248"/>
  <c r="X244"/>
  <c r="U248"/>
  <c r="W260"/>
  <c r="X247"/>
  <c r="S236"/>
  <c r="R262" s="1"/>
  <c r="W246"/>
  <c r="AD245"/>
  <c r="N272"/>
  <c r="W247"/>
  <c r="AF256"/>
  <c r="Z246"/>
  <c r="U256"/>
  <c r="Y245"/>
  <c r="Z249"/>
  <c r="AF244"/>
  <c r="AE249"/>
  <c r="W245"/>
  <c r="T249"/>
  <c r="AD244"/>
  <c r="S248"/>
  <c r="U261"/>
  <c r="Z247"/>
  <c r="X236"/>
  <c r="AE247"/>
  <c r="AC259"/>
  <c r="T247"/>
  <c r="U235"/>
  <c r="S246"/>
  <c r="AF250"/>
  <c r="Z245"/>
  <c r="W249"/>
  <c r="AC244"/>
  <c r="Z248"/>
  <c r="V244"/>
  <c r="Y247"/>
  <c r="U259"/>
  <c r="AF246"/>
  <c r="FK211" i="17"/>
  <c r="G29" i="26"/>
  <c r="P19"/>
  <c r="P19" i="27"/>
  <c r="G29"/>
  <c r="N250"/>
  <c r="C250"/>
  <c r="E250"/>
  <c r="G250"/>
  <c r="M62" i="26"/>
  <c r="AC29" i="27"/>
  <c r="H250"/>
  <c r="M250"/>
  <c r="F250"/>
  <c r="M161" i="26"/>
  <c r="M95" i="27"/>
  <c r="E29"/>
  <c r="E29" i="26"/>
  <c r="K250" i="27"/>
  <c r="O250"/>
  <c r="L250"/>
  <c r="N12" i="23"/>
  <c r="O12" s="1"/>
  <c r="F208" i="24"/>
  <c r="F210"/>
  <c r="F209"/>
  <c r="F207"/>
  <c r="F212"/>
  <c r="U212" i="17"/>
  <c r="D5" i="23" s="1"/>
  <c r="N5" s="1"/>
  <c r="BW118" i="24"/>
  <c r="BX63"/>
  <c r="CG118"/>
  <c r="BZ63"/>
  <c r="CC118"/>
  <c r="CC63"/>
  <c r="CE102"/>
  <c r="BY91"/>
  <c r="CD118"/>
  <c r="BX118"/>
  <c r="CD63"/>
  <c r="BY118"/>
  <c r="BV118"/>
  <c r="CF118"/>
  <c r="BW63"/>
  <c r="BY63"/>
  <c r="CF63"/>
  <c r="CA118"/>
  <c r="BZ118"/>
  <c r="BV63"/>
  <c r="CA63"/>
  <c r="BW102"/>
  <c r="BW91"/>
  <c r="BY102"/>
  <c r="CF91"/>
  <c r="CA102"/>
  <c r="BZ102"/>
  <c r="BX102"/>
  <c r="CD102"/>
  <c r="CB91"/>
  <c r="BV91"/>
  <c r="CA91"/>
  <c r="CB102"/>
  <c r="CC102"/>
  <c r="CD91"/>
  <c r="CE91"/>
  <c r="BZ91"/>
  <c r="CF102"/>
  <c r="CG102"/>
  <c r="CC91"/>
  <c r="CG91"/>
  <c r="CB147"/>
  <c r="CA147"/>
  <c r="BV147"/>
  <c r="BZ147"/>
  <c r="CD147"/>
  <c r="CE147"/>
  <c r="BX147"/>
  <c r="CC147"/>
  <c r="CG147"/>
  <c r="BW147"/>
  <c r="BY147"/>
  <c r="CC115"/>
  <c r="BY162"/>
  <c r="BX115"/>
  <c r="CB75"/>
  <c r="CA75"/>
  <c r="CD163"/>
  <c r="BZ163"/>
  <c r="CA94"/>
  <c r="CE94"/>
  <c r="BV103"/>
  <c r="BZ50"/>
  <c r="BW69"/>
  <c r="CD148"/>
  <c r="BW71"/>
  <c r="CF71"/>
  <c r="CE180"/>
  <c r="BV167"/>
  <c r="BV155"/>
  <c r="CE139"/>
  <c r="BZ58"/>
  <c r="CE86"/>
  <c r="BV171"/>
  <c r="CA153"/>
  <c r="BV121"/>
  <c r="CE101"/>
  <c r="CD174"/>
  <c r="CB131"/>
  <c r="BW76"/>
  <c r="CE115"/>
  <c r="BV162"/>
  <c r="CD75"/>
  <c r="BZ75"/>
  <c r="BV163"/>
  <c r="CB94"/>
  <c r="CE103"/>
  <c r="BV50"/>
  <c r="CF69"/>
  <c r="CE69"/>
  <c r="CA148"/>
  <c r="BW148"/>
  <c r="CC71"/>
  <c r="CD180"/>
  <c r="CE167"/>
  <c r="CE155"/>
  <c r="CB139"/>
  <c r="CA139"/>
  <c r="BV58"/>
  <c r="BV86"/>
  <c r="CC86"/>
  <c r="CB171"/>
  <c r="CE190"/>
  <c r="CE153"/>
  <c r="BY121"/>
  <c r="BW174"/>
  <c r="BW140"/>
  <c r="CE76"/>
  <c r="CG115"/>
  <c r="CD162"/>
  <c r="BW162"/>
  <c r="BV75"/>
  <c r="CE163"/>
  <c r="CF94"/>
  <c r="CB103"/>
  <c r="CA103"/>
  <c r="CF50"/>
  <c r="CB50"/>
  <c r="BV69"/>
  <c r="BY69"/>
  <c r="BZ148"/>
  <c r="BV148"/>
  <c r="BY71"/>
  <c r="CA180"/>
  <c r="BW180"/>
  <c r="CB167"/>
  <c r="CA167"/>
  <c r="CB155"/>
  <c r="CA155"/>
  <c r="CD139"/>
  <c r="BZ139"/>
  <c r="CF58"/>
  <c r="CB58"/>
  <c r="BZ86"/>
  <c r="CD86"/>
  <c r="CB190"/>
  <c r="BX101"/>
  <c r="CB174"/>
  <c r="CE140"/>
  <c r="CA131"/>
  <c r="CA76"/>
  <c r="CD115"/>
  <c r="BZ115"/>
  <c r="BZ162"/>
  <c r="CA162"/>
  <c r="CE75"/>
  <c r="CB163"/>
  <c r="CA163"/>
  <c r="BW94"/>
  <c r="BY94"/>
  <c r="CD103"/>
  <c r="BZ103"/>
  <c r="CE50"/>
  <c r="CD50"/>
  <c r="CG69"/>
  <c r="CE148"/>
  <c r="BX71"/>
  <c r="CG71"/>
  <c r="BZ180"/>
  <c r="BV180"/>
  <c r="CD167"/>
  <c r="BZ167"/>
  <c r="CD155"/>
  <c r="BZ155"/>
  <c r="BV139"/>
  <c r="CE58"/>
  <c r="CD58"/>
  <c r="CA86"/>
  <c r="CA171"/>
  <c r="CA190"/>
  <c r="BX153"/>
  <c r="CG121"/>
  <c r="CA101"/>
  <c r="CA140"/>
  <c r="BV131"/>
  <c r="BY191"/>
  <c r="CA191"/>
  <c r="BZ191"/>
  <c r="BX191"/>
  <c r="BW191"/>
  <c r="BV191"/>
  <c r="CE191"/>
  <c r="CG191"/>
  <c r="CF191"/>
  <c r="CB191"/>
  <c r="CD191"/>
  <c r="CC191"/>
  <c r="CD44"/>
  <c r="CC44"/>
  <c r="CB44"/>
  <c r="CA44"/>
  <c r="BZ44"/>
  <c r="BY44"/>
  <c r="BX44"/>
  <c r="BW44"/>
  <c r="BV44"/>
  <c r="CG44"/>
  <c r="CF44"/>
  <c r="CE44"/>
  <c r="BY59"/>
  <c r="CA59"/>
  <c r="BZ59"/>
  <c r="BX59"/>
  <c r="BW59"/>
  <c r="BV59"/>
  <c r="CE59"/>
  <c r="CG59"/>
  <c r="CF59"/>
  <c r="CB59"/>
  <c r="CD59"/>
  <c r="CC59"/>
  <c r="CD171"/>
  <c r="CE171"/>
  <c r="BZ171"/>
  <c r="BW190"/>
  <c r="BY190"/>
  <c r="BX190"/>
  <c r="BY153"/>
  <c r="CF153"/>
  <c r="CB153"/>
  <c r="CB121"/>
  <c r="BZ121"/>
  <c r="BW121"/>
  <c r="BY101"/>
  <c r="CF101"/>
  <c r="CB101"/>
  <c r="BX174"/>
  <c r="BV174"/>
  <c r="BZ174"/>
  <c r="BZ140"/>
  <c r="CD140"/>
  <c r="BV140"/>
  <c r="CD131"/>
  <c r="CE131"/>
  <c r="BZ131"/>
  <c r="BZ76"/>
  <c r="CD76"/>
  <c r="BV76"/>
  <c r="CB149"/>
  <c r="BZ149"/>
  <c r="BW149"/>
  <c r="CE182"/>
  <c r="BW182"/>
  <c r="CD182"/>
  <c r="CB53"/>
  <c r="BZ53"/>
  <c r="BW53"/>
  <c r="BW87"/>
  <c r="BY87"/>
  <c r="CF87"/>
  <c r="BW55"/>
  <c r="BY55"/>
  <c r="CF55"/>
  <c r="BZ52"/>
  <c r="CD52"/>
  <c r="BV52"/>
  <c r="CE158"/>
  <c r="BY158"/>
  <c r="BX158"/>
  <c r="BZ116"/>
  <c r="CD116"/>
  <c r="BV116"/>
  <c r="BY84"/>
  <c r="CC84"/>
  <c r="CG84"/>
  <c r="BZ137"/>
  <c r="CA137"/>
  <c r="BX137"/>
  <c r="BY144"/>
  <c r="CC144"/>
  <c r="CG144"/>
  <c r="CC51"/>
  <c r="CG51"/>
  <c r="BX51"/>
  <c r="BY100"/>
  <c r="CC100"/>
  <c r="CG100"/>
  <c r="BZ42"/>
  <c r="CB42"/>
  <c r="CF42"/>
  <c r="CE128"/>
  <c r="BW128"/>
  <c r="CA128"/>
  <c r="BZ150"/>
  <c r="BV150"/>
  <c r="BY150"/>
  <c r="CC47"/>
  <c r="CG47"/>
  <c r="BX47"/>
  <c r="CC43"/>
  <c r="CG43"/>
  <c r="BX43"/>
  <c r="BV99"/>
  <c r="CA99"/>
  <c r="CB99"/>
  <c r="CC169"/>
  <c r="BV169"/>
  <c r="CG169"/>
  <c r="CA186"/>
  <c r="BZ186"/>
  <c r="BY186"/>
  <c r="BV134"/>
  <c r="CG134"/>
  <c r="CE134"/>
  <c r="CB194"/>
  <c r="BY194"/>
  <c r="BZ194"/>
  <c r="BZ78"/>
  <c r="CB78"/>
  <c r="CF78"/>
  <c r="BY68"/>
  <c r="CC68"/>
  <c r="CG68"/>
  <c r="BY130"/>
  <c r="CB130"/>
  <c r="CA130"/>
  <c r="BY132"/>
  <c r="CC132"/>
  <c r="CG132"/>
  <c r="BV187"/>
  <c r="CA187"/>
  <c r="CB187"/>
  <c r="BY60"/>
  <c r="CC60"/>
  <c r="CG60"/>
  <c r="CC95"/>
  <c r="CG95"/>
  <c r="BX95"/>
  <c r="CC119"/>
  <c r="CG119"/>
  <c r="BX119"/>
  <c r="BY49"/>
  <c r="CC49"/>
  <c r="CG49"/>
  <c r="BY196"/>
  <c r="CC196"/>
  <c r="CG196"/>
  <c r="CC178"/>
  <c r="CD178"/>
  <c r="BX178"/>
  <c r="CB110"/>
  <c r="CA110"/>
  <c r="BW110"/>
  <c r="CG198"/>
  <c r="BV198"/>
  <c r="CB198"/>
  <c r="BY120"/>
  <c r="CC120"/>
  <c r="CG120"/>
  <c r="BY176"/>
  <c r="CC176"/>
  <c r="CG176"/>
  <c r="BY164"/>
  <c r="CC164"/>
  <c r="CG164"/>
  <c r="BY83"/>
  <c r="CC83"/>
  <c r="CG83"/>
  <c r="BY48"/>
  <c r="CC48"/>
  <c r="CG48"/>
  <c r="BZ123"/>
  <c r="CD123"/>
  <c r="CE123"/>
  <c r="CF98"/>
  <c r="CC98"/>
  <c r="CA98"/>
  <c r="CB108"/>
  <c r="CF108"/>
  <c r="BX108"/>
  <c r="CF175"/>
  <c r="BW175"/>
  <c r="BY175"/>
  <c r="CF195"/>
  <c r="BW195"/>
  <c r="BY195"/>
  <c r="CB70"/>
  <c r="CF70"/>
  <c r="BX70"/>
  <c r="CB92"/>
  <c r="CF92"/>
  <c r="BX92"/>
  <c r="BV97"/>
  <c r="BZ97"/>
  <c r="CD97"/>
  <c r="CF179"/>
  <c r="BW179"/>
  <c r="BY179"/>
  <c r="BX106"/>
  <c r="CC106"/>
  <c r="BZ106"/>
  <c r="CF199"/>
  <c r="BW199"/>
  <c r="BY199"/>
  <c r="CA166"/>
  <c r="CG166"/>
  <c r="BX166"/>
  <c r="BW82"/>
  <c r="CA82"/>
  <c r="CC82"/>
  <c r="BV81"/>
  <c r="BZ81"/>
  <c r="CD81"/>
  <c r="BZ67"/>
  <c r="CD67"/>
  <c r="CE67"/>
  <c r="CG73"/>
  <c r="CB73"/>
  <c r="CD73"/>
  <c r="CG170"/>
  <c r="CC170"/>
  <c r="BY170"/>
  <c r="CF111"/>
  <c r="BW111"/>
  <c r="BY111"/>
  <c r="CF203"/>
  <c r="BW203"/>
  <c r="BY203"/>
  <c r="CF142"/>
  <c r="BZ142"/>
  <c r="BW142"/>
  <c r="BZ85"/>
  <c r="BW85"/>
  <c r="CD85"/>
  <c r="BZ143"/>
  <c r="CD143"/>
  <c r="CE143"/>
  <c r="CE129"/>
  <c r="CF129"/>
  <c r="CD129"/>
  <c r="CB96"/>
  <c r="CF96"/>
  <c r="BX96"/>
  <c r="CB56"/>
  <c r="CF56"/>
  <c r="BX56"/>
  <c r="BX202"/>
  <c r="CC202"/>
  <c r="CD202"/>
  <c r="CF135"/>
  <c r="BW135"/>
  <c r="BY135"/>
  <c r="CA114"/>
  <c r="BZ114"/>
  <c r="CD114"/>
  <c r="BX114"/>
  <c r="BY114"/>
  <c r="CG114"/>
  <c r="CE114"/>
  <c r="CC114"/>
  <c r="CF114"/>
  <c r="BV114"/>
  <c r="CB114"/>
  <c r="BW114"/>
  <c r="BY107"/>
  <c r="CA107"/>
  <c r="BZ107"/>
  <c r="BX107"/>
  <c r="BW107"/>
  <c r="BV107"/>
  <c r="CE107"/>
  <c r="CG107"/>
  <c r="CF107"/>
  <c r="CB107"/>
  <c r="CD107"/>
  <c r="CC107"/>
  <c r="CD80"/>
  <c r="CC80"/>
  <c r="CB80"/>
  <c r="CA80"/>
  <c r="BZ80"/>
  <c r="BY80"/>
  <c r="BX80"/>
  <c r="BW80"/>
  <c r="BV80"/>
  <c r="CG80"/>
  <c r="CF80"/>
  <c r="CE80"/>
  <c r="BX113"/>
  <c r="BW113"/>
  <c r="BV113"/>
  <c r="CG113"/>
  <c r="CF113"/>
  <c r="CE113"/>
  <c r="CD113"/>
  <c r="CC113"/>
  <c r="CB113"/>
  <c r="CA113"/>
  <c r="BZ113"/>
  <c r="BY113"/>
  <c r="BY79"/>
  <c r="CA79"/>
  <c r="BZ79"/>
  <c r="BX79"/>
  <c r="BW79"/>
  <c r="BV79"/>
  <c r="CE79"/>
  <c r="CG79"/>
  <c r="CF79"/>
  <c r="CB79"/>
  <c r="CD79"/>
  <c r="CC79"/>
  <c r="BY159"/>
  <c r="CA159"/>
  <c r="BZ159"/>
  <c r="BX159"/>
  <c r="BW159"/>
  <c r="BV159"/>
  <c r="CE159"/>
  <c r="CG159"/>
  <c r="CF159"/>
  <c r="CB159"/>
  <c r="CD159"/>
  <c r="CC159"/>
  <c r="CD122"/>
  <c r="CA122"/>
  <c r="BX122"/>
  <c r="CB122"/>
  <c r="BY122"/>
  <c r="CE122"/>
  <c r="BZ122"/>
  <c r="CF122"/>
  <c r="BV122"/>
  <c r="BW122"/>
  <c r="CC122"/>
  <c r="CG122"/>
  <c r="CF115"/>
  <c r="BW115"/>
  <c r="BY115"/>
  <c r="CF162"/>
  <c r="CB162"/>
  <c r="CE162"/>
  <c r="CC75"/>
  <c r="CG75"/>
  <c r="BX75"/>
  <c r="CC163"/>
  <c r="CG163"/>
  <c r="BX163"/>
  <c r="BX94"/>
  <c r="CG94"/>
  <c r="CC94"/>
  <c r="CC103"/>
  <c r="CG103"/>
  <c r="BX103"/>
  <c r="CG50"/>
  <c r="BX50"/>
  <c r="BY50"/>
  <c r="BZ69"/>
  <c r="CA69"/>
  <c r="BX69"/>
  <c r="BY148"/>
  <c r="CC148"/>
  <c r="CG148"/>
  <c r="BV71"/>
  <c r="CA71"/>
  <c r="CB71"/>
  <c r="BY180"/>
  <c r="CC180"/>
  <c r="CG180"/>
  <c r="CC167"/>
  <c r="CG167"/>
  <c r="BX167"/>
  <c r="CC155"/>
  <c r="CG155"/>
  <c r="BX155"/>
  <c r="CC139"/>
  <c r="CG139"/>
  <c r="BX139"/>
  <c r="CG58"/>
  <c r="BX58"/>
  <c r="BY58"/>
  <c r="BW86"/>
  <c r="CB86"/>
  <c r="BX86"/>
  <c r="CC171"/>
  <c r="CG171"/>
  <c r="BX171"/>
  <c r="BV190"/>
  <c r="CD190"/>
  <c r="CG190"/>
  <c r="CC153"/>
  <c r="BV153"/>
  <c r="CG153"/>
  <c r="BX121"/>
  <c r="CC121"/>
  <c r="CA121"/>
  <c r="CC101"/>
  <c r="BV101"/>
  <c r="CG101"/>
  <c r="BY174"/>
  <c r="CE174"/>
  <c r="CC174"/>
  <c r="BY140"/>
  <c r="CC140"/>
  <c r="CG140"/>
  <c r="CC131"/>
  <c r="CG131"/>
  <c r="BX131"/>
  <c r="BY76"/>
  <c r="CC76"/>
  <c r="CG76"/>
  <c r="BX149"/>
  <c r="CC149"/>
  <c r="CA149"/>
  <c r="CG182"/>
  <c r="BV182"/>
  <c r="CB182"/>
  <c r="BX53"/>
  <c r="CC53"/>
  <c r="CA53"/>
  <c r="BV87"/>
  <c r="CA87"/>
  <c r="CB87"/>
  <c r="BV55"/>
  <c r="CA55"/>
  <c r="CB55"/>
  <c r="BY52"/>
  <c r="CC52"/>
  <c r="CG52"/>
  <c r="CA158"/>
  <c r="BW158"/>
  <c r="CD158"/>
  <c r="BY116"/>
  <c r="CC116"/>
  <c r="CG116"/>
  <c r="CB84"/>
  <c r="CF84"/>
  <c r="BX84"/>
  <c r="CB137"/>
  <c r="CC137"/>
  <c r="CD137"/>
  <c r="CB144"/>
  <c r="CF144"/>
  <c r="BX144"/>
  <c r="CF51"/>
  <c r="BW51"/>
  <c r="BY51"/>
  <c r="CB100"/>
  <c r="CF100"/>
  <c r="BX100"/>
  <c r="CD42"/>
  <c r="CE42"/>
  <c r="BV42"/>
  <c r="BV128"/>
  <c r="BZ128"/>
  <c r="CD128"/>
  <c r="CF150"/>
  <c r="CB150"/>
  <c r="CE150"/>
  <c r="CF47"/>
  <c r="BW47"/>
  <c r="BY47"/>
  <c r="CF43"/>
  <c r="BW43"/>
  <c r="BY43"/>
  <c r="BZ99"/>
  <c r="CD99"/>
  <c r="CE99"/>
  <c r="BZ169"/>
  <c r="BW169"/>
  <c r="CD169"/>
  <c r="BW186"/>
  <c r="BX186"/>
  <c r="CD186"/>
  <c r="CA134"/>
  <c r="CD134"/>
  <c r="BX134"/>
  <c r="CE194"/>
  <c r="CF194"/>
  <c r="BV194"/>
  <c r="CD78"/>
  <c r="CE78"/>
  <c r="BV78"/>
  <c r="CB68"/>
  <c r="CF68"/>
  <c r="BX68"/>
  <c r="CG130"/>
  <c r="CC130"/>
  <c r="BV130"/>
  <c r="CB132"/>
  <c r="CF132"/>
  <c r="BX132"/>
  <c r="BZ187"/>
  <c r="CD187"/>
  <c r="CE187"/>
  <c r="CB60"/>
  <c r="CF60"/>
  <c r="BX60"/>
  <c r="CF95"/>
  <c r="BW95"/>
  <c r="BY95"/>
  <c r="CF119"/>
  <c r="BW119"/>
  <c r="BY119"/>
  <c r="CB49"/>
  <c r="CF49"/>
  <c r="BX49"/>
  <c r="CB196"/>
  <c r="CF196"/>
  <c r="BX196"/>
  <c r="CB178"/>
  <c r="BZ178"/>
  <c r="CE178"/>
  <c r="CE110"/>
  <c r="CG110"/>
  <c r="CF110"/>
  <c r="CC198"/>
  <c r="BY198"/>
  <c r="BX198"/>
  <c r="CB120"/>
  <c r="CF120"/>
  <c r="BX120"/>
  <c r="CB176"/>
  <c r="CF176"/>
  <c r="BX176"/>
  <c r="CB164"/>
  <c r="CF164"/>
  <c r="BX164"/>
  <c r="CB83"/>
  <c r="CF83"/>
  <c r="BV83"/>
  <c r="CB48"/>
  <c r="CF48"/>
  <c r="BX48"/>
  <c r="BX123"/>
  <c r="CC123"/>
  <c r="CG123"/>
  <c r="BV98"/>
  <c r="CG98"/>
  <c r="BY98"/>
  <c r="CA108"/>
  <c r="CE108"/>
  <c r="BW108"/>
  <c r="CB175"/>
  <c r="BV175"/>
  <c r="CA175"/>
  <c r="CB195"/>
  <c r="BV195"/>
  <c r="CA195"/>
  <c r="CA70"/>
  <c r="CE70"/>
  <c r="BW70"/>
  <c r="CA92"/>
  <c r="CE92"/>
  <c r="BW92"/>
  <c r="CG97"/>
  <c r="BY97"/>
  <c r="CC97"/>
  <c r="CB179"/>
  <c r="BV179"/>
  <c r="CA179"/>
  <c r="CB106"/>
  <c r="CG106"/>
  <c r="BW106"/>
  <c r="CB199"/>
  <c r="BV199"/>
  <c r="CA199"/>
  <c r="BW166"/>
  <c r="CD166"/>
  <c r="CC166"/>
  <c r="CF82"/>
  <c r="BZ82"/>
  <c r="CB82"/>
  <c r="CG81"/>
  <c r="BY81"/>
  <c r="CC81"/>
  <c r="BX67"/>
  <c r="CC67"/>
  <c r="CG67"/>
  <c r="BW73"/>
  <c r="CE73"/>
  <c r="CF73"/>
  <c r="CE170"/>
  <c r="BV170"/>
  <c r="CD170"/>
  <c r="CB111"/>
  <c r="BV111"/>
  <c r="CA111"/>
  <c r="CB203"/>
  <c r="BV203"/>
  <c r="CA203"/>
  <c r="CC142"/>
  <c r="CB142"/>
  <c r="BV142"/>
  <c r="CE85"/>
  <c r="CA85"/>
  <c r="BX85"/>
  <c r="BX143"/>
  <c r="CC143"/>
  <c r="CG143"/>
  <c r="BY129"/>
  <c r="BV129"/>
  <c r="CG129"/>
  <c r="CA96"/>
  <c r="CE96"/>
  <c r="BW96"/>
  <c r="CA56"/>
  <c r="CE56"/>
  <c r="BW56"/>
  <c r="BY202"/>
  <c r="BW202"/>
  <c r="CG202"/>
  <c r="CB135"/>
  <c r="BV135"/>
  <c r="CA135"/>
  <c r="BY127"/>
  <c r="CA127"/>
  <c r="BZ127"/>
  <c r="BX127"/>
  <c r="BW127"/>
  <c r="BV127"/>
  <c r="CE127"/>
  <c r="CG127"/>
  <c r="CF127"/>
  <c r="CB127"/>
  <c r="CD127"/>
  <c r="CC127"/>
  <c r="CD133"/>
  <c r="BX133"/>
  <c r="CB133"/>
  <c r="CG133"/>
  <c r="BW133"/>
  <c r="CA133"/>
  <c r="CF133"/>
  <c r="BV133"/>
  <c r="BZ133"/>
  <c r="CE133"/>
  <c r="BY133"/>
  <c r="CC133"/>
  <c r="BX112"/>
  <c r="BW112"/>
  <c r="BV112"/>
  <c r="CG112"/>
  <c r="CF112"/>
  <c r="CE112"/>
  <c r="CD112"/>
  <c r="CC112"/>
  <c r="CB112"/>
  <c r="CA112"/>
  <c r="BZ112"/>
  <c r="BY112"/>
  <c r="CD105"/>
  <c r="CE105"/>
  <c r="BY105"/>
  <c r="BX105"/>
  <c r="CC105"/>
  <c r="CG105"/>
  <c r="BW105"/>
  <c r="CA105"/>
  <c r="CB105"/>
  <c r="CF105"/>
  <c r="BV105"/>
  <c r="BZ105"/>
  <c r="CF126"/>
  <c r="CC126"/>
  <c r="CA126"/>
  <c r="BW126"/>
  <c r="CE126"/>
  <c r="BX126"/>
  <c r="CG126"/>
  <c r="BV126"/>
  <c r="CB126"/>
  <c r="BY126"/>
  <c r="BZ126"/>
  <c r="CD126"/>
  <c r="CC46"/>
  <c r="CB46"/>
  <c r="CD46"/>
  <c r="BY46"/>
  <c r="CA46"/>
  <c r="BZ46"/>
  <c r="BV46"/>
  <c r="BX46"/>
  <c r="BW46"/>
  <c r="CF46"/>
  <c r="CE46"/>
  <c r="CG46"/>
  <c r="BX88"/>
  <c r="BW88"/>
  <c r="BV88"/>
  <c r="CG88"/>
  <c r="CF88"/>
  <c r="CE88"/>
  <c r="CD88"/>
  <c r="CC88"/>
  <c r="CB88"/>
  <c r="CA88"/>
  <c r="BZ88"/>
  <c r="BY88"/>
  <c r="CD192"/>
  <c r="CC192"/>
  <c r="CB192"/>
  <c r="CA192"/>
  <c r="BZ192"/>
  <c r="BY192"/>
  <c r="BX192"/>
  <c r="BW192"/>
  <c r="BV192"/>
  <c r="CG192"/>
  <c r="CF192"/>
  <c r="CE192"/>
  <c r="BX64"/>
  <c r="BW64"/>
  <c r="BV64"/>
  <c r="CG64"/>
  <c r="CF64"/>
  <c r="CE64"/>
  <c r="CD64"/>
  <c r="CC64"/>
  <c r="CB64"/>
  <c r="CA64"/>
  <c r="BZ64"/>
  <c r="BY64"/>
  <c r="CD89"/>
  <c r="CE89"/>
  <c r="BY89"/>
  <c r="BX89"/>
  <c r="CC89"/>
  <c r="CG89"/>
  <c r="BW89"/>
  <c r="CA89"/>
  <c r="CB89"/>
  <c r="CF89"/>
  <c r="BV89"/>
  <c r="BZ89"/>
  <c r="BY183"/>
  <c r="CA183"/>
  <c r="BZ183"/>
  <c r="BX183"/>
  <c r="BW183"/>
  <c r="BV183"/>
  <c r="CE183"/>
  <c r="CG183"/>
  <c r="CF183"/>
  <c r="CB183"/>
  <c r="CD183"/>
  <c r="CC183"/>
  <c r="CD72"/>
  <c r="CC72"/>
  <c r="CB72"/>
  <c r="CA72"/>
  <c r="BZ72"/>
  <c r="BY72"/>
  <c r="BX72"/>
  <c r="BW72"/>
  <c r="BV72"/>
  <c r="CG72"/>
  <c r="CF72"/>
  <c r="CE72"/>
  <c r="CD104"/>
  <c r="CC104"/>
  <c r="CB104"/>
  <c r="CA104"/>
  <c r="BZ104"/>
  <c r="BY104"/>
  <c r="BX104"/>
  <c r="BW104"/>
  <c r="BV104"/>
  <c r="CG104"/>
  <c r="CF104"/>
  <c r="CE104"/>
  <c r="CC62"/>
  <c r="CB62"/>
  <c r="CD62"/>
  <c r="BY62"/>
  <c r="CA62"/>
  <c r="BZ62"/>
  <c r="BV62"/>
  <c r="BX62"/>
  <c r="BW62"/>
  <c r="CF62"/>
  <c r="CE62"/>
  <c r="CG62"/>
  <c r="BV146"/>
  <c r="CG146"/>
  <c r="BW146"/>
  <c r="CA146"/>
  <c r="CB146"/>
  <c r="CE146"/>
  <c r="BX146"/>
  <c r="BY146"/>
  <c r="CF146"/>
  <c r="CC146"/>
  <c r="CD146"/>
  <c r="BZ146"/>
  <c r="CB90"/>
  <c r="CA90"/>
  <c r="BX90"/>
  <c r="BZ90"/>
  <c r="CF90"/>
  <c r="CE90"/>
  <c r="BY90"/>
  <c r="BW90"/>
  <c r="BV90"/>
  <c r="CD90"/>
  <c r="CC90"/>
  <c r="CG90"/>
  <c r="BV66"/>
  <c r="BX66"/>
  <c r="BW66"/>
  <c r="CF66"/>
  <c r="CE66"/>
  <c r="CG66"/>
  <c r="CC66"/>
  <c r="CB66"/>
  <c r="CD66"/>
  <c r="BY66"/>
  <c r="CA66"/>
  <c r="BZ66"/>
  <c r="CD57"/>
  <c r="BX57"/>
  <c r="CB57"/>
  <c r="CG57"/>
  <c r="BW57"/>
  <c r="CA57"/>
  <c r="CF57"/>
  <c r="BV57"/>
  <c r="BZ57"/>
  <c r="CE57"/>
  <c r="BY57"/>
  <c r="CC57"/>
  <c r="BX160"/>
  <c r="BW160"/>
  <c r="BV160"/>
  <c r="CG160"/>
  <c r="CF160"/>
  <c r="CE160"/>
  <c r="CD160"/>
  <c r="CC160"/>
  <c r="CB160"/>
  <c r="CA160"/>
  <c r="BZ160"/>
  <c r="BY160"/>
  <c r="BX124"/>
  <c r="BW124"/>
  <c r="BV124"/>
  <c r="CG124"/>
  <c r="CF124"/>
  <c r="CE124"/>
  <c r="CD124"/>
  <c r="CC124"/>
  <c r="CB124"/>
  <c r="CA124"/>
  <c r="BZ124"/>
  <c r="BY124"/>
  <c r="BY151"/>
  <c r="CA151"/>
  <c r="BZ151"/>
  <c r="BX151"/>
  <c r="BW151"/>
  <c r="BV151"/>
  <c r="CE151"/>
  <c r="CG151"/>
  <c r="CF151"/>
  <c r="CB151"/>
  <c r="CD151"/>
  <c r="CC151"/>
  <c r="BX74"/>
  <c r="BW74"/>
  <c r="BV74"/>
  <c r="CG74"/>
  <c r="CF74"/>
  <c r="CE74"/>
  <c r="CD74"/>
  <c r="CC74"/>
  <c r="CB74"/>
  <c r="CA74"/>
  <c r="BZ74"/>
  <c r="BY74"/>
  <c r="CB115"/>
  <c r="BV115"/>
  <c r="CC162"/>
  <c r="BX162"/>
  <c r="CF75"/>
  <c r="BW75"/>
  <c r="CF163"/>
  <c r="BW163"/>
  <c r="BZ94"/>
  <c r="BV94"/>
  <c r="CF103"/>
  <c r="BW103"/>
  <c r="BW50"/>
  <c r="CA50"/>
  <c r="CB69"/>
  <c r="CC69"/>
  <c r="CB148"/>
  <c r="CF148"/>
  <c r="BZ71"/>
  <c r="CD71"/>
  <c r="CB180"/>
  <c r="CF180"/>
  <c r="CF167"/>
  <c r="BW167"/>
  <c r="CF155"/>
  <c r="BW155"/>
  <c r="CF139"/>
  <c r="BW139"/>
  <c r="BW58"/>
  <c r="CA58"/>
  <c r="CF86"/>
  <c r="CG86"/>
  <c r="CF171"/>
  <c r="BW171"/>
  <c r="CC190"/>
  <c r="BZ190"/>
  <c r="BZ153"/>
  <c r="BW153"/>
  <c r="CE121"/>
  <c r="CF121"/>
  <c r="BZ101"/>
  <c r="BW101"/>
  <c r="CG174"/>
  <c r="CA174"/>
  <c r="CB140"/>
  <c r="CF140"/>
  <c r="CF131"/>
  <c r="BW131"/>
  <c r="CB76"/>
  <c r="CF76"/>
  <c r="CE149"/>
  <c r="CF149"/>
  <c r="CD149"/>
  <c r="CC182"/>
  <c r="CF182"/>
  <c r="BX182"/>
  <c r="CE53"/>
  <c r="CF53"/>
  <c r="CD53"/>
  <c r="BZ87"/>
  <c r="CD87"/>
  <c r="CE87"/>
  <c r="BZ55"/>
  <c r="CD55"/>
  <c r="CE55"/>
  <c r="CB52"/>
  <c r="CF52"/>
  <c r="BX52"/>
  <c r="BZ158"/>
  <c r="CG158"/>
  <c r="CF158"/>
  <c r="CB116"/>
  <c r="CF116"/>
  <c r="BX116"/>
  <c r="CA84"/>
  <c r="CE84"/>
  <c r="BW84"/>
  <c r="CF137"/>
  <c r="CG137"/>
  <c r="CE137"/>
  <c r="CA144"/>
  <c r="CE144"/>
  <c r="BW144"/>
  <c r="CB51"/>
  <c r="BV51"/>
  <c r="CA51"/>
  <c r="CA100"/>
  <c r="CE100"/>
  <c r="BW100"/>
  <c r="BY42"/>
  <c r="CG42"/>
  <c r="BX42"/>
  <c r="CG128"/>
  <c r="BY128"/>
  <c r="CC128"/>
  <c r="CG150"/>
  <c r="BX150"/>
  <c r="CA150"/>
  <c r="CB47"/>
  <c r="BV47"/>
  <c r="CA47"/>
  <c r="CB43"/>
  <c r="BV43"/>
  <c r="CA43"/>
  <c r="BX99"/>
  <c r="CC99"/>
  <c r="CG99"/>
  <c r="CE169"/>
  <c r="CA169"/>
  <c r="BX169"/>
  <c r="CF186"/>
  <c r="CG186"/>
  <c r="CC186"/>
  <c r="CF134"/>
  <c r="BW134"/>
  <c r="CC134"/>
  <c r="BX194"/>
  <c r="CG194"/>
  <c r="CC194"/>
  <c r="BY78"/>
  <c r="CG78"/>
  <c r="BX78"/>
  <c r="CA68"/>
  <c r="CE68"/>
  <c r="BW68"/>
  <c r="BW130"/>
  <c r="CD130"/>
  <c r="CE130"/>
  <c r="CA132"/>
  <c r="CE132"/>
  <c r="BW132"/>
  <c r="BX187"/>
  <c r="CC187"/>
  <c r="CG187"/>
  <c r="CA60"/>
  <c r="CE60"/>
  <c r="BW60"/>
  <c r="CB95"/>
  <c r="BV95"/>
  <c r="CA95"/>
  <c r="CB119"/>
  <c r="BV119"/>
  <c r="CA119"/>
  <c r="CA49"/>
  <c r="CE49"/>
  <c r="BW49"/>
  <c r="CA196"/>
  <c r="CE196"/>
  <c r="BW196"/>
  <c r="CG178"/>
  <c r="BV178"/>
  <c r="CA178"/>
  <c r="CC110"/>
  <c r="BX110"/>
  <c r="BY110"/>
  <c r="BZ198"/>
  <c r="CA198"/>
  <c r="CD198"/>
  <c r="CA120"/>
  <c r="CE120"/>
  <c r="BW120"/>
  <c r="CA176"/>
  <c r="CE176"/>
  <c r="BW176"/>
  <c r="CA164"/>
  <c r="CE164"/>
  <c r="BW164"/>
  <c r="BX83"/>
  <c r="CE83"/>
  <c r="BW83"/>
  <c r="CA48"/>
  <c r="CE48"/>
  <c r="BW48"/>
  <c r="BW123"/>
  <c r="BY123"/>
  <c r="CF123"/>
  <c r="BZ98"/>
  <c r="CE98"/>
  <c r="CD98"/>
  <c r="BZ108"/>
  <c r="CD108"/>
  <c r="BV108"/>
  <c r="CD175"/>
  <c r="CE175"/>
  <c r="BZ175"/>
  <c r="CD195"/>
  <c r="CE195"/>
  <c r="BZ195"/>
  <c r="BZ70"/>
  <c r="CD70"/>
  <c r="BV70"/>
  <c r="BZ92"/>
  <c r="CD92"/>
  <c r="BV92"/>
  <c r="CF97"/>
  <c r="BX97"/>
  <c r="CB97"/>
  <c r="CD179"/>
  <c r="CE179"/>
  <c r="BZ179"/>
  <c r="CF106"/>
  <c r="BY106"/>
  <c r="BV106"/>
  <c r="CD199"/>
  <c r="CE199"/>
  <c r="BZ199"/>
  <c r="CF166"/>
  <c r="BZ166"/>
  <c r="BY166"/>
  <c r="CE82"/>
  <c r="BV82"/>
  <c r="CD82"/>
  <c r="CF81"/>
  <c r="BX81"/>
  <c r="CB81"/>
  <c r="BW67"/>
  <c r="BY67"/>
  <c r="CF67"/>
  <c r="CA73"/>
  <c r="BY73"/>
  <c r="BV73"/>
  <c r="BX170"/>
  <c r="CF170"/>
  <c r="BW170"/>
  <c r="CD111"/>
  <c r="CE111"/>
  <c r="BZ111"/>
  <c r="CD203"/>
  <c r="CE203"/>
  <c r="BZ203"/>
  <c r="CD142"/>
  <c r="BX142"/>
  <c r="CE142"/>
  <c r="BY85"/>
  <c r="CF85"/>
  <c r="CB85"/>
  <c r="BW143"/>
  <c r="BY143"/>
  <c r="CF143"/>
  <c r="CB129"/>
  <c r="BZ129"/>
  <c r="BW129"/>
  <c r="BZ96"/>
  <c r="CD96"/>
  <c r="BV96"/>
  <c r="BZ56"/>
  <c r="CD56"/>
  <c r="BV56"/>
  <c r="BV202"/>
  <c r="CF202"/>
  <c r="CE202"/>
  <c r="CD135"/>
  <c r="CE135"/>
  <c r="BZ135"/>
  <c r="CD138"/>
  <c r="BY138"/>
  <c r="BV138"/>
  <c r="CA138"/>
  <c r="BX138"/>
  <c r="CG138"/>
  <c r="CE138"/>
  <c r="BZ138"/>
  <c r="BW138"/>
  <c r="CF138"/>
  <c r="CB138"/>
  <c r="CC138"/>
  <c r="BY149"/>
  <c r="BV149"/>
  <c r="BZ182"/>
  <c r="CA182"/>
  <c r="BY53"/>
  <c r="BV53"/>
  <c r="BX87"/>
  <c r="CC87"/>
  <c r="BX55"/>
  <c r="CC55"/>
  <c r="CA52"/>
  <c r="CE52"/>
  <c r="BV158"/>
  <c r="CC158"/>
  <c r="CA116"/>
  <c r="CE116"/>
  <c r="BZ84"/>
  <c r="CD84"/>
  <c r="BV137"/>
  <c r="BW137"/>
  <c r="BZ144"/>
  <c r="CD144"/>
  <c r="CD51"/>
  <c r="CE51"/>
  <c r="BZ100"/>
  <c r="CD100"/>
  <c r="CA42"/>
  <c r="CC42"/>
  <c r="CF128"/>
  <c r="BX128"/>
  <c r="CD150"/>
  <c r="CC150"/>
  <c r="CD47"/>
  <c r="CE47"/>
  <c r="CD43"/>
  <c r="CE43"/>
  <c r="BW99"/>
  <c r="BY99"/>
  <c r="BY169"/>
  <c r="CF169"/>
  <c r="CB186"/>
  <c r="CE186"/>
  <c r="BY134"/>
  <c r="CB134"/>
  <c r="CA194"/>
  <c r="BW194"/>
  <c r="CA78"/>
  <c r="CC78"/>
  <c r="BZ68"/>
  <c r="CD68"/>
  <c r="CF130"/>
  <c r="BZ130"/>
  <c r="BZ132"/>
  <c r="CD132"/>
  <c r="BW187"/>
  <c r="BY187"/>
  <c r="BZ60"/>
  <c r="CD60"/>
  <c r="CD95"/>
  <c r="CE95"/>
  <c r="CD119"/>
  <c r="CE119"/>
  <c r="BZ49"/>
  <c r="CD49"/>
  <c r="BZ196"/>
  <c r="CD196"/>
  <c r="BW178"/>
  <c r="BY178"/>
  <c r="BV110"/>
  <c r="CD110"/>
  <c r="CE198"/>
  <c r="CF198"/>
  <c r="BZ120"/>
  <c r="CD120"/>
  <c r="BZ176"/>
  <c r="CD176"/>
  <c r="BZ164"/>
  <c r="CD164"/>
  <c r="CD83"/>
  <c r="CA83"/>
  <c r="BZ48"/>
  <c r="CD48"/>
  <c r="BV123"/>
  <c r="CA123"/>
  <c r="BW98"/>
  <c r="CB98"/>
  <c r="BY108"/>
  <c r="CC108"/>
  <c r="CC175"/>
  <c r="CG175"/>
  <c r="CC195"/>
  <c r="CG195"/>
  <c r="BY70"/>
  <c r="CC70"/>
  <c r="BY92"/>
  <c r="CC92"/>
  <c r="CE97"/>
  <c r="BW97"/>
  <c r="CC179"/>
  <c r="CG179"/>
  <c r="CE106"/>
  <c r="CA106"/>
  <c r="CC199"/>
  <c r="CG199"/>
  <c r="BV166"/>
  <c r="CB166"/>
  <c r="CG82"/>
  <c r="BX82"/>
  <c r="CE81"/>
  <c r="BW81"/>
  <c r="BV67"/>
  <c r="CA67"/>
  <c r="CC73"/>
  <c r="BX73"/>
  <c r="BZ170"/>
  <c r="CA170"/>
  <c r="CC111"/>
  <c r="CG111"/>
  <c r="CC203"/>
  <c r="CG203"/>
  <c r="CG142"/>
  <c r="BY142"/>
  <c r="CC85"/>
  <c r="BV85"/>
  <c r="BV143"/>
  <c r="CA143"/>
  <c r="BX129"/>
  <c r="CC129"/>
  <c r="BY96"/>
  <c r="CC96"/>
  <c r="BY56"/>
  <c r="CC56"/>
  <c r="CA202"/>
  <c r="CB202"/>
  <c r="CC135"/>
  <c r="CG135"/>
  <c r="CE15"/>
  <c r="CB15"/>
  <c r="BY15"/>
  <c r="CE14"/>
  <c r="CB14"/>
  <c r="BY14"/>
  <c r="CE36"/>
  <c r="CB36"/>
  <c r="BY36"/>
  <c r="CE23"/>
  <c r="CB23"/>
  <c r="BY23"/>
  <c r="CE16"/>
  <c r="CB16"/>
  <c r="BY16"/>
  <c r="CE40"/>
  <c r="CB40"/>
  <c r="BY40"/>
  <c r="CE11"/>
  <c r="CB11"/>
  <c r="BY11"/>
  <c r="BZ26"/>
  <c r="BW26"/>
  <c r="CG26"/>
  <c r="BZ30"/>
  <c r="BW30"/>
  <c r="CG30"/>
  <c r="BZ32"/>
  <c r="BW32"/>
  <c r="CG32"/>
  <c r="BZ28"/>
  <c r="BW28"/>
  <c r="CG28"/>
  <c r="BZ20"/>
  <c r="BW20"/>
  <c r="CG20"/>
  <c r="BZ37"/>
  <c r="BW37"/>
  <c r="CG37"/>
  <c r="BZ13"/>
  <c r="BW13"/>
  <c r="CG13"/>
  <c r="BZ35"/>
  <c r="BW35"/>
  <c r="CG35"/>
  <c r="BZ39"/>
  <c r="BW39"/>
  <c r="CG39"/>
  <c r="CE33"/>
  <c r="CB33"/>
  <c r="BY33"/>
  <c r="CE24"/>
  <c r="CB24"/>
  <c r="BY24"/>
  <c r="CE18"/>
  <c r="CB18"/>
  <c r="BY18"/>
  <c r="CE34"/>
  <c r="CB34"/>
  <c r="BY34"/>
  <c r="CE27"/>
  <c r="CB27"/>
  <c r="BY27"/>
  <c r="CE38"/>
  <c r="CB38"/>
  <c r="BY38"/>
  <c r="CE19"/>
  <c r="CB19"/>
  <c r="BY19"/>
  <c r="BV15"/>
  <c r="CF15"/>
  <c r="CC15"/>
  <c r="BV14"/>
  <c r="CF14"/>
  <c r="CC14"/>
  <c r="BV36"/>
  <c r="CF36"/>
  <c r="CC36"/>
  <c r="BV23"/>
  <c r="CF23"/>
  <c r="CC23"/>
  <c r="BV16"/>
  <c r="CF16"/>
  <c r="CC16"/>
  <c r="BV40"/>
  <c r="CF40"/>
  <c r="CC40"/>
  <c r="BV11"/>
  <c r="CF11"/>
  <c r="CC11"/>
  <c r="CD26"/>
  <c r="CA26"/>
  <c r="BX26"/>
  <c r="CD30"/>
  <c r="CA30"/>
  <c r="BX30"/>
  <c r="CD32"/>
  <c r="CA32"/>
  <c r="BX32"/>
  <c r="CD28"/>
  <c r="CA28"/>
  <c r="BX28"/>
  <c r="CD20"/>
  <c r="CA20"/>
  <c r="BX20"/>
  <c r="CD37"/>
  <c r="CA37"/>
  <c r="BX37"/>
  <c r="CD13"/>
  <c r="CA13"/>
  <c r="BX13"/>
  <c r="CD35"/>
  <c r="CA35"/>
  <c r="BX35"/>
  <c r="CD39"/>
  <c r="CA39"/>
  <c r="BX39"/>
  <c r="BV33"/>
  <c r="CF33"/>
  <c r="CC33"/>
  <c r="BV24"/>
  <c r="CF24"/>
  <c r="CC24"/>
  <c r="BV18"/>
  <c r="CF18"/>
  <c r="CC18"/>
  <c r="BV34"/>
  <c r="CF34"/>
  <c r="CC34"/>
  <c r="BV27"/>
  <c r="CF27"/>
  <c r="CC27"/>
  <c r="BV38"/>
  <c r="CF38"/>
  <c r="CC38"/>
  <c r="BV19"/>
  <c r="CF19"/>
  <c r="CC19"/>
  <c r="BZ15"/>
  <c r="BW15"/>
  <c r="CG15"/>
  <c r="BZ14"/>
  <c r="BW14"/>
  <c r="CG14"/>
  <c r="BZ36"/>
  <c r="BW36"/>
  <c r="CG36"/>
  <c r="BZ23"/>
  <c r="BW23"/>
  <c r="CG23"/>
  <c r="BZ16"/>
  <c r="BW16"/>
  <c r="CG16"/>
  <c r="BZ40"/>
  <c r="BW40"/>
  <c r="CG40"/>
  <c r="BZ11"/>
  <c r="BW11"/>
  <c r="CG11"/>
  <c r="CE26"/>
  <c r="CB26"/>
  <c r="BY26"/>
  <c r="CE30"/>
  <c r="CB30"/>
  <c r="BY30"/>
  <c r="CE32"/>
  <c r="CB32"/>
  <c r="BY32"/>
  <c r="CE28"/>
  <c r="CB28"/>
  <c r="BY28"/>
  <c r="CE20"/>
  <c r="CB20"/>
  <c r="BY20"/>
  <c r="CE37"/>
  <c r="CB37"/>
  <c r="BY37"/>
  <c r="CE13"/>
  <c r="CB13"/>
  <c r="BY13"/>
  <c r="CE35"/>
  <c r="CB35"/>
  <c r="BY35"/>
  <c r="CE39"/>
  <c r="CB39"/>
  <c r="BY39"/>
  <c r="BZ33"/>
  <c r="BW33"/>
  <c r="CG33"/>
  <c r="BZ24"/>
  <c r="BW24"/>
  <c r="CG24"/>
  <c r="BZ18"/>
  <c r="BW18"/>
  <c r="CG18"/>
  <c r="BZ34"/>
  <c r="BW34"/>
  <c r="CG34"/>
  <c r="BZ27"/>
  <c r="BW27"/>
  <c r="CG27"/>
  <c r="BZ38"/>
  <c r="BW38"/>
  <c r="CG38"/>
  <c r="BZ19"/>
  <c r="BW19"/>
  <c r="CG19"/>
  <c r="CD15"/>
  <c r="CA15"/>
  <c r="CD14"/>
  <c r="CA14"/>
  <c r="CD36"/>
  <c r="CA36"/>
  <c r="CD23"/>
  <c r="CA23"/>
  <c r="CD16"/>
  <c r="CA16"/>
  <c r="CD40"/>
  <c r="CA40"/>
  <c r="CD11"/>
  <c r="CA11"/>
  <c r="BV26"/>
  <c r="CF26"/>
  <c r="BV30"/>
  <c r="CF30"/>
  <c r="BV32"/>
  <c r="CF32"/>
  <c r="BV28"/>
  <c r="CF28"/>
  <c r="BV20"/>
  <c r="CF20"/>
  <c r="BV37"/>
  <c r="CF37"/>
  <c r="BV13"/>
  <c r="CF13"/>
  <c r="BV35"/>
  <c r="CF35"/>
  <c r="BV39"/>
  <c r="CF39"/>
  <c r="CD33"/>
  <c r="CA33"/>
  <c r="CD24"/>
  <c r="CA24"/>
  <c r="CD18"/>
  <c r="CA18"/>
  <c r="CD34"/>
  <c r="CA34"/>
  <c r="CD27"/>
  <c r="CA27"/>
  <c r="CD38"/>
  <c r="CA38"/>
  <c r="CD19"/>
  <c r="CA19"/>
  <c r="F10" i="23"/>
  <c r="F9"/>
  <c r="F6"/>
  <c r="N7"/>
  <c r="O7" s="1"/>
  <c r="C8"/>
  <c r="C10"/>
  <c r="C9"/>
  <c r="J5" i="24"/>
  <c r="H211" s="1"/>
  <c r="C6" i="23"/>
  <c r="M5" i="24"/>
  <c r="H209" s="1"/>
  <c r="C5" i="23"/>
  <c r="F5"/>
  <c r="A253" i="27" l="1"/>
  <c r="A254" s="1"/>
  <c r="A255" s="1"/>
  <c r="A256" s="1"/>
  <c r="A257" s="1"/>
  <c r="A258" s="1"/>
  <c r="A259" s="1"/>
  <c r="A260" s="1"/>
  <c r="A261" s="1"/>
  <c r="A262" s="1"/>
  <c r="A263" s="1"/>
  <c r="I287"/>
  <c r="B287"/>
  <c r="F295"/>
  <c r="K287"/>
  <c r="C287"/>
  <c r="K295"/>
  <c r="M287"/>
  <c r="E287"/>
  <c r="O287"/>
  <c r="G287"/>
  <c r="AC250"/>
  <c r="X250"/>
  <c r="T250"/>
  <c r="AD250"/>
  <c r="E267"/>
  <c r="H269"/>
  <c r="I278"/>
  <c r="N279"/>
  <c r="E277"/>
  <c r="M281"/>
  <c r="P277"/>
  <c r="J282"/>
  <c r="E278"/>
  <c r="M282"/>
  <c r="J279"/>
  <c r="AD272"/>
  <c r="I281"/>
  <c r="L277"/>
  <c r="F282"/>
  <c r="O277"/>
  <c r="I282"/>
  <c r="F279"/>
  <c r="E281"/>
  <c r="H277"/>
  <c r="P281"/>
  <c r="K277"/>
  <c r="E282"/>
  <c r="B279"/>
  <c r="M293"/>
  <c r="O280"/>
  <c r="D277"/>
  <c r="L281"/>
  <c r="C269"/>
  <c r="B295" s="1"/>
  <c r="N271"/>
  <c r="G277"/>
  <c r="O281"/>
  <c r="P278"/>
  <c r="F289"/>
  <c r="K280"/>
  <c r="H281"/>
  <c r="C277"/>
  <c r="K281"/>
  <c r="L278"/>
  <c r="P282"/>
  <c r="G280"/>
  <c r="E294"/>
  <c r="D281"/>
  <c r="E272"/>
  <c r="G281"/>
  <c r="H278"/>
  <c r="L282"/>
  <c r="C280"/>
  <c r="M292"/>
  <c r="N280"/>
  <c r="E271"/>
  <c r="C281"/>
  <c r="D278"/>
  <c r="H282"/>
  <c r="M279"/>
  <c r="M291"/>
  <c r="J280"/>
  <c r="N270"/>
  <c r="E270"/>
  <c r="M280"/>
  <c r="N277"/>
  <c r="D282"/>
  <c r="I279"/>
  <c r="K289"/>
  <c r="F280"/>
  <c r="N269"/>
  <c r="I280"/>
  <c r="J277"/>
  <c r="N281"/>
  <c r="E279"/>
  <c r="E289"/>
  <c r="P279"/>
  <c r="G293"/>
  <c r="E280"/>
  <c r="F277"/>
  <c r="J281"/>
  <c r="O278"/>
  <c r="L279"/>
  <c r="P289"/>
  <c r="O279"/>
  <c r="E293"/>
  <c r="F281"/>
  <c r="K278"/>
  <c r="H279"/>
  <c r="J289"/>
  <c r="A265"/>
  <c r="A266" s="1"/>
  <c r="A267" s="1"/>
  <c r="A268" s="1"/>
  <c r="A269" s="1"/>
  <c r="A270" s="1"/>
  <c r="A271" s="1"/>
  <c r="A272" s="1"/>
  <c r="A273" s="1"/>
  <c r="A274" s="1"/>
  <c r="A275" s="1"/>
  <c r="A276" s="1"/>
  <c r="A277" s="1"/>
  <c r="A278" s="1"/>
  <c r="A279" s="1"/>
  <c r="A280" s="1"/>
  <c r="A281" s="1"/>
  <c r="A282" s="1"/>
  <c r="A283" s="1"/>
  <c r="A284" s="1"/>
  <c r="A285" s="1"/>
  <c r="E268"/>
  <c r="K279"/>
  <c r="E292"/>
  <c r="P280"/>
  <c r="G278"/>
  <c r="O282"/>
  <c r="D279"/>
  <c r="G279"/>
  <c r="E291"/>
  <c r="L280"/>
  <c r="C278"/>
  <c r="K282"/>
  <c r="N278"/>
  <c r="C279"/>
  <c r="O289"/>
  <c r="H280"/>
  <c r="M277"/>
  <c r="G282"/>
  <c r="J278"/>
  <c r="P283"/>
  <c r="M278"/>
  <c r="D280"/>
  <c r="I277"/>
  <c r="C282"/>
  <c r="F278"/>
  <c r="N282"/>
  <c r="AB250"/>
  <c r="S250"/>
  <c r="V250"/>
  <c r="AE250"/>
  <c r="Y250"/>
  <c r="AA250"/>
  <c r="U250"/>
  <c r="W250"/>
  <c r="Z250"/>
  <c r="O5" i="23"/>
  <c r="F211" i="24"/>
  <c r="F213" s="1"/>
  <c r="H207"/>
  <c r="H208"/>
  <c r="K213" i="17"/>
  <c r="E5" i="23" s="1"/>
  <c r="FK212" i="17"/>
  <c r="CD5" i="24"/>
  <c r="BZ5"/>
  <c r="BV5"/>
  <c r="CE5"/>
  <c r="CA5"/>
  <c r="BW5"/>
  <c r="CF5"/>
  <c r="CB5"/>
  <c r="BX5"/>
  <c r="CG5"/>
  <c r="CC5"/>
  <c r="BY5"/>
  <c r="N8" i="23"/>
  <c r="F8"/>
  <c r="E7"/>
  <c r="N6"/>
  <c r="O6" s="1"/>
  <c r="N9"/>
  <c r="O9" s="1"/>
  <c r="N10"/>
  <c r="O10" s="1"/>
  <c r="A286" i="27" l="1"/>
  <c r="A287" s="1"/>
  <c r="A288" s="1"/>
  <c r="A289" s="1"/>
  <c r="A290" s="1"/>
  <c r="A291" s="1"/>
  <c r="A292" s="1"/>
  <c r="A293" s="1"/>
  <c r="A294" s="1"/>
  <c r="A295" s="1"/>
  <c r="A296" s="1"/>
  <c r="V295"/>
  <c r="Y287"/>
  <c r="R287"/>
  <c r="AA295"/>
  <c r="AA287"/>
  <c r="S287"/>
  <c r="AC287"/>
  <c r="U287"/>
  <c r="AE287"/>
  <c r="W287"/>
  <c r="I283"/>
  <c r="N305"/>
  <c r="AA280"/>
  <c r="AC291"/>
  <c r="AD279"/>
  <c r="AA289"/>
  <c r="AC278"/>
  <c r="AD282"/>
  <c r="V278"/>
  <c r="AA278"/>
  <c r="X282"/>
  <c r="T278"/>
  <c r="W281"/>
  <c r="AD280"/>
  <c r="U270"/>
  <c r="S280"/>
  <c r="Z289"/>
  <c r="V279"/>
  <c r="AC282"/>
  <c r="U278"/>
  <c r="V282"/>
  <c r="AB277"/>
  <c r="Y281"/>
  <c r="AB280"/>
  <c r="AD269"/>
  <c r="AA279"/>
  <c r="T279"/>
  <c r="AC281"/>
  <c r="U277"/>
  <c r="AF280"/>
  <c r="AD270"/>
  <c r="AE279"/>
  <c r="V289"/>
  <c r="X279"/>
  <c r="AC279"/>
  <c r="R279"/>
  <c r="Y282"/>
  <c r="AE277"/>
  <c r="AF281"/>
  <c r="X277"/>
  <c r="U281"/>
  <c r="W293"/>
  <c r="X280"/>
  <c r="S269"/>
  <c r="R295" s="1"/>
  <c r="W279"/>
  <c r="AD278"/>
  <c r="AA282"/>
  <c r="S278"/>
  <c r="AD281"/>
  <c r="Z277"/>
  <c r="AC280"/>
  <c r="AC293"/>
  <c r="V280"/>
  <c r="U267"/>
  <c r="AE282"/>
  <c r="W278"/>
  <c r="T282"/>
  <c r="AD277"/>
  <c r="S281"/>
  <c r="U294"/>
  <c r="Z280"/>
  <c r="X269"/>
  <c r="AE280"/>
  <c r="AC292"/>
  <c r="T280"/>
  <c r="U268"/>
  <c r="S279"/>
  <c r="AF283"/>
  <c r="Z278"/>
  <c r="W282"/>
  <c r="AC277"/>
  <c r="Z281"/>
  <c r="V277"/>
  <c r="Y280"/>
  <c r="U292"/>
  <c r="AF279"/>
  <c r="AE289"/>
  <c r="U279"/>
  <c r="AF282"/>
  <c r="AB278"/>
  <c r="AE281"/>
  <c r="W277"/>
  <c r="X281"/>
  <c r="U272"/>
  <c r="U293"/>
  <c r="Y279"/>
  <c r="AF278"/>
  <c r="U282"/>
  <c r="AA277"/>
  <c r="AB281"/>
  <c r="T277"/>
  <c r="S282"/>
  <c r="Y277"/>
  <c r="V281"/>
  <c r="AD271"/>
  <c r="U280"/>
  <c r="U291"/>
  <c r="AB279"/>
  <c r="AE278"/>
  <c r="AB282"/>
  <c r="X278"/>
  <c r="AA281"/>
  <c r="S277"/>
  <c r="T281"/>
  <c r="U271"/>
  <c r="W280"/>
  <c r="AF289"/>
  <c r="Z279"/>
  <c r="U289"/>
  <c r="Y278"/>
  <c r="Z282"/>
  <c r="AF277"/>
  <c r="N283"/>
  <c r="G283"/>
  <c r="D283"/>
  <c r="O283"/>
  <c r="H283"/>
  <c r="E283"/>
  <c r="M283"/>
  <c r="F283"/>
  <c r="L283"/>
  <c r="J283"/>
  <c r="C283"/>
  <c r="K283"/>
  <c r="O8" i="23"/>
  <c r="H210" i="24"/>
  <c r="FK213" i="17"/>
  <c r="FK215" s="1"/>
  <c r="BY7" i="24"/>
  <c r="CC7"/>
  <c r="CG7"/>
  <c r="BX7"/>
  <c r="CB7"/>
  <c r="CF7"/>
  <c r="BW7"/>
  <c r="CA7"/>
  <c r="CE7"/>
  <c r="BV7"/>
  <c r="BZ7"/>
  <c r="CD7"/>
  <c r="BY6"/>
  <c r="CC6"/>
  <c r="CC210" s="1"/>
  <c r="CG6"/>
  <c r="BX6"/>
  <c r="CB6"/>
  <c r="CF6"/>
  <c r="CF210" s="1"/>
  <c r="BW6"/>
  <c r="CA6"/>
  <c r="CE6"/>
  <c r="BV6"/>
  <c r="BV211" s="1"/>
  <c r="BZ6"/>
  <c r="CD6"/>
  <c r="E9" i="23"/>
  <c r="E8"/>
  <c r="E10"/>
  <c r="E6"/>
  <c r="M320" i="27" l="1"/>
  <c r="E320"/>
  <c r="F328"/>
  <c r="O320"/>
  <c r="G320"/>
  <c r="K328"/>
  <c r="I320"/>
  <c r="B320"/>
  <c r="K320"/>
  <c r="C320"/>
  <c r="S283"/>
  <c r="AC283"/>
  <c r="AD283"/>
  <c r="K314"/>
  <c r="H302"/>
  <c r="I315"/>
  <c r="I311"/>
  <c r="E326"/>
  <c r="K312"/>
  <c r="C302"/>
  <c r="B328" s="1"/>
  <c r="G310"/>
  <c r="F310"/>
  <c r="J314"/>
  <c r="O311"/>
  <c r="L312"/>
  <c r="P322"/>
  <c r="F314"/>
  <c r="K311"/>
  <c r="H312"/>
  <c r="J322"/>
  <c r="P313"/>
  <c r="G311"/>
  <c r="O315"/>
  <c r="D312"/>
  <c r="L313"/>
  <c r="C311"/>
  <c r="K315"/>
  <c r="N311"/>
  <c r="E315"/>
  <c r="K310"/>
  <c r="G312"/>
  <c r="N303"/>
  <c r="I313"/>
  <c r="N302"/>
  <c r="O322"/>
  <c r="O312"/>
  <c r="E303"/>
  <c r="H313"/>
  <c r="M310"/>
  <c r="G315"/>
  <c r="J311"/>
  <c r="P316"/>
  <c r="D313"/>
  <c r="I310"/>
  <c r="C315"/>
  <c r="F311"/>
  <c r="N315"/>
  <c r="N312"/>
  <c r="E310"/>
  <c r="M314"/>
  <c r="P310"/>
  <c r="J315"/>
  <c r="J312"/>
  <c r="AD305"/>
  <c r="I314"/>
  <c r="L310"/>
  <c r="F315"/>
  <c r="E324"/>
  <c r="E311"/>
  <c r="E325"/>
  <c r="E313"/>
  <c r="E304"/>
  <c r="C314"/>
  <c r="C310"/>
  <c r="A298"/>
  <c r="A299" s="1"/>
  <c r="A300" s="1"/>
  <c r="A301" s="1"/>
  <c r="A302" s="1"/>
  <c r="A303" s="1"/>
  <c r="A304" s="1"/>
  <c r="A305" s="1"/>
  <c r="A306" s="1"/>
  <c r="A307" s="1"/>
  <c r="A308" s="1"/>
  <c r="A309" s="1"/>
  <c r="A310" s="1"/>
  <c r="A311" s="1"/>
  <c r="A312" s="1"/>
  <c r="A313" s="1"/>
  <c r="A314" s="1"/>
  <c r="A315" s="1"/>
  <c r="A316" s="1"/>
  <c r="A317" s="1"/>
  <c r="A318" s="1"/>
  <c r="A319" s="1"/>
  <c r="A320" s="1"/>
  <c r="A321" s="1"/>
  <c r="M313"/>
  <c r="N304"/>
  <c r="F312"/>
  <c r="E314"/>
  <c r="H310"/>
  <c r="P314"/>
  <c r="B312"/>
  <c r="M326"/>
  <c r="O313"/>
  <c r="D310"/>
  <c r="L314"/>
  <c r="P311"/>
  <c r="F322"/>
  <c r="K313"/>
  <c r="H314"/>
  <c r="L311"/>
  <c r="P315"/>
  <c r="G313"/>
  <c r="E327"/>
  <c r="D314"/>
  <c r="C312"/>
  <c r="E301"/>
  <c r="O314"/>
  <c r="O310"/>
  <c r="M315"/>
  <c r="M311"/>
  <c r="E300"/>
  <c r="G314"/>
  <c r="E305"/>
  <c r="H311"/>
  <c r="L315"/>
  <c r="C313"/>
  <c r="M325"/>
  <c r="N313"/>
  <c r="D311"/>
  <c r="H315"/>
  <c r="M312"/>
  <c r="M324"/>
  <c r="J313"/>
  <c r="N310"/>
  <c r="D315"/>
  <c r="I312"/>
  <c r="K322"/>
  <c r="F313"/>
  <c r="J310"/>
  <c r="N314"/>
  <c r="E312"/>
  <c r="E322"/>
  <c r="P312"/>
  <c r="G326"/>
  <c r="X283"/>
  <c r="T283"/>
  <c r="V283"/>
  <c r="AE283"/>
  <c r="AB283"/>
  <c r="Y283"/>
  <c r="AA283"/>
  <c r="W283"/>
  <c r="Z283"/>
  <c r="U283"/>
  <c r="CD217" i="24"/>
  <c r="K37" i="23" s="1"/>
  <c r="CA208" i="24"/>
  <c r="BX208"/>
  <c r="E28" i="23" s="1"/>
  <c r="CE211" i="24"/>
  <c r="CB210"/>
  <c r="I30" i="23" s="1"/>
  <c r="BY210" i="24"/>
  <c r="F30" i="23" s="1"/>
  <c r="BZ214" i="24"/>
  <c r="G34" i="23" s="1"/>
  <c r="BW211" i="24"/>
  <c r="D31" i="23" s="1"/>
  <c r="CG217" i="24"/>
  <c r="N37" i="23" s="1"/>
  <c r="CD211" i="24"/>
  <c r="CA209"/>
  <c r="H29" i="23" s="1"/>
  <c r="BX209" i="24"/>
  <c r="E29" i="23" s="1"/>
  <c r="CD208" i="24"/>
  <c r="K28" i="23" s="1"/>
  <c r="CD210" i="24"/>
  <c r="K30" i="23" s="1"/>
  <c r="CA213" i="24"/>
  <c r="H33" i="23" s="1"/>
  <c r="BX211" i="24"/>
  <c r="E31" i="23" s="1"/>
  <c r="BX213" i="24"/>
  <c r="E33" i="23" s="1"/>
  <c r="CE210" i="24"/>
  <c r="L30" i="23" s="1"/>
  <c r="CE208" i="24"/>
  <c r="L28" i="23" s="1"/>
  <c r="CB214" i="24"/>
  <c r="I34" i="23" s="1"/>
  <c r="CB208" i="24"/>
  <c r="I28" i="23" s="1"/>
  <c r="BY214" i="24"/>
  <c r="F34" i="23" s="1"/>
  <c r="BV213" i="24"/>
  <c r="C33" i="23" s="1"/>
  <c r="CF217" i="24"/>
  <c r="M37" i="23" s="1"/>
  <c r="CF208" i="24"/>
  <c r="M28" i="23" s="1"/>
  <c r="CC214" i="24"/>
  <c r="J34" i="23" s="1"/>
  <c r="BZ213" i="24"/>
  <c r="G33" i="23" s="1"/>
  <c r="BZ217" i="24"/>
  <c r="G37" i="23" s="1"/>
  <c r="BW214" i="24"/>
  <c r="D34" i="23" s="1"/>
  <c r="BW208" i="24"/>
  <c r="CG211"/>
  <c r="N31" i="23" s="1"/>
  <c r="CG209" i="24"/>
  <c r="N29" i="23" s="1"/>
  <c r="CD209" i="24"/>
  <c r="K29" i="23" s="1"/>
  <c r="CD214" i="24"/>
  <c r="K34" i="23" s="1"/>
  <c r="CA210" i="24"/>
  <c r="H30" i="23" s="1"/>
  <c r="CA211" i="24"/>
  <c r="H31" i="23" s="1"/>
  <c r="BX210" i="24"/>
  <c r="E30" i="23" s="1"/>
  <c r="CE217" i="24"/>
  <c r="L37" i="23" s="1"/>
  <c r="CE214" i="24"/>
  <c r="L34" i="23" s="1"/>
  <c r="CB217" i="24"/>
  <c r="I37" i="23" s="1"/>
  <c r="CB209" i="24"/>
  <c r="I29" i="23" s="1"/>
  <c r="BY217" i="24"/>
  <c r="F37" i="23" s="1"/>
  <c r="BY209" i="24"/>
  <c r="F29" i="23" s="1"/>
  <c r="CF211" i="24"/>
  <c r="M31" i="23" s="1"/>
  <c r="CF209" i="24"/>
  <c r="M29" i="23" s="1"/>
  <c r="CC217" i="24"/>
  <c r="J37" i="23" s="1"/>
  <c r="CC209" i="24"/>
  <c r="J29" i="23" s="1"/>
  <c r="BZ211" i="24"/>
  <c r="G31" i="23" s="1"/>
  <c r="BW217" i="24"/>
  <c r="D37" i="23" s="1"/>
  <c r="BW209" i="24"/>
  <c r="D29" i="23" s="1"/>
  <c r="CG214" i="24"/>
  <c r="N34" i="23" s="1"/>
  <c r="CG213" i="24"/>
  <c r="N33" i="23" s="1"/>
  <c r="CD213" i="24"/>
  <c r="K33" i="23" s="1"/>
  <c r="CA214" i="24"/>
  <c r="H34" i="23" s="1"/>
  <c r="BX214" i="24"/>
  <c r="E34" i="23" s="1"/>
  <c r="CE209" i="24"/>
  <c r="L29" i="23" s="1"/>
  <c r="CB211" i="24"/>
  <c r="I31" i="23" s="1"/>
  <c r="CB213" i="24"/>
  <c r="I33" i="23" s="1"/>
  <c r="BY211" i="24"/>
  <c r="F31" i="23" s="1"/>
  <c r="BY213" i="24"/>
  <c r="F33" i="23" s="1"/>
  <c r="CF214" i="24"/>
  <c r="M34" i="23" s="1"/>
  <c r="CF213" i="24"/>
  <c r="M33" i="23" s="1"/>
  <c r="CC211" i="24"/>
  <c r="J31" i="23" s="1"/>
  <c r="CC213" i="24"/>
  <c r="J33" i="23" s="1"/>
  <c r="BZ208" i="24"/>
  <c r="G28" i="23" s="1"/>
  <c r="BZ210" i="24"/>
  <c r="G30" i="23" s="1"/>
  <c r="BW213" i="24"/>
  <c r="D33" i="23" s="1"/>
  <c r="CG208" i="24"/>
  <c r="N28" i="23" s="1"/>
  <c r="CG210" i="24"/>
  <c r="N30" i="23" s="1"/>
  <c r="CA217" i="24"/>
  <c r="H37" i="23" s="1"/>
  <c r="BX217" i="24"/>
  <c r="E37" i="23" s="1"/>
  <c r="CE213" i="24"/>
  <c r="L33" i="23" s="1"/>
  <c r="BY208" i="24"/>
  <c r="F28" i="23" s="1"/>
  <c r="CC208" i="24"/>
  <c r="BZ209"/>
  <c r="G29" i="23" s="1"/>
  <c r="BW210" i="24"/>
  <c r="D30" i="23" s="1"/>
  <c r="FK218" i="17"/>
  <c r="L31" i="23"/>
  <c r="K31"/>
  <c r="H28"/>
  <c r="C31"/>
  <c r="BV208" i="24"/>
  <c r="J30" i="23"/>
  <c r="BV214" i="24"/>
  <c r="M30" i="23"/>
  <c r="BV209" i="24"/>
  <c r="D28" i="23"/>
  <c r="BV210" i="24"/>
  <c r="BV217"/>
  <c r="A322" i="27" l="1"/>
  <c r="A323" s="1"/>
  <c r="A324" s="1"/>
  <c r="A325" s="1"/>
  <c r="A326" s="1"/>
  <c r="A327" s="1"/>
  <c r="A328" s="1"/>
  <c r="A329" s="1"/>
  <c r="V328"/>
  <c r="AC320"/>
  <c r="U320"/>
  <c r="AA328"/>
  <c r="AE320"/>
  <c r="W320"/>
  <c r="Y320"/>
  <c r="R320"/>
  <c r="AA320"/>
  <c r="S320"/>
  <c r="CC212" i="24"/>
  <c r="CC215" s="1"/>
  <c r="CC216" s="1"/>
  <c r="N316" i="27"/>
  <c r="O316"/>
  <c r="J316"/>
  <c r="Y314"/>
  <c r="Z322"/>
  <c r="V312"/>
  <c r="V322"/>
  <c r="U315"/>
  <c r="AA310"/>
  <c r="U326"/>
  <c r="Y312"/>
  <c r="V311"/>
  <c r="AD314"/>
  <c r="Z310"/>
  <c r="X312"/>
  <c r="U313"/>
  <c r="AF314"/>
  <c r="S315"/>
  <c r="Y310"/>
  <c r="AC324"/>
  <c r="AD312"/>
  <c r="U325"/>
  <c r="AC315"/>
  <c r="U311"/>
  <c r="AE311"/>
  <c r="AB310"/>
  <c r="V314"/>
  <c r="AD304"/>
  <c r="U305"/>
  <c r="AA312"/>
  <c r="T314"/>
  <c r="AA315"/>
  <c r="S311"/>
  <c r="W326"/>
  <c r="X313"/>
  <c r="S302"/>
  <c r="R328" s="1"/>
  <c r="AA322"/>
  <c r="AC311"/>
  <c r="U300"/>
  <c r="AA313"/>
  <c r="AD313"/>
  <c r="AF315"/>
  <c r="AB311"/>
  <c r="X314"/>
  <c r="W314"/>
  <c r="U327"/>
  <c r="AA311"/>
  <c r="X310"/>
  <c r="AF313"/>
  <c r="AD303"/>
  <c r="U304"/>
  <c r="W312"/>
  <c r="T310"/>
  <c r="S313"/>
  <c r="AD311"/>
  <c r="X315"/>
  <c r="T311"/>
  <c r="AF312"/>
  <c r="AC313"/>
  <c r="AF316"/>
  <c r="AE322"/>
  <c r="U312"/>
  <c r="AF310"/>
  <c r="Z314"/>
  <c r="V310"/>
  <c r="T312"/>
  <c r="AE312"/>
  <c r="AB314"/>
  <c r="AC314"/>
  <c r="U310"/>
  <c r="AF322"/>
  <c r="Z312"/>
  <c r="U324"/>
  <c r="Y315"/>
  <c r="AE310"/>
  <c r="AC312"/>
  <c r="Z311"/>
  <c r="T315"/>
  <c r="AD310"/>
  <c r="AB312"/>
  <c r="Y313"/>
  <c r="Z315"/>
  <c r="U314"/>
  <c r="AD315"/>
  <c r="R312"/>
  <c r="AE314"/>
  <c r="W310"/>
  <c r="W313"/>
  <c r="V313"/>
  <c r="AB315"/>
  <c r="X311"/>
  <c r="Z313"/>
  <c r="S314"/>
  <c r="AC326"/>
  <c r="AE315"/>
  <c r="W311"/>
  <c r="AB313"/>
  <c r="AD302"/>
  <c r="U303"/>
  <c r="S312"/>
  <c r="X302"/>
  <c r="AE313"/>
  <c r="V315"/>
  <c r="AF311"/>
  <c r="AA314"/>
  <c r="S310"/>
  <c r="W315"/>
  <c r="AC310"/>
  <c r="AC325"/>
  <c r="T313"/>
  <c r="U301"/>
  <c r="U322"/>
  <c r="Y311"/>
  <c r="G316"/>
  <c r="H316"/>
  <c r="M316"/>
  <c r="F316"/>
  <c r="D316"/>
  <c r="L316"/>
  <c r="I316"/>
  <c r="C316"/>
  <c r="E316"/>
  <c r="K316"/>
  <c r="CA212" i="24"/>
  <c r="CA215" s="1"/>
  <c r="CA216" s="1"/>
  <c r="BX212"/>
  <c r="BX215" s="1"/>
  <c r="BX216" s="1"/>
  <c r="CG212"/>
  <c r="CG215" s="1"/>
  <c r="CG216" s="1"/>
  <c r="CH211"/>
  <c r="O31" i="23" s="1"/>
  <c r="C30"/>
  <c r="CH210" i="24"/>
  <c r="O30" i="23" s="1"/>
  <c r="C28"/>
  <c r="BV212" i="24"/>
  <c r="C32" i="23" s="1"/>
  <c r="CH208" i="24"/>
  <c r="O28" i="23" s="1"/>
  <c r="BW212" i="24"/>
  <c r="BW215" s="1"/>
  <c r="BW216" s="1"/>
  <c r="J28" i="23"/>
  <c r="CH213" i="24"/>
  <c r="O33" i="23" s="1"/>
  <c r="CE212" i="24"/>
  <c r="CE215" s="1"/>
  <c r="CE216" s="1"/>
  <c r="C34" i="23"/>
  <c r="CH214" i="24"/>
  <c r="O34" i="23" s="1"/>
  <c r="C37"/>
  <c r="CH217" i="24"/>
  <c r="O37" i="23" s="1"/>
  <c r="C29"/>
  <c r="CH209" i="24"/>
  <c r="O29" i="23" s="1"/>
  <c r="BY212" i="24"/>
  <c r="BY215" s="1"/>
  <c r="BY216" s="1"/>
  <c r="BZ212"/>
  <c r="BZ215" s="1"/>
  <c r="BZ216" s="1"/>
  <c r="CF212"/>
  <c r="CF215" s="1"/>
  <c r="CF216" s="1"/>
  <c r="CB212"/>
  <c r="CB215" s="1"/>
  <c r="CB216" s="1"/>
  <c r="CD212"/>
  <c r="CD215" s="1"/>
  <c r="CD216" s="1"/>
  <c r="S316" i="27" l="1"/>
  <c r="AC316"/>
  <c r="V316"/>
  <c r="T316"/>
  <c r="AB316"/>
  <c r="Y316"/>
  <c r="W316"/>
  <c r="U316"/>
  <c r="AE316"/>
  <c r="AA316"/>
  <c r="AD316"/>
  <c r="X316"/>
  <c r="Z316"/>
  <c r="F32" i="23"/>
  <c r="D32"/>
  <c r="G32"/>
  <c r="N32"/>
  <c r="M32"/>
  <c r="L32"/>
  <c r="I32"/>
  <c r="CH212" i="24"/>
  <c r="O32" i="23" s="1"/>
  <c r="BV215" i="24"/>
  <c r="H32" i="23"/>
  <c r="E32"/>
  <c r="J32"/>
  <c r="K32"/>
  <c r="C35" l="1"/>
  <c r="BV216" i="24"/>
  <c r="CH215"/>
  <c r="CH216" s="1"/>
  <c r="L36" i="23"/>
  <c r="L35"/>
  <c r="G36"/>
  <c r="G35"/>
  <c r="I36"/>
  <c r="I35"/>
  <c r="J36"/>
  <c r="J35"/>
  <c r="H36"/>
  <c r="H35"/>
  <c r="F36"/>
  <c r="F35"/>
  <c r="N36"/>
  <c r="N35"/>
  <c r="M36"/>
  <c r="M35"/>
  <c r="D36"/>
  <c r="D35"/>
  <c r="K36"/>
  <c r="K35"/>
  <c r="E36"/>
  <c r="E35"/>
  <c r="C36"/>
  <c r="O36" l="1"/>
  <c r="O35"/>
</calcChain>
</file>

<file path=xl/sharedStrings.xml><?xml version="1.0" encoding="utf-8"?>
<sst xmlns="http://schemas.openxmlformats.org/spreadsheetml/2006/main" count="573" uniqueCount="214">
  <si>
    <t>Presented By :-</t>
  </si>
  <si>
    <t>HEERA LAL JAT</t>
  </si>
  <si>
    <t>V./P. -  CHANDAWAL NAGAR , SOJAT (PALI)</t>
  </si>
  <si>
    <t>ML</t>
  </si>
  <si>
    <t>AB</t>
  </si>
  <si>
    <t>Sr. Teacher at MGGS BAR (PALI)</t>
  </si>
  <si>
    <t>A</t>
  </si>
  <si>
    <t>Suresh Kumar</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</si>
  <si>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</si>
  <si>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</si>
  <si>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</si>
  <si>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</si>
  <si>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</si>
  <si>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</si>
  <si>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</si>
  <si>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</si>
  <si>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https://youtu.be/SrOW86gd-HE</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</si>
  <si>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</si>
  <si>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</si>
  <si>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</si>
  <si>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</si>
  <si>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</si>
  <si>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</si>
  <si>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विज्ञान</t>
  </si>
  <si>
    <t xml:space="preserve">सामाजिक विज्ञान </t>
  </si>
  <si>
    <t>गणित</t>
  </si>
  <si>
    <t xml:space="preserve">संस्कृत	</t>
  </si>
  <si>
    <t>उर्दू</t>
  </si>
  <si>
    <t>गुजराती</t>
  </si>
  <si>
    <t>सिंधी</t>
  </si>
  <si>
    <t>पंजाबी</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</si>
  <si>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</si>
  <si>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</si>
  <si>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</si>
  <si>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</si>
  <si>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</si>
  <si>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</si>
  <si>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</si>
  <si>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</si>
  <si>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</si>
  <si>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संस्कृत (71)</t>
  </si>
  <si>
    <t xml:space="preserve">कला शिक्षा </t>
  </si>
  <si>
    <t xml:space="preserve">ए/बी/सी/डी/ई ग्रेडिंग देनी है 
(A/B/C/D/E  Grade)	</t>
  </si>
  <si>
    <t>संस्कृतम</t>
  </si>
  <si>
    <t xml:space="preserve">शारीरिक एवं स्वास्थ्य शिक्षा </t>
  </si>
  <si>
    <t xml:space="preserve">86 से 100 प्रतिशत तक 		</t>
  </si>
  <si>
    <t>71 से 85 प्रतिशत तक</t>
  </si>
  <si>
    <t>51 से 70 प्रतिशत तक</t>
  </si>
  <si>
    <t>33  से 50 प्रतिशत तक</t>
  </si>
  <si>
    <t>0  से 32 प्रतिशत तक</t>
  </si>
  <si>
    <t xml:space="preserve">केवल संस्कृत विधालयों हेतु </t>
  </si>
  <si>
    <t xml:space="preserve">निदेशालय बीकानेर द्वारा जारी आदेश का सारांश </t>
  </si>
  <si>
    <r>
      <rPr>
        <b/>
        <sz val="14"/>
        <color theme="1"/>
        <rFont val="Calibri"/>
        <family val="2"/>
        <scheme val="minor"/>
      </rPr>
      <t>1</t>
    </r>
    <r>
      <rPr>
        <b/>
        <sz val="11"/>
        <color theme="1"/>
        <rFont val="Calibri"/>
        <family val="2"/>
        <scheme val="minor"/>
      </rPr>
      <t>. स्थानीय परीक्षा में प्रत्येक विषय की सैद्धांतिक परीक्षा हेतु प्रथम टेस्ट , द्वितीय टेस्ट , अर्द्ध वार्षिक परीक्षा व वार्षिक परीक्षा हेतु निम्नोक्त अंक निर्धारित रहेंगे -</t>
    </r>
  </si>
  <si>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</si>
  <si>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</si>
  <si>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</si>
  <si>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</si>
  <si>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 xml:space="preserve">सामयिक परख </t>
  </si>
  <si>
    <t>PRINT</t>
  </si>
  <si>
    <t>TO</t>
  </si>
  <si>
    <t>Radheshyam</t>
  </si>
  <si>
    <t>Heeralal Jat</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</si>
  <si>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</si>
  <si>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</si>
  <si>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</si>
  <si>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</si>
  <si>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</si>
  <si>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</si>
  <si>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</si>
  <si>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</si>
  <si>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</si>
  <si>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</si>
  <si>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</si>
  <si>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</si>
  <si>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Mamta lawaniya</t>
  </si>
  <si>
    <t>yogendra</t>
  </si>
  <si>
    <t>Suresh kumar</t>
  </si>
  <si>
    <t>Sharad Sharma</t>
  </si>
  <si>
    <t>Prakash Chand</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</si>
  <si>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</si>
  <si>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</si>
  <si>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</si>
  <si>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</si>
  <si>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</si>
  <si>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</si>
  <si>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</si>
  <si>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</si>
  <si>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</si>
  <si>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</si>
  <si>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</si>
  <si>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</si>
  <si>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</si>
  <si>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</si>
  <si>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</si>
  <si>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</si>
  <si>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</si>
  <si>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</si>
  <si>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</si>
  <si>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</si>
  <si>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</si>
  <si>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</si>
  <si>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</si>
  <si>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</si>
  <si>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</si>
  <si>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</si>
  <si>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</si>
  <si>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</si>
  <si>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इस शीट पर वर्क करने हेतु व सहायता हेतु विडियो लिंक </t>
  </si>
  <si>
    <t>Yogendra</t>
  </si>
  <si>
    <t>E</t>
  </si>
  <si>
    <t xml:space="preserve">अर्द्धवार्षिक  कुल	 पूर्णांक	</t>
  </si>
  <si>
    <t>This Sheet Password :-     Resultsheet2023</t>
  </si>
  <si>
    <t xml:space="preserve">50 + 20 = 70 </t>
  </si>
  <si>
    <t>10 + 10</t>
  </si>
  <si>
    <t xml:space="preserve">50 + 20 + 70 </t>
  </si>
  <si>
    <t xml:space="preserve">80 + 30 = 110 </t>
  </si>
  <si>
    <t>80 + 30 = 110</t>
  </si>
  <si>
    <r>
      <t xml:space="preserve">       </t>
    </r>
    <r>
      <rPr>
        <b/>
        <sz val="12"/>
        <color rgb="FF002060"/>
        <rFont val="Calibri"/>
        <family val="2"/>
        <scheme val="minor"/>
      </rPr>
      <t xml:space="preserve"> 10 + 10</t>
    </r>
    <r>
      <rPr>
        <b/>
        <sz val="11"/>
        <color rgb="FF002060"/>
        <rFont val="Calibri"/>
        <family val="2"/>
        <scheme val="minor"/>
      </rPr>
      <t xml:space="preserve">
  तृतीय भाषा
    (कोई एक)           </t>
    </r>
  </si>
  <si>
    <t>Password of This Result Sheet  :-             Resultsheet2023</t>
  </si>
  <si>
    <t xml:space="preserve">परम पूज्य गुरुदेव वासुदेव जी महाराज </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</si>
  <si>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</si>
  <si>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</si>
  <si>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t xml:space="preserve">यह रिजल्ट शीट एक्सेल सॉफ्टवेयर आपको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CC00CC"/>
        <rFont val="Calibri"/>
        <family val="2"/>
        <scheme val="minor"/>
      </rPr>
      <t>heeralal jat</t>
    </r>
    <r>
      <rPr>
        <b/>
        <sz val="14"/>
        <color rgb="FF0000CC"/>
        <rFont val="Calibri"/>
        <family val="2"/>
        <scheme val="minor"/>
      </rPr>
      <t xml:space="preserve"> </t>
    </r>
    <r>
      <rPr>
        <b/>
        <sz val="11"/>
        <color rgb="FF0000CC"/>
        <rFont val="Calibri"/>
        <family val="2"/>
        <scheme val="minor"/>
      </rPr>
      <t>लिखकर सर्च करेंगे , तो भी यह एक्सेल शीट मिल जाएगी I</t>
    </r>
  </si>
  <si>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</si>
  <si>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इसके अंतर्गत नियमित विद्यार्थियों के लिए विद्यालय द्वारा लिए गए प्रथम परख (10 अक), द्वितीय परख (10 अंक) व अर्द्धवार्षिक परीक्षा (70 अंक)  और वार्षिक परीक्षा (110 अंक)  आदि के कुल</t>
    </r>
    <r>
      <rPr>
        <b/>
        <sz val="12"/>
        <color rgb="FF006600"/>
        <rFont val="Calibri"/>
        <family val="2"/>
        <scheme val="minor"/>
      </rPr>
      <t xml:space="preserve"> 200</t>
    </r>
    <r>
      <rPr>
        <b/>
        <sz val="11"/>
        <color rgb="FF006600"/>
        <rFont val="Calibri"/>
        <family val="2"/>
        <scheme val="minor"/>
      </rPr>
      <t xml:space="preserve"> अंक होंगे।</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</si>
  <si>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</si>
  <si>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</si>
  <si>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</si>
  <si>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</si>
  <si>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</si>
  <si>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</si>
  <si>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Yogesh</t>
  </si>
  <si>
    <t>MGGS BAR (PALI)</t>
  </si>
  <si>
    <r>
      <t xml:space="preserve">HEERA LAL JAT
</t>
    </r>
    <r>
      <rPr>
        <b/>
        <i/>
        <sz val="16"/>
        <color rgb="FF123A24"/>
        <rFont val="Calibri"/>
        <family val="2"/>
        <scheme val="minor"/>
      </rPr>
      <t>Sr. Teacher</t>
    </r>
  </si>
  <si>
    <t xml:space="preserve">परम पूज्य गुरुदेव </t>
  </si>
  <si>
    <t xml:space="preserve">नोट :-  यह एक्सेल फाइल कम सॉफ्टवेयर निःशुल्क है I शिक्षक साथियों के सम्मान में यह सॉफ्टवेयर फ्री में उपलब्ध करवाया जा रहा है I </t>
  </si>
  <si>
    <t xml:space="preserve"> 2022-2023</t>
  </si>
  <si>
    <t>28-10-2014</t>
  </si>
  <si>
    <t>AAKIFA BANO</t>
  </si>
  <si>
    <t>SHABBIR MOHAMMAD</t>
  </si>
  <si>
    <t>HEENA KOUSER</t>
  </si>
  <si>
    <t>ANUJ GIRI</t>
  </si>
  <si>
    <t>BHAGWAT GIRI</t>
  </si>
  <si>
    <t>KANTA DEVI</t>
  </si>
  <si>
    <t>ARMAN HUSSAIN</t>
  </si>
  <si>
    <t>AARIF HUSSAIN</t>
  </si>
  <si>
    <t>SALMA BANO</t>
  </si>
  <si>
    <t>ARMAN SHAH</t>
  </si>
  <si>
    <t>JAKIR SHAH</t>
  </si>
  <si>
    <t>HEENA BANU</t>
  </si>
  <si>
    <t>25-08-2015</t>
  </si>
  <si>
    <t>BHAVYANSH SINGH CHOUHAN</t>
  </si>
  <si>
    <t>AJIT SINGH</t>
  </si>
  <si>
    <t>MEENA</t>
  </si>
  <si>
    <t>16-06-2014</t>
  </si>
  <si>
    <t>BHUMIKA BAGRI</t>
  </si>
  <si>
    <t>MUKESH BAGRI</t>
  </si>
  <si>
    <t>SEEMA BAGRI</t>
  </si>
  <si>
    <t>28-09-2015</t>
  </si>
  <si>
    <t>DAKSH PRAJAPAT</t>
  </si>
  <si>
    <t>PRAKASH PRAJAPAT</t>
  </si>
  <si>
    <t>REKHA PRAJAPATI</t>
  </si>
  <si>
    <t>26-10-2015</t>
  </si>
  <si>
    <t>DIVYA BAGRI</t>
  </si>
  <si>
    <t>MUKESH</t>
  </si>
  <si>
    <t>SEEMA</t>
  </si>
  <si>
    <t>DUSHYANT DAYAMA</t>
  </si>
  <si>
    <t>BASANT KUMAR DAYAMA</t>
  </si>
  <si>
    <t>PUSHPA DAYAMA</t>
  </si>
  <si>
    <t>23-10-2015</t>
  </si>
  <si>
    <t>GUNEET CHOUHAN</t>
  </si>
  <si>
    <t>KAILASH CHOUHAN</t>
  </si>
  <si>
    <t>PUSHPA DEVI</t>
  </si>
  <si>
    <t xml:space="preserve">रमेश चन्द्र </t>
  </si>
  <si>
    <t xml:space="preserve">दिनेश चन्द्र </t>
  </si>
  <si>
    <t xml:space="preserve">चंद्रा </t>
  </si>
  <si>
    <t xml:space="preserve">राहुल </t>
  </si>
  <si>
    <t xml:space="preserve">रोहित </t>
  </si>
  <si>
    <t xml:space="preserve">मोहिनी </t>
  </si>
  <si>
    <t>M</t>
  </si>
  <si>
    <t>F</t>
  </si>
  <si>
    <t>OBC</t>
  </si>
  <si>
    <t>GEN</t>
  </si>
  <si>
    <t>SC</t>
  </si>
  <si>
    <t>Lalit Kumar</t>
  </si>
  <si>
    <t>Prakash chand</t>
  </si>
  <si>
    <t>उर्दू (72)</t>
  </si>
  <si>
    <t>गुजराती (73)</t>
  </si>
  <si>
    <t>सिंधी (74)</t>
  </si>
  <si>
    <t>पंजाबी (75)</t>
  </si>
  <si>
    <t xml:space="preserve">उर्दू (72) </t>
  </si>
  <si>
    <t xml:space="preserve">सिंधी (74) </t>
  </si>
  <si>
    <t>संस्कृतम (95)</t>
  </si>
  <si>
    <t>Sanskrit  (71)</t>
  </si>
  <si>
    <t>Third Lang.</t>
  </si>
  <si>
    <t>Urdu (72)</t>
  </si>
  <si>
    <t>Gujrati (73)</t>
  </si>
  <si>
    <t>Sindhi (74)</t>
  </si>
  <si>
    <t>Punjabi (75)</t>
  </si>
  <si>
    <t>Sanskritam (95)</t>
  </si>
  <si>
    <t xml:space="preserve">तृतीय भाषा </t>
  </si>
  <si>
    <t>ram</t>
  </si>
  <si>
    <t>shyam</t>
  </si>
  <si>
    <t>sita</t>
  </si>
  <si>
    <t>Hindi</t>
  </si>
  <si>
    <t>/</t>
  </si>
  <si>
    <t>you can print 20 Marksheets at once. Two columns are given above, in which you can print the 20 marksheets. you want to print by writing their first and 20th Roll Numbers. Example : 1 to 20, 21 to 40, 41 to 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</si>
  <si>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t>
    </r>
    <r>
      <rPr>
        <sz val="11"/>
        <color theme="1"/>
        <rFont val="Calibri"/>
        <family val="2"/>
        <scheme val="minor"/>
      </rPr>
      <t xml:space="preserve"> से </t>
    </r>
    <r>
      <rPr>
        <b/>
        <sz val="12"/>
        <color theme="1"/>
        <rFont val="Calibri"/>
        <family val="2"/>
        <scheme val="minor"/>
      </rPr>
      <t>20</t>
    </r>
    <r>
      <rPr>
        <sz val="11"/>
        <color theme="1"/>
        <rFont val="Calibri"/>
        <family val="2"/>
        <scheme val="minor"/>
      </rPr>
      <t xml:space="preserve"> , </t>
    </r>
    <r>
      <rPr>
        <b/>
        <sz val="12"/>
        <color theme="1"/>
        <rFont val="Calibri"/>
        <family val="2"/>
        <scheme val="minor"/>
      </rPr>
      <t>21</t>
    </r>
    <r>
      <rPr>
        <sz val="11"/>
        <color theme="1"/>
        <rFont val="Calibri"/>
        <family val="2"/>
        <scheme val="minor"/>
      </rPr>
      <t xml:space="preserve"> से </t>
    </r>
    <r>
      <rPr>
        <b/>
        <sz val="12"/>
        <color theme="1"/>
        <rFont val="Calibri"/>
        <family val="2"/>
        <scheme val="minor"/>
      </rPr>
      <t>40 , 41</t>
    </r>
    <r>
      <rPr>
        <sz val="11"/>
        <color theme="1"/>
        <rFont val="Calibri"/>
        <family val="2"/>
        <scheme val="minor"/>
      </rPr>
      <t xml:space="preserve"> से </t>
    </r>
    <r>
      <rPr>
        <b/>
        <sz val="12"/>
        <color theme="1"/>
        <rFont val="Calibri"/>
        <family val="2"/>
        <scheme val="minor"/>
      </rPr>
      <t>60</t>
    </r>
    <r>
      <rPr>
        <sz val="11"/>
        <color theme="1"/>
        <rFont val="Calibri"/>
        <family val="2"/>
        <scheme val="minor"/>
      </rPr>
      <t xml:space="preserve"> ...........</t>
    </r>
  </si>
  <si>
    <t>to</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</si>
  <si>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</si>
  <si>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</si>
  <si>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 xml:space="preserve">सत्र 2022-23  हेतु कक्षा 06 व 07 के लिए रिजल्ट शीट  </t>
  </si>
  <si>
    <t>https://youtu.be/KtnNRLzdadU</t>
  </si>
  <si>
    <t>Updated  On</t>
  </si>
</sst>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83">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b/>
      <sz val="10.5"/>
      <color rgb="FF002060"/>
      <name val="Calibri"/>
      <family val="2"/>
      <scheme val="minor"/>
    </font>
    <font>
      <sz val="14"/>
      <color rgb="FFFF0000"/>
      <name val="Kruti Dev 010"/>
    </font>
    <font>
      <sz val="12"/>
      <color rgb="FFFF0000"/>
      <name val="Calibri"/>
      <family val="2"/>
      <scheme val="minor"/>
    </font>
    <font>
      <b/>
      <sz val="14"/>
      <color theme="0"/>
      <name val="Kruti Dev 010"/>
    </font>
    <font>
      <sz val="11"/>
      <name val="Calibri"/>
      <family val="2"/>
      <scheme val="minor"/>
    </font>
    <font>
      <b/>
      <sz val="22"/>
      <color theme="1"/>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sz val="10"/>
      <color theme="1"/>
      <name val="Calibri"/>
      <family val="2"/>
      <scheme val="minor"/>
    </font>
    <font>
      <b/>
      <sz val="10.5"/>
      <color theme="1"/>
      <name val="Kruti Dev 010"/>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6"/>
      <color rgb="FF0000CC"/>
      <name val="Calibri"/>
      <family val="2"/>
      <scheme val="minor"/>
    </font>
    <font>
      <b/>
      <i/>
      <sz val="16"/>
      <color rgb="FF0070C0"/>
      <name val="Calibri"/>
      <family val="2"/>
    </font>
    <font>
      <b/>
      <i/>
      <u/>
      <sz val="18"/>
      <color theme="9" tint="-0.499984740745262"/>
      <name val="Calibri"/>
      <family val="2"/>
    </font>
    <font>
      <b/>
      <sz val="11"/>
      <color theme="0" tint="-0.14999847407452621"/>
      <name val="Calibri"/>
      <family val="2"/>
      <scheme val="min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name val="Calibri"/>
      <family val="2"/>
      <scheme val="minor"/>
    </font>
    <font>
      <b/>
      <sz val="10.5"/>
      <name val="Calibri"/>
      <family val="2"/>
    </font>
    <font>
      <sz val="10"/>
      <name val="Kruti Dev 010"/>
    </font>
    <font>
      <b/>
      <sz val="16"/>
      <name val="Calibri"/>
      <family val="2"/>
      <scheme val="minor"/>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8"/>
      <color rgb="FFCC0099"/>
      <name val="Calibri"/>
      <family val="2"/>
      <scheme val="minor"/>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sz val="10"/>
      <name val="Arial"/>
      <family val="2"/>
    </font>
    <font>
      <b/>
      <sz val="26"/>
      <color indexed="10"/>
      <name val="Kruti Dev 010"/>
    </font>
    <font>
      <b/>
      <sz val="8"/>
      <name val="Calibri"/>
      <family val="2"/>
      <scheme val="minor"/>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10"/>
      <color rgb="FFCC00CC"/>
      <name val="Cambria"/>
      <family val="1"/>
      <scheme val="major"/>
    </font>
    <font>
      <b/>
      <u val="double"/>
      <sz val="12"/>
      <color rgb="FF0000CC"/>
      <name val="Calibri"/>
      <family val="2"/>
      <scheme val="minor"/>
    </font>
    <font>
      <b/>
      <sz val="13"/>
      <color theme="9" tint="-0.499984740745262"/>
      <name val="Cambria"/>
      <family val="1"/>
      <scheme val="maj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2"/>
      <color rgb="FF0000CC"/>
      <name val="Cambria"/>
      <family val="1"/>
      <scheme val="major"/>
    </font>
    <font>
      <b/>
      <sz val="14"/>
      <color rgb="FFCC00CC"/>
      <name val="Calibri"/>
      <family val="2"/>
      <scheme val="minor"/>
    </font>
    <font>
      <sz val="11"/>
      <color rgb="FF0000CC"/>
      <name val="Calibri"/>
      <family val="2"/>
      <scheme val="minor"/>
    </font>
    <font>
      <b/>
      <sz val="13"/>
      <color rgb="FF0000CC"/>
      <name val="Calibri"/>
      <family val="2"/>
      <scheme val="minor"/>
    </font>
    <font>
      <b/>
      <sz val="11"/>
      <name val="Cambria"/>
      <family val="1"/>
      <scheme val="major"/>
    </font>
    <font>
      <b/>
      <i/>
      <sz val="13"/>
      <color rgb="FF0000CC"/>
      <name val="Cambria"/>
      <family val="1"/>
      <scheme val="major"/>
    </font>
    <font>
      <b/>
      <sz val="16"/>
      <color rgb="FFCC00CC"/>
      <name val="Calibri"/>
      <family val="2"/>
      <scheme val="minor"/>
    </font>
    <font>
      <b/>
      <i/>
      <sz val="16"/>
      <color rgb="FF123A24"/>
      <name val="Calibri"/>
      <family val="2"/>
      <scheme val="minor"/>
    </font>
    <font>
      <b/>
      <sz val="13"/>
      <name val="Calibri"/>
      <family val="2"/>
      <scheme val="minor"/>
    </font>
    <font>
      <b/>
      <sz val="13"/>
      <color theme="1"/>
      <name val="Cambria"/>
      <family val="1"/>
      <scheme val="major"/>
    </font>
    <font>
      <b/>
      <sz val="9.5"/>
      <color theme="1"/>
      <name val="Calibri"/>
      <family val="2"/>
      <scheme val="minor"/>
    </font>
    <font>
      <b/>
      <sz val="11.5"/>
      <color theme="1"/>
      <name val="Calibri"/>
      <family val="2"/>
      <scheme val="minor"/>
    </font>
    <font>
      <b/>
      <sz val="11.5"/>
      <color theme="1"/>
      <name val="Kruti Dev 010"/>
    </font>
    <font>
      <sz val="14"/>
      <color rgb="FF7030A0"/>
      <name val="Kruti Dev 010"/>
    </font>
    <font>
      <sz val="14"/>
      <color rgb="FF7030A0"/>
      <name val="Calibri"/>
      <family val="2"/>
      <scheme val="minor"/>
    </font>
    <font>
      <b/>
      <sz val="10"/>
      <color rgb="FF006600"/>
      <name val="Calibri"/>
      <family val="2"/>
      <scheme val="minor"/>
    </font>
    <font>
      <b/>
      <sz val="9.5"/>
      <name val="Calibri"/>
      <family val="2"/>
      <scheme val="minor"/>
    </font>
    <font>
      <b/>
      <sz val="9.5"/>
      <color rgb="FFFF0000"/>
      <name val="Calibri"/>
      <family val="2"/>
      <scheme val="minor"/>
    </font>
    <font>
      <b/>
      <sz val="9.5"/>
      <color indexed="10"/>
      <name val="Calibri"/>
      <family val="2"/>
      <scheme val="minor"/>
    </font>
    <font>
      <b/>
      <sz val="11"/>
      <color rgb="FFFF0000"/>
      <name val="Cambria"/>
      <family val="1"/>
      <scheme val="major"/>
    </font>
    <font>
      <b/>
      <sz val="11"/>
      <color rgb="FF0000FF"/>
      <name val="Calibri"/>
      <family val="2"/>
      <scheme val="minor"/>
    </font>
    <font>
      <b/>
      <sz val="11"/>
      <color rgb="FFFF0000"/>
      <name val="Calibri"/>
      <family val="2"/>
    </font>
    <font>
      <b/>
      <sz val="12"/>
      <color rgb="FFFF0000"/>
      <name val="Calibri"/>
      <family val="2"/>
    </font>
    <font>
      <b/>
      <sz val="10"/>
      <color rgb="FFCC00CC"/>
      <name val="Calibri"/>
      <family val="2"/>
    </font>
    <font>
      <b/>
      <u val="double"/>
      <sz val="14"/>
      <color rgb="FFFF0000"/>
      <name val="Calibri"/>
      <family val="2"/>
      <scheme val="minor"/>
    </font>
    <font>
      <b/>
      <sz val="8"/>
      <color rgb="FF0000CC"/>
      <name val="Calibri"/>
      <family val="2"/>
      <scheme val="minor"/>
    </font>
    <font>
      <b/>
      <sz val="8"/>
      <color rgb="FFCC00CC"/>
      <name val="Calibri"/>
      <family val="2"/>
      <scheme val="minor"/>
    </font>
    <font>
      <b/>
      <i/>
      <sz val="11"/>
      <color rgb="FF0000FF"/>
      <name val="Calibri"/>
      <family val="2"/>
      <scheme val="minor"/>
    </font>
    <font>
      <b/>
      <sz val="10"/>
      <color rgb="FF0000CC"/>
      <name val="Calibri"/>
      <family val="2"/>
      <scheme val="minor"/>
    </font>
    <font>
      <b/>
      <sz val="10"/>
      <color rgb="FFCC00CC"/>
      <name val="Calibri"/>
      <family val="2"/>
      <scheme val="minor"/>
    </font>
    <font>
      <b/>
      <u/>
      <sz val="12"/>
      <color rgb="FF0000CC"/>
      <name val="Cambria"/>
      <family val="1"/>
      <scheme val="major"/>
    </font>
    <font>
      <b/>
      <sz val="10.5"/>
      <color rgb="FF0000CC"/>
      <name val="Calibri"/>
      <family val="2"/>
      <scheme val="minor"/>
    </font>
    <font>
      <b/>
      <sz val="10.5"/>
      <color rgb="FFFF0000"/>
      <name val="Calibri"/>
      <family val="2"/>
      <scheme val="minor"/>
    </font>
    <font>
      <b/>
      <i/>
      <sz val="10.5"/>
      <color indexed="10"/>
      <name val="Calibri"/>
      <family val="2"/>
      <scheme val="minor"/>
    </font>
    <font>
      <b/>
      <i/>
      <sz val="10.5"/>
      <name val="Calibri"/>
      <family val="2"/>
      <scheme val="minor"/>
    </font>
    <font>
      <b/>
      <u/>
      <sz val="10"/>
      <color theme="1"/>
      <name val="Calibri"/>
      <family val="2"/>
      <scheme val="minor"/>
    </font>
    <font>
      <b/>
      <sz val="9.5"/>
      <color rgb="FFCC00CC"/>
      <name val="Calibri"/>
      <family val="2"/>
      <scheme val="minor"/>
    </font>
    <font>
      <sz val="11"/>
      <color theme="8" tint="-0.249977111117893"/>
      <name val="Calibri"/>
      <family val="2"/>
      <scheme val="minor"/>
    </font>
    <font>
      <b/>
      <sz val="13"/>
      <color theme="8" tint="-0.249977111117893"/>
      <name val="Calibri"/>
      <family val="2"/>
      <scheme val="minor"/>
    </font>
    <font>
      <b/>
      <sz val="16"/>
      <color rgb="FFFF0000"/>
      <name val="Calibri"/>
      <family val="2"/>
      <scheme val="minor"/>
    </font>
    <font>
      <b/>
      <sz val="16"/>
      <color rgb="FF3006E4"/>
      <name val="Calibri"/>
      <family val="2"/>
      <scheme val="minor"/>
    </font>
  </fonts>
  <fills count="4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B8E08C"/>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90">
        <stop position="0">
          <color theme="0"/>
        </stop>
        <stop position="1">
          <color theme="2"/>
        </stop>
      </gradientFill>
    </fill>
    <fill>
      <gradientFill degree="45">
        <stop position="0">
          <color theme="5" tint="0.40000610370189521"/>
        </stop>
        <stop position="1">
          <color theme="9" tint="0.40000610370189521"/>
        </stop>
      </gradientFill>
    </fill>
    <fill>
      <gradientFill degree="90">
        <stop position="0">
          <color theme="9" tint="0.40000610370189521"/>
        </stop>
        <stop position="1">
          <color theme="4"/>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type="path" left="0.5" right="0.5" top="0.5" bottom="0.5">
        <stop position="0">
          <color theme="4" tint="0.59999389629810485"/>
        </stop>
        <stop position="1">
          <color theme="5" tint="0.40000610370189521"/>
        </stop>
      </gradientFill>
    </fill>
    <fill>
      <gradientFill degree="90">
        <stop position="0">
          <color theme="0"/>
        </stop>
        <stop position="1">
          <color theme="5" tint="0.40000610370189521"/>
        </stop>
      </gradientFill>
    </fill>
    <fill>
      <patternFill patternType="solid">
        <fgColor theme="6" tint="0.79998168889431442"/>
        <bgColor indexed="64"/>
      </patternFill>
    </fill>
  </fills>
  <borders count="1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medium">
        <color rgb="FFFF0000"/>
      </left>
      <right style="medium">
        <color rgb="FFFF0000"/>
      </right>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style="double">
        <color theme="5" tint="-0.499984740745262"/>
      </left>
      <right/>
      <top/>
      <bottom style="double">
        <color theme="5" tint="-0.499984740745262"/>
      </bottom>
      <diagonal/>
    </border>
    <border>
      <left/>
      <right style="double">
        <color theme="5" tint="-0.499984740745262"/>
      </right>
      <top/>
      <bottom style="double">
        <color theme="5" tint="-0.499984740745262"/>
      </bottom>
      <diagonal/>
    </border>
    <border>
      <left/>
      <right style="thin">
        <color indexed="64"/>
      </right>
      <top/>
      <bottom/>
      <diagonal/>
    </border>
    <border>
      <left/>
      <right style="medium">
        <color rgb="FFFF0000"/>
      </right>
      <top style="thin">
        <color indexed="64"/>
      </top>
      <bottom style="medium">
        <color rgb="FFFF0000"/>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uble">
        <color rgb="FF00B050"/>
      </top>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bottom style="thin">
        <color rgb="FFD60093"/>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style="medium">
        <color rgb="FFFFFF00"/>
      </left>
      <right/>
      <top/>
      <bottom style="medium">
        <color rgb="FFFFFF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right/>
      <top/>
      <bottom style="medium">
        <color rgb="FFFFFF00"/>
      </bottom>
      <diagonal/>
    </border>
    <border>
      <left/>
      <right style="medium">
        <color rgb="FFFFFF00"/>
      </right>
      <top/>
      <bottom style="medium">
        <color rgb="FFFFFF00"/>
      </bottom>
      <diagonal/>
    </border>
    <border>
      <left/>
      <right style="medium">
        <color rgb="FFFFFF00"/>
      </right>
      <top/>
      <bottom/>
      <diagonal/>
    </border>
    <border>
      <left style="medium">
        <color rgb="FFCC00CC"/>
      </left>
      <right style="medium">
        <color rgb="FFCC00CC"/>
      </right>
      <top style="medium">
        <color rgb="FFCC00CC"/>
      </top>
      <bottom style="medium">
        <color rgb="FFCC00CC"/>
      </bottom>
      <diagonal/>
    </border>
    <border>
      <left style="double">
        <color theme="9" tint="-0.499984740745262"/>
      </left>
      <right/>
      <top/>
      <bottom style="double">
        <color theme="9" tint="-0.499984740745262"/>
      </bottom>
      <diagonal/>
    </border>
    <border>
      <left/>
      <right/>
      <top/>
      <bottom style="double">
        <color theme="9" tint="-0.499984740745262"/>
      </bottom>
      <diagonal/>
    </border>
    <border>
      <left/>
      <right style="double">
        <color theme="9" tint="-0.499984740745262"/>
      </right>
      <top/>
      <bottom style="double">
        <color theme="9" tint="-0.499984740745262"/>
      </bottom>
      <diagonal/>
    </border>
    <border>
      <left style="double">
        <color theme="5" tint="-0.499984740745262"/>
      </left>
      <right/>
      <top/>
      <bottom/>
      <diagonal/>
    </border>
    <border>
      <left style="double">
        <color theme="5" tint="-0.499984740745262"/>
      </left>
      <right style="double">
        <color theme="5" tint="-0.499984740745262"/>
      </right>
      <top style="double">
        <color theme="5" tint="-0.499984740745262"/>
      </top>
      <bottom style="medium">
        <color rgb="FFFF0000"/>
      </bottom>
      <diagonal/>
    </border>
    <border>
      <left style="medium">
        <color rgb="FF123A24"/>
      </left>
      <right style="medium">
        <color rgb="FF123A24"/>
      </right>
      <top style="thin">
        <color indexed="64"/>
      </top>
      <bottom style="thin">
        <color indexed="64"/>
      </bottom>
      <diagonal/>
    </border>
    <border>
      <left style="medium">
        <color rgb="FF123A24"/>
      </left>
      <right style="medium">
        <color rgb="FF123A24"/>
      </right>
      <top style="medium">
        <color rgb="FFFF0000"/>
      </top>
      <bottom style="thin">
        <color indexed="64"/>
      </bottom>
      <diagonal/>
    </border>
    <border>
      <left style="medium">
        <color rgb="FF123A24"/>
      </left>
      <right style="medium">
        <color rgb="FF123A24"/>
      </right>
      <top style="thin">
        <color indexed="64"/>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5" tint="-0.499984740745262"/>
      </left>
      <right style="double">
        <color theme="5" tint="-0.499984740745262"/>
      </right>
      <top style="medium">
        <color indexed="64"/>
      </top>
      <bottom/>
      <diagonal/>
    </border>
    <border>
      <left style="double">
        <color theme="5" tint="-0.499984740745262"/>
      </left>
      <right style="double">
        <color theme="5" tint="-0.499984740745262"/>
      </right>
      <top/>
      <bottom/>
      <diagonal/>
    </border>
    <border>
      <left style="double">
        <color indexed="64"/>
      </left>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CC00CC"/>
      </left>
      <right style="thin">
        <color rgb="FFD60093"/>
      </right>
      <top style="thin">
        <color rgb="FFCC00CC"/>
      </top>
      <bottom style="thin">
        <color rgb="FFD60093"/>
      </bottom>
      <diagonal/>
    </border>
    <border>
      <left/>
      <right/>
      <top style="thin">
        <color rgb="FFD60093"/>
      </top>
      <bottom style="thin">
        <color rgb="FFCC00CC"/>
      </bottom>
      <diagonal/>
    </border>
    <border>
      <left style="thin">
        <color rgb="FFCC00CC"/>
      </left>
      <right/>
      <top style="thin">
        <color rgb="FFCC00CC"/>
      </top>
      <bottom style="thin">
        <color rgb="FFCC00CC"/>
      </bottom>
      <diagonal/>
    </border>
    <border>
      <left style="double">
        <color theme="9" tint="-0.499984740745262"/>
      </left>
      <right/>
      <top style="double">
        <color theme="9" tint="-0.499984740745262"/>
      </top>
      <bottom/>
      <diagonal/>
    </border>
    <border>
      <left/>
      <right/>
      <top style="double">
        <color theme="9" tint="-0.499984740745262"/>
      </top>
      <bottom/>
      <diagonal/>
    </border>
    <border>
      <left/>
      <right style="double">
        <color theme="9" tint="-0.499984740745262"/>
      </right>
      <top style="double">
        <color theme="9" tint="-0.499984740745262"/>
      </top>
      <bottom/>
      <diagonal/>
    </border>
  </borders>
  <cellStyleXfs count="3">
    <xf numFmtId="0" fontId="0" fillId="0" borderId="0"/>
    <xf numFmtId="0" fontId="24" fillId="18" borderId="18" applyNumberFormat="0" applyAlignment="0" applyProtection="0"/>
    <xf numFmtId="0" fontId="31" fillId="0" borderId="0" applyNumberFormat="0" applyFill="0" applyBorder="0" applyAlignment="0" applyProtection="0">
      <alignment vertical="top"/>
      <protection locked="0"/>
    </xf>
  </cellStyleXfs>
  <cellXfs count="904">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9"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0" fillId="19" borderId="0" xfId="0" applyFill="1"/>
    <xf numFmtId="0" fontId="0" fillId="0" borderId="0" xfId="0" applyFill="1"/>
    <xf numFmtId="0" fontId="34" fillId="0" borderId="0" xfId="0"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10" fillId="0" borderId="29" xfId="0" applyFont="1" applyBorder="1" applyAlignment="1">
      <alignment horizontal="center" vertical="center" wrapText="1"/>
    </xf>
    <xf numFmtId="0" fontId="4" fillId="0" borderId="33" xfId="0" applyFont="1" applyBorder="1" applyAlignment="1">
      <alignment horizontal="justify" vertical="center" wrapText="1"/>
    </xf>
    <xf numFmtId="0" fontId="29" fillId="0" borderId="36" xfId="0" applyFont="1" applyBorder="1" applyAlignment="1">
      <alignment horizontal="justify" vertical="center" wrapText="1"/>
    </xf>
    <xf numFmtId="0" fontId="29" fillId="0" borderId="30" xfId="0" applyFont="1" applyBorder="1" applyAlignment="1">
      <alignment horizontal="justify" vertical="center" wrapText="1"/>
    </xf>
    <xf numFmtId="0" fontId="4" fillId="0" borderId="37" xfId="0" applyFont="1" applyBorder="1" applyAlignment="1">
      <alignment horizontal="center" vertical="center" wrapText="1"/>
    </xf>
    <xf numFmtId="0" fontId="20" fillId="0" borderId="30" xfId="0" applyFont="1" applyBorder="1" applyAlignment="1">
      <alignment horizontal="center" vertical="center" wrapText="1"/>
    </xf>
    <xf numFmtId="0" fontId="39" fillId="0" borderId="0" xfId="0" applyFont="1" applyAlignment="1" applyProtection="1">
      <alignment horizontal="center" vertical="center" wrapText="1"/>
      <protection hidden="1"/>
    </xf>
    <xf numFmtId="0" fontId="34" fillId="8" borderId="0" xfId="0" applyFont="1" applyFill="1" applyAlignment="1">
      <alignment horizontal="center" vertical="center" wrapText="1"/>
    </xf>
    <xf numFmtId="0" fontId="41" fillId="0" borderId="0" xfId="0" applyFont="1" applyAlignment="1" applyProtection="1">
      <alignment horizontal="center" vertical="center" wrapText="1"/>
      <protection hidden="1"/>
    </xf>
    <xf numFmtId="0" fontId="42" fillId="0" borderId="0" xfId="0" applyFont="1" applyAlignment="1" applyProtection="1">
      <alignment horizontal="center" vertical="center" wrapText="1"/>
      <protection hidden="1"/>
    </xf>
    <xf numFmtId="0" fontId="43" fillId="8" borderId="0" xfId="0" applyFont="1" applyFill="1" applyBorder="1" applyAlignment="1">
      <alignment horizontal="center" vertical="center" wrapText="1"/>
    </xf>
    <xf numFmtId="0" fontId="34" fillId="8" borderId="0" xfId="0" applyFont="1" applyFill="1" applyBorder="1" applyAlignment="1">
      <alignment horizontal="center" vertical="center" wrapText="1"/>
    </xf>
    <xf numFmtId="0" fontId="10" fillId="0" borderId="50" xfId="0" applyFont="1" applyFill="1" applyBorder="1" applyAlignment="1" applyProtection="1">
      <alignment horizontal="center" vertical="center" wrapText="1"/>
      <protection locked="0"/>
    </xf>
    <xf numFmtId="0" fontId="10" fillId="0" borderId="51" xfId="0" applyFont="1" applyFill="1" applyBorder="1" applyAlignment="1" applyProtection="1">
      <alignment horizontal="center" vertical="center" wrapText="1"/>
      <protection locked="0"/>
    </xf>
    <xf numFmtId="0" fontId="10" fillId="0" borderId="52" xfId="0" applyFont="1" applyFill="1" applyBorder="1" applyAlignment="1" applyProtection="1">
      <alignment horizontal="center" vertical="center" wrapText="1"/>
      <protection locked="0"/>
    </xf>
    <xf numFmtId="0" fontId="10" fillId="0" borderId="53"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50" xfId="0" applyFont="1" applyFill="1" applyBorder="1" applyAlignment="1" applyProtection="1">
      <alignment horizontal="center" vertical="center" wrapText="1"/>
      <protection locked="0"/>
    </xf>
    <xf numFmtId="0" fontId="22" fillId="0" borderId="51" xfId="0" applyFont="1" applyFill="1" applyBorder="1" applyAlignment="1" applyProtection="1">
      <alignment horizontal="center" vertical="center" wrapText="1"/>
      <protection locked="0"/>
    </xf>
    <xf numFmtId="0" fontId="22" fillId="0" borderId="52" xfId="0" applyFont="1" applyFill="1" applyBorder="1" applyAlignment="1" applyProtection="1">
      <alignment horizontal="center" vertical="center" wrapText="1"/>
      <protection locked="0"/>
    </xf>
    <xf numFmtId="0" fontId="4" fillId="0" borderId="51" xfId="0" applyFont="1" applyFill="1" applyBorder="1" applyAlignment="1" applyProtection="1">
      <alignment horizontal="center" vertical="center" wrapText="1"/>
      <protection locked="0"/>
    </xf>
    <xf numFmtId="0" fontId="47"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7" fillId="3" borderId="0" xfId="0" applyFont="1" applyFill="1" applyProtection="1">
      <protection hidden="1"/>
    </xf>
    <xf numFmtId="0" fontId="50" fillId="3" borderId="0" xfId="0" applyFont="1" applyFill="1" applyProtection="1">
      <protection hidden="1"/>
    </xf>
    <xf numFmtId="0" fontId="5" fillId="3" borderId="1" xfId="0" applyFont="1" applyFill="1" applyBorder="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7" fillId="3" borderId="0" xfId="0" applyFont="1" applyFill="1" applyBorder="1" applyAlignment="1" applyProtection="1">
      <protection hidden="1"/>
    </xf>
    <xf numFmtId="0" fontId="47" fillId="3" borderId="0" xfId="0" applyFont="1" applyFill="1" applyBorder="1" applyProtection="1">
      <protection hidden="1"/>
    </xf>
    <xf numFmtId="0" fontId="58" fillId="3" borderId="1" xfId="0" applyFont="1" applyFill="1" applyBorder="1" applyAlignment="1" applyProtection="1">
      <alignment horizontal="center" vertical="center" wrapText="1"/>
      <protection hidden="1"/>
    </xf>
    <xf numFmtId="0" fontId="55" fillId="3" borderId="0" xfId="0" applyFont="1" applyFill="1" applyBorder="1" applyAlignment="1" applyProtection="1">
      <alignment vertical="center"/>
      <protection hidden="1"/>
    </xf>
    <xf numFmtId="0" fontId="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wrapText="1"/>
      <protection hidden="1"/>
    </xf>
    <xf numFmtId="0" fontId="61"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0" borderId="57" xfId="0" applyFont="1" applyFill="1" applyBorder="1" applyAlignment="1" applyProtection="1">
      <alignment horizontal="center" vertical="center" wrapText="1"/>
      <protection locked="0"/>
    </xf>
    <xf numFmtId="0" fontId="7" fillId="7" borderId="58" xfId="0" applyFont="1" applyFill="1" applyBorder="1" applyAlignment="1" applyProtection="1">
      <alignment horizontal="center" vertical="center" wrapText="1"/>
      <protection hidden="1"/>
    </xf>
    <xf numFmtId="0" fontId="7" fillId="7" borderId="62" xfId="0" applyFont="1" applyFill="1" applyBorder="1" applyAlignment="1" applyProtection="1">
      <alignment horizontal="center" vertical="center" wrapText="1"/>
      <protection hidden="1"/>
    </xf>
    <xf numFmtId="0" fontId="10" fillId="25" borderId="2" xfId="0" applyFont="1" applyFill="1" applyBorder="1" applyAlignment="1" applyProtection="1">
      <alignment horizontal="center"/>
      <protection hidden="1"/>
    </xf>
    <xf numFmtId="0" fontId="52" fillId="25" borderId="4" xfId="0" applyFont="1" applyFill="1" applyBorder="1" applyAlignment="1" applyProtection="1">
      <alignment horizontal="center"/>
      <protection hidden="1"/>
    </xf>
    <xf numFmtId="0" fontId="5" fillId="25"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protection hidden="1"/>
    </xf>
    <xf numFmtId="0" fontId="63" fillId="25" borderId="3" xfId="0" applyFont="1" applyFill="1" applyBorder="1" applyAlignment="1" applyProtection="1">
      <alignment horizontal="center" vertical="center"/>
      <protection hidden="1"/>
    </xf>
    <xf numFmtId="0" fontId="53" fillId="3"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vertical="center"/>
      <protection hidden="1"/>
    </xf>
    <xf numFmtId="0" fontId="11" fillId="9" borderId="0" xfId="0" applyFont="1" applyFill="1" applyBorder="1" applyAlignment="1" applyProtection="1">
      <alignment horizontal="center" vertical="center" wrapText="1"/>
      <protection locked="0"/>
    </xf>
    <xf numFmtId="0" fontId="10" fillId="0" borderId="67"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66" xfId="0" applyFont="1" applyFill="1" applyBorder="1" applyAlignment="1" applyProtection="1">
      <alignment horizontal="center" vertical="center" wrapText="1"/>
      <protection locked="0"/>
    </xf>
    <xf numFmtId="0" fontId="62" fillId="3" borderId="1" xfId="0" applyNumberFormat="1" applyFont="1" applyFill="1" applyBorder="1" applyAlignment="1" applyProtection="1">
      <alignment horizontal="center" vertical="center"/>
      <protection hidden="1"/>
    </xf>
    <xf numFmtId="0" fontId="64"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8"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19"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0" fillId="0" borderId="0" xfId="0" applyBorder="1" applyAlignment="1" applyProtection="1">
      <protection hidden="1"/>
    </xf>
    <xf numFmtId="0" fontId="66" fillId="0" borderId="1" xfId="0"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20" borderId="0" xfId="0" applyFill="1" applyProtection="1">
      <protection hidden="1"/>
    </xf>
    <xf numFmtId="0" fontId="10" fillId="20" borderId="0" xfId="0" applyFont="1" applyFill="1" applyAlignment="1" applyProtection="1">
      <alignment horizontal="center" vertical="center"/>
      <protection hidden="1"/>
    </xf>
    <xf numFmtId="0" fontId="10" fillId="3" borderId="68" xfId="0" applyNumberFormat="1" applyFont="1" applyFill="1" applyBorder="1" applyAlignment="1" applyProtection="1">
      <alignment horizontal="center" vertical="center"/>
      <protection locked="0"/>
    </xf>
    <xf numFmtId="0" fontId="30" fillId="0" borderId="1" xfId="0" applyFont="1" applyBorder="1" applyAlignment="1" applyProtection="1">
      <alignment horizontal="center" vertical="center"/>
      <protection hidden="1"/>
    </xf>
    <xf numFmtId="0" fontId="0" fillId="27" borderId="0" xfId="0" applyFill="1" applyProtection="1">
      <protection hidden="1"/>
    </xf>
    <xf numFmtId="0" fontId="0" fillId="28" borderId="0" xfId="0" applyFill="1" applyProtection="1">
      <protection hidden="1"/>
    </xf>
    <xf numFmtId="0" fontId="69" fillId="28" borderId="0" xfId="0" applyFont="1" applyFill="1" applyAlignment="1" applyProtection="1">
      <alignment horizontal="center" vertical="center"/>
      <protection hidden="1"/>
    </xf>
    <xf numFmtId="0" fontId="46" fillId="27" borderId="0" xfId="0" applyFont="1" applyFill="1" applyAlignment="1" applyProtection="1">
      <alignment vertical="center" wrapText="1"/>
      <protection hidden="1"/>
    </xf>
    <xf numFmtId="0" fontId="46" fillId="28" borderId="0" xfId="0" applyFont="1" applyFill="1" applyAlignment="1" applyProtection="1">
      <alignment vertical="center" wrapText="1"/>
      <protection hidden="1"/>
    </xf>
    <xf numFmtId="0" fontId="2" fillId="28" borderId="0" xfId="0" applyFont="1" applyFill="1" applyBorder="1" applyAlignment="1" applyProtection="1">
      <alignment vertical="center"/>
      <protection hidden="1"/>
    </xf>
    <xf numFmtId="0" fontId="46" fillId="27" borderId="0" xfId="0" applyFont="1" applyFill="1" applyBorder="1" applyAlignment="1" applyProtection="1">
      <alignment vertical="center" wrapText="1"/>
      <protection hidden="1"/>
    </xf>
    <xf numFmtId="0" fontId="0" fillId="27" borderId="0" xfId="0" applyFill="1" applyBorder="1" applyProtection="1">
      <protection hidden="1"/>
    </xf>
    <xf numFmtId="0" fontId="36" fillId="28" borderId="0" xfId="0" applyFont="1" applyFill="1" applyBorder="1" applyAlignment="1" applyProtection="1">
      <alignment horizontal="center" vertical="center"/>
      <protection hidden="1"/>
    </xf>
    <xf numFmtId="0" fontId="75" fillId="11" borderId="0" xfId="0" applyFont="1" applyFill="1" applyBorder="1" applyAlignment="1" applyProtection="1">
      <alignment vertical="center"/>
      <protection hidden="1"/>
    </xf>
    <xf numFmtId="0" fontId="77" fillId="3" borderId="1" xfId="0" applyFont="1" applyFill="1" applyBorder="1" applyAlignment="1" applyProtection="1">
      <alignment horizontal="center" vertical="center" wrapText="1"/>
      <protection hidden="1"/>
    </xf>
    <xf numFmtId="0" fontId="79" fillId="3" borderId="1"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protection hidden="1"/>
    </xf>
    <xf numFmtId="0" fontId="22" fillId="0" borderId="92" xfId="0" applyFont="1" applyBorder="1" applyAlignment="1" applyProtection="1">
      <alignment horizontal="left" vertical="center"/>
      <protection hidden="1"/>
    </xf>
    <xf numFmtId="0" fontId="15" fillId="9"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7" fillId="25" borderId="1" xfId="0" applyFont="1" applyFill="1" applyBorder="1" applyAlignment="1" applyProtection="1">
      <alignment horizontal="center" vertical="center" wrapText="1"/>
      <protection hidden="1"/>
    </xf>
    <xf numFmtId="0" fontId="58" fillId="25" borderId="1" xfId="0" applyFont="1" applyFill="1" applyBorder="1" applyAlignment="1" applyProtection="1">
      <alignment horizontal="center" vertical="center" wrapText="1"/>
      <protection hidden="1"/>
    </xf>
    <xf numFmtId="0" fontId="51" fillId="25" borderId="1" xfId="0" applyFont="1" applyFill="1" applyBorder="1" applyAlignment="1" applyProtection="1">
      <alignment horizontal="center" vertical="center" wrapText="1"/>
      <protection hidden="1"/>
    </xf>
    <xf numFmtId="0" fontId="59" fillId="25" borderId="1" xfId="0" applyFont="1" applyFill="1" applyBorder="1" applyAlignment="1" applyProtection="1">
      <alignment horizontal="center" vertical="center" wrapText="1"/>
      <protection hidden="1"/>
    </xf>
    <xf numFmtId="0" fontId="58" fillId="25" borderId="2" xfId="0" applyFont="1" applyFill="1" applyBorder="1" applyAlignment="1" applyProtection="1">
      <alignment horizontal="center" vertical="center" wrapText="1"/>
      <protection hidden="1"/>
    </xf>
    <xf numFmtId="0" fontId="10" fillId="0" borderId="0" xfId="0" applyFont="1" applyProtection="1">
      <protection hidden="1"/>
    </xf>
    <xf numFmtId="0" fontId="57" fillId="3" borderId="1" xfId="0" applyFont="1" applyFill="1" applyBorder="1" applyAlignment="1" applyProtection="1">
      <alignment horizontal="center" vertical="center" wrapText="1"/>
      <protection hidden="1"/>
    </xf>
    <xf numFmtId="0" fontId="59" fillId="0" borderId="1" xfId="0" applyFont="1" applyFill="1" applyBorder="1" applyAlignment="1" applyProtection="1">
      <alignment horizontal="center" vertical="center" wrapText="1"/>
      <protection hidden="1"/>
    </xf>
    <xf numFmtId="0" fontId="78" fillId="0" borderId="1"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86" fillId="0" borderId="1" xfId="0" applyFont="1" applyFill="1" applyBorder="1" applyAlignment="1" applyProtection="1">
      <alignment horizontal="center" vertical="center" wrapText="1"/>
      <protection hidden="1"/>
    </xf>
    <xf numFmtId="0" fontId="68"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4" fillId="0" borderId="0" xfId="0" applyFont="1" applyFill="1" applyBorder="1" applyAlignment="1" applyProtection="1">
      <alignment horizontal="center" wrapText="1"/>
      <protection hidden="1"/>
    </xf>
    <xf numFmtId="0" fontId="96" fillId="0" borderId="0" xfId="0" applyFont="1" applyFill="1" applyBorder="1" applyAlignment="1" applyProtection="1">
      <alignment horizontal="center" wrapText="1"/>
      <protection hidden="1"/>
    </xf>
    <xf numFmtId="0" fontId="28" fillId="0" borderId="78" xfId="0" applyFont="1" applyBorder="1" applyAlignment="1" applyProtection="1">
      <alignment horizontal="left" vertical="center" wrapText="1"/>
      <protection hidden="1"/>
    </xf>
    <xf numFmtId="0" fontId="99" fillId="0" borderId="3" xfId="0" applyFont="1" applyBorder="1" applyAlignment="1" applyProtection="1">
      <alignment horizontal="left" vertical="center" wrapText="1"/>
      <protection hidden="1"/>
    </xf>
    <xf numFmtId="0" fontId="38" fillId="0" borderId="3" xfId="0" applyFont="1" applyBorder="1" applyAlignment="1" applyProtection="1">
      <alignment horizontal="center" vertical="center" wrapText="1"/>
      <protection hidden="1"/>
    </xf>
    <xf numFmtId="2" fontId="38" fillId="0" borderId="3" xfId="0" applyNumberFormat="1" applyFont="1" applyBorder="1" applyAlignment="1" applyProtection="1">
      <alignment horizontal="center" vertical="center" wrapText="1"/>
      <protection hidden="1"/>
    </xf>
    <xf numFmtId="0" fontId="38" fillId="0" borderId="3" xfId="0" applyFont="1" applyFill="1" applyBorder="1" applyAlignment="1" applyProtection="1">
      <alignment horizontal="center" vertical="center" wrapText="1"/>
      <protection hidden="1"/>
    </xf>
    <xf numFmtId="0" fontId="38" fillId="0" borderId="7" xfId="0" applyFont="1" applyFill="1" applyBorder="1" applyAlignment="1" applyProtection="1">
      <alignment horizontal="center" vertical="center" wrapText="1"/>
      <protection hidden="1"/>
    </xf>
    <xf numFmtId="0" fontId="38" fillId="0" borderId="79"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wrapText="1"/>
      <protection hidden="1"/>
    </xf>
    <xf numFmtId="0" fontId="28" fillId="0" borderId="80" xfId="0" applyFont="1" applyBorder="1" applyAlignment="1" applyProtection="1">
      <alignment horizontal="left" vertical="center" wrapText="1"/>
      <protection hidden="1"/>
    </xf>
    <xf numFmtId="0" fontId="99" fillId="0" borderId="1" xfId="0" applyFont="1" applyBorder="1" applyAlignment="1" applyProtection="1">
      <alignment horizontal="left" vertical="center" wrapText="1"/>
      <protection hidden="1"/>
    </xf>
    <xf numFmtId="0" fontId="38" fillId="0" borderId="1" xfId="0" applyFont="1" applyBorder="1" applyAlignment="1" applyProtection="1">
      <alignment horizontal="center" vertical="center" wrapText="1"/>
      <protection hidden="1"/>
    </xf>
    <xf numFmtId="2" fontId="38" fillId="0" borderId="1" xfId="0" applyNumberFormat="1" applyFont="1" applyBorder="1" applyAlignment="1" applyProtection="1">
      <alignment horizontal="center" vertical="center" wrapText="1"/>
      <protection hidden="1"/>
    </xf>
    <xf numFmtId="0" fontId="38" fillId="0" borderId="1" xfId="0" applyFont="1" applyFill="1" applyBorder="1" applyAlignment="1" applyProtection="1">
      <alignment horizontal="center" vertical="center" wrapText="1"/>
      <protection hidden="1"/>
    </xf>
    <xf numFmtId="0" fontId="28" fillId="0" borderId="80" xfId="0" applyFont="1" applyFill="1" applyBorder="1" applyAlignment="1" applyProtection="1">
      <alignment horizontal="left" vertical="center" wrapText="1"/>
      <protection hidden="1"/>
    </xf>
    <xf numFmtId="0" fontId="99" fillId="0" borderId="1" xfId="0" applyFont="1" applyFill="1" applyBorder="1" applyAlignment="1" applyProtection="1">
      <alignment horizontal="left" vertical="center" wrapText="1"/>
      <protection hidden="1"/>
    </xf>
    <xf numFmtId="1" fontId="38" fillId="0" borderId="1" xfId="0" applyNumberFormat="1" applyFont="1" applyFill="1" applyBorder="1" applyAlignment="1" applyProtection="1">
      <alignment horizontal="center" vertical="center" wrapText="1"/>
      <protection hidden="1"/>
    </xf>
    <xf numFmtId="1" fontId="38" fillId="0" borderId="1" xfId="0" applyNumberFormat="1" applyFont="1" applyBorder="1" applyAlignment="1" applyProtection="1">
      <alignment horizontal="center" vertical="center" wrapText="1"/>
      <protection hidden="1"/>
    </xf>
    <xf numFmtId="0" fontId="38" fillId="0" borderId="2" xfId="0" applyFont="1" applyFill="1" applyBorder="1" applyAlignment="1" applyProtection="1">
      <alignment horizontal="center" vertical="center" wrapText="1"/>
      <protection hidden="1"/>
    </xf>
    <xf numFmtId="0" fontId="28" fillId="0" borderId="81" xfId="0" applyFont="1" applyBorder="1" applyAlignment="1" applyProtection="1">
      <alignment horizontal="left" vertical="center" wrapText="1"/>
      <protection hidden="1"/>
    </xf>
    <xf numFmtId="0" fontId="101" fillId="0" borderId="82" xfId="0" applyFont="1" applyBorder="1" applyAlignment="1" applyProtection="1">
      <alignment horizontal="left" vertical="center" wrapText="1"/>
      <protection hidden="1"/>
    </xf>
    <xf numFmtId="0" fontId="38" fillId="0" borderId="82" xfId="0" applyFont="1" applyBorder="1" applyAlignment="1" applyProtection="1">
      <alignment horizontal="center" vertical="center" wrapText="1"/>
      <protection hidden="1"/>
    </xf>
    <xf numFmtId="1" fontId="38" fillId="0" borderId="82" xfId="0" applyNumberFormat="1" applyFont="1" applyBorder="1" applyAlignment="1" applyProtection="1">
      <alignment horizontal="center" vertical="center" wrapText="1"/>
      <protection hidden="1"/>
    </xf>
    <xf numFmtId="2" fontId="38" fillId="0" borderId="82" xfId="0" applyNumberFormat="1" applyFont="1" applyBorder="1" applyAlignment="1" applyProtection="1">
      <alignment horizontal="center" vertical="center" wrapText="1"/>
      <protection hidden="1"/>
    </xf>
    <xf numFmtId="0" fontId="38" fillId="0" borderId="82" xfId="0" applyFont="1" applyFill="1" applyBorder="1" applyAlignment="1" applyProtection="1">
      <alignment horizontal="center" vertical="center" wrapText="1"/>
      <protection hidden="1"/>
    </xf>
    <xf numFmtId="0" fontId="38" fillId="0" borderId="83" xfId="0" applyFont="1" applyFill="1" applyBorder="1" applyAlignment="1" applyProtection="1">
      <alignment horizontal="center" vertical="center" wrapText="1"/>
      <protection hidden="1"/>
    </xf>
    <xf numFmtId="0" fontId="102" fillId="0" borderId="0" xfId="0" applyFont="1" applyBorder="1" applyAlignment="1" applyProtection="1">
      <alignment horizontal="left" vertical="center" wrapText="1"/>
      <protection hidden="1"/>
    </xf>
    <xf numFmtId="0" fontId="103" fillId="0" borderId="0" xfId="0" applyFont="1" applyBorder="1" applyAlignment="1" applyProtection="1">
      <alignment horizontal="left" vertical="center" wrapText="1"/>
      <protection hidden="1"/>
    </xf>
    <xf numFmtId="0" fontId="38" fillId="0" borderId="0" xfId="0" applyFont="1" applyBorder="1" applyAlignment="1" applyProtection="1">
      <alignment horizontal="center" vertical="center" wrapText="1"/>
      <protection hidden="1"/>
    </xf>
    <xf numFmtId="1" fontId="38" fillId="0" borderId="0" xfId="0" applyNumberFormat="1" applyFont="1" applyBorder="1" applyAlignment="1" applyProtection="1">
      <alignment horizontal="center" vertical="center" wrapText="1"/>
      <protection hidden="1"/>
    </xf>
    <xf numFmtId="2" fontId="38" fillId="0" borderId="0" xfId="0" applyNumberFormat="1" applyFont="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1" fontId="105" fillId="0" borderId="0" xfId="0" applyNumberFormat="1" applyFont="1" applyBorder="1" applyAlignment="1" applyProtection="1">
      <alignment horizontal="center" vertical="center" wrapText="1"/>
      <protection hidden="1"/>
    </xf>
    <xf numFmtId="2" fontId="105" fillId="0" borderId="0" xfId="0" applyNumberFormat="1" applyFont="1" applyBorder="1" applyAlignment="1" applyProtection="1">
      <alignment horizontal="center" vertical="center" wrapText="1"/>
      <protection hidden="1"/>
    </xf>
    <xf numFmtId="0" fontId="105" fillId="0" borderId="0" xfId="0" applyFont="1" applyFill="1" applyBorder="1" applyAlignment="1" applyProtection="1">
      <alignment horizontal="center" vertical="center" wrapText="1"/>
      <protection hidden="1"/>
    </xf>
    <xf numFmtId="0" fontId="105" fillId="0" borderId="0" xfId="0" applyFont="1" applyBorder="1" applyAlignment="1" applyProtection="1">
      <alignment horizontal="center" vertical="center" wrapText="1"/>
      <protection hidden="1"/>
    </xf>
    <xf numFmtId="0" fontId="107" fillId="0" borderId="0" xfId="0" applyFont="1" applyBorder="1" applyAlignment="1" applyProtection="1">
      <alignment horizontal="left" wrapText="1"/>
      <protection hidden="1"/>
    </xf>
    <xf numFmtId="0" fontId="108" fillId="0" borderId="0" xfId="0" applyFont="1" applyFill="1" applyBorder="1" applyAlignment="1" applyProtection="1">
      <alignment vertical="center" wrapText="1"/>
      <protection hidden="1"/>
    </xf>
    <xf numFmtId="0" fontId="109" fillId="0" borderId="0" xfId="0" applyFont="1" applyAlignment="1" applyProtection="1">
      <alignment vertical="center"/>
      <protection hidden="1"/>
    </xf>
    <xf numFmtId="0" fontId="109" fillId="0" borderId="0" xfId="0" applyFont="1" applyBorder="1" applyAlignment="1" applyProtection="1">
      <alignment vertical="center"/>
      <protection hidden="1"/>
    </xf>
    <xf numFmtId="0" fontId="110" fillId="0" borderId="86" xfId="0" applyFont="1" applyFill="1" applyBorder="1" applyAlignment="1" applyProtection="1">
      <alignment horizontal="center" vertical="center" wrapText="1"/>
      <protection hidden="1"/>
    </xf>
    <xf numFmtId="0" fontId="111" fillId="0" borderId="0" xfId="0" applyFont="1" applyFill="1" applyBorder="1" applyAlignment="1" applyProtection="1">
      <alignment horizontal="center" vertical="center"/>
      <protection hidden="1"/>
    </xf>
    <xf numFmtId="0" fontId="112" fillId="0" borderId="0" xfId="0" applyFont="1" applyFill="1" applyBorder="1" applyAlignment="1" applyProtection="1">
      <alignment horizontal="center" vertical="center" wrapText="1"/>
      <protection hidden="1"/>
    </xf>
    <xf numFmtId="0" fontId="113" fillId="0" borderId="0" xfId="0" applyFont="1" applyFill="1" applyBorder="1" applyAlignment="1" applyProtection="1">
      <alignment horizontal="center" vertical="center"/>
      <protection hidden="1"/>
    </xf>
    <xf numFmtId="0" fontId="114" fillId="0" borderId="0" xfId="0" applyFont="1" applyFill="1" applyBorder="1" applyAlignment="1" applyProtection="1">
      <alignment horizontal="center" vertical="center"/>
      <protection hidden="1"/>
    </xf>
    <xf numFmtId="0" fontId="115" fillId="0" borderId="0" xfId="0" applyFont="1" applyFill="1" applyBorder="1" applyAlignment="1" applyProtection="1">
      <alignment horizontal="center" vertical="center"/>
      <protection hidden="1"/>
    </xf>
    <xf numFmtId="0" fontId="116" fillId="0" borderId="0" xfId="0" applyFont="1" applyFill="1" applyBorder="1" applyAlignment="1" applyProtection="1">
      <alignment horizontal="center" vertical="center"/>
      <protection hidden="1"/>
    </xf>
    <xf numFmtId="166" fontId="87" fillId="0" borderId="0" xfId="0" applyNumberFormat="1" applyFont="1" applyFill="1" applyBorder="1" applyAlignment="1" applyProtection="1">
      <alignment horizontal="center" vertical="center"/>
      <protection hidden="1"/>
    </xf>
    <xf numFmtId="0" fontId="117" fillId="0" borderId="0" xfId="0" applyFont="1" applyBorder="1" applyAlignment="1" applyProtection="1">
      <alignment horizontal="center" wrapText="1"/>
      <protection hidden="1"/>
    </xf>
    <xf numFmtId="0" fontId="117" fillId="0" borderId="0" xfId="0" applyFont="1" applyBorder="1" applyAlignment="1" applyProtection="1">
      <alignment horizontal="left" wrapText="1"/>
      <protection hidden="1"/>
    </xf>
    <xf numFmtId="0" fontId="120" fillId="0" borderId="0" xfId="0" applyFont="1" applyAlignment="1" applyProtection="1">
      <alignment vertical="center"/>
      <protection hidden="1"/>
    </xf>
    <xf numFmtId="0" fontId="103" fillId="0" borderId="101" xfId="0" applyFont="1" applyFill="1" applyBorder="1" applyAlignment="1" applyProtection="1">
      <alignment horizontal="left" vertical="center" wrapText="1"/>
      <protection hidden="1"/>
    </xf>
    <xf numFmtId="0" fontId="121" fillId="0" borderId="102" xfId="0" applyFont="1" applyFill="1" applyBorder="1" applyAlignment="1" applyProtection="1">
      <alignment horizontal="center" vertical="center" wrapText="1"/>
      <protection hidden="1"/>
    </xf>
    <xf numFmtId="0" fontId="121" fillId="0" borderId="103" xfId="0" applyFont="1" applyFill="1" applyBorder="1" applyAlignment="1" applyProtection="1">
      <alignment horizontal="center" vertical="center"/>
      <protection hidden="1"/>
    </xf>
    <xf numFmtId="0" fontId="121" fillId="0" borderId="0" xfId="0" applyFont="1" applyFill="1" applyBorder="1" applyAlignment="1" applyProtection="1">
      <alignment horizontal="center" vertical="center" wrapText="1"/>
      <protection hidden="1"/>
    </xf>
    <xf numFmtId="0" fontId="121" fillId="0" borderId="114" xfId="0" applyFont="1" applyFill="1" applyBorder="1" applyAlignment="1" applyProtection="1">
      <alignment horizontal="center" vertical="center"/>
      <protection hidden="1"/>
    </xf>
    <xf numFmtId="0" fontId="122" fillId="0" borderId="94" xfId="0" applyFont="1" applyFill="1" applyBorder="1" applyAlignment="1" applyProtection="1">
      <alignment horizontal="center" vertical="center" wrapText="1"/>
      <protection hidden="1"/>
    </xf>
    <xf numFmtId="0" fontId="123" fillId="0" borderId="94" xfId="0" applyFont="1" applyFill="1" applyBorder="1" applyAlignment="1" applyProtection="1">
      <alignment horizontal="center" vertical="center" wrapText="1"/>
      <protection hidden="1"/>
    </xf>
    <xf numFmtId="0" fontId="124" fillId="0" borderId="94" xfId="0" applyFont="1" applyFill="1" applyBorder="1" applyAlignment="1" applyProtection="1">
      <alignment horizontal="center" vertical="center" wrapText="1"/>
      <protection hidden="1"/>
    </xf>
    <xf numFmtId="14" fontId="123" fillId="0" borderId="94" xfId="0" applyNumberFormat="1" applyFont="1" applyFill="1" applyBorder="1" applyAlignment="1" applyProtection="1">
      <alignment horizontal="center" vertical="center" wrapText="1"/>
      <protection hidden="1"/>
    </xf>
    <xf numFmtId="0" fontId="125" fillId="0" borderId="99" xfId="0" applyFont="1" applyFill="1" applyBorder="1" applyAlignment="1" applyProtection="1">
      <alignment horizontal="center" vertical="center" wrapText="1"/>
      <protection hidden="1"/>
    </xf>
    <xf numFmtId="1" fontId="110" fillId="0" borderId="94" xfId="0" applyNumberFormat="1" applyFont="1" applyFill="1" applyBorder="1" applyAlignment="1" applyProtection="1">
      <alignment horizontal="center" vertical="center" wrapText="1"/>
      <protection hidden="1"/>
    </xf>
    <xf numFmtId="165" fontId="125" fillId="0" borderId="94" xfId="0" applyNumberFormat="1" applyFont="1" applyFill="1" applyBorder="1" applyAlignment="1" applyProtection="1">
      <alignment horizontal="center" vertical="center" wrapText="1"/>
      <protection hidden="1"/>
    </xf>
    <xf numFmtId="2" fontId="61" fillId="0" borderId="94" xfId="0" applyNumberFormat="1" applyFont="1" applyFill="1" applyBorder="1" applyAlignment="1" applyProtection="1">
      <alignment horizontal="center" vertical="center" wrapText="1"/>
      <protection hidden="1"/>
    </xf>
    <xf numFmtId="2" fontId="136" fillId="0" borderId="94" xfId="0" applyNumberFormat="1" applyFont="1" applyFill="1" applyBorder="1" applyAlignment="1" applyProtection="1">
      <alignment horizontal="center" vertical="center" wrapText="1"/>
      <protection hidden="1"/>
    </xf>
    <xf numFmtId="0" fontId="110" fillId="0" borderId="94" xfId="0" applyFont="1" applyFill="1" applyBorder="1" applyAlignment="1" applyProtection="1">
      <alignment horizontal="center" vertical="center" wrapText="1"/>
      <protection hidden="1"/>
    </xf>
    <xf numFmtId="0" fontId="68" fillId="0" borderId="101" xfId="0" applyFont="1" applyFill="1" applyBorder="1" applyAlignment="1" applyProtection="1">
      <alignment horizontal="left" vertical="center" wrapText="1"/>
      <protection hidden="1"/>
    </xf>
    <xf numFmtId="0" fontId="110" fillId="0" borderId="104" xfId="0" applyFont="1" applyBorder="1" applyAlignment="1" applyProtection="1">
      <alignment horizontal="center" vertical="center" wrapText="1"/>
      <protection hidden="1"/>
    </xf>
    <xf numFmtId="0" fontId="110" fillId="0" borderId="105" xfId="0" applyFont="1" applyBorder="1" applyAlignment="1" applyProtection="1">
      <alignment horizontal="center" vertical="center" wrapText="1"/>
      <protection hidden="1"/>
    </xf>
    <xf numFmtId="0" fontId="117" fillId="0" borderId="0" xfId="0" applyFont="1" applyAlignment="1" applyProtection="1">
      <alignment vertical="center"/>
      <protection hidden="1"/>
    </xf>
    <xf numFmtId="0" fontId="126" fillId="0" borderId="0" xfId="0" applyFont="1" applyFill="1" applyBorder="1" applyAlignment="1" applyProtection="1">
      <alignment horizontal="center" vertical="center" wrapText="1"/>
      <protection hidden="1"/>
    </xf>
    <xf numFmtId="0" fontId="127" fillId="0" borderId="0" xfId="0" applyFont="1" applyFill="1" applyBorder="1" applyAlignment="1" applyProtection="1">
      <alignment horizontal="center" wrapText="1"/>
      <protection hidden="1"/>
    </xf>
    <xf numFmtId="0" fontId="56" fillId="0" borderId="108" xfId="0" applyFont="1" applyBorder="1" applyAlignment="1" applyProtection="1">
      <alignment vertical="center"/>
      <protection hidden="1"/>
    </xf>
    <xf numFmtId="0" fontId="130" fillId="0" borderId="95" xfId="0" applyFont="1" applyBorder="1" applyAlignment="1" applyProtection="1">
      <alignment horizontal="center" vertical="center" wrapText="1"/>
      <protection hidden="1"/>
    </xf>
    <xf numFmtId="0" fontId="94" fillId="0" borderId="101" xfId="0" applyFont="1" applyBorder="1" applyAlignment="1" applyProtection="1">
      <alignment vertical="center"/>
      <protection hidden="1"/>
    </xf>
    <xf numFmtId="0" fontId="131" fillId="0" borderId="102" xfId="0" applyFont="1" applyFill="1" applyBorder="1" applyAlignment="1" applyProtection="1">
      <alignment horizontal="center" vertical="center" wrapText="1"/>
      <protection hidden="1"/>
    </xf>
    <xf numFmtId="0" fontId="132" fillId="0" borderId="103" xfId="0" applyFont="1" applyBorder="1" applyAlignment="1" applyProtection="1">
      <alignment horizontal="center" vertical="center" wrapText="1"/>
      <protection hidden="1"/>
    </xf>
    <xf numFmtId="1" fontId="130" fillId="0" borderId="95" xfId="0" applyNumberFormat="1" applyFont="1" applyBorder="1" applyAlignment="1" applyProtection="1">
      <alignment horizontal="center" vertical="center"/>
      <protection hidden="1"/>
    </xf>
    <xf numFmtId="0" fontId="122" fillId="0" borderId="102" xfId="0" applyFont="1" applyFill="1" applyBorder="1" applyAlignment="1" applyProtection="1">
      <alignment horizontal="center" vertical="center"/>
      <protection hidden="1"/>
    </xf>
    <xf numFmtId="0" fontId="122" fillId="0" borderId="103" xfId="0" applyFont="1" applyBorder="1" applyAlignment="1" applyProtection="1">
      <alignment horizontal="center" vertical="center"/>
      <protection hidden="1"/>
    </xf>
    <xf numFmtId="1" fontId="130" fillId="0" borderId="95" xfId="0" applyNumberFormat="1" applyFont="1" applyFill="1" applyBorder="1" applyAlignment="1" applyProtection="1">
      <alignment horizontal="center" vertical="center" wrapText="1"/>
      <protection hidden="1"/>
    </xf>
    <xf numFmtId="0" fontId="130" fillId="0" borderId="95" xfId="0" applyFont="1" applyFill="1" applyBorder="1" applyAlignment="1" applyProtection="1">
      <alignment horizontal="center" vertical="center" wrapText="1"/>
      <protection hidden="1"/>
    </xf>
    <xf numFmtId="0" fontId="133" fillId="0" borderId="0" xfId="0" applyFont="1" applyFill="1" applyBorder="1" applyAlignment="1" applyProtection="1">
      <alignment horizontal="center" vertical="center" wrapText="1"/>
      <protection hidden="1"/>
    </xf>
    <xf numFmtId="0" fontId="134" fillId="0" borderId="0" xfId="0" applyFont="1" applyFill="1" applyBorder="1" applyAlignment="1" applyProtection="1">
      <alignment horizontal="center" wrapText="1"/>
      <protection hidden="1"/>
    </xf>
    <xf numFmtId="167" fontId="130" fillId="0" borderId="95" xfId="0" applyNumberFormat="1" applyFont="1" applyBorder="1" applyAlignment="1" applyProtection="1">
      <alignment horizontal="center" vertical="center" wrapText="1"/>
      <protection hidden="1"/>
    </xf>
    <xf numFmtId="0" fontId="135" fillId="0" borderId="102" xfId="0" applyFont="1" applyFill="1" applyBorder="1" applyAlignment="1" applyProtection="1">
      <alignment horizontal="center" vertical="center"/>
      <protection hidden="1"/>
    </xf>
    <xf numFmtId="0" fontId="56" fillId="0" borderId="0" xfId="0" applyFont="1" applyAlignment="1" applyProtection="1">
      <alignment vertical="center"/>
      <protection hidden="1"/>
    </xf>
    <xf numFmtId="0" fontId="94" fillId="0" borderId="0" xfId="0" applyFont="1" applyAlignment="1" applyProtection="1">
      <alignment vertical="center"/>
      <protection hidden="1"/>
    </xf>
    <xf numFmtId="2" fontId="110" fillId="0" borderId="102" xfId="0" applyNumberFormat="1" applyFont="1" applyFill="1" applyBorder="1" applyAlignment="1" applyProtection="1">
      <alignment horizontal="center" vertical="center"/>
      <protection hidden="1"/>
    </xf>
    <xf numFmtId="0" fontId="135" fillId="0" borderId="111" xfId="0" applyFont="1" applyFill="1" applyBorder="1" applyAlignment="1" applyProtection="1">
      <alignment horizontal="center" vertical="center"/>
      <protection hidden="1"/>
    </xf>
    <xf numFmtId="0" fontId="122" fillId="0" borderId="112" xfId="0" applyFont="1" applyBorder="1" applyAlignment="1" applyProtection="1">
      <alignment horizontal="center" vertical="center"/>
      <protection hidden="1"/>
    </xf>
    <xf numFmtId="0" fontId="8" fillId="6" borderId="51" xfId="0" applyFont="1" applyFill="1" applyBorder="1" applyAlignment="1" applyProtection="1">
      <alignment vertical="center"/>
      <protection hidden="1"/>
    </xf>
    <xf numFmtId="0" fontId="119" fillId="0" borderId="99" xfId="0" applyFont="1" applyFill="1" applyBorder="1" applyAlignment="1" applyProtection="1">
      <alignment horizontal="center" vertical="center" wrapText="1"/>
      <protection hidden="1"/>
    </xf>
    <xf numFmtId="0" fontId="137" fillId="0" borderId="0" xfId="0" applyFont="1" applyBorder="1" applyAlignment="1" applyProtection="1">
      <alignment horizontal="center" vertical="center"/>
      <protection hidden="1"/>
    </xf>
    <xf numFmtId="0" fontId="38" fillId="0" borderId="130" xfId="0" applyFont="1" applyBorder="1" applyAlignment="1" applyProtection="1">
      <alignment horizontal="left" vertical="center"/>
      <protection hidden="1"/>
    </xf>
    <xf numFmtId="0" fontId="142" fillId="3" borderId="1" xfId="0" applyNumberFormat="1" applyFont="1" applyFill="1" applyBorder="1" applyAlignment="1" applyProtection="1">
      <alignment horizontal="center" vertical="center"/>
      <protection hidden="1"/>
    </xf>
    <xf numFmtId="0" fontId="52" fillId="0" borderId="1" xfId="0" applyFont="1" applyBorder="1" applyAlignment="1" applyProtection="1">
      <alignment horizontal="center" vertical="center"/>
      <protection hidden="1"/>
    </xf>
    <xf numFmtId="0" fontId="4" fillId="0" borderId="31"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applyAlignment="1">
      <alignment horizontal="justify" vertical="center" wrapText="1"/>
    </xf>
    <xf numFmtId="0" fontId="38" fillId="0" borderId="30" xfId="0" applyFont="1" applyBorder="1" applyAlignment="1">
      <alignment horizontal="justify" vertical="center" wrapText="1"/>
    </xf>
    <xf numFmtId="0" fontId="4" fillId="0" borderId="30" xfId="0" applyFont="1" applyBorder="1" applyAlignment="1">
      <alignment horizontal="center" vertical="center" wrapText="1"/>
    </xf>
    <xf numFmtId="0" fontId="38" fillId="0" borderId="33" xfId="0" applyFont="1" applyBorder="1" applyAlignment="1">
      <alignment vertical="center" wrapText="1"/>
    </xf>
    <xf numFmtId="0" fontId="40" fillId="0" borderId="30" xfId="0" applyFont="1" applyBorder="1" applyAlignment="1">
      <alignment vertical="center" wrapText="1"/>
    </xf>
    <xf numFmtId="0" fontId="6" fillId="28" borderId="0" xfId="0" applyFont="1" applyFill="1" applyAlignment="1" applyProtection="1">
      <alignment horizontal="center"/>
      <protection hidden="1"/>
    </xf>
    <xf numFmtId="0" fontId="73" fillId="12" borderId="70" xfId="0" applyFont="1" applyFill="1" applyBorder="1" applyAlignment="1" applyProtection="1">
      <alignment horizontal="center" vertical="center"/>
      <protection hidden="1"/>
    </xf>
    <xf numFmtId="0" fontId="74" fillId="12" borderId="70" xfId="2" applyFont="1" applyFill="1" applyBorder="1" applyAlignment="1" applyProtection="1">
      <alignment horizontal="center" vertical="center"/>
      <protection hidden="1"/>
    </xf>
    <xf numFmtId="0" fontId="12" fillId="12" borderId="69" xfId="0" applyFont="1" applyFill="1" applyBorder="1" applyAlignment="1" applyProtection="1">
      <alignment horizontal="center" vertical="center"/>
      <protection hidden="1"/>
    </xf>
    <xf numFmtId="0" fontId="14" fillId="12" borderId="70" xfId="0" applyFont="1" applyFill="1" applyBorder="1" applyAlignment="1" applyProtection="1">
      <alignment horizontal="center" vertical="center"/>
      <protection hidden="1"/>
    </xf>
    <xf numFmtId="0" fontId="55" fillId="28" borderId="0" xfId="0" applyFont="1" applyFill="1" applyAlignment="1" applyProtection="1">
      <alignment horizontal="center" vertical="center"/>
      <protection hidden="1"/>
    </xf>
    <xf numFmtId="0" fontId="2" fillId="38" borderId="139" xfId="0" applyFont="1" applyFill="1" applyBorder="1" applyAlignment="1" applyProtection="1">
      <alignment vertical="center"/>
      <protection hidden="1"/>
    </xf>
    <xf numFmtId="0" fontId="70" fillId="38" borderId="140" xfId="0" applyFont="1" applyFill="1" applyBorder="1" applyAlignment="1" applyProtection="1">
      <alignment vertical="center" wrapText="1"/>
      <protection hidden="1"/>
    </xf>
    <xf numFmtId="0" fontId="2" fillId="38" borderId="140" xfId="0" applyFont="1" applyFill="1" applyBorder="1" applyAlignment="1" applyProtection="1">
      <alignment vertical="center"/>
      <protection hidden="1"/>
    </xf>
    <xf numFmtId="0" fontId="2" fillId="38" borderId="141" xfId="0" applyFont="1" applyFill="1" applyBorder="1" applyAlignment="1" applyProtection="1">
      <alignment vertical="center"/>
      <protection hidden="1"/>
    </xf>
    <xf numFmtId="0" fontId="2" fillId="39" borderId="142" xfId="0" applyFont="1" applyFill="1" applyBorder="1" applyAlignment="1" applyProtection="1">
      <alignment vertical="center"/>
      <protection hidden="1"/>
    </xf>
    <xf numFmtId="0" fontId="2" fillId="38" borderId="142" xfId="0" applyFont="1" applyFill="1" applyBorder="1" applyAlignment="1" applyProtection="1">
      <alignment vertical="center"/>
      <protection hidden="1"/>
    </xf>
    <xf numFmtId="0" fontId="2" fillId="39" borderId="143" xfId="0" applyFont="1" applyFill="1" applyBorder="1" applyAlignment="1" applyProtection="1">
      <alignment vertical="center"/>
      <protection hidden="1"/>
    </xf>
    <xf numFmtId="0" fontId="10" fillId="41" borderId="147" xfId="0" applyFont="1" applyFill="1" applyBorder="1" applyAlignment="1" applyProtection="1">
      <alignment vertical="center"/>
      <protection locked="0"/>
    </xf>
    <xf numFmtId="0" fontId="55" fillId="41" borderId="148" xfId="0" applyFont="1" applyFill="1" applyBorder="1" applyAlignment="1" applyProtection="1">
      <alignment vertical="center"/>
      <protection locked="0"/>
    </xf>
    <xf numFmtId="0" fontId="10" fillId="41" borderId="148" xfId="0" applyFont="1" applyFill="1" applyBorder="1" applyAlignment="1" applyProtection="1">
      <alignment horizontal="left" vertical="center"/>
      <protection locked="0"/>
    </xf>
    <xf numFmtId="0" fontId="55" fillId="41" borderId="149" xfId="0" applyFont="1" applyFill="1" applyBorder="1" applyAlignment="1" applyProtection="1">
      <alignment horizontal="left" vertical="center"/>
      <protection locked="0"/>
    </xf>
    <xf numFmtId="164" fontId="145" fillId="41" borderId="148" xfId="0" applyNumberFormat="1" applyFont="1" applyFill="1" applyBorder="1" applyAlignment="1" applyProtection="1">
      <alignment horizontal="left" vertical="center"/>
      <protection locked="0"/>
    </xf>
    <xf numFmtId="0" fontId="143" fillId="41" borderId="148" xfId="0" applyFont="1" applyFill="1" applyBorder="1" applyAlignment="1" applyProtection="1">
      <alignment horizontal="left" vertical="center"/>
      <protection locked="0"/>
    </xf>
    <xf numFmtId="0" fontId="55" fillId="41" borderId="148" xfId="0" applyFont="1" applyFill="1" applyBorder="1" applyAlignment="1" applyProtection="1">
      <alignment horizontal="left" vertical="center"/>
      <protection locked="0"/>
    </xf>
    <xf numFmtId="0" fontId="55" fillId="41" borderId="150" xfId="0" applyFont="1" applyFill="1" applyBorder="1" applyAlignment="1" applyProtection="1">
      <alignment horizontal="left" vertical="center"/>
      <protection locked="0"/>
    </xf>
    <xf numFmtId="0" fontId="71" fillId="42" borderId="144" xfId="0" applyFont="1" applyFill="1" applyBorder="1" applyAlignment="1" applyProtection="1">
      <alignment horizontal="right"/>
      <protection hidden="1"/>
    </xf>
    <xf numFmtId="0" fontId="71" fillId="42" borderId="145" xfId="0" applyFont="1" applyFill="1" applyBorder="1" applyAlignment="1" applyProtection="1">
      <alignment horizontal="right" vertical="center"/>
      <protection hidden="1"/>
    </xf>
    <xf numFmtId="0" fontId="147" fillId="42" borderId="145" xfId="0" applyFont="1" applyFill="1" applyBorder="1" applyAlignment="1" applyProtection="1">
      <alignment horizontal="right" vertical="center"/>
      <protection hidden="1"/>
    </xf>
    <xf numFmtId="0" fontId="71" fillId="42" borderId="146" xfId="0" applyFont="1" applyFill="1" applyBorder="1" applyAlignment="1" applyProtection="1">
      <alignment horizontal="right" vertical="center"/>
      <protection hidden="1"/>
    </xf>
    <xf numFmtId="0" fontId="2" fillId="39" borderId="151" xfId="0" applyFont="1" applyFill="1" applyBorder="1" applyAlignment="1" applyProtection="1">
      <alignment vertical="center"/>
      <protection hidden="1"/>
    </xf>
    <xf numFmtId="0" fontId="2" fillId="39" borderId="152" xfId="0" applyFont="1" applyFill="1" applyBorder="1" applyAlignment="1" applyProtection="1">
      <alignment vertical="center"/>
      <protection hidden="1"/>
    </xf>
    <xf numFmtId="0" fontId="2" fillId="39" borderId="153" xfId="0" applyFont="1" applyFill="1" applyBorder="1" applyAlignment="1" applyProtection="1">
      <alignment vertical="center"/>
      <protection hidden="1"/>
    </xf>
    <xf numFmtId="0" fontId="2" fillId="38" borderId="153" xfId="0" applyFont="1" applyFill="1" applyBorder="1" applyAlignment="1" applyProtection="1">
      <alignment vertical="center"/>
      <protection hidden="1"/>
    </xf>
    <xf numFmtId="0" fontId="32" fillId="28" borderId="0" xfId="2" applyFont="1" applyFill="1" applyAlignment="1" applyProtection="1">
      <alignment horizontal="center" vertical="center"/>
      <protection hidden="1"/>
    </xf>
    <xf numFmtId="0" fontId="72" fillId="12" borderId="70" xfId="0" applyFont="1" applyFill="1" applyBorder="1" applyAlignment="1" applyProtection="1">
      <alignment horizontal="center" vertical="center" wrapText="1"/>
      <protection hidden="1"/>
    </xf>
    <xf numFmtId="0" fontId="148" fillId="12" borderId="70" xfId="0" applyFont="1" applyFill="1" applyBorder="1" applyAlignment="1" applyProtection="1">
      <alignment horizontal="center" vertical="center"/>
      <protection hidden="1"/>
    </xf>
    <xf numFmtId="0" fontId="32" fillId="22" borderId="154" xfId="2" applyFont="1" applyFill="1" applyBorder="1" applyAlignment="1" applyProtection="1">
      <protection locked="0"/>
    </xf>
    <xf numFmtId="0" fontId="10" fillId="28" borderId="0" xfId="0" applyFont="1" applyFill="1" applyAlignment="1" applyProtection="1">
      <alignment horizontal="center" vertical="center"/>
      <protection hidden="1"/>
    </xf>
    <xf numFmtId="0" fontId="10" fillId="7" borderId="0" xfId="0" applyFont="1" applyFill="1" applyAlignment="1" applyProtection="1">
      <alignment vertical="center" wrapText="1"/>
      <protection hidden="1"/>
    </xf>
    <xf numFmtId="0" fontId="18" fillId="15" borderId="157" xfId="0" applyFont="1" applyFill="1" applyBorder="1" applyAlignment="1" applyProtection="1">
      <alignment horizontal="right" vertical="center" wrapText="1"/>
      <protection hidden="1"/>
    </xf>
    <xf numFmtId="0" fontId="6" fillId="16" borderId="45" xfId="0" applyFont="1" applyFill="1" applyBorder="1" applyAlignment="1" applyProtection="1">
      <alignment horizontal="center" vertical="center" wrapText="1"/>
      <protection locked="0"/>
    </xf>
    <xf numFmtId="0" fontId="18" fillId="15" borderId="46" xfId="0" applyFont="1" applyFill="1" applyBorder="1" applyAlignment="1" applyProtection="1">
      <alignment horizontal="right" vertical="center" wrapText="1"/>
      <protection hidden="1"/>
    </xf>
    <xf numFmtId="0" fontId="17" fillId="2" borderId="46" xfId="0" applyFont="1" applyFill="1" applyBorder="1" applyAlignment="1" applyProtection="1">
      <alignment horizontal="center" vertical="center" textRotation="90" wrapText="1"/>
      <protection hidden="1"/>
    </xf>
    <xf numFmtId="0" fontId="152" fillId="2" borderId="46" xfId="0" applyFont="1" applyFill="1" applyBorder="1" applyAlignment="1" applyProtection="1">
      <alignment horizontal="center" vertical="center" textRotation="90" wrapText="1"/>
      <protection hidden="1"/>
    </xf>
    <xf numFmtId="0" fontId="8" fillId="9" borderId="19" xfId="0" applyFont="1" applyFill="1" applyBorder="1" applyAlignment="1" applyProtection="1">
      <alignment horizontal="center" vertical="center" wrapText="1"/>
      <protection locked="0"/>
    </xf>
    <xf numFmtId="0" fontId="152" fillId="6" borderId="46" xfId="0" applyFont="1" applyFill="1" applyBorder="1" applyAlignment="1" applyProtection="1">
      <alignment horizontal="center" vertical="center" textRotation="90" wrapText="1"/>
      <protection hidden="1"/>
    </xf>
    <xf numFmtId="0" fontId="17" fillId="6" borderId="46" xfId="0" applyFont="1" applyFill="1" applyBorder="1" applyAlignment="1" applyProtection="1">
      <alignment horizontal="center" vertical="center" textRotation="90" wrapText="1"/>
      <protection hidden="1"/>
    </xf>
    <xf numFmtId="0" fontId="152" fillId="4" borderId="46" xfId="0" applyFont="1" applyFill="1" applyBorder="1" applyAlignment="1" applyProtection="1">
      <alignment horizontal="center" vertical="center" textRotation="90" wrapText="1"/>
      <protection hidden="1"/>
    </xf>
    <xf numFmtId="0" fontId="17" fillId="4" borderId="46" xfId="0" applyFont="1" applyFill="1" applyBorder="1" applyAlignment="1" applyProtection="1">
      <alignment horizontal="center" vertical="center" textRotation="90" wrapText="1"/>
      <protection hidden="1"/>
    </xf>
    <xf numFmtId="0" fontId="152" fillId="31" borderId="46" xfId="0" applyFont="1" applyFill="1" applyBorder="1" applyAlignment="1" applyProtection="1">
      <alignment horizontal="center" vertical="center" textRotation="90" wrapText="1"/>
      <protection hidden="1"/>
    </xf>
    <xf numFmtId="0" fontId="17" fillId="31" borderId="46" xfId="0" applyFont="1" applyFill="1" applyBorder="1" applyAlignment="1" applyProtection="1">
      <alignment horizontal="center" vertical="center" textRotation="90" wrapText="1"/>
      <protection hidden="1"/>
    </xf>
    <xf numFmtId="0" fontId="152" fillId="5" borderId="46" xfId="0" applyFont="1" applyFill="1" applyBorder="1" applyAlignment="1" applyProtection="1">
      <alignment horizontal="center" vertical="center" textRotation="90" wrapText="1"/>
      <protection hidden="1"/>
    </xf>
    <xf numFmtId="0" fontId="17" fillId="5" borderId="46" xfId="0" applyFont="1" applyFill="1" applyBorder="1" applyAlignment="1" applyProtection="1">
      <alignment horizontal="center" vertical="center" textRotation="90" wrapText="1"/>
      <protection hidden="1"/>
    </xf>
    <xf numFmtId="0" fontId="152" fillId="12" borderId="46" xfId="0" applyFont="1" applyFill="1" applyBorder="1" applyAlignment="1" applyProtection="1">
      <alignment horizontal="center" vertical="center" textRotation="90" wrapText="1"/>
      <protection hidden="1"/>
    </xf>
    <xf numFmtId="0" fontId="17" fillId="12" borderId="46" xfId="0" applyFont="1" applyFill="1" applyBorder="1" applyAlignment="1" applyProtection="1">
      <alignment horizontal="center" vertical="center" textRotation="90" wrapText="1"/>
      <protection hidden="1"/>
    </xf>
    <xf numFmtId="0" fontId="16" fillId="23" borderId="19" xfId="0" applyFont="1" applyFill="1" applyBorder="1" applyAlignment="1" applyProtection="1">
      <alignment horizontal="center" vertical="center" textRotation="90" wrapText="1"/>
      <protection hidden="1"/>
    </xf>
    <xf numFmtId="0" fontId="11" fillId="9" borderId="159" xfId="0" applyFont="1" applyFill="1" applyBorder="1" applyAlignment="1" applyProtection="1">
      <alignment horizontal="center" vertical="center" wrapText="1"/>
      <protection locked="0"/>
    </xf>
    <xf numFmtId="0" fontId="15" fillId="14" borderId="16" xfId="0" applyFont="1" applyFill="1" applyBorder="1" applyAlignment="1" applyProtection="1">
      <alignment vertical="center" wrapText="1"/>
      <protection hidden="1"/>
    </xf>
    <xf numFmtId="0" fontId="15" fillId="14" borderId="17" xfId="0" applyFont="1" applyFill="1" applyBorder="1" applyAlignment="1" applyProtection="1">
      <alignment vertical="center" wrapText="1"/>
      <protection hidden="1"/>
    </xf>
    <xf numFmtId="0" fontId="60" fillId="25" borderId="1" xfId="0" applyFont="1" applyFill="1" applyBorder="1" applyAlignment="1" applyProtection="1">
      <alignment horizontal="center" vertical="center" wrapText="1"/>
      <protection hidden="1"/>
    </xf>
    <xf numFmtId="0" fontId="8" fillId="25" borderId="1" xfId="0" applyFont="1" applyFill="1" applyBorder="1" applyAlignment="1" applyProtection="1">
      <alignment horizontal="center"/>
      <protection hidden="1"/>
    </xf>
    <xf numFmtId="0" fontId="10" fillId="0" borderId="65" xfId="0" applyFont="1" applyFill="1" applyBorder="1" applyAlignment="1" applyProtection="1">
      <alignment horizontal="center" vertical="center" wrapText="1"/>
      <protection locked="0"/>
    </xf>
    <xf numFmtId="0" fontId="28" fillId="0" borderId="161" xfId="0" applyFont="1" applyFill="1" applyBorder="1" applyAlignment="1" applyProtection="1">
      <alignment horizontal="left" vertical="center" wrapText="1"/>
      <protection locked="0"/>
    </xf>
    <xf numFmtId="0" fontId="28" fillId="0" borderId="160" xfId="0" applyFont="1" applyFill="1" applyBorder="1" applyAlignment="1" applyProtection="1">
      <alignment horizontal="left" vertical="center" wrapText="1"/>
      <protection locked="0"/>
    </xf>
    <xf numFmtId="0" fontId="28" fillId="0" borderId="162" xfId="0" applyFont="1" applyFill="1" applyBorder="1" applyAlignment="1" applyProtection="1">
      <alignment horizontal="left" vertical="center" wrapText="1"/>
      <protection locked="0"/>
    </xf>
    <xf numFmtId="0" fontId="43" fillId="8" borderId="0" xfId="0" applyFont="1" applyFill="1" applyBorder="1" applyAlignment="1" applyProtection="1">
      <alignment horizontal="center" vertical="center" wrapText="1"/>
      <protection hidden="1"/>
    </xf>
    <xf numFmtId="0" fontId="34" fillId="8" borderId="0" xfId="0" applyFont="1" applyFill="1" applyBorder="1" applyAlignment="1" applyProtection="1">
      <alignment horizontal="center" vertical="center" wrapText="1"/>
      <protection hidden="1"/>
    </xf>
    <xf numFmtId="0" fontId="34" fillId="8" borderId="0" xfId="0" applyFont="1" applyFill="1" applyAlignment="1" applyProtection="1">
      <alignment horizontal="center" vertical="center" wrapText="1"/>
      <protection hidden="1"/>
    </xf>
    <xf numFmtId="0" fontId="5" fillId="8" borderId="0" xfId="0" applyFont="1" applyFill="1" applyAlignment="1" applyProtection="1">
      <alignment horizontal="center" vertical="center" wrapText="1"/>
      <protection hidden="1"/>
    </xf>
    <xf numFmtId="0" fontId="10" fillId="6" borderId="164" xfId="0" applyFont="1" applyFill="1" applyBorder="1" applyAlignment="1" applyProtection="1">
      <alignment horizontal="center" vertical="center" wrapText="1"/>
      <protection hidden="1"/>
    </xf>
    <xf numFmtId="0" fontId="16" fillId="6" borderId="163" xfId="0" applyFont="1" applyFill="1" applyBorder="1" applyAlignment="1" applyProtection="1">
      <alignment horizontal="center" vertical="center" wrapText="1"/>
      <protection hidden="1"/>
    </xf>
    <xf numFmtId="0" fontId="155" fillId="8" borderId="0" xfId="0" applyFont="1" applyFill="1" applyAlignment="1" applyProtection="1">
      <alignment horizontal="center" vertical="center" wrapText="1"/>
      <protection hidden="1"/>
    </xf>
    <xf numFmtId="0" fontId="156" fillId="8" borderId="0" xfId="0" applyFont="1" applyFill="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119" fillId="0" borderId="99" xfId="0" applyFont="1" applyFill="1" applyBorder="1" applyAlignment="1" applyProtection="1">
      <alignment horizontal="center" vertical="center" wrapText="1"/>
      <protection hidden="1"/>
    </xf>
    <xf numFmtId="0" fontId="17" fillId="3" borderId="1" xfId="0" applyFont="1" applyFill="1" applyBorder="1" applyAlignment="1" applyProtection="1">
      <alignment horizontal="left" vertical="center" shrinkToFit="1"/>
      <protection hidden="1"/>
    </xf>
    <xf numFmtId="164" fontId="16" fillId="3" borderId="1" xfId="0" applyNumberFormat="1" applyFont="1" applyFill="1" applyBorder="1" applyAlignment="1" applyProtection="1">
      <alignment horizontal="center" vertical="center" shrinkToFit="1"/>
      <protection hidden="1"/>
    </xf>
    <xf numFmtId="0" fontId="4" fillId="3" borderId="51" xfId="0" applyFont="1" applyFill="1" applyBorder="1" applyAlignment="1" applyProtection="1">
      <alignment vertical="center" shrinkToFit="1"/>
      <protection hidden="1"/>
    </xf>
    <xf numFmtId="0" fontId="4" fillId="3" borderId="5" xfId="0" applyFont="1" applyFill="1" applyBorder="1" applyAlignment="1" applyProtection="1">
      <alignment vertical="center" shrinkToFit="1"/>
      <protection hidden="1"/>
    </xf>
    <xf numFmtId="0" fontId="10" fillId="0" borderId="51" xfId="0" applyFont="1" applyBorder="1" applyAlignment="1" applyProtection="1">
      <alignment shrinkToFit="1"/>
      <protection hidden="1"/>
    </xf>
    <xf numFmtId="0" fontId="10" fillId="0" borderId="5" xfId="0" applyFont="1" applyBorder="1" applyAlignment="1" applyProtection="1">
      <alignment shrinkToFit="1"/>
      <protection hidden="1"/>
    </xf>
    <xf numFmtId="0" fontId="4" fillId="3" borderId="1" xfId="0" applyFont="1" applyFill="1" applyBorder="1" applyAlignment="1" applyProtection="1">
      <alignment horizontal="center" vertical="center" wrapText="1" shrinkToFit="1"/>
      <protection hidden="1"/>
    </xf>
    <xf numFmtId="0" fontId="105" fillId="3" borderId="1" xfId="0" applyFont="1" applyFill="1" applyBorder="1" applyAlignment="1" applyProtection="1">
      <alignment horizontal="center" vertical="center" textRotation="90" wrapText="1" shrinkToFit="1"/>
      <protection hidden="1"/>
    </xf>
    <xf numFmtId="0" fontId="157" fillId="3" borderId="1" xfId="0" applyFont="1" applyFill="1" applyBorder="1" applyAlignment="1" applyProtection="1">
      <alignment horizontal="left" vertical="center" shrinkToFit="1"/>
      <protection hidden="1"/>
    </xf>
    <xf numFmtId="0" fontId="9" fillId="0" borderId="4"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164" fontId="10" fillId="0" borderId="0" xfId="0" applyNumberFormat="1"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right" vertical="center" wrapText="1"/>
      <protection hidden="1"/>
    </xf>
    <xf numFmtId="0" fontId="164" fillId="0" borderId="3" xfId="0" applyFont="1" applyFill="1" applyBorder="1" applyAlignment="1" applyProtection="1">
      <alignment horizontal="center" vertical="center"/>
      <protection hidden="1"/>
    </xf>
    <xf numFmtId="0" fontId="164" fillId="0" borderId="82" xfId="0" applyFont="1" applyFill="1" applyBorder="1" applyAlignment="1" applyProtection="1">
      <alignment horizontal="center" vertical="center"/>
      <protection hidden="1"/>
    </xf>
    <xf numFmtId="0" fontId="123" fillId="0" borderId="86" xfId="0" applyFont="1" applyFill="1" applyBorder="1" applyAlignment="1" applyProtection="1">
      <alignment horizontal="center" vertical="center"/>
      <protection hidden="1"/>
    </xf>
    <xf numFmtId="0" fontId="89" fillId="0" borderId="3" xfId="0" applyFont="1" applyFill="1" applyBorder="1" applyAlignment="1" applyProtection="1">
      <alignment horizontal="center" vertical="center"/>
      <protection hidden="1"/>
    </xf>
    <xf numFmtId="0" fontId="83" fillId="0" borderId="3" xfId="0" applyFont="1" applyFill="1" applyBorder="1" applyAlignment="1" applyProtection="1">
      <alignment horizontal="center" vertical="center"/>
      <protection hidden="1"/>
    </xf>
    <xf numFmtId="0" fontId="83" fillId="0" borderId="82" xfId="0" applyFont="1" applyFill="1" applyBorder="1" applyAlignment="1" applyProtection="1">
      <alignment horizontal="center" vertical="center"/>
      <protection hidden="1"/>
    </xf>
    <xf numFmtId="165" fontId="163" fillId="0" borderId="3" xfId="0" applyNumberFormat="1" applyFont="1" applyFill="1" applyBorder="1" applyAlignment="1" applyProtection="1">
      <alignment horizontal="center" vertical="center" shrinkToFit="1"/>
      <protection hidden="1"/>
    </xf>
    <xf numFmtId="165" fontId="165" fillId="0" borderId="3" xfId="0" applyNumberFormat="1" applyFont="1" applyFill="1" applyBorder="1" applyAlignment="1" applyProtection="1">
      <alignment horizontal="center" vertical="center" shrinkToFit="1"/>
      <protection hidden="1"/>
    </xf>
    <xf numFmtId="1" fontId="110" fillId="0" borderId="94" xfId="0" applyNumberFormat="1" applyFont="1" applyFill="1" applyBorder="1" applyAlignment="1" applyProtection="1">
      <alignment horizontal="center" vertical="center" shrinkToFit="1"/>
      <protection hidden="1"/>
    </xf>
    <xf numFmtId="0" fontId="16" fillId="3" borderId="4" xfId="0" applyNumberFormat="1" applyFont="1" applyFill="1" applyBorder="1" applyAlignment="1" applyProtection="1">
      <alignment horizontal="center" vertical="center" shrinkToFit="1"/>
      <protection hidden="1"/>
    </xf>
    <xf numFmtId="165" fontId="62" fillId="3" borderId="1" xfId="0" applyNumberFormat="1" applyFont="1" applyFill="1" applyBorder="1" applyAlignment="1" applyProtection="1">
      <alignment horizontal="center" vertical="center" shrinkToFit="1"/>
      <protection hidden="1"/>
    </xf>
    <xf numFmtId="0" fontId="125" fillId="0" borderId="94" xfId="0" applyFont="1" applyFill="1" applyBorder="1" applyAlignment="1" applyProtection="1">
      <alignment horizontal="left" vertical="center" wrapText="1" shrinkToFit="1"/>
      <protection hidden="1"/>
    </xf>
    <xf numFmtId="0" fontId="97" fillId="0" borderId="86" xfId="0" applyFont="1" applyBorder="1" applyAlignment="1" applyProtection="1">
      <alignment horizontal="center" vertical="center" wrapText="1"/>
      <protection hidden="1"/>
    </xf>
    <xf numFmtId="0" fontId="97" fillId="0" borderId="86" xfId="0" applyFont="1" applyFill="1" applyBorder="1" applyAlignment="1" applyProtection="1">
      <alignment horizontal="center" vertical="center" wrapText="1"/>
      <protection hidden="1"/>
    </xf>
    <xf numFmtId="0" fontId="98" fillId="0" borderId="86" xfId="0" applyFont="1" applyFill="1" applyBorder="1" applyAlignment="1" applyProtection="1">
      <alignment horizontal="center" vertical="center" textRotation="90" wrapText="1"/>
      <protection hidden="1"/>
    </xf>
    <xf numFmtId="0" fontId="97" fillId="0" borderId="86" xfId="0" applyFont="1" applyFill="1" applyBorder="1" applyAlignment="1" applyProtection="1">
      <alignment horizontal="center" vertical="center" textRotation="90" wrapText="1"/>
      <protection hidden="1"/>
    </xf>
    <xf numFmtId="0" fontId="98" fillId="0" borderId="86" xfId="0" applyFont="1" applyFill="1" applyBorder="1" applyAlignment="1" applyProtection="1">
      <alignment horizontal="center" vertical="center" wrapText="1"/>
      <protection hidden="1"/>
    </xf>
    <xf numFmtId="0" fontId="68" fillId="0" borderId="101" xfId="0" applyFont="1" applyBorder="1" applyAlignment="1" applyProtection="1">
      <alignment vertical="center"/>
      <protection hidden="1"/>
    </xf>
    <xf numFmtId="0" fontId="21" fillId="0" borderId="174" xfId="0" applyFont="1" applyFill="1" applyBorder="1" applyAlignment="1" applyProtection="1">
      <alignment horizontal="center" vertical="center" wrapText="1"/>
      <protection hidden="1"/>
    </xf>
    <xf numFmtId="0" fontId="167" fillId="0" borderId="94" xfId="0" applyFont="1" applyFill="1" applyBorder="1" applyAlignment="1" applyProtection="1">
      <alignment horizontal="center" vertical="center" wrapText="1"/>
      <protection hidden="1"/>
    </xf>
    <xf numFmtId="0" fontId="168" fillId="0" borderId="94" xfId="0" applyFont="1" applyFill="1" applyBorder="1" applyAlignment="1" applyProtection="1">
      <alignment horizontal="center" vertical="center" wrapText="1"/>
      <protection hidden="1"/>
    </xf>
    <xf numFmtId="0" fontId="9" fillId="0" borderId="94" xfId="0" applyFont="1" applyFill="1" applyBorder="1" applyAlignment="1" applyProtection="1">
      <alignment horizontal="center" vertical="center" wrapText="1"/>
      <protection hidden="1"/>
    </xf>
    <xf numFmtId="0" fontId="130" fillId="0" borderId="120" xfId="0" applyFont="1" applyFill="1" applyBorder="1" applyAlignment="1" applyProtection="1">
      <alignment horizontal="center" wrapText="1"/>
      <protection hidden="1"/>
    </xf>
    <xf numFmtId="0" fontId="83" fillId="36" borderId="124" xfId="0" applyFont="1" applyFill="1" applyBorder="1" applyAlignment="1" applyProtection="1">
      <alignment vertical="center" wrapText="1"/>
      <protection hidden="1"/>
    </xf>
    <xf numFmtId="0" fontId="83" fillId="36" borderId="125" xfId="0" applyFont="1" applyFill="1" applyBorder="1" applyAlignment="1" applyProtection="1">
      <alignment vertical="center" wrapText="1"/>
      <protection hidden="1"/>
    </xf>
    <xf numFmtId="0" fontId="83" fillId="36" borderId="126" xfId="0" applyFont="1" applyFill="1" applyBorder="1" applyAlignment="1" applyProtection="1">
      <alignment vertical="center" wrapText="1"/>
      <protection hidden="1"/>
    </xf>
    <xf numFmtId="165" fontId="89" fillId="0" borderId="10" xfId="0" applyNumberFormat="1" applyFont="1" applyFill="1" applyBorder="1" applyAlignment="1" applyProtection="1">
      <alignment horizontal="center" vertical="center" shrinkToFit="1"/>
      <protection hidden="1"/>
    </xf>
    <xf numFmtId="0" fontId="162" fillId="0" borderId="176" xfId="0" applyFont="1" applyFill="1" applyBorder="1" applyAlignment="1" applyProtection="1">
      <alignment horizontal="right" vertical="center" wrapText="1"/>
      <protection hidden="1"/>
    </xf>
    <xf numFmtId="0" fontId="4" fillId="0" borderId="1"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4" fontId="10" fillId="0" borderId="0" xfId="0" applyNumberFormat="1" applyFont="1" applyBorder="1" applyAlignment="1" applyProtection="1">
      <alignment horizontal="center" vertical="center"/>
      <protection hidden="1"/>
    </xf>
    <xf numFmtId="0" fontId="38"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wrapText="1"/>
      <protection hidden="1"/>
    </xf>
    <xf numFmtId="0" fontId="169" fillId="0" borderId="121" xfId="0" applyFont="1" applyFill="1" applyBorder="1" applyAlignment="1" applyProtection="1">
      <alignment horizontal="right" vertical="center" wrapText="1"/>
      <protection hidden="1"/>
    </xf>
    <xf numFmtId="0" fontId="162" fillId="0" borderId="121" xfId="0" applyFont="1" applyFill="1" applyBorder="1" applyAlignment="1" applyProtection="1">
      <alignment horizontal="right" vertical="center" wrapText="1"/>
      <protection hidden="1"/>
    </xf>
    <xf numFmtId="1" fontId="162" fillId="0" borderId="121" xfId="0" applyNumberFormat="1" applyFont="1" applyBorder="1" applyAlignment="1" applyProtection="1">
      <alignment horizontal="right" vertical="center"/>
      <protection hidden="1"/>
    </xf>
    <xf numFmtId="1" fontId="162" fillId="0" borderId="176" xfId="0" applyNumberFormat="1" applyFont="1" applyFill="1" applyBorder="1" applyAlignment="1" applyProtection="1">
      <alignment horizontal="right" vertical="center" wrapText="1"/>
      <protection hidden="1"/>
    </xf>
    <xf numFmtId="0" fontId="162" fillId="0" borderId="121" xfId="0" applyFont="1" applyBorder="1" applyAlignment="1" applyProtection="1">
      <alignment horizontal="right" vertical="center"/>
      <protection hidden="1"/>
    </xf>
    <xf numFmtId="167" fontId="162" fillId="0" borderId="121" xfId="0" applyNumberFormat="1" applyFont="1" applyBorder="1" applyAlignment="1" applyProtection="1">
      <alignment horizontal="right" vertical="center"/>
      <protection hidden="1"/>
    </xf>
    <xf numFmtId="0" fontId="66" fillId="0" borderId="1" xfId="0" applyFont="1" applyBorder="1" applyAlignment="1" applyProtection="1">
      <alignment vertical="center" shrinkToFit="1"/>
      <protection hidden="1"/>
    </xf>
    <xf numFmtId="0" fontId="66" fillId="0" borderId="4" xfId="0" applyFont="1" applyBorder="1" applyAlignment="1" applyProtection="1">
      <alignment vertical="center" shrinkToFit="1"/>
      <protection hidden="1"/>
    </xf>
    <xf numFmtId="0" fontId="5" fillId="25" borderId="4" xfId="0" applyFont="1" applyFill="1" applyBorder="1" applyAlignment="1" applyProtection="1">
      <alignment horizontal="center" vertical="center"/>
      <protection hidden="1"/>
    </xf>
    <xf numFmtId="0" fontId="4" fillId="25" borderId="4" xfId="0" applyFont="1" applyFill="1" applyBorder="1" applyAlignment="1" applyProtection="1">
      <alignment horizontal="center" vertical="center"/>
      <protection hidden="1"/>
    </xf>
    <xf numFmtId="0" fontId="61" fillId="25" borderId="1" xfId="0" applyFont="1" applyFill="1" applyBorder="1" applyAlignment="1" applyProtection="1">
      <alignment horizontal="center" vertical="center" wrapText="1"/>
      <protection hidden="1"/>
    </xf>
    <xf numFmtId="0" fontId="65" fillId="3" borderId="1" xfId="0" applyFont="1" applyFill="1" applyBorder="1" applyAlignment="1" applyProtection="1">
      <alignment horizontal="center" vertical="center"/>
      <protection hidden="1"/>
    </xf>
    <xf numFmtId="0" fontId="173" fillId="3" borderId="1" xfId="0" applyFont="1" applyFill="1" applyBorder="1" applyAlignment="1" applyProtection="1">
      <alignment horizontal="center" vertical="center"/>
      <protection hidden="1"/>
    </xf>
    <xf numFmtId="0" fontId="163" fillId="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170" fillId="0" borderId="0" xfId="0" applyFont="1" applyBorder="1" applyAlignment="1" applyProtection="1">
      <alignment horizontal="center" vertical="center"/>
      <protection hidden="1"/>
    </xf>
    <xf numFmtId="0" fontId="171" fillId="0" borderId="0" xfId="0" applyFont="1" applyBorder="1" applyAlignment="1" applyProtection="1">
      <alignment horizontal="center" vertical="center"/>
      <protection hidden="1"/>
    </xf>
    <xf numFmtId="0" fontId="44" fillId="0" borderId="0" xfId="0" applyFont="1" applyBorder="1" applyAlignment="1" applyProtection="1">
      <alignment horizontal="center" vertical="center" shrinkToFit="1"/>
      <protection hidden="1"/>
    </xf>
    <xf numFmtId="0" fontId="9" fillId="0" borderId="1"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136" fillId="25" borderId="1"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20" fillId="0" borderId="0" xfId="0" applyFont="1" applyFill="1" applyBorder="1" applyAlignment="1" applyProtection="1">
      <alignment horizontal="right" vertical="center"/>
      <protection hidden="1"/>
    </xf>
    <xf numFmtId="0" fontId="22" fillId="0" borderId="0" xfId="0"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65"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4" fontId="10" fillId="0" borderId="0" xfId="0" applyNumberFormat="1"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38" fillId="0" borderId="0" xfId="0" applyFont="1" applyFill="1" applyBorder="1" applyAlignment="1" applyProtection="1">
      <alignment horizontal="right" vertical="center" wrapText="1"/>
      <protection hidden="1"/>
    </xf>
    <xf numFmtId="0" fontId="6" fillId="20" borderId="0" xfId="0" applyFont="1" applyFill="1" applyAlignment="1" applyProtection="1">
      <alignment horizontal="center" vertical="center"/>
      <protection hidden="1"/>
    </xf>
    <xf numFmtId="0" fontId="0" fillId="20" borderId="0" xfId="0" applyFill="1" applyAlignment="1" applyProtection="1">
      <alignment vertical="center"/>
      <protection hidden="1"/>
    </xf>
    <xf numFmtId="0" fontId="0" fillId="0" borderId="0" xfId="0" applyAlignment="1">
      <alignment vertical="center"/>
    </xf>
    <xf numFmtId="0" fontId="0" fillId="0" borderId="0" xfId="0" applyBorder="1"/>
    <xf numFmtId="0" fontId="179" fillId="28" borderId="0" xfId="0" applyFont="1" applyFill="1" applyProtection="1">
      <protection hidden="1"/>
    </xf>
    <xf numFmtId="0" fontId="180" fillId="28" borderId="0" xfId="0" applyFont="1" applyFill="1" applyAlignment="1" applyProtection="1">
      <alignment vertical="center"/>
      <protection hidden="1"/>
    </xf>
    <xf numFmtId="0" fontId="141" fillId="0" borderId="0" xfId="0" applyFont="1"/>
    <xf numFmtId="0" fontId="7" fillId="21" borderId="59" xfId="0" applyFont="1" applyFill="1" applyBorder="1" applyAlignment="1" applyProtection="1">
      <alignment horizontal="center" vertical="center" wrapText="1"/>
      <protection locked="0"/>
    </xf>
    <xf numFmtId="0" fontId="4" fillId="21" borderId="59" xfId="0" applyFont="1" applyFill="1" applyBorder="1" applyAlignment="1" applyProtection="1">
      <alignment horizontal="center" vertical="center" wrapText="1"/>
      <protection locked="0"/>
    </xf>
    <xf numFmtId="0" fontId="19" fillId="21" borderId="59" xfId="0" applyFont="1" applyFill="1" applyBorder="1" applyAlignment="1" applyProtection="1">
      <alignment horizontal="center" vertical="center" wrapText="1"/>
      <protection locked="0"/>
    </xf>
    <xf numFmtId="164" fontId="20" fillId="21" borderId="59" xfId="0" applyNumberFormat="1" applyFont="1" applyFill="1" applyBorder="1" applyAlignment="1" applyProtection="1">
      <alignment horizontal="center" vertical="center" wrapText="1"/>
      <protection locked="0"/>
    </xf>
    <xf numFmtId="0" fontId="3" fillId="21" borderId="53" xfId="0" applyFont="1" applyFill="1" applyBorder="1" applyAlignment="1" applyProtection="1">
      <alignment horizontal="left" vertical="center" wrapText="1"/>
      <protection locked="0"/>
    </xf>
    <xf numFmtId="0" fontId="3" fillId="21" borderId="59" xfId="0" applyFont="1" applyFill="1" applyBorder="1" applyAlignment="1" applyProtection="1">
      <alignment horizontal="left" vertical="center" wrapText="1"/>
      <protection locked="0"/>
    </xf>
    <xf numFmtId="0" fontId="30" fillId="21" borderId="59" xfId="0" applyFont="1" applyFill="1" applyBorder="1" applyAlignment="1" applyProtection="1">
      <alignment horizontal="center" vertical="center" wrapText="1"/>
      <protection locked="0"/>
    </xf>
    <xf numFmtId="0" fontId="9" fillId="21" borderId="60" xfId="0" applyFont="1" applyFill="1" applyBorder="1" applyAlignment="1" applyProtection="1">
      <alignment horizontal="center" vertical="center"/>
      <protection locked="0"/>
    </xf>
    <xf numFmtId="0" fontId="38" fillId="21" borderId="61" xfId="0" applyFont="1" applyFill="1" applyBorder="1" applyAlignment="1" applyProtection="1">
      <alignment horizontal="center" vertical="center"/>
      <protection locked="0"/>
    </xf>
    <xf numFmtId="0" fontId="7" fillId="21" borderId="10" xfId="0" applyFont="1" applyFill="1" applyBorder="1" applyAlignment="1" applyProtection="1">
      <alignment horizontal="center" vertical="center" wrapText="1"/>
      <protection locked="0"/>
    </xf>
    <xf numFmtId="0" fontId="4" fillId="21" borderId="10" xfId="0" applyFont="1" applyFill="1" applyBorder="1" applyAlignment="1" applyProtection="1">
      <alignment horizontal="center" vertical="center" wrapText="1"/>
      <protection locked="0"/>
    </xf>
    <xf numFmtId="0" fontId="19" fillId="21" borderId="10" xfId="0" applyFont="1" applyFill="1" applyBorder="1" applyAlignment="1" applyProtection="1">
      <alignment horizontal="center" vertical="center" wrapText="1"/>
      <protection locked="0"/>
    </xf>
    <xf numFmtId="164" fontId="20" fillId="21" borderId="10" xfId="0" applyNumberFormat="1" applyFont="1" applyFill="1" applyBorder="1" applyAlignment="1" applyProtection="1">
      <alignment horizontal="center" vertical="center" wrapText="1"/>
      <protection locked="0"/>
    </xf>
    <xf numFmtId="0" fontId="3" fillId="21" borderId="3" xfId="0" applyFont="1" applyFill="1" applyBorder="1" applyAlignment="1" applyProtection="1">
      <alignment horizontal="left" vertical="center" wrapText="1"/>
      <protection locked="0"/>
    </xf>
    <xf numFmtId="0" fontId="3" fillId="21" borderId="10" xfId="0" applyFont="1" applyFill="1" applyBorder="1" applyAlignment="1" applyProtection="1">
      <alignment horizontal="left" vertical="center" wrapText="1"/>
      <protection locked="0"/>
    </xf>
    <xf numFmtId="0" fontId="30" fillId="21" borderId="10" xfId="0" applyFont="1" applyFill="1" applyBorder="1" applyAlignment="1" applyProtection="1">
      <alignment horizontal="center" vertical="center" wrapText="1"/>
      <protection locked="0"/>
    </xf>
    <xf numFmtId="0" fontId="9" fillId="21" borderId="1" xfId="0" applyFont="1" applyFill="1" applyBorder="1" applyAlignment="1" applyProtection="1">
      <alignment horizontal="center" vertical="center"/>
      <protection locked="0"/>
    </xf>
    <xf numFmtId="0" fontId="38" fillId="21" borderId="49" xfId="0" applyFont="1" applyFill="1" applyBorder="1" applyAlignment="1" applyProtection="1">
      <alignment horizontal="center" vertical="center"/>
      <protection locked="0"/>
    </xf>
    <xf numFmtId="0" fontId="7" fillId="21" borderId="63" xfId="0" applyFont="1" applyFill="1" applyBorder="1" applyAlignment="1" applyProtection="1">
      <alignment horizontal="center" vertical="center" wrapText="1"/>
      <protection locked="0"/>
    </xf>
    <xf numFmtId="0" fontId="4" fillId="21" borderId="63" xfId="0" applyFont="1" applyFill="1" applyBorder="1" applyAlignment="1" applyProtection="1">
      <alignment horizontal="center" vertical="center" wrapText="1"/>
      <protection locked="0"/>
    </xf>
    <xf numFmtId="0" fontId="19" fillId="21" borderId="63" xfId="0" applyFont="1" applyFill="1" applyBorder="1" applyAlignment="1" applyProtection="1">
      <alignment horizontal="center" vertical="center" wrapText="1"/>
      <protection locked="0"/>
    </xf>
    <xf numFmtId="164" fontId="20" fillId="21" borderId="63" xfId="0" applyNumberFormat="1" applyFont="1" applyFill="1" applyBorder="1" applyAlignment="1" applyProtection="1">
      <alignment horizontal="center" vertical="center" wrapText="1"/>
      <protection locked="0"/>
    </xf>
    <xf numFmtId="0" fontId="3" fillId="21" borderId="64" xfId="0" applyFont="1" applyFill="1" applyBorder="1" applyAlignment="1" applyProtection="1">
      <alignment horizontal="left" vertical="center" wrapText="1"/>
      <protection locked="0"/>
    </xf>
    <xf numFmtId="0" fontId="3" fillId="21" borderId="63" xfId="0" applyFont="1" applyFill="1" applyBorder="1" applyAlignment="1" applyProtection="1">
      <alignment horizontal="left" vertical="center" wrapText="1"/>
      <protection locked="0"/>
    </xf>
    <xf numFmtId="0" fontId="30" fillId="21" borderId="63" xfId="0" applyFont="1" applyFill="1" applyBorder="1" applyAlignment="1" applyProtection="1">
      <alignment horizontal="center" vertical="center" wrapText="1"/>
      <protection locked="0"/>
    </xf>
    <xf numFmtId="0" fontId="9" fillId="21" borderId="65" xfId="0" applyFont="1" applyFill="1" applyBorder="1" applyAlignment="1" applyProtection="1">
      <alignment horizontal="center" vertical="center"/>
      <protection locked="0"/>
    </xf>
    <xf numFmtId="0" fontId="38" fillId="21" borderId="66" xfId="0" applyFont="1" applyFill="1" applyBorder="1" applyAlignment="1" applyProtection="1">
      <alignment horizontal="center" vertical="center"/>
      <protection locked="0"/>
    </xf>
    <xf numFmtId="0" fontId="16" fillId="9" borderId="165" xfId="0" applyFont="1" applyFill="1" applyBorder="1" applyAlignment="1" applyProtection="1">
      <alignment horizontal="left" vertical="center" wrapText="1"/>
      <protection locked="0"/>
    </xf>
    <xf numFmtId="0" fontId="153" fillId="9" borderId="166" xfId="0" applyFont="1" applyFill="1" applyBorder="1" applyAlignment="1" applyProtection="1">
      <alignment horizontal="left" vertical="center" wrapText="1"/>
      <protection locked="0"/>
    </xf>
    <xf numFmtId="0" fontId="67" fillId="9" borderId="167" xfId="0" applyFont="1" applyFill="1" applyBorder="1" applyAlignment="1" applyProtection="1">
      <alignment horizontal="left" vertical="center" wrapText="1"/>
      <protection locked="0"/>
    </xf>
    <xf numFmtId="0" fontId="154" fillId="9" borderId="168" xfId="0" applyFont="1" applyFill="1" applyBorder="1" applyAlignment="1" applyProtection="1">
      <alignment horizontal="left" vertical="center" wrapText="1"/>
      <protection locked="0"/>
    </xf>
    <xf numFmtId="0" fontId="158" fillId="3" borderId="1" xfId="0" applyFont="1" applyFill="1" applyBorder="1" applyAlignment="1" applyProtection="1">
      <alignment horizontal="center" vertical="center" textRotation="90" wrapText="1" shrinkToFit="1"/>
      <protection hidden="1"/>
    </xf>
    <xf numFmtId="0" fontId="20" fillId="0" borderId="38" xfId="0" applyFont="1" applyBorder="1" applyAlignment="1">
      <alignment horizontal="center" vertical="center" wrapText="1"/>
    </xf>
    <xf numFmtId="0" fontId="20" fillId="0" borderId="42" xfId="0" applyFont="1" applyBorder="1" applyAlignment="1">
      <alignment horizontal="center" vertical="center" wrapText="1"/>
    </xf>
    <xf numFmtId="0" fontId="55" fillId="37" borderId="131" xfId="0" applyFont="1" applyFill="1" applyBorder="1" applyAlignment="1">
      <alignment horizontal="center" vertical="center" wrapText="1"/>
    </xf>
    <xf numFmtId="0" fontId="55" fillId="37" borderId="132" xfId="0" applyFont="1" applyFill="1" applyBorder="1" applyAlignment="1">
      <alignment horizontal="center" vertical="center" wrapText="1"/>
    </xf>
    <xf numFmtId="0" fontId="55" fillId="37" borderId="133" xfId="0" applyFont="1" applyFill="1" applyBorder="1" applyAlignment="1">
      <alignment horizontal="center" vertical="center" wrapText="1"/>
    </xf>
    <xf numFmtId="0" fontId="55" fillId="37" borderId="134" xfId="0" applyFont="1" applyFill="1" applyBorder="1" applyAlignment="1">
      <alignment horizontal="center" vertical="center" wrapText="1"/>
    </xf>
    <xf numFmtId="0" fontId="55" fillId="37" borderId="0" xfId="0" applyFont="1" applyFill="1" applyBorder="1" applyAlignment="1">
      <alignment horizontal="center" vertical="center" wrapText="1"/>
    </xf>
    <xf numFmtId="0" fontId="55" fillId="37" borderId="135" xfId="0" applyFont="1" applyFill="1" applyBorder="1" applyAlignment="1">
      <alignment horizontal="center" vertical="center" wrapText="1"/>
    </xf>
    <xf numFmtId="0" fontId="55" fillId="37" borderId="136" xfId="0" applyFont="1" applyFill="1" applyBorder="1" applyAlignment="1">
      <alignment horizontal="center" vertical="center" wrapText="1"/>
    </xf>
    <xf numFmtId="0" fontId="55" fillId="37" borderId="137" xfId="0" applyFont="1" applyFill="1" applyBorder="1" applyAlignment="1">
      <alignment horizontal="center" vertical="center" wrapText="1"/>
    </xf>
    <xf numFmtId="0" fontId="55" fillId="37" borderId="138" xfId="0" applyFont="1" applyFill="1" applyBorder="1" applyAlignment="1">
      <alignment horizontal="center" vertical="center" wrapText="1"/>
    </xf>
    <xf numFmtId="0" fontId="32" fillId="0" borderId="0" xfId="2" applyFont="1" applyAlignment="1" applyProtection="1">
      <alignment horizontal="center" vertical="center"/>
    </xf>
    <xf numFmtId="0" fontId="33" fillId="0" borderId="0" xfId="2" applyFont="1" applyAlignment="1" applyProtection="1">
      <alignment horizontal="center" vertical="center"/>
    </xf>
    <xf numFmtId="0" fontId="9" fillId="22" borderId="29" xfId="0" applyFont="1" applyFill="1" applyBorder="1" applyAlignment="1">
      <alignment horizontal="left" vertical="center" wrapText="1"/>
    </xf>
    <xf numFmtId="0" fontId="9" fillId="22" borderId="0" xfId="0" applyFont="1" applyFill="1" applyBorder="1" applyAlignment="1">
      <alignment horizontal="left" vertical="center" wrapText="1"/>
    </xf>
    <xf numFmtId="0" fontId="6" fillId="23"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30" fillId="0" borderId="0" xfId="0" applyFont="1" applyAlignment="1">
      <alignment horizontal="center" vertical="center"/>
    </xf>
    <xf numFmtId="0" fontId="144" fillId="0" borderId="0" xfId="0" applyFont="1" applyAlignment="1">
      <alignment horizontal="center"/>
    </xf>
    <xf numFmtId="0" fontId="6" fillId="0" borderId="0" xfId="0" applyFont="1" applyAlignment="1">
      <alignment horizontal="center" vertical="center"/>
    </xf>
    <xf numFmtId="0" fontId="18" fillId="0" borderId="38"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3" xfId="0" applyFont="1" applyBorder="1" applyAlignment="1">
      <alignment horizontal="center" vertical="center" wrapText="1"/>
    </xf>
    <xf numFmtId="0" fontId="54" fillId="23" borderId="38" xfId="0" applyFont="1" applyFill="1" applyBorder="1" applyAlignment="1">
      <alignment horizontal="center" vertical="center" wrapText="1"/>
    </xf>
    <xf numFmtId="0" fontId="54" fillId="23" borderId="41" xfId="0" applyFont="1" applyFill="1" applyBorder="1" applyAlignment="1">
      <alignment horizontal="center" vertical="center" wrapText="1"/>
    </xf>
    <xf numFmtId="0" fontId="54" fillId="23" borderId="42" xfId="0" applyFont="1" applyFill="1" applyBorder="1" applyAlignment="1">
      <alignment horizontal="center" vertical="center" wrapText="1"/>
    </xf>
    <xf numFmtId="0" fontId="54" fillId="23" borderId="39" xfId="0" applyFont="1" applyFill="1" applyBorder="1" applyAlignment="1">
      <alignment horizontal="center" vertical="center" wrapText="1"/>
    </xf>
    <xf numFmtId="0" fontId="54" fillId="23" borderId="0" xfId="0" applyFont="1" applyFill="1" applyBorder="1" applyAlignment="1">
      <alignment horizontal="center" vertical="center" wrapText="1"/>
    </xf>
    <xf numFmtId="0" fontId="54" fillId="23" borderId="43" xfId="0" applyFont="1" applyFill="1" applyBorder="1" applyAlignment="1">
      <alignment horizontal="center" vertical="center" wrapText="1"/>
    </xf>
    <xf numFmtId="0" fontId="54" fillId="23" borderId="40" xfId="0" applyFont="1" applyFill="1" applyBorder="1" applyAlignment="1">
      <alignment horizontal="center" vertical="center" wrapText="1"/>
    </xf>
    <xf numFmtId="0" fontId="54" fillId="23" borderId="48" xfId="0" applyFont="1" applyFill="1" applyBorder="1" applyAlignment="1">
      <alignment horizontal="center" vertical="center" wrapText="1"/>
    </xf>
    <xf numFmtId="0" fontId="54" fillId="23" borderId="44" xfId="0" applyFont="1" applyFill="1" applyBorder="1" applyAlignment="1">
      <alignment horizontal="center" vertical="center" wrapText="1"/>
    </xf>
    <xf numFmtId="0" fontId="28" fillId="23" borderId="38" xfId="0" applyFont="1" applyFill="1" applyBorder="1" applyAlignment="1">
      <alignment horizontal="center" vertical="center" wrapText="1"/>
    </xf>
    <xf numFmtId="0" fontId="28" fillId="23" borderId="41" xfId="0" applyFont="1" applyFill="1" applyBorder="1" applyAlignment="1">
      <alignment horizontal="center" vertical="center" wrapText="1"/>
    </xf>
    <xf numFmtId="0" fontId="28" fillId="23" borderId="42" xfId="0" applyFont="1" applyFill="1" applyBorder="1" applyAlignment="1">
      <alignment horizontal="center" vertical="center" wrapText="1"/>
    </xf>
    <xf numFmtId="0" fontId="28" fillId="23" borderId="39" xfId="0" applyFont="1" applyFill="1" applyBorder="1" applyAlignment="1">
      <alignment horizontal="center" vertical="center" wrapText="1"/>
    </xf>
    <xf numFmtId="0" fontId="28" fillId="23" borderId="0" xfId="0" applyFont="1" applyFill="1" applyBorder="1" applyAlignment="1">
      <alignment horizontal="center" vertical="center" wrapText="1"/>
    </xf>
    <xf numFmtId="0" fontId="28" fillId="23" borderId="43" xfId="0" applyFont="1" applyFill="1" applyBorder="1" applyAlignment="1">
      <alignment horizontal="center" vertical="center" wrapText="1"/>
    </xf>
    <xf numFmtId="0" fontId="28" fillId="23" borderId="40" xfId="0" applyFont="1" applyFill="1" applyBorder="1" applyAlignment="1">
      <alignment horizontal="center" vertical="center" wrapText="1"/>
    </xf>
    <xf numFmtId="0" fontId="28" fillId="23" borderId="48" xfId="0" applyFont="1" applyFill="1" applyBorder="1" applyAlignment="1">
      <alignment horizontal="center" vertical="center" wrapText="1"/>
    </xf>
    <xf numFmtId="0" fontId="28" fillId="23" borderId="44" xfId="0" applyFont="1" applyFill="1" applyBorder="1" applyAlignment="1">
      <alignment horizontal="center" vertical="center" wrapText="1"/>
    </xf>
    <xf numFmtId="0" fontId="4" fillId="0" borderId="37"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4" fillId="0" borderId="41" xfId="0" applyFont="1" applyBorder="1" applyAlignment="1">
      <alignment horizontal="center" vertical="center" wrapText="1"/>
    </xf>
    <xf numFmtId="0" fontId="38" fillId="0" borderId="33" xfId="0" applyFont="1" applyBorder="1" applyAlignment="1">
      <alignment horizontal="left" vertical="center" wrapText="1"/>
    </xf>
    <xf numFmtId="0" fontId="38" fillId="0" borderId="32" xfId="0" applyFont="1" applyBorder="1" applyAlignment="1">
      <alignment horizontal="left"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4"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48" xfId="0" applyFont="1" applyBorder="1" applyAlignment="1">
      <alignment horizontal="center" vertical="center" wrapText="1"/>
    </xf>
    <xf numFmtId="0" fontId="38" fillId="0" borderId="31" xfId="0" applyFont="1" applyBorder="1" applyAlignment="1">
      <alignment horizontal="center" vertical="center" wrapText="1"/>
    </xf>
    <xf numFmtId="0" fontId="38" fillId="0" borderId="32"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10" fillId="17" borderId="0" xfId="0" applyFont="1" applyFill="1" applyAlignment="1">
      <alignment horizontal="center" vertical="center"/>
    </xf>
    <xf numFmtId="0" fontId="4" fillId="0" borderId="29" xfId="0" applyFont="1" applyBorder="1" applyAlignment="1">
      <alignment horizontal="left" vertical="center" wrapText="1"/>
    </xf>
    <xf numFmtId="0" fontId="4" fillId="0" borderId="0" xfId="0" applyFont="1" applyBorder="1" applyAlignment="1">
      <alignment horizontal="left" vertical="center" wrapText="1"/>
    </xf>
    <xf numFmtId="0" fontId="30" fillId="21" borderId="0" xfId="0" applyFont="1" applyFill="1" applyAlignment="1">
      <alignment horizontal="center" vertical="center" wrapText="1"/>
    </xf>
    <xf numFmtId="0" fontId="36" fillId="20" borderId="0" xfId="0" applyFont="1" applyFill="1" applyAlignment="1">
      <alignment horizontal="center" vertical="center" wrapText="1"/>
    </xf>
    <xf numFmtId="0" fontId="27" fillId="0" borderId="29" xfId="0" applyFont="1" applyBorder="1" applyAlignment="1">
      <alignment horizontal="left" vertical="center" wrapText="1"/>
    </xf>
    <xf numFmtId="0" fontId="27" fillId="0" borderId="0" xfId="0" applyFont="1" applyBorder="1" applyAlignment="1">
      <alignment horizontal="left" vertical="center" wrapText="1"/>
    </xf>
    <xf numFmtId="0" fontId="37" fillId="0" borderId="47" xfId="0" applyFont="1" applyBorder="1" applyAlignment="1">
      <alignment horizontal="left" vertical="center" wrapText="1"/>
    </xf>
    <xf numFmtId="0" fontId="37" fillId="0" borderId="48" xfId="0" applyFont="1" applyBorder="1" applyAlignment="1">
      <alignment horizontal="left" vertic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181" fillId="0" borderId="0" xfId="0" applyFont="1" applyAlignment="1">
      <alignment horizontal="center"/>
    </xf>
    <xf numFmtId="164" fontId="182" fillId="0" borderId="137" xfId="0" applyNumberFormat="1" applyFont="1" applyBorder="1" applyAlignment="1">
      <alignment horizontal="center" vertical="top"/>
    </xf>
    <xf numFmtId="0" fontId="2" fillId="40" borderId="142" xfId="0" applyFont="1" applyFill="1" applyBorder="1" applyAlignment="1" applyProtection="1">
      <alignment horizontal="center" vertical="center"/>
      <protection hidden="1"/>
    </xf>
    <xf numFmtId="0" fontId="31" fillId="28" borderId="0" xfId="2" applyFill="1" applyAlignment="1" applyProtection="1">
      <alignment horizontal="center"/>
      <protection hidden="1"/>
    </xf>
    <xf numFmtId="0" fontId="6" fillId="28" borderId="0" xfId="0" applyFont="1" applyFill="1" applyAlignment="1" applyProtection="1">
      <alignment horizontal="center"/>
      <protection hidden="1"/>
    </xf>
    <xf numFmtId="0" fontId="10" fillId="29" borderId="37" xfId="0" applyFont="1" applyFill="1" applyBorder="1" applyAlignment="1" applyProtection="1">
      <alignment horizontal="left" vertical="center"/>
      <protection locked="0"/>
    </xf>
    <xf numFmtId="0" fontId="6" fillId="43" borderId="0" xfId="0" applyFont="1" applyFill="1" applyAlignment="1" applyProtection="1">
      <alignment horizontal="center" vertical="center" wrapText="1"/>
      <protection hidden="1"/>
    </xf>
    <xf numFmtId="0" fontId="0" fillId="45" borderId="0" xfId="0" applyFill="1" applyAlignment="1" applyProtection="1">
      <alignment horizontal="center"/>
      <protection hidden="1"/>
    </xf>
    <xf numFmtId="0" fontId="2" fillId="40" borderId="153" xfId="0" applyFont="1" applyFill="1" applyBorder="1" applyAlignment="1" applyProtection="1">
      <alignment horizontal="center" vertical="center"/>
      <protection hidden="1"/>
    </xf>
    <xf numFmtId="0" fontId="12" fillId="44" borderId="0" xfId="0" applyFont="1" applyFill="1" applyBorder="1" applyAlignment="1" applyProtection="1">
      <alignment horizontal="center" vertical="center"/>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30" borderId="54"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7" fillId="6" borderId="15" xfId="0" applyFont="1" applyFill="1" applyBorder="1" applyAlignment="1" applyProtection="1">
      <alignment horizontal="center" vertical="center" wrapText="1"/>
      <protection hidden="1"/>
    </xf>
    <xf numFmtId="0" fontId="7" fillId="6" borderId="17" xfId="0" applyFont="1" applyFill="1" applyBorder="1" applyAlignment="1" applyProtection="1">
      <alignment horizontal="center" vertical="center" wrapText="1"/>
      <protection hidden="1"/>
    </xf>
    <xf numFmtId="0" fontId="38" fillId="4" borderId="54" xfId="0" applyFont="1" applyFill="1" applyBorder="1" applyAlignment="1" applyProtection="1">
      <alignment horizontal="center" vertical="center" wrapText="1"/>
      <protection locked="0"/>
    </xf>
    <xf numFmtId="0" fontId="38" fillId="4" borderId="45" xfId="0" applyFont="1" applyFill="1" applyBorder="1" applyAlignment="1" applyProtection="1">
      <alignment horizontal="center" vertical="center" wrapText="1"/>
      <protection locked="0"/>
    </xf>
    <xf numFmtId="0" fontId="38" fillId="4" borderId="55" xfId="0" applyFont="1" applyFill="1" applyBorder="1" applyAlignment="1" applyProtection="1">
      <alignment horizontal="center" vertical="center" wrapText="1"/>
      <protection locked="0"/>
    </xf>
    <xf numFmtId="0" fontId="10" fillId="32" borderId="15" xfId="0" applyFont="1" applyFill="1" applyBorder="1" applyAlignment="1" applyProtection="1">
      <alignment horizontal="center" vertical="center" wrapText="1"/>
      <protection locked="0"/>
    </xf>
    <xf numFmtId="0" fontId="10" fillId="32" borderId="16" xfId="0" applyFont="1" applyFill="1" applyBorder="1" applyAlignment="1" applyProtection="1">
      <alignment horizontal="center" vertical="center" wrapText="1"/>
      <protection locked="0"/>
    </xf>
    <xf numFmtId="0" fontId="10" fillId="32" borderId="17" xfId="0" applyFont="1" applyFill="1" applyBorder="1" applyAlignment="1" applyProtection="1">
      <alignment horizontal="center" vertical="center" wrapText="1"/>
      <protection locked="0"/>
    </xf>
    <xf numFmtId="0" fontId="10" fillId="31" borderId="15"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8" fillId="15" borderId="155" xfId="0" applyFont="1" applyFill="1" applyBorder="1" applyAlignment="1" applyProtection="1">
      <alignment horizontal="center" vertical="center" wrapText="1"/>
      <protection hidden="1"/>
    </xf>
    <xf numFmtId="0" fontId="8" fillId="15" borderId="156" xfId="0" applyFont="1" applyFill="1" applyBorder="1" applyAlignment="1" applyProtection="1">
      <alignment horizontal="center" vertical="center" wrapText="1"/>
      <protection hidden="1"/>
    </xf>
    <xf numFmtId="0" fontId="4" fillId="2" borderId="46" xfId="0" applyFont="1" applyFill="1" applyBorder="1" applyAlignment="1" applyProtection="1">
      <alignment horizontal="center" vertical="center" wrapText="1"/>
      <protection hidden="1"/>
    </xf>
    <xf numFmtId="0" fontId="4" fillId="2" borderId="13"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0" fillId="2" borderId="46"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7" fillId="2" borderId="15"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10" fillId="2" borderId="15" xfId="0" applyFont="1" applyFill="1" applyBorder="1" applyAlignment="1" applyProtection="1">
      <alignment horizontal="center" vertical="center" textRotation="90" wrapText="1"/>
      <protection hidden="1"/>
    </xf>
    <xf numFmtId="0" fontId="14" fillId="12" borderId="11"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25" fillId="11" borderId="9" xfId="0" applyFont="1" applyFill="1" applyBorder="1" applyAlignment="1" applyProtection="1">
      <alignment horizontal="center" vertical="center"/>
      <protection hidden="1"/>
    </xf>
    <xf numFmtId="0" fontId="25" fillId="11" borderId="0" xfId="0" applyFont="1" applyFill="1" applyBorder="1" applyAlignment="1" applyProtection="1">
      <alignment horizontal="center" vertical="center"/>
      <protection hidden="1"/>
    </xf>
    <xf numFmtId="0" fontId="32" fillId="8" borderId="0" xfId="2" applyFont="1" applyFill="1" applyAlignment="1" applyProtection="1">
      <alignment horizontal="center" vertical="center" wrapText="1"/>
      <protection hidden="1"/>
    </xf>
    <xf numFmtId="0" fontId="13" fillId="12" borderId="11" xfId="0" applyFont="1" applyFill="1" applyBorder="1" applyAlignment="1" applyProtection="1">
      <alignment horizontal="center" vertical="center" wrapText="1"/>
      <protection hidden="1"/>
    </xf>
    <xf numFmtId="0" fontId="13" fillId="12" borderId="0" xfId="0" applyFont="1" applyFill="1" applyBorder="1" applyAlignment="1" applyProtection="1">
      <alignment horizontal="center" vertical="center" wrapText="1"/>
      <protection hidden="1"/>
    </xf>
    <xf numFmtId="0" fontId="26" fillId="12" borderId="11" xfId="0" applyFont="1" applyFill="1" applyBorder="1" applyAlignment="1" applyProtection="1">
      <alignment horizontal="center" vertical="center"/>
      <protection hidden="1"/>
    </xf>
    <xf numFmtId="0" fontId="26" fillId="12" borderId="0" xfId="0" applyFont="1" applyFill="1" applyBorder="1" applyAlignment="1" applyProtection="1">
      <alignment horizontal="center" vertical="center"/>
      <protection hidden="1"/>
    </xf>
    <xf numFmtId="0" fontId="16" fillId="26" borderId="13" xfId="0" applyFont="1" applyFill="1" applyBorder="1" applyAlignment="1" applyProtection="1">
      <alignment horizontal="center" vertical="center" textRotation="90" wrapText="1"/>
      <protection hidden="1"/>
    </xf>
    <xf numFmtId="0" fontId="12" fillId="12" borderId="11" xfId="0" applyFont="1" applyFill="1" applyBorder="1" applyAlignment="1" applyProtection="1">
      <alignment horizontal="center"/>
      <protection hidden="1"/>
    </xf>
    <xf numFmtId="0" fontId="12" fillId="12" borderId="0" xfId="0" applyFont="1" applyFill="1" applyBorder="1" applyAlignment="1" applyProtection="1">
      <alignment horizontal="center"/>
      <protection hidden="1"/>
    </xf>
    <xf numFmtId="0" fontId="7" fillId="29" borderId="15" xfId="0" applyFont="1" applyFill="1" applyBorder="1" applyAlignment="1" applyProtection="1">
      <alignment horizontal="center" vertical="center" wrapText="1"/>
      <protection locked="0"/>
    </xf>
    <xf numFmtId="0" fontId="7" fillId="29" borderId="16" xfId="0" applyFont="1" applyFill="1" applyBorder="1" applyAlignment="1" applyProtection="1">
      <alignment horizontal="center" vertical="center" wrapText="1"/>
      <protection locked="0"/>
    </xf>
    <xf numFmtId="0" fontId="7" fillId="29" borderId="17" xfId="0" applyFont="1" applyFill="1" applyBorder="1" applyAlignment="1" applyProtection="1">
      <alignment horizontal="center" vertical="center" wrapText="1"/>
      <protection locked="0"/>
    </xf>
    <xf numFmtId="0" fontId="7" fillId="31" borderId="15" xfId="0" applyFont="1" applyFill="1" applyBorder="1" applyAlignment="1" applyProtection="1">
      <alignment horizontal="center" vertical="center" wrapText="1"/>
      <protection hidden="1"/>
    </xf>
    <xf numFmtId="0" fontId="7" fillId="31" borderId="17" xfId="0" applyFont="1" applyFill="1" applyBorder="1" applyAlignment="1" applyProtection="1">
      <alignment horizontal="center" vertical="center" wrapText="1"/>
      <protection hidden="1"/>
    </xf>
    <xf numFmtId="0" fontId="150" fillId="21" borderId="15" xfId="1" applyFont="1" applyFill="1" applyBorder="1" applyAlignment="1" applyProtection="1">
      <alignment horizontal="center" vertical="center" wrapText="1"/>
      <protection locked="0"/>
    </xf>
    <xf numFmtId="0" fontId="150" fillId="21" borderId="16" xfId="1" applyFont="1" applyFill="1" applyBorder="1" applyAlignment="1" applyProtection="1">
      <alignment horizontal="center" vertical="center" wrapText="1"/>
      <protection locked="0"/>
    </xf>
    <xf numFmtId="0" fontId="150" fillId="21" borderId="17" xfId="1" applyFont="1" applyFill="1" applyBorder="1" applyAlignment="1" applyProtection="1">
      <alignment horizontal="center" vertical="center" wrapText="1"/>
      <protection locked="0"/>
    </xf>
    <xf numFmtId="0" fontId="16" fillId="23" borderId="15" xfId="0" applyFont="1" applyFill="1" applyBorder="1" applyAlignment="1" applyProtection="1">
      <alignment horizontal="center" vertical="center" wrapText="1"/>
      <protection hidden="1"/>
    </xf>
    <xf numFmtId="0" fontId="16" fillId="23" borderId="16" xfId="0" applyFont="1" applyFill="1" applyBorder="1" applyAlignment="1" applyProtection="1">
      <alignment horizontal="center" vertical="center" wrapText="1"/>
      <protection hidden="1"/>
    </xf>
    <xf numFmtId="0" fontId="16" fillId="23" borderId="17" xfId="0" applyFont="1" applyFill="1" applyBorder="1" applyAlignment="1" applyProtection="1">
      <alignment horizontal="center" vertical="center" wrapText="1"/>
      <protection hidden="1"/>
    </xf>
    <xf numFmtId="0" fontId="4" fillId="26" borderId="15" xfId="0" applyFont="1" applyFill="1" applyBorder="1" applyAlignment="1" applyProtection="1">
      <alignment horizontal="center" vertical="center" wrapText="1"/>
      <protection hidden="1"/>
    </xf>
    <xf numFmtId="0" fontId="4" fillId="26" borderId="16" xfId="0" applyFont="1" applyFill="1" applyBorder="1" applyAlignment="1" applyProtection="1">
      <alignment horizontal="center" vertical="center" wrapText="1"/>
      <protection hidden="1"/>
    </xf>
    <xf numFmtId="0" fontId="16" fillId="34" borderId="15" xfId="0" applyFont="1" applyFill="1" applyBorder="1" applyAlignment="1" applyProtection="1">
      <alignment horizontal="center" vertical="center" wrapText="1"/>
      <protection hidden="1"/>
    </xf>
    <xf numFmtId="0" fontId="16" fillId="34" borderId="16" xfId="0" applyFont="1" applyFill="1" applyBorder="1" applyAlignment="1" applyProtection="1">
      <alignment horizontal="center" vertical="center" wrapText="1"/>
      <protection hidden="1"/>
    </xf>
    <xf numFmtId="0" fontId="16" fillId="34" borderId="17" xfId="0" applyFont="1" applyFill="1" applyBorder="1" applyAlignment="1" applyProtection="1">
      <alignment horizontal="center" vertical="center" wrapText="1"/>
      <protection hidden="1"/>
    </xf>
    <xf numFmtId="0" fontId="4" fillId="12" borderId="15" xfId="0" applyFont="1" applyFill="1" applyBorder="1" applyAlignment="1" applyProtection="1">
      <alignment horizontal="center" vertical="center" wrapText="1"/>
      <protection hidden="1"/>
    </xf>
    <xf numFmtId="0" fontId="4" fillId="12" borderId="16" xfId="0" applyFont="1" applyFill="1" applyBorder="1" applyAlignment="1" applyProtection="1">
      <alignment horizontal="center" vertical="center" wrapText="1"/>
      <protection hidden="1"/>
    </xf>
    <xf numFmtId="0" fontId="4" fillId="12" borderId="17" xfId="0" applyFont="1" applyFill="1" applyBorder="1" applyAlignment="1" applyProtection="1">
      <alignment horizontal="center" vertical="center" wrapText="1"/>
      <protection hidden="1"/>
    </xf>
    <xf numFmtId="0" fontId="16" fillId="35" borderId="15" xfId="0" applyFont="1" applyFill="1" applyBorder="1" applyAlignment="1" applyProtection="1">
      <alignment horizontal="center" vertical="center" wrapText="1"/>
      <protection hidden="1"/>
    </xf>
    <xf numFmtId="0" fontId="16" fillId="35" borderId="16" xfId="0" applyFont="1" applyFill="1" applyBorder="1" applyAlignment="1" applyProtection="1">
      <alignment horizontal="center" vertical="center" wrapText="1"/>
      <protection hidden="1"/>
    </xf>
    <xf numFmtId="0" fontId="16" fillId="35" borderId="17" xfId="0" applyFont="1" applyFill="1" applyBorder="1" applyAlignment="1" applyProtection="1">
      <alignment horizontal="center" vertical="center" wrapText="1"/>
      <protection hidden="1"/>
    </xf>
    <xf numFmtId="0" fontId="6" fillId="13" borderId="0" xfId="0" applyFont="1" applyFill="1" applyBorder="1" applyAlignment="1" applyProtection="1">
      <alignment horizontal="left" vertical="center" wrapText="1"/>
      <protection hidden="1"/>
    </xf>
    <xf numFmtId="0" fontId="6" fillId="13" borderId="45" xfId="0" applyFont="1" applyFill="1" applyBorder="1" applyAlignment="1" applyProtection="1">
      <alignment horizontal="left" vertical="center" wrapText="1"/>
      <protection hidden="1"/>
    </xf>
    <xf numFmtId="0" fontId="10" fillId="10" borderId="0" xfId="0" applyFont="1" applyFill="1" applyAlignment="1" applyProtection="1">
      <alignment horizontal="center" vertical="center" wrapText="1"/>
      <protection hidden="1"/>
    </xf>
    <xf numFmtId="0" fontId="4" fillId="31" borderId="15" xfId="0" applyFont="1" applyFill="1" applyBorder="1" applyAlignment="1" applyProtection="1">
      <alignment horizontal="center" vertical="center" wrapText="1"/>
      <protection hidden="1"/>
    </xf>
    <xf numFmtId="0" fontId="4" fillId="31" borderId="16" xfId="0" applyFont="1" applyFill="1" applyBorder="1" applyAlignment="1" applyProtection="1">
      <alignment horizontal="center" vertical="center" wrapText="1"/>
      <protection hidden="1"/>
    </xf>
    <xf numFmtId="0" fontId="4" fillId="31" borderId="17" xfId="0" applyFont="1" applyFill="1" applyBorder="1" applyAlignment="1" applyProtection="1">
      <alignment horizontal="center" vertical="center" wrapText="1"/>
      <protection hidden="1"/>
    </xf>
    <xf numFmtId="0" fontId="10" fillId="33" borderId="15" xfId="0" applyFont="1" applyFill="1" applyBorder="1" applyAlignment="1" applyProtection="1">
      <alignment horizontal="center" vertical="center" wrapText="1"/>
      <protection hidden="1"/>
    </xf>
    <xf numFmtId="0" fontId="10" fillId="33" borderId="16" xfId="0" applyFont="1" applyFill="1" applyBorder="1" applyAlignment="1" applyProtection="1">
      <alignment horizontal="center" vertical="center" wrapText="1"/>
      <protection hidden="1"/>
    </xf>
    <xf numFmtId="0" fontId="10" fillId="33" borderId="17" xfId="0" applyFont="1" applyFill="1" applyBorder="1" applyAlignment="1" applyProtection="1">
      <alignment horizontal="center" vertical="center" wrapText="1"/>
      <protection hidden="1"/>
    </xf>
    <xf numFmtId="0" fontId="4" fillId="5" borderId="15" xfId="0" applyFont="1" applyFill="1" applyBorder="1" applyAlignment="1" applyProtection="1">
      <alignment horizontal="center" vertical="center" wrapText="1"/>
      <protection hidden="1"/>
    </xf>
    <xf numFmtId="0" fontId="4" fillId="5" borderId="16" xfId="0" applyFont="1" applyFill="1" applyBorder="1" applyAlignment="1" applyProtection="1">
      <alignment horizontal="center" vertical="center" wrapText="1"/>
      <protection hidden="1"/>
    </xf>
    <xf numFmtId="0" fontId="4" fillId="5" borderId="17" xfId="0" applyFont="1" applyFill="1" applyBorder="1" applyAlignment="1" applyProtection="1">
      <alignment horizontal="center" vertical="center" wrapText="1"/>
      <protection hidden="1"/>
    </xf>
    <xf numFmtId="0" fontId="10" fillId="24" borderId="0" xfId="0" applyFont="1" applyFill="1" applyAlignment="1" applyProtection="1">
      <alignment horizontal="center" vertical="center" wrapText="1"/>
      <protection hidden="1"/>
    </xf>
    <xf numFmtId="0" fontId="10" fillId="24" borderId="45" xfId="0" applyFont="1" applyFill="1" applyBorder="1" applyAlignment="1" applyProtection="1">
      <alignment horizontal="center" vertical="center" wrapText="1"/>
      <protection hidden="1"/>
    </xf>
    <xf numFmtId="0" fontId="15" fillId="14" borderId="16" xfId="0" applyFont="1" applyFill="1" applyBorder="1" applyAlignment="1" applyProtection="1">
      <alignment horizontal="left" vertical="center" wrapText="1"/>
      <protection locked="0"/>
    </xf>
    <xf numFmtId="0" fontId="7" fillId="5" borderId="15" xfId="0" applyFont="1" applyFill="1" applyBorder="1" applyAlignment="1" applyProtection="1">
      <alignment horizontal="center" vertical="center" wrapText="1"/>
      <protection hidden="1"/>
    </xf>
    <xf numFmtId="0" fontId="7" fillId="5" borderId="17" xfId="0" applyFont="1" applyFill="1" applyBorder="1" applyAlignment="1" applyProtection="1">
      <alignment horizontal="center" vertical="center" wrapText="1"/>
      <protection hidden="1"/>
    </xf>
    <xf numFmtId="0" fontId="7" fillId="12" borderId="15" xfId="0" applyFont="1" applyFill="1" applyBorder="1" applyAlignment="1" applyProtection="1">
      <alignment horizontal="center" vertical="center" wrapText="1"/>
      <protection hidden="1"/>
    </xf>
    <xf numFmtId="0" fontId="7" fillId="12" borderId="17" xfId="0" applyFont="1" applyFill="1" applyBorder="1" applyAlignment="1" applyProtection="1">
      <alignment horizontal="center" vertical="center" wrapText="1"/>
      <protection hidden="1"/>
    </xf>
    <xf numFmtId="0" fontId="20" fillId="46" borderId="131" xfId="0" applyFont="1" applyFill="1" applyBorder="1" applyAlignment="1" applyProtection="1">
      <alignment horizontal="center" vertical="center" wrapText="1"/>
      <protection hidden="1"/>
    </xf>
    <xf numFmtId="0" fontId="20" fillId="46" borderId="132" xfId="0" applyFont="1" applyFill="1" applyBorder="1" applyAlignment="1" applyProtection="1">
      <alignment horizontal="center" vertical="center" wrapText="1"/>
      <protection hidden="1"/>
    </xf>
    <xf numFmtId="0" fontId="20" fillId="46" borderId="133" xfId="0" applyFont="1" applyFill="1" applyBorder="1" applyAlignment="1" applyProtection="1">
      <alignment horizontal="center" vertical="center" wrapText="1"/>
      <protection hidden="1"/>
    </xf>
    <xf numFmtId="0" fontId="20" fillId="46" borderId="136" xfId="0" applyFont="1" applyFill="1" applyBorder="1" applyAlignment="1" applyProtection="1">
      <alignment horizontal="center" vertical="center" wrapText="1"/>
      <protection hidden="1"/>
    </xf>
    <xf numFmtId="0" fontId="20" fillId="46" borderId="137" xfId="0" applyFont="1" applyFill="1" applyBorder="1" applyAlignment="1" applyProtection="1">
      <alignment horizontal="center" vertical="center" wrapText="1"/>
      <protection hidden="1"/>
    </xf>
    <xf numFmtId="0" fontId="20" fillId="46" borderId="138" xfId="0" applyFont="1" applyFill="1" applyBorder="1" applyAlignment="1" applyProtection="1">
      <alignment horizontal="center" vertical="center" wrapText="1"/>
      <protection hidden="1"/>
    </xf>
    <xf numFmtId="0" fontId="6" fillId="4" borderId="169" xfId="0" applyFont="1" applyFill="1" applyBorder="1" applyAlignment="1" applyProtection="1">
      <alignment horizontal="center" vertical="center" wrapText="1"/>
      <protection hidden="1"/>
    </xf>
    <xf numFmtId="0" fontId="6" fillId="4" borderId="170" xfId="0" applyFont="1" applyFill="1" applyBorder="1" applyAlignment="1" applyProtection="1">
      <alignment horizontal="center" vertical="center" wrapText="1"/>
      <protection hidden="1"/>
    </xf>
    <xf numFmtId="0" fontId="6" fillId="4" borderId="46" xfId="0" applyFont="1" applyFill="1" applyBorder="1" applyAlignment="1" applyProtection="1">
      <alignment horizontal="center" vertical="center" wrapText="1"/>
      <protection hidden="1"/>
    </xf>
    <xf numFmtId="0" fontId="151" fillId="14" borderId="15" xfId="0" applyFont="1" applyFill="1" applyBorder="1" applyAlignment="1" applyProtection="1">
      <alignment horizontal="right" vertical="center" wrapText="1"/>
      <protection hidden="1"/>
    </xf>
    <xf numFmtId="0" fontId="151" fillId="14" borderId="16" xfId="0" applyFont="1" applyFill="1" applyBorder="1" applyAlignment="1" applyProtection="1">
      <alignment horizontal="right" vertical="center" wrapText="1"/>
      <protection hidden="1"/>
    </xf>
    <xf numFmtId="0" fontId="4" fillId="2" borderId="158"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4" fillId="2" borderId="45"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6"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10" fillId="47" borderId="177" xfId="0" applyFont="1" applyFill="1" applyBorder="1" applyAlignment="1" applyProtection="1">
      <alignment horizontal="center" vertical="center" wrapText="1"/>
      <protection hidden="1"/>
    </xf>
    <xf numFmtId="0" fontId="10" fillId="47" borderId="178" xfId="0" applyFont="1" applyFill="1" applyBorder="1" applyAlignment="1" applyProtection="1">
      <alignment horizontal="center" vertical="center" wrapText="1"/>
      <protection hidden="1"/>
    </xf>
    <xf numFmtId="0" fontId="10" fillId="47" borderId="179" xfId="0" applyFont="1" applyFill="1" applyBorder="1" applyAlignment="1" applyProtection="1">
      <alignment horizontal="center" vertical="center" wrapText="1"/>
      <protection hidden="1"/>
    </xf>
    <xf numFmtId="0" fontId="10" fillId="47" borderId="155" xfId="0" applyFont="1" applyFill="1" applyBorder="1" applyAlignment="1" applyProtection="1">
      <alignment horizontal="center" vertical="center" wrapText="1"/>
      <protection hidden="1"/>
    </xf>
    <xf numFmtId="0" fontId="10" fillId="47" borderId="156" xfId="0" applyFont="1" applyFill="1" applyBorder="1" applyAlignment="1" applyProtection="1">
      <alignment horizontal="center" vertical="center" wrapText="1"/>
      <protection hidden="1"/>
    </xf>
    <xf numFmtId="0" fontId="10" fillId="47" borderId="157" xfId="0" applyFont="1" applyFill="1" applyBorder="1" applyAlignment="1" applyProtection="1">
      <alignment horizontal="center" vertical="center" wrapText="1"/>
      <protection hidden="1"/>
    </xf>
    <xf numFmtId="0" fontId="7" fillId="23" borderId="46" xfId="0" applyFont="1" applyFill="1" applyBorder="1" applyAlignment="1" applyProtection="1">
      <alignment horizontal="center" vertical="center" wrapText="1"/>
      <protection locked="0"/>
    </xf>
    <xf numFmtId="0" fontId="7" fillId="23" borderId="45" xfId="0" applyFont="1" applyFill="1" applyBorder="1" applyAlignment="1" applyProtection="1">
      <alignment horizontal="center" vertical="center" wrapText="1"/>
      <protection locked="0"/>
    </xf>
    <xf numFmtId="0" fontId="7" fillId="23" borderId="55" xfId="0" applyFont="1" applyFill="1" applyBorder="1" applyAlignment="1" applyProtection="1">
      <alignment horizontal="center" vertical="center" wrapText="1"/>
      <protection locked="0"/>
    </xf>
    <xf numFmtId="0" fontId="4" fillId="48" borderId="15" xfId="0" applyFont="1" applyFill="1" applyBorder="1" applyAlignment="1" applyProtection="1">
      <alignment horizontal="center" vertical="center" wrapText="1"/>
      <protection locked="0"/>
    </xf>
    <xf numFmtId="0" fontId="4" fillId="48" borderId="17" xfId="0" applyFont="1" applyFill="1" applyBorder="1" applyAlignment="1" applyProtection="1">
      <alignment horizontal="center" vertical="center" wrapText="1"/>
      <protection locked="0"/>
    </xf>
    <xf numFmtId="0" fontId="10" fillId="32" borderId="54" xfId="0" applyFont="1" applyFill="1" applyBorder="1" applyAlignment="1" applyProtection="1">
      <alignment horizontal="center" vertical="center" wrapText="1"/>
      <protection locked="0"/>
    </xf>
    <xf numFmtId="0" fontId="10" fillId="32" borderId="45"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hidden="1"/>
    </xf>
    <xf numFmtId="0" fontId="65" fillId="0" borderId="4" xfId="0" applyFont="1" applyFill="1" applyBorder="1" applyAlignment="1" applyProtection="1">
      <alignment horizontal="center" vertical="center" wrapText="1"/>
      <protection hidden="1"/>
    </xf>
    <xf numFmtId="0" fontId="65" fillId="0" borderId="51"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165" fontId="89" fillId="0" borderId="1" xfId="0" applyNumberFormat="1" applyFont="1" applyFill="1" applyBorder="1" applyAlignment="1" applyProtection="1">
      <alignment horizontal="center" vertical="center" wrapText="1"/>
      <protection hidden="1"/>
    </xf>
    <xf numFmtId="0" fontId="90" fillId="0" borderId="1" xfId="0" applyFont="1" applyFill="1" applyBorder="1" applyAlignment="1" applyProtection="1">
      <alignment horizontal="center" vertical="center" wrapText="1"/>
      <protection hidden="1"/>
    </xf>
    <xf numFmtId="0" fontId="91" fillId="0" borderId="1" xfId="0" applyFont="1" applyFill="1" applyBorder="1" applyAlignment="1" applyProtection="1">
      <alignment horizontal="center" vertical="center" wrapText="1"/>
      <protection hidden="1"/>
    </xf>
    <xf numFmtId="0" fontId="91" fillId="0" borderId="1" xfId="0" applyFont="1" applyBorder="1" applyAlignment="1" applyProtection="1">
      <alignment horizontal="center" vertical="center" wrapText="1"/>
      <protection hidden="1"/>
    </xf>
    <xf numFmtId="0" fontId="174" fillId="0" borderId="4" xfId="0" applyFont="1" applyFill="1" applyBorder="1" applyAlignment="1" applyProtection="1">
      <alignment horizontal="center" vertical="center" wrapText="1"/>
      <protection hidden="1"/>
    </xf>
    <xf numFmtId="0" fontId="174" fillId="0" borderId="51"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76" fillId="0" borderId="1" xfId="0" applyFont="1" applyFill="1" applyBorder="1" applyAlignment="1" applyProtection="1">
      <alignment horizontal="center" vertical="center" wrapText="1"/>
      <protection hidden="1"/>
    </xf>
    <xf numFmtId="0" fontId="93" fillId="0" borderId="14" xfId="0" applyFont="1" applyFill="1" applyBorder="1" applyAlignment="1" applyProtection="1">
      <alignment horizontal="center" wrapText="1"/>
      <protection hidden="1"/>
    </xf>
    <xf numFmtId="0" fontId="93" fillId="0" borderId="28" xfId="0" applyFont="1" applyFill="1" applyBorder="1" applyAlignment="1" applyProtection="1">
      <alignment horizontal="center" wrapText="1"/>
      <protection hidden="1"/>
    </xf>
    <xf numFmtId="0" fontId="93" fillId="0" borderId="10" xfId="0" applyFont="1" applyFill="1" applyBorder="1" applyAlignment="1" applyProtection="1">
      <alignment horizontal="center" wrapText="1"/>
      <protection hidden="1"/>
    </xf>
    <xf numFmtId="0" fontId="93" fillId="0" borderId="12" xfId="0" applyFont="1" applyFill="1" applyBorder="1" applyAlignment="1" applyProtection="1">
      <alignment horizontal="center" wrapText="1"/>
      <protection hidden="1"/>
    </xf>
    <xf numFmtId="164" fontId="87" fillId="0" borderId="1" xfId="0" applyNumberFormat="1" applyFont="1" applyFill="1" applyBorder="1" applyAlignment="1" applyProtection="1">
      <alignment horizontal="center" vertical="center" wrapText="1"/>
      <protection hidden="1"/>
    </xf>
    <xf numFmtId="0" fontId="175" fillId="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51"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51"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86" fillId="0" borderId="4" xfId="0" applyFont="1" applyFill="1" applyBorder="1" applyAlignment="1" applyProtection="1">
      <alignment horizontal="center" vertical="center" wrapText="1"/>
      <protection hidden="1"/>
    </xf>
    <xf numFmtId="0" fontId="86" fillId="0" borderId="51" xfId="0" applyFont="1" applyFill="1" applyBorder="1" applyAlignment="1" applyProtection="1">
      <alignment horizontal="center" vertical="center" wrapText="1"/>
      <protection hidden="1"/>
    </xf>
    <xf numFmtId="0" fontId="86" fillId="0" borderId="5"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9" fillId="0" borderId="51" xfId="0"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58" fillId="0" borderId="1" xfId="0"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165" fontId="85" fillId="0" borderId="1" xfId="0" applyNumberFormat="1" applyFont="1" applyFill="1" applyBorder="1" applyAlignment="1" applyProtection="1">
      <alignment horizontal="center" vertical="center" wrapText="1"/>
      <protection hidden="1"/>
    </xf>
    <xf numFmtId="0" fontId="92" fillId="0" borderId="1" xfId="0" applyFont="1" applyFill="1" applyBorder="1" applyAlignment="1" applyProtection="1">
      <alignment horizontal="right" wrapText="1"/>
      <protection hidden="1"/>
    </xf>
    <xf numFmtId="0" fontId="80" fillId="0" borderId="1" xfId="0" applyFont="1" applyFill="1" applyBorder="1" applyAlignment="1" applyProtection="1">
      <alignment horizontal="center" vertical="center" textRotation="45" wrapText="1"/>
      <protection hidden="1"/>
    </xf>
    <xf numFmtId="0" fontId="81" fillId="0" borderId="1" xfId="0" applyFont="1" applyFill="1" applyBorder="1" applyAlignment="1" applyProtection="1">
      <alignment horizontal="right" wrapText="1"/>
      <protection hidden="1"/>
    </xf>
    <xf numFmtId="0" fontId="38" fillId="0" borderId="1" xfId="0" applyFont="1" applyFill="1" applyBorder="1" applyAlignment="1" applyProtection="1">
      <alignment horizontal="right" wrapText="1"/>
      <protection hidden="1"/>
    </xf>
    <xf numFmtId="0" fontId="9" fillId="0" borderId="4" xfId="0" applyNumberFormat="1" applyFont="1" applyFill="1" applyBorder="1" applyAlignment="1" applyProtection="1">
      <alignment horizontal="center" vertical="center" wrapText="1"/>
      <protection hidden="1"/>
    </xf>
    <xf numFmtId="0" fontId="9" fillId="0" borderId="51" xfId="0" applyNumberFormat="1" applyFont="1" applyFill="1" applyBorder="1" applyAlignment="1" applyProtection="1">
      <alignment horizontal="center" vertical="center" wrapText="1"/>
      <protection hidden="1"/>
    </xf>
    <xf numFmtId="0" fontId="9" fillId="0" borderId="5" xfId="0" applyNumberFormat="1" applyFont="1" applyFill="1" applyBorder="1" applyAlignment="1" applyProtection="1">
      <alignment horizontal="center" vertical="center" wrapText="1"/>
      <protection hidden="1"/>
    </xf>
    <xf numFmtId="0" fontId="161" fillId="0" borderId="4" xfId="0" applyFont="1" applyFill="1" applyBorder="1" applyAlignment="1" applyProtection="1">
      <alignment horizontal="center" vertical="center" wrapText="1"/>
      <protection hidden="1"/>
    </xf>
    <xf numFmtId="0" fontId="161" fillId="0" borderId="51" xfId="0" applyFont="1" applyFill="1" applyBorder="1" applyAlignment="1" applyProtection="1">
      <alignment horizontal="center" vertical="center" wrapText="1"/>
      <protection hidden="1"/>
    </xf>
    <xf numFmtId="0" fontId="161" fillId="0" borderId="5" xfId="0" applyFont="1" applyFill="1" applyBorder="1" applyAlignment="1" applyProtection="1">
      <alignment horizontal="center" vertical="center" wrapText="1"/>
      <protection hidden="1"/>
    </xf>
    <xf numFmtId="0" fontId="158" fillId="3" borderId="2" xfId="0" applyFont="1" applyFill="1" applyBorder="1" applyAlignment="1" applyProtection="1">
      <alignment horizontal="center" vertical="center" textRotation="90" wrapText="1" shrinkToFit="1"/>
      <protection hidden="1"/>
    </xf>
    <xf numFmtId="0" fontId="158" fillId="3" borderId="3" xfId="0" applyFont="1" applyFill="1" applyBorder="1" applyAlignment="1" applyProtection="1">
      <alignment horizontal="center" vertical="center" textRotation="90" wrapText="1" shrinkToFit="1"/>
      <protection hidden="1"/>
    </xf>
    <xf numFmtId="0" fontId="152" fillId="3" borderId="2" xfId="0" applyFont="1" applyFill="1" applyBorder="1" applyAlignment="1" applyProtection="1">
      <alignment horizontal="center" vertical="center" textRotation="90" shrinkToFit="1"/>
      <protection hidden="1"/>
    </xf>
    <xf numFmtId="0" fontId="152" fillId="3" borderId="3" xfId="0" applyFont="1" applyFill="1" applyBorder="1" applyAlignment="1" applyProtection="1">
      <alignment vertical="center" shrinkToFit="1"/>
      <protection hidden="1"/>
    </xf>
    <xf numFmtId="0" fontId="68" fillId="3" borderId="4" xfId="0" applyFont="1" applyFill="1" applyBorder="1" applyAlignment="1" applyProtection="1">
      <alignment horizontal="center" vertical="center" wrapText="1" shrinkToFit="1"/>
      <protection hidden="1"/>
    </xf>
    <xf numFmtId="0" fontId="68" fillId="3" borderId="51" xfId="0" applyFont="1" applyFill="1" applyBorder="1" applyAlignment="1" applyProtection="1">
      <alignment horizontal="center" vertical="center" wrapText="1" shrinkToFit="1"/>
      <protection hidden="1"/>
    </xf>
    <xf numFmtId="0" fontId="68" fillId="3" borderId="5" xfId="0" applyFont="1" applyFill="1" applyBorder="1" applyAlignment="1" applyProtection="1">
      <alignment horizontal="center" vertical="center" wrapText="1" shrinkToFit="1"/>
      <protection hidden="1"/>
    </xf>
    <xf numFmtId="0" fontId="152" fillId="0" borderId="2" xfId="0" applyFont="1" applyFill="1" applyBorder="1" applyAlignment="1" applyProtection="1">
      <alignment horizontal="center" vertical="center" textRotation="90" wrapText="1" shrinkToFit="1"/>
      <protection hidden="1"/>
    </xf>
    <xf numFmtId="0" fontId="152" fillId="0" borderId="3" xfId="0" applyFont="1" applyFill="1" applyBorder="1" applyAlignment="1" applyProtection="1">
      <alignment horizontal="center" vertical="center" textRotation="90" wrapText="1" shrinkToFit="1"/>
      <protection hidden="1"/>
    </xf>
    <xf numFmtId="0" fontId="160" fillId="3" borderId="1" xfId="0" applyFont="1" applyFill="1" applyBorder="1" applyAlignment="1" applyProtection="1">
      <alignment horizontal="center" vertical="center" textRotation="90" wrapText="1" shrinkToFit="1"/>
      <protection hidden="1"/>
    </xf>
    <xf numFmtId="0" fontId="159" fillId="3" borderId="1" xfId="0" applyFont="1" applyFill="1" applyBorder="1" applyAlignment="1" applyProtection="1">
      <alignment horizontal="center" vertical="center" textRotation="90" wrapText="1" shrinkToFit="1"/>
      <protection hidden="1"/>
    </xf>
    <xf numFmtId="0" fontId="158" fillId="3" borderId="4" xfId="0" applyFont="1" applyFill="1" applyBorder="1" applyAlignment="1" applyProtection="1">
      <alignment horizontal="center" vertical="center" wrapText="1" shrinkToFit="1"/>
      <protection hidden="1"/>
    </xf>
    <xf numFmtId="0" fontId="158" fillId="3" borderId="5" xfId="0" applyFont="1" applyFill="1" applyBorder="1" applyAlignment="1" applyProtection="1">
      <alignment horizontal="center" vertical="center" wrapText="1" shrinkToFit="1"/>
      <protection hidden="1"/>
    </xf>
    <xf numFmtId="0" fontId="158" fillId="3" borderId="4" xfId="0" applyFont="1" applyFill="1" applyBorder="1" applyAlignment="1" applyProtection="1">
      <alignment horizontal="center" vertical="center" shrinkToFit="1"/>
      <protection hidden="1"/>
    </xf>
    <xf numFmtId="0" fontId="158" fillId="3" borderId="5" xfId="0" applyFont="1" applyFill="1" applyBorder="1" applyAlignment="1" applyProtection="1">
      <alignment horizontal="center" vertical="center" shrinkToFit="1"/>
      <protection hidden="1"/>
    </xf>
    <xf numFmtId="0" fontId="7" fillId="3" borderId="2" xfId="0" applyFont="1" applyFill="1" applyBorder="1" applyAlignment="1" applyProtection="1">
      <alignment horizontal="center" vertical="center" shrinkToFit="1"/>
      <protection hidden="1"/>
    </xf>
    <xf numFmtId="0" fontId="7" fillId="3" borderId="7" xfId="0" applyFont="1" applyFill="1" applyBorder="1" applyAlignment="1" applyProtection="1">
      <alignment horizontal="center" vertical="center" shrinkToFit="1"/>
      <protection hidden="1"/>
    </xf>
    <xf numFmtId="0" fontId="7" fillId="3" borderId="3" xfId="0" applyFont="1" applyFill="1" applyBorder="1" applyAlignment="1" applyProtection="1">
      <alignment horizontal="center" vertical="center" shrinkToFit="1"/>
      <protection hidden="1"/>
    </xf>
    <xf numFmtId="0" fontId="152" fillId="0" borderId="1" xfId="0" applyFont="1" applyFill="1" applyBorder="1" applyAlignment="1" applyProtection="1">
      <alignment horizontal="center" vertical="center" textRotation="90" wrapText="1" shrinkToFit="1"/>
      <protection hidden="1"/>
    </xf>
    <xf numFmtId="0" fontId="16" fillId="3" borderId="2" xfId="0" applyFont="1" applyFill="1" applyBorder="1" applyAlignment="1" applyProtection="1">
      <alignment horizontal="center" vertical="center" wrapText="1" shrinkToFit="1"/>
      <protection hidden="1"/>
    </xf>
    <xf numFmtId="0" fontId="16" fillId="0" borderId="7" xfId="0" applyFont="1" applyBorder="1" applyAlignment="1" applyProtection="1">
      <alignment wrapText="1" shrinkToFit="1"/>
      <protection hidden="1"/>
    </xf>
    <xf numFmtId="0" fontId="16" fillId="0" borderId="3" xfId="0" applyFont="1" applyBorder="1" applyAlignment="1" applyProtection="1">
      <alignment wrapText="1" shrinkToFit="1"/>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shrinkToFit="1"/>
      <protection hidden="1"/>
    </xf>
    <xf numFmtId="0" fontId="4" fillId="3" borderId="51" xfId="0" applyFont="1" applyFill="1" applyBorder="1" applyAlignment="1" applyProtection="1">
      <alignment horizontal="center" vertical="center" shrinkToFit="1"/>
      <protection hidden="1"/>
    </xf>
    <xf numFmtId="0" fontId="16" fillId="3" borderId="14" xfId="0" applyFont="1" applyFill="1" applyBorder="1" applyAlignment="1" applyProtection="1">
      <alignment horizontal="center" vertical="center" wrapText="1" shrinkToFit="1"/>
      <protection hidden="1"/>
    </xf>
    <xf numFmtId="0" fontId="16" fillId="3" borderId="9"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90" shrinkToFit="1"/>
      <protection hidden="1"/>
    </xf>
    <xf numFmtId="0" fontId="4" fillId="3" borderId="7" xfId="0" applyFont="1" applyFill="1" applyBorder="1" applyAlignment="1" applyProtection="1">
      <alignment horizontal="center" vertical="center" textRotation="90" shrinkToFit="1"/>
      <protection hidden="1"/>
    </xf>
    <xf numFmtId="0" fontId="4" fillId="3" borderId="3" xfId="0" applyFont="1" applyFill="1" applyBorder="1" applyAlignment="1" applyProtection="1">
      <alignment horizontal="center" vertical="center" textRotation="90" shrinkToFit="1"/>
      <protection hidden="1"/>
    </xf>
    <xf numFmtId="0" fontId="4" fillId="3" borderId="1" xfId="0" applyFont="1" applyFill="1" applyBorder="1" applyAlignment="1" applyProtection="1">
      <alignment horizontal="center" vertical="center" wrapText="1"/>
      <protection hidden="1"/>
    </xf>
    <xf numFmtId="0" fontId="22" fillId="3" borderId="0" xfId="0" applyFont="1" applyFill="1" applyBorder="1" applyAlignment="1" applyProtection="1">
      <alignment horizontal="right" vertical="center"/>
      <protection hidden="1"/>
    </xf>
    <xf numFmtId="0" fontId="55" fillId="3" borderId="0" xfId="0" applyFont="1" applyFill="1" applyBorder="1" applyAlignment="1" applyProtection="1">
      <alignment horizontal="left" vertical="center"/>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wrapText="1"/>
      <protection hidden="1"/>
    </xf>
    <xf numFmtId="0" fontId="16" fillId="3" borderId="7" xfId="0" applyFont="1" applyFill="1" applyBorder="1" applyAlignment="1" applyProtection="1">
      <alignment horizontal="center" vertical="center" textRotation="90" wrapText="1"/>
      <protection hidden="1"/>
    </xf>
    <xf numFmtId="0" fontId="16" fillId="3" borderId="3" xfId="0" applyFont="1" applyFill="1" applyBorder="1" applyAlignment="1" applyProtection="1">
      <alignment horizontal="center" vertical="center" textRotation="90" wrapText="1"/>
      <protection hidden="1"/>
    </xf>
    <xf numFmtId="0" fontId="45" fillId="3" borderId="0" xfId="0" applyFont="1" applyFill="1" applyBorder="1" applyAlignment="1" applyProtection="1">
      <alignment horizontal="center"/>
      <protection hidden="1"/>
    </xf>
    <xf numFmtId="0" fontId="46" fillId="3" borderId="0" xfId="0" applyFont="1" applyFill="1" applyBorder="1" applyAlignment="1" applyProtection="1">
      <protection hidden="1"/>
    </xf>
    <xf numFmtId="0" fontId="10" fillId="3" borderId="1"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1" shrinkToFit="1"/>
      <protection hidden="1"/>
    </xf>
    <xf numFmtId="0" fontId="4" fillId="3" borderId="7" xfId="0" applyFont="1" applyFill="1" applyBorder="1" applyAlignment="1" applyProtection="1">
      <alignment horizontal="center" vertical="center" textRotation="1" shrinkToFit="1"/>
      <protection hidden="1"/>
    </xf>
    <xf numFmtId="0" fontId="4" fillId="3" borderId="3" xfId="0" applyFont="1" applyFill="1" applyBorder="1" applyAlignment="1" applyProtection="1">
      <alignment horizontal="center" vertical="center" textRotation="1" shrinkToFi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7" fillId="3" borderId="1" xfId="0" applyFont="1" applyFill="1" applyBorder="1" applyAlignment="1" applyProtection="1">
      <alignment horizontal="center" vertical="center" wrapText="1" shrinkToFit="1"/>
      <protection hidden="1"/>
    </xf>
    <xf numFmtId="0" fontId="4" fillId="3" borderId="1" xfId="0" applyFont="1" applyFill="1" applyBorder="1" applyAlignment="1" applyProtection="1">
      <alignment horizontal="center" vertical="center" wrapText="1" shrinkToFit="1"/>
      <protection hidden="1"/>
    </xf>
    <xf numFmtId="0" fontId="158" fillId="3" borderId="51" xfId="0" applyFont="1" applyFill="1" applyBorder="1" applyAlignment="1" applyProtection="1">
      <alignment horizontal="center" vertical="center" wrapText="1" shrinkToFit="1"/>
      <protection hidden="1"/>
    </xf>
    <xf numFmtId="0" fontId="55" fillId="3" borderId="0" xfId="0" applyFont="1" applyFill="1" applyBorder="1" applyAlignment="1" applyProtection="1">
      <alignment horizontal="right" vertical="center"/>
      <protection hidden="1"/>
    </xf>
    <xf numFmtId="0" fontId="48" fillId="3" borderId="0" xfId="0" applyFont="1" applyFill="1" applyBorder="1" applyAlignment="1" applyProtection="1">
      <alignment horizontal="center" vertical="center"/>
      <protection hidden="1"/>
    </xf>
    <xf numFmtId="0" fontId="45" fillId="3" borderId="0" xfId="0" applyFont="1" applyFill="1" applyBorder="1" applyAlignment="1" applyProtection="1">
      <alignment horizontal="center" vertical="center"/>
      <protection hidden="1"/>
    </xf>
    <xf numFmtId="0" fontId="46" fillId="3" borderId="0" xfId="0" applyFont="1" applyFill="1" applyBorder="1" applyAlignment="1" applyProtection="1">
      <alignment vertical="center"/>
      <protection hidden="1"/>
    </xf>
    <xf numFmtId="0" fontId="4" fillId="3" borderId="28" xfId="0" applyFont="1" applyFill="1" applyBorder="1" applyAlignment="1" applyProtection="1">
      <alignment horizontal="center" vertical="center" wrapText="1"/>
      <protection hidden="1"/>
    </xf>
    <xf numFmtId="0" fontId="4" fillId="3" borderId="56"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3" borderId="7"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55" fillId="3" borderId="4" xfId="0" applyFont="1" applyFill="1" applyBorder="1" applyAlignment="1" applyProtection="1">
      <alignment horizontal="center" vertical="center"/>
      <protection hidden="1"/>
    </xf>
    <xf numFmtId="0" fontId="55" fillId="3" borderId="51" xfId="0" applyFont="1" applyFill="1" applyBorder="1" applyAlignment="1" applyProtection="1">
      <alignment horizontal="center" vertical="center"/>
      <protection hidden="1"/>
    </xf>
    <xf numFmtId="0" fontId="55" fillId="3" borderId="5" xfId="0" applyFont="1" applyFill="1" applyBorder="1" applyAlignment="1" applyProtection="1">
      <alignment horizontal="center" vertical="center"/>
      <protection hidden="1"/>
    </xf>
    <xf numFmtId="0" fontId="10" fillId="3" borderId="4" xfId="0" applyFont="1" applyFill="1" applyBorder="1" applyAlignment="1" applyProtection="1">
      <alignment horizontal="center" vertical="center" wrapText="1" shrinkToFit="1"/>
      <protection hidden="1"/>
    </xf>
    <xf numFmtId="0" fontId="10" fillId="3" borderId="51" xfId="0" applyFont="1" applyFill="1" applyBorder="1" applyAlignment="1" applyProtection="1">
      <alignment horizontal="center" vertical="center" wrapText="1" shrinkToFit="1"/>
      <protection hidden="1"/>
    </xf>
    <xf numFmtId="0" fontId="4" fillId="3" borderId="4" xfId="0" applyFont="1" applyFill="1" applyBorder="1" applyAlignment="1" applyProtection="1">
      <alignment horizontal="center" vertical="center" wrapText="1" shrinkToFit="1"/>
      <protection hidden="1"/>
    </xf>
    <xf numFmtId="0" fontId="4" fillId="3" borderId="51" xfId="0" applyFont="1" applyFill="1" applyBorder="1" applyAlignment="1" applyProtection="1">
      <alignment horizontal="center" vertical="center" wrapText="1" shrinkToFit="1"/>
      <protection hidden="1"/>
    </xf>
    <xf numFmtId="0" fontId="4" fillId="3" borderId="5" xfId="0" applyFont="1" applyFill="1" applyBorder="1" applyAlignment="1" applyProtection="1">
      <alignment horizontal="center" vertical="center" wrapText="1" shrinkToFit="1"/>
      <protection hidden="1"/>
    </xf>
    <xf numFmtId="0" fontId="28" fillId="3" borderId="2" xfId="0" applyFont="1" applyFill="1" applyBorder="1" applyAlignment="1" applyProtection="1">
      <alignment horizontal="center" vertical="center" wrapText="1" shrinkToFit="1"/>
      <protection hidden="1"/>
    </xf>
    <xf numFmtId="0" fontId="28" fillId="3" borderId="3" xfId="0" applyFont="1" applyFill="1" applyBorder="1" applyAlignment="1" applyProtection="1">
      <alignment horizontal="center" vertical="center" wrapText="1" shrinkToFit="1"/>
      <protection hidden="1"/>
    </xf>
    <xf numFmtId="0" fontId="28" fillId="0" borderId="0" xfId="0" applyFont="1" applyAlignment="1" applyProtection="1">
      <alignment horizontal="left" vertical="center"/>
      <protection hidden="1"/>
    </xf>
    <xf numFmtId="0" fontId="4" fillId="3" borderId="0" xfId="0" applyFont="1" applyFill="1" applyBorder="1" applyAlignment="1" applyProtection="1">
      <alignment vertical="center"/>
      <protection hidden="1"/>
    </xf>
    <xf numFmtId="0" fontId="49" fillId="0" borderId="0" xfId="0" applyFont="1" applyBorder="1" applyProtection="1">
      <protection hidden="1"/>
    </xf>
    <xf numFmtId="0" fontId="58" fillId="0" borderId="4" xfId="0" applyFont="1" applyFill="1" applyBorder="1" applyAlignment="1" applyProtection="1">
      <alignment horizontal="center" vertical="center" wrapText="1"/>
      <protection hidden="1"/>
    </xf>
    <xf numFmtId="0" fontId="58" fillId="0" borderId="51" xfId="0" applyFont="1" applyFill="1" applyBorder="1" applyAlignment="1" applyProtection="1">
      <alignment horizontal="center" vertical="center" wrapText="1"/>
      <protection hidden="1"/>
    </xf>
    <xf numFmtId="0" fontId="58" fillId="0" borderId="5"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4" fillId="3" borderId="4" xfId="0" applyFont="1" applyFill="1" applyBorder="1" applyAlignment="1" applyProtection="1">
      <alignment horizontal="center" vertical="center"/>
      <protection hidden="1"/>
    </xf>
    <xf numFmtId="0" fontId="4" fillId="3" borderId="51"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165" fontId="10" fillId="0" borderId="1" xfId="0" applyNumberFormat="1" applyFont="1" applyBorder="1" applyAlignment="1" applyProtection="1">
      <alignment horizontal="center" vertical="center"/>
      <protection hidden="1"/>
    </xf>
    <xf numFmtId="0" fontId="166" fillId="0" borderId="0" xfId="0" applyFont="1" applyFill="1" applyBorder="1" applyAlignment="1" applyProtection="1">
      <alignment horizontal="center" vertical="center" wrapText="1"/>
      <protection hidden="1"/>
    </xf>
    <xf numFmtId="0" fontId="23" fillId="0" borderId="72" xfId="0" applyFont="1" applyBorder="1" applyAlignment="1" applyProtection="1">
      <alignment horizontal="center" vertical="center" wrapText="1"/>
      <protection hidden="1"/>
    </xf>
    <xf numFmtId="0" fontId="23" fillId="0" borderId="73" xfId="0" applyFont="1" applyBorder="1" applyAlignment="1" applyProtection="1">
      <alignment horizontal="center" vertical="center" wrapText="1"/>
      <protection hidden="1"/>
    </xf>
    <xf numFmtId="0" fontId="23" fillId="0" borderId="75" xfId="0" applyFont="1" applyBorder="1" applyAlignment="1" applyProtection="1">
      <alignment horizontal="center" vertical="center" wrapText="1"/>
      <protection hidden="1"/>
    </xf>
    <xf numFmtId="0" fontId="23" fillId="0" borderId="76" xfId="0" applyFont="1" applyBorder="1" applyAlignment="1" applyProtection="1">
      <alignment horizontal="center" vertical="center" wrapText="1"/>
      <protection hidden="1"/>
    </xf>
    <xf numFmtId="0" fontId="23" fillId="0" borderId="73" xfId="0" applyFont="1" applyBorder="1" applyAlignment="1" applyProtection="1">
      <alignment horizontal="right" vertical="center" wrapText="1"/>
      <protection hidden="1"/>
    </xf>
    <xf numFmtId="0" fontId="23" fillId="0" borderId="76" xfId="0" applyFont="1" applyBorder="1" applyAlignment="1" applyProtection="1">
      <alignment horizontal="right" vertical="center" wrapText="1"/>
      <protection hidden="1"/>
    </xf>
    <xf numFmtId="0" fontId="23" fillId="0" borderId="73" xfId="0" applyFont="1" applyBorder="1" applyAlignment="1" applyProtection="1">
      <alignment horizontal="left" vertical="center" wrapText="1"/>
      <protection hidden="1"/>
    </xf>
    <xf numFmtId="0" fontId="23" fillId="0" borderId="76" xfId="0" applyFont="1" applyBorder="1" applyAlignment="1" applyProtection="1">
      <alignment horizontal="left" vertical="center" wrapText="1"/>
      <protection hidden="1"/>
    </xf>
    <xf numFmtId="0" fontId="95" fillId="0" borderId="73" xfId="0" applyFont="1" applyBorder="1" applyAlignment="1" applyProtection="1">
      <alignment horizontal="right" vertical="center" wrapText="1"/>
      <protection hidden="1"/>
    </xf>
    <xf numFmtId="0" fontId="95" fillId="0" borderId="76" xfId="0" applyFont="1" applyBorder="1" applyAlignment="1" applyProtection="1">
      <alignment horizontal="right" vertical="center" wrapText="1"/>
      <protection hidden="1"/>
    </xf>
    <xf numFmtId="0" fontId="23" fillId="0" borderId="74" xfId="0" applyFont="1" applyBorder="1" applyAlignment="1" applyProtection="1">
      <alignment horizontal="left" vertical="center" wrapText="1"/>
      <protection hidden="1"/>
    </xf>
    <xf numFmtId="0" fontId="23" fillId="0" borderId="77" xfId="0" applyFont="1" applyBorder="1" applyAlignment="1" applyProtection="1">
      <alignment horizontal="left" vertical="center" wrapText="1"/>
      <protection hidden="1"/>
    </xf>
    <xf numFmtId="0" fontId="23" fillId="0" borderId="84" xfId="0" applyFont="1" applyFill="1" applyBorder="1" applyAlignment="1" applyProtection="1">
      <alignment horizontal="left" vertical="center" wrapText="1"/>
      <protection hidden="1"/>
    </xf>
    <xf numFmtId="0" fontId="23" fillId="0" borderId="85" xfId="0" applyFont="1" applyFill="1" applyBorder="1" applyAlignment="1" applyProtection="1">
      <alignment horizontal="left" vertical="center" wrapText="1"/>
      <protection hidden="1"/>
    </xf>
    <xf numFmtId="0" fontId="22" fillId="0" borderId="86" xfId="0" applyFont="1" applyBorder="1" applyAlignment="1" applyProtection="1">
      <alignment horizontal="center" vertical="center" wrapText="1"/>
      <protection hidden="1"/>
    </xf>
    <xf numFmtId="0" fontId="38" fillId="0" borderId="0" xfId="0" applyFont="1" applyBorder="1" applyAlignment="1" applyProtection="1">
      <alignment horizontal="center" wrapText="1"/>
      <protection hidden="1"/>
    </xf>
    <xf numFmtId="0" fontId="38" fillId="0" borderId="0" xfId="0" applyFont="1" applyFill="1" applyBorder="1" applyAlignment="1" applyProtection="1">
      <alignment horizontal="center" wrapText="1"/>
      <protection hidden="1"/>
    </xf>
    <xf numFmtId="0" fontId="104" fillId="0" borderId="0" xfId="0" applyFont="1" applyFill="1" applyBorder="1" applyAlignment="1" applyProtection="1">
      <alignment horizontal="center" vertical="center" wrapText="1"/>
      <protection hidden="1"/>
    </xf>
    <xf numFmtId="0" fontId="106" fillId="0" borderId="0" xfId="0" applyFont="1" applyFill="1" applyBorder="1" applyAlignment="1" applyProtection="1">
      <alignment horizontal="center" vertical="center" wrapText="1"/>
      <protection hidden="1"/>
    </xf>
    <xf numFmtId="0" fontId="139" fillId="0" borderId="0" xfId="0" applyFont="1" applyAlignment="1" applyProtection="1">
      <alignment horizontal="center" vertical="center"/>
      <protection hidden="1"/>
    </xf>
    <xf numFmtId="0" fontId="140" fillId="0" borderId="0" xfId="0" applyFont="1" applyFill="1" applyBorder="1" applyAlignment="1" applyProtection="1">
      <alignment horizontal="center" vertical="center" wrapText="1"/>
      <protection hidden="1"/>
    </xf>
    <xf numFmtId="0" fontId="38" fillId="0" borderId="80" xfId="0" applyFont="1" applyBorder="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150" fillId="0" borderId="71" xfId="0" applyFont="1" applyFill="1" applyBorder="1" applyAlignment="1" applyProtection="1">
      <alignment horizontal="center" vertical="center"/>
      <protection hidden="1"/>
    </xf>
    <xf numFmtId="0" fontId="150" fillId="0" borderId="84" xfId="0" applyFont="1" applyFill="1" applyBorder="1" applyAlignment="1" applyProtection="1">
      <alignment horizontal="center" vertical="center"/>
      <protection hidden="1"/>
    </xf>
    <xf numFmtId="0" fontId="23" fillId="0" borderId="84" xfId="0" applyFont="1" applyFill="1" applyBorder="1" applyAlignment="1" applyProtection="1">
      <alignment horizontal="right" vertical="center"/>
      <protection hidden="1"/>
    </xf>
    <xf numFmtId="0" fontId="38" fillId="0" borderId="78" xfId="0" applyFont="1" applyBorder="1" applyAlignment="1" applyProtection="1">
      <alignment horizontal="center" vertical="center"/>
      <protection hidden="1"/>
    </xf>
    <xf numFmtId="0" fontId="38" fillId="0" borderId="3" xfId="0" applyFont="1" applyBorder="1" applyAlignment="1" applyProtection="1">
      <alignment horizontal="center" vertical="center"/>
      <protection hidden="1"/>
    </xf>
    <xf numFmtId="0" fontId="38" fillId="0" borderId="171" xfId="0" applyFont="1" applyBorder="1" applyAlignment="1" applyProtection="1">
      <alignment horizontal="center" vertical="center"/>
      <protection hidden="1"/>
    </xf>
    <xf numFmtId="0" fontId="38" fillId="0" borderId="5" xfId="0" applyFont="1" applyBorder="1" applyAlignment="1" applyProtection="1">
      <alignment horizontal="center" vertical="center"/>
      <protection hidden="1"/>
    </xf>
    <xf numFmtId="0" fontId="92" fillId="0" borderId="172" xfId="0" applyFont="1" applyFill="1" applyBorder="1" applyAlignment="1" applyProtection="1">
      <alignment horizontal="center" vertical="center"/>
      <protection hidden="1"/>
    </xf>
    <xf numFmtId="0" fontId="92" fillId="0" borderId="173" xfId="0" applyFont="1" applyFill="1" applyBorder="1" applyAlignment="1" applyProtection="1">
      <alignment horizontal="center" vertical="center"/>
      <protection hidden="1"/>
    </xf>
    <xf numFmtId="0" fontId="83" fillId="36" borderId="175" xfId="0" applyFont="1" applyFill="1" applyBorder="1" applyAlignment="1" applyProtection="1">
      <alignment horizontal="center" vertical="center" wrapText="1"/>
      <protection hidden="1"/>
    </xf>
    <xf numFmtId="0" fontId="137" fillId="0" borderId="0" xfId="0" applyFont="1" applyBorder="1" applyAlignment="1" applyProtection="1">
      <alignment horizontal="center" vertical="center"/>
      <protection hidden="1"/>
    </xf>
    <xf numFmtId="0" fontId="138" fillId="0" borderId="0" xfId="0" applyFont="1" applyBorder="1" applyAlignment="1" applyProtection="1">
      <alignment horizontal="center" vertical="center"/>
      <protection hidden="1"/>
    </xf>
    <xf numFmtId="0" fontId="118" fillId="0" borderId="87" xfId="0" applyFont="1" applyFill="1" applyBorder="1" applyAlignment="1" applyProtection="1">
      <alignment horizontal="center" vertical="center" wrapText="1"/>
      <protection hidden="1"/>
    </xf>
    <xf numFmtId="0" fontId="118" fillId="0" borderId="88" xfId="0" applyFont="1" applyFill="1" applyBorder="1" applyAlignment="1" applyProtection="1">
      <alignment horizontal="center" vertical="center" wrapText="1"/>
      <protection hidden="1"/>
    </xf>
    <xf numFmtId="0" fontId="118" fillId="0" borderId="89" xfId="0" applyFont="1" applyFill="1" applyBorder="1" applyAlignment="1" applyProtection="1">
      <alignment horizontal="center" vertical="center" wrapText="1"/>
      <protection hidden="1"/>
    </xf>
    <xf numFmtId="0" fontId="118" fillId="0" borderId="96" xfId="0" applyFont="1" applyFill="1" applyBorder="1" applyAlignment="1" applyProtection="1">
      <alignment horizontal="center" vertical="center" wrapText="1"/>
      <protection hidden="1"/>
    </xf>
    <xf numFmtId="0" fontId="118" fillId="0" borderId="97" xfId="0" applyFont="1" applyFill="1" applyBorder="1" applyAlignment="1" applyProtection="1">
      <alignment horizontal="center" vertical="center" wrapText="1"/>
      <protection hidden="1"/>
    </xf>
    <xf numFmtId="0" fontId="118" fillId="0" borderId="98" xfId="0" applyFont="1" applyFill="1" applyBorder="1" applyAlignment="1" applyProtection="1">
      <alignment horizontal="center" vertical="center" wrapText="1"/>
      <protection hidden="1"/>
    </xf>
    <xf numFmtId="0" fontId="38" fillId="0" borderId="128" xfId="0" applyFont="1" applyBorder="1" applyAlignment="1" applyProtection="1">
      <alignment horizontal="right" vertical="center" wrapText="1"/>
      <protection hidden="1"/>
    </xf>
    <xf numFmtId="0" fontId="38" fillId="0" borderId="129" xfId="0" applyFont="1" applyBorder="1" applyAlignment="1" applyProtection="1">
      <alignment horizontal="right" vertical="center" wrapText="1"/>
      <protection hidden="1"/>
    </xf>
    <xf numFmtId="0" fontId="68" fillId="0" borderId="94"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wrapText="1"/>
      <protection hidden="1"/>
    </xf>
    <xf numFmtId="0" fontId="68" fillId="0" borderId="113" xfId="0" applyFont="1" applyFill="1" applyBorder="1" applyAlignment="1" applyProtection="1">
      <alignment horizontal="center" vertical="center" wrapText="1"/>
      <protection hidden="1"/>
    </xf>
    <xf numFmtId="0" fontId="68" fillId="0" borderId="100" xfId="0" applyFont="1" applyFill="1" applyBorder="1" applyAlignment="1" applyProtection="1">
      <alignment horizontal="center" vertical="center" wrapText="1"/>
      <protection hidden="1"/>
    </xf>
    <xf numFmtId="0" fontId="68" fillId="0" borderId="0" xfId="0" applyFont="1" applyFill="1" applyBorder="1" applyAlignment="1" applyProtection="1">
      <alignment horizontal="center" vertical="center" wrapText="1"/>
      <protection hidden="1"/>
    </xf>
    <xf numFmtId="0" fontId="68" fillId="0" borderId="127" xfId="0" applyFont="1" applyFill="1" applyBorder="1" applyAlignment="1" applyProtection="1">
      <alignment horizontal="center" vertical="center" wrapText="1"/>
      <protection hidden="1"/>
    </xf>
    <xf numFmtId="0" fontId="68" fillId="0" borderId="121" xfId="0" applyFont="1" applyBorder="1" applyAlignment="1" applyProtection="1">
      <alignment horizontal="center" vertical="center" textRotation="90" wrapText="1"/>
      <protection hidden="1"/>
    </xf>
    <xf numFmtId="0" fontId="65" fillId="0" borderId="121" xfId="0" applyFont="1" applyFill="1" applyBorder="1" applyAlignment="1" applyProtection="1">
      <alignment horizontal="center" vertical="center" wrapText="1"/>
      <protection hidden="1"/>
    </xf>
    <xf numFmtId="0" fontId="68" fillId="0" borderId="119"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textRotation="90" wrapText="1"/>
      <protection hidden="1"/>
    </xf>
    <xf numFmtId="0" fontId="68" fillId="0" borderId="120" xfId="0" applyFont="1" applyFill="1" applyBorder="1" applyAlignment="1" applyProtection="1">
      <alignment horizontal="center" vertical="center" textRotation="90" wrapText="1"/>
      <protection hidden="1"/>
    </xf>
    <xf numFmtId="0" fontId="68" fillId="0" borderId="100" xfId="0" applyFont="1" applyFill="1" applyBorder="1" applyAlignment="1" applyProtection="1">
      <alignment horizontal="center" vertical="center" textRotation="90" wrapText="1"/>
      <protection hidden="1"/>
    </xf>
    <xf numFmtId="0" fontId="38" fillId="0" borderId="117" xfId="0" applyFont="1" applyFill="1" applyBorder="1" applyAlignment="1" applyProtection="1">
      <alignment horizontal="center" vertical="center" textRotation="90" wrapText="1"/>
      <protection hidden="1"/>
    </xf>
    <xf numFmtId="0" fontId="38" fillId="0" borderId="118" xfId="0" applyFont="1" applyFill="1" applyBorder="1" applyAlignment="1" applyProtection="1">
      <alignment horizontal="center" vertical="center" textRotation="90" wrapText="1"/>
      <protection hidden="1"/>
    </xf>
    <xf numFmtId="0" fontId="38" fillId="0" borderId="99" xfId="0" applyFont="1" applyFill="1" applyBorder="1" applyAlignment="1" applyProtection="1">
      <alignment horizontal="center" vertical="center" textRotation="90" wrapText="1"/>
      <protection hidden="1"/>
    </xf>
    <xf numFmtId="0" fontId="68" fillId="36" borderId="106" xfId="0" applyFont="1" applyFill="1" applyBorder="1" applyAlignment="1" applyProtection="1">
      <alignment horizontal="center" vertical="center" wrapText="1"/>
      <protection hidden="1"/>
    </xf>
    <xf numFmtId="0" fontId="68" fillId="36" borderId="0" xfId="0" applyFont="1" applyFill="1" applyBorder="1" applyAlignment="1" applyProtection="1">
      <alignment horizontal="center" vertical="center" wrapText="1"/>
      <protection hidden="1"/>
    </xf>
    <xf numFmtId="0" fontId="68" fillId="36" borderId="107" xfId="0" applyFont="1" applyFill="1" applyBorder="1" applyAlignment="1" applyProtection="1">
      <alignment horizontal="center" vertical="center" wrapText="1"/>
      <protection hidden="1"/>
    </xf>
    <xf numFmtId="0" fontId="128" fillId="0" borderId="99" xfId="0" applyFont="1" applyFill="1" applyBorder="1" applyAlignment="1" applyProtection="1">
      <alignment horizontal="right" vertical="center" wrapText="1"/>
      <protection hidden="1"/>
    </xf>
    <xf numFmtId="0" fontId="130" fillId="0" borderId="121" xfId="0" applyFont="1" applyFill="1" applyBorder="1" applyAlignment="1" applyProtection="1">
      <alignment horizontal="center" wrapText="1"/>
      <protection hidden="1"/>
    </xf>
    <xf numFmtId="0" fontId="162" fillId="0" borderId="100" xfId="0" applyFont="1" applyFill="1" applyBorder="1" applyAlignment="1" applyProtection="1">
      <alignment horizontal="center" wrapText="1"/>
      <protection hidden="1"/>
    </xf>
    <xf numFmtId="0" fontId="162" fillId="0" borderId="99" xfId="0" applyFont="1" applyFill="1" applyBorder="1" applyAlignment="1" applyProtection="1">
      <alignment horizontal="center" wrapText="1"/>
      <protection hidden="1"/>
    </xf>
    <xf numFmtId="0" fontId="162" fillId="0" borderId="120" xfId="0" applyFont="1" applyFill="1" applyBorder="1" applyAlignment="1" applyProtection="1">
      <alignment horizontal="center" wrapText="1"/>
      <protection hidden="1"/>
    </xf>
    <xf numFmtId="0" fontId="162" fillId="0" borderId="93" xfId="0" applyFont="1" applyFill="1" applyBorder="1" applyAlignment="1" applyProtection="1">
      <alignment horizontal="center" wrapText="1"/>
      <protection hidden="1"/>
    </xf>
    <xf numFmtId="0" fontId="162" fillId="0" borderId="94" xfId="0" applyFont="1" applyFill="1" applyBorder="1" applyAlignment="1" applyProtection="1">
      <alignment horizontal="center" wrapText="1"/>
      <protection hidden="1"/>
    </xf>
    <xf numFmtId="0" fontId="162" fillId="0" borderId="95" xfId="0" applyFont="1" applyFill="1" applyBorder="1" applyAlignment="1" applyProtection="1">
      <alignment horizontal="center" wrapText="1"/>
      <protection hidden="1"/>
    </xf>
    <xf numFmtId="0" fontId="4" fillId="0" borderId="122" xfId="0" applyFont="1" applyBorder="1" applyAlignment="1" applyProtection="1">
      <alignment horizontal="center"/>
      <protection hidden="1"/>
    </xf>
    <xf numFmtId="0" fontId="4" fillId="0" borderId="121" xfId="0" applyFont="1" applyBorder="1" applyAlignment="1" applyProtection="1">
      <alignment horizontal="center"/>
      <protection hidden="1"/>
    </xf>
    <xf numFmtId="0" fontId="129" fillId="0" borderId="109" xfId="0" applyFont="1" applyFill="1" applyBorder="1" applyAlignment="1" applyProtection="1">
      <alignment horizontal="center" vertical="center"/>
      <protection hidden="1"/>
    </xf>
    <xf numFmtId="0" fontId="129" fillId="0" borderId="110" xfId="0" applyFont="1" applyFill="1" applyBorder="1" applyAlignment="1" applyProtection="1">
      <alignment horizontal="center" vertical="center"/>
      <protection hidden="1"/>
    </xf>
    <xf numFmtId="0" fontId="128" fillId="0" borderId="94" xfId="0" applyFont="1" applyFill="1" applyBorder="1" applyAlignment="1" applyProtection="1">
      <alignment horizontal="right" vertical="center" wrapText="1"/>
      <protection hidden="1"/>
    </xf>
    <xf numFmtId="1" fontId="130" fillId="0" borderId="122" xfId="0" applyNumberFormat="1" applyFont="1" applyBorder="1" applyAlignment="1" applyProtection="1">
      <alignment horizontal="center" vertical="center"/>
      <protection hidden="1"/>
    </xf>
    <xf numFmtId="0" fontId="130" fillId="0" borderId="121" xfId="0" applyFont="1" applyFill="1" applyBorder="1" applyAlignment="1" applyProtection="1">
      <alignment horizontal="center" vertical="center" wrapText="1"/>
      <protection hidden="1"/>
    </xf>
    <xf numFmtId="0" fontId="130" fillId="0" borderId="121" xfId="0" applyFont="1" applyBorder="1" applyAlignment="1" applyProtection="1">
      <alignment horizontal="center" vertical="center" wrapText="1"/>
      <protection hidden="1"/>
    </xf>
    <xf numFmtId="0" fontId="68" fillId="0" borderId="115" xfId="0" applyFont="1" applyFill="1" applyBorder="1" applyAlignment="1" applyProtection="1">
      <alignment horizontal="center" vertical="center" textRotation="90" wrapText="1"/>
      <protection hidden="1"/>
    </xf>
    <xf numFmtId="0" fontId="68" fillId="0" borderId="99" xfId="0" applyFont="1" applyFill="1" applyBorder="1" applyAlignment="1" applyProtection="1">
      <alignment horizontal="center" vertical="center" textRotation="90" wrapText="1"/>
      <protection hidden="1"/>
    </xf>
    <xf numFmtId="0" fontId="65" fillId="0" borderId="90" xfId="0" applyFont="1" applyBorder="1" applyAlignment="1" applyProtection="1">
      <alignment horizontal="right" vertical="center"/>
      <protection hidden="1"/>
    </xf>
    <xf numFmtId="0" fontId="65" fillId="0" borderId="91" xfId="0" applyFont="1" applyBorder="1" applyAlignment="1" applyProtection="1">
      <alignment horizontal="right" vertical="center"/>
      <protection hidden="1"/>
    </xf>
    <xf numFmtId="0" fontId="68" fillId="0" borderId="117" xfId="0" applyFont="1" applyFill="1" applyBorder="1" applyAlignment="1" applyProtection="1">
      <alignment horizontal="center" vertical="center" textRotation="90" wrapText="1"/>
      <protection hidden="1"/>
    </xf>
    <xf numFmtId="0" fontId="68" fillId="0" borderId="118" xfId="0" applyFont="1" applyFill="1" applyBorder="1" applyAlignment="1" applyProtection="1">
      <alignment horizontal="center" vertical="center" textRotation="90" wrapText="1"/>
      <protection hidden="1"/>
    </xf>
    <xf numFmtId="0" fontId="65" fillId="0" borderId="117" xfId="0" applyFont="1" applyFill="1" applyBorder="1" applyAlignment="1" applyProtection="1">
      <alignment horizontal="center" vertical="center" textRotation="90" wrapText="1"/>
      <protection hidden="1"/>
    </xf>
    <xf numFmtId="0" fontId="65" fillId="0" borderId="118" xfId="0" applyFont="1" applyFill="1" applyBorder="1" applyAlignment="1" applyProtection="1">
      <alignment horizontal="center" vertical="center" textRotation="90" wrapText="1"/>
      <protection hidden="1"/>
    </xf>
    <xf numFmtId="0" fontId="65" fillId="0" borderId="99" xfId="0" applyFont="1" applyFill="1" applyBorder="1" applyAlignment="1" applyProtection="1">
      <alignment horizontal="center" vertical="center" textRotation="90" wrapText="1"/>
      <protection hidden="1"/>
    </xf>
    <xf numFmtId="0" fontId="68" fillId="0" borderId="113" xfId="0" applyFont="1" applyFill="1" applyBorder="1" applyAlignment="1" applyProtection="1">
      <alignment horizontal="center" vertical="center" textRotation="90" wrapText="1"/>
      <protection hidden="1"/>
    </xf>
    <xf numFmtId="1" fontId="130" fillId="0" borderId="123" xfId="0" applyNumberFormat="1" applyFont="1" applyBorder="1" applyAlignment="1" applyProtection="1">
      <alignment horizontal="center" vertical="center" wrapText="1"/>
      <protection hidden="1"/>
    </xf>
    <xf numFmtId="0" fontId="130" fillId="0" borderId="123" xfId="0" applyFont="1" applyBorder="1" applyAlignment="1" applyProtection="1">
      <alignment horizontal="center" vertical="center" wrapText="1"/>
      <protection hidden="1"/>
    </xf>
    <xf numFmtId="0" fontId="162" fillId="0" borderId="121" xfId="0" applyFont="1" applyFill="1" applyBorder="1" applyAlignment="1" applyProtection="1">
      <alignment horizontal="center" wrapText="1"/>
      <protection hidden="1"/>
    </xf>
    <xf numFmtId="165" fontId="89" fillId="0" borderId="121" xfId="0" applyNumberFormat="1" applyFont="1" applyFill="1" applyBorder="1" applyAlignment="1" applyProtection="1">
      <alignment horizontal="center" vertical="center" shrinkToFit="1"/>
      <protection hidden="1"/>
    </xf>
    <xf numFmtId="0" fontId="76" fillId="0" borderId="0" xfId="0" applyFont="1" applyBorder="1" applyAlignment="1" applyProtection="1">
      <alignment horizontal="center"/>
      <protection hidden="1"/>
    </xf>
    <xf numFmtId="0" fontId="16" fillId="0" borderId="0" xfId="0" applyFont="1" applyBorder="1" applyAlignment="1" applyProtection="1">
      <alignment horizontal="center" vertical="center" wrapText="1"/>
      <protection hidden="1"/>
    </xf>
    <xf numFmtId="0" fontId="0" fillId="0" borderId="0" xfId="0" applyBorder="1" applyAlignment="1" applyProtection="1">
      <alignment horizontal="right" vertical="center"/>
      <protection hidden="1"/>
    </xf>
    <xf numFmtId="0" fontId="65" fillId="0" borderId="0" xfId="0" applyFont="1" applyFill="1" applyBorder="1" applyAlignment="1" applyProtection="1">
      <alignment horizontal="center" vertical="center"/>
      <protection hidden="1"/>
    </xf>
    <xf numFmtId="165" fontId="62" fillId="3" borderId="0" xfId="0" applyNumberFormat="1" applyFont="1" applyFill="1" applyBorder="1" applyAlignment="1" applyProtection="1">
      <alignment horizontal="center" vertical="center"/>
      <protection hidden="1"/>
    </xf>
    <xf numFmtId="0" fontId="30"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66"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6" fillId="0" borderId="51" xfId="0" applyFont="1" applyBorder="1" applyAlignment="1" applyProtection="1">
      <alignment horizontal="center" vertical="center" wrapText="1"/>
      <protection hidden="1"/>
    </xf>
    <xf numFmtId="0" fontId="66" fillId="0" borderId="5"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44" fillId="0" borderId="4" xfId="0" applyFont="1" applyBorder="1" applyAlignment="1" applyProtection="1">
      <alignment horizontal="center" vertical="center" shrinkToFit="1"/>
      <protection hidden="1"/>
    </xf>
    <xf numFmtId="0" fontId="44" fillId="0" borderId="51" xfId="0" applyFont="1" applyBorder="1" applyAlignment="1" applyProtection="1">
      <alignment horizontal="center" vertical="center" shrinkToFit="1"/>
      <protection hidden="1"/>
    </xf>
    <xf numFmtId="0" fontId="44" fillId="0" borderId="5" xfId="0" applyFont="1" applyBorder="1" applyAlignment="1" applyProtection="1">
      <alignment horizontal="center" vertical="center" shrinkToFit="1"/>
      <protection hidden="1"/>
    </xf>
    <xf numFmtId="0" fontId="20" fillId="0" borderId="0"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0" fillId="0" borderId="8" xfId="0" applyFont="1" applyBorder="1" applyAlignment="1" applyProtection="1">
      <alignment horizontal="center" vertical="center" wrapText="1"/>
      <protection hidden="1"/>
    </xf>
    <xf numFmtId="0" fontId="177" fillId="0" borderId="0" xfId="0" applyFont="1" applyBorder="1" applyAlignment="1" applyProtection="1">
      <alignment horizontal="center" vertical="center" wrapText="1"/>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wrapText="1"/>
      <protection hidden="1"/>
    </xf>
    <xf numFmtId="0" fontId="172"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right" wrapText="1"/>
      <protection hidden="1"/>
    </xf>
    <xf numFmtId="0" fontId="38" fillId="0" borderId="0" xfId="0" applyFont="1" applyFill="1" applyBorder="1" applyAlignment="1" applyProtection="1">
      <alignment horizontal="left" wrapText="1"/>
      <protection hidden="1"/>
    </xf>
    <xf numFmtId="0" fontId="105" fillId="0" borderId="0" xfId="0" applyFont="1" applyFill="1" applyBorder="1" applyAlignment="1" applyProtection="1">
      <alignment horizontal="left"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4" fillId="0" borderId="0" xfId="0" applyFont="1" applyBorder="1" applyAlignment="1" applyProtection="1">
      <alignment horizontal="left" vertical="center"/>
      <protection hidden="1"/>
    </xf>
    <xf numFmtId="0" fontId="38" fillId="6" borderId="131" xfId="0" applyFont="1" applyFill="1" applyBorder="1" applyAlignment="1" applyProtection="1">
      <alignment horizontal="center" vertical="center" wrapText="1"/>
      <protection hidden="1"/>
    </xf>
    <xf numFmtId="0" fontId="38" fillId="6" borderId="132" xfId="0" applyFont="1" applyFill="1" applyBorder="1" applyAlignment="1" applyProtection="1">
      <alignment horizontal="center" vertical="center" wrapText="1"/>
      <protection hidden="1"/>
    </xf>
    <xf numFmtId="0" fontId="38" fillId="6" borderId="133" xfId="0" applyFont="1" applyFill="1" applyBorder="1" applyAlignment="1" applyProtection="1">
      <alignment horizontal="center" vertical="center" wrapText="1"/>
      <protection hidden="1"/>
    </xf>
    <xf numFmtId="0" fontId="38" fillId="6" borderId="134" xfId="0" applyFont="1" applyFill="1" applyBorder="1" applyAlignment="1" applyProtection="1">
      <alignment horizontal="center" vertical="center" wrapText="1"/>
      <protection hidden="1"/>
    </xf>
    <xf numFmtId="0" fontId="38" fillId="6" borderId="0" xfId="0" applyFont="1" applyFill="1" applyBorder="1" applyAlignment="1" applyProtection="1">
      <alignment horizontal="center" vertical="center" wrapText="1"/>
      <protection hidden="1"/>
    </xf>
    <xf numFmtId="0" fontId="38" fillId="6" borderId="135" xfId="0" applyFont="1" applyFill="1" applyBorder="1" applyAlignment="1" applyProtection="1">
      <alignment horizontal="center" vertical="center" wrapText="1"/>
      <protection hidden="1"/>
    </xf>
    <xf numFmtId="0" fontId="38" fillId="6" borderId="136" xfId="0" applyFont="1" applyFill="1" applyBorder="1" applyAlignment="1" applyProtection="1">
      <alignment horizontal="center" vertical="center" wrapText="1"/>
      <protection hidden="1"/>
    </xf>
    <xf numFmtId="0" fontId="38" fillId="6" borderId="137" xfId="0" applyFont="1" applyFill="1" applyBorder="1" applyAlignment="1" applyProtection="1">
      <alignment horizontal="center" vertical="center" wrapText="1"/>
      <protection hidden="1"/>
    </xf>
    <xf numFmtId="0" fontId="38" fillId="6" borderId="138" xfId="0" applyFont="1" applyFill="1" applyBorder="1" applyAlignment="1" applyProtection="1">
      <alignment horizontal="center" vertical="center" wrapText="1"/>
      <protection hidden="1"/>
    </xf>
    <xf numFmtId="0" fontId="22" fillId="0" borderId="0"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164" fontId="4" fillId="0" borderId="0" xfId="0" applyNumberFormat="1" applyFont="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5" fillId="0" borderId="1" xfId="0" applyFont="1" applyBorder="1" applyAlignment="1" applyProtection="1">
      <alignment horizontal="center" vertical="center"/>
      <protection hidden="1"/>
    </xf>
    <xf numFmtId="0" fontId="178" fillId="3" borderId="2" xfId="0" applyFont="1" applyFill="1" applyBorder="1" applyAlignment="1" applyProtection="1">
      <alignment horizontal="center" vertical="center" textRotation="90" wrapText="1" shrinkToFit="1"/>
      <protection hidden="1"/>
    </xf>
    <xf numFmtId="0" fontId="178" fillId="3" borderId="3" xfId="0" applyFont="1" applyFill="1" applyBorder="1" applyAlignment="1" applyProtection="1">
      <alignment horizontal="center" vertical="center" textRotation="90" wrapText="1" shrinkToFit="1"/>
      <protection hidden="1"/>
    </xf>
    <xf numFmtId="0" fontId="0" fillId="0" borderId="0" xfId="0" applyAlignment="1" applyProtection="1">
      <alignment horizontal="center" textRotation="90"/>
      <protection hidden="1"/>
    </xf>
  </cellXfs>
  <cellStyles count="3">
    <cellStyle name="Hyperlink" xfId="2" builtinId="8"/>
    <cellStyle name="Normal" xfId="0" builtinId="0"/>
    <cellStyle name="Output" xfId="1" builtinId="21"/>
  </cellStyles>
  <dxfs count="171">
    <dxf>
      <font>
        <color theme="0"/>
      </font>
    </dxf>
    <dxf>
      <font>
        <color theme="0"/>
      </font>
    </dxf>
    <dxf>
      <font>
        <color theme="0"/>
      </font>
    </dxf>
    <dxf>
      <font>
        <color theme="0"/>
      </font>
      <fill>
        <patternFill patternType="none">
          <bgColor auto="1"/>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00FF"/>
      </font>
    </dxf>
    <dxf>
      <font>
        <color rgb="FFFF0000"/>
      </font>
    </dxf>
    <dxf>
      <font>
        <color rgb="FF008000"/>
      </font>
    </dxf>
    <dxf>
      <font>
        <color theme="0"/>
      </font>
    </dxf>
    <dxf>
      <font>
        <color theme="0"/>
      </font>
      <fill>
        <patternFill patternType="none">
          <bgColor auto="1"/>
        </patternFill>
      </fill>
      <border>
        <left/>
        <right/>
        <top/>
        <bottom/>
        <vertical/>
        <horizontal/>
      </border>
    </dxf>
    <dxf>
      <font>
        <color theme="0"/>
      </font>
      <fill>
        <patternFill patternType="none">
          <bgColor auto="1"/>
        </patternFill>
      </fill>
    </dxf>
    <dxf>
      <font>
        <color theme="0"/>
      </font>
      <fill>
        <patternFill patternType="none">
          <bgColor auto="1"/>
        </patternFill>
      </fill>
    </dxf>
    <dxf>
      <font>
        <color rgb="FF0000FF"/>
      </font>
    </dxf>
    <dxf>
      <font>
        <color rgb="FFFF0000"/>
      </font>
    </dxf>
    <dxf>
      <font>
        <color rgb="FF008000"/>
      </font>
    </dxf>
    <dxf>
      <font>
        <color theme="0"/>
      </font>
    </dxf>
    <dxf>
      <font>
        <color theme="0"/>
      </font>
    </dxf>
    <dxf>
      <font>
        <color theme="0"/>
      </font>
    </dxf>
    <dxf>
      <font>
        <condense val="0"/>
        <extend val="0"/>
        <color rgb="FF9C0006"/>
      </font>
      <fill>
        <patternFill>
          <bgColor rgb="FFFFC7CE"/>
        </patternFill>
      </fill>
    </dxf>
    <dxf>
      <font>
        <color theme="0"/>
      </font>
    </dxf>
    <dxf>
      <font>
        <b/>
        <i val="0"/>
        <color theme="6" tint="-0.499984740745262"/>
      </font>
      <fill>
        <patternFill patternType="none">
          <fgColor indexed="64"/>
          <bgColor auto="1"/>
        </patternFill>
      </fill>
    </dxf>
    <dxf>
      <font>
        <b/>
        <i val="0"/>
        <color rgb="FF00B050"/>
      </font>
      <fill>
        <patternFill patternType="none">
          <bgColor auto="1"/>
        </patternFill>
      </fill>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ont>
        <color theme="0"/>
      </font>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ont>
        <b/>
        <i val="0"/>
      </font>
      <fill>
        <patternFill>
          <bgColor theme="7" tint="0.79998168889431442"/>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0"/>
      </font>
    </dxf>
    <dxf>
      <font>
        <color theme="0"/>
      </font>
    </dxf>
    <dxf>
      <font>
        <color theme="0"/>
      </font>
    </dxf>
    <dxf>
      <font>
        <color theme="0"/>
      </font>
    </dxf>
    <dxf>
      <font>
        <color theme="0"/>
      </font>
    </dxf>
    <dxf>
      <font>
        <b/>
        <i val="0"/>
        <color rgb="FF006100"/>
      </font>
      <fill>
        <patternFill>
          <bgColor rgb="FFC6EFCE"/>
        </patternFill>
      </fill>
    </dxf>
    <dxf>
      <font>
        <color theme="0"/>
      </font>
    </dxf>
    <dxf>
      <font>
        <color theme="0"/>
      </font>
    </dxf>
    <dxf>
      <font>
        <color theme="0"/>
      </font>
    </dxf>
    <dxf>
      <font>
        <b/>
        <i val="0"/>
        <color rgb="FF123A24"/>
      </font>
      <fill>
        <patternFill>
          <bgColor theme="9" tint="0.59996337778862885"/>
        </patternFill>
      </fill>
    </dxf>
    <dxf>
      <font>
        <b/>
        <i val="0"/>
        <color rgb="FF123A24"/>
      </font>
      <fill>
        <patternFill>
          <bgColor theme="9" tint="0.59996337778862885"/>
        </patternFill>
      </fill>
    </dxf>
    <dxf>
      <font>
        <color theme="0"/>
      </font>
    </dxf>
  </dxfs>
  <tableStyles count="1" defaultTableStyle="TableStyleMedium9" defaultPivotStyle="PivotStyleLight16">
    <tableStyle name="Table Style 1" pivot="0" count="0"/>
  </tableStyles>
  <colors>
    <mruColors>
      <color rgb="FF3006E4"/>
      <color rgb="FF0000CC"/>
      <color rgb="FFCC00CC"/>
      <color rgb="FF006600"/>
      <color rgb="FF123A24"/>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6.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hyperlink" Target="#'Marks Entry 7th'!A1"/><Relationship Id="rId5" Type="http://schemas.openxmlformats.org/officeDocument/2006/relationships/hyperlink" Target="#'Result Sheet'!A1"/><Relationship Id="rId4" Type="http://schemas.openxmlformats.org/officeDocument/2006/relationships/hyperlink" Target="#'Marks Entry 6th'!A1"/></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image" Target="../media/image8.jpeg"/><Relationship Id="rId1" Type="http://schemas.openxmlformats.org/officeDocument/2006/relationships/image" Target="../media/image10.jpeg"/><Relationship Id="rId4" Type="http://schemas.openxmlformats.org/officeDocument/2006/relationships/image" Target="../media/image1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4</xdr:col>
      <xdr:colOff>47625</xdr:colOff>
      <xdr:row>13</xdr:row>
      <xdr:rowOff>142875</xdr:rowOff>
    </xdr:from>
    <xdr:to>
      <xdr:col>4</xdr:col>
      <xdr:colOff>552450</xdr:colOff>
      <xdr:row>17</xdr:row>
      <xdr:rowOff>228600</xdr:rowOff>
    </xdr:to>
    <xdr:sp macro="" textlink="">
      <xdr:nvSpPr>
        <xdr:cNvPr id="2" name="Right Brace 1"/>
        <xdr:cNvSpPr/>
      </xdr:nvSpPr>
      <xdr:spPr>
        <a:xfrm>
          <a:off x="3286125" y="4591050"/>
          <a:ext cx="504825" cy="1152525"/>
        </a:xfrm>
        <a:prstGeom prst="rightBrace">
          <a:avLst/>
        </a:prstGeom>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2</xdr:col>
      <xdr:colOff>823365</xdr:colOff>
      <xdr:row>36</xdr:row>
      <xdr:rowOff>0</xdr:rowOff>
    </xdr:from>
    <xdr:to>
      <xdr:col>3</xdr:col>
      <xdr:colOff>1259169</xdr:colOff>
      <xdr:row>40</xdr:row>
      <xdr:rowOff>238125</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480590" y="10820400"/>
          <a:ext cx="1512129" cy="1495425"/>
        </a:xfrm>
        <a:prstGeom prst="rect">
          <a:avLst/>
        </a:prstGeom>
        <a:ln>
          <a:noFill/>
        </a:ln>
        <a:effectLst>
          <a:softEdge rad="112500"/>
        </a:effectLst>
      </xdr:spPr>
    </xdr:pic>
    <xdr:clientData/>
  </xdr:twoCellAnchor>
  <xdr:twoCellAnchor editAs="oneCell">
    <xdr:from>
      <xdr:col>6</xdr:col>
      <xdr:colOff>476249</xdr:colOff>
      <xdr:row>37</xdr:row>
      <xdr:rowOff>57151</xdr:rowOff>
    </xdr:from>
    <xdr:to>
      <xdr:col>7</xdr:col>
      <xdr:colOff>1171574</xdr:colOff>
      <xdr:row>41</xdr:row>
      <xdr:rowOff>272183</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096249" y="11163301"/>
          <a:ext cx="1552575" cy="145328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3</xdr:row>
      <xdr:rowOff>114300</xdr:rowOff>
    </xdr:from>
    <xdr:to>
      <xdr:col>10</xdr:col>
      <xdr:colOff>0</xdr:colOff>
      <xdr:row>6</xdr:row>
      <xdr:rowOff>257175</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28155899" y="990600"/>
          <a:ext cx="1162051" cy="152400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190500</xdr:rowOff>
    </xdr:to>
    <xdr:pic>
      <xdr:nvPicPr>
        <xdr:cNvPr id="6" name="Picture 6"/>
        <xdr:cNvPicPr>
          <a:picLocks noChangeAspect="1" noChangeArrowheads="1"/>
        </xdr:cNvPicPr>
      </xdr:nvPicPr>
      <xdr:blipFill>
        <a:blip xmlns:r="http://schemas.openxmlformats.org/officeDocument/2006/relationships" r:embed="rId2"/>
        <a:srcRect/>
        <a:stretch>
          <a:fillRect/>
        </a:stretch>
      </xdr:blipFill>
      <xdr:spPr bwMode="auto">
        <a:xfrm>
          <a:off x="25860375" y="609600"/>
          <a:ext cx="0" cy="123825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219075</xdr:rowOff>
    </xdr:to>
    <xdr:pic>
      <xdr:nvPicPr>
        <xdr:cNvPr id="7" name="Picture 6"/>
        <xdr:cNvPicPr>
          <a:picLocks noChangeAspect="1" noChangeArrowheads="1"/>
        </xdr:cNvPicPr>
      </xdr:nvPicPr>
      <xdr:blipFill>
        <a:blip xmlns:r="http://schemas.openxmlformats.org/officeDocument/2006/relationships" r:embed="rId2"/>
        <a:srcRect/>
        <a:stretch>
          <a:fillRect/>
        </a:stretch>
      </xdr:blipFill>
      <xdr:spPr bwMode="auto">
        <a:xfrm>
          <a:off x="21755099" y="609600"/>
          <a:ext cx="0" cy="1266825"/>
        </a:xfrm>
        <a:prstGeom prst="rect">
          <a:avLst/>
        </a:prstGeom>
        <a:noFill/>
      </xdr:spPr>
    </xdr:pic>
    <xdr:clientData/>
  </xdr:twoCellAnchor>
  <xdr:twoCellAnchor>
    <xdr:from>
      <xdr:col>6</xdr:col>
      <xdr:colOff>295276</xdr:colOff>
      <xdr:row>3</xdr:row>
      <xdr:rowOff>66675</xdr:rowOff>
    </xdr:from>
    <xdr:to>
      <xdr:col>7</xdr:col>
      <xdr:colOff>1476375</xdr:colOff>
      <xdr:row>4</xdr:row>
      <xdr:rowOff>161925</xdr:rowOff>
    </xdr:to>
    <xdr:sp macro="" textlink="">
      <xdr:nvSpPr>
        <xdr:cNvPr id="9" name="Rectangle 8"/>
        <xdr:cNvSpPr/>
      </xdr:nvSpPr>
      <xdr:spPr>
        <a:xfrm>
          <a:off x="9544051" y="781050"/>
          <a:ext cx="3162299" cy="3524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6th Subject Teacher Name</a:t>
          </a:r>
        </a:p>
      </xdr:txBody>
    </xdr:sp>
    <xdr:clientData/>
  </xdr:twoCellAnchor>
  <xdr:twoCellAnchor>
    <xdr:from>
      <xdr:col>2</xdr:col>
      <xdr:colOff>2752726</xdr:colOff>
      <xdr:row>1</xdr:row>
      <xdr:rowOff>142876</xdr:rowOff>
    </xdr:from>
    <xdr:to>
      <xdr:col>3</xdr:col>
      <xdr:colOff>1990725</xdr:colOff>
      <xdr:row>3</xdr:row>
      <xdr:rowOff>57151</xdr:rowOff>
    </xdr:to>
    <xdr:sp macro="" textlink="">
      <xdr:nvSpPr>
        <xdr:cNvPr id="10" name="Rectangle 9"/>
        <xdr:cNvSpPr/>
      </xdr:nvSpPr>
      <xdr:spPr>
        <a:xfrm>
          <a:off x="3400426" y="333376"/>
          <a:ext cx="2714624" cy="438150"/>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rgbClr val="FFFF00"/>
              </a:solidFill>
              <a:latin typeface="+mj-lt"/>
            </a:rPr>
            <a:t>SCHOOL PROFILE</a:t>
          </a:r>
        </a:p>
      </xdr:txBody>
    </xdr:sp>
    <xdr:clientData/>
  </xdr:twoCellAnchor>
  <xdr:twoCellAnchor>
    <xdr:from>
      <xdr:col>6</xdr:col>
      <xdr:colOff>466726</xdr:colOff>
      <xdr:row>12</xdr:row>
      <xdr:rowOff>104776</xdr:rowOff>
    </xdr:from>
    <xdr:to>
      <xdr:col>7</xdr:col>
      <xdr:colOff>1571625</xdr:colOff>
      <xdr:row>13</xdr:row>
      <xdr:rowOff>209551</xdr:rowOff>
    </xdr:to>
    <xdr:sp macro="" textlink="">
      <xdr:nvSpPr>
        <xdr:cNvPr id="11" name="Rectangle 10"/>
        <xdr:cNvSpPr/>
      </xdr:nvSpPr>
      <xdr:spPr>
        <a:xfrm>
          <a:off x="9715501" y="3305176"/>
          <a:ext cx="3086099" cy="381000"/>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7</a:t>
          </a:r>
          <a:r>
            <a:rPr lang="en-US" sz="1600" b="1" i="1">
              <a:solidFill>
                <a:srgbClr val="FFFF00"/>
              </a:solidFill>
              <a:latin typeface="+mn-lt"/>
            </a:rPr>
            <a:t>th Subject Teacher Name</a:t>
          </a:r>
        </a:p>
      </xdr:txBody>
    </xdr:sp>
    <xdr:clientData/>
  </xdr:twoCellAnchor>
  <xdr:twoCellAnchor>
    <xdr:from>
      <xdr:col>3</xdr:col>
      <xdr:colOff>1200150</xdr:colOff>
      <xdr:row>20</xdr:row>
      <xdr:rowOff>0</xdr:rowOff>
    </xdr:from>
    <xdr:to>
      <xdr:col>3</xdr:col>
      <xdr:colOff>3714750</xdr:colOff>
      <xdr:row>21</xdr:row>
      <xdr:rowOff>104775</xdr:rowOff>
    </xdr:to>
    <xdr:sp macro="" textlink="">
      <xdr:nvSpPr>
        <xdr:cNvPr id="8" name="Rectangle 7"/>
        <xdr:cNvSpPr/>
      </xdr:nvSpPr>
      <xdr:spPr>
        <a:xfrm>
          <a:off x="5324475" y="5857875"/>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1228725</xdr:colOff>
      <xdr:row>22</xdr:row>
      <xdr:rowOff>142875</xdr:rowOff>
    </xdr:from>
    <xdr:to>
      <xdr:col>8</xdr:col>
      <xdr:colOff>276224</xdr:colOff>
      <xdr:row>23</xdr:row>
      <xdr:rowOff>228600</xdr:rowOff>
    </xdr:to>
    <xdr:sp macro="" textlink="">
      <xdr:nvSpPr>
        <xdr:cNvPr id="12" name="Rectangle 11"/>
        <xdr:cNvSpPr/>
      </xdr:nvSpPr>
      <xdr:spPr>
        <a:xfrm>
          <a:off x="11125200" y="6496050"/>
          <a:ext cx="1990724"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19051</xdr:colOff>
      <xdr:row>24</xdr:row>
      <xdr:rowOff>38101</xdr:rowOff>
    </xdr:from>
    <xdr:to>
      <xdr:col>7</xdr:col>
      <xdr:colOff>1238249</xdr:colOff>
      <xdr:row>24</xdr:row>
      <xdr:rowOff>895349</xdr:rowOff>
    </xdr:to>
    <xdr:pic>
      <xdr:nvPicPr>
        <xdr:cNvPr id="13" name="Picture 12" descr="download.jpg"/>
        <xdr:cNvPicPr>
          <a:picLocks noChangeAspect="1"/>
        </xdr:cNvPicPr>
      </xdr:nvPicPr>
      <xdr:blipFill>
        <a:blip xmlns:r="http://schemas.openxmlformats.org/officeDocument/2006/relationships" r:embed="rId3"/>
        <a:stretch>
          <a:fillRect/>
        </a:stretch>
      </xdr:blipFill>
      <xdr:spPr>
        <a:xfrm>
          <a:off x="11582401" y="7324726"/>
          <a:ext cx="1219198" cy="857248"/>
        </a:xfrm>
        <a:prstGeom prst="rect">
          <a:avLst/>
        </a:prstGeom>
      </xdr:spPr>
    </xdr:pic>
    <xdr:clientData/>
  </xdr:twoCellAnchor>
  <xdr:twoCellAnchor>
    <xdr:from>
      <xdr:col>6</xdr:col>
      <xdr:colOff>771525</xdr:colOff>
      <xdr:row>25</xdr:row>
      <xdr:rowOff>533400</xdr:rowOff>
    </xdr:from>
    <xdr:to>
      <xdr:col>9</xdr:col>
      <xdr:colOff>9526</xdr:colOff>
      <xdr:row>26</xdr:row>
      <xdr:rowOff>371475</xdr:rowOff>
    </xdr:to>
    <xdr:sp macro="" textlink="">
      <xdr:nvSpPr>
        <xdr:cNvPr id="14" name="Rectangle 13">
          <a:hlinkClick xmlns:r="http://schemas.openxmlformats.org/officeDocument/2006/relationships" r:id="rId4"/>
        </xdr:cNvPr>
        <xdr:cNvSpPr/>
      </xdr:nvSpPr>
      <xdr:spPr>
        <a:xfrm>
          <a:off x="10668000" y="8734425"/>
          <a:ext cx="3429001"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6th Data Entry Sheet</a:t>
          </a:r>
          <a:endParaRPr lang="en-US" sz="1600" b="1">
            <a:solidFill>
              <a:srgbClr val="FFFF00"/>
            </a:solidFill>
            <a:latin typeface="+mj-lt"/>
          </a:endParaRPr>
        </a:p>
      </xdr:txBody>
    </xdr:sp>
    <xdr:clientData/>
  </xdr:twoCellAnchor>
  <xdr:twoCellAnchor>
    <xdr:from>
      <xdr:col>6</xdr:col>
      <xdr:colOff>781050</xdr:colOff>
      <xdr:row>26</xdr:row>
      <xdr:rowOff>533400</xdr:rowOff>
    </xdr:from>
    <xdr:to>
      <xdr:col>9</xdr:col>
      <xdr:colOff>28575</xdr:colOff>
      <xdr:row>27</xdr:row>
      <xdr:rowOff>323850</xdr:rowOff>
    </xdr:to>
    <xdr:sp macro="" textlink="">
      <xdr:nvSpPr>
        <xdr:cNvPr id="15" name="Rectangle 14">
          <a:hlinkClick xmlns:r="http://schemas.openxmlformats.org/officeDocument/2006/relationships" r:id="rId5"/>
        </xdr:cNvPr>
        <xdr:cNvSpPr/>
      </xdr:nvSpPr>
      <xdr:spPr>
        <a:xfrm>
          <a:off x="10677525" y="9305925"/>
          <a:ext cx="34385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752475</xdr:colOff>
      <xdr:row>27</xdr:row>
      <xdr:rowOff>504825</xdr:rowOff>
    </xdr:from>
    <xdr:to>
      <xdr:col>9</xdr:col>
      <xdr:colOff>9526</xdr:colOff>
      <xdr:row>28</xdr:row>
      <xdr:rowOff>342900</xdr:rowOff>
    </xdr:to>
    <xdr:sp macro="" textlink="">
      <xdr:nvSpPr>
        <xdr:cNvPr id="16" name="Rectangle 15">
          <a:hlinkClick xmlns:r="http://schemas.openxmlformats.org/officeDocument/2006/relationships" r:id="rId6"/>
        </xdr:cNvPr>
        <xdr:cNvSpPr/>
      </xdr:nvSpPr>
      <xdr:spPr>
        <a:xfrm>
          <a:off x="10648950" y="9848850"/>
          <a:ext cx="3448051"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7th Data Entry Sheet</a:t>
          </a:r>
          <a:endParaRPr lang="en-US" sz="1600" b="1">
            <a:solidFill>
              <a:srgbClr val="FFFF00"/>
            </a:solidFill>
            <a:latin typeface="+mj-lt"/>
          </a:endParaRPr>
        </a:p>
      </xdr:txBody>
    </xdr:sp>
    <xdr:clientData/>
  </xdr:twoCellAnchor>
  <xdr:twoCellAnchor editAs="oneCell">
    <xdr:from>
      <xdr:col>2</xdr:col>
      <xdr:colOff>1266825</xdr:colOff>
      <xdr:row>25</xdr:row>
      <xdr:rowOff>285750</xdr:rowOff>
    </xdr:from>
    <xdr:to>
      <xdr:col>2</xdr:col>
      <xdr:colOff>2609850</xdr:colOff>
      <xdr:row>27</xdr:row>
      <xdr:rowOff>495300</xdr:rowOff>
    </xdr:to>
    <xdr:pic>
      <xdr:nvPicPr>
        <xdr:cNvPr id="17" name="Picture 16" descr="gurudev.jpg"/>
        <xdr:cNvPicPr>
          <a:picLocks noChangeAspect="1"/>
        </xdr:cNvPicPr>
      </xdr:nvPicPr>
      <xdr:blipFill>
        <a:blip xmlns:r="http://schemas.openxmlformats.org/officeDocument/2006/relationships" r:embed="rId7"/>
        <a:stretch>
          <a:fillRect/>
        </a:stretch>
      </xdr:blipFill>
      <xdr:spPr>
        <a:xfrm>
          <a:off x="1914525" y="8486775"/>
          <a:ext cx="1343025" cy="1352550"/>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83</xdr:col>
      <xdr:colOff>123825</xdr:colOff>
      <xdr:row>1</xdr:row>
      <xdr:rowOff>66675</xdr:rowOff>
    </xdr:from>
    <xdr:to>
      <xdr:col>83</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83</xdr:col>
      <xdr:colOff>123825</xdr:colOff>
      <xdr:row>1</xdr:row>
      <xdr:rowOff>66675</xdr:rowOff>
    </xdr:from>
    <xdr:to>
      <xdr:col>83</xdr:col>
      <xdr:colOff>123825</xdr:colOff>
      <xdr:row>3</xdr:row>
      <xdr:rowOff>95250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7814250" y="381000"/>
          <a:ext cx="1704975" cy="2057400"/>
        </a:xfrm>
        <a:prstGeom prst="rect">
          <a:avLst/>
        </a:prstGeom>
        <a:noFill/>
      </xdr:spPr>
    </xdr:pic>
    <xdr:clientData/>
  </xdr:twoCellAnchor>
  <xdr:twoCellAnchor editAs="oneCell">
    <xdr:from>
      <xdr:col>83</xdr:col>
      <xdr:colOff>257175</xdr:colOff>
      <xdr:row>0</xdr:row>
      <xdr:rowOff>323850</xdr:rowOff>
    </xdr:from>
    <xdr:to>
      <xdr:col>83</xdr:col>
      <xdr:colOff>1962150</xdr:colOff>
      <xdr:row>4</xdr:row>
      <xdr:rowOff>1085850</xdr:rowOff>
    </xdr:to>
    <xdr:pic>
      <xdr:nvPicPr>
        <xdr:cNvPr id="3" name="Picture 6"/>
        <xdr:cNvPicPr>
          <a:picLocks noChangeAspect="1" noChangeArrowheads="1"/>
        </xdr:cNvPicPr>
      </xdr:nvPicPr>
      <xdr:blipFill>
        <a:blip xmlns:r="http://schemas.openxmlformats.org/officeDocument/2006/relationships" r:embed="rId1"/>
        <a:srcRect/>
        <a:stretch>
          <a:fillRect/>
        </a:stretch>
      </xdr:blipFill>
      <xdr:spPr bwMode="auto">
        <a:xfrm>
          <a:off x="37947600" y="323850"/>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238125</xdr:colOff>
      <xdr:row>0</xdr:row>
      <xdr:rowOff>152399</xdr:rowOff>
    </xdr:from>
    <xdr:to>
      <xdr:col>15</xdr:col>
      <xdr:colOff>276225</xdr:colOff>
      <xdr:row>2</xdr:row>
      <xdr:rowOff>47624</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7219950" y="152399"/>
          <a:ext cx="504825" cy="428625"/>
        </a:xfrm>
        <a:prstGeom prst="rect">
          <a:avLst/>
        </a:prstGeom>
      </xdr:spPr>
    </xdr:pic>
    <xdr:clientData/>
  </xdr:twoCellAnchor>
  <xdr:twoCellAnchor>
    <xdr:from>
      <xdr:col>19</xdr:col>
      <xdr:colOff>285750</xdr:colOff>
      <xdr:row>10</xdr:row>
      <xdr:rowOff>409575</xdr:rowOff>
    </xdr:from>
    <xdr:to>
      <xdr:col>21</xdr:col>
      <xdr:colOff>828675</xdr:colOff>
      <xdr:row>10</xdr:row>
      <xdr:rowOff>790575</xdr:rowOff>
    </xdr:to>
    <xdr:sp macro="" textlink="">
      <xdr:nvSpPr>
        <xdr:cNvPr id="3" name="Rounded Rectangle 2">
          <a:hlinkClick xmlns:r="http://schemas.openxmlformats.org/officeDocument/2006/relationships" r:id="rId2"/>
        </xdr:cNvPr>
        <xdr:cNvSpPr/>
      </xdr:nvSpPr>
      <xdr:spPr>
        <a:xfrm>
          <a:off x="9801225" y="2990850"/>
          <a:ext cx="2171700" cy="381000"/>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238125</xdr:colOff>
      <xdr:row>33</xdr:row>
      <xdr:rowOff>152399</xdr:rowOff>
    </xdr:from>
    <xdr:to>
      <xdr:col>15</xdr:col>
      <xdr:colOff>276225</xdr:colOff>
      <xdr:row>34</xdr:row>
      <xdr:rowOff>161924</xdr:rowOff>
    </xdr:to>
    <xdr:pic>
      <xdr:nvPicPr>
        <xdr:cNvPr id="4" name="Picture 3" descr="download.jpg"/>
        <xdr:cNvPicPr>
          <a:picLocks noChangeAspect="1"/>
        </xdr:cNvPicPr>
      </xdr:nvPicPr>
      <xdr:blipFill>
        <a:blip xmlns:r="http://schemas.openxmlformats.org/officeDocument/2006/relationships" r:embed="rId1" cstate="print"/>
        <a:stretch>
          <a:fillRect/>
        </a:stretch>
      </xdr:blipFill>
      <xdr:spPr>
        <a:xfrm>
          <a:off x="6762750" y="152399"/>
          <a:ext cx="504825" cy="428625"/>
        </a:xfrm>
        <a:prstGeom prst="rect">
          <a:avLst/>
        </a:prstGeom>
      </xdr:spPr>
    </xdr:pic>
    <xdr:clientData/>
  </xdr:twoCellAnchor>
  <xdr:twoCellAnchor editAs="oneCell">
    <xdr:from>
      <xdr:col>14</xdr:col>
      <xdr:colOff>238125</xdr:colOff>
      <xdr:row>66</xdr:row>
      <xdr:rowOff>152399</xdr:rowOff>
    </xdr:from>
    <xdr:to>
      <xdr:col>15</xdr:col>
      <xdr:colOff>276225</xdr:colOff>
      <xdr:row>67</xdr:row>
      <xdr:rowOff>161924</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62750" y="9820274"/>
          <a:ext cx="504825" cy="276225"/>
        </a:xfrm>
        <a:prstGeom prst="rect">
          <a:avLst/>
        </a:prstGeom>
      </xdr:spPr>
    </xdr:pic>
    <xdr:clientData/>
  </xdr:twoCellAnchor>
  <xdr:twoCellAnchor editAs="oneCell">
    <xdr:from>
      <xdr:col>14</xdr:col>
      <xdr:colOff>238125</xdr:colOff>
      <xdr:row>99</xdr:row>
      <xdr:rowOff>152399</xdr:rowOff>
    </xdr:from>
    <xdr:to>
      <xdr:col>15</xdr:col>
      <xdr:colOff>276225</xdr:colOff>
      <xdr:row>100</xdr:row>
      <xdr:rowOff>161924</xdr:rowOff>
    </xdr:to>
    <xdr:pic>
      <xdr:nvPicPr>
        <xdr:cNvPr id="6" name="Picture 5" descr="download.jpg"/>
        <xdr:cNvPicPr>
          <a:picLocks noChangeAspect="1"/>
        </xdr:cNvPicPr>
      </xdr:nvPicPr>
      <xdr:blipFill>
        <a:blip xmlns:r="http://schemas.openxmlformats.org/officeDocument/2006/relationships" r:embed="rId1" cstate="print"/>
        <a:stretch>
          <a:fillRect/>
        </a:stretch>
      </xdr:blipFill>
      <xdr:spPr>
        <a:xfrm>
          <a:off x="6762750" y="9820274"/>
          <a:ext cx="504825" cy="276225"/>
        </a:xfrm>
        <a:prstGeom prst="rect">
          <a:avLst/>
        </a:prstGeom>
      </xdr:spPr>
    </xdr:pic>
    <xdr:clientData/>
  </xdr:twoCellAnchor>
  <xdr:twoCellAnchor editAs="oneCell">
    <xdr:from>
      <xdr:col>14</xdr:col>
      <xdr:colOff>238125</xdr:colOff>
      <xdr:row>132</xdr:row>
      <xdr:rowOff>152399</xdr:rowOff>
    </xdr:from>
    <xdr:to>
      <xdr:col>15</xdr:col>
      <xdr:colOff>276225</xdr:colOff>
      <xdr:row>133</xdr:row>
      <xdr:rowOff>161924</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62750" y="9820274"/>
          <a:ext cx="504825" cy="276225"/>
        </a:xfrm>
        <a:prstGeom prst="rect">
          <a:avLst/>
        </a:prstGeom>
      </xdr:spPr>
    </xdr:pic>
    <xdr:clientData/>
  </xdr:twoCellAnchor>
  <xdr:twoCellAnchor editAs="oneCell">
    <xdr:from>
      <xdr:col>14</xdr:col>
      <xdr:colOff>238125</xdr:colOff>
      <xdr:row>165</xdr:row>
      <xdr:rowOff>152399</xdr:rowOff>
    </xdr:from>
    <xdr:to>
      <xdr:col>15</xdr:col>
      <xdr:colOff>276225</xdr:colOff>
      <xdr:row>166</xdr:row>
      <xdr:rowOff>161924</xdr:rowOff>
    </xdr:to>
    <xdr:pic>
      <xdr:nvPicPr>
        <xdr:cNvPr id="8" name="Picture 7" descr="download.jpg"/>
        <xdr:cNvPicPr>
          <a:picLocks noChangeAspect="1"/>
        </xdr:cNvPicPr>
      </xdr:nvPicPr>
      <xdr:blipFill>
        <a:blip xmlns:r="http://schemas.openxmlformats.org/officeDocument/2006/relationships" r:embed="rId1" cstate="print"/>
        <a:stretch>
          <a:fillRect/>
        </a:stretch>
      </xdr:blipFill>
      <xdr:spPr>
        <a:xfrm>
          <a:off x="6762750" y="9820274"/>
          <a:ext cx="504825" cy="276225"/>
        </a:xfrm>
        <a:prstGeom prst="rect">
          <a:avLst/>
        </a:prstGeom>
      </xdr:spPr>
    </xdr:pic>
    <xdr:clientData/>
  </xdr:twoCellAnchor>
  <xdr:twoCellAnchor editAs="oneCell">
    <xdr:from>
      <xdr:col>14</xdr:col>
      <xdr:colOff>238125</xdr:colOff>
      <xdr:row>198</xdr:row>
      <xdr:rowOff>152399</xdr:rowOff>
    </xdr:from>
    <xdr:to>
      <xdr:col>15</xdr:col>
      <xdr:colOff>276225</xdr:colOff>
      <xdr:row>199</xdr:row>
      <xdr:rowOff>161924</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62750" y="9820274"/>
          <a:ext cx="504825" cy="276225"/>
        </a:xfrm>
        <a:prstGeom prst="rect">
          <a:avLst/>
        </a:prstGeom>
      </xdr:spPr>
    </xdr:pic>
    <xdr:clientData/>
  </xdr:twoCellAnchor>
  <xdr:twoCellAnchor editAs="oneCell">
    <xdr:from>
      <xdr:col>14</xdr:col>
      <xdr:colOff>238125</xdr:colOff>
      <xdr:row>231</xdr:row>
      <xdr:rowOff>152399</xdr:rowOff>
    </xdr:from>
    <xdr:to>
      <xdr:col>15</xdr:col>
      <xdr:colOff>276225</xdr:colOff>
      <xdr:row>232</xdr:row>
      <xdr:rowOff>161924</xdr:rowOff>
    </xdr:to>
    <xdr:pic>
      <xdr:nvPicPr>
        <xdr:cNvPr id="10" name="Picture 9" descr="download.jpg"/>
        <xdr:cNvPicPr>
          <a:picLocks noChangeAspect="1"/>
        </xdr:cNvPicPr>
      </xdr:nvPicPr>
      <xdr:blipFill>
        <a:blip xmlns:r="http://schemas.openxmlformats.org/officeDocument/2006/relationships" r:embed="rId1" cstate="print"/>
        <a:stretch>
          <a:fillRect/>
        </a:stretch>
      </xdr:blipFill>
      <xdr:spPr>
        <a:xfrm>
          <a:off x="6762750" y="9820274"/>
          <a:ext cx="504825" cy="276225"/>
        </a:xfrm>
        <a:prstGeom prst="rect">
          <a:avLst/>
        </a:prstGeom>
      </xdr:spPr>
    </xdr:pic>
    <xdr:clientData/>
  </xdr:twoCellAnchor>
  <xdr:twoCellAnchor editAs="oneCell">
    <xdr:from>
      <xdr:col>14</xdr:col>
      <xdr:colOff>238125</xdr:colOff>
      <xdr:row>264</xdr:row>
      <xdr:rowOff>152399</xdr:rowOff>
    </xdr:from>
    <xdr:to>
      <xdr:col>15</xdr:col>
      <xdr:colOff>276225</xdr:colOff>
      <xdr:row>265</xdr:row>
      <xdr:rowOff>161924</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62750" y="9820274"/>
          <a:ext cx="504825" cy="276225"/>
        </a:xfrm>
        <a:prstGeom prst="rect">
          <a:avLst/>
        </a:prstGeom>
      </xdr:spPr>
    </xdr:pic>
    <xdr:clientData/>
  </xdr:twoCellAnchor>
  <xdr:twoCellAnchor editAs="oneCell">
    <xdr:from>
      <xdr:col>14</xdr:col>
      <xdr:colOff>238125</xdr:colOff>
      <xdr:row>297</xdr:row>
      <xdr:rowOff>152399</xdr:rowOff>
    </xdr:from>
    <xdr:to>
      <xdr:col>15</xdr:col>
      <xdr:colOff>276225</xdr:colOff>
      <xdr:row>298</xdr:row>
      <xdr:rowOff>161924</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6762750" y="9820274"/>
          <a:ext cx="504825" cy="276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1</xdr:row>
      <xdr:rowOff>239684</xdr:rowOff>
    </xdr:to>
    <xdr:pic>
      <xdr:nvPicPr>
        <xdr:cNvPr id="3"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378883"/>
          <a:ext cx="1059" cy="270376"/>
        </a:xfrm>
        <a:prstGeom prst="rect">
          <a:avLst/>
        </a:prstGeom>
        <a:noFill/>
        <a:ln w="9525">
          <a:noFill/>
          <a:miter lim="800000"/>
          <a:headEnd/>
          <a:tailEnd/>
        </a:ln>
      </xdr:spPr>
    </xdr:pic>
    <xdr:clientData/>
  </xdr:twoCellAnchor>
  <xdr:twoCellAnchor editAs="oneCell">
    <xdr:from>
      <xdr:col>18</xdr:col>
      <xdr:colOff>0</xdr:colOff>
      <xdr:row>33</xdr:row>
      <xdr:rowOff>0</xdr:rowOff>
    </xdr:from>
    <xdr:to>
      <xdr:col>18</xdr:col>
      <xdr:colOff>1059</xdr:colOff>
      <xdr:row>33</xdr:row>
      <xdr:rowOff>127501</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8560858"/>
          <a:ext cx="1059" cy="175126"/>
        </a:xfrm>
        <a:prstGeom prst="rect">
          <a:avLst/>
        </a:prstGeom>
        <a:noFill/>
        <a:ln w="9525">
          <a:noFill/>
          <a:miter lim="800000"/>
          <a:headEnd/>
          <a:tailEnd/>
        </a:ln>
      </xdr:spPr>
    </xdr:pic>
    <xdr:clientData/>
  </xdr:twoCellAnchor>
  <xdr:twoCellAnchor editAs="oneCell">
    <xdr:from>
      <xdr:col>14</xdr:col>
      <xdr:colOff>171451</xdr:colOff>
      <xdr:row>0</xdr:row>
      <xdr:rowOff>152400</xdr:rowOff>
    </xdr:from>
    <xdr:to>
      <xdr:col>15</xdr:col>
      <xdr:colOff>209551</xdr:colOff>
      <xdr:row>1</xdr:row>
      <xdr:rowOff>200025</xdr:rowOff>
    </xdr:to>
    <xdr:pic>
      <xdr:nvPicPr>
        <xdr:cNvPr id="8" name="Picture 7" descr="download.jpg"/>
        <xdr:cNvPicPr>
          <a:picLocks noChangeAspect="1"/>
        </xdr:cNvPicPr>
      </xdr:nvPicPr>
      <xdr:blipFill>
        <a:blip xmlns:r="http://schemas.openxmlformats.org/officeDocument/2006/relationships" r:embed="rId2" cstate="print"/>
        <a:stretch>
          <a:fillRect/>
        </a:stretch>
      </xdr:blipFill>
      <xdr:spPr>
        <a:xfrm>
          <a:off x="5915026" y="152400"/>
          <a:ext cx="466725" cy="361950"/>
        </a:xfrm>
        <a:prstGeom prst="rect">
          <a:avLst/>
        </a:prstGeom>
      </xdr:spPr>
    </xdr:pic>
    <xdr:clientData/>
  </xdr:twoCellAnchor>
  <xdr:twoCellAnchor editAs="oneCell">
    <xdr:from>
      <xdr:col>30</xdr:col>
      <xdr:colOff>171451</xdr:colOff>
      <xdr:row>0</xdr:row>
      <xdr:rowOff>152400</xdr:rowOff>
    </xdr:from>
    <xdr:to>
      <xdr:col>31</xdr:col>
      <xdr:colOff>209551</xdr:colOff>
      <xdr:row>1</xdr:row>
      <xdr:rowOff>200025</xdr:rowOff>
    </xdr:to>
    <xdr:pic>
      <xdr:nvPicPr>
        <xdr:cNvPr id="9" name="Picture 8" descr="download.jpg"/>
        <xdr:cNvPicPr>
          <a:picLocks noChangeAspect="1"/>
        </xdr:cNvPicPr>
      </xdr:nvPicPr>
      <xdr:blipFill>
        <a:blip xmlns:r="http://schemas.openxmlformats.org/officeDocument/2006/relationships" r:embed="rId2" cstate="print"/>
        <a:stretch>
          <a:fillRect/>
        </a:stretch>
      </xdr:blipFill>
      <xdr:spPr>
        <a:xfrm>
          <a:off x="6029326" y="152400"/>
          <a:ext cx="466725" cy="361950"/>
        </a:xfrm>
        <a:prstGeom prst="rect">
          <a:avLst/>
        </a:prstGeom>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7" name="Rounded Rectangle 6">
          <a:hlinkClick xmlns:r="http://schemas.openxmlformats.org/officeDocument/2006/relationships" r:id="rId3"/>
        </xdr:cNvPr>
        <xdr:cNvSpPr/>
      </xdr:nvSpPr>
      <xdr:spPr>
        <a:xfrm>
          <a:off x="15049500" y="2219324"/>
          <a:ext cx="223837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34</xdr:row>
      <xdr:rowOff>64558</xdr:rowOff>
    </xdr:from>
    <xdr:to>
      <xdr:col>18</xdr:col>
      <xdr:colOff>1059</xdr:colOff>
      <xdr:row>34</xdr:row>
      <xdr:rowOff>192059</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378883"/>
          <a:ext cx="1059" cy="175126"/>
        </a:xfrm>
        <a:prstGeom prst="rect">
          <a:avLst/>
        </a:prstGeom>
        <a:noFill/>
        <a:ln w="9525">
          <a:noFill/>
          <a:miter lim="800000"/>
          <a:headEnd/>
          <a:tailEnd/>
        </a:ln>
      </xdr:spPr>
    </xdr:pic>
    <xdr:clientData/>
  </xdr:twoCellAnchor>
  <xdr:twoCellAnchor editAs="oneCell">
    <xdr:from>
      <xdr:col>14</xdr:col>
      <xdr:colOff>228369</xdr:colOff>
      <xdr:row>33</xdr:row>
      <xdr:rowOff>38101</xdr:rowOff>
    </xdr:from>
    <xdr:to>
      <xdr:col>15</xdr:col>
      <xdr:colOff>209551</xdr:colOff>
      <xdr:row>34</xdr:row>
      <xdr:rowOff>114301</xdr:rowOff>
    </xdr:to>
    <xdr:pic>
      <xdr:nvPicPr>
        <xdr:cNvPr id="29" name="Picture 28" descr="download.jpg"/>
        <xdr:cNvPicPr>
          <a:picLocks noChangeAspect="1"/>
        </xdr:cNvPicPr>
      </xdr:nvPicPr>
      <xdr:blipFill>
        <a:blip xmlns:r="http://schemas.openxmlformats.org/officeDocument/2006/relationships" r:embed="rId2" cstate="print"/>
        <a:stretch>
          <a:fillRect/>
        </a:stretch>
      </xdr:blipFill>
      <xdr:spPr>
        <a:xfrm>
          <a:off x="5990994" y="8915401"/>
          <a:ext cx="409807" cy="342900"/>
        </a:xfrm>
        <a:prstGeom prst="rect">
          <a:avLst/>
        </a:prstGeom>
      </xdr:spPr>
    </xdr:pic>
    <xdr:clientData/>
  </xdr:twoCellAnchor>
  <xdr:twoCellAnchor editAs="oneCell">
    <xdr:from>
      <xdr:col>30</xdr:col>
      <xdr:colOff>226510</xdr:colOff>
      <xdr:row>33</xdr:row>
      <xdr:rowOff>28575</xdr:rowOff>
    </xdr:from>
    <xdr:to>
      <xdr:col>31</xdr:col>
      <xdr:colOff>219076</xdr:colOff>
      <xdr:row>34</xdr:row>
      <xdr:rowOff>114300</xdr:rowOff>
    </xdr:to>
    <xdr:pic>
      <xdr:nvPicPr>
        <xdr:cNvPr id="30" name="Picture 29" descr="download.jpg"/>
        <xdr:cNvPicPr>
          <a:picLocks noChangeAspect="1"/>
        </xdr:cNvPicPr>
      </xdr:nvPicPr>
      <xdr:blipFill>
        <a:blip xmlns:r="http://schemas.openxmlformats.org/officeDocument/2006/relationships" r:embed="rId2" cstate="print"/>
        <a:stretch>
          <a:fillRect/>
        </a:stretch>
      </xdr:blipFill>
      <xdr:spPr>
        <a:xfrm>
          <a:off x="12647110" y="8905875"/>
          <a:ext cx="421191" cy="352425"/>
        </a:xfrm>
        <a:prstGeom prst="rect">
          <a:avLst/>
        </a:prstGeom>
      </xdr:spPr>
    </xdr:pic>
    <xdr:clientData/>
  </xdr:twoCellAnchor>
  <xdr:twoCellAnchor editAs="oneCell">
    <xdr:from>
      <xdr:col>18</xdr:col>
      <xdr:colOff>0</xdr:colOff>
      <xdr:row>66</xdr:row>
      <xdr:rowOff>0</xdr:rowOff>
    </xdr:from>
    <xdr:to>
      <xdr:col>18</xdr:col>
      <xdr:colOff>1059</xdr:colOff>
      <xdr:row>66</xdr:row>
      <xdr:rowOff>127501</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18</xdr:col>
      <xdr:colOff>0</xdr:colOff>
      <xdr:row>67</xdr:row>
      <xdr:rowOff>64558</xdr:rowOff>
    </xdr:from>
    <xdr:to>
      <xdr:col>18</xdr:col>
      <xdr:colOff>1059</xdr:colOff>
      <xdr:row>67</xdr:row>
      <xdr:rowOff>192059</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14</xdr:col>
      <xdr:colOff>205602</xdr:colOff>
      <xdr:row>66</xdr:row>
      <xdr:rowOff>38101</xdr:rowOff>
    </xdr:from>
    <xdr:to>
      <xdr:col>15</xdr:col>
      <xdr:colOff>209551</xdr:colOff>
      <xdr:row>67</xdr:row>
      <xdr:rowOff>133351</xdr:rowOff>
    </xdr:to>
    <xdr:pic>
      <xdr:nvPicPr>
        <xdr:cNvPr id="33" name="Picture 32" descr="download.jpg"/>
        <xdr:cNvPicPr>
          <a:picLocks noChangeAspect="1"/>
        </xdr:cNvPicPr>
      </xdr:nvPicPr>
      <xdr:blipFill>
        <a:blip xmlns:r="http://schemas.openxmlformats.org/officeDocument/2006/relationships" r:embed="rId2" cstate="print"/>
        <a:stretch>
          <a:fillRect/>
        </a:stretch>
      </xdr:blipFill>
      <xdr:spPr>
        <a:xfrm>
          <a:off x="5968227" y="18678526"/>
          <a:ext cx="432574" cy="361950"/>
        </a:xfrm>
        <a:prstGeom prst="rect">
          <a:avLst/>
        </a:prstGeom>
      </xdr:spPr>
    </xdr:pic>
    <xdr:clientData/>
  </xdr:twoCellAnchor>
  <xdr:twoCellAnchor editAs="oneCell">
    <xdr:from>
      <xdr:col>30</xdr:col>
      <xdr:colOff>237894</xdr:colOff>
      <xdr:row>66</xdr:row>
      <xdr:rowOff>28576</xdr:rowOff>
    </xdr:from>
    <xdr:to>
      <xdr:col>31</xdr:col>
      <xdr:colOff>219076</xdr:colOff>
      <xdr:row>67</xdr:row>
      <xdr:rowOff>104776</xdr:rowOff>
    </xdr:to>
    <xdr:pic>
      <xdr:nvPicPr>
        <xdr:cNvPr id="34" name="Picture 33" descr="download.jpg"/>
        <xdr:cNvPicPr>
          <a:picLocks noChangeAspect="1"/>
        </xdr:cNvPicPr>
      </xdr:nvPicPr>
      <xdr:blipFill>
        <a:blip xmlns:r="http://schemas.openxmlformats.org/officeDocument/2006/relationships" r:embed="rId2" cstate="print"/>
        <a:stretch>
          <a:fillRect/>
        </a:stretch>
      </xdr:blipFill>
      <xdr:spPr>
        <a:xfrm>
          <a:off x="12658494" y="18669001"/>
          <a:ext cx="409807" cy="342900"/>
        </a:xfrm>
        <a:prstGeom prst="rect">
          <a:avLst/>
        </a:prstGeom>
      </xdr:spPr>
    </xdr:pic>
    <xdr:clientData/>
  </xdr:twoCellAnchor>
  <xdr:twoCellAnchor editAs="oneCell">
    <xdr:from>
      <xdr:col>18</xdr:col>
      <xdr:colOff>0</xdr:colOff>
      <xdr:row>99</xdr:row>
      <xdr:rowOff>0</xdr:rowOff>
    </xdr:from>
    <xdr:to>
      <xdr:col>18</xdr:col>
      <xdr:colOff>1059</xdr:colOff>
      <xdr:row>99</xdr:row>
      <xdr:rowOff>127501</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18</xdr:col>
      <xdr:colOff>0</xdr:colOff>
      <xdr:row>100</xdr:row>
      <xdr:rowOff>64558</xdr:rowOff>
    </xdr:from>
    <xdr:to>
      <xdr:col>18</xdr:col>
      <xdr:colOff>1059</xdr:colOff>
      <xdr:row>100</xdr:row>
      <xdr:rowOff>192059</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14</xdr:col>
      <xdr:colOff>216985</xdr:colOff>
      <xdr:row>99</xdr:row>
      <xdr:rowOff>38100</xdr:rowOff>
    </xdr:from>
    <xdr:to>
      <xdr:col>15</xdr:col>
      <xdr:colOff>209551</xdr:colOff>
      <xdr:row>100</xdr:row>
      <xdr:rowOff>123825</xdr:rowOff>
    </xdr:to>
    <xdr:pic>
      <xdr:nvPicPr>
        <xdr:cNvPr id="37" name="Picture 36" descr="download.jpg"/>
        <xdr:cNvPicPr>
          <a:picLocks noChangeAspect="1"/>
        </xdr:cNvPicPr>
      </xdr:nvPicPr>
      <xdr:blipFill>
        <a:blip xmlns:r="http://schemas.openxmlformats.org/officeDocument/2006/relationships" r:embed="rId2" cstate="print"/>
        <a:stretch>
          <a:fillRect/>
        </a:stretch>
      </xdr:blipFill>
      <xdr:spPr>
        <a:xfrm>
          <a:off x="5979610" y="28441650"/>
          <a:ext cx="421191" cy="352425"/>
        </a:xfrm>
        <a:prstGeom prst="rect">
          <a:avLst/>
        </a:prstGeom>
      </xdr:spPr>
    </xdr:pic>
    <xdr:clientData/>
  </xdr:twoCellAnchor>
  <xdr:twoCellAnchor editAs="oneCell">
    <xdr:from>
      <xdr:col>30</xdr:col>
      <xdr:colOff>238898</xdr:colOff>
      <xdr:row>99</xdr:row>
      <xdr:rowOff>28574</xdr:rowOff>
    </xdr:from>
    <xdr:to>
      <xdr:col>31</xdr:col>
      <xdr:colOff>219076</xdr:colOff>
      <xdr:row>100</xdr:row>
      <xdr:rowOff>114299</xdr:rowOff>
    </xdr:to>
    <xdr:pic>
      <xdr:nvPicPr>
        <xdr:cNvPr id="38" name="Picture 37" descr="download.jpg"/>
        <xdr:cNvPicPr>
          <a:picLocks noChangeAspect="1"/>
        </xdr:cNvPicPr>
      </xdr:nvPicPr>
      <xdr:blipFill>
        <a:blip xmlns:r="http://schemas.openxmlformats.org/officeDocument/2006/relationships" r:embed="rId2" cstate="print"/>
        <a:stretch>
          <a:fillRect/>
        </a:stretch>
      </xdr:blipFill>
      <xdr:spPr>
        <a:xfrm>
          <a:off x="12659498" y="28432124"/>
          <a:ext cx="408803" cy="352425"/>
        </a:xfrm>
        <a:prstGeom prst="rect">
          <a:avLst/>
        </a:prstGeom>
      </xdr:spPr>
    </xdr:pic>
    <xdr:clientData/>
  </xdr:twoCellAnchor>
  <xdr:twoCellAnchor editAs="oneCell">
    <xdr:from>
      <xdr:col>18</xdr:col>
      <xdr:colOff>0</xdr:colOff>
      <xdr:row>132</xdr:row>
      <xdr:rowOff>0</xdr:rowOff>
    </xdr:from>
    <xdr:to>
      <xdr:col>18</xdr:col>
      <xdr:colOff>1059</xdr:colOff>
      <xdr:row>132</xdr:row>
      <xdr:rowOff>127501</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18</xdr:col>
      <xdr:colOff>0</xdr:colOff>
      <xdr:row>133</xdr:row>
      <xdr:rowOff>64558</xdr:rowOff>
    </xdr:from>
    <xdr:to>
      <xdr:col>18</xdr:col>
      <xdr:colOff>1059</xdr:colOff>
      <xdr:row>133</xdr:row>
      <xdr:rowOff>192059</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14</xdr:col>
      <xdr:colOff>228369</xdr:colOff>
      <xdr:row>132</xdr:row>
      <xdr:rowOff>38101</xdr:rowOff>
    </xdr:from>
    <xdr:to>
      <xdr:col>15</xdr:col>
      <xdr:colOff>209551</xdr:colOff>
      <xdr:row>133</xdr:row>
      <xdr:rowOff>114301</xdr:rowOff>
    </xdr:to>
    <xdr:pic>
      <xdr:nvPicPr>
        <xdr:cNvPr id="41" name="Picture 40" descr="download.jpg"/>
        <xdr:cNvPicPr>
          <a:picLocks noChangeAspect="1"/>
        </xdr:cNvPicPr>
      </xdr:nvPicPr>
      <xdr:blipFill>
        <a:blip xmlns:r="http://schemas.openxmlformats.org/officeDocument/2006/relationships" r:embed="rId2" cstate="print"/>
        <a:stretch>
          <a:fillRect/>
        </a:stretch>
      </xdr:blipFill>
      <xdr:spPr>
        <a:xfrm>
          <a:off x="5990994" y="38204776"/>
          <a:ext cx="409807" cy="342900"/>
        </a:xfrm>
        <a:prstGeom prst="rect">
          <a:avLst/>
        </a:prstGeom>
      </xdr:spPr>
    </xdr:pic>
    <xdr:clientData/>
  </xdr:twoCellAnchor>
  <xdr:twoCellAnchor editAs="oneCell">
    <xdr:from>
      <xdr:col>30</xdr:col>
      <xdr:colOff>228600</xdr:colOff>
      <xdr:row>132</xdr:row>
      <xdr:rowOff>28576</xdr:rowOff>
    </xdr:from>
    <xdr:to>
      <xdr:col>31</xdr:col>
      <xdr:colOff>219076</xdr:colOff>
      <xdr:row>133</xdr:row>
      <xdr:rowOff>112552</xdr:rowOff>
    </xdr:to>
    <xdr:pic>
      <xdr:nvPicPr>
        <xdr:cNvPr id="42" name="Picture 41" descr="download.jpg"/>
        <xdr:cNvPicPr>
          <a:picLocks noChangeAspect="1"/>
        </xdr:cNvPicPr>
      </xdr:nvPicPr>
      <xdr:blipFill>
        <a:blip xmlns:r="http://schemas.openxmlformats.org/officeDocument/2006/relationships" r:embed="rId2" cstate="print"/>
        <a:stretch>
          <a:fillRect/>
        </a:stretch>
      </xdr:blipFill>
      <xdr:spPr>
        <a:xfrm>
          <a:off x="12649200" y="38195251"/>
          <a:ext cx="419101" cy="350676"/>
        </a:xfrm>
        <a:prstGeom prst="rect">
          <a:avLst/>
        </a:prstGeom>
      </xdr:spPr>
    </xdr:pic>
    <xdr:clientData/>
  </xdr:twoCellAnchor>
  <xdr:twoCellAnchor editAs="oneCell">
    <xdr:from>
      <xdr:col>18</xdr:col>
      <xdr:colOff>0</xdr:colOff>
      <xdr:row>165</xdr:row>
      <xdr:rowOff>0</xdr:rowOff>
    </xdr:from>
    <xdr:to>
      <xdr:col>18</xdr:col>
      <xdr:colOff>1059</xdr:colOff>
      <xdr:row>165</xdr:row>
      <xdr:rowOff>127501</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18</xdr:col>
      <xdr:colOff>0</xdr:colOff>
      <xdr:row>166</xdr:row>
      <xdr:rowOff>64558</xdr:rowOff>
    </xdr:from>
    <xdr:to>
      <xdr:col>18</xdr:col>
      <xdr:colOff>1059</xdr:colOff>
      <xdr:row>166</xdr:row>
      <xdr:rowOff>192059</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14</xdr:col>
      <xdr:colOff>228369</xdr:colOff>
      <xdr:row>165</xdr:row>
      <xdr:rowOff>38101</xdr:rowOff>
    </xdr:from>
    <xdr:to>
      <xdr:col>15</xdr:col>
      <xdr:colOff>209551</xdr:colOff>
      <xdr:row>166</xdr:row>
      <xdr:rowOff>114301</xdr:rowOff>
    </xdr:to>
    <xdr:pic>
      <xdr:nvPicPr>
        <xdr:cNvPr id="45" name="Picture 44" descr="download.jpg"/>
        <xdr:cNvPicPr>
          <a:picLocks noChangeAspect="1"/>
        </xdr:cNvPicPr>
      </xdr:nvPicPr>
      <xdr:blipFill>
        <a:blip xmlns:r="http://schemas.openxmlformats.org/officeDocument/2006/relationships" r:embed="rId2" cstate="print"/>
        <a:stretch>
          <a:fillRect/>
        </a:stretch>
      </xdr:blipFill>
      <xdr:spPr>
        <a:xfrm>
          <a:off x="5990994" y="47967901"/>
          <a:ext cx="409807" cy="342900"/>
        </a:xfrm>
        <a:prstGeom prst="rect">
          <a:avLst/>
        </a:prstGeom>
      </xdr:spPr>
    </xdr:pic>
    <xdr:clientData/>
  </xdr:twoCellAnchor>
  <xdr:twoCellAnchor editAs="oneCell">
    <xdr:from>
      <xdr:col>30</xdr:col>
      <xdr:colOff>237893</xdr:colOff>
      <xdr:row>165</xdr:row>
      <xdr:rowOff>28575</xdr:rowOff>
    </xdr:from>
    <xdr:to>
      <xdr:col>31</xdr:col>
      <xdr:colOff>219076</xdr:colOff>
      <xdr:row>166</xdr:row>
      <xdr:rowOff>104775</xdr:rowOff>
    </xdr:to>
    <xdr:pic>
      <xdr:nvPicPr>
        <xdr:cNvPr id="46" name="Picture 45" descr="download.jpg"/>
        <xdr:cNvPicPr>
          <a:picLocks noChangeAspect="1"/>
        </xdr:cNvPicPr>
      </xdr:nvPicPr>
      <xdr:blipFill>
        <a:blip xmlns:r="http://schemas.openxmlformats.org/officeDocument/2006/relationships" r:embed="rId2" cstate="print"/>
        <a:stretch>
          <a:fillRect/>
        </a:stretch>
      </xdr:blipFill>
      <xdr:spPr>
        <a:xfrm>
          <a:off x="12658493" y="47958375"/>
          <a:ext cx="409808" cy="342900"/>
        </a:xfrm>
        <a:prstGeom prst="rect">
          <a:avLst/>
        </a:prstGeom>
      </xdr:spPr>
    </xdr:pic>
    <xdr:clientData/>
  </xdr:twoCellAnchor>
  <xdr:twoCellAnchor editAs="oneCell">
    <xdr:from>
      <xdr:col>18</xdr:col>
      <xdr:colOff>0</xdr:colOff>
      <xdr:row>198</xdr:row>
      <xdr:rowOff>0</xdr:rowOff>
    </xdr:from>
    <xdr:to>
      <xdr:col>18</xdr:col>
      <xdr:colOff>1059</xdr:colOff>
      <xdr:row>198</xdr:row>
      <xdr:rowOff>127501</xdr:rowOff>
    </xdr:to>
    <xdr:pic>
      <xdr:nvPicPr>
        <xdr:cNvPr id="47"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18</xdr:col>
      <xdr:colOff>0</xdr:colOff>
      <xdr:row>199</xdr:row>
      <xdr:rowOff>64558</xdr:rowOff>
    </xdr:from>
    <xdr:to>
      <xdr:col>18</xdr:col>
      <xdr:colOff>1059</xdr:colOff>
      <xdr:row>199</xdr:row>
      <xdr:rowOff>192059</xdr:rowOff>
    </xdr:to>
    <xdr:pic>
      <xdr:nvPicPr>
        <xdr:cNvPr id="4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14</xdr:col>
      <xdr:colOff>216985</xdr:colOff>
      <xdr:row>198</xdr:row>
      <xdr:rowOff>38100</xdr:rowOff>
    </xdr:from>
    <xdr:to>
      <xdr:col>15</xdr:col>
      <xdr:colOff>209551</xdr:colOff>
      <xdr:row>199</xdr:row>
      <xdr:rowOff>123825</xdr:rowOff>
    </xdr:to>
    <xdr:pic>
      <xdr:nvPicPr>
        <xdr:cNvPr id="49" name="Picture 48" descr="download.jpg"/>
        <xdr:cNvPicPr>
          <a:picLocks noChangeAspect="1"/>
        </xdr:cNvPicPr>
      </xdr:nvPicPr>
      <xdr:blipFill>
        <a:blip xmlns:r="http://schemas.openxmlformats.org/officeDocument/2006/relationships" r:embed="rId2" cstate="print"/>
        <a:stretch>
          <a:fillRect/>
        </a:stretch>
      </xdr:blipFill>
      <xdr:spPr>
        <a:xfrm>
          <a:off x="5979610" y="57731025"/>
          <a:ext cx="421191" cy="352425"/>
        </a:xfrm>
        <a:prstGeom prst="rect">
          <a:avLst/>
        </a:prstGeom>
      </xdr:spPr>
    </xdr:pic>
    <xdr:clientData/>
  </xdr:twoCellAnchor>
  <xdr:twoCellAnchor editAs="oneCell">
    <xdr:from>
      <xdr:col>30</xdr:col>
      <xdr:colOff>215127</xdr:colOff>
      <xdr:row>198</xdr:row>
      <xdr:rowOff>28576</xdr:rowOff>
    </xdr:from>
    <xdr:to>
      <xdr:col>31</xdr:col>
      <xdr:colOff>219076</xdr:colOff>
      <xdr:row>199</xdr:row>
      <xdr:rowOff>123826</xdr:rowOff>
    </xdr:to>
    <xdr:pic>
      <xdr:nvPicPr>
        <xdr:cNvPr id="50" name="Picture 49" descr="download.jpg"/>
        <xdr:cNvPicPr>
          <a:picLocks noChangeAspect="1"/>
        </xdr:cNvPicPr>
      </xdr:nvPicPr>
      <xdr:blipFill>
        <a:blip xmlns:r="http://schemas.openxmlformats.org/officeDocument/2006/relationships" r:embed="rId2" cstate="print"/>
        <a:stretch>
          <a:fillRect/>
        </a:stretch>
      </xdr:blipFill>
      <xdr:spPr>
        <a:xfrm>
          <a:off x="12635727" y="57721501"/>
          <a:ext cx="432574" cy="361950"/>
        </a:xfrm>
        <a:prstGeom prst="rect">
          <a:avLst/>
        </a:prstGeom>
      </xdr:spPr>
    </xdr:pic>
    <xdr:clientData/>
  </xdr:twoCellAnchor>
  <xdr:twoCellAnchor editAs="oneCell">
    <xdr:from>
      <xdr:col>18</xdr:col>
      <xdr:colOff>0</xdr:colOff>
      <xdr:row>231</xdr:row>
      <xdr:rowOff>0</xdr:rowOff>
    </xdr:from>
    <xdr:to>
      <xdr:col>18</xdr:col>
      <xdr:colOff>1059</xdr:colOff>
      <xdr:row>231</xdr:row>
      <xdr:rowOff>127501</xdr:rowOff>
    </xdr:to>
    <xdr:pic>
      <xdr:nvPicPr>
        <xdr:cNvPr id="5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18</xdr:col>
      <xdr:colOff>0</xdr:colOff>
      <xdr:row>232</xdr:row>
      <xdr:rowOff>64558</xdr:rowOff>
    </xdr:from>
    <xdr:to>
      <xdr:col>18</xdr:col>
      <xdr:colOff>1059</xdr:colOff>
      <xdr:row>232</xdr:row>
      <xdr:rowOff>192059</xdr:rowOff>
    </xdr:to>
    <xdr:pic>
      <xdr:nvPicPr>
        <xdr:cNvPr id="5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14</xdr:col>
      <xdr:colOff>216985</xdr:colOff>
      <xdr:row>231</xdr:row>
      <xdr:rowOff>38100</xdr:rowOff>
    </xdr:from>
    <xdr:to>
      <xdr:col>15</xdr:col>
      <xdr:colOff>209551</xdr:colOff>
      <xdr:row>232</xdr:row>
      <xdr:rowOff>123825</xdr:rowOff>
    </xdr:to>
    <xdr:pic>
      <xdr:nvPicPr>
        <xdr:cNvPr id="53" name="Picture 52" descr="download.jpg"/>
        <xdr:cNvPicPr>
          <a:picLocks noChangeAspect="1"/>
        </xdr:cNvPicPr>
      </xdr:nvPicPr>
      <xdr:blipFill>
        <a:blip xmlns:r="http://schemas.openxmlformats.org/officeDocument/2006/relationships" r:embed="rId2" cstate="print"/>
        <a:stretch>
          <a:fillRect/>
        </a:stretch>
      </xdr:blipFill>
      <xdr:spPr>
        <a:xfrm>
          <a:off x="5979610" y="67494150"/>
          <a:ext cx="421191" cy="352425"/>
        </a:xfrm>
        <a:prstGeom prst="rect">
          <a:avLst/>
        </a:prstGeom>
      </xdr:spPr>
    </xdr:pic>
    <xdr:clientData/>
  </xdr:twoCellAnchor>
  <xdr:twoCellAnchor editAs="oneCell">
    <xdr:from>
      <xdr:col>30</xdr:col>
      <xdr:colOff>226510</xdr:colOff>
      <xdr:row>231</xdr:row>
      <xdr:rowOff>28575</xdr:rowOff>
    </xdr:from>
    <xdr:to>
      <xdr:col>31</xdr:col>
      <xdr:colOff>219076</xdr:colOff>
      <xdr:row>232</xdr:row>
      <xdr:rowOff>114300</xdr:rowOff>
    </xdr:to>
    <xdr:pic>
      <xdr:nvPicPr>
        <xdr:cNvPr id="54" name="Picture 53" descr="download.jpg"/>
        <xdr:cNvPicPr>
          <a:picLocks noChangeAspect="1"/>
        </xdr:cNvPicPr>
      </xdr:nvPicPr>
      <xdr:blipFill>
        <a:blip xmlns:r="http://schemas.openxmlformats.org/officeDocument/2006/relationships" r:embed="rId2" cstate="print"/>
        <a:stretch>
          <a:fillRect/>
        </a:stretch>
      </xdr:blipFill>
      <xdr:spPr>
        <a:xfrm>
          <a:off x="12647110" y="67484625"/>
          <a:ext cx="421191" cy="352425"/>
        </a:xfrm>
        <a:prstGeom prst="rect">
          <a:avLst/>
        </a:prstGeom>
      </xdr:spPr>
    </xdr:pic>
    <xdr:clientData/>
  </xdr:twoCellAnchor>
  <xdr:twoCellAnchor editAs="oneCell">
    <xdr:from>
      <xdr:col>18</xdr:col>
      <xdr:colOff>0</xdr:colOff>
      <xdr:row>264</xdr:row>
      <xdr:rowOff>0</xdr:rowOff>
    </xdr:from>
    <xdr:to>
      <xdr:col>18</xdr:col>
      <xdr:colOff>1059</xdr:colOff>
      <xdr:row>264</xdr:row>
      <xdr:rowOff>127501</xdr:rowOff>
    </xdr:to>
    <xdr:pic>
      <xdr:nvPicPr>
        <xdr:cNvPr id="5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18</xdr:col>
      <xdr:colOff>0</xdr:colOff>
      <xdr:row>265</xdr:row>
      <xdr:rowOff>64558</xdr:rowOff>
    </xdr:from>
    <xdr:to>
      <xdr:col>18</xdr:col>
      <xdr:colOff>1059</xdr:colOff>
      <xdr:row>265</xdr:row>
      <xdr:rowOff>192059</xdr:rowOff>
    </xdr:to>
    <xdr:pic>
      <xdr:nvPicPr>
        <xdr:cNvPr id="5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14</xdr:col>
      <xdr:colOff>239752</xdr:colOff>
      <xdr:row>264</xdr:row>
      <xdr:rowOff>38100</xdr:rowOff>
    </xdr:from>
    <xdr:to>
      <xdr:col>15</xdr:col>
      <xdr:colOff>209551</xdr:colOff>
      <xdr:row>265</xdr:row>
      <xdr:rowOff>104775</xdr:rowOff>
    </xdr:to>
    <xdr:pic>
      <xdr:nvPicPr>
        <xdr:cNvPr id="57" name="Picture 56" descr="download.jpg"/>
        <xdr:cNvPicPr>
          <a:picLocks noChangeAspect="1"/>
        </xdr:cNvPicPr>
      </xdr:nvPicPr>
      <xdr:blipFill>
        <a:blip xmlns:r="http://schemas.openxmlformats.org/officeDocument/2006/relationships" r:embed="rId4" cstate="print"/>
        <a:stretch>
          <a:fillRect/>
        </a:stretch>
      </xdr:blipFill>
      <xdr:spPr>
        <a:xfrm>
          <a:off x="6002377" y="77257275"/>
          <a:ext cx="398424" cy="333375"/>
        </a:xfrm>
        <a:prstGeom prst="rect">
          <a:avLst/>
        </a:prstGeom>
      </xdr:spPr>
    </xdr:pic>
    <xdr:clientData/>
  </xdr:twoCellAnchor>
  <xdr:twoCellAnchor editAs="oneCell">
    <xdr:from>
      <xdr:col>30</xdr:col>
      <xdr:colOff>226510</xdr:colOff>
      <xdr:row>264</xdr:row>
      <xdr:rowOff>28575</xdr:rowOff>
    </xdr:from>
    <xdr:to>
      <xdr:col>31</xdr:col>
      <xdr:colOff>219076</xdr:colOff>
      <xdr:row>265</xdr:row>
      <xdr:rowOff>114300</xdr:rowOff>
    </xdr:to>
    <xdr:pic>
      <xdr:nvPicPr>
        <xdr:cNvPr id="58" name="Picture 57" descr="download.jpg"/>
        <xdr:cNvPicPr>
          <a:picLocks noChangeAspect="1"/>
        </xdr:cNvPicPr>
      </xdr:nvPicPr>
      <xdr:blipFill>
        <a:blip xmlns:r="http://schemas.openxmlformats.org/officeDocument/2006/relationships" r:embed="rId2" cstate="print"/>
        <a:stretch>
          <a:fillRect/>
        </a:stretch>
      </xdr:blipFill>
      <xdr:spPr>
        <a:xfrm>
          <a:off x="12647110" y="77247750"/>
          <a:ext cx="421191" cy="352425"/>
        </a:xfrm>
        <a:prstGeom prst="rect">
          <a:avLst/>
        </a:prstGeom>
      </xdr:spPr>
    </xdr:pic>
    <xdr:clientData/>
  </xdr:twoCellAnchor>
  <xdr:twoCellAnchor editAs="oneCell">
    <xdr:from>
      <xdr:col>18</xdr:col>
      <xdr:colOff>0</xdr:colOff>
      <xdr:row>297</xdr:row>
      <xdr:rowOff>0</xdr:rowOff>
    </xdr:from>
    <xdr:to>
      <xdr:col>18</xdr:col>
      <xdr:colOff>1059</xdr:colOff>
      <xdr:row>297</xdr:row>
      <xdr:rowOff>127501</xdr:rowOff>
    </xdr:to>
    <xdr:pic>
      <xdr:nvPicPr>
        <xdr:cNvPr id="5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18</xdr:col>
      <xdr:colOff>0</xdr:colOff>
      <xdr:row>298</xdr:row>
      <xdr:rowOff>64558</xdr:rowOff>
    </xdr:from>
    <xdr:to>
      <xdr:col>18</xdr:col>
      <xdr:colOff>1059</xdr:colOff>
      <xdr:row>298</xdr:row>
      <xdr:rowOff>192059</xdr:rowOff>
    </xdr:to>
    <xdr:pic>
      <xdr:nvPicPr>
        <xdr:cNvPr id="6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14</xdr:col>
      <xdr:colOff>295044</xdr:colOff>
      <xdr:row>297</xdr:row>
      <xdr:rowOff>66676</xdr:rowOff>
    </xdr:from>
    <xdr:to>
      <xdr:col>15</xdr:col>
      <xdr:colOff>276226</xdr:colOff>
      <xdr:row>298</xdr:row>
      <xdr:rowOff>142876</xdr:rowOff>
    </xdr:to>
    <xdr:pic>
      <xdr:nvPicPr>
        <xdr:cNvPr id="61" name="Picture 60" descr="download.jpg"/>
        <xdr:cNvPicPr>
          <a:picLocks noChangeAspect="1"/>
        </xdr:cNvPicPr>
      </xdr:nvPicPr>
      <xdr:blipFill>
        <a:blip xmlns:r="http://schemas.openxmlformats.org/officeDocument/2006/relationships" r:embed="rId2" cstate="print"/>
        <a:stretch>
          <a:fillRect/>
        </a:stretch>
      </xdr:blipFill>
      <xdr:spPr>
        <a:xfrm>
          <a:off x="6057669" y="87048976"/>
          <a:ext cx="409807" cy="342900"/>
        </a:xfrm>
        <a:prstGeom prst="rect">
          <a:avLst/>
        </a:prstGeom>
      </xdr:spPr>
    </xdr:pic>
    <xdr:clientData/>
  </xdr:twoCellAnchor>
  <xdr:twoCellAnchor editAs="oneCell">
    <xdr:from>
      <xdr:col>30</xdr:col>
      <xdr:colOff>226509</xdr:colOff>
      <xdr:row>297</xdr:row>
      <xdr:rowOff>28575</xdr:rowOff>
    </xdr:from>
    <xdr:to>
      <xdr:col>31</xdr:col>
      <xdr:colOff>219075</xdr:colOff>
      <xdr:row>298</xdr:row>
      <xdr:rowOff>114300</xdr:rowOff>
    </xdr:to>
    <xdr:pic>
      <xdr:nvPicPr>
        <xdr:cNvPr id="62" name="Picture 61" descr="download.jpg"/>
        <xdr:cNvPicPr>
          <a:picLocks noChangeAspect="1"/>
        </xdr:cNvPicPr>
      </xdr:nvPicPr>
      <xdr:blipFill>
        <a:blip xmlns:r="http://schemas.openxmlformats.org/officeDocument/2006/relationships" r:embed="rId2" cstate="print"/>
        <a:stretch>
          <a:fillRect/>
        </a:stretch>
      </xdr:blipFill>
      <xdr:spPr>
        <a:xfrm>
          <a:off x="12647109" y="87010875"/>
          <a:ext cx="421191" cy="352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KtnNRLzdadU" TargetMode="External"/><Relationship Id="rId2" Type="http://schemas.openxmlformats.org/officeDocument/2006/relationships/hyperlink" Target="https://youtu.be/KtnNRLzdadU" TargetMode="External"/><Relationship Id="rId1" Type="http://schemas.openxmlformats.org/officeDocument/2006/relationships/hyperlink" Target="https://youtube.com/c/Heeralalja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KtnNRLzdadU"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SrOW86gd-H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youtu.be/SrOW86gd-H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45"/>
  <sheetViews>
    <sheetView showGridLines="0" showRowColHeaders="0" tabSelected="1" workbookViewId="0">
      <selection activeCell="L7" sqref="L7:M7"/>
    </sheetView>
  </sheetViews>
  <sheetFormatPr defaultColWidth="0" defaultRowHeight="15" zeroHeight="1"/>
  <cols>
    <col min="1" max="1" width="5.375" customWidth="1"/>
    <col min="2" max="2" width="3.25" customWidth="1"/>
    <col min="3" max="3" width="14.125" customWidth="1"/>
    <col min="4" max="6" width="25.75" customWidth="1"/>
    <col min="7" max="7" width="11.25" customWidth="1"/>
    <col min="8" max="8" width="22.75" customWidth="1"/>
    <col min="9" max="9" width="4.125" customWidth="1"/>
    <col min="10" max="11" width="9" customWidth="1"/>
    <col min="12" max="12" width="13.75" customWidth="1"/>
    <col min="13" max="13" width="13.625" customWidth="1"/>
    <col min="14" max="14" width="14.375" customWidth="1"/>
    <col min="15" max="16" width="9" customWidth="1"/>
    <col min="17" max="16384" width="9" hidden="1"/>
  </cols>
  <sheetData>
    <row r="1" spans="2:14"/>
    <row r="2" spans="2:14">
      <c r="B2" s="21"/>
      <c r="C2" s="21"/>
      <c r="D2" s="21"/>
      <c r="E2" s="21"/>
      <c r="F2" s="21"/>
      <c r="G2" s="21"/>
      <c r="H2" s="21"/>
      <c r="I2" s="21"/>
    </row>
    <row r="3" spans="2:14" ht="31.5" customHeight="1">
      <c r="B3" s="21"/>
      <c r="C3" s="500" t="s">
        <v>211</v>
      </c>
      <c r="D3" s="500"/>
      <c r="E3" s="500"/>
      <c r="F3" s="500"/>
      <c r="G3" s="500"/>
      <c r="H3" s="500"/>
      <c r="I3" s="21"/>
      <c r="L3" s="496" t="s">
        <v>17</v>
      </c>
      <c r="M3" s="496"/>
      <c r="N3" s="496"/>
    </row>
    <row r="4" spans="2:14" ht="21" customHeight="1">
      <c r="B4" s="21"/>
      <c r="C4" s="499" t="s">
        <v>51</v>
      </c>
      <c r="D4" s="499"/>
      <c r="E4" s="499"/>
      <c r="F4" s="499"/>
      <c r="G4" s="499"/>
      <c r="H4" s="499"/>
      <c r="I4" s="21"/>
      <c r="L4" s="496"/>
      <c r="M4" s="496"/>
      <c r="N4" s="496"/>
    </row>
    <row r="5" spans="2:14" ht="39.950000000000003" customHeight="1">
      <c r="B5" s="21"/>
      <c r="C5" s="497" t="s">
        <v>52</v>
      </c>
      <c r="D5" s="498"/>
      <c r="E5" s="498"/>
      <c r="F5" s="498"/>
      <c r="G5" s="498"/>
      <c r="H5" s="498"/>
      <c r="I5" s="21"/>
      <c r="L5" s="446" t="s">
        <v>212</v>
      </c>
      <c r="M5" s="446"/>
      <c r="N5" s="446"/>
    </row>
    <row r="6" spans="2:14" ht="47.25" customHeight="1">
      <c r="B6" s="21"/>
      <c r="C6" s="501" t="s">
        <v>124</v>
      </c>
      <c r="D6" s="502"/>
      <c r="E6" s="502"/>
      <c r="F6" s="502"/>
      <c r="G6" s="502"/>
      <c r="H6" s="502"/>
      <c r="I6" s="21"/>
      <c r="L6" s="507" t="s">
        <v>213</v>
      </c>
      <c r="M6" s="507"/>
    </row>
    <row r="7" spans="2:14" ht="46.5" customHeight="1" thickBot="1">
      <c r="B7" s="21"/>
      <c r="C7" s="503" t="s">
        <v>53</v>
      </c>
      <c r="D7" s="504"/>
      <c r="E7" s="504"/>
      <c r="F7" s="504"/>
      <c r="G7" s="504"/>
      <c r="H7" s="504"/>
      <c r="I7" s="21"/>
      <c r="L7" s="508">
        <v>45043</v>
      </c>
      <c r="M7" s="508"/>
      <c r="N7" s="22"/>
    </row>
    <row r="8" spans="2:14" ht="29.25" customHeight="1" thickBot="1">
      <c r="B8" s="21"/>
      <c r="C8" s="29" t="s">
        <v>19</v>
      </c>
      <c r="D8" s="229" t="s">
        <v>20</v>
      </c>
      <c r="E8" s="232" t="s">
        <v>57</v>
      </c>
      <c r="F8" s="228" t="s">
        <v>110</v>
      </c>
      <c r="G8" s="505" t="s">
        <v>54</v>
      </c>
      <c r="H8" s="506"/>
      <c r="I8" s="21"/>
      <c r="L8" s="437" t="s">
        <v>120</v>
      </c>
      <c r="M8" s="438"/>
      <c r="N8" s="439"/>
    </row>
    <row r="9" spans="2:14" ht="21" customHeight="1" thickBot="1">
      <c r="B9" s="21"/>
      <c r="C9" s="28">
        <v>1</v>
      </c>
      <c r="D9" s="230" t="s">
        <v>21</v>
      </c>
      <c r="E9" s="33" t="s">
        <v>113</v>
      </c>
      <c r="F9" s="33" t="s">
        <v>112</v>
      </c>
      <c r="G9" s="435" t="s">
        <v>115</v>
      </c>
      <c r="H9" s="436"/>
      <c r="I9" s="21"/>
      <c r="L9" s="440"/>
      <c r="M9" s="441"/>
      <c r="N9" s="442"/>
    </row>
    <row r="10" spans="2:14" ht="21" customHeight="1" thickBot="1">
      <c r="B10" s="21"/>
      <c r="C10" s="27">
        <v>2</v>
      </c>
      <c r="D10" s="231" t="s">
        <v>22</v>
      </c>
      <c r="E10" s="33" t="s">
        <v>113</v>
      </c>
      <c r="F10" s="33" t="s">
        <v>112</v>
      </c>
      <c r="G10" s="435" t="s">
        <v>115</v>
      </c>
      <c r="H10" s="436"/>
      <c r="I10" s="21"/>
      <c r="L10" s="440"/>
      <c r="M10" s="441"/>
      <c r="N10" s="442"/>
    </row>
    <row r="11" spans="2:14" ht="21" customHeight="1" thickBot="1">
      <c r="B11" s="21"/>
      <c r="C11" s="28">
        <v>7</v>
      </c>
      <c r="D11" s="231" t="s">
        <v>23</v>
      </c>
      <c r="E11" s="33" t="s">
        <v>113</v>
      </c>
      <c r="F11" s="33" t="s">
        <v>112</v>
      </c>
      <c r="G11" s="435" t="s">
        <v>115</v>
      </c>
      <c r="H11" s="436"/>
      <c r="I11" s="21"/>
      <c r="L11" s="440"/>
      <c r="M11" s="441"/>
      <c r="N11" s="442"/>
    </row>
    <row r="12" spans="2:14" ht="21" customHeight="1" thickBot="1">
      <c r="B12" s="21"/>
      <c r="C12" s="27">
        <v>8</v>
      </c>
      <c r="D12" s="231" t="s">
        <v>24</v>
      </c>
      <c r="E12" s="33" t="s">
        <v>113</v>
      </c>
      <c r="F12" s="33" t="s">
        <v>112</v>
      </c>
      <c r="G12" s="435" t="s">
        <v>115</v>
      </c>
      <c r="H12" s="436"/>
      <c r="I12" s="21"/>
      <c r="L12" s="440"/>
      <c r="M12" s="441"/>
      <c r="N12" s="442"/>
    </row>
    <row r="13" spans="2:14" ht="21" customHeight="1" thickBot="1">
      <c r="B13" s="21"/>
      <c r="C13" s="27">
        <v>9</v>
      </c>
      <c r="D13" s="231" t="s">
        <v>25</v>
      </c>
      <c r="E13" s="33" t="s">
        <v>113</v>
      </c>
      <c r="F13" s="33" t="s">
        <v>112</v>
      </c>
      <c r="G13" s="435" t="s">
        <v>115</v>
      </c>
      <c r="H13" s="436"/>
      <c r="I13" s="21"/>
      <c r="L13" s="443"/>
      <c r="M13" s="444"/>
      <c r="N13" s="445"/>
    </row>
    <row r="14" spans="2:14" ht="21" customHeight="1" thickBot="1">
      <c r="B14" s="21"/>
      <c r="C14" s="27">
        <v>71</v>
      </c>
      <c r="D14" s="31" t="s">
        <v>26</v>
      </c>
      <c r="E14" s="494" t="s">
        <v>117</v>
      </c>
      <c r="F14" s="480" t="s">
        <v>114</v>
      </c>
      <c r="G14" s="457" t="s">
        <v>116</v>
      </c>
      <c r="H14" s="458"/>
      <c r="I14" s="21"/>
    </row>
    <row r="15" spans="2:14" ht="21" customHeight="1" thickBot="1">
      <c r="B15" s="21"/>
      <c r="C15" s="27">
        <v>72</v>
      </c>
      <c r="D15" s="31" t="s">
        <v>27</v>
      </c>
      <c r="E15" s="495"/>
      <c r="F15" s="481"/>
      <c r="G15" s="459"/>
      <c r="H15" s="460"/>
      <c r="I15" s="21"/>
    </row>
    <row r="16" spans="2:14" ht="21" customHeight="1" thickBot="1">
      <c r="B16" s="21"/>
      <c r="C16" s="27">
        <v>73</v>
      </c>
      <c r="D16" s="31" t="s">
        <v>28</v>
      </c>
      <c r="E16" s="495"/>
      <c r="F16" s="481"/>
      <c r="G16" s="459"/>
      <c r="H16" s="460"/>
      <c r="I16" s="21"/>
      <c r="L16" s="461" t="s">
        <v>121</v>
      </c>
      <c r="M16" s="462"/>
      <c r="N16" s="463"/>
    </row>
    <row r="17" spans="2:14" ht="21" customHeight="1" thickBot="1">
      <c r="B17" s="21"/>
      <c r="C17" s="27">
        <v>74</v>
      </c>
      <c r="D17" s="31" t="s">
        <v>29</v>
      </c>
      <c r="E17" s="495"/>
      <c r="F17" s="481"/>
      <c r="G17" s="459"/>
      <c r="H17" s="460"/>
      <c r="I17" s="21"/>
      <c r="L17" s="464"/>
      <c r="M17" s="465"/>
      <c r="N17" s="466"/>
    </row>
    <row r="18" spans="2:14" ht="21" customHeight="1" thickBot="1">
      <c r="B18" s="21"/>
      <c r="C18" s="27">
        <v>75</v>
      </c>
      <c r="D18" s="30" t="s">
        <v>30</v>
      </c>
      <c r="E18" s="495"/>
      <c r="F18" s="481"/>
      <c r="G18" s="459"/>
      <c r="H18" s="460"/>
      <c r="I18" s="21"/>
      <c r="L18" s="464"/>
      <c r="M18" s="465"/>
      <c r="N18" s="466"/>
    </row>
    <row r="19" spans="2:14" ht="21" customHeight="1" thickBot="1">
      <c r="B19" s="21"/>
      <c r="C19" s="27">
        <v>95</v>
      </c>
      <c r="D19" s="233" t="s">
        <v>43</v>
      </c>
      <c r="E19" s="234" t="s">
        <v>50</v>
      </c>
      <c r="F19" s="482"/>
      <c r="G19" s="459"/>
      <c r="H19" s="460"/>
      <c r="I19" s="21"/>
      <c r="L19" s="467"/>
      <c r="M19" s="468"/>
      <c r="N19" s="469"/>
    </row>
    <row r="20" spans="2:14" ht="21" customHeight="1" thickBot="1">
      <c r="B20" s="21"/>
      <c r="C20" s="27"/>
      <c r="D20" s="490" t="s">
        <v>55</v>
      </c>
      <c r="E20" s="491"/>
      <c r="F20" s="492"/>
      <c r="G20" s="492"/>
      <c r="H20" s="493"/>
      <c r="I20" s="21"/>
    </row>
    <row r="21" spans="2:14" ht="21" customHeight="1" thickBot="1">
      <c r="B21" s="21"/>
      <c r="C21" s="27">
        <v>81</v>
      </c>
      <c r="D21" s="484" t="s">
        <v>31</v>
      </c>
      <c r="E21" s="485"/>
      <c r="F21" s="33">
        <v>100</v>
      </c>
      <c r="G21" s="435" t="s">
        <v>32</v>
      </c>
      <c r="H21" s="436"/>
      <c r="I21" s="21"/>
    </row>
    <row r="22" spans="2:14" ht="21" customHeight="1" thickBot="1">
      <c r="B22" s="21"/>
      <c r="C22" s="27">
        <v>82</v>
      </c>
      <c r="D22" s="484" t="s">
        <v>44</v>
      </c>
      <c r="E22" s="485"/>
      <c r="F22" s="33">
        <v>100</v>
      </c>
      <c r="G22" s="486"/>
      <c r="H22" s="487"/>
      <c r="I22" s="21"/>
      <c r="L22" s="470" t="s">
        <v>122</v>
      </c>
      <c r="M22" s="471"/>
      <c r="N22" s="472"/>
    </row>
    <row r="23" spans="2:14" ht="21" customHeight="1" thickBot="1">
      <c r="B23" s="21"/>
      <c r="C23" s="26">
        <v>83</v>
      </c>
      <c r="D23" s="484" t="s">
        <v>41</v>
      </c>
      <c r="E23" s="485"/>
      <c r="F23" s="33">
        <v>100</v>
      </c>
      <c r="G23" s="488"/>
      <c r="H23" s="489"/>
      <c r="I23" s="21"/>
      <c r="L23" s="473"/>
      <c r="M23" s="474"/>
      <c r="N23" s="475"/>
    </row>
    <row r="24" spans="2:14" ht="31.5" customHeight="1">
      <c r="B24" s="21"/>
      <c r="C24" s="27"/>
      <c r="D24" s="483" t="s">
        <v>56</v>
      </c>
      <c r="E24" s="483"/>
      <c r="F24" s="483"/>
      <c r="G24" s="483"/>
      <c r="H24" s="483"/>
      <c r="I24" s="21"/>
      <c r="L24" s="473"/>
      <c r="M24" s="474"/>
      <c r="N24" s="475"/>
    </row>
    <row r="25" spans="2:14" ht="21" customHeight="1">
      <c r="B25" s="21"/>
      <c r="C25" s="27"/>
      <c r="D25" s="479" t="s">
        <v>33</v>
      </c>
      <c r="E25" s="479"/>
      <c r="F25" s="32" t="s">
        <v>34</v>
      </c>
      <c r="G25" s="25"/>
      <c r="H25" s="25"/>
      <c r="I25" s="21"/>
      <c r="L25" s="473"/>
      <c r="M25" s="474"/>
      <c r="N25" s="475"/>
    </row>
    <row r="26" spans="2:14" ht="21" customHeight="1">
      <c r="B26" s="21"/>
      <c r="C26" s="27"/>
      <c r="D26" s="479" t="s">
        <v>45</v>
      </c>
      <c r="E26" s="479"/>
      <c r="F26" s="32" t="s">
        <v>35</v>
      </c>
      <c r="G26" s="25"/>
      <c r="H26" s="25"/>
      <c r="I26" s="21"/>
      <c r="L26" s="473"/>
      <c r="M26" s="474"/>
      <c r="N26" s="475"/>
    </row>
    <row r="27" spans="2:14" ht="21" customHeight="1">
      <c r="B27" s="21"/>
      <c r="C27" s="27"/>
      <c r="D27" s="479" t="s">
        <v>46</v>
      </c>
      <c r="E27" s="479"/>
      <c r="F27" s="32" t="s">
        <v>36</v>
      </c>
      <c r="G27" s="25"/>
      <c r="H27" s="25"/>
      <c r="I27" s="21"/>
      <c r="L27" s="473"/>
      <c r="M27" s="474"/>
      <c r="N27" s="475"/>
    </row>
    <row r="28" spans="2:14" ht="21" customHeight="1">
      <c r="B28" s="21"/>
      <c r="C28" s="27"/>
      <c r="D28" s="479" t="s">
        <v>47</v>
      </c>
      <c r="E28" s="479"/>
      <c r="F28" s="32" t="s">
        <v>37</v>
      </c>
      <c r="G28" s="25"/>
      <c r="H28" s="25"/>
      <c r="I28" s="21"/>
      <c r="L28" s="473"/>
      <c r="M28" s="474"/>
      <c r="N28" s="475"/>
    </row>
    <row r="29" spans="2:14" ht="21" customHeight="1">
      <c r="B29" s="21"/>
      <c r="C29" s="27"/>
      <c r="D29" s="479" t="s">
        <v>48</v>
      </c>
      <c r="E29" s="479"/>
      <c r="F29" s="32" t="s">
        <v>38</v>
      </c>
      <c r="G29" s="25"/>
      <c r="H29" s="25"/>
      <c r="I29" s="21"/>
      <c r="L29" s="473"/>
      <c r="M29" s="474"/>
      <c r="N29" s="475"/>
    </row>
    <row r="30" spans="2:14" ht="21" customHeight="1" thickBot="1">
      <c r="B30" s="21"/>
      <c r="C30" s="27"/>
      <c r="D30" s="479" t="s">
        <v>49</v>
      </c>
      <c r="E30" s="479"/>
      <c r="F30" s="32" t="s">
        <v>39</v>
      </c>
      <c r="G30" s="25"/>
      <c r="H30" s="25"/>
      <c r="I30" s="21"/>
      <c r="L30" s="476"/>
      <c r="M30" s="477"/>
      <c r="N30" s="478"/>
    </row>
    <row r="31" spans="2:14" ht="21" customHeight="1">
      <c r="B31" s="21"/>
      <c r="C31" s="27"/>
      <c r="D31" s="25"/>
      <c r="E31" s="25"/>
      <c r="F31" s="25"/>
      <c r="G31" s="25"/>
      <c r="H31" s="25"/>
      <c r="I31" s="21"/>
    </row>
    <row r="32" spans="2:14" ht="39.950000000000003" customHeight="1">
      <c r="B32" s="21"/>
      <c r="C32" s="448" t="s">
        <v>10</v>
      </c>
      <c r="D32" s="449"/>
      <c r="E32" s="449"/>
      <c r="F32" s="449"/>
      <c r="G32" s="449"/>
      <c r="H32" s="449"/>
      <c r="I32" s="21"/>
    </row>
    <row r="33" spans="2:9">
      <c r="B33" s="21"/>
      <c r="C33" s="21"/>
      <c r="D33" s="21"/>
      <c r="E33" s="21"/>
      <c r="F33" s="21"/>
      <c r="G33" s="21"/>
      <c r="H33" s="21"/>
      <c r="I33" s="21"/>
    </row>
    <row r="34" spans="2:9"/>
    <row r="35" spans="2:9" ht="26.25" customHeight="1">
      <c r="C35" s="450" t="s">
        <v>118</v>
      </c>
      <c r="D35" s="450"/>
      <c r="E35" s="450"/>
      <c r="F35" s="450"/>
      <c r="G35" s="450"/>
      <c r="H35" s="450"/>
    </row>
    <row r="36" spans="2:9" ht="17.25">
      <c r="F36" s="455" t="s">
        <v>123</v>
      </c>
      <c r="G36" s="455"/>
      <c r="H36" s="455"/>
    </row>
    <row r="37" spans="2:9" ht="24.95" customHeight="1">
      <c r="C37" s="451" t="s">
        <v>11</v>
      </c>
      <c r="D37" s="451"/>
      <c r="E37" s="451"/>
      <c r="F37" s="451"/>
      <c r="G37" s="451"/>
      <c r="H37" s="451"/>
    </row>
    <row r="38" spans="2:9" ht="24.95" customHeight="1">
      <c r="C38" s="452" t="s">
        <v>12</v>
      </c>
      <c r="D38" s="452"/>
      <c r="E38" s="452"/>
      <c r="F38" s="452"/>
      <c r="G38" s="452"/>
      <c r="H38" s="452"/>
    </row>
    <row r="39" spans="2:9" ht="24.95" customHeight="1">
      <c r="C39" s="453" t="s">
        <v>13</v>
      </c>
      <c r="D39" s="453"/>
      <c r="E39" s="453"/>
      <c r="F39" s="453"/>
      <c r="G39" s="453"/>
      <c r="H39" s="453"/>
    </row>
    <row r="40" spans="2:9" ht="24.95" customHeight="1">
      <c r="C40" s="454" t="s">
        <v>14</v>
      </c>
      <c r="D40" s="454"/>
      <c r="E40" s="454"/>
      <c r="F40" s="454"/>
      <c r="G40" s="454"/>
      <c r="H40" s="454"/>
    </row>
    <row r="41" spans="2:9" ht="23.25" customHeight="1">
      <c r="C41" s="447" t="s">
        <v>15</v>
      </c>
      <c r="D41" s="447"/>
      <c r="E41" s="447"/>
      <c r="F41" s="447"/>
      <c r="G41" s="447"/>
      <c r="H41" s="447"/>
    </row>
    <row r="42" spans="2:9" ht="21.75" customHeight="1">
      <c r="C42" s="453" t="s">
        <v>119</v>
      </c>
      <c r="D42" s="453"/>
    </row>
    <row r="43" spans="2:9" ht="22.5" customHeight="1">
      <c r="C43" s="456" t="s">
        <v>18</v>
      </c>
      <c r="D43" s="456"/>
      <c r="E43" s="456"/>
      <c r="F43" s="456"/>
      <c r="G43" s="456"/>
      <c r="H43" s="456"/>
    </row>
    <row r="44" spans="2:9" ht="18.75">
      <c r="C44" s="446" t="s">
        <v>212</v>
      </c>
      <c r="D44" s="447"/>
      <c r="E44" s="447"/>
      <c r="F44" s="447"/>
      <c r="G44" s="447"/>
      <c r="H44" s="447"/>
    </row>
    <row r="45" spans="2:9"/>
  </sheetData>
  <sheetProtection password="C1FB" sheet="1" objects="1" scenarios="1" selectLockedCells="1"/>
  <mergeCells count="44">
    <mergeCell ref="L3:N4"/>
    <mergeCell ref="C5:H5"/>
    <mergeCell ref="C4:H4"/>
    <mergeCell ref="C3:H3"/>
    <mergeCell ref="G10:H10"/>
    <mergeCell ref="C6:H6"/>
    <mergeCell ref="C7:H7"/>
    <mergeCell ref="G8:H8"/>
    <mergeCell ref="G9:H9"/>
    <mergeCell ref="L5:N5"/>
    <mergeCell ref="L6:M6"/>
    <mergeCell ref="L7:M7"/>
    <mergeCell ref="L16:N19"/>
    <mergeCell ref="L22:N30"/>
    <mergeCell ref="D27:E27"/>
    <mergeCell ref="D30:E30"/>
    <mergeCell ref="D28:E28"/>
    <mergeCell ref="D29:E29"/>
    <mergeCell ref="F14:F19"/>
    <mergeCell ref="D24:H24"/>
    <mergeCell ref="D25:E25"/>
    <mergeCell ref="D26:E26"/>
    <mergeCell ref="D23:E23"/>
    <mergeCell ref="D21:E21"/>
    <mergeCell ref="D22:E22"/>
    <mergeCell ref="G21:H23"/>
    <mergeCell ref="D20:H20"/>
    <mergeCell ref="E14:E18"/>
    <mergeCell ref="G11:H11"/>
    <mergeCell ref="G12:H12"/>
    <mergeCell ref="G13:H13"/>
    <mergeCell ref="L8:N13"/>
    <mergeCell ref="C44:H44"/>
    <mergeCell ref="C32:H32"/>
    <mergeCell ref="C35:H35"/>
    <mergeCell ref="C37:H37"/>
    <mergeCell ref="C38:H38"/>
    <mergeCell ref="C39:H39"/>
    <mergeCell ref="C42:D42"/>
    <mergeCell ref="C40:H40"/>
    <mergeCell ref="F36:H36"/>
    <mergeCell ref="C41:H41"/>
    <mergeCell ref="C43:H43"/>
    <mergeCell ref="G14:H19"/>
  </mergeCells>
  <hyperlinks>
    <hyperlink ref="C41" r:id="rId1"/>
    <hyperlink ref="L5" r:id="rId2"/>
    <hyperlink ref="C44"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dimension ref="A1:AT59"/>
  <sheetViews>
    <sheetView showGridLines="0" showRowColHeaders="0" workbookViewId="0">
      <selection activeCell="D11" sqref="D11"/>
    </sheetView>
  </sheetViews>
  <sheetFormatPr defaultColWidth="0" defaultRowHeight="0" customHeight="1" zeroHeight="1"/>
  <cols>
    <col min="1" max="2" width="4.25" style="57" customWidth="1"/>
    <col min="3" max="3" width="45.625" style="57" customWidth="1"/>
    <col min="4" max="4" width="66" style="57" customWidth="1"/>
    <col min="5" max="5" width="4.25" style="57" customWidth="1"/>
    <col min="6" max="6" width="5.5" style="57" customWidth="1"/>
    <col min="7" max="7" width="21.875" style="57" customWidth="1"/>
    <col min="8" max="8" width="16.75" style="57" customWidth="1"/>
    <col min="9" max="9" width="16.375" style="57" customWidth="1"/>
    <col min="10" max="10" width="10.125" style="57" customWidth="1"/>
    <col min="11" max="11" width="12.75" style="57" customWidth="1"/>
    <col min="12" max="12" width="16.25" style="57" hidden="1" customWidth="1"/>
    <col min="13" max="13" width="13.25" style="57" hidden="1" customWidth="1"/>
    <col min="14" max="14" width="18.625" style="57" hidden="1" customWidth="1"/>
    <col min="15" max="15" width="36.625" style="57" hidden="1" customWidth="1"/>
    <col min="16" max="16" width="16.25" style="57" hidden="1" customWidth="1"/>
    <col min="17" max="17" width="9" style="57" hidden="1" customWidth="1"/>
    <col min="18" max="18" width="10" style="57" hidden="1" customWidth="1"/>
    <col min="19" max="19" width="14.75" style="57" hidden="1" customWidth="1"/>
    <col min="20" max="20" width="23.625" style="57" hidden="1" customWidth="1"/>
    <col min="21" max="21" width="20" style="57" hidden="1" customWidth="1"/>
    <col min="22" max="22" width="20.125" style="57" hidden="1" customWidth="1"/>
    <col min="23" max="23" width="15.75" style="57" hidden="1" customWidth="1"/>
    <col min="24" max="24" width="19.125" style="57" hidden="1" customWidth="1"/>
    <col min="25" max="25" width="23.875" style="57" hidden="1" customWidth="1"/>
    <col min="26" max="30" width="24.375" style="57" hidden="1" customWidth="1"/>
    <col min="31" max="31" width="9" style="57" hidden="1" customWidth="1"/>
    <col min="32" max="32" width="10" style="57" hidden="1" customWidth="1"/>
    <col min="33" max="33" width="14.75" style="57" hidden="1" customWidth="1"/>
    <col min="34" max="34" width="23.625" style="57" hidden="1" customWidth="1"/>
    <col min="35" max="35" width="20" style="57" hidden="1" customWidth="1"/>
    <col min="36" max="36" width="20.125" style="57" hidden="1" customWidth="1"/>
    <col min="37" max="37" width="15.75" style="57" hidden="1" customWidth="1"/>
    <col min="38" max="38" width="19.125" style="57" hidden="1" customWidth="1"/>
    <col min="39" max="39" width="23.875" style="57" hidden="1" customWidth="1"/>
    <col min="40" max="46" width="24.375" style="57" hidden="1" customWidth="1"/>
    <col min="47" max="16384" width="9.125" style="57" hidden="1"/>
  </cols>
  <sheetData>
    <row r="1" spans="1:15" ht="15">
      <c r="A1" s="99"/>
      <c r="B1" s="99"/>
      <c r="C1" s="99"/>
      <c r="D1" s="99"/>
      <c r="E1" s="99"/>
      <c r="F1" s="99"/>
      <c r="G1" s="99"/>
      <c r="H1" s="99"/>
      <c r="I1" s="99"/>
      <c r="J1" s="99"/>
      <c r="K1" s="99"/>
    </row>
    <row r="2" spans="1:15" ht="15">
      <c r="A2" s="99"/>
      <c r="B2" s="100"/>
      <c r="C2" s="100"/>
      <c r="D2" s="100"/>
      <c r="E2" s="100"/>
      <c r="F2" s="100"/>
      <c r="G2" s="100"/>
      <c r="H2" s="100"/>
      <c r="I2" s="100"/>
      <c r="J2" s="100"/>
      <c r="K2" s="99"/>
    </row>
    <row r="3" spans="1:15" ht="26.25">
      <c r="A3" s="99"/>
      <c r="B3" s="100"/>
      <c r="C3" s="100"/>
      <c r="D3" s="101"/>
      <c r="E3" s="100"/>
      <c r="F3" s="100"/>
      <c r="G3" s="100"/>
      <c r="H3" s="100"/>
      <c r="I3" s="100"/>
      <c r="J3" s="100"/>
      <c r="K3" s="99"/>
    </row>
    <row r="4" spans="1:15" ht="21" thickBot="1">
      <c r="A4" s="102"/>
      <c r="B4" s="103"/>
      <c r="C4" s="103"/>
      <c r="D4" s="104"/>
      <c r="E4" s="104"/>
      <c r="F4" s="104"/>
      <c r="G4" s="104"/>
      <c r="H4" s="104"/>
      <c r="I4" s="104"/>
      <c r="J4" s="100"/>
      <c r="K4" s="99"/>
      <c r="O4" s="57" t="e">
        <f>IF(#REF!="","",#REF!)</f>
        <v>#REF!</v>
      </c>
    </row>
    <row r="5" spans="1:15" ht="24" thickBot="1">
      <c r="A5" s="105"/>
      <c r="B5" s="241"/>
      <c r="C5" s="242"/>
      <c r="D5" s="243"/>
      <c r="E5" s="244"/>
      <c r="F5" s="104"/>
      <c r="G5" s="104"/>
      <c r="H5" s="104"/>
      <c r="I5" s="104"/>
      <c r="J5" s="100"/>
      <c r="K5" s="99"/>
      <c r="O5" s="57" t="e">
        <f>IF(#REF!="","",#REF!)</f>
        <v>#REF!</v>
      </c>
    </row>
    <row r="6" spans="1:15" ht="24" customHeight="1">
      <c r="A6" s="106"/>
      <c r="B6" s="245"/>
      <c r="C6" s="256" t="s">
        <v>125</v>
      </c>
      <c r="D6" s="248" t="s">
        <v>129</v>
      </c>
      <c r="E6" s="262"/>
      <c r="F6" s="107">
        <v>1</v>
      </c>
      <c r="G6" s="108" t="str">
        <f>IF($D$11="Hindi","हिंदी","Hindi")</f>
        <v>हिंदी</v>
      </c>
      <c r="H6" s="512" t="s">
        <v>61</v>
      </c>
      <c r="I6" s="512"/>
      <c r="J6" s="100"/>
      <c r="K6" s="99"/>
      <c r="O6" s="57" t="e">
        <f>IF(#REF!="","",#REF!)</f>
        <v>#REF!</v>
      </c>
    </row>
    <row r="7" spans="1:15" ht="24" customHeight="1">
      <c r="A7" s="99"/>
      <c r="B7" s="246"/>
      <c r="C7" s="257" t="s">
        <v>126</v>
      </c>
      <c r="D7" s="249" t="s">
        <v>130</v>
      </c>
      <c r="E7" s="263"/>
      <c r="F7" s="107">
        <v>2</v>
      </c>
      <c r="G7" s="108" t="str">
        <f>IF($D$11="Hindi","अंग्रेजी","English")</f>
        <v>अंग्रेजी</v>
      </c>
      <c r="H7" s="512" t="s">
        <v>74</v>
      </c>
      <c r="I7" s="512"/>
      <c r="J7" s="100"/>
      <c r="K7" s="99"/>
      <c r="O7" s="57" t="e">
        <f>IF(#REF!="","",#REF!)</f>
        <v>#REF!</v>
      </c>
    </row>
    <row r="8" spans="1:15" ht="24" customHeight="1">
      <c r="A8" s="99"/>
      <c r="B8" s="246"/>
      <c r="C8" s="257" t="s">
        <v>127</v>
      </c>
      <c r="D8" s="250" t="s">
        <v>8</v>
      </c>
      <c r="E8" s="263"/>
      <c r="F8" s="107">
        <v>3</v>
      </c>
      <c r="G8" s="108" t="str">
        <f>IF($D$11="Hindi","तृतीय भाषा","Third Language")</f>
        <v>तृतीय भाषा</v>
      </c>
      <c r="H8" s="512" t="s">
        <v>76</v>
      </c>
      <c r="I8" s="512"/>
      <c r="J8" s="100"/>
      <c r="K8" s="99"/>
      <c r="O8" s="57" t="e">
        <f>IF(#REF!="","",#REF!)</f>
        <v>#REF!</v>
      </c>
    </row>
    <row r="9" spans="1:15" ht="24" customHeight="1">
      <c r="A9" s="99"/>
      <c r="B9" s="246"/>
      <c r="C9" s="257" t="s">
        <v>63</v>
      </c>
      <c r="D9" s="251" t="s">
        <v>64</v>
      </c>
      <c r="E9" s="263"/>
      <c r="F9" s="107">
        <v>4</v>
      </c>
      <c r="G9" s="108" t="str">
        <f>IF($D$11="Hindi","गणित","Maths")</f>
        <v>गणित</v>
      </c>
      <c r="H9" s="512" t="s">
        <v>75</v>
      </c>
      <c r="I9" s="512"/>
      <c r="J9" s="100"/>
      <c r="K9" s="99"/>
      <c r="O9" s="57" t="e">
        <f>IF(#REF!="","",#REF!)</f>
        <v>#REF!</v>
      </c>
    </row>
    <row r="10" spans="1:15" ht="24" customHeight="1">
      <c r="A10" s="99"/>
      <c r="B10" s="246"/>
      <c r="C10" s="257" t="s">
        <v>65</v>
      </c>
      <c r="D10" s="252">
        <v>45048</v>
      </c>
      <c r="E10" s="263"/>
      <c r="F10" s="107">
        <v>5</v>
      </c>
      <c r="G10" s="108" t="str">
        <f>IF($D$11="Hindi","विज्ञान","Science")</f>
        <v>विज्ञान</v>
      </c>
      <c r="H10" s="512" t="s">
        <v>62</v>
      </c>
      <c r="I10" s="512"/>
      <c r="J10" s="100"/>
      <c r="K10" s="99"/>
      <c r="O10" s="57" t="e">
        <f>IF(#REF!="","",#REF!)</f>
        <v>#REF!</v>
      </c>
    </row>
    <row r="11" spans="1:15" ht="24" customHeight="1">
      <c r="A11" s="99"/>
      <c r="B11" s="509"/>
      <c r="C11" s="258" t="s">
        <v>66</v>
      </c>
      <c r="D11" s="253" t="s">
        <v>204</v>
      </c>
      <c r="E11" s="515"/>
      <c r="F11" s="107">
        <v>6</v>
      </c>
      <c r="G11" s="108" t="str">
        <f>IF($D$11="Hindi","सामाजिक विज्ञान","Social Science")</f>
        <v>सामाजिक विज्ञान</v>
      </c>
      <c r="H11" s="512" t="s">
        <v>77</v>
      </c>
      <c r="I11" s="512"/>
      <c r="J11" s="100"/>
      <c r="K11" s="99"/>
      <c r="O11" s="57" t="e">
        <f>IF(#REF!="","",#REF!)</f>
        <v>#REF!</v>
      </c>
    </row>
    <row r="12" spans="1:15" ht="24" customHeight="1">
      <c r="A12" s="99"/>
      <c r="B12" s="509"/>
      <c r="C12" s="257" t="s">
        <v>67</v>
      </c>
      <c r="D12" s="254" t="s">
        <v>68</v>
      </c>
      <c r="E12" s="515"/>
      <c r="F12" s="107"/>
      <c r="G12" s="222" t="str">
        <f>IF(D11="Hindi","कक्षा 6 के कक्षाध्यापक","6th Class Teacher")</f>
        <v>कक्षा 6 के कक्षाध्यापक</v>
      </c>
      <c r="H12" s="512" t="s">
        <v>78</v>
      </c>
      <c r="I12" s="512"/>
      <c r="J12" s="100"/>
      <c r="K12" s="99"/>
      <c r="O12" s="57" t="e">
        <f>IF(#REF!="","",#REF!)</f>
        <v>#REF!</v>
      </c>
    </row>
    <row r="13" spans="1:15" ht="24" customHeight="1">
      <c r="A13" s="99"/>
      <c r="B13" s="246"/>
      <c r="C13" s="257" t="s">
        <v>69</v>
      </c>
      <c r="D13" s="254">
        <v>9828765219</v>
      </c>
      <c r="E13" s="263"/>
      <c r="F13" s="107"/>
      <c r="G13" s="100"/>
      <c r="H13" s="100"/>
      <c r="I13" s="100"/>
      <c r="J13" s="100"/>
      <c r="K13" s="99"/>
      <c r="O13" s="57" t="e">
        <f>IF(#REF!="","",#REF!)</f>
        <v>#REF!</v>
      </c>
    </row>
    <row r="14" spans="1:15" ht="24" customHeight="1">
      <c r="A14" s="99"/>
      <c r="B14" s="246"/>
      <c r="C14" s="257" t="s">
        <v>70</v>
      </c>
      <c r="D14" s="254" t="s">
        <v>7</v>
      </c>
      <c r="E14" s="263"/>
      <c r="F14" s="107"/>
      <c r="G14" s="100"/>
      <c r="H14" s="100"/>
      <c r="I14" s="100"/>
      <c r="J14" s="100"/>
      <c r="K14" s="99"/>
      <c r="O14" s="57" t="e">
        <f>IF(#REF!="","",#REF!)</f>
        <v>#REF!</v>
      </c>
    </row>
    <row r="15" spans="1:15" ht="24" customHeight="1">
      <c r="A15" s="99"/>
      <c r="B15" s="246"/>
      <c r="C15" s="257" t="s">
        <v>71</v>
      </c>
      <c r="D15" s="254" t="s">
        <v>62</v>
      </c>
      <c r="E15" s="263"/>
      <c r="F15" s="107">
        <v>1</v>
      </c>
      <c r="G15" s="108" t="str">
        <f>IF($D$11="Hindi","हिंदी","Hindi")</f>
        <v>हिंदी</v>
      </c>
      <c r="H15" s="512" t="s">
        <v>60</v>
      </c>
      <c r="I15" s="512"/>
      <c r="J15" s="100"/>
      <c r="K15" s="99"/>
      <c r="O15" s="57" t="e">
        <f>IF(#REF!="","",#REF!)</f>
        <v>#REF!</v>
      </c>
    </row>
    <row r="16" spans="1:15" ht="24" customHeight="1" thickBot="1">
      <c r="A16" s="99"/>
      <c r="B16" s="246"/>
      <c r="C16" s="259" t="s">
        <v>128</v>
      </c>
      <c r="D16" s="255" t="s">
        <v>131</v>
      </c>
      <c r="E16" s="263"/>
      <c r="F16" s="107">
        <v>2</v>
      </c>
      <c r="G16" s="108" t="str">
        <f>IF($D$11="Hindi","अंग्रेजी","English")</f>
        <v>अंग्रेजी</v>
      </c>
      <c r="H16" s="512" t="s">
        <v>74</v>
      </c>
      <c r="I16" s="512"/>
      <c r="J16" s="100"/>
      <c r="K16" s="99"/>
      <c r="O16" s="57" t="e">
        <f>IF(#REF!="","",#REF!)</f>
        <v>#REF!</v>
      </c>
    </row>
    <row r="17" spans="1:15" ht="24" customHeight="1" thickBot="1">
      <c r="A17" s="99"/>
      <c r="B17" s="247"/>
      <c r="C17" s="260"/>
      <c r="D17" s="260"/>
      <c r="E17" s="261"/>
      <c r="F17" s="107">
        <v>3</v>
      </c>
      <c r="G17" s="108" t="str">
        <f>IF($D$11="Hindi","तृतीय भाषा","Third Language")</f>
        <v>तृतीय भाषा</v>
      </c>
      <c r="H17" s="512" t="s">
        <v>76</v>
      </c>
      <c r="I17" s="512"/>
      <c r="J17" s="100"/>
      <c r="K17" s="99"/>
      <c r="O17" s="57" t="e">
        <f>IF(#REF!="","",#REF!)</f>
        <v>#REF!</v>
      </c>
    </row>
    <row r="18" spans="1:15" ht="24" customHeight="1">
      <c r="A18" s="99"/>
      <c r="B18" s="100"/>
      <c r="C18" s="100"/>
      <c r="D18" s="100"/>
      <c r="E18" s="107"/>
      <c r="F18" s="107">
        <v>4</v>
      </c>
      <c r="G18" s="108" t="str">
        <f>IF($D$11="Hindi","गणित","Maths")</f>
        <v>गणित</v>
      </c>
      <c r="H18" s="512" t="s">
        <v>75</v>
      </c>
      <c r="I18" s="512"/>
      <c r="J18" s="100"/>
      <c r="K18" s="99"/>
      <c r="O18" s="57" t="e">
        <f>IF(#REF!="","",#REF!)</f>
        <v>#REF!</v>
      </c>
    </row>
    <row r="19" spans="1:15" ht="24" customHeight="1">
      <c r="A19" s="99"/>
      <c r="B19" s="100"/>
      <c r="C19" s="100"/>
      <c r="D19" s="100"/>
      <c r="E19" s="107"/>
      <c r="F19" s="107">
        <v>5</v>
      </c>
      <c r="G19" s="108" t="str">
        <f>IF($D$11="Hindi","विज्ञान","Science")</f>
        <v>विज्ञान</v>
      </c>
      <c r="H19" s="512" t="s">
        <v>78</v>
      </c>
      <c r="I19" s="512"/>
      <c r="J19" s="100"/>
      <c r="K19" s="99"/>
      <c r="O19" s="57" t="e">
        <f>IF(#REF!="","",#REF!)</f>
        <v>#REF!</v>
      </c>
    </row>
    <row r="20" spans="1:15" ht="24" customHeight="1">
      <c r="A20" s="99"/>
      <c r="B20" s="100"/>
      <c r="C20" s="513" t="s">
        <v>107</v>
      </c>
      <c r="D20" s="100"/>
      <c r="E20" s="107"/>
      <c r="F20" s="107">
        <v>6</v>
      </c>
      <c r="G20" s="108" t="str">
        <f>IF($D$11="Hindi","सामाजिक विज्ञान","Social Science")</f>
        <v>सामाजिक विज्ञान</v>
      </c>
      <c r="H20" s="512" t="s">
        <v>77</v>
      </c>
      <c r="I20" s="512"/>
      <c r="J20" s="100"/>
      <c r="K20" s="99"/>
      <c r="O20" s="57" t="e">
        <f>IF(#REF!="","",#REF!)</f>
        <v>#REF!</v>
      </c>
    </row>
    <row r="21" spans="1:15" ht="24" customHeight="1">
      <c r="A21" s="99"/>
      <c r="B21" s="100"/>
      <c r="C21" s="513"/>
      <c r="D21" s="100"/>
      <c r="E21" s="107"/>
      <c r="F21" s="107"/>
      <c r="G21" s="222" t="str">
        <f>IF(D11="Hindi","कक्षा 7 के कक्षाध्यापक","7th Class Teacher")</f>
        <v>कक्षा 7 के कक्षाध्यापक</v>
      </c>
      <c r="H21" s="512" t="s">
        <v>77</v>
      </c>
      <c r="I21" s="512"/>
      <c r="J21" s="100"/>
      <c r="K21" s="99"/>
      <c r="O21" s="57" t="e">
        <f>IF(#REF!="","",#REF!)</f>
        <v>#REF!</v>
      </c>
    </row>
    <row r="22" spans="1:15" ht="15">
      <c r="A22" s="99"/>
      <c r="B22" s="100"/>
      <c r="C22" s="100"/>
      <c r="D22" s="100"/>
      <c r="E22" s="100"/>
      <c r="F22" s="100"/>
      <c r="G22" s="100"/>
      <c r="H22" s="100"/>
      <c r="I22" s="100"/>
      <c r="J22" s="100"/>
      <c r="K22" s="99"/>
      <c r="O22" s="57" t="e">
        <f>IF(#REF!="","",#REF!)</f>
        <v>#REF!</v>
      </c>
    </row>
    <row r="23" spans="1:15" ht="28.5" customHeight="1" thickBot="1">
      <c r="A23" s="99"/>
      <c r="B23" s="100"/>
      <c r="C23" s="264" t="s">
        <v>212</v>
      </c>
      <c r="D23" s="100"/>
      <c r="E23" s="400">
        <v>1</v>
      </c>
      <c r="F23" s="100"/>
      <c r="G23" s="100"/>
      <c r="H23" s="100"/>
      <c r="I23" s="100"/>
      <c r="J23" s="100"/>
      <c r="K23" s="99"/>
      <c r="O23" s="57" t="e">
        <f>IF(#REF!="","",#REF!)</f>
        <v>#REF!</v>
      </c>
    </row>
    <row r="24" spans="1:15" ht="45" customHeight="1" thickBot="1">
      <c r="A24" s="99"/>
      <c r="B24" s="100"/>
      <c r="C24" s="100"/>
      <c r="D24" s="238" t="s">
        <v>0</v>
      </c>
      <c r="E24" s="516"/>
      <c r="F24" s="100"/>
      <c r="G24" s="100"/>
      <c r="H24" s="100"/>
      <c r="I24" s="100"/>
      <c r="J24" s="100"/>
      <c r="K24" s="99"/>
      <c r="O24" s="57" t="e">
        <f>IF(#REF!="","",#REF!)</f>
        <v>#REF!</v>
      </c>
    </row>
    <row r="25" spans="1:15" ht="72" customHeight="1" thickTop="1" thickBot="1">
      <c r="A25" s="99"/>
      <c r="B25" s="100"/>
      <c r="C25" s="269" t="s">
        <v>135</v>
      </c>
      <c r="D25" s="265" t="s">
        <v>133</v>
      </c>
      <c r="E25" s="516"/>
      <c r="F25" s="100"/>
      <c r="G25" s="401">
        <v>1</v>
      </c>
      <c r="H25" s="267"/>
      <c r="I25" s="240"/>
      <c r="J25" s="100"/>
      <c r="K25" s="99"/>
      <c r="O25" s="57" t="e">
        <f>IF(#REF!="","",#REF!)</f>
        <v>#REF!</v>
      </c>
    </row>
    <row r="26" spans="1:15" ht="45" customHeight="1" thickTop="1" thickBot="1">
      <c r="A26" s="99"/>
      <c r="B26" s="100"/>
      <c r="C26" s="100"/>
      <c r="D26" s="266" t="s">
        <v>132</v>
      </c>
      <c r="E26" s="516"/>
      <c r="F26" s="100"/>
      <c r="G26" s="510"/>
      <c r="H26" s="511"/>
      <c r="I26" s="235"/>
      <c r="J26" s="100"/>
      <c r="K26" s="99"/>
      <c r="O26" s="57" t="e">
        <f>IF(#REF!="","",#REF!)</f>
        <v>#REF!</v>
      </c>
    </row>
    <row r="27" spans="1:15" ht="45" customHeight="1" thickTop="1" thickBot="1">
      <c r="A27" s="99"/>
      <c r="B27" s="100"/>
      <c r="C27" s="100"/>
      <c r="D27" s="239" t="s">
        <v>2</v>
      </c>
      <c r="E27" s="516"/>
      <c r="F27" s="100"/>
      <c r="G27" s="100"/>
      <c r="H27" s="100"/>
      <c r="I27" s="100"/>
      <c r="J27" s="100"/>
      <c r="K27" s="99"/>
      <c r="O27" s="57" t="e">
        <f>IF(#REF!="","",#REF!)</f>
        <v>#REF!</v>
      </c>
    </row>
    <row r="28" spans="1:15" ht="45" customHeight="1" thickTop="1" thickBot="1">
      <c r="A28" s="99"/>
      <c r="B28" s="100"/>
      <c r="C28" s="100"/>
      <c r="D28" s="236" t="s">
        <v>72</v>
      </c>
      <c r="E28" s="516"/>
      <c r="F28" s="100"/>
      <c r="G28" s="100"/>
      <c r="H28" s="100"/>
      <c r="I28" s="100"/>
      <c r="J28" s="100"/>
      <c r="K28" s="99"/>
      <c r="O28" s="57" t="e">
        <f>IF(#REF!="","",#REF!)</f>
        <v>#REF!</v>
      </c>
    </row>
    <row r="29" spans="1:15" ht="45" customHeight="1" thickTop="1">
      <c r="A29" s="99"/>
      <c r="B29" s="100"/>
      <c r="C29" s="268" t="s">
        <v>134</v>
      </c>
      <c r="D29" s="237" t="s">
        <v>73</v>
      </c>
      <c r="E29" s="516"/>
      <c r="F29" s="100"/>
      <c r="G29" s="100"/>
      <c r="H29" s="100"/>
      <c r="I29" s="100"/>
      <c r="J29" s="100"/>
      <c r="K29" s="99"/>
      <c r="O29" s="57" t="e">
        <f>IF(#REF!="","",#REF!)</f>
        <v>#REF!</v>
      </c>
    </row>
    <row r="30" spans="1:15" ht="15" customHeight="1">
      <c r="A30" s="99"/>
      <c r="B30" s="100"/>
      <c r="C30" s="100"/>
      <c r="D30" s="514"/>
      <c r="E30" s="514"/>
      <c r="F30" s="100"/>
      <c r="G30" s="100"/>
      <c r="H30" s="100"/>
      <c r="I30" s="100"/>
      <c r="J30" s="100"/>
      <c r="K30" s="99"/>
      <c r="O30" s="57" t="e">
        <f>IF(#REF!="","",#REF!)</f>
        <v>#REF!</v>
      </c>
    </row>
    <row r="31" spans="1:15" ht="15" customHeight="1">
      <c r="A31" s="99"/>
      <c r="B31" s="100"/>
      <c r="C31" s="100"/>
      <c r="D31" s="100"/>
      <c r="E31" s="100"/>
      <c r="F31" s="100"/>
      <c r="G31" s="100"/>
      <c r="H31" s="100"/>
      <c r="I31" s="100"/>
      <c r="J31" s="100"/>
      <c r="K31" s="99"/>
      <c r="O31" s="57" t="e">
        <f>IF(#REF!="","",#REF!)</f>
        <v>#REF!</v>
      </c>
    </row>
    <row r="32" spans="1:15" ht="15" customHeight="1">
      <c r="A32" s="99"/>
      <c r="B32" s="99"/>
      <c r="C32" s="99"/>
      <c r="D32" s="99"/>
      <c r="E32" s="99"/>
      <c r="F32" s="99"/>
      <c r="G32" s="99"/>
      <c r="H32" s="99"/>
      <c r="I32" s="99"/>
      <c r="J32" s="99"/>
      <c r="K32" s="99"/>
      <c r="O32" s="57" t="e">
        <f>IF(#REF!="","",#REF!)</f>
        <v>#REF!</v>
      </c>
    </row>
    <row r="33" spans="15:15" ht="15" hidden="1" customHeight="1">
      <c r="O33" s="57" t="e">
        <f>IF(#REF!="","",#REF!)</f>
        <v>#REF!</v>
      </c>
    </row>
    <row r="34" spans="15:15" ht="15" hidden="1" customHeight="1">
      <c r="O34" s="57" t="e">
        <f>IF(#REF!="","",#REF!)</f>
        <v>#REF!</v>
      </c>
    </row>
    <row r="35" spans="15:15" ht="15" hidden="1">
      <c r="O35" s="57" t="e">
        <f>IF(#REF!="","",#REF!)</f>
        <v>#REF!</v>
      </c>
    </row>
    <row r="36" spans="15:15" ht="15" hidden="1">
      <c r="O36" s="57" t="e">
        <f>IF(#REF!="","",#REF!)</f>
        <v>#REF!</v>
      </c>
    </row>
    <row r="37" spans="15:15" ht="15" hidden="1">
      <c r="O37" s="57" t="e">
        <f>IF(#REF!="","",#REF!)</f>
        <v>#REF!</v>
      </c>
    </row>
    <row r="38" spans="15:15" ht="15" hidden="1">
      <c r="O38" s="57" t="e">
        <f>IF(#REF!="","",#REF!)</f>
        <v>#REF!</v>
      </c>
    </row>
    <row r="39" spans="15:15" ht="15" hidden="1">
      <c r="O39" s="57" t="e">
        <f>IF(#REF!="","",#REF!)</f>
        <v>#REF!</v>
      </c>
    </row>
    <row r="40" spans="15:15" ht="15" hidden="1">
      <c r="O40" s="57" t="e">
        <f>IF(#REF!="","",#REF!)</f>
        <v>#REF!</v>
      </c>
    </row>
    <row r="41" spans="15:15" ht="15" hidden="1">
      <c r="O41" s="57" t="e">
        <f>IF(#REF!="","",#REF!)</f>
        <v>#REF!</v>
      </c>
    </row>
    <row r="42" spans="15:15" ht="15" hidden="1">
      <c r="O42" s="57" t="e">
        <f>IF(#REF!="","",#REF!)</f>
        <v>#REF!</v>
      </c>
    </row>
    <row r="43" spans="15:15" ht="15" hidden="1">
      <c r="O43" s="57" t="e">
        <f>IF(#REF!="","",#REF!)</f>
        <v>#REF!</v>
      </c>
    </row>
    <row r="44" spans="15:15" ht="15" hidden="1">
      <c r="O44" s="57" t="e">
        <f>IF(#REF!="","",#REF!)</f>
        <v>#REF!</v>
      </c>
    </row>
    <row r="45" spans="15:15" ht="15" hidden="1">
      <c r="O45" s="57" t="e">
        <f>IF(#REF!="","",#REF!)</f>
        <v>#REF!</v>
      </c>
    </row>
    <row r="46" spans="15:15" ht="15" hidden="1">
      <c r="O46" s="57" t="e">
        <f>IF(#REF!="","",#REF!)</f>
        <v>#REF!</v>
      </c>
    </row>
    <row r="47" spans="15:15" ht="15" hidden="1">
      <c r="O47" s="57" t="e">
        <f>IF(#REF!="","",#REF!)</f>
        <v>#REF!</v>
      </c>
    </row>
    <row r="48" spans="15:15" ht="15" hidden="1">
      <c r="O48" s="57" t="e">
        <f>IF(#REF!="","",#REF!)</f>
        <v>#REF!</v>
      </c>
    </row>
    <row r="49" spans="15:15" ht="15" hidden="1">
      <c r="O49" s="57" t="e">
        <f>IF(#REF!="","",#REF!)</f>
        <v>#REF!</v>
      </c>
    </row>
    <row r="50" spans="15:15" ht="15" hidden="1">
      <c r="O50" s="57" t="e">
        <f>IF(#REF!="","",#REF!)</f>
        <v>#REF!</v>
      </c>
    </row>
    <row r="51" spans="15:15" ht="15" hidden="1">
      <c r="O51" s="57" t="e">
        <f>IF(#REF!="","",#REF!)</f>
        <v>#REF!</v>
      </c>
    </row>
    <row r="52" spans="15:15" ht="15" hidden="1">
      <c r="O52" s="57" t="e">
        <f>IF(#REF!="","",#REF!)</f>
        <v>#REF!</v>
      </c>
    </row>
    <row r="53" spans="15:15" ht="15" hidden="1">
      <c r="O53" s="57" t="e">
        <f>IF(#REF!="","",#REF!)</f>
        <v>#REF!</v>
      </c>
    </row>
    <row r="54" spans="15:15" ht="15" hidden="1">
      <c r="O54" s="57" t="e">
        <f>IF(#REF!="","",#REF!)</f>
        <v>#REF!</v>
      </c>
    </row>
    <row r="55" spans="15:15" ht="15" hidden="1">
      <c r="O55" s="57" t="e">
        <f>IF(#REF!="","",#REF!)</f>
        <v>#REF!</v>
      </c>
    </row>
    <row r="56" spans="15:15" ht="15" hidden="1">
      <c r="O56" s="57" t="e">
        <f>IF(#REF!="","",#REF!)</f>
        <v>#REF!</v>
      </c>
    </row>
    <row r="57" spans="15:15" ht="15" hidden="1">
      <c r="O57" s="57" t="e">
        <f>IF(#REF!="","",#REF!)</f>
        <v>#REF!</v>
      </c>
    </row>
    <row r="58" spans="15:15" ht="15" hidden="1">
      <c r="O58" s="57" t="e">
        <f>IF(#REF!="","",#REF!)</f>
        <v>#REF!</v>
      </c>
    </row>
    <row r="59" spans="15:15" ht="15" hidden="1">
      <c r="O59" s="57" t="e">
        <f>IF(#REF!="","",#REF!)</f>
        <v>#REF!</v>
      </c>
    </row>
  </sheetData>
  <sheetProtection password="B470" sheet="1" formatColumns="0" formatRows="0" selectLockedCells="1"/>
  <protectedRanges>
    <protectedRange sqref="F13:F14 F6:G12 E18:G21 F15:G17" name="Range12"/>
    <protectedRange sqref="D5" name="Range11_2"/>
    <protectedRange sqref="D6:D16" name="Range12_1"/>
    <protectedRange sqref="C17:D17" name="Range11_4"/>
    <protectedRange sqref="E5:E17" name="Range11_5"/>
    <protectedRange sqref="B5:B17" name="Range11_6"/>
  </protectedRanges>
  <mergeCells count="20">
    <mergeCell ref="D30:E30"/>
    <mergeCell ref="H6:I6"/>
    <mergeCell ref="H7:I7"/>
    <mergeCell ref="H8:I8"/>
    <mergeCell ref="H9:I9"/>
    <mergeCell ref="H10:I10"/>
    <mergeCell ref="E11:E12"/>
    <mergeCell ref="H19:I19"/>
    <mergeCell ref="H20:I20"/>
    <mergeCell ref="H21:I21"/>
    <mergeCell ref="E24:E29"/>
    <mergeCell ref="B11:B12"/>
    <mergeCell ref="G26:H26"/>
    <mergeCell ref="H11:I11"/>
    <mergeCell ref="H12:I12"/>
    <mergeCell ref="H15:I15"/>
    <mergeCell ref="H16:I16"/>
    <mergeCell ref="H17:I17"/>
    <mergeCell ref="H18:I18"/>
    <mergeCell ref="C20:C21"/>
  </mergeCells>
  <dataValidations count="3">
    <dataValidation allowBlank="1" showErrorMessage="1" sqref="G6:G11 G15:G20"/>
    <dataValidation type="textLength" operator="equal" allowBlank="1" showInputMessage="1" showErrorMessage="1" error="मोबाइल नंबर दस अंकों में भरें " sqref="D13">
      <formula1>10</formula1>
    </dataValidation>
    <dataValidation type="list" allowBlank="1" showInputMessage="1" showErrorMessage="1" sqref="D11">
      <formula1>"Hindi, English"</formula1>
    </dataValidation>
  </dataValidations>
  <hyperlinks>
    <hyperlink ref="D29" r:id="rId1"/>
    <hyperlink ref="C23"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EC413"/>
  <sheetViews>
    <sheetView showGridLines="0" workbookViewId="0">
      <pane xSplit="11" ySplit="6" topLeftCell="L7" activePane="bottomRight" state="frozen"/>
      <selection pane="topRight" activeCell="J1" sqref="J1"/>
      <selection pane="bottomLeft" activeCell="A7" sqref="A7"/>
      <selection pane="bottomRight" activeCell="Q10" sqref="Q9:Q10"/>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5" width="5.125" style="2" customWidth="1"/>
    <col min="16" max="27" width="5.75" style="2" customWidth="1"/>
    <col min="28" max="28" width="13.375" style="2" customWidth="1"/>
    <col min="29" max="60" width="5.75" style="2" customWidth="1"/>
    <col min="61" max="75" width="4.75" style="2" customWidth="1"/>
    <col min="76" max="79" width="6.625" style="2" customWidth="1"/>
    <col min="80" max="80" width="8.75" style="2" customWidth="1"/>
    <col min="81" max="81" width="9.25" style="2" customWidth="1"/>
    <col min="82" max="82" width="8.25" style="2" customWidth="1"/>
    <col min="83" max="83" width="7.75" style="2" customWidth="1"/>
    <col min="84" max="84" width="30" style="2" customWidth="1"/>
    <col min="85" max="85" width="8" style="2" customWidth="1"/>
    <col min="86" max="86" width="8.75" style="2" customWidth="1"/>
    <col min="87" max="87" width="9.125" style="2" customWidth="1"/>
    <col min="88" max="88" width="9.125" style="2" hidden="1" customWidth="1"/>
    <col min="89" max="133" width="6.75" style="2" hidden="1" customWidth="1"/>
    <col min="134" max="16384" width="5.75" style="2" hidden="1"/>
  </cols>
  <sheetData>
    <row r="1" spans="1:98" ht="24.75" customHeight="1" thickTop="1" thickBot="1">
      <c r="A1" s="561" t="str">
        <f>IF('Master sheet'!D11="Hindi",'Master sheet'!D8,'Master sheet'!D7)</f>
        <v xml:space="preserve">महात्मा गाँधी राजकीय विद्यालय (अंग्रेजी माध्यम) बर, पाली </v>
      </c>
      <c r="B1" s="562"/>
      <c r="C1" s="562"/>
      <c r="D1" s="562"/>
      <c r="E1" s="562"/>
      <c r="F1" s="562"/>
      <c r="G1" s="562"/>
      <c r="H1" s="562"/>
      <c r="I1" s="562"/>
      <c r="J1" s="562"/>
      <c r="K1" s="562"/>
      <c r="L1" s="562"/>
      <c r="M1" s="562"/>
      <c r="N1" s="562"/>
      <c r="O1" s="562"/>
      <c r="P1" s="563"/>
      <c r="Q1" s="578" t="s">
        <v>111</v>
      </c>
      <c r="R1" s="578"/>
      <c r="S1" s="578"/>
      <c r="T1" s="578"/>
      <c r="U1" s="578"/>
      <c r="V1" s="578"/>
      <c r="W1" s="578"/>
      <c r="X1" s="578"/>
      <c r="Y1" s="578"/>
      <c r="Z1" s="578"/>
      <c r="AA1" s="578"/>
      <c r="AB1" s="597"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C1" s="598"/>
      <c r="AD1" s="598"/>
      <c r="AE1" s="598"/>
      <c r="AF1" s="598"/>
      <c r="AG1" s="599"/>
      <c r="AH1" s="580"/>
      <c r="AI1" s="580"/>
      <c r="AJ1" s="580"/>
      <c r="AK1" s="580"/>
      <c r="AL1" s="580"/>
      <c r="AM1" s="580"/>
      <c r="AN1" s="580"/>
      <c r="AO1" s="580"/>
      <c r="AP1" s="580"/>
      <c r="AQ1" s="580"/>
      <c r="AR1" s="580"/>
      <c r="AS1" s="580"/>
      <c r="AT1" s="580"/>
      <c r="AU1" s="580"/>
      <c r="AV1" s="580"/>
      <c r="AW1" s="580"/>
      <c r="AX1" s="580"/>
      <c r="AY1" s="580"/>
      <c r="AZ1" s="580"/>
      <c r="BA1" s="580"/>
      <c r="BB1" s="580"/>
      <c r="BC1" s="580"/>
      <c r="BD1" s="580"/>
      <c r="BE1" s="580"/>
      <c r="BF1" s="580"/>
      <c r="BG1" s="580"/>
      <c r="BH1" s="580"/>
      <c r="BI1" s="590" t="s">
        <v>42</v>
      </c>
      <c r="BJ1" s="590"/>
      <c r="BK1" s="590"/>
      <c r="BL1" s="590"/>
      <c r="BM1" s="590"/>
      <c r="BN1" s="590"/>
      <c r="BO1" s="590"/>
      <c r="BP1" s="590"/>
      <c r="BQ1" s="590"/>
      <c r="BR1" s="590"/>
      <c r="BS1" s="590"/>
      <c r="BT1" s="590"/>
      <c r="BU1" s="590"/>
      <c r="BV1" s="590"/>
      <c r="BW1" s="590"/>
      <c r="BX1" s="615" t="str">
        <f>IF('Master sheet'!$D$11="Hindi","अतिरिक्त विषय ","Extra Subject")</f>
        <v xml:space="preserve">अतिरिक्त विषय </v>
      </c>
      <c r="BY1" s="616"/>
      <c r="BZ1" s="616"/>
      <c r="CA1" s="617"/>
      <c r="CB1" s="590"/>
      <c r="CC1" s="590"/>
      <c r="CD1" s="1"/>
      <c r="CE1" s="1"/>
      <c r="CF1" s="1"/>
      <c r="CG1" s="1"/>
      <c r="CH1" s="1"/>
    </row>
    <row r="2" spans="1:98" ht="24.75" customHeight="1" thickTop="1" thickBot="1">
      <c r="A2" s="606" t="str">
        <f>IF('Master sheet'!D11="Hindi","रिजल्ट वर्कशीट","RESULT WORKSHEET")</f>
        <v>रिजल्ट वर्कशीट</v>
      </c>
      <c r="B2" s="607"/>
      <c r="C2" s="607"/>
      <c r="D2" s="607"/>
      <c r="E2" s="607"/>
      <c r="F2" s="607"/>
      <c r="G2" s="607"/>
      <c r="H2" s="607"/>
      <c r="I2" s="592" t="s">
        <v>136</v>
      </c>
      <c r="J2" s="592"/>
      <c r="K2" s="592"/>
      <c r="L2" s="288"/>
      <c r="M2" s="288"/>
      <c r="N2" s="288"/>
      <c r="O2" s="288"/>
      <c r="P2" s="289"/>
      <c r="Q2" s="579"/>
      <c r="R2" s="579"/>
      <c r="S2" s="579"/>
      <c r="T2" s="579"/>
      <c r="U2" s="579"/>
      <c r="V2" s="579"/>
      <c r="W2" s="579"/>
      <c r="X2" s="579"/>
      <c r="Y2" s="579"/>
      <c r="Z2" s="579"/>
      <c r="AA2" s="579"/>
      <c r="AB2" s="600"/>
      <c r="AC2" s="601"/>
      <c r="AD2" s="601"/>
      <c r="AE2" s="601"/>
      <c r="AF2" s="601"/>
      <c r="AG2" s="602"/>
      <c r="AH2" s="580"/>
      <c r="AI2" s="580"/>
      <c r="AJ2" s="580"/>
      <c r="AK2" s="580"/>
      <c r="AL2" s="580"/>
      <c r="AM2" s="580"/>
      <c r="AN2" s="580"/>
      <c r="AO2" s="580"/>
      <c r="AP2" s="580"/>
      <c r="AQ2" s="580"/>
      <c r="AR2" s="580"/>
      <c r="AS2" s="580"/>
      <c r="AT2" s="580"/>
      <c r="AU2" s="580"/>
      <c r="AV2" s="580"/>
      <c r="AW2" s="580"/>
      <c r="AX2" s="580"/>
      <c r="AY2" s="580"/>
      <c r="AZ2" s="580"/>
      <c r="BA2" s="580"/>
      <c r="BB2" s="580"/>
      <c r="BC2" s="580"/>
      <c r="BD2" s="580"/>
      <c r="BE2" s="580"/>
      <c r="BF2" s="580"/>
      <c r="BG2" s="580"/>
      <c r="BH2" s="580"/>
      <c r="BI2" s="591"/>
      <c r="BJ2" s="591"/>
      <c r="BK2" s="591"/>
      <c r="BL2" s="591"/>
      <c r="BM2" s="591"/>
      <c r="BN2" s="591"/>
      <c r="BO2" s="591"/>
      <c r="BP2" s="591"/>
      <c r="BQ2" s="591"/>
      <c r="BR2" s="591"/>
      <c r="BS2" s="591"/>
      <c r="BT2" s="591"/>
      <c r="BU2" s="591"/>
      <c r="BV2" s="591"/>
      <c r="BW2" s="591"/>
      <c r="BX2" s="618"/>
      <c r="BY2" s="619"/>
      <c r="BZ2" s="619"/>
      <c r="CA2" s="620"/>
      <c r="CB2" s="591"/>
      <c r="CC2" s="591"/>
      <c r="CD2" s="1"/>
      <c r="CE2" s="1"/>
      <c r="CF2" s="1"/>
      <c r="CG2" s="1"/>
      <c r="CH2" s="1"/>
    </row>
    <row r="3" spans="1:98" s="5" customFormat="1" ht="28.5" customHeight="1" thickTop="1" thickBot="1">
      <c r="A3" s="533" t="str">
        <f>IF('Master sheet'!D11="Hindi","विद्यार्थी की सामान्य जानकारी","General Information of Students")</f>
        <v>विद्यार्थी की सामान्य जानकारी</v>
      </c>
      <c r="B3" s="534"/>
      <c r="C3" s="534"/>
      <c r="D3" s="534"/>
      <c r="E3" s="534"/>
      <c r="F3" s="534"/>
      <c r="G3" s="534"/>
      <c r="H3" s="534"/>
      <c r="I3" s="270" t="str">
        <f>IF('Master sheet'!D11="Hindi","कक्षा  :-","CLASS :- ")</f>
        <v>कक्षा  :-</v>
      </c>
      <c r="J3" s="271">
        <v>6</v>
      </c>
      <c r="K3" s="272"/>
      <c r="L3" s="608" t="str">
        <f>IF('Master sheet'!$D$11="Hindi","हिंदी","Hindi")</f>
        <v>हिंदी</v>
      </c>
      <c r="M3" s="609"/>
      <c r="N3" s="610"/>
      <c r="O3" s="611"/>
      <c r="P3" s="519" t="str">
        <f>UPPER('Master sheet'!H6)</f>
        <v>HEERALAL JAT</v>
      </c>
      <c r="Q3" s="520"/>
      <c r="R3" s="520"/>
      <c r="S3" s="521"/>
      <c r="T3" s="612" t="str">
        <f>IF('Master sheet'!$D$11="Hindi","अंग्रेजी","English")</f>
        <v>अंग्रेजी</v>
      </c>
      <c r="U3" s="613"/>
      <c r="V3" s="613"/>
      <c r="W3" s="614"/>
      <c r="X3" s="530" t="str">
        <f>UPPER('Master sheet'!H7)</f>
        <v>MAMTA LAWANIYA</v>
      </c>
      <c r="Y3" s="531"/>
      <c r="Z3" s="531"/>
      <c r="AA3" s="532"/>
      <c r="AB3" s="603" t="str">
        <f>IF('Master sheet'!$D$11="Hindi","तृतीय भाषा का चयन करें I","Select The Third Language")</f>
        <v>तृतीय भाषा का चयन करें I</v>
      </c>
      <c r="AC3" s="524" t="str">
        <f>IF('Master sheet'!$D$11="Hindi","तृतीय भाषा","Third Language")</f>
        <v>तृतीय भाषा</v>
      </c>
      <c r="AD3" s="525"/>
      <c r="AE3" s="526"/>
      <c r="AF3" s="527" t="str">
        <f>UPPER('Master sheet'!H8)</f>
        <v>SURESH KUMAR</v>
      </c>
      <c r="AG3" s="528"/>
      <c r="AH3" s="528"/>
      <c r="AI3" s="528"/>
      <c r="AJ3" s="529"/>
      <c r="AK3" s="581" t="str">
        <f>IF('Master sheet'!$D$11="Hindi","गणित","Maths")</f>
        <v>गणित</v>
      </c>
      <c r="AL3" s="582"/>
      <c r="AM3" s="582"/>
      <c r="AN3" s="583"/>
      <c r="AO3" s="584" t="str">
        <f>UPPER('Master sheet'!H9)</f>
        <v>YOGENDRA</v>
      </c>
      <c r="AP3" s="585"/>
      <c r="AQ3" s="585"/>
      <c r="AR3" s="586"/>
      <c r="AS3" s="587" t="str">
        <f>IF('Master sheet'!$D$11="Hindi","विज्ञान","Science")</f>
        <v>विज्ञान</v>
      </c>
      <c r="AT3" s="588"/>
      <c r="AU3" s="588"/>
      <c r="AV3" s="589"/>
      <c r="AW3" s="569" t="str">
        <f>UPPER('Master sheet'!H10)</f>
        <v>RAKESH KUMAR</v>
      </c>
      <c r="AX3" s="570"/>
      <c r="AY3" s="570"/>
      <c r="AZ3" s="571"/>
      <c r="BA3" s="572" t="str">
        <f>IF('Master sheet'!$D$11="Hindi","सामाजिक विज्ञान","Social Science")</f>
        <v>सामाजिक विज्ञान</v>
      </c>
      <c r="BB3" s="573"/>
      <c r="BC3" s="573"/>
      <c r="BD3" s="574"/>
      <c r="BE3" s="575" t="str">
        <f>UPPER('Master sheet'!H11)</f>
        <v>SHARAD SHARMA</v>
      </c>
      <c r="BF3" s="576"/>
      <c r="BG3" s="576"/>
      <c r="BH3" s="577"/>
      <c r="BI3" s="564" t="str">
        <f>IF('Master sheet'!$D$11="Hindi","कार्यानुभव","WORK EXP.")</f>
        <v>कार्यानुभव</v>
      </c>
      <c r="BJ3" s="565"/>
      <c r="BK3" s="565"/>
      <c r="BL3" s="565"/>
      <c r="BM3" s="565"/>
      <c r="BN3" s="564" t="str">
        <f>IF('Master sheet'!$D$11="Hindi","कला शिक्षा","ART EDU.")</f>
        <v>कला शिक्षा</v>
      </c>
      <c r="BO3" s="565"/>
      <c r="BP3" s="565"/>
      <c r="BQ3" s="565"/>
      <c r="BR3" s="565"/>
      <c r="BS3" s="564" t="str">
        <f>IF('Master sheet'!$D$11="Hindi","स्वा. एवं शा. शिक्षा","HE.&amp;PH. EDU.")</f>
        <v>स्वा. एवं शा. शिक्षा</v>
      </c>
      <c r="BT3" s="565"/>
      <c r="BU3" s="565"/>
      <c r="BV3" s="565"/>
      <c r="BW3" s="566"/>
      <c r="BX3" s="621"/>
      <c r="BY3" s="621"/>
      <c r="BZ3" s="622"/>
      <c r="CA3" s="623"/>
      <c r="CB3" s="567" t="str">
        <f>IF('Master sheet'!$D$11="Hindi","उपस्थिति","Attendance")</f>
        <v>उपस्थिति</v>
      </c>
      <c r="CC3" s="568"/>
      <c r="CD3" s="1"/>
      <c r="CE3" s="3"/>
      <c r="CF3" s="3"/>
      <c r="CG3" s="3"/>
      <c r="CH3" s="3"/>
    </row>
    <row r="4" spans="1:98" ht="26.25" customHeight="1" thickTop="1" thickBot="1">
      <c r="A4" s="535" t="str">
        <f>IF('Master sheet'!D11="Hindi","क्र. स.","Sr. No. ")</f>
        <v>क्र. स.</v>
      </c>
      <c r="B4" s="538" t="str">
        <f>IF('Master sheet'!D11="Hindi","कक्षा","CLASS ")</f>
        <v>कक्षा</v>
      </c>
      <c r="C4" s="538" t="str">
        <f>IF('Master sheet'!D11="Hindi","सेक्शन","Section ")</f>
        <v>सेक्शन</v>
      </c>
      <c r="D4" s="538" t="str">
        <f>IF('Master sheet'!D11="Hindi","प्रवेशांक","SR. NO.")</f>
        <v>प्रवेशांक</v>
      </c>
      <c r="E4" s="538" t="str">
        <f>IF('Master sheet'!D11="Hindi","जन्म दिनांक","Date of Birth")</f>
        <v>जन्म दिनांक</v>
      </c>
      <c r="F4" s="535" t="str">
        <f>IF('Master sheet'!D11="Hindi","विद्यार्थी का नाम","Student's Name")</f>
        <v>विद्यार्थी का नाम</v>
      </c>
      <c r="G4" s="535" t="str">
        <f>IF('Master sheet'!D11="Hindi","पिता का नाम","Father's Name")</f>
        <v>पिता का नाम</v>
      </c>
      <c r="H4" s="535" t="str">
        <f>IF('Master sheet'!D11="Hindi","माता का नाम ","Mother's Name")</f>
        <v xml:space="preserve">माता का नाम </v>
      </c>
      <c r="I4" s="538" t="str">
        <f>IF('Master sheet'!D11="Hindi","कक्षा रोल न. ","Class Roll No.")</f>
        <v xml:space="preserve">कक्षा रोल न. </v>
      </c>
      <c r="J4" s="539" t="str">
        <f>IF('Master sheet'!D11="Hindi","लिंग ","Gender")</f>
        <v xml:space="preserve">लिंग </v>
      </c>
      <c r="K4" s="543" t="str">
        <f>IF('Master sheet'!D11="Hindi","वर्ग  ","Category")</f>
        <v xml:space="preserve">वर्ग  </v>
      </c>
      <c r="L4" s="541" t="str">
        <f>IF('Master sheet'!$D$11="Hindi","प्रथम परख ","First Test")</f>
        <v xml:space="preserve">प्रथम परख </v>
      </c>
      <c r="M4" s="542"/>
      <c r="N4" s="541" t="str">
        <f>IF('Master sheet'!$D$11="Hindi","द्वितीय परख","Second Test")</f>
        <v>द्वितीय परख</v>
      </c>
      <c r="O4" s="542"/>
      <c r="P4" s="541" t="str">
        <f>IF('Master sheet'!$D$11="Hindi","अर्द्धवार्षिक","Half Yearly")</f>
        <v>अर्द्धवार्षिक</v>
      </c>
      <c r="Q4" s="542"/>
      <c r="R4" s="541" t="str">
        <f>IF('Master sheet'!$D$11="Hindi","वार्षिक","Yearly")</f>
        <v>वार्षिक</v>
      </c>
      <c r="S4" s="542"/>
      <c r="T4" s="522" t="str">
        <f>IF('Master sheet'!$D$11="Hindi","प्रथम परख ","First Test")</f>
        <v xml:space="preserve">प्रथम परख </v>
      </c>
      <c r="U4" s="523"/>
      <c r="V4" s="522" t="str">
        <f>IF('Master sheet'!$D$11="Hindi","द्वितीय परख","Second Test")</f>
        <v>द्वितीय परख</v>
      </c>
      <c r="W4" s="523"/>
      <c r="X4" s="522" t="str">
        <f>IF('Master sheet'!$D$11="Hindi","अर्द्धवार्षिक","Half Yearly")</f>
        <v>अर्द्धवार्षिक</v>
      </c>
      <c r="Y4" s="523"/>
      <c r="Z4" s="522" t="str">
        <f>IF('Master sheet'!$D$11="Hindi","वार्षिक","Yearly")</f>
        <v>वार्षिक</v>
      </c>
      <c r="AA4" s="523"/>
      <c r="AB4" s="604"/>
      <c r="AC4" s="517" t="str">
        <f>IF('Master sheet'!$D$11="Hindi","प्रथम परख ","First Test")</f>
        <v xml:space="preserve">प्रथम परख </v>
      </c>
      <c r="AD4" s="518"/>
      <c r="AE4" s="517" t="str">
        <f>IF('Master sheet'!$D$11="Hindi","द्वितीय परख","Second Test")</f>
        <v>द्वितीय परख</v>
      </c>
      <c r="AF4" s="518"/>
      <c r="AG4" s="517" t="str">
        <f>IF('Master sheet'!$D$11="Hindi","अर्द्धवार्षिक","Half Yearly")</f>
        <v>अर्द्धवार्षिक</v>
      </c>
      <c r="AH4" s="518"/>
      <c r="AI4" s="517" t="str">
        <f>IF('Master sheet'!$D$11="Hindi","वार्षिक","Yearly")</f>
        <v>वार्षिक</v>
      </c>
      <c r="AJ4" s="518"/>
      <c r="AK4" s="559" t="str">
        <f>IF('Master sheet'!$D$11="Hindi","प्रथम परख ","First Test")</f>
        <v xml:space="preserve">प्रथम परख </v>
      </c>
      <c r="AL4" s="560"/>
      <c r="AM4" s="559" t="str">
        <f>IF('Master sheet'!$D$11="Hindi","द्वितीय परख","Second Test")</f>
        <v>द्वितीय परख</v>
      </c>
      <c r="AN4" s="560"/>
      <c r="AO4" s="559" t="str">
        <f>IF('Master sheet'!$D$11="Hindi","अर्द्धवार्षिक","Half Yearly")</f>
        <v>अर्द्धवार्षिक</v>
      </c>
      <c r="AP4" s="560"/>
      <c r="AQ4" s="559" t="str">
        <f>IF('Master sheet'!$D$11="Hindi","वार्षिक","Yearly")</f>
        <v>वार्षिक</v>
      </c>
      <c r="AR4" s="560"/>
      <c r="AS4" s="593" t="str">
        <f>IF('Master sheet'!$D$11="Hindi","प्रथम परख ","First Test")</f>
        <v xml:space="preserve">प्रथम परख </v>
      </c>
      <c r="AT4" s="594"/>
      <c r="AU4" s="593" t="str">
        <f>IF('Master sheet'!$D$11="Hindi","द्वितीय परख","Second Test")</f>
        <v>द्वितीय परख</v>
      </c>
      <c r="AV4" s="594"/>
      <c r="AW4" s="593" t="str">
        <f>IF('Master sheet'!$D$11="Hindi","अर्द्धवार्षिक","Half Yearly")</f>
        <v>अर्द्धवार्षिक</v>
      </c>
      <c r="AX4" s="594"/>
      <c r="AY4" s="593" t="str">
        <f>IF('Master sheet'!$D$11="Hindi","वार्षिक","Yearly")</f>
        <v>वार्षिक</v>
      </c>
      <c r="AZ4" s="594"/>
      <c r="BA4" s="595" t="str">
        <f>IF('Master sheet'!$D$11="Hindi","प्रथम परख ","First Test")</f>
        <v xml:space="preserve">प्रथम परख </v>
      </c>
      <c r="BB4" s="596"/>
      <c r="BC4" s="595" t="str">
        <f>IF('Master sheet'!$D$11="Hindi","द्वितीय परख","Second Test")</f>
        <v>द्वितीय परख</v>
      </c>
      <c r="BD4" s="596"/>
      <c r="BE4" s="595" t="str">
        <f>IF('Master sheet'!$D$11="Hindi","अर्द्धवार्षिक","Half Yearly")</f>
        <v>अर्द्धवार्षिक</v>
      </c>
      <c r="BF4" s="596"/>
      <c r="BG4" s="595" t="str">
        <f>IF('Master sheet'!$D$11="Hindi","वार्षिक","Yearly")</f>
        <v>वार्षिक</v>
      </c>
      <c r="BH4" s="596"/>
      <c r="BI4" s="556" t="s">
        <v>108</v>
      </c>
      <c r="BJ4" s="557"/>
      <c r="BK4" s="557"/>
      <c r="BL4" s="557"/>
      <c r="BM4" s="558"/>
      <c r="BN4" s="556" t="s">
        <v>185</v>
      </c>
      <c r="BO4" s="557"/>
      <c r="BP4" s="557"/>
      <c r="BQ4" s="557"/>
      <c r="BR4" s="558"/>
      <c r="BS4" s="556" t="s">
        <v>184</v>
      </c>
      <c r="BT4" s="557"/>
      <c r="BU4" s="557"/>
      <c r="BV4" s="557"/>
      <c r="BW4" s="558"/>
      <c r="BX4" s="624"/>
      <c r="BY4" s="625"/>
      <c r="BZ4" s="624"/>
      <c r="CA4" s="625"/>
      <c r="CB4" s="553" t="str">
        <f>IF('Master sheet'!$D$11="Hindi","कुल कार्य दिवस","Total Meeting")</f>
        <v>कुल कार्य दिवस</v>
      </c>
      <c r="CC4" s="553" t="str">
        <f>IF('Master sheet'!$D$11="Hindi","कुल उपस्थिति","Total Attendance")</f>
        <v>कुल उपस्थिति</v>
      </c>
      <c r="CD4" s="1"/>
      <c r="CE4" s="1"/>
      <c r="CF4" s="1"/>
      <c r="CG4" s="1"/>
      <c r="CH4" s="1"/>
      <c r="CT4" s="23"/>
    </row>
    <row r="5" spans="1:98" ht="92.25" customHeight="1" thickTop="1" thickBot="1">
      <c r="A5" s="536"/>
      <c r="B5" s="539"/>
      <c r="C5" s="539"/>
      <c r="D5" s="539"/>
      <c r="E5" s="539"/>
      <c r="F5" s="536"/>
      <c r="G5" s="536"/>
      <c r="H5" s="536"/>
      <c r="I5" s="539"/>
      <c r="J5" s="539"/>
      <c r="K5" s="539"/>
      <c r="L5" s="274" t="str">
        <f>IF('Master sheet'!$D$11="Hindi","लिखित परीक्षा","Written")</f>
        <v>लिखित परीक्षा</v>
      </c>
      <c r="M5" s="273" t="str">
        <f>IF('Master sheet'!$D$11="Hindi","गतिविधि, मौखिक, प्रोजेक्ट, प्रायोगिक","Act, Oral, Project, Prac.")</f>
        <v>गतिविधि, मौखिक, प्रोजेक्ट, प्रायोगिक</v>
      </c>
      <c r="N5" s="274" t="str">
        <f>IF('Master sheet'!$D$11="Hindi","लिखित परीक्षा","Written")</f>
        <v>लिखित परीक्षा</v>
      </c>
      <c r="O5" s="273" t="str">
        <f>IF('Master sheet'!$D$11="Hindi","गतिविधि, मौखिक, प्रोजेक्ट, प्रायोगिक","Act, Oral, Project, Prac.")</f>
        <v>गतिविधि, मौखिक, प्रोजेक्ट, प्रायोगिक</v>
      </c>
      <c r="P5" s="274" t="str">
        <f>IF('Master sheet'!$D$11="Hindi","लिखित परीक्षा","Written")</f>
        <v>लिखित परीक्षा</v>
      </c>
      <c r="Q5" s="273" t="str">
        <f>IF('Master sheet'!$D$11="Hindi","गतिविधि, मौखिक, प्रोजेक्ट, प्रायोगिक","Act, Oral, Project, Prac.")</f>
        <v>गतिविधि, मौखिक, प्रोजेक्ट, प्रायोगिक</v>
      </c>
      <c r="R5" s="274" t="str">
        <f>IF('Master sheet'!$D$11="Hindi","लिखित परीक्षा","Written")</f>
        <v>लिखित परीक्षा</v>
      </c>
      <c r="S5" s="273" t="str">
        <f>IF('Master sheet'!$D$11="Hindi","गतिविधि, मौखिक, प्रोजेक्ट, प्रायोगिक","Act, Oral, Project, Prac.")</f>
        <v>गतिविधि, मौखिक, प्रोजेक्ट, प्रायोगिक</v>
      </c>
      <c r="T5" s="276" t="str">
        <f>IF('Master sheet'!$D$11="Hindi","लिखित परीक्षा","Written")</f>
        <v>लिखित परीक्षा</v>
      </c>
      <c r="U5" s="277" t="str">
        <f>IF('Master sheet'!$D$11="Hindi","गतिविधि, मौखिक, प्रोजेक्ट, प्रायोगिक","Act, Oral, Project, Prac.")</f>
        <v>गतिविधि, मौखिक, प्रोजेक्ट, प्रायोगिक</v>
      </c>
      <c r="V5" s="276" t="str">
        <f>IF('Master sheet'!$D$11="Hindi","लिखित परीक्षा","Written")</f>
        <v>लिखित परीक्षा</v>
      </c>
      <c r="W5" s="277" t="str">
        <f>IF('Master sheet'!$D$11="Hindi","गतिविधि, मौखिक, प्रोजेक्ट, प्रायोगिक","Act, Oral, Project, Prac.")</f>
        <v>गतिविधि, मौखिक, प्रोजेक्ट, प्रायोगिक</v>
      </c>
      <c r="X5" s="276" t="str">
        <f>IF('Master sheet'!$D$11="Hindi","लिखित परीक्षा","Written")</f>
        <v>लिखित परीक्षा</v>
      </c>
      <c r="Y5" s="277" t="str">
        <f>IF('Master sheet'!$D$11="Hindi","गतिविधि, मौखिक, प्रोजेक्ट, प्रायोगिक","Act, Oral, Project, Prac.")</f>
        <v>गतिविधि, मौखिक, प्रोजेक्ट, प्रायोगिक</v>
      </c>
      <c r="Z5" s="276" t="str">
        <f>IF('Master sheet'!$D$11="Hindi","लिखित परीक्षा","Written")</f>
        <v>लिखित परीक्षा</v>
      </c>
      <c r="AA5" s="277" t="str">
        <f>IF('Master sheet'!$D$11="Hindi","गतिविधि, मौखिक, प्रोजेक्ट, प्रायोगिक","Act, Oral, Project, Prac.")</f>
        <v>गतिविधि, मौखिक, प्रोजेक्ट, प्रायोगिक</v>
      </c>
      <c r="AB5" s="605"/>
      <c r="AC5" s="278" t="str">
        <f>IF('Master sheet'!$D$11="Hindi","लिखित परीक्षा","Written")</f>
        <v>लिखित परीक्षा</v>
      </c>
      <c r="AD5" s="279" t="str">
        <f>IF('Master sheet'!$D$11="Hindi","गतिविधि, मौखिक, प्रोजेक्ट, प्रायोगिक","Act, Oral, Project, Prac.")</f>
        <v>गतिविधि, मौखिक, प्रोजेक्ट, प्रायोगिक</v>
      </c>
      <c r="AE5" s="278" t="str">
        <f>IF('Master sheet'!$D$11="Hindi","लिखित परीक्षा","Written")</f>
        <v>लिखित परीक्षा</v>
      </c>
      <c r="AF5" s="279" t="str">
        <f>IF('Master sheet'!$D$11="Hindi","गतिविधि, मौखिक, प्रोजेक्ट, प्रायोगिक","Act, Oral, Project, Prac.")</f>
        <v>गतिविधि, मौखिक, प्रोजेक्ट, प्रायोगिक</v>
      </c>
      <c r="AG5" s="278" t="str">
        <f>IF('Master sheet'!$D$11="Hindi","लिखित परीक्षा","Written")</f>
        <v>लिखित परीक्षा</v>
      </c>
      <c r="AH5" s="279" t="str">
        <f>IF('Master sheet'!$D$11="Hindi","गतिविधि, मौखिक, प्रोजेक्ट, प्रायोगिक","Act, Oral, Project, Prac.")</f>
        <v>गतिविधि, मौखिक, प्रोजेक्ट, प्रायोगिक</v>
      </c>
      <c r="AI5" s="278" t="str">
        <f>IF('Master sheet'!$D$11="Hindi","लिखित परीक्षा","Written")</f>
        <v>लिखित परीक्षा</v>
      </c>
      <c r="AJ5" s="279" t="str">
        <f>IF('Master sheet'!$D$11="Hindi","गतिविधि, मौखिक, प्रोजेक्ट, प्रायोगिक","Act, Oral, Project, Prac.")</f>
        <v>गतिविधि, मौखिक, प्रोजेक्ट, प्रायोगिक</v>
      </c>
      <c r="AK5" s="280" t="str">
        <f>IF('Master sheet'!$D$11="Hindi","लिखित परीक्षा","Written")</f>
        <v>लिखित परीक्षा</v>
      </c>
      <c r="AL5" s="281" t="str">
        <f>IF('Master sheet'!$D$11="Hindi","गतिविधि, मौखिक, प्रोजेक्ट, प्रायोगिक","Act, Oral, Project, Prac.")</f>
        <v>गतिविधि, मौखिक, प्रोजेक्ट, प्रायोगिक</v>
      </c>
      <c r="AM5" s="280" t="str">
        <f>IF('Master sheet'!$D$11="Hindi","लिखित परीक्षा","Written")</f>
        <v>लिखित परीक्षा</v>
      </c>
      <c r="AN5" s="281" t="str">
        <f>IF('Master sheet'!$D$11="Hindi","गतिविधि, मौखिक, प्रोजेक्ट, प्रायोगिक","Act, Oral, Project, Prac.")</f>
        <v>गतिविधि, मौखिक, प्रोजेक्ट, प्रायोगिक</v>
      </c>
      <c r="AO5" s="280" t="str">
        <f>IF('Master sheet'!$D$11="Hindi","लिखित परीक्षा","Written")</f>
        <v>लिखित परीक्षा</v>
      </c>
      <c r="AP5" s="281" t="str">
        <f>IF('Master sheet'!$D$11="Hindi","गतिविधि, मौखिक, प्रोजेक्ट, प्रायोगिक","Act, Oral, Project, Prac.")</f>
        <v>गतिविधि, मौखिक, प्रोजेक्ट, प्रायोगिक</v>
      </c>
      <c r="AQ5" s="280" t="str">
        <f>IF('Master sheet'!$D$11="Hindi","लिखित परीक्षा","Written")</f>
        <v>लिखित परीक्षा</v>
      </c>
      <c r="AR5" s="281" t="str">
        <f>IF('Master sheet'!$D$11="Hindi","गतिविधि, मौखिक, प्रोजेक्ट, प्रायोगिक","Act, Oral, Project, Prac.")</f>
        <v>गतिविधि, मौखिक, प्रोजेक्ट, प्रायोगिक</v>
      </c>
      <c r="AS5" s="282" t="str">
        <f>IF('Master sheet'!$D$11="Hindi","लिखित परीक्षा","Written")</f>
        <v>लिखित परीक्षा</v>
      </c>
      <c r="AT5" s="283" t="str">
        <f>IF('Master sheet'!$D$11="Hindi","गतिविधि, मौखिक, प्रोजेक्ट, प्रायोगिक","Act, Oral, Project, Prac.")</f>
        <v>गतिविधि, मौखिक, प्रोजेक्ट, प्रायोगिक</v>
      </c>
      <c r="AU5" s="282" t="str">
        <f>IF('Master sheet'!$D$11="Hindi","लिखित परीक्षा","Written")</f>
        <v>लिखित परीक्षा</v>
      </c>
      <c r="AV5" s="283" t="str">
        <f>IF('Master sheet'!$D$11="Hindi","गतिविधि, मौखिक, प्रोजेक्ट, प्रायोगिक","Act, Oral, Project, Prac.")</f>
        <v>गतिविधि, मौखिक, प्रोजेक्ट, प्रायोगिक</v>
      </c>
      <c r="AW5" s="282" t="str">
        <f>IF('Master sheet'!$D$11="Hindi","लिखित परीक्षा","Written")</f>
        <v>लिखित परीक्षा</v>
      </c>
      <c r="AX5" s="283" t="str">
        <f>IF('Master sheet'!$D$11="Hindi","गतिविधि, मौखिक, प्रोजेक्ट, प्रायोगिक","Act, Oral, Project, Prac.")</f>
        <v>गतिविधि, मौखिक, प्रोजेक्ट, प्रायोगिक</v>
      </c>
      <c r="AY5" s="282" t="str">
        <f>IF('Master sheet'!$D$11="Hindi","लिखित परीक्षा","Written")</f>
        <v>लिखित परीक्षा</v>
      </c>
      <c r="AZ5" s="283" t="str">
        <f>IF('Master sheet'!$D$11="Hindi","गतिविधि, मौखिक, प्रोजेक्ट, प्रायोगिक","Act, Oral, Project, Prac.")</f>
        <v>गतिविधि, मौखिक, प्रोजेक्ट, प्रायोगिक</v>
      </c>
      <c r="BA5" s="284" t="str">
        <f>IF('Master sheet'!$D$11="Hindi","लिखित परीक्षा","Written")</f>
        <v>लिखित परीक्षा</v>
      </c>
      <c r="BB5" s="285" t="str">
        <f>IF('Master sheet'!$D$11="Hindi","गतिविधि, मौखिक, प्रोजेक्ट, प्रायोगिक","Act, Oral, Project, Prac.")</f>
        <v>गतिविधि, मौखिक, प्रोजेक्ट, प्रायोगिक</v>
      </c>
      <c r="BC5" s="284" t="str">
        <f>IF('Master sheet'!$D$11="Hindi","लिखित परीक्षा","Written")</f>
        <v>लिखित परीक्षा</v>
      </c>
      <c r="BD5" s="285" t="str">
        <f>IF('Master sheet'!$D$11="Hindi","गतिविधि, मौखिक, प्रोजेक्ट, प्रायोगिक","Act, Oral, Project, Prac.")</f>
        <v>गतिविधि, मौखिक, प्रोजेक्ट, प्रायोगिक</v>
      </c>
      <c r="BE5" s="284" t="str">
        <f>IF('Master sheet'!$D$11="Hindi","लिखित परीक्षा","Written")</f>
        <v>लिखित परीक्षा</v>
      </c>
      <c r="BF5" s="285" t="str">
        <f>IF('Master sheet'!$D$11="Hindi","गतिविधि, मौखिक, प्रोजेक्ट, प्रायोगिक","Act, Oral, Project, Prac.")</f>
        <v>गतिविधि, मौखिक, प्रोजेक्ट, प्रायोगिक</v>
      </c>
      <c r="BG5" s="284" t="str">
        <f>IF('Master sheet'!$D$11="Hindi","लिखित परीक्षा","Written")</f>
        <v>लिखित परीक्षा</v>
      </c>
      <c r="BH5" s="285" t="str">
        <f>IF('Master sheet'!$D$11="Hindi","गतिविधि, मौखिक, प्रोजेक्ट, प्रायोगिक","Act, Oral, Project, Prac.")</f>
        <v>गतिविधि, मौखिक, प्रोजेक्ट, प्रायोगिक</v>
      </c>
      <c r="BI5" s="286" t="str">
        <f>IF('Master sheet'!$D$11="Hindi","प्रथम मूल्यांकन","1st Assessment")</f>
        <v>प्रथम मूल्यांकन</v>
      </c>
      <c r="BJ5" s="286" t="str">
        <f>IF('Master sheet'!$D$11="Hindi","द्वितीय मूल्यांकन","2nd Assessment")</f>
        <v>द्वितीय मूल्यांकन</v>
      </c>
      <c r="BK5" s="286" t="str">
        <f>IF('Master sheet'!$D$11="Hindi","तृतीय मूल्यांकन","3rd Assessment")</f>
        <v>तृतीय मूल्यांकन</v>
      </c>
      <c r="BL5" s="286" t="str">
        <f>IF('Master sheet'!$D$11="Hindi","चतुर्थ मूल्यांकन","4th Assessment")</f>
        <v>चतुर्थ मूल्यांकन</v>
      </c>
      <c r="BM5" s="286" t="str">
        <f>IF('Master sheet'!$D$11="Hindi","पंचम मूल्यांकन","5th Assessment")</f>
        <v>पंचम मूल्यांकन</v>
      </c>
      <c r="BN5" s="286" t="str">
        <f>IF('Master sheet'!$D$11="Hindi","प्रथम मूल्यांकन","1st Assessment")</f>
        <v>प्रथम मूल्यांकन</v>
      </c>
      <c r="BO5" s="286" t="str">
        <f>IF('Master sheet'!$D$11="Hindi","द्वितीय मूल्यांकन","2nd Assessment")</f>
        <v>द्वितीय मूल्यांकन</v>
      </c>
      <c r="BP5" s="286" t="str">
        <f>IF('Master sheet'!$D$11="Hindi","तृतीय मूल्यांकन","3rd Assessment")</f>
        <v>तृतीय मूल्यांकन</v>
      </c>
      <c r="BQ5" s="286" t="str">
        <f>IF('Master sheet'!$D$11="Hindi","चतुर्थ मूल्यांकन","4th Assessment")</f>
        <v>चतुर्थ मूल्यांकन</v>
      </c>
      <c r="BR5" s="286" t="str">
        <f>IF('Master sheet'!$D$11="Hindi","पंचम मूल्यांकन","5th Assessment")</f>
        <v>पंचम मूल्यांकन</v>
      </c>
      <c r="BS5" s="286" t="str">
        <f>IF('Master sheet'!$D$11="Hindi","प्रथम मूल्यांकन","1st Assessment")</f>
        <v>प्रथम मूल्यांकन</v>
      </c>
      <c r="BT5" s="286" t="str">
        <f>IF('Master sheet'!$D$11="Hindi","द्वितीय मूल्यांकन","2nd Assessment")</f>
        <v>द्वितीय मूल्यांकन</v>
      </c>
      <c r="BU5" s="286" t="str">
        <f>IF('Master sheet'!$D$11="Hindi","तृतीय मूल्यांकन","3rd Assessment")</f>
        <v>तृतीय मूल्यांकन</v>
      </c>
      <c r="BV5" s="286" t="str">
        <f>IF('Master sheet'!$D$11="Hindi","चतुर्थ मूल्यांकन","4th Assessment")</f>
        <v>चतुर्थ मूल्यांकन</v>
      </c>
      <c r="BW5" s="286" t="str">
        <f>IF('Master sheet'!$D$11="Hindi","पंचम मूल्यांकन","5th Assessment")</f>
        <v>पंचम मूल्यांकन</v>
      </c>
      <c r="BX5" s="286" t="str">
        <f>IF('Master sheet'!$D$11="Hindi","अर्द्धवार्षिक","Half Yearly")</f>
        <v>अर्द्धवार्षिक</v>
      </c>
      <c r="BY5" s="286" t="str">
        <f>IF('Master sheet'!$D$11="Hindi","वार्षिक","Yearly")</f>
        <v>वार्षिक</v>
      </c>
      <c r="BZ5" s="286" t="str">
        <f>IF('Master sheet'!$D$11="Hindi","अर्द्धवार्षिक","Half Yearly")</f>
        <v>अर्द्धवार्षिक</v>
      </c>
      <c r="CA5" s="286" t="str">
        <f>IF('Master sheet'!$D$11="Hindi","वार्षिक","Yearly")</f>
        <v>वार्षिक</v>
      </c>
      <c r="CB5" s="553"/>
      <c r="CC5" s="553"/>
      <c r="CD5" s="1"/>
      <c r="CE5" s="1"/>
      <c r="CF5" s="1"/>
      <c r="CG5" s="1"/>
      <c r="CH5" s="1"/>
      <c r="CT5" s="23"/>
    </row>
    <row r="6" spans="1:98" ht="21" customHeight="1" thickTop="1" thickBot="1">
      <c r="A6" s="537"/>
      <c r="B6" s="540"/>
      <c r="C6" s="540"/>
      <c r="D6" s="540"/>
      <c r="E6" s="540"/>
      <c r="F6" s="537"/>
      <c r="G6" s="537"/>
      <c r="H6" s="537"/>
      <c r="I6" s="540"/>
      <c r="J6" s="540"/>
      <c r="K6" s="540"/>
      <c r="L6" s="275">
        <v>5</v>
      </c>
      <c r="M6" s="275">
        <v>5</v>
      </c>
      <c r="N6" s="275">
        <v>5</v>
      </c>
      <c r="O6" s="275">
        <v>5</v>
      </c>
      <c r="P6" s="275">
        <v>50</v>
      </c>
      <c r="Q6" s="275">
        <v>20</v>
      </c>
      <c r="R6" s="275">
        <v>80</v>
      </c>
      <c r="S6" s="275">
        <v>30</v>
      </c>
      <c r="T6" s="275">
        <v>5</v>
      </c>
      <c r="U6" s="275">
        <v>5</v>
      </c>
      <c r="V6" s="275">
        <v>5</v>
      </c>
      <c r="W6" s="275">
        <v>5</v>
      </c>
      <c r="X6" s="275">
        <v>50</v>
      </c>
      <c r="Y6" s="275">
        <v>20</v>
      </c>
      <c r="Z6" s="275">
        <v>80</v>
      </c>
      <c r="AA6" s="275">
        <v>30</v>
      </c>
      <c r="AB6" s="275"/>
      <c r="AC6" s="275">
        <v>5</v>
      </c>
      <c r="AD6" s="275">
        <v>5</v>
      </c>
      <c r="AE6" s="275">
        <v>5</v>
      </c>
      <c r="AF6" s="275">
        <v>5</v>
      </c>
      <c r="AG6" s="275">
        <v>50</v>
      </c>
      <c r="AH6" s="275">
        <v>20</v>
      </c>
      <c r="AI6" s="275">
        <v>80</v>
      </c>
      <c r="AJ6" s="275">
        <v>30</v>
      </c>
      <c r="AK6" s="275">
        <v>5</v>
      </c>
      <c r="AL6" s="275">
        <v>5</v>
      </c>
      <c r="AM6" s="275">
        <v>5</v>
      </c>
      <c r="AN6" s="275">
        <v>5</v>
      </c>
      <c r="AO6" s="275">
        <v>50</v>
      </c>
      <c r="AP6" s="275">
        <v>20</v>
      </c>
      <c r="AQ6" s="275">
        <v>80</v>
      </c>
      <c r="AR6" s="275">
        <v>30</v>
      </c>
      <c r="AS6" s="275">
        <v>5</v>
      </c>
      <c r="AT6" s="275">
        <v>5</v>
      </c>
      <c r="AU6" s="275">
        <v>5</v>
      </c>
      <c r="AV6" s="275">
        <v>5</v>
      </c>
      <c r="AW6" s="275">
        <v>50</v>
      </c>
      <c r="AX6" s="275">
        <v>20</v>
      </c>
      <c r="AY6" s="275">
        <v>80</v>
      </c>
      <c r="AZ6" s="275">
        <v>30</v>
      </c>
      <c r="BA6" s="275">
        <v>5</v>
      </c>
      <c r="BB6" s="275">
        <v>5</v>
      </c>
      <c r="BC6" s="275">
        <v>5</v>
      </c>
      <c r="BD6" s="275">
        <v>5</v>
      </c>
      <c r="BE6" s="275">
        <v>50</v>
      </c>
      <c r="BF6" s="275">
        <v>20</v>
      </c>
      <c r="BG6" s="275">
        <v>80</v>
      </c>
      <c r="BH6" s="275">
        <v>30</v>
      </c>
      <c r="BI6" s="7">
        <v>20</v>
      </c>
      <c r="BJ6" s="7">
        <v>20</v>
      </c>
      <c r="BK6" s="7">
        <v>20</v>
      </c>
      <c r="BL6" s="7">
        <v>20</v>
      </c>
      <c r="BM6" s="7">
        <v>20</v>
      </c>
      <c r="BN6" s="7">
        <v>20</v>
      </c>
      <c r="BO6" s="7">
        <v>20</v>
      </c>
      <c r="BP6" s="7">
        <v>20</v>
      </c>
      <c r="BQ6" s="7">
        <v>20</v>
      </c>
      <c r="BR6" s="7">
        <v>20</v>
      </c>
      <c r="BS6" s="7">
        <v>20</v>
      </c>
      <c r="BT6" s="7">
        <v>20</v>
      </c>
      <c r="BU6" s="7">
        <v>20</v>
      </c>
      <c r="BV6" s="7">
        <v>20</v>
      </c>
      <c r="BW6" s="7">
        <v>20</v>
      </c>
      <c r="BX6" s="7">
        <v>50</v>
      </c>
      <c r="BY6" s="7">
        <v>50</v>
      </c>
      <c r="BZ6" s="7">
        <v>50</v>
      </c>
      <c r="CA6" s="7">
        <v>50</v>
      </c>
      <c r="CB6" s="287">
        <v>350</v>
      </c>
      <c r="CC6" s="81"/>
      <c r="CD6" s="1"/>
      <c r="CE6" s="546" t="s">
        <v>9</v>
      </c>
      <c r="CF6" s="547"/>
      <c r="CG6" s="547"/>
      <c r="CH6" s="1"/>
      <c r="CT6" s="23"/>
    </row>
    <row r="7" spans="1:98" ht="21.95" customHeight="1">
      <c r="A7" s="72">
        <v>1</v>
      </c>
      <c r="B7" s="403">
        <v>6</v>
      </c>
      <c r="C7" s="404" t="s">
        <v>6</v>
      </c>
      <c r="D7" s="405">
        <v>936</v>
      </c>
      <c r="E7" s="406" t="s">
        <v>137</v>
      </c>
      <c r="F7" s="407" t="s">
        <v>138</v>
      </c>
      <c r="G7" s="407" t="s">
        <v>139</v>
      </c>
      <c r="H7" s="408" t="s">
        <v>140</v>
      </c>
      <c r="I7" s="409">
        <v>601</v>
      </c>
      <c r="J7" s="410" t="s">
        <v>180</v>
      </c>
      <c r="K7" s="411" t="s">
        <v>181</v>
      </c>
      <c r="L7" s="8">
        <v>4</v>
      </c>
      <c r="M7" s="9">
        <v>5</v>
      </c>
      <c r="N7" s="9">
        <v>5</v>
      </c>
      <c r="O7" s="9">
        <v>4</v>
      </c>
      <c r="P7" s="9">
        <v>39</v>
      </c>
      <c r="Q7" s="40">
        <v>10</v>
      </c>
      <c r="R7" s="43">
        <v>39</v>
      </c>
      <c r="S7" s="10">
        <v>10</v>
      </c>
      <c r="T7" s="15">
        <v>3</v>
      </c>
      <c r="U7" s="16">
        <v>3</v>
      </c>
      <c r="V7" s="16">
        <v>3</v>
      </c>
      <c r="W7" s="16">
        <v>3</v>
      </c>
      <c r="X7" s="9">
        <v>39</v>
      </c>
      <c r="Y7" s="45">
        <v>20</v>
      </c>
      <c r="Z7" s="43">
        <v>80</v>
      </c>
      <c r="AA7" s="10">
        <v>30</v>
      </c>
      <c r="AB7" s="293" t="s">
        <v>40</v>
      </c>
      <c r="AC7" s="8">
        <v>4</v>
      </c>
      <c r="AD7" s="9">
        <v>4</v>
      </c>
      <c r="AE7" s="9">
        <v>4</v>
      </c>
      <c r="AF7" s="9">
        <v>5</v>
      </c>
      <c r="AG7" s="43">
        <v>45</v>
      </c>
      <c r="AH7" s="9">
        <v>15</v>
      </c>
      <c r="AI7" s="9">
        <v>45</v>
      </c>
      <c r="AJ7" s="43">
        <v>15</v>
      </c>
      <c r="AK7" s="8">
        <v>5</v>
      </c>
      <c r="AL7" s="9">
        <v>5</v>
      </c>
      <c r="AM7" s="9">
        <v>5</v>
      </c>
      <c r="AN7" s="9">
        <v>5</v>
      </c>
      <c r="AO7" s="9">
        <v>31</v>
      </c>
      <c r="AP7" s="40">
        <v>10</v>
      </c>
      <c r="AQ7" s="43">
        <v>31</v>
      </c>
      <c r="AR7" s="10">
        <v>4</v>
      </c>
      <c r="AS7" s="8">
        <v>3</v>
      </c>
      <c r="AT7" s="9">
        <v>3</v>
      </c>
      <c r="AU7" s="9">
        <v>3</v>
      </c>
      <c r="AV7" s="9">
        <v>3</v>
      </c>
      <c r="AW7" s="9">
        <v>46</v>
      </c>
      <c r="AX7" s="40">
        <v>8</v>
      </c>
      <c r="AY7" s="43">
        <v>45</v>
      </c>
      <c r="AZ7" s="10">
        <v>4</v>
      </c>
      <c r="BA7" s="8">
        <v>5</v>
      </c>
      <c r="BB7" s="9">
        <v>4</v>
      </c>
      <c r="BC7" s="9">
        <v>4</v>
      </c>
      <c r="BD7" s="9">
        <v>4</v>
      </c>
      <c r="BE7" s="9">
        <v>40</v>
      </c>
      <c r="BF7" s="40">
        <v>10</v>
      </c>
      <c r="BG7" s="43">
        <v>62</v>
      </c>
      <c r="BH7" s="10">
        <v>17</v>
      </c>
      <c r="BI7" s="8">
        <v>25</v>
      </c>
      <c r="BJ7" s="9">
        <v>18</v>
      </c>
      <c r="BK7" s="9"/>
      <c r="BL7" s="9">
        <v>21</v>
      </c>
      <c r="BM7" s="40">
        <v>19</v>
      </c>
      <c r="BN7" s="8">
        <v>11</v>
      </c>
      <c r="BO7" s="9">
        <v>20</v>
      </c>
      <c r="BP7" s="9"/>
      <c r="BQ7" s="9">
        <v>23</v>
      </c>
      <c r="BR7" s="10">
        <v>20</v>
      </c>
      <c r="BS7" s="8">
        <v>21</v>
      </c>
      <c r="BT7" s="9"/>
      <c r="BU7" s="9">
        <v>21</v>
      </c>
      <c r="BV7" s="9">
        <v>21</v>
      </c>
      <c r="BW7" s="40">
        <v>21</v>
      </c>
      <c r="BX7" s="8">
        <v>45</v>
      </c>
      <c r="BY7" s="9">
        <v>36</v>
      </c>
      <c r="BZ7" s="9">
        <v>45</v>
      </c>
      <c r="CA7" s="10">
        <v>41</v>
      </c>
      <c r="CB7" s="8">
        <v>220</v>
      </c>
      <c r="CC7" s="82">
        <v>170</v>
      </c>
      <c r="CD7" s="1"/>
      <c r="CE7" s="1"/>
      <c r="CF7" s="1"/>
      <c r="CG7" s="1"/>
      <c r="CH7" s="3"/>
      <c r="CT7" s="23"/>
    </row>
    <row r="8" spans="1:98" ht="21.95" customHeight="1">
      <c r="A8" s="73">
        <v>2</v>
      </c>
      <c r="B8" s="412">
        <v>6</v>
      </c>
      <c r="C8" s="413" t="s">
        <v>6</v>
      </c>
      <c r="D8" s="414">
        <v>944</v>
      </c>
      <c r="E8" s="415">
        <v>42005</v>
      </c>
      <c r="F8" s="416" t="s">
        <v>141</v>
      </c>
      <c r="G8" s="416" t="s">
        <v>142</v>
      </c>
      <c r="H8" s="417" t="s">
        <v>143</v>
      </c>
      <c r="I8" s="418">
        <v>602</v>
      </c>
      <c r="J8" s="419" t="s">
        <v>179</v>
      </c>
      <c r="K8" s="420" t="s">
        <v>181</v>
      </c>
      <c r="L8" s="11">
        <v>4</v>
      </c>
      <c r="M8" s="6">
        <v>4</v>
      </c>
      <c r="N8" s="6">
        <v>4</v>
      </c>
      <c r="O8" s="6">
        <v>4</v>
      </c>
      <c r="P8" s="6">
        <v>37</v>
      </c>
      <c r="Q8" s="41">
        <v>11</v>
      </c>
      <c r="R8" s="44">
        <v>67</v>
      </c>
      <c r="S8" s="12">
        <v>11</v>
      </c>
      <c r="T8" s="17">
        <v>4</v>
      </c>
      <c r="U8" s="18">
        <v>4</v>
      </c>
      <c r="V8" s="18">
        <v>4</v>
      </c>
      <c r="W8" s="18">
        <v>4</v>
      </c>
      <c r="X8" s="6">
        <v>37</v>
      </c>
      <c r="Y8" s="46">
        <v>12</v>
      </c>
      <c r="Z8" s="44">
        <v>37</v>
      </c>
      <c r="AA8" s="12">
        <v>22</v>
      </c>
      <c r="AB8" s="294" t="s">
        <v>40</v>
      </c>
      <c r="AC8" s="11" t="s">
        <v>4</v>
      </c>
      <c r="AD8" s="6" t="s">
        <v>4</v>
      </c>
      <c r="AE8" s="6">
        <v>4</v>
      </c>
      <c r="AF8" s="6">
        <v>5</v>
      </c>
      <c r="AG8" s="44">
        <v>40</v>
      </c>
      <c r="AH8" s="6">
        <v>15</v>
      </c>
      <c r="AI8" s="6">
        <v>75</v>
      </c>
      <c r="AJ8" s="44">
        <v>16</v>
      </c>
      <c r="AK8" s="11">
        <v>5</v>
      </c>
      <c r="AL8" s="6">
        <v>5</v>
      </c>
      <c r="AM8" s="6">
        <v>5</v>
      </c>
      <c r="AN8" s="6">
        <v>5</v>
      </c>
      <c r="AO8" s="6">
        <v>31</v>
      </c>
      <c r="AP8" s="41">
        <v>11</v>
      </c>
      <c r="AQ8" s="44">
        <v>31</v>
      </c>
      <c r="AR8" s="12">
        <v>4</v>
      </c>
      <c r="AS8" s="11">
        <v>4</v>
      </c>
      <c r="AT8" s="6">
        <v>4</v>
      </c>
      <c r="AU8" s="6">
        <v>4</v>
      </c>
      <c r="AV8" s="6">
        <v>4</v>
      </c>
      <c r="AW8" s="6">
        <v>14</v>
      </c>
      <c r="AX8" s="41">
        <v>18</v>
      </c>
      <c r="AY8" s="44">
        <v>14</v>
      </c>
      <c r="AZ8" s="12">
        <v>24</v>
      </c>
      <c r="BA8" s="11">
        <v>4</v>
      </c>
      <c r="BB8" s="6">
        <v>4</v>
      </c>
      <c r="BC8" s="6">
        <v>4</v>
      </c>
      <c r="BD8" s="6">
        <v>4</v>
      </c>
      <c r="BE8" s="6">
        <v>42</v>
      </c>
      <c r="BF8" s="41">
        <v>11</v>
      </c>
      <c r="BG8" s="44">
        <v>66</v>
      </c>
      <c r="BH8" s="12">
        <v>18</v>
      </c>
      <c r="BI8" s="11">
        <v>24</v>
      </c>
      <c r="BJ8" s="6">
        <v>18</v>
      </c>
      <c r="BK8" s="6"/>
      <c r="BL8" s="6">
        <v>24</v>
      </c>
      <c r="BM8" s="41">
        <v>19</v>
      </c>
      <c r="BN8" s="11">
        <v>11</v>
      </c>
      <c r="BO8" s="6">
        <v>22</v>
      </c>
      <c r="BP8" s="6"/>
      <c r="BQ8" s="6">
        <v>22</v>
      </c>
      <c r="BR8" s="12">
        <v>25</v>
      </c>
      <c r="BS8" s="11">
        <v>21</v>
      </c>
      <c r="BT8" s="6"/>
      <c r="BU8" s="6">
        <v>21</v>
      </c>
      <c r="BV8" s="6">
        <v>21</v>
      </c>
      <c r="BW8" s="41">
        <v>21</v>
      </c>
      <c r="BX8" s="11">
        <v>30</v>
      </c>
      <c r="BY8" s="6">
        <v>32</v>
      </c>
      <c r="BZ8" s="6">
        <v>40</v>
      </c>
      <c r="CA8" s="12">
        <v>41</v>
      </c>
      <c r="CB8" s="11">
        <v>220</v>
      </c>
      <c r="CC8" s="83">
        <v>168</v>
      </c>
      <c r="CD8" s="1"/>
      <c r="CE8" s="548" t="s">
        <v>16</v>
      </c>
      <c r="CF8" s="548"/>
      <c r="CG8" s="548"/>
      <c r="CH8" s="1"/>
      <c r="CT8" s="23"/>
    </row>
    <row r="9" spans="1:98" ht="21.95" customHeight="1">
      <c r="A9" s="73">
        <v>3</v>
      </c>
      <c r="B9" s="412">
        <v>6</v>
      </c>
      <c r="C9" s="413" t="s">
        <v>6</v>
      </c>
      <c r="D9" s="414">
        <v>934</v>
      </c>
      <c r="E9" s="415">
        <v>42348</v>
      </c>
      <c r="F9" s="416" t="s">
        <v>144</v>
      </c>
      <c r="G9" s="416" t="s">
        <v>145</v>
      </c>
      <c r="H9" s="417" t="s">
        <v>146</v>
      </c>
      <c r="I9" s="418">
        <v>603</v>
      </c>
      <c r="J9" s="419" t="s">
        <v>179</v>
      </c>
      <c r="K9" s="420" t="s">
        <v>181</v>
      </c>
      <c r="L9" s="11">
        <v>3</v>
      </c>
      <c r="M9" s="6">
        <v>3</v>
      </c>
      <c r="N9" s="6">
        <v>3</v>
      </c>
      <c r="O9" s="6">
        <v>4</v>
      </c>
      <c r="P9" s="6">
        <v>38</v>
      </c>
      <c r="Q9" s="41">
        <v>12</v>
      </c>
      <c r="R9" s="44">
        <v>57</v>
      </c>
      <c r="S9" s="12">
        <v>11</v>
      </c>
      <c r="T9" s="17">
        <v>5</v>
      </c>
      <c r="U9" s="18">
        <v>5</v>
      </c>
      <c r="V9" s="18">
        <v>5</v>
      </c>
      <c r="W9" s="18">
        <v>5</v>
      </c>
      <c r="X9" s="18">
        <v>40</v>
      </c>
      <c r="Y9" s="46">
        <v>11</v>
      </c>
      <c r="Z9" s="44">
        <v>37</v>
      </c>
      <c r="AA9" s="12">
        <v>23</v>
      </c>
      <c r="AB9" s="294" t="s">
        <v>186</v>
      </c>
      <c r="AC9" s="11">
        <v>3</v>
      </c>
      <c r="AD9" s="6">
        <v>3</v>
      </c>
      <c r="AE9" s="6">
        <v>5</v>
      </c>
      <c r="AF9" s="6">
        <v>5</v>
      </c>
      <c r="AG9" s="44">
        <v>45</v>
      </c>
      <c r="AH9" s="6">
        <v>14</v>
      </c>
      <c r="AI9" s="6">
        <v>65</v>
      </c>
      <c r="AJ9" s="44">
        <v>25</v>
      </c>
      <c r="AK9" s="11">
        <v>5</v>
      </c>
      <c r="AL9" s="6">
        <v>5</v>
      </c>
      <c r="AM9" s="6">
        <v>5</v>
      </c>
      <c r="AN9" s="6">
        <v>5</v>
      </c>
      <c r="AO9" s="6">
        <v>31</v>
      </c>
      <c r="AP9" s="41">
        <v>12</v>
      </c>
      <c r="AQ9" s="44">
        <v>55</v>
      </c>
      <c r="AR9" s="12">
        <v>8</v>
      </c>
      <c r="AS9" s="11">
        <v>5</v>
      </c>
      <c r="AT9" s="6">
        <v>5</v>
      </c>
      <c r="AU9" s="6">
        <v>5</v>
      </c>
      <c r="AV9" s="6">
        <v>5</v>
      </c>
      <c r="AW9" s="6">
        <v>23</v>
      </c>
      <c r="AX9" s="41">
        <v>10</v>
      </c>
      <c r="AY9" s="44">
        <v>58</v>
      </c>
      <c r="AZ9" s="12">
        <v>18</v>
      </c>
      <c r="BA9" s="11">
        <v>4</v>
      </c>
      <c r="BB9" s="6">
        <v>4</v>
      </c>
      <c r="BC9" s="6">
        <v>4</v>
      </c>
      <c r="BD9" s="6">
        <v>4</v>
      </c>
      <c r="BE9" s="6">
        <v>42</v>
      </c>
      <c r="BF9" s="41">
        <v>12</v>
      </c>
      <c r="BG9" s="44">
        <v>66</v>
      </c>
      <c r="BH9" s="12">
        <v>18</v>
      </c>
      <c r="BI9" s="11">
        <v>21</v>
      </c>
      <c r="BJ9" s="6">
        <v>18</v>
      </c>
      <c r="BK9" s="6"/>
      <c r="BL9" s="6">
        <v>24</v>
      </c>
      <c r="BM9" s="41">
        <v>19</v>
      </c>
      <c r="BN9" s="11">
        <v>11</v>
      </c>
      <c r="BO9" s="6">
        <v>22</v>
      </c>
      <c r="BP9" s="6"/>
      <c r="BQ9" s="6">
        <v>22</v>
      </c>
      <c r="BR9" s="12">
        <v>25</v>
      </c>
      <c r="BS9" s="11">
        <v>21</v>
      </c>
      <c r="BT9" s="6"/>
      <c r="BU9" s="6">
        <v>21</v>
      </c>
      <c r="BV9" s="6">
        <v>21</v>
      </c>
      <c r="BW9" s="41">
        <v>21</v>
      </c>
      <c r="BX9" s="11"/>
      <c r="BY9" s="6"/>
      <c r="BZ9" s="6"/>
      <c r="CA9" s="12"/>
      <c r="CB9" s="11">
        <v>360</v>
      </c>
      <c r="CC9" s="83">
        <v>160</v>
      </c>
      <c r="CD9" s="1"/>
      <c r="CE9" s="1"/>
      <c r="CF9" s="1"/>
      <c r="CG9" s="1"/>
      <c r="CH9" s="1"/>
      <c r="CT9" s="23"/>
    </row>
    <row r="10" spans="1:98" ht="21.95" customHeight="1">
      <c r="A10" s="73">
        <v>4</v>
      </c>
      <c r="B10" s="412">
        <v>6</v>
      </c>
      <c r="C10" s="413" t="s">
        <v>6</v>
      </c>
      <c r="D10" s="414">
        <v>926</v>
      </c>
      <c r="E10" s="415">
        <v>42491</v>
      </c>
      <c r="F10" s="416" t="s">
        <v>147</v>
      </c>
      <c r="G10" s="416" t="s">
        <v>148</v>
      </c>
      <c r="H10" s="417" t="s">
        <v>149</v>
      </c>
      <c r="I10" s="418">
        <v>604</v>
      </c>
      <c r="J10" s="419" t="s">
        <v>179</v>
      </c>
      <c r="K10" s="420" t="s">
        <v>181</v>
      </c>
      <c r="L10" s="11">
        <v>3</v>
      </c>
      <c r="M10" s="6">
        <v>3</v>
      </c>
      <c r="N10" s="6">
        <v>3</v>
      </c>
      <c r="O10" s="6">
        <v>4</v>
      </c>
      <c r="P10" s="6">
        <v>35</v>
      </c>
      <c r="Q10" s="41">
        <v>11</v>
      </c>
      <c r="R10" s="44">
        <v>65</v>
      </c>
      <c r="S10" s="12">
        <v>11</v>
      </c>
      <c r="T10" s="17">
        <v>4</v>
      </c>
      <c r="U10" s="18">
        <v>4</v>
      </c>
      <c r="V10" s="18" t="s">
        <v>4</v>
      </c>
      <c r="W10" s="18">
        <v>5</v>
      </c>
      <c r="X10" s="18">
        <v>41</v>
      </c>
      <c r="Y10" s="46">
        <v>10</v>
      </c>
      <c r="Z10" s="44">
        <v>67</v>
      </c>
      <c r="AA10" s="12">
        <v>25</v>
      </c>
      <c r="AB10" s="294" t="s">
        <v>187</v>
      </c>
      <c r="AC10" s="11">
        <v>5</v>
      </c>
      <c r="AD10" s="6">
        <v>5</v>
      </c>
      <c r="AE10" s="6">
        <v>5</v>
      </c>
      <c r="AF10" s="6">
        <v>5</v>
      </c>
      <c r="AG10" s="44">
        <v>40</v>
      </c>
      <c r="AH10" s="6">
        <v>15</v>
      </c>
      <c r="AI10" s="6">
        <v>62</v>
      </c>
      <c r="AJ10" s="44">
        <v>24</v>
      </c>
      <c r="AK10" s="11">
        <v>5</v>
      </c>
      <c r="AL10" s="6">
        <v>5</v>
      </c>
      <c r="AM10" s="6">
        <v>5</v>
      </c>
      <c r="AN10" s="6">
        <v>5</v>
      </c>
      <c r="AO10" s="6">
        <v>31</v>
      </c>
      <c r="AP10" s="41">
        <v>10</v>
      </c>
      <c r="AQ10" s="44">
        <v>55</v>
      </c>
      <c r="AR10" s="12">
        <v>8</v>
      </c>
      <c r="AS10" s="11">
        <v>5</v>
      </c>
      <c r="AT10" s="6">
        <v>5</v>
      </c>
      <c r="AU10" s="6">
        <v>5</v>
      </c>
      <c r="AV10" s="6">
        <v>5</v>
      </c>
      <c r="AW10" s="6">
        <v>25</v>
      </c>
      <c r="AX10" s="41">
        <v>11</v>
      </c>
      <c r="AY10" s="44">
        <v>58</v>
      </c>
      <c r="AZ10" s="12">
        <v>17</v>
      </c>
      <c r="BA10" s="11">
        <v>4</v>
      </c>
      <c r="BB10" s="6">
        <v>4</v>
      </c>
      <c r="BC10" s="6">
        <v>4</v>
      </c>
      <c r="BD10" s="6">
        <v>4</v>
      </c>
      <c r="BE10" s="6">
        <v>42</v>
      </c>
      <c r="BF10" s="41">
        <v>10</v>
      </c>
      <c r="BG10" s="44">
        <v>66</v>
      </c>
      <c r="BH10" s="12">
        <v>18</v>
      </c>
      <c r="BI10" s="11">
        <v>20</v>
      </c>
      <c r="BJ10" s="6">
        <v>18</v>
      </c>
      <c r="BK10" s="6"/>
      <c r="BL10" s="6">
        <v>24</v>
      </c>
      <c r="BM10" s="41">
        <v>19</v>
      </c>
      <c r="BN10" s="11">
        <v>11</v>
      </c>
      <c r="BO10" s="6">
        <v>22</v>
      </c>
      <c r="BP10" s="6"/>
      <c r="BQ10" s="6">
        <v>22</v>
      </c>
      <c r="BR10" s="12">
        <v>26</v>
      </c>
      <c r="BS10" s="11">
        <v>21</v>
      </c>
      <c r="BT10" s="6"/>
      <c r="BU10" s="6">
        <v>21</v>
      </c>
      <c r="BV10" s="6">
        <v>21</v>
      </c>
      <c r="BW10" s="41">
        <v>21</v>
      </c>
      <c r="BX10" s="11"/>
      <c r="BY10" s="6"/>
      <c r="BZ10" s="6"/>
      <c r="CA10" s="12"/>
      <c r="CB10" s="11">
        <v>220</v>
      </c>
      <c r="CC10" s="83">
        <v>188</v>
      </c>
      <c r="CD10" s="1"/>
      <c r="CE10" s="554" t="s">
        <v>0</v>
      </c>
      <c r="CF10" s="555"/>
      <c r="CG10" s="555"/>
      <c r="CH10" s="1"/>
      <c r="CT10" s="23"/>
    </row>
    <row r="11" spans="1:98" ht="21.95" customHeight="1">
      <c r="A11" s="73">
        <v>5</v>
      </c>
      <c r="B11" s="412">
        <v>6</v>
      </c>
      <c r="C11" s="413" t="s">
        <v>6</v>
      </c>
      <c r="D11" s="414">
        <v>951</v>
      </c>
      <c r="E11" s="415" t="s">
        <v>150</v>
      </c>
      <c r="F11" s="416" t="s">
        <v>151</v>
      </c>
      <c r="G11" s="416" t="s">
        <v>152</v>
      </c>
      <c r="H11" s="417" t="s">
        <v>153</v>
      </c>
      <c r="I11" s="418">
        <v>605</v>
      </c>
      <c r="J11" s="419" t="s">
        <v>179</v>
      </c>
      <c r="K11" s="420" t="s">
        <v>182</v>
      </c>
      <c r="L11" s="11">
        <v>3</v>
      </c>
      <c r="M11" s="6">
        <v>3</v>
      </c>
      <c r="N11" s="6">
        <v>3</v>
      </c>
      <c r="O11" s="6">
        <v>4</v>
      </c>
      <c r="P11" s="6" t="s">
        <v>3</v>
      </c>
      <c r="Q11" s="41">
        <v>11</v>
      </c>
      <c r="R11" s="44">
        <v>58</v>
      </c>
      <c r="S11" s="12">
        <v>11</v>
      </c>
      <c r="T11" s="17">
        <v>4</v>
      </c>
      <c r="U11" s="18">
        <v>4</v>
      </c>
      <c r="V11" s="18">
        <v>4</v>
      </c>
      <c r="W11" s="18">
        <v>5</v>
      </c>
      <c r="X11" s="18">
        <v>40</v>
      </c>
      <c r="Y11" s="46">
        <v>10</v>
      </c>
      <c r="Z11" s="44">
        <v>68</v>
      </c>
      <c r="AA11" s="12">
        <v>24</v>
      </c>
      <c r="AB11" s="294" t="s">
        <v>188</v>
      </c>
      <c r="AC11" s="11" t="s">
        <v>3</v>
      </c>
      <c r="AD11" s="6">
        <v>5</v>
      </c>
      <c r="AE11" s="6">
        <v>5</v>
      </c>
      <c r="AF11" s="6">
        <v>5</v>
      </c>
      <c r="AG11" s="44">
        <v>41</v>
      </c>
      <c r="AH11" s="6">
        <v>16</v>
      </c>
      <c r="AI11" s="6">
        <v>63</v>
      </c>
      <c r="AJ11" s="44">
        <v>22</v>
      </c>
      <c r="AK11" s="11">
        <v>5</v>
      </c>
      <c r="AL11" s="6">
        <v>5</v>
      </c>
      <c r="AM11" s="6">
        <v>5</v>
      </c>
      <c r="AN11" s="6">
        <v>5</v>
      </c>
      <c r="AO11" s="6">
        <v>31</v>
      </c>
      <c r="AP11" s="41">
        <v>8</v>
      </c>
      <c r="AQ11" s="44">
        <v>55</v>
      </c>
      <c r="AR11" s="12">
        <v>8</v>
      </c>
      <c r="AS11" s="11">
        <v>5</v>
      </c>
      <c r="AT11" s="6">
        <v>5</v>
      </c>
      <c r="AU11" s="6">
        <v>5</v>
      </c>
      <c r="AV11" s="6">
        <v>5</v>
      </c>
      <c r="AW11" s="6">
        <v>26</v>
      </c>
      <c r="AX11" s="41">
        <v>11</v>
      </c>
      <c r="AY11" s="44">
        <v>58</v>
      </c>
      <c r="AZ11" s="12">
        <v>16</v>
      </c>
      <c r="BA11" s="11">
        <v>3</v>
      </c>
      <c r="BB11" s="6">
        <v>4</v>
      </c>
      <c r="BC11" s="6">
        <v>4</v>
      </c>
      <c r="BD11" s="6">
        <v>4</v>
      </c>
      <c r="BE11" s="6">
        <v>42</v>
      </c>
      <c r="BF11" s="41">
        <v>10</v>
      </c>
      <c r="BG11" s="44">
        <v>66</v>
      </c>
      <c r="BH11" s="12">
        <v>18</v>
      </c>
      <c r="BI11" s="11">
        <v>22</v>
      </c>
      <c r="BJ11" s="6">
        <v>18</v>
      </c>
      <c r="BK11" s="6"/>
      <c r="BL11" s="6">
        <v>24</v>
      </c>
      <c r="BM11" s="41">
        <v>19</v>
      </c>
      <c r="BN11" s="11">
        <v>11</v>
      </c>
      <c r="BO11" s="6">
        <v>22</v>
      </c>
      <c r="BP11" s="6"/>
      <c r="BQ11" s="6">
        <v>22</v>
      </c>
      <c r="BR11" s="12">
        <v>24</v>
      </c>
      <c r="BS11" s="11">
        <v>22</v>
      </c>
      <c r="BT11" s="6"/>
      <c r="BU11" s="6">
        <v>21</v>
      </c>
      <c r="BV11" s="6">
        <v>21</v>
      </c>
      <c r="BW11" s="41">
        <v>21</v>
      </c>
      <c r="BX11" s="11"/>
      <c r="BY11" s="6"/>
      <c r="BZ11" s="6"/>
      <c r="CA11" s="12"/>
      <c r="CB11" s="11"/>
      <c r="CC11" s="83"/>
      <c r="CD11" s="1"/>
      <c r="CE11" s="554"/>
      <c r="CF11" s="555"/>
      <c r="CG11" s="555"/>
      <c r="CH11" s="1"/>
      <c r="CT11" s="23"/>
    </row>
    <row r="12" spans="1:98" ht="21.95" customHeight="1">
      <c r="A12" s="73">
        <v>6</v>
      </c>
      <c r="B12" s="412">
        <v>6</v>
      </c>
      <c r="C12" s="413" t="s">
        <v>6</v>
      </c>
      <c r="D12" s="414">
        <v>939</v>
      </c>
      <c r="E12" s="415" t="s">
        <v>154</v>
      </c>
      <c r="F12" s="416" t="s">
        <v>155</v>
      </c>
      <c r="G12" s="416" t="s">
        <v>156</v>
      </c>
      <c r="H12" s="417" t="s">
        <v>157</v>
      </c>
      <c r="I12" s="418">
        <v>606</v>
      </c>
      <c r="J12" s="419" t="s">
        <v>180</v>
      </c>
      <c r="K12" s="420" t="s">
        <v>181</v>
      </c>
      <c r="L12" s="11">
        <v>3</v>
      </c>
      <c r="M12" s="6">
        <v>3</v>
      </c>
      <c r="N12" s="6">
        <v>3</v>
      </c>
      <c r="O12" s="6">
        <v>4</v>
      </c>
      <c r="P12" s="6">
        <v>25</v>
      </c>
      <c r="Q12" s="41">
        <v>11</v>
      </c>
      <c r="R12" s="44">
        <v>58</v>
      </c>
      <c r="S12" s="12">
        <v>11</v>
      </c>
      <c r="T12" s="17">
        <v>4</v>
      </c>
      <c r="U12" s="18">
        <v>4</v>
      </c>
      <c r="V12" s="18">
        <v>4</v>
      </c>
      <c r="W12" s="18">
        <v>5</v>
      </c>
      <c r="X12" s="18">
        <v>33</v>
      </c>
      <c r="Y12" s="46">
        <v>11</v>
      </c>
      <c r="Z12" s="44">
        <v>69</v>
      </c>
      <c r="AA12" s="12">
        <v>26</v>
      </c>
      <c r="AB12" s="294" t="s">
        <v>189</v>
      </c>
      <c r="AC12" s="11">
        <v>3</v>
      </c>
      <c r="AD12" s="6">
        <v>3</v>
      </c>
      <c r="AE12" s="6">
        <v>5</v>
      </c>
      <c r="AF12" s="6">
        <v>5</v>
      </c>
      <c r="AG12" s="41">
        <v>42</v>
      </c>
      <c r="AH12" s="44">
        <v>14</v>
      </c>
      <c r="AI12" s="6">
        <v>40</v>
      </c>
      <c r="AJ12" s="44">
        <v>23</v>
      </c>
      <c r="AK12" s="11">
        <v>5</v>
      </c>
      <c r="AL12" s="6">
        <v>5</v>
      </c>
      <c r="AM12" s="6">
        <v>5</v>
      </c>
      <c r="AN12" s="6">
        <v>5</v>
      </c>
      <c r="AO12" s="6">
        <v>31</v>
      </c>
      <c r="AP12" s="41">
        <v>9</v>
      </c>
      <c r="AQ12" s="44">
        <v>55</v>
      </c>
      <c r="AR12" s="12">
        <v>8</v>
      </c>
      <c r="AS12" s="11">
        <v>5</v>
      </c>
      <c r="AT12" s="6">
        <v>5</v>
      </c>
      <c r="AU12" s="6">
        <v>5</v>
      </c>
      <c r="AV12" s="6">
        <v>5</v>
      </c>
      <c r="AW12" s="6">
        <v>28</v>
      </c>
      <c r="AX12" s="41">
        <v>11</v>
      </c>
      <c r="AY12" s="44">
        <v>58</v>
      </c>
      <c r="AZ12" s="12">
        <v>16</v>
      </c>
      <c r="BA12" s="11">
        <v>3</v>
      </c>
      <c r="BB12" s="6">
        <v>4</v>
      </c>
      <c r="BC12" s="6">
        <v>4</v>
      </c>
      <c r="BD12" s="6">
        <v>4</v>
      </c>
      <c r="BE12" s="6">
        <v>42</v>
      </c>
      <c r="BF12" s="41">
        <v>10</v>
      </c>
      <c r="BG12" s="44">
        <v>66</v>
      </c>
      <c r="BH12" s="12">
        <v>18</v>
      </c>
      <c r="BI12" s="11">
        <v>21</v>
      </c>
      <c r="BJ12" s="6">
        <v>18</v>
      </c>
      <c r="BK12" s="6"/>
      <c r="BL12" s="6">
        <v>24</v>
      </c>
      <c r="BM12" s="41">
        <v>19</v>
      </c>
      <c r="BN12" s="11">
        <v>12</v>
      </c>
      <c r="BO12" s="6">
        <v>22</v>
      </c>
      <c r="BP12" s="6"/>
      <c r="BQ12" s="6">
        <v>22</v>
      </c>
      <c r="BR12" s="12">
        <v>25</v>
      </c>
      <c r="BS12" s="11">
        <v>22</v>
      </c>
      <c r="BT12" s="6"/>
      <c r="BU12" s="6">
        <v>21</v>
      </c>
      <c r="BV12" s="6">
        <v>21</v>
      </c>
      <c r="BW12" s="41">
        <v>21</v>
      </c>
      <c r="BX12" s="11"/>
      <c r="BY12" s="6"/>
      <c r="BZ12" s="6"/>
      <c r="CA12" s="12"/>
      <c r="CB12" s="11"/>
      <c r="CC12" s="83"/>
      <c r="CD12" s="1"/>
      <c r="CE12" s="551" t="s">
        <v>1</v>
      </c>
      <c r="CF12" s="552"/>
      <c r="CG12" s="552"/>
      <c r="CH12" s="1"/>
      <c r="CT12" s="23"/>
    </row>
    <row r="13" spans="1:98" ht="21.95" customHeight="1">
      <c r="A13" s="73">
        <v>7</v>
      </c>
      <c r="B13" s="412">
        <v>6</v>
      </c>
      <c r="C13" s="413" t="s">
        <v>6</v>
      </c>
      <c r="D13" s="414">
        <v>942</v>
      </c>
      <c r="E13" s="415" t="s">
        <v>158</v>
      </c>
      <c r="F13" s="416" t="s">
        <v>159</v>
      </c>
      <c r="G13" s="416" t="s">
        <v>160</v>
      </c>
      <c r="H13" s="417" t="s">
        <v>161</v>
      </c>
      <c r="I13" s="418">
        <v>607</v>
      </c>
      <c r="J13" s="419" t="s">
        <v>179</v>
      </c>
      <c r="K13" s="420" t="s">
        <v>181</v>
      </c>
      <c r="L13" s="11">
        <v>3</v>
      </c>
      <c r="M13" s="6">
        <v>3</v>
      </c>
      <c r="N13" s="6">
        <v>3</v>
      </c>
      <c r="O13" s="6">
        <v>4</v>
      </c>
      <c r="P13" s="6">
        <v>39</v>
      </c>
      <c r="Q13" s="41">
        <v>11</v>
      </c>
      <c r="R13" s="44">
        <v>58</v>
      </c>
      <c r="S13" s="12">
        <v>11</v>
      </c>
      <c r="T13" s="17">
        <v>4</v>
      </c>
      <c r="U13" s="18">
        <v>4</v>
      </c>
      <c r="V13" s="18">
        <v>4</v>
      </c>
      <c r="W13" s="18">
        <v>5</v>
      </c>
      <c r="X13" s="18">
        <v>47</v>
      </c>
      <c r="Y13" s="46">
        <v>17</v>
      </c>
      <c r="Z13" s="44">
        <v>65</v>
      </c>
      <c r="AA13" s="12">
        <v>28</v>
      </c>
      <c r="AB13" s="294" t="s">
        <v>40</v>
      </c>
      <c r="AC13" s="11">
        <v>3</v>
      </c>
      <c r="AD13" s="6">
        <v>3</v>
      </c>
      <c r="AE13" s="6">
        <v>5</v>
      </c>
      <c r="AF13" s="6">
        <v>5</v>
      </c>
      <c r="AG13" s="41">
        <v>45</v>
      </c>
      <c r="AH13" s="44">
        <v>15</v>
      </c>
      <c r="AI13" s="6">
        <v>45</v>
      </c>
      <c r="AJ13" s="44">
        <v>24</v>
      </c>
      <c r="AK13" s="11">
        <v>5</v>
      </c>
      <c r="AL13" s="6">
        <v>5</v>
      </c>
      <c r="AM13" s="6">
        <v>5</v>
      </c>
      <c r="AN13" s="6">
        <v>5</v>
      </c>
      <c r="AO13" s="6">
        <v>31</v>
      </c>
      <c r="AP13" s="41">
        <v>10</v>
      </c>
      <c r="AQ13" s="44">
        <v>55</v>
      </c>
      <c r="AR13" s="12">
        <v>8</v>
      </c>
      <c r="AS13" s="11">
        <v>5</v>
      </c>
      <c r="AT13" s="6">
        <v>5</v>
      </c>
      <c r="AU13" s="6">
        <v>5</v>
      </c>
      <c r="AV13" s="6">
        <v>5</v>
      </c>
      <c r="AW13" s="6">
        <v>27</v>
      </c>
      <c r="AX13" s="41">
        <v>11</v>
      </c>
      <c r="AY13" s="44">
        <v>58</v>
      </c>
      <c r="AZ13" s="12">
        <v>16</v>
      </c>
      <c r="BA13" s="11">
        <v>3</v>
      </c>
      <c r="BB13" s="6">
        <v>4</v>
      </c>
      <c r="BC13" s="6">
        <v>4</v>
      </c>
      <c r="BD13" s="6">
        <v>4</v>
      </c>
      <c r="BE13" s="6">
        <v>42</v>
      </c>
      <c r="BF13" s="41">
        <v>10</v>
      </c>
      <c r="BG13" s="44">
        <v>66</v>
      </c>
      <c r="BH13" s="12">
        <v>18</v>
      </c>
      <c r="BI13" s="11">
        <v>22</v>
      </c>
      <c r="BJ13" s="6">
        <v>18</v>
      </c>
      <c r="BK13" s="6"/>
      <c r="BL13" s="6">
        <v>24</v>
      </c>
      <c r="BM13" s="41">
        <v>19</v>
      </c>
      <c r="BN13" s="11">
        <v>13</v>
      </c>
      <c r="BO13" s="6">
        <v>22</v>
      </c>
      <c r="BP13" s="6"/>
      <c r="BQ13" s="6">
        <v>22</v>
      </c>
      <c r="BR13" s="12">
        <v>26</v>
      </c>
      <c r="BS13" s="11">
        <v>23</v>
      </c>
      <c r="BT13" s="6"/>
      <c r="BU13" s="6">
        <v>21</v>
      </c>
      <c r="BV13" s="6">
        <v>21</v>
      </c>
      <c r="BW13" s="41">
        <v>21</v>
      </c>
      <c r="BX13" s="11"/>
      <c r="BY13" s="6"/>
      <c r="BZ13" s="6"/>
      <c r="CA13" s="12"/>
      <c r="CB13" s="11"/>
      <c r="CC13" s="83"/>
      <c r="CD13" s="1"/>
      <c r="CE13" s="551"/>
      <c r="CF13" s="552"/>
      <c r="CG13" s="552"/>
      <c r="CH13" s="1"/>
      <c r="CT13" s="23"/>
    </row>
    <row r="14" spans="1:98" ht="21.95" customHeight="1">
      <c r="A14" s="73">
        <v>8</v>
      </c>
      <c r="B14" s="412">
        <v>6</v>
      </c>
      <c r="C14" s="413" t="s">
        <v>6</v>
      </c>
      <c r="D14" s="414">
        <v>925</v>
      </c>
      <c r="E14" s="415" t="s">
        <v>162</v>
      </c>
      <c r="F14" s="416" t="s">
        <v>163</v>
      </c>
      <c r="G14" s="416" t="s">
        <v>164</v>
      </c>
      <c r="H14" s="417" t="s">
        <v>165</v>
      </c>
      <c r="I14" s="418">
        <v>608</v>
      </c>
      <c r="J14" s="419" t="s">
        <v>180</v>
      </c>
      <c r="K14" s="420" t="s">
        <v>181</v>
      </c>
      <c r="L14" s="11">
        <v>3</v>
      </c>
      <c r="M14" s="6">
        <v>3</v>
      </c>
      <c r="N14" s="6">
        <v>3</v>
      </c>
      <c r="O14" s="6">
        <v>4</v>
      </c>
      <c r="P14" s="6">
        <v>37</v>
      </c>
      <c r="Q14" s="41">
        <v>11</v>
      </c>
      <c r="R14" s="44">
        <v>58</v>
      </c>
      <c r="S14" s="12">
        <v>11</v>
      </c>
      <c r="T14" s="17">
        <v>4</v>
      </c>
      <c r="U14" s="18">
        <v>4</v>
      </c>
      <c r="V14" s="18">
        <v>4</v>
      </c>
      <c r="W14" s="18">
        <v>5</v>
      </c>
      <c r="X14" s="18">
        <v>48</v>
      </c>
      <c r="Y14" s="46">
        <v>18</v>
      </c>
      <c r="Z14" s="44">
        <v>64</v>
      </c>
      <c r="AA14" s="12">
        <v>29</v>
      </c>
      <c r="AB14" s="294" t="s">
        <v>40</v>
      </c>
      <c r="AC14" s="11">
        <v>3</v>
      </c>
      <c r="AD14" s="6">
        <v>3</v>
      </c>
      <c r="AE14" s="6">
        <v>5</v>
      </c>
      <c r="AF14" s="6">
        <v>5</v>
      </c>
      <c r="AG14" s="41">
        <v>41</v>
      </c>
      <c r="AH14" s="44">
        <v>16</v>
      </c>
      <c r="AI14" s="6">
        <v>65</v>
      </c>
      <c r="AJ14" s="44">
        <v>25</v>
      </c>
      <c r="AK14" s="11">
        <v>5</v>
      </c>
      <c r="AL14" s="6">
        <v>5</v>
      </c>
      <c r="AM14" s="6">
        <v>5</v>
      </c>
      <c r="AN14" s="6">
        <v>5</v>
      </c>
      <c r="AO14" s="6">
        <v>31</v>
      </c>
      <c r="AP14" s="41">
        <v>11</v>
      </c>
      <c r="AQ14" s="44">
        <v>55</v>
      </c>
      <c r="AR14" s="12">
        <v>8</v>
      </c>
      <c r="AS14" s="11">
        <v>5</v>
      </c>
      <c r="AT14" s="6">
        <v>5</v>
      </c>
      <c r="AU14" s="6">
        <v>5</v>
      </c>
      <c r="AV14" s="6">
        <v>5</v>
      </c>
      <c r="AW14" s="6">
        <v>29</v>
      </c>
      <c r="AX14" s="41">
        <v>11</v>
      </c>
      <c r="AY14" s="44">
        <v>58</v>
      </c>
      <c r="AZ14" s="12">
        <v>16</v>
      </c>
      <c r="BA14" s="11">
        <v>3</v>
      </c>
      <c r="BB14" s="6">
        <v>4</v>
      </c>
      <c r="BC14" s="6">
        <v>4</v>
      </c>
      <c r="BD14" s="6">
        <v>4</v>
      </c>
      <c r="BE14" s="6">
        <v>42</v>
      </c>
      <c r="BF14" s="41">
        <v>10</v>
      </c>
      <c r="BG14" s="44">
        <v>66</v>
      </c>
      <c r="BH14" s="12">
        <v>18</v>
      </c>
      <c r="BI14" s="11">
        <v>23</v>
      </c>
      <c r="BJ14" s="6">
        <v>18</v>
      </c>
      <c r="BK14" s="6"/>
      <c r="BL14" s="6">
        <v>24</v>
      </c>
      <c r="BM14" s="41">
        <v>19</v>
      </c>
      <c r="BN14" s="11">
        <v>13</v>
      </c>
      <c r="BO14" s="6">
        <v>22</v>
      </c>
      <c r="BP14" s="6"/>
      <c r="BQ14" s="6">
        <v>22</v>
      </c>
      <c r="BR14" s="12">
        <v>24</v>
      </c>
      <c r="BS14" s="11">
        <v>23</v>
      </c>
      <c r="BT14" s="6"/>
      <c r="BU14" s="6">
        <v>21</v>
      </c>
      <c r="BV14" s="6">
        <v>21</v>
      </c>
      <c r="BW14" s="41">
        <v>21</v>
      </c>
      <c r="BX14" s="11"/>
      <c r="BY14" s="6"/>
      <c r="BZ14" s="6"/>
      <c r="CA14" s="12"/>
      <c r="CB14" s="11"/>
      <c r="CC14" s="83"/>
      <c r="CD14" s="1"/>
      <c r="CE14" s="549" t="s">
        <v>5</v>
      </c>
      <c r="CF14" s="550"/>
      <c r="CG14" s="550"/>
      <c r="CH14" s="1"/>
      <c r="CT14" s="23"/>
    </row>
    <row r="15" spans="1:98" ht="21.95" customHeight="1">
      <c r="A15" s="73">
        <v>9</v>
      </c>
      <c r="B15" s="412">
        <v>6</v>
      </c>
      <c r="C15" s="413" t="s">
        <v>6</v>
      </c>
      <c r="D15" s="414">
        <v>952</v>
      </c>
      <c r="E15" s="415">
        <v>42047</v>
      </c>
      <c r="F15" s="416" t="s">
        <v>166</v>
      </c>
      <c r="G15" s="416" t="s">
        <v>167</v>
      </c>
      <c r="H15" s="417" t="s">
        <v>168</v>
      </c>
      <c r="I15" s="418">
        <v>609</v>
      </c>
      <c r="J15" s="419" t="s">
        <v>179</v>
      </c>
      <c r="K15" s="420" t="s">
        <v>183</v>
      </c>
      <c r="L15" s="11">
        <v>3</v>
      </c>
      <c r="M15" s="6">
        <v>3</v>
      </c>
      <c r="N15" s="6">
        <v>3</v>
      </c>
      <c r="O15" s="6">
        <v>4</v>
      </c>
      <c r="P15" s="6">
        <v>35</v>
      </c>
      <c r="Q15" s="41">
        <v>11</v>
      </c>
      <c r="R15" s="44">
        <v>58</v>
      </c>
      <c r="S15" s="12">
        <v>11</v>
      </c>
      <c r="T15" s="17">
        <v>4</v>
      </c>
      <c r="U15" s="18">
        <v>4</v>
      </c>
      <c r="V15" s="18">
        <v>4</v>
      </c>
      <c r="W15" s="18">
        <v>5</v>
      </c>
      <c r="X15" s="18">
        <v>49</v>
      </c>
      <c r="Y15" s="46">
        <v>16</v>
      </c>
      <c r="Z15" s="44">
        <v>61</v>
      </c>
      <c r="AA15" s="12">
        <v>27</v>
      </c>
      <c r="AB15" s="294" t="s">
        <v>40</v>
      </c>
      <c r="AC15" s="11">
        <v>3</v>
      </c>
      <c r="AD15" s="6">
        <v>3</v>
      </c>
      <c r="AE15" s="6">
        <v>5</v>
      </c>
      <c r="AF15" s="6">
        <v>5</v>
      </c>
      <c r="AG15" s="41">
        <v>45</v>
      </c>
      <c r="AH15" s="44">
        <v>12</v>
      </c>
      <c r="AI15" s="6">
        <v>64</v>
      </c>
      <c r="AJ15" s="44">
        <v>26</v>
      </c>
      <c r="AK15" s="11">
        <v>5</v>
      </c>
      <c r="AL15" s="6">
        <v>5</v>
      </c>
      <c r="AM15" s="6">
        <v>5</v>
      </c>
      <c r="AN15" s="6">
        <v>5</v>
      </c>
      <c r="AO15" s="6">
        <v>31</v>
      </c>
      <c r="AP15" s="41">
        <v>9</v>
      </c>
      <c r="AQ15" s="44">
        <v>55</v>
      </c>
      <c r="AR15" s="12">
        <v>8</v>
      </c>
      <c r="AS15" s="11">
        <v>5</v>
      </c>
      <c r="AT15" s="6">
        <v>5</v>
      </c>
      <c r="AU15" s="6">
        <v>5</v>
      </c>
      <c r="AV15" s="6">
        <v>5</v>
      </c>
      <c r="AW15" s="6">
        <v>30</v>
      </c>
      <c r="AX15" s="41">
        <v>11</v>
      </c>
      <c r="AY15" s="44">
        <v>58</v>
      </c>
      <c r="AZ15" s="12">
        <v>16</v>
      </c>
      <c r="BA15" s="11">
        <v>2</v>
      </c>
      <c r="BB15" s="6">
        <v>4</v>
      </c>
      <c r="BC15" s="6">
        <v>4</v>
      </c>
      <c r="BD15" s="6">
        <v>4</v>
      </c>
      <c r="BE15" s="6">
        <v>42</v>
      </c>
      <c r="BF15" s="41">
        <v>10</v>
      </c>
      <c r="BG15" s="44">
        <v>66</v>
      </c>
      <c r="BH15" s="12">
        <v>18</v>
      </c>
      <c r="BI15" s="11">
        <v>21</v>
      </c>
      <c r="BJ15" s="6">
        <v>18</v>
      </c>
      <c r="BK15" s="6"/>
      <c r="BL15" s="6">
        <v>24</v>
      </c>
      <c r="BM15" s="41">
        <v>19</v>
      </c>
      <c r="BN15" s="11">
        <v>14</v>
      </c>
      <c r="BO15" s="6">
        <v>22</v>
      </c>
      <c r="BP15" s="6"/>
      <c r="BQ15" s="6">
        <v>22</v>
      </c>
      <c r="BR15" s="12">
        <v>25</v>
      </c>
      <c r="BS15" s="11">
        <v>23</v>
      </c>
      <c r="BT15" s="6"/>
      <c r="BU15" s="6">
        <v>23</v>
      </c>
      <c r="BV15" s="6">
        <v>21</v>
      </c>
      <c r="BW15" s="41">
        <v>21</v>
      </c>
      <c r="BX15" s="11"/>
      <c r="BY15" s="6"/>
      <c r="BZ15" s="6"/>
      <c r="CA15" s="12"/>
      <c r="CB15" s="11"/>
      <c r="CC15" s="83"/>
      <c r="CD15" s="1"/>
      <c r="CE15" s="549"/>
      <c r="CF15" s="550"/>
      <c r="CG15" s="550"/>
      <c r="CH15" s="1"/>
      <c r="CT15" s="23"/>
    </row>
    <row r="16" spans="1:98" ht="21.95" customHeight="1">
      <c r="A16" s="73">
        <v>10</v>
      </c>
      <c r="B16" s="412">
        <v>6</v>
      </c>
      <c r="C16" s="413" t="s">
        <v>6</v>
      </c>
      <c r="D16" s="414">
        <v>931</v>
      </c>
      <c r="E16" s="415" t="s">
        <v>169</v>
      </c>
      <c r="F16" s="416" t="s">
        <v>170</v>
      </c>
      <c r="G16" s="416" t="s">
        <v>171</v>
      </c>
      <c r="H16" s="417" t="s">
        <v>172</v>
      </c>
      <c r="I16" s="418">
        <v>610</v>
      </c>
      <c r="J16" s="419" t="s">
        <v>179</v>
      </c>
      <c r="K16" s="420" t="s">
        <v>181</v>
      </c>
      <c r="L16" s="11" t="s">
        <v>4</v>
      </c>
      <c r="M16" s="6">
        <v>5</v>
      </c>
      <c r="N16" s="6">
        <v>5</v>
      </c>
      <c r="O16" s="6">
        <v>5</v>
      </c>
      <c r="P16" s="6">
        <v>36</v>
      </c>
      <c r="Q16" s="41">
        <v>11</v>
      </c>
      <c r="R16" s="44">
        <v>58</v>
      </c>
      <c r="S16" s="12">
        <v>11</v>
      </c>
      <c r="T16" s="17">
        <v>4</v>
      </c>
      <c r="U16" s="18">
        <v>4</v>
      </c>
      <c r="V16" s="18">
        <v>4</v>
      </c>
      <c r="W16" s="18">
        <v>5</v>
      </c>
      <c r="X16" s="18">
        <v>10</v>
      </c>
      <c r="Y16" s="46">
        <v>8</v>
      </c>
      <c r="Z16" s="44">
        <v>62</v>
      </c>
      <c r="AA16" s="12">
        <v>21</v>
      </c>
      <c r="AB16" s="294" t="s">
        <v>40</v>
      </c>
      <c r="AC16" s="11">
        <v>3</v>
      </c>
      <c r="AD16" s="6">
        <v>3</v>
      </c>
      <c r="AE16" s="6">
        <v>5</v>
      </c>
      <c r="AF16" s="6">
        <v>5</v>
      </c>
      <c r="AG16" s="41">
        <v>41</v>
      </c>
      <c r="AH16" s="44">
        <v>14</v>
      </c>
      <c r="AI16" s="6">
        <v>58</v>
      </c>
      <c r="AJ16" s="44">
        <v>15</v>
      </c>
      <c r="AK16" s="11">
        <v>5</v>
      </c>
      <c r="AL16" s="6">
        <v>5</v>
      </c>
      <c r="AM16" s="6">
        <v>5</v>
      </c>
      <c r="AN16" s="6">
        <v>5</v>
      </c>
      <c r="AO16" s="6" t="s">
        <v>3</v>
      </c>
      <c r="AP16" s="41">
        <v>9</v>
      </c>
      <c r="AQ16" s="44">
        <v>55</v>
      </c>
      <c r="AR16" s="12">
        <v>8</v>
      </c>
      <c r="AS16" s="11">
        <v>5</v>
      </c>
      <c r="AT16" s="6">
        <v>5</v>
      </c>
      <c r="AU16" s="6">
        <v>5</v>
      </c>
      <c r="AV16" s="6">
        <v>5</v>
      </c>
      <c r="AW16" s="6">
        <v>32</v>
      </c>
      <c r="AX16" s="41">
        <v>11</v>
      </c>
      <c r="AY16" s="44">
        <v>58</v>
      </c>
      <c r="AZ16" s="12">
        <v>16</v>
      </c>
      <c r="BA16" s="11">
        <v>2</v>
      </c>
      <c r="BB16" s="6">
        <v>4</v>
      </c>
      <c r="BC16" s="6">
        <v>4</v>
      </c>
      <c r="BD16" s="6">
        <v>4</v>
      </c>
      <c r="BE16" s="6">
        <v>42</v>
      </c>
      <c r="BF16" s="41">
        <v>10</v>
      </c>
      <c r="BG16" s="44">
        <v>66</v>
      </c>
      <c r="BH16" s="12">
        <v>18</v>
      </c>
      <c r="BI16" s="11">
        <v>21</v>
      </c>
      <c r="BJ16" s="6">
        <v>18</v>
      </c>
      <c r="BK16" s="6"/>
      <c r="BL16" s="6">
        <v>24</v>
      </c>
      <c r="BM16" s="41">
        <v>19</v>
      </c>
      <c r="BN16" s="11">
        <v>15</v>
      </c>
      <c r="BO16" s="6">
        <v>22</v>
      </c>
      <c r="BP16" s="6"/>
      <c r="BQ16" s="6">
        <v>22</v>
      </c>
      <c r="BR16" s="12">
        <v>26</v>
      </c>
      <c r="BS16" s="11">
        <v>23</v>
      </c>
      <c r="BT16" s="6"/>
      <c r="BU16" s="6">
        <v>23</v>
      </c>
      <c r="BV16" s="6">
        <v>21</v>
      </c>
      <c r="BW16" s="41">
        <v>21</v>
      </c>
      <c r="BX16" s="11"/>
      <c r="BY16" s="6"/>
      <c r="BZ16" s="6"/>
      <c r="CA16" s="12"/>
      <c r="CB16" s="11"/>
      <c r="CC16" s="83"/>
      <c r="CD16" s="1"/>
      <c r="CE16" s="544" t="s">
        <v>2</v>
      </c>
      <c r="CF16" s="545"/>
      <c r="CG16" s="545"/>
      <c r="CH16" s="1"/>
      <c r="CT16" s="23"/>
    </row>
    <row r="17" spans="1:98" ht="21.95" customHeight="1">
      <c r="A17" s="73">
        <v>11</v>
      </c>
      <c r="B17" s="412">
        <v>6</v>
      </c>
      <c r="C17" s="413" t="s">
        <v>6</v>
      </c>
      <c r="D17" s="414">
        <v>932</v>
      </c>
      <c r="E17" s="415">
        <v>42319</v>
      </c>
      <c r="F17" s="416" t="s">
        <v>173</v>
      </c>
      <c r="G17" s="416" t="s">
        <v>174</v>
      </c>
      <c r="H17" s="417" t="s">
        <v>175</v>
      </c>
      <c r="I17" s="418">
        <v>611</v>
      </c>
      <c r="J17" s="419" t="s">
        <v>179</v>
      </c>
      <c r="K17" s="420" t="s">
        <v>182</v>
      </c>
      <c r="L17" s="11">
        <v>2</v>
      </c>
      <c r="M17" s="6">
        <v>3</v>
      </c>
      <c r="N17" s="6">
        <v>4</v>
      </c>
      <c r="O17" s="6">
        <v>5</v>
      </c>
      <c r="P17" s="6">
        <v>39</v>
      </c>
      <c r="Q17" s="41">
        <v>11</v>
      </c>
      <c r="R17" s="44">
        <v>58</v>
      </c>
      <c r="S17" s="12">
        <v>11</v>
      </c>
      <c r="T17" s="17">
        <v>4</v>
      </c>
      <c r="U17" s="18">
        <v>4</v>
      </c>
      <c r="V17" s="18">
        <v>4</v>
      </c>
      <c r="W17" s="18">
        <v>5</v>
      </c>
      <c r="X17" s="18">
        <v>11</v>
      </c>
      <c r="Y17" s="46">
        <v>9</v>
      </c>
      <c r="Z17" s="44">
        <v>63</v>
      </c>
      <c r="AA17" s="12">
        <v>25</v>
      </c>
      <c r="AB17" s="294" t="s">
        <v>40</v>
      </c>
      <c r="AC17" s="11">
        <v>3</v>
      </c>
      <c r="AD17" s="6">
        <v>3</v>
      </c>
      <c r="AE17" s="6">
        <v>5</v>
      </c>
      <c r="AF17" s="6">
        <v>5</v>
      </c>
      <c r="AG17" s="41">
        <v>42</v>
      </c>
      <c r="AH17" s="44">
        <v>15</v>
      </c>
      <c r="AI17" s="6">
        <v>54</v>
      </c>
      <c r="AJ17" s="44">
        <v>16</v>
      </c>
      <c r="AK17" s="11">
        <v>5</v>
      </c>
      <c r="AL17" s="6">
        <v>5</v>
      </c>
      <c r="AM17" s="6">
        <v>5</v>
      </c>
      <c r="AN17" s="6">
        <v>5</v>
      </c>
      <c r="AO17" s="6" t="s">
        <v>4</v>
      </c>
      <c r="AP17" s="41">
        <v>9</v>
      </c>
      <c r="AQ17" s="44">
        <v>55</v>
      </c>
      <c r="AR17" s="12">
        <v>8</v>
      </c>
      <c r="AS17" s="11">
        <v>5</v>
      </c>
      <c r="AT17" s="6">
        <v>5</v>
      </c>
      <c r="AU17" s="6">
        <v>5</v>
      </c>
      <c r="AV17" s="6">
        <v>5</v>
      </c>
      <c r="AW17" s="6">
        <v>25</v>
      </c>
      <c r="AX17" s="41">
        <v>11</v>
      </c>
      <c r="AY17" s="44">
        <v>58</v>
      </c>
      <c r="AZ17" s="12">
        <v>16</v>
      </c>
      <c r="BA17" s="11">
        <v>2</v>
      </c>
      <c r="BB17" s="6">
        <v>4</v>
      </c>
      <c r="BC17" s="6">
        <v>4</v>
      </c>
      <c r="BD17" s="6">
        <v>4</v>
      </c>
      <c r="BE17" s="6">
        <v>42</v>
      </c>
      <c r="BF17" s="41">
        <v>9</v>
      </c>
      <c r="BG17" s="44">
        <v>66</v>
      </c>
      <c r="BH17" s="12">
        <v>18</v>
      </c>
      <c r="BI17" s="11">
        <v>23</v>
      </c>
      <c r="BJ17" s="6">
        <v>18</v>
      </c>
      <c r="BK17" s="6"/>
      <c r="BL17" s="6">
        <v>24</v>
      </c>
      <c r="BM17" s="41">
        <v>19</v>
      </c>
      <c r="BN17" s="11">
        <v>15</v>
      </c>
      <c r="BO17" s="6">
        <v>22</v>
      </c>
      <c r="BP17" s="6"/>
      <c r="BQ17" s="6">
        <v>22</v>
      </c>
      <c r="BR17" s="12">
        <v>28</v>
      </c>
      <c r="BS17" s="11">
        <v>23</v>
      </c>
      <c r="BT17" s="6"/>
      <c r="BU17" s="6">
        <v>23</v>
      </c>
      <c r="BV17" s="6">
        <v>21</v>
      </c>
      <c r="BW17" s="41">
        <v>21</v>
      </c>
      <c r="BX17" s="11"/>
      <c r="BY17" s="6"/>
      <c r="BZ17" s="6"/>
      <c r="CA17" s="12"/>
      <c r="CB17" s="11"/>
      <c r="CC17" s="83"/>
      <c r="CD17" s="1"/>
      <c r="CE17" s="544"/>
      <c r="CF17" s="545"/>
      <c r="CG17" s="545"/>
      <c r="CH17" s="1"/>
      <c r="CT17" s="23"/>
    </row>
    <row r="18" spans="1:98" ht="21.95" customHeight="1">
      <c r="A18" s="73">
        <v>12</v>
      </c>
      <c r="B18" s="412">
        <v>6</v>
      </c>
      <c r="C18" s="413" t="s">
        <v>6</v>
      </c>
      <c r="D18" s="414">
        <v>933</v>
      </c>
      <c r="E18" s="415">
        <v>42287</v>
      </c>
      <c r="F18" s="416" t="s">
        <v>176</v>
      </c>
      <c r="G18" s="416" t="s">
        <v>177</v>
      </c>
      <c r="H18" s="417" t="s">
        <v>178</v>
      </c>
      <c r="I18" s="418">
        <v>612</v>
      </c>
      <c r="J18" s="419" t="s">
        <v>179</v>
      </c>
      <c r="K18" s="420" t="s">
        <v>181</v>
      </c>
      <c r="L18" s="11">
        <v>2</v>
      </c>
      <c r="M18" s="6">
        <v>3</v>
      </c>
      <c r="N18" s="6">
        <v>4</v>
      </c>
      <c r="O18" s="6">
        <v>5</v>
      </c>
      <c r="P18" s="6">
        <v>39</v>
      </c>
      <c r="Q18" s="41">
        <v>11</v>
      </c>
      <c r="R18" s="44">
        <v>58</v>
      </c>
      <c r="S18" s="12">
        <v>11</v>
      </c>
      <c r="T18" s="17">
        <v>4</v>
      </c>
      <c r="U18" s="18">
        <v>4</v>
      </c>
      <c r="V18" s="18">
        <v>4</v>
      </c>
      <c r="W18" s="18">
        <v>5</v>
      </c>
      <c r="X18" s="18">
        <v>19</v>
      </c>
      <c r="Y18" s="46">
        <v>10</v>
      </c>
      <c r="Z18" s="44">
        <v>69</v>
      </c>
      <c r="AA18" s="12">
        <v>26</v>
      </c>
      <c r="AB18" s="294" t="s">
        <v>40</v>
      </c>
      <c r="AC18" s="11">
        <v>3</v>
      </c>
      <c r="AD18" s="6">
        <v>3</v>
      </c>
      <c r="AE18" s="6">
        <v>5</v>
      </c>
      <c r="AF18" s="6">
        <v>5</v>
      </c>
      <c r="AG18" s="41">
        <v>45</v>
      </c>
      <c r="AH18" s="44">
        <v>16</v>
      </c>
      <c r="AI18" s="6">
        <v>59</v>
      </c>
      <c r="AJ18" s="44">
        <v>17</v>
      </c>
      <c r="AK18" s="11">
        <v>5</v>
      </c>
      <c r="AL18" s="6">
        <v>5</v>
      </c>
      <c r="AM18" s="6">
        <v>5</v>
      </c>
      <c r="AN18" s="6">
        <v>5</v>
      </c>
      <c r="AO18" s="6">
        <v>30</v>
      </c>
      <c r="AP18" s="41">
        <v>9</v>
      </c>
      <c r="AQ18" s="44">
        <v>55</v>
      </c>
      <c r="AR18" s="12">
        <v>8</v>
      </c>
      <c r="AS18" s="11">
        <v>5</v>
      </c>
      <c r="AT18" s="6">
        <v>5</v>
      </c>
      <c r="AU18" s="6">
        <v>5</v>
      </c>
      <c r="AV18" s="6">
        <v>5</v>
      </c>
      <c r="AW18" s="6">
        <v>29</v>
      </c>
      <c r="AX18" s="41">
        <v>11</v>
      </c>
      <c r="AY18" s="44">
        <v>58</v>
      </c>
      <c r="AZ18" s="12">
        <v>16</v>
      </c>
      <c r="BA18" s="11">
        <v>1</v>
      </c>
      <c r="BB18" s="6">
        <v>4</v>
      </c>
      <c r="BC18" s="6">
        <v>4</v>
      </c>
      <c r="BD18" s="6">
        <v>4</v>
      </c>
      <c r="BE18" s="6">
        <v>42</v>
      </c>
      <c r="BF18" s="41">
        <v>8</v>
      </c>
      <c r="BG18" s="44">
        <v>66</v>
      </c>
      <c r="BH18" s="12">
        <v>18</v>
      </c>
      <c r="BI18" s="11">
        <v>21</v>
      </c>
      <c r="BJ18" s="6">
        <v>18</v>
      </c>
      <c r="BK18" s="6"/>
      <c r="BL18" s="6">
        <v>24</v>
      </c>
      <c r="BM18" s="41">
        <v>19</v>
      </c>
      <c r="BN18" s="11">
        <v>15</v>
      </c>
      <c r="BO18" s="6">
        <v>22</v>
      </c>
      <c r="BP18" s="6"/>
      <c r="BQ18" s="6">
        <v>22</v>
      </c>
      <c r="BR18" s="12">
        <v>29</v>
      </c>
      <c r="BS18" s="11">
        <v>25</v>
      </c>
      <c r="BT18" s="6"/>
      <c r="BU18" s="6">
        <v>23</v>
      </c>
      <c r="BV18" s="6">
        <v>21</v>
      </c>
      <c r="BW18" s="41">
        <v>21</v>
      </c>
      <c r="BX18" s="11"/>
      <c r="BY18" s="6"/>
      <c r="BZ18" s="6"/>
      <c r="CA18" s="12"/>
      <c r="CB18" s="11"/>
      <c r="CC18" s="83"/>
      <c r="CD18" s="1"/>
      <c r="CE18" s="1"/>
      <c r="CF18" s="1"/>
      <c r="CG18" s="1"/>
      <c r="CH18" s="1"/>
      <c r="CT18" s="23"/>
    </row>
    <row r="19" spans="1:98" ht="21.95" customHeight="1">
      <c r="A19" s="73">
        <v>13</v>
      </c>
      <c r="B19" s="412">
        <v>6</v>
      </c>
      <c r="C19" s="413" t="s">
        <v>6</v>
      </c>
      <c r="D19" s="414">
        <v>905</v>
      </c>
      <c r="E19" s="415">
        <v>42370</v>
      </c>
      <c r="F19" s="416" t="s">
        <v>201</v>
      </c>
      <c r="G19" s="416" t="s">
        <v>202</v>
      </c>
      <c r="H19" s="417" t="s">
        <v>203</v>
      </c>
      <c r="I19" s="418">
        <v>613</v>
      </c>
      <c r="J19" s="419" t="s">
        <v>179</v>
      </c>
      <c r="K19" s="420" t="s">
        <v>183</v>
      </c>
      <c r="L19" s="11">
        <v>2</v>
      </c>
      <c r="M19" s="6">
        <v>3</v>
      </c>
      <c r="N19" s="6">
        <v>4</v>
      </c>
      <c r="O19" s="6">
        <v>5</v>
      </c>
      <c r="P19" s="6">
        <v>39</v>
      </c>
      <c r="Q19" s="41">
        <v>15</v>
      </c>
      <c r="R19" s="44">
        <v>58</v>
      </c>
      <c r="S19" s="12">
        <v>11</v>
      </c>
      <c r="T19" s="17">
        <v>4</v>
      </c>
      <c r="U19" s="18">
        <v>4</v>
      </c>
      <c r="V19" s="18">
        <v>4</v>
      </c>
      <c r="W19" s="18">
        <v>5</v>
      </c>
      <c r="X19" s="18">
        <v>18</v>
      </c>
      <c r="Y19" s="46">
        <v>9</v>
      </c>
      <c r="Z19" s="44">
        <v>48</v>
      </c>
      <c r="AA19" s="12">
        <v>29</v>
      </c>
      <c r="AB19" s="294" t="s">
        <v>40</v>
      </c>
      <c r="AC19" s="11">
        <v>3</v>
      </c>
      <c r="AD19" s="6">
        <v>3</v>
      </c>
      <c r="AE19" s="6">
        <v>5</v>
      </c>
      <c r="AF19" s="6">
        <v>5</v>
      </c>
      <c r="AG19" s="41">
        <v>41</v>
      </c>
      <c r="AH19" s="44">
        <v>14</v>
      </c>
      <c r="AI19" s="6">
        <v>54</v>
      </c>
      <c r="AJ19" s="44">
        <v>18</v>
      </c>
      <c r="AK19" s="11">
        <v>5</v>
      </c>
      <c r="AL19" s="6">
        <v>5</v>
      </c>
      <c r="AM19" s="6">
        <v>5</v>
      </c>
      <c r="AN19" s="6">
        <v>5</v>
      </c>
      <c r="AO19" s="6">
        <v>31</v>
      </c>
      <c r="AP19" s="41">
        <v>9</v>
      </c>
      <c r="AQ19" s="44">
        <v>55</v>
      </c>
      <c r="AR19" s="12">
        <v>8</v>
      </c>
      <c r="AS19" s="11">
        <v>4</v>
      </c>
      <c r="AT19" s="6">
        <v>4</v>
      </c>
      <c r="AU19" s="6">
        <v>4</v>
      </c>
      <c r="AV19" s="6">
        <v>4</v>
      </c>
      <c r="AW19" s="6">
        <v>28</v>
      </c>
      <c r="AX19" s="41">
        <v>11</v>
      </c>
      <c r="AY19" s="44">
        <v>58</v>
      </c>
      <c r="AZ19" s="12">
        <v>16</v>
      </c>
      <c r="BA19" s="11">
        <v>1</v>
      </c>
      <c r="BB19" s="6">
        <v>4</v>
      </c>
      <c r="BC19" s="6">
        <v>4</v>
      </c>
      <c r="BD19" s="6">
        <v>4</v>
      </c>
      <c r="BE19" s="6">
        <v>42</v>
      </c>
      <c r="BF19" s="41">
        <v>8</v>
      </c>
      <c r="BG19" s="44">
        <v>66</v>
      </c>
      <c r="BH19" s="12">
        <v>18</v>
      </c>
      <c r="BI19" s="11">
        <v>23</v>
      </c>
      <c r="BJ19" s="6">
        <v>18</v>
      </c>
      <c r="BK19" s="6"/>
      <c r="BL19" s="6">
        <v>24</v>
      </c>
      <c r="BM19" s="41">
        <v>19</v>
      </c>
      <c r="BN19" s="11">
        <v>15</v>
      </c>
      <c r="BO19" s="6">
        <v>22</v>
      </c>
      <c r="BP19" s="6"/>
      <c r="BQ19" s="6">
        <v>22</v>
      </c>
      <c r="BR19" s="12">
        <v>29</v>
      </c>
      <c r="BS19" s="11">
        <v>21</v>
      </c>
      <c r="BT19" s="6"/>
      <c r="BU19" s="6">
        <v>23</v>
      </c>
      <c r="BV19" s="6">
        <v>21</v>
      </c>
      <c r="BW19" s="41">
        <v>21</v>
      </c>
      <c r="BX19" s="11"/>
      <c r="BY19" s="6"/>
      <c r="BZ19" s="6"/>
      <c r="CA19" s="12"/>
      <c r="CB19" s="11"/>
      <c r="CC19" s="83"/>
      <c r="CD19" s="1"/>
      <c r="CE19" s="1"/>
      <c r="CF19" s="1"/>
      <c r="CG19" s="1"/>
      <c r="CH19" s="1"/>
      <c r="CT19" s="23"/>
    </row>
    <row r="20" spans="1:98" ht="21.95" customHeight="1">
      <c r="A20" s="73">
        <v>14</v>
      </c>
      <c r="B20" s="412"/>
      <c r="C20" s="413"/>
      <c r="D20" s="414"/>
      <c r="E20" s="415"/>
      <c r="F20" s="416"/>
      <c r="G20" s="416"/>
      <c r="H20" s="417"/>
      <c r="I20" s="418">
        <v>614</v>
      </c>
      <c r="J20" s="419"/>
      <c r="K20" s="420"/>
      <c r="L20" s="11">
        <v>2</v>
      </c>
      <c r="M20" s="6">
        <v>3</v>
      </c>
      <c r="N20" s="6">
        <v>4</v>
      </c>
      <c r="O20" s="6">
        <v>5</v>
      </c>
      <c r="P20" s="6">
        <v>39</v>
      </c>
      <c r="Q20" s="41">
        <v>17</v>
      </c>
      <c r="R20" s="44">
        <v>58</v>
      </c>
      <c r="S20" s="12">
        <v>11</v>
      </c>
      <c r="T20" s="17">
        <v>4</v>
      </c>
      <c r="U20" s="18">
        <v>4</v>
      </c>
      <c r="V20" s="18">
        <v>4</v>
      </c>
      <c r="W20" s="18">
        <v>5</v>
      </c>
      <c r="X20" s="18">
        <v>25</v>
      </c>
      <c r="Y20" s="46">
        <v>8</v>
      </c>
      <c r="Z20" s="44">
        <v>49</v>
      </c>
      <c r="AA20" s="12">
        <v>28</v>
      </c>
      <c r="AB20" s="294" t="s">
        <v>40</v>
      </c>
      <c r="AC20" s="11">
        <v>3</v>
      </c>
      <c r="AD20" s="6">
        <v>3</v>
      </c>
      <c r="AE20" s="6">
        <v>5</v>
      </c>
      <c r="AF20" s="6">
        <v>5</v>
      </c>
      <c r="AG20" s="41">
        <v>42</v>
      </c>
      <c r="AH20" s="44">
        <v>15</v>
      </c>
      <c r="AI20" s="6">
        <v>52</v>
      </c>
      <c r="AJ20" s="44">
        <v>9</v>
      </c>
      <c r="AK20" s="11">
        <v>5</v>
      </c>
      <c r="AL20" s="6">
        <v>5</v>
      </c>
      <c r="AM20" s="6">
        <v>5</v>
      </c>
      <c r="AN20" s="6">
        <v>5</v>
      </c>
      <c r="AO20" s="6">
        <v>32</v>
      </c>
      <c r="AP20" s="41">
        <v>9</v>
      </c>
      <c r="AQ20" s="44">
        <v>55</v>
      </c>
      <c r="AR20" s="12">
        <v>8</v>
      </c>
      <c r="AS20" s="11">
        <v>3</v>
      </c>
      <c r="AT20" s="6">
        <v>3</v>
      </c>
      <c r="AU20" s="6">
        <v>3</v>
      </c>
      <c r="AV20" s="6">
        <v>3</v>
      </c>
      <c r="AW20" s="6">
        <v>27</v>
      </c>
      <c r="AX20" s="41">
        <v>12</v>
      </c>
      <c r="AY20" s="44">
        <v>58</v>
      </c>
      <c r="AZ20" s="12">
        <v>16</v>
      </c>
      <c r="BA20" s="11">
        <v>5</v>
      </c>
      <c r="BB20" s="6">
        <v>4</v>
      </c>
      <c r="BC20" s="6"/>
      <c r="BD20" s="6"/>
      <c r="BE20" s="6"/>
      <c r="BF20" s="41"/>
      <c r="BG20" s="44"/>
      <c r="BH20" s="12"/>
      <c r="BI20" s="11"/>
      <c r="BJ20" s="6"/>
      <c r="BK20" s="6"/>
      <c r="BL20" s="6"/>
      <c r="BM20" s="41"/>
      <c r="BN20" s="11"/>
      <c r="BO20" s="6"/>
      <c r="BP20" s="6"/>
      <c r="BQ20" s="6"/>
      <c r="BR20" s="12"/>
      <c r="BS20" s="11"/>
      <c r="BT20" s="6"/>
      <c r="BU20" s="6"/>
      <c r="BV20" s="6"/>
      <c r="BW20" s="41"/>
      <c r="BX20" s="11"/>
      <c r="BY20" s="6"/>
      <c r="BZ20" s="6"/>
      <c r="CA20" s="12"/>
      <c r="CB20" s="11"/>
      <c r="CC20" s="83"/>
      <c r="CD20" s="1"/>
      <c r="CE20" s="1"/>
      <c r="CF20" s="38"/>
      <c r="CG20" s="1"/>
      <c r="CH20" s="1"/>
      <c r="CT20" s="23"/>
    </row>
    <row r="21" spans="1:98" ht="21.95" customHeight="1">
      <c r="A21" s="73">
        <v>15</v>
      </c>
      <c r="B21" s="412"/>
      <c r="C21" s="413"/>
      <c r="D21" s="414"/>
      <c r="E21" s="415"/>
      <c r="F21" s="416"/>
      <c r="G21" s="416"/>
      <c r="H21" s="417"/>
      <c r="I21" s="418">
        <v>615</v>
      </c>
      <c r="J21" s="419"/>
      <c r="K21" s="420"/>
      <c r="L21" s="11">
        <v>2</v>
      </c>
      <c r="M21" s="6">
        <v>3</v>
      </c>
      <c r="N21" s="6">
        <v>4</v>
      </c>
      <c r="O21" s="6">
        <v>5</v>
      </c>
      <c r="P21" s="6">
        <v>39</v>
      </c>
      <c r="Q21" s="41">
        <v>17</v>
      </c>
      <c r="R21" s="44">
        <v>58</v>
      </c>
      <c r="S21" s="12">
        <v>11</v>
      </c>
      <c r="T21" s="17">
        <v>4</v>
      </c>
      <c r="U21" s="18">
        <v>4</v>
      </c>
      <c r="V21" s="18">
        <v>4</v>
      </c>
      <c r="W21" s="18">
        <v>5</v>
      </c>
      <c r="X21" s="18">
        <v>26</v>
      </c>
      <c r="Y21" s="46">
        <v>9</v>
      </c>
      <c r="Z21" s="44">
        <v>54</v>
      </c>
      <c r="AA21" s="12">
        <v>9</v>
      </c>
      <c r="AB21" s="294" t="s">
        <v>40</v>
      </c>
      <c r="AC21" s="11">
        <v>3</v>
      </c>
      <c r="AD21" s="6">
        <v>3</v>
      </c>
      <c r="AE21" s="6">
        <v>5</v>
      </c>
      <c r="AF21" s="6">
        <v>5</v>
      </c>
      <c r="AG21" s="41">
        <v>45</v>
      </c>
      <c r="AH21" s="44">
        <v>14</v>
      </c>
      <c r="AI21" s="6">
        <v>56</v>
      </c>
      <c r="AJ21" s="44">
        <v>9</v>
      </c>
      <c r="AK21" s="11">
        <v>5</v>
      </c>
      <c r="AL21" s="6">
        <v>5</v>
      </c>
      <c r="AM21" s="6">
        <v>5</v>
      </c>
      <c r="AN21" s="6">
        <v>5</v>
      </c>
      <c r="AO21" s="6">
        <v>36</v>
      </c>
      <c r="AP21" s="41">
        <v>9</v>
      </c>
      <c r="AQ21" s="44">
        <v>55</v>
      </c>
      <c r="AR21" s="12">
        <v>8</v>
      </c>
      <c r="AS21" s="11">
        <v>3</v>
      </c>
      <c r="AT21" s="6">
        <v>3</v>
      </c>
      <c r="AU21" s="6">
        <v>3</v>
      </c>
      <c r="AV21" s="6">
        <v>3</v>
      </c>
      <c r="AW21" s="6">
        <v>24</v>
      </c>
      <c r="AX21" s="41">
        <v>12</v>
      </c>
      <c r="AY21" s="44">
        <v>58</v>
      </c>
      <c r="AZ21" s="12">
        <v>16</v>
      </c>
      <c r="BA21" s="11">
        <v>5</v>
      </c>
      <c r="BB21" s="6">
        <v>4</v>
      </c>
      <c r="BC21" s="6"/>
      <c r="BD21" s="6"/>
      <c r="BE21" s="6"/>
      <c r="BF21" s="41"/>
      <c r="BG21" s="44"/>
      <c r="BH21" s="12"/>
      <c r="BI21" s="11"/>
      <c r="BJ21" s="6"/>
      <c r="BK21" s="6"/>
      <c r="BL21" s="6"/>
      <c r="BM21" s="41"/>
      <c r="BN21" s="11"/>
      <c r="BO21" s="6"/>
      <c r="BP21" s="6"/>
      <c r="BQ21" s="6"/>
      <c r="BR21" s="12"/>
      <c r="BS21" s="11"/>
      <c r="BT21" s="6"/>
      <c r="BU21" s="6"/>
      <c r="BV21" s="6"/>
      <c r="BW21" s="41"/>
      <c r="BX21" s="11"/>
      <c r="BY21" s="6"/>
      <c r="BZ21" s="6"/>
      <c r="CA21" s="12"/>
      <c r="CB21" s="11"/>
      <c r="CC21" s="83"/>
      <c r="CD21" s="1"/>
      <c r="CE21" s="1"/>
      <c r="CF21" s="39"/>
      <c r="CG21" s="1"/>
      <c r="CH21" s="1"/>
      <c r="CT21" s="23"/>
    </row>
    <row r="22" spans="1:98" ht="21.95" customHeight="1">
      <c r="A22" s="73">
        <v>16</v>
      </c>
      <c r="B22" s="412"/>
      <c r="C22" s="413"/>
      <c r="D22" s="414"/>
      <c r="E22" s="415"/>
      <c r="F22" s="416"/>
      <c r="G22" s="416"/>
      <c r="H22" s="417"/>
      <c r="I22" s="418">
        <v>616</v>
      </c>
      <c r="J22" s="419"/>
      <c r="K22" s="420"/>
      <c r="L22" s="11">
        <v>2</v>
      </c>
      <c r="M22" s="6">
        <v>3</v>
      </c>
      <c r="N22" s="6">
        <v>4</v>
      </c>
      <c r="O22" s="6">
        <v>5</v>
      </c>
      <c r="P22" s="6">
        <v>39</v>
      </c>
      <c r="Q22" s="41">
        <v>17</v>
      </c>
      <c r="R22" s="44">
        <v>58</v>
      </c>
      <c r="S22" s="12">
        <v>11</v>
      </c>
      <c r="T22" s="17">
        <v>4</v>
      </c>
      <c r="U22" s="18">
        <v>4</v>
      </c>
      <c r="V22" s="18">
        <v>4</v>
      </c>
      <c r="W22" s="18">
        <v>5</v>
      </c>
      <c r="X22" s="18">
        <v>28</v>
      </c>
      <c r="Y22" s="46">
        <v>9</v>
      </c>
      <c r="Z22" s="44">
        <v>56</v>
      </c>
      <c r="AA22" s="12">
        <v>8</v>
      </c>
      <c r="AB22" s="294" t="s">
        <v>40</v>
      </c>
      <c r="AC22" s="11">
        <v>3</v>
      </c>
      <c r="AD22" s="6">
        <v>3</v>
      </c>
      <c r="AE22" s="6">
        <v>5</v>
      </c>
      <c r="AF22" s="6">
        <v>5</v>
      </c>
      <c r="AG22" s="41">
        <v>41</v>
      </c>
      <c r="AH22" s="44">
        <v>15</v>
      </c>
      <c r="AI22" s="6">
        <v>54</v>
      </c>
      <c r="AJ22" s="44">
        <v>9</v>
      </c>
      <c r="AK22" s="11">
        <v>5</v>
      </c>
      <c r="AL22" s="6">
        <v>5</v>
      </c>
      <c r="AM22" s="6">
        <v>5</v>
      </c>
      <c r="AN22" s="6">
        <v>5</v>
      </c>
      <c r="AO22" s="6">
        <v>39</v>
      </c>
      <c r="AP22" s="41">
        <v>9</v>
      </c>
      <c r="AQ22" s="44">
        <v>55</v>
      </c>
      <c r="AR22" s="12">
        <v>8</v>
      </c>
      <c r="AS22" s="11">
        <v>3</v>
      </c>
      <c r="AT22" s="6">
        <v>3</v>
      </c>
      <c r="AU22" s="6">
        <v>3</v>
      </c>
      <c r="AV22" s="6">
        <v>3</v>
      </c>
      <c r="AW22" s="6">
        <v>21</v>
      </c>
      <c r="AX22" s="41">
        <v>12</v>
      </c>
      <c r="AY22" s="44">
        <v>58</v>
      </c>
      <c r="AZ22" s="12">
        <v>16</v>
      </c>
      <c r="BA22" s="11">
        <v>5</v>
      </c>
      <c r="BB22" s="6">
        <v>4</v>
      </c>
      <c r="BC22" s="6"/>
      <c r="BD22" s="6"/>
      <c r="BE22" s="6"/>
      <c r="BF22" s="41"/>
      <c r="BG22" s="44"/>
      <c r="BH22" s="12"/>
      <c r="BI22" s="11"/>
      <c r="BJ22" s="6"/>
      <c r="BK22" s="6"/>
      <c r="BL22" s="6"/>
      <c r="BM22" s="41"/>
      <c r="BN22" s="11"/>
      <c r="BO22" s="6"/>
      <c r="BP22" s="6"/>
      <c r="BQ22" s="6"/>
      <c r="BR22" s="12"/>
      <c r="BS22" s="11"/>
      <c r="BT22" s="6"/>
      <c r="BU22" s="6"/>
      <c r="BV22" s="6"/>
      <c r="BW22" s="41"/>
      <c r="BX22" s="11"/>
      <c r="BY22" s="6"/>
      <c r="BZ22" s="6"/>
      <c r="CA22" s="12"/>
      <c r="CB22" s="11"/>
      <c r="CC22" s="83"/>
      <c r="CD22" s="1"/>
      <c r="CE22" s="1"/>
      <c r="CF22" s="35"/>
      <c r="CG22" s="1"/>
      <c r="CH22" s="1"/>
      <c r="CT22" s="23"/>
    </row>
    <row r="23" spans="1:98" ht="21.95" customHeight="1">
      <c r="A23" s="73">
        <v>17</v>
      </c>
      <c r="B23" s="412"/>
      <c r="C23" s="413"/>
      <c r="D23" s="414"/>
      <c r="E23" s="415"/>
      <c r="F23" s="416"/>
      <c r="G23" s="416"/>
      <c r="H23" s="417"/>
      <c r="I23" s="418">
        <v>617</v>
      </c>
      <c r="J23" s="419"/>
      <c r="K23" s="420"/>
      <c r="L23" s="11">
        <v>2</v>
      </c>
      <c r="M23" s="6">
        <v>3</v>
      </c>
      <c r="N23" s="6">
        <v>4</v>
      </c>
      <c r="O23" s="6">
        <v>5</v>
      </c>
      <c r="P23" s="6">
        <v>39</v>
      </c>
      <c r="Q23" s="41">
        <v>17</v>
      </c>
      <c r="R23" s="44">
        <v>58</v>
      </c>
      <c r="S23" s="12">
        <v>11</v>
      </c>
      <c r="T23" s="17">
        <v>4</v>
      </c>
      <c r="U23" s="18">
        <v>4</v>
      </c>
      <c r="V23" s="18">
        <v>4</v>
      </c>
      <c r="W23" s="18">
        <v>5</v>
      </c>
      <c r="X23" s="18">
        <v>29</v>
      </c>
      <c r="Y23" s="46">
        <v>9</v>
      </c>
      <c r="Z23" s="44">
        <v>58</v>
      </c>
      <c r="AA23" s="12">
        <v>9</v>
      </c>
      <c r="AB23" s="294" t="s">
        <v>40</v>
      </c>
      <c r="AC23" s="11">
        <v>3</v>
      </c>
      <c r="AD23" s="6">
        <v>3</v>
      </c>
      <c r="AE23" s="6">
        <v>5</v>
      </c>
      <c r="AF23" s="6">
        <v>5</v>
      </c>
      <c r="AG23" s="41">
        <v>42</v>
      </c>
      <c r="AH23" s="44">
        <v>16</v>
      </c>
      <c r="AI23" s="6">
        <v>54</v>
      </c>
      <c r="AJ23" s="44">
        <v>9</v>
      </c>
      <c r="AK23" s="11">
        <v>5</v>
      </c>
      <c r="AL23" s="6">
        <v>5</v>
      </c>
      <c r="AM23" s="6">
        <v>5</v>
      </c>
      <c r="AN23" s="6">
        <v>5</v>
      </c>
      <c r="AO23" s="6">
        <v>38</v>
      </c>
      <c r="AP23" s="41">
        <v>9</v>
      </c>
      <c r="AQ23" s="44">
        <v>55</v>
      </c>
      <c r="AR23" s="12">
        <v>8</v>
      </c>
      <c r="AS23" s="11">
        <v>3</v>
      </c>
      <c r="AT23" s="6">
        <v>3</v>
      </c>
      <c r="AU23" s="6">
        <v>3</v>
      </c>
      <c r="AV23" s="6">
        <v>3</v>
      </c>
      <c r="AW23" s="6">
        <v>32</v>
      </c>
      <c r="AX23" s="41">
        <v>12</v>
      </c>
      <c r="AY23" s="44">
        <v>58</v>
      </c>
      <c r="AZ23" s="12">
        <v>16</v>
      </c>
      <c r="BA23" s="11">
        <v>5</v>
      </c>
      <c r="BB23" s="6">
        <v>4</v>
      </c>
      <c r="BC23" s="6"/>
      <c r="BD23" s="6"/>
      <c r="BE23" s="6"/>
      <c r="BF23" s="41"/>
      <c r="BG23" s="44"/>
      <c r="BH23" s="12"/>
      <c r="BI23" s="11"/>
      <c r="BJ23" s="6"/>
      <c r="BK23" s="6"/>
      <c r="BL23" s="6"/>
      <c r="BM23" s="41"/>
      <c r="BN23" s="11"/>
      <c r="BO23" s="6"/>
      <c r="BP23" s="6"/>
      <c r="BQ23" s="6"/>
      <c r="BR23" s="12"/>
      <c r="BS23" s="11"/>
      <c r="BT23" s="6"/>
      <c r="BU23" s="6"/>
      <c r="BV23" s="6"/>
      <c r="BW23" s="41"/>
      <c r="BX23" s="11"/>
      <c r="BY23" s="6"/>
      <c r="BZ23" s="6"/>
      <c r="CA23" s="12"/>
      <c r="CB23" s="11"/>
      <c r="CC23" s="83"/>
      <c r="CD23" s="1"/>
      <c r="CE23" s="1"/>
      <c r="CF23" s="35"/>
      <c r="CG23" s="1"/>
      <c r="CH23" s="1"/>
      <c r="CT23" s="23"/>
    </row>
    <row r="24" spans="1:98" ht="21.95" customHeight="1">
      <c r="A24" s="73">
        <v>18</v>
      </c>
      <c r="B24" s="412"/>
      <c r="C24" s="413"/>
      <c r="D24" s="414"/>
      <c r="E24" s="415"/>
      <c r="F24" s="416"/>
      <c r="G24" s="416"/>
      <c r="H24" s="417"/>
      <c r="I24" s="418">
        <v>618</v>
      </c>
      <c r="J24" s="419"/>
      <c r="K24" s="420"/>
      <c r="L24" s="11">
        <v>2</v>
      </c>
      <c r="M24" s="6">
        <v>3</v>
      </c>
      <c r="N24" s="6">
        <v>4</v>
      </c>
      <c r="O24" s="6">
        <v>5</v>
      </c>
      <c r="P24" s="6">
        <v>39</v>
      </c>
      <c r="Q24" s="41">
        <v>17</v>
      </c>
      <c r="R24" s="44">
        <v>58</v>
      </c>
      <c r="S24" s="12">
        <v>11</v>
      </c>
      <c r="T24" s="17">
        <v>4</v>
      </c>
      <c r="U24" s="18">
        <v>4</v>
      </c>
      <c r="V24" s="18">
        <v>4</v>
      </c>
      <c r="W24" s="18">
        <v>5</v>
      </c>
      <c r="X24" s="18">
        <v>27</v>
      </c>
      <c r="Y24" s="46">
        <v>9</v>
      </c>
      <c r="Z24" s="44">
        <v>59</v>
      </c>
      <c r="AA24" s="12">
        <v>8</v>
      </c>
      <c r="AB24" s="294" t="s">
        <v>40</v>
      </c>
      <c r="AC24" s="11">
        <v>3</v>
      </c>
      <c r="AD24" s="6">
        <v>3</v>
      </c>
      <c r="AE24" s="6">
        <v>5</v>
      </c>
      <c r="AF24" s="6">
        <v>5</v>
      </c>
      <c r="AG24" s="41">
        <v>45</v>
      </c>
      <c r="AH24" s="44">
        <v>14</v>
      </c>
      <c r="AI24" s="6">
        <v>45</v>
      </c>
      <c r="AJ24" s="44">
        <v>9</v>
      </c>
      <c r="AK24" s="11">
        <v>5</v>
      </c>
      <c r="AL24" s="6">
        <v>5</v>
      </c>
      <c r="AM24" s="6">
        <v>5</v>
      </c>
      <c r="AN24" s="6">
        <v>5</v>
      </c>
      <c r="AO24" s="6">
        <v>37</v>
      </c>
      <c r="AP24" s="41">
        <v>8</v>
      </c>
      <c r="AQ24" s="44">
        <v>55</v>
      </c>
      <c r="AR24" s="12">
        <v>8</v>
      </c>
      <c r="AS24" s="11">
        <v>3</v>
      </c>
      <c r="AT24" s="6">
        <v>3</v>
      </c>
      <c r="AU24" s="6">
        <v>3</v>
      </c>
      <c r="AV24" s="6">
        <v>3</v>
      </c>
      <c r="AW24" s="6">
        <v>30</v>
      </c>
      <c r="AX24" s="41">
        <v>12</v>
      </c>
      <c r="AY24" s="44">
        <v>58</v>
      </c>
      <c r="AZ24" s="12">
        <v>16</v>
      </c>
      <c r="BA24" s="11">
        <v>4</v>
      </c>
      <c r="BB24" s="6">
        <v>4</v>
      </c>
      <c r="BC24" s="6"/>
      <c r="BD24" s="6"/>
      <c r="BE24" s="6"/>
      <c r="BF24" s="41"/>
      <c r="BG24" s="44"/>
      <c r="BH24" s="12"/>
      <c r="BI24" s="11"/>
      <c r="BJ24" s="6"/>
      <c r="BK24" s="6"/>
      <c r="BL24" s="6"/>
      <c r="BM24" s="41"/>
      <c r="BN24" s="11"/>
      <c r="BO24" s="6"/>
      <c r="BP24" s="6"/>
      <c r="BQ24" s="6"/>
      <c r="BR24" s="12"/>
      <c r="BS24" s="11"/>
      <c r="BT24" s="6"/>
      <c r="BU24" s="6"/>
      <c r="BV24" s="6"/>
      <c r="BW24" s="41"/>
      <c r="BX24" s="11"/>
      <c r="BY24" s="6"/>
      <c r="BZ24" s="6"/>
      <c r="CA24" s="12"/>
      <c r="CB24" s="11"/>
      <c r="CC24" s="83"/>
      <c r="CD24" s="1"/>
      <c r="CE24" s="1"/>
      <c r="CF24" s="35"/>
      <c r="CG24" s="1"/>
      <c r="CH24" s="1"/>
      <c r="CT24" s="23"/>
    </row>
    <row r="25" spans="1:98" ht="21.95" customHeight="1">
      <c r="A25" s="73">
        <v>19</v>
      </c>
      <c r="B25" s="412"/>
      <c r="C25" s="413"/>
      <c r="D25" s="414"/>
      <c r="E25" s="415"/>
      <c r="F25" s="416"/>
      <c r="G25" s="416"/>
      <c r="H25" s="417"/>
      <c r="I25" s="418">
        <v>619</v>
      </c>
      <c r="J25" s="419"/>
      <c r="K25" s="420"/>
      <c r="L25" s="11">
        <v>2</v>
      </c>
      <c r="M25" s="6">
        <v>3</v>
      </c>
      <c r="N25" s="6">
        <v>4</v>
      </c>
      <c r="O25" s="6">
        <v>5</v>
      </c>
      <c r="P25" s="6">
        <v>39</v>
      </c>
      <c r="Q25" s="41">
        <v>17</v>
      </c>
      <c r="R25" s="44">
        <v>58</v>
      </c>
      <c r="S25" s="12">
        <v>11</v>
      </c>
      <c r="T25" s="17">
        <v>4</v>
      </c>
      <c r="U25" s="18">
        <v>4</v>
      </c>
      <c r="V25" s="18">
        <v>4</v>
      </c>
      <c r="W25" s="18">
        <v>5</v>
      </c>
      <c r="X25" s="18">
        <v>23</v>
      </c>
      <c r="Y25" s="46">
        <v>9</v>
      </c>
      <c r="Z25" s="44">
        <v>65</v>
      </c>
      <c r="AA25" s="12">
        <v>9</v>
      </c>
      <c r="AB25" s="294" t="s">
        <v>40</v>
      </c>
      <c r="AC25" s="11">
        <v>3</v>
      </c>
      <c r="AD25" s="6">
        <v>3</v>
      </c>
      <c r="AE25" s="6">
        <v>5</v>
      </c>
      <c r="AF25" s="6">
        <v>5</v>
      </c>
      <c r="AG25" s="41">
        <v>41</v>
      </c>
      <c r="AH25" s="44">
        <v>15</v>
      </c>
      <c r="AI25" s="6">
        <v>47</v>
      </c>
      <c r="AJ25" s="44">
        <v>9</v>
      </c>
      <c r="AK25" s="11">
        <v>5</v>
      </c>
      <c r="AL25" s="6">
        <v>5</v>
      </c>
      <c r="AM25" s="6">
        <v>5</v>
      </c>
      <c r="AN25" s="6">
        <v>5</v>
      </c>
      <c r="AO25" s="6">
        <v>32</v>
      </c>
      <c r="AP25" s="41">
        <v>9</v>
      </c>
      <c r="AQ25" s="44">
        <v>55</v>
      </c>
      <c r="AR25" s="12">
        <v>8</v>
      </c>
      <c r="AS25" s="11">
        <v>3</v>
      </c>
      <c r="AT25" s="6">
        <v>3</v>
      </c>
      <c r="AU25" s="6">
        <v>3</v>
      </c>
      <c r="AV25" s="6">
        <v>3</v>
      </c>
      <c r="AW25" s="6">
        <v>31</v>
      </c>
      <c r="AX25" s="41">
        <v>10</v>
      </c>
      <c r="AY25" s="44">
        <v>58</v>
      </c>
      <c r="AZ25" s="12">
        <v>16</v>
      </c>
      <c r="BA25" s="11">
        <v>4</v>
      </c>
      <c r="BB25" s="6">
        <v>4</v>
      </c>
      <c r="BC25" s="6"/>
      <c r="BD25" s="6"/>
      <c r="BE25" s="6"/>
      <c r="BF25" s="41"/>
      <c r="BG25" s="44"/>
      <c r="BH25" s="12"/>
      <c r="BI25" s="11"/>
      <c r="BJ25" s="6"/>
      <c r="BK25" s="6"/>
      <c r="BL25" s="6"/>
      <c r="BM25" s="41"/>
      <c r="BN25" s="11"/>
      <c r="BO25" s="6"/>
      <c r="BP25" s="6"/>
      <c r="BQ25" s="6"/>
      <c r="BR25" s="12"/>
      <c r="BS25" s="11"/>
      <c r="BT25" s="6"/>
      <c r="BU25" s="6"/>
      <c r="BV25" s="6"/>
      <c r="BW25" s="41"/>
      <c r="BX25" s="11"/>
      <c r="BY25" s="6"/>
      <c r="BZ25" s="6"/>
      <c r="CA25" s="12"/>
      <c r="CB25" s="11"/>
      <c r="CC25" s="83"/>
      <c r="CD25" s="1"/>
      <c r="CE25" s="1"/>
      <c r="CF25" s="35"/>
      <c r="CG25" s="1"/>
      <c r="CH25" s="1"/>
      <c r="CT25" s="23"/>
    </row>
    <row r="26" spans="1:98" ht="21.95" customHeight="1">
      <c r="A26" s="73">
        <v>20</v>
      </c>
      <c r="B26" s="412"/>
      <c r="C26" s="413"/>
      <c r="D26" s="414"/>
      <c r="E26" s="415"/>
      <c r="F26" s="416"/>
      <c r="G26" s="416"/>
      <c r="H26" s="417"/>
      <c r="I26" s="418">
        <v>620</v>
      </c>
      <c r="J26" s="419"/>
      <c r="K26" s="420"/>
      <c r="L26" s="11">
        <v>2</v>
      </c>
      <c r="M26" s="6">
        <v>3</v>
      </c>
      <c r="N26" s="6">
        <v>4</v>
      </c>
      <c r="O26" s="6">
        <v>5</v>
      </c>
      <c r="P26" s="6">
        <v>39</v>
      </c>
      <c r="Q26" s="41">
        <v>17</v>
      </c>
      <c r="R26" s="44">
        <v>58</v>
      </c>
      <c r="S26" s="12">
        <v>11</v>
      </c>
      <c r="T26" s="17">
        <v>4</v>
      </c>
      <c r="U26" s="18">
        <v>4</v>
      </c>
      <c r="V26" s="18">
        <v>4</v>
      </c>
      <c r="W26" s="18">
        <v>5</v>
      </c>
      <c r="X26" s="18">
        <v>26</v>
      </c>
      <c r="Y26" s="46">
        <v>9</v>
      </c>
      <c r="Z26" s="44">
        <v>54</v>
      </c>
      <c r="AA26" s="12">
        <v>9</v>
      </c>
      <c r="AB26" s="294"/>
      <c r="AC26" s="11"/>
      <c r="AD26" s="6"/>
      <c r="AE26" s="6"/>
      <c r="AF26" s="6"/>
      <c r="AG26" s="41"/>
      <c r="AH26" s="44"/>
      <c r="AI26" s="6"/>
      <c r="AJ26" s="44"/>
      <c r="AK26" s="11"/>
      <c r="AL26" s="6"/>
      <c r="AM26" s="6"/>
      <c r="AN26" s="6"/>
      <c r="AO26" s="6"/>
      <c r="AP26" s="41"/>
      <c r="AQ26" s="44"/>
      <c r="AR26" s="12"/>
      <c r="AS26" s="11"/>
      <c r="AT26" s="6"/>
      <c r="AU26" s="6"/>
      <c r="AV26" s="6"/>
      <c r="AW26" s="6"/>
      <c r="AX26" s="41"/>
      <c r="AY26" s="44"/>
      <c r="AZ26" s="12"/>
      <c r="BA26" s="11"/>
      <c r="BB26" s="6"/>
      <c r="BC26" s="6"/>
      <c r="BD26" s="6"/>
      <c r="BE26" s="6"/>
      <c r="BF26" s="41"/>
      <c r="BG26" s="44"/>
      <c r="BH26" s="12"/>
      <c r="BI26" s="11"/>
      <c r="BJ26" s="6"/>
      <c r="BK26" s="6"/>
      <c r="BL26" s="6"/>
      <c r="BM26" s="41"/>
      <c r="BN26" s="11"/>
      <c r="BO26" s="6"/>
      <c r="BP26" s="6"/>
      <c r="BQ26" s="6"/>
      <c r="BR26" s="12"/>
      <c r="BS26" s="11"/>
      <c r="BT26" s="6"/>
      <c r="BU26" s="6"/>
      <c r="BV26" s="6"/>
      <c r="BW26" s="41"/>
      <c r="BX26" s="11"/>
      <c r="BY26" s="6"/>
      <c r="BZ26" s="6"/>
      <c r="CA26" s="12"/>
      <c r="CB26" s="11"/>
      <c r="CC26" s="83"/>
      <c r="CD26" s="1"/>
      <c r="CE26" s="1"/>
      <c r="CF26" s="35"/>
      <c r="CG26" s="1"/>
      <c r="CH26" s="1"/>
      <c r="CT26" s="23"/>
    </row>
    <row r="27" spans="1:98" ht="21.95" customHeight="1">
      <c r="A27" s="73">
        <v>21</v>
      </c>
      <c r="B27" s="412"/>
      <c r="C27" s="413"/>
      <c r="D27" s="414"/>
      <c r="E27" s="415"/>
      <c r="F27" s="416"/>
      <c r="G27" s="416"/>
      <c r="H27" s="417"/>
      <c r="I27" s="418">
        <v>621</v>
      </c>
      <c r="J27" s="419"/>
      <c r="K27" s="420"/>
      <c r="L27" s="11">
        <v>2</v>
      </c>
      <c r="M27" s="6">
        <v>3</v>
      </c>
      <c r="N27" s="6">
        <v>4</v>
      </c>
      <c r="O27" s="6">
        <v>5</v>
      </c>
      <c r="P27" s="6">
        <v>39</v>
      </c>
      <c r="Q27" s="41">
        <v>17</v>
      </c>
      <c r="R27" s="44">
        <v>58</v>
      </c>
      <c r="S27" s="12">
        <v>11</v>
      </c>
      <c r="T27" s="17">
        <v>4</v>
      </c>
      <c r="U27" s="18">
        <v>4</v>
      </c>
      <c r="V27" s="18">
        <v>4</v>
      </c>
      <c r="W27" s="18">
        <v>5</v>
      </c>
      <c r="X27" s="18">
        <v>36</v>
      </c>
      <c r="Y27" s="46">
        <v>9</v>
      </c>
      <c r="Z27" s="44">
        <v>52</v>
      </c>
      <c r="AA27" s="12">
        <v>9</v>
      </c>
      <c r="AB27" s="294"/>
      <c r="AC27" s="11"/>
      <c r="AD27" s="6"/>
      <c r="AE27" s="6"/>
      <c r="AF27" s="6"/>
      <c r="AG27" s="41"/>
      <c r="AH27" s="44"/>
      <c r="AI27" s="6"/>
      <c r="AJ27" s="44"/>
      <c r="AK27" s="11"/>
      <c r="AL27" s="6"/>
      <c r="AM27" s="6"/>
      <c r="AN27" s="6"/>
      <c r="AO27" s="6"/>
      <c r="AP27" s="41"/>
      <c r="AQ27" s="44"/>
      <c r="AR27" s="12"/>
      <c r="AS27" s="11"/>
      <c r="AT27" s="6"/>
      <c r="AU27" s="6"/>
      <c r="AV27" s="6"/>
      <c r="AW27" s="6"/>
      <c r="AX27" s="41"/>
      <c r="AY27" s="44"/>
      <c r="AZ27" s="12"/>
      <c r="BA27" s="11"/>
      <c r="BB27" s="6"/>
      <c r="BC27" s="6"/>
      <c r="BD27" s="6"/>
      <c r="BE27" s="6"/>
      <c r="BF27" s="41"/>
      <c r="BG27" s="44"/>
      <c r="BH27" s="12"/>
      <c r="BI27" s="11"/>
      <c r="BJ27" s="6"/>
      <c r="BK27" s="6"/>
      <c r="BL27" s="6"/>
      <c r="BM27" s="41"/>
      <c r="BN27" s="11"/>
      <c r="BO27" s="6"/>
      <c r="BP27" s="6"/>
      <c r="BQ27" s="6"/>
      <c r="BR27" s="12"/>
      <c r="BS27" s="11"/>
      <c r="BT27" s="6"/>
      <c r="BU27" s="6"/>
      <c r="BV27" s="6"/>
      <c r="BW27" s="41"/>
      <c r="BX27" s="11"/>
      <c r="BY27" s="6"/>
      <c r="BZ27" s="6"/>
      <c r="CA27" s="12"/>
      <c r="CB27" s="11"/>
      <c r="CC27" s="83"/>
      <c r="CD27" s="1"/>
      <c r="CE27" s="1"/>
      <c r="CF27" s="35"/>
      <c r="CG27" s="1"/>
      <c r="CH27" s="1"/>
      <c r="CT27" s="23"/>
    </row>
    <row r="28" spans="1:98" ht="21.95" customHeight="1">
      <c r="A28" s="73">
        <v>22</v>
      </c>
      <c r="B28" s="412"/>
      <c r="C28" s="413"/>
      <c r="D28" s="414"/>
      <c r="E28" s="415"/>
      <c r="F28" s="416"/>
      <c r="G28" s="416"/>
      <c r="H28" s="417"/>
      <c r="I28" s="418">
        <v>622</v>
      </c>
      <c r="J28" s="419"/>
      <c r="K28" s="420"/>
      <c r="L28" s="11"/>
      <c r="M28" s="6"/>
      <c r="N28" s="6"/>
      <c r="O28" s="6"/>
      <c r="P28" s="6"/>
      <c r="Q28" s="41"/>
      <c r="R28" s="44"/>
      <c r="S28" s="12"/>
      <c r="T28" s="17"/>
      <c r="U28" s="18"/>
      <c r="V28" s="18"/>
      <c r="W28" s="18"/>
      <c r="X28" s="18"/>
      <c r="Y28" s="46"/>
      <c r="Z28" s="44"/>
      <c r="AA28" s="12"/>
      <c r="AB28" s="294"/>
      <c r="AC28" s="11"/>
      <c r="AD28" s="6"/>
      <c r="AE28" s="6"/>
      <c r="AF28" s="6"/>
      <c r="AG28" s="41"/>
      <c r="AH28" s="44"/>
      <c r="AI28" s="6"/>
      <c r="AJ28" s="44"/>
      <c r="AK28" s="11"/>
      <c r="AL28" s="6"/>
      <c r="AM28" s="6"/>
      <c r="AN28" s="6"/>
      <c r="AO28" s="6"/>
      <c r="AP28" s="41"/>
      <c r="AQ28" s="44"/>
      <c r="AR28" s="12"/>
      <c r="AS28" s="11"/>
      <c r="AT28" s="6"/>
      <c r="AU28" s="6"/>
      <c r="AV28" s="6"/>
      <c r="AW28" s="6"/>
      <c r="AX28" s="41"/>
      <c r="AY28" s="44"/>
      <c r="AZ28" s="12"/>
      <c r="BA28" s="11"/>
      <c r="BB28" s="6"/>
      <c r="BC28" s="6"/>
      <c r="BD28" s="6"/>
      <c r="BE28" s="6"/>
      <c r="BF28" s="41"/>
      <c r="BG28" s="44"/>
      <c r="BH28" s="12"/>
      <c r="BI28" s="11"/>
      <c r="BJ28" s="6"/>
      <c r="BK28" s="6"/>
      <c r="BL28" s="6"/>
      <c r="BM28" s="41"/>
      <c r="BN28" s="11"/>
      <c r="BO28" s="6"/>
      <c r="BP28" s="6"/>
      <c r="BQ28" s="6"/>
      <c r="BR28" s="12"/>
      <c r="BS28" s="11"/>
      <c r="BT28" s="6"/>
      <c r="BU28" s="6"/>
      <c r="BV28" s="6"/>
      <c r="BW28" s="41"/>
      <c r="BX28" s="11"/>
      <c r="BY28" s="6"/>
      <c r="BZ28" s="6"/>
      <c r="CA28" s="12"/>
      <c r="CB28" s="11"/>
      <c r="CC28" s="83"/>
      <c r="CD28" s="1"/>
      <c r="CE28" s="1"/>
      <c r="CF28" s="35"/>
      <c r="CG28" s="1"/>
      <c r="CH28" s="1"/>
      <c r="CT28" s="23"/>
    </row>
    <row r="29" spans="1:98" ht="21.95" customHeight="1">
      <c r="A29" s="73">
        <v>23</v>
      </c>
      <c r="B29" s="412"/>
      <c r="C29" s="413"/>
      <c r="D29" s="414"/>
      <c r="E29" s="415"/>
      <c r="F29" s="416"/>
      <c r="G29" s="416"/>
      <c r="H29" s="417"/>
      <c r="I29" s="418">
        <v>623</v>
      </c>
      <c r="J29" s="419"/>
      <c r="K29" s="420"/>
      <c r="L29" s="11"/>
      <c r="M29" s="6"/>
      <c r="N29" s="6"/>
      <c r="O29" s="6"/>
      <c r="P29" s="6"/>
      <c r="Q29" s="41"/>
      <c r="R29" s="44"/>
      <c r="S29" s="12"/>
      <c r="T29" s="17"/>
      <c r="U29" s="18"/>
      <c r="V29" s="18"/>
      <c r="W29" s="18"/>
      <c r="X29" s="18"/>
      <c r="Y29" s="46"/>
      <c r="Z29" s="44"/>
      <c r="AA29" s="12"/>
      <c r="AB29" s="294"/>
      <c r="AC29" s="11"/>
      <c r="AD29" s="6"/>
      <c r="AE29" s="6"/>
      <c r="AF29" s="6"/>
      <c r="AG29" s="41"/>
      <c r="AH29" s="44"/>
      <c r="AI29" s="6"/>
      <c r="AJ29" s="44"/>
      <c r="AK29" s="11"/>
      <c r="AL29" s="6"/>
      <c r="AM29" s="6"/>
      <c r="AN29" s="6"/>
      <c r="AO29" s="6"/>
      <c r="AP29" s="41"/>
      <c r="AQ29" s="44"/>
      <c r="AR29" s="12"/>
      <c r="AS29" s="11"/>
      <c r="AT29" s="6"/>
      <c r="AU29" s="6"/>
      <c r="AV29" s="6"/>
      <c r="AW29" s="6"/>
      <c r="AX29" s="41"/>
      <c r="AY29" s="44"/>
      <c r="AZ29" s="12"/>
      <c r="BA29" s="11"/>
      <c r="BB29" s="6"/>
      <c r="BC29" s="6"/>
      <c r="BD29" s="6"/>
      <c r="BE29" s="6"/>
      <c r="BF29" s="48"/>
      <c r="BG29" s="44"/>
      <c r="BH29" s="12"/>
      <c r="BI29" s="11"/>
      <c r="BJ29" s="6"/>
      <c r="BK29" s="6"/>
      <c r="BL29" s="6"/>
      <c r="BM29" s="41"/>
      <c r="BN29" s="11"/>
      <c r="BO29" s="6"/>
      <c r="BP29" s="6"/>
      <c r="BQ29" s="6"/>
      <c r="BR29" s="12"/>
      <c r="BS29" s="11"/>
      <c r="BT29" s="6"/>
      <c r="BU29" s="6"/>
      <c r="BV29" s="6"/>
      <c r="BW29" s="41"/>
      <c r="BX29" s="11"/>
      <c r="BY29" s="6"/>
      <c r="BZ29" s="6"/>
      <c r="CA29" s="12"/>
      <c r="CB29" s="11"/>
      <c r="CC29" s="83"/>
      <c r="CD29" s="1"/>
      <c r="CE29" s="1"/>
      <c r="CF29" s="35"/>
      <c r="CG29" s="1"/>
      <c r="CH29" s="1"/>
      <c r="CT29" s="23"/>
    </row>
    <row r="30" spans="1:98" ht="21.95" customHeight="1">
      <c r="A30" s="73">
        <v>24</v>
      </c>
      <c r="B30" s="412"/>
      <c r="C30" s="413"/>
      <c r="D30" s="414"/>
      <c r="E30" s="415"/>
      <c r="F30" s="416"/>
      <c r="G30" s="416"/>
      <c r="H30" s="417"/>
      <c r="I30" s="418">
        <v>624</v>
      </c>
      <c r="J30" s="419"/>
      <c r="K30" s="420"/>
      <c r="L30" s="11"/>
      <c r="M30" s="6"/>
      <c r="N30" s="6"/>
      <c r="O30" s="6"/>
      <c r="P30" s="6"/>
      <c r="Q30" s="41"/>
      <c r="R30" s="44"/>
      <c r="S30" s="12"/>
      <c r="T30" s="17"/>
      <c r="U30" s="18"/>
      <c r="V30" s="18"/>
      <c r="W30" s="18"/>
      <c r="X30" s="18"/>
      <c r="Y30" s="46"/>
      <c r="Z30" s="44"/>
      <c r="AA30" s="12"/>
      <c r="AB30" s="294"/>
      <c r="AC30" s="11"/>
      <c r="AD30" s="6"/>
      <c r="AE30" s="6"/>
      <c r="AF30" s="6"/>
      <c r="AG30" s="41"/>
      <c r="AH30" s="44"/>
      <c r="AI30" s="6"/>
      <c r="AJ30" s="44"/>
      <c r="AK30" s="11"/>
      <c r="AL30" s="6"/>
      <c r="AM30" s="6"/>
      <c r="AN30" s="6"/>
      <c r="AO30" s="6"/>
      <c r="AP30" s="41"/>
      <c r="AQ30" s="44"/>
      <c r="AR30" s="12"/>
      <c r="AS30" s="11"/>
      <c r="AT30" s="6"/>
      <c r="AU30" s="6"/>
      <c r="AV30" s="6"/>
      <c r="AW30" s="6"/>
      <c r="AX30" s="41"/>
      <c r="AY30" s="44"/>
      <c r="AZ30" s="12"/>
      <c r="BA30" s="11"/>
      <c r="BB30" s="6"/>
      <c r="BC30" s="6"/>
      <c r="BD30" s="6"/>
      <c r="BE30" s="6"/>
      <c r="BF30" s="41"/>
      <c r="BG30" s="44"/>
      <c r="BH30" s="12"/>
      <c r="BI30" s="11"/>
      <c r="BJ30" s="6"/>
      <c r="BK30" s="6"/>
      <c r="BL30" s="6"/>
      <c r="BM30" s="41"/>
      <c r="BN30" s="11"/>
      <c r="BO30" s="6"/>
      <c r="BP30" s="6"/>
      <c r="BQ30" s="6"/>
      <c r="BR30" s="12"/>
      <c r="BS30" s="11"/>
      <c r="BT30" s="6"/>
      <c r="BU30" s="6"/>
      <c r="BV30" s="6"/>
      <c r="BW30" s="41"/>
      <c r="BX30" s="11"/>
      <c r="BY30" s="6"/>
      <c r="BZ30" s="6"/>
      <c r="CA30" s="12"/>
      <c r="CB30" s="11"/>
      <c r="CC30" s="83"/>
      <c r="CD30" s="1"/>
      <c r="CE30" s="1"/>
      <c r="CF30" s="35"/>
      <c r="CG30" s="1"/>
      <c r="CH30" s="1"/>
      <c r="CT30" s="23"/>
    </row>
    <row r="31" spans="1:98" ht="21.95" customHeight="1">
      <c r="A31" s="73">
        <v>25</v>
      </c>
      <c r="B31" s="412"/>
      <c r="C31" s="413"/>
      <c r="D31" s="414"/>
      <c r="E31" s="415"/>
      <c r="F31" s="416"/>
      <c r="G31" s="416"/>
      <c r="H31" s="417"/>
      <c r="I31" s="418">
        <v>625</v>
      </c>
      <c r="J31" s="419"/>
      <c r="K31" s="420"/>
      <c r="L31" s="11"/>
      <c r="M31" s="6"/>
      <c r="N31" s="6"/>
      <c r="O31" s="6"/>
      <c r="P31" s="6"/>
      <c r="Q31" s="41"/>
      <c r="R31" s="44"/>
      <c r="S31" s="12"/>
      <c r="T31" s="17"/>
      <c r="U31" s="18"/>
      <c r="V31" s="18"/>
      <c r="W31" s="18"/>
      <c r="X31" s="18"/>
      <c r="Y31" s="46"/>
      <c r="Z31" s="44"/>
      <c r="AA31" s="12"/>
      <c r="AB31" s="294"/>
      <c r="AC31" s="11"/>
      <c r="AD31" s="6"/>
      <c r="AE31" s="6"/>
      <c r="AF31" s="6"/>
      <c r="AG31" s="41"/>
      <c r="AH31" s="44"/>
      <c r="AI31" s="6"/>
      <c r="AJ31" s="44"/>
      <c r="AK31" s="11"/>
      <c r="AL31" s="6"/>
      <c r="AM31" s="6"/>
      <c r="AN31" s="6"/>
      <c r="AO31" s="6"/>
      <c r="AP31" s="41"/>
      <c r="AQ31" s="44"/>
      <c r="AR31" s="12"/>
      <c r="AS31" s="11"/>
      <c r="AT31" s="6"/>
      <c r="AU31" s="6"/>
      <c r="AV31" s="6"/>
      <c r="AW31" s="6"/>
      <c r="AX31" s="41"/>
      <c r="AY31" s="44"/>
      <c r="AZ31" s="12"/>
      <c r="BA31" s="11"/>
      <c r="BB31" s="6"/>
      <c r="BC31" s="6"/>
      <c r="BD31" s="6"/>
      <c r="BE31" s="6"/>
      <c r="BF31" s="41"/>
      <c r="BG31" s="44"/>
      <c r="BH31" s="12"/>
      <c r="BI31" s="11"/>
      <c r="BJ31" s="6"/>
      <c r="BK31" s="6"/>
      <c r="BL31" s="6"/>
      <c r="BM31" s="41"/>
      <c r="BN31" s="11"/>
      <c r="BO31" s="6"/>
      <c r="BP31" s="6"/>
      <c r="BQ31" s="6"/>
      <c r="BR31" s="12"/>
      <c r="BS31" s="11"/>
      <c r="BT31" s="6"/>
      <c r="BU31" s="6"/>
      <c r="BV31" s="6"/>
      <c r="BW31" s="41"/>
      <c r="BX31" s="11"/>
      <c r="BY31" s="6"/>
      <c r="BZ31" s="6"/>
      <c r="CA31" s="12"/>
      <c r="CB31" s="11"/>
      <c r="CC31" s="83"/>
      <c r="CD31" s="1"/>
      <c r="CE31" s="1"/>
      <c r="CF31" s="35"/>
      <c r="CG31" s="1"/>
      <c r="CH31" s="1"/>
      <c r="CT31" s="23"/>
    </row>
    <row r="32" spans="1:98" ht="21.95" customHeight="1">
      <c r="A32" s="73">
        <v>26</v>
      </c>
      <c r="B32" s="412"/>
      <c r="C32" s="413"/>
      <c r="D32" s="414"/>
      <c r="E32" s="415"/>
      <c r="F32" s="416"/>
      <c r="G32" s="416"/>
      <c r="H32" s="417"/>
      <c r="I32" s="418">
        <v>626</v>
      </c>
      <c r="J32" s="419"/>
      <c r="K32" s="420"/>
      <c r="L32" s="11"/>
      <c r="M32" s="6"/>
      <c r="N32" s="6"/>
      <c r="O32" s="6"/>
      <c r="P32" s="6"/>
      <c r="Q32" s="41"/>
      <c r="R32" s="44"/>
      <c r="S32" s="12"/>
      <c r="T32" s="17"/>
      <c r="U32" s="18"/>
      <c r="V32" s="18"/>
      <c r="W32" s="18"/>
      <c r="X32" s="18"/>
      <c r="Y32" s="46"/>
      <c r="Z32" s="44"/>
      <c r="AA32" s="12"/>
      <c r="AB32" s="294"/>
      <c r="AC32" s="11"/>
      <c r="AD32" s="6"/>
      <c r="AE32" s="6"/>
      <c r="AF32" s="6"/>
      <c r="AG32" s="41"/>
      <c r="AH32" s="44"/>
      <c r="AI32" s="6"/>
      <c r="AJ32" s="44"/>
      <c r="AK32" s="11"/>
      <c r="AL32" s="6"/>
      <c r="AM32" s="6"/>
      <c r="AN32" s="6"/>
      <c r="AO32" s="6"/>
      <c r="AP32" s="41"/>
      <c r="AQ32" s="44"/>
      <c r="AR32" s="12"/>
      <c r="AS32" s="11"/>
      <c r="AT32" s="6"/>
      <c r="AU32" s="6"/>
      <c r="AV32" s="6"/>
      <c r="AW32" s="6"/>
      <c r="AX32" s="41"/>
      <c r="AY32" s="44"/>
      <c r="AZ32" s="12"/>
      <c r="BA32" s="11"/>
      <c r="BB32" s="6"/>
      <c r="BC32" s="6"/>
      <c r="BD32" s="6"/>
      <c r="BE32" s="6"/>
      <c r="BF32" s="41"/>
      <c r="BG32" s="44"/>
      <c r="BH32" s="12"/>
      <c r="BI32" s="11"/>
      <c r="BJ32" s="6"/>
      <c r="BK32" s="6"/>
      <c r="BL32" s="6"/>
      <c r="BM32" s="41"/>
      <c r="BN32" s="11"/>
      <c r="BO32" s="6"/>
      <c r="BP32" s="6"/>
      <c r="BQ32" s="6"/>
      <c r="BR32" s="12"/>
      <c r="BS32" s="11"/>
      <c r="BT32" s="6"/>
      <c r="BU32" s="6"/>
      <c r="BV32" s="6"/>
      <c r="BW32" s="41"/>
      <c r="BX32" s="11"/>
      <c r="BY32" s="6"/>
      <c r="BZ32" s="6"/>
      <c r="CA32" s="12"/>
      <c r="CB32" s="11"/>
      <c r="CC32" s="83"/>
      <c r="CD32" s="1"/>
      <c r="CE32" s="1"/>
      <c r="CF32" s="35"/>
      <c r="CG32" s="1"/>
      <c r="CH32" s="1"/>
      <c r="CT32" s="23"/>
    </row>
    <row r="33" spans="1:98" ht="21.95" customHeight="1">
      <c r="A33" s="73">
        <v>27</v>
      </c>
      <c r="B33" s="412"/>
      <c r="C33" s="413"/>
      <c r="D33" s="414"/>
      <c r="E33" s="415"/>
      <c r="F33" s="416"/>
      <c r="G33" s="416"/>
      <c r="H33" s="417"/>
      <c r="I33" s="418">
        <v>627</v>
      </c>
      <c r="J33" s="419"/>
      <c r="K33" s="420"/>
      <c r="L33" s="11"/>
      <c r="M33" s="6"/>
      <c r="N33" s="6"/>
      <c r="O33" s="6"/>
      <c r="P33" s="6"/>
      <c r="Q33" s="41"/>
      <c r="R33" s="44"/>
      <c r="S33" s="12"/>
      <c r="T33" s="17"/>
      <c r="U33" s="18"/>
      <c r="V33" s="18"/>
      <c r="W33" s="18"/>
      <c r="X33" s="18"/>
      <c r="Y33" s="46"/>
      <c r="Z33" s="44"/>
      <c r="AA33" s="12"/>
      <c r="AB33" s="294"/>
      <c r="AC33" s="11"/>
      <c r="AD33" s="6"/>
      <c r="AE33" s="6"/>
      <c r="AF33" s="6"/>
      <c r="AG33" s="41"/>
      <c r="AH33" s="44"/>
      <c r="AI33" s="6"/>
      <c r="AJ33" s="44"/>
      <c r="AK33" s="11"/>
      <c r="AL33" s="6"/>
      <c r="AM33" s="6"/>
      <c r="AN33" s="6"/>
      <c r="AO33" s="6"/>
      <c r="AP33" s="41"/>
      <c r="AQ33" s="44"/>
      <c r="AR33" s="12"/>
      <c r="AS33" s="11"/>
      <c r="AT33" s="6"/>
      <c r="AU33" s="6"/>
      <c r="AV33" s="6"/>
      <c r="AW33" s="6"/>
      <c r="AX33" s="41"/>
      <c r="AY33" s="44"/>
      <c r="AZ33" s="12"/>
      <c r="BA33" s="11"/>
      <c r="BB33" s="6"/>
      <c r="BC33" s="6"/>
      <c r="BD33" s="6"/>
      <c r="BE33" s="6"/>
      <c r="BF33" s="41"/>
      <c r="BG33" s="44"/>
      <c r="BH33" s="12"/>
      <c r="BI33" s="11"/>
      <c r="BJ33" s="6"/>
      <c r="BK33" s="6"/>
      <c r="BL33" s="6"/>
      <c r="BM33" s="41"/>
      <c r="BN33" s="11"/>
      <c r="BO33" s="6"/>
      <c r="BP33" s="6"/>
      <c r="BQ33" s="6"/>
      <c r="BR33" s="12"/>
      <c r="BS33" s="11"/>
      <c r="BT33" s="6"/>
      <c r="BU33" s="6"/>
      <c r="BV33" s="6"/>
      <c r="BW33" s="41"/>
      <c r="BX33" s="11"/>
      <c r="BY33" s="6"/>
      <c r="BZ33" s="6"/>
      <c r="CA33" s="12"/>
      <c r="CB33" s="11"/>
      <c r="CC33" s="83"/>
      <c r="CD33" s="1"/>
      <c r="CE33" s="1"/>
      <c r="CF33" s="35"/>
      <c r="CG33" s="1"/>
      <c r="CH33" s="1"/>
      <c r="CT33" s="23"/>
    </row>
    <row r="34" spans="1:98" ht="21.95" customHeight="1">
      <c r="A34" s="73">
        <v>28</v>
      </c>
      <c r="B34" s="412"/>
      <c r="C34" s="413"/>
      <c r="D34" s="414"/>
      <c r="E34" s="415"/>
      <c r="F34" s="416"/>
      <c r="G34" s="416"/>
      <c r="H34" s="417"/>
      <c r="I34" s="418">
        <v>628</v>
      </c>
      <c r="J34" s="419"/>
      <c r="K34" s="420"/>
      <c r="L34" s="11"/>
      <c r="M34" s="6"/>
      <c r="N34" s="6"/>
      <c r="O34" s="6"/>
      <c r="P34" s="6"/>
      <c r="Q34" s="41"/>
      <c r="R34" s="44"/>
      <c r="S34" s="12"/>
      <c r="T34" s="17"/>
      <c r="U34" s="18"/>
      <c r="V34" s="18"/>
      <c r="W34" s="18"/>
      <c r="X34" s="18"/>
      <c r="Y34" s="46"/>
      <c r="Z34" s="44"/>
      <c r="AA34" s="12"/>
      <c r="AB34" s="294"/>
      <c r="AC34" s="11"/>
      <c r="AD34" s="6"/>
      <c r="AE34" s="6"/>
      <c r="AF34" s="6"/>
      <c r="AG34" s="41"/>
      <c r="AH34" s="44"/>
      <c r="AI34" s="6"/>
      <c r="AJ34" s="44"/>
      <c r="AK34" s="11"/>
      <c r="AL34" s="6"/>
      <c r="AM34" s="6"/>
      <c r="AN34" s="6"/>
      <c r="AO34" s="6"/>
      <c r="AP34" s="41"/>
      <c r="AQ34" s="44"/>
      <c r="AR34" s="12"/>
      <c r="AS34" s="11"/>
      <c r="AT34" s="6"/>
      <c r="AU34" s="6"/>
      <c r="AV34" s="6"/>
      <c r="AW34" s="6"/>
      <c r="AX34" s="41"/>
      <c r="AY34" s="44"/>
      <c r="AZ34" s="12"/>
      <c r="BA34" s="11"/>
      <c r="BB34" s="6"/>
      <c r="BC34" s="6"/>
      <c r="BD34" s="6"/>
      <c r="BE34" s="6"/>
      <c r="BF34" s="41"/>
      <c r="BG34" s="44"/>
      <c r="BH34" s="12"/>
      <c r="BI34" s="11"/>
      <c r="BJ34" s="6"/>
      <c r="BK34" s="6"/>
      <c r="BL34" s="6"/>
      <c r="BM34" s="41"/>
      <c r="BN34" s="11"/>
      <c r="BO34" s="6"/>
      <c r="BP34" s="6"/>
      <c r="BQ34" s="6"/>
      <c r="BR34" s="12"/>
      <c r="BS34" s="11"/>
      <c r="BT34" s="6"/>
      <c r="BU34" s="6"/>
      <c r="BV34" s="6"/>
      <c r="BW34" s="41"/>
      <c r="BX34" s="11"/>
      <c r="BY34" s="6"/>
      <c r="BZ34" s="6"/>
      <c r="CA34" s="12"/>
      <c r="CB34" s="11"/>
      <c r="CC34" s="83"/>
      <c r="CD34" s="1"/>
      <c r="CE34" s="1"/>
      <c r="CF34" s="35"/>
      <c r="CG34" s="1"/>
      <c r="CH34" s="1"/>
      <c r="CT34" s="23"/>
    </row>
    <row r="35" spans="1:98" ht="21.95" customHeight="1">
      <c r="A35" s="73">
        <v>29</v>
      </c>
      <c r="B35" s="412"/>
      <c r="C35" s="413"/>
      <c r="D35" s="414"/>
      <c r="E35" s="415"/>
      <c r="F35" s="416"/>
      <c r="G35" s="416"/>
      <c r="H35" s="417"/>
      <c r="I35" s="418">
        <v>629</v>
      </c>
      <c r="J35" s="419"/>
      <c r="K35" s="420"/>
      <c r="L35" s="11"/>
      <c r="M35" s="6"/>
      <c r="N35" s="6"/>
      <c r="O35" s="6"/>
      <c r="P35" s="6"/>
      <c r="Q35" s="41"/>
      <c r="R35" s="44"/>
      <c r="S35" s="12"/>
      <c r="T35" s="17"/>
      <c r="U35" s="18"/>
      <c r="V35" s="18"/>
      <c r="W35" s="18"/>
      <c r="X35" s="18"/>
      <c r="Y35" s="46"/>
      <c r="Z35" s="44"/>
      <c r="AA35" s="12"/>
      <c r="AB35" s="294"/>
      <c r="AC35" s="11"/>
      <c r="AD35" s="6"/>
      <c r="AE35" s="6"/>
      <c r="AF35" s="6"/>
      <c r="AG35" s="41"/>
      <c r="AH35" s="44"/>
      <c r="AI35" s="6"/>
      <c r="AJ35" s="44"/>
      <c r="AK35" s="11"/>
      <c r="AL35" s="6"/>
      <c r="AM35" s="6"/>
      <c r="AN35" s="6"/>
      <c r="AO35" s="6"/>
      <c r="AP35" s="41"/>
      <c r="AQ35" s="44"/>
      <c r="AR35" s="12"/>
      <c r="AS35" s="11"/>
      <c r="AT35" s="6"/>
      <c r="AU35" s="6"/>
      <c r="AV35" s="6"/>
      <c r="AW35" s="6"/>
      <c r="AX35" s="41"/>
      <c r="AY35" s="44"/>
      <c r="AZ35" s="12"/>
      <c r="BA35" s="11"/>
      <c r="BB35" s="6"/>
      <c r="BC35" s="6"/>
      <c r="BD35" s="6"/>
      <c r="BE35" s="6"/>
      <c r="BF35" s="41"/>
      <c r="BG35" s="44"/>
      <c r="BH35" s="12"/>
      <c r="BI35" s="11"/>
      <c r="BJ35" s="6"/>
      <c r="BK35" s="6"/>
      <c r="BL35" s="6"/>
      <c r="BM35" s="41"/>
      <c r="BN35" s="11"/>
      <c r="BO35" s="6"/>
      <c r="BP35" s="6"/>
      <c r="BQ35" s="6"/>
      <c r="BR35" s="12"/>
      <c r="BS35" s="11"/>
      <c r="BT35" s="6"/>
      <c r="BU35" s="6"/>
      <c r="BV35" s="6"/>
      <c r="BW35" s="41"/>
      <c r="BX35" s="11"/>
      <c r="BY35" s="6"/>
      <c r="BZ35" s="6"/>
      <c r="CA35" s="12"/>
      <c r="CB35" s="11"/>
      <c r="CC35" s="83"/>
      <c r="CD35" s="1"/>
      <c r="CE35" s="1"/>
      <c r="CF35" s="35"/>
      <c r="CG35" s="1"/>
      <c r="CH35" s="1"/>
      <c r="CT35" s="23"/>
    </row>
    <row r="36" spans="1:98" ht="21.95" customHeight="1">
      <c r="A36" s="73">
        <v>30</v>
      </c>
      <c r="B36" s="412"/>
      <c r="C36" s="413"/>
      <c r="D36" s="414"/>
      <c r="E36" s="415"/>
      <c r="F36" s="416"/>
      <c r="G36" s="416"/>
      <c r="H36" s="417"/>
      <c r="I36" s="418">
        <v>630</v>
      </c>
      <c r="J36" s="419"/>
      <c r="K36" s="420"/>
      <c r="L36" s="11"/>
      <c r="M36" s="6"/>
      <c r="N36" s="6"/>
      <c r="O36" s="6"/>
      <c r="P36" s="6"/>
      <c r="Q36" s="41"/>
      <c r="R36" s="44"/>
      <c r="S36" s="12"/>
      <c r="T36" s="17"/>
      <c r="U36" s="18"/>
      <c r="V36" s="18"/>
      <c r="W36" s="18"/>
      <c r="X36" s="18"/>
      <c r="Y36" s="46"/>
      <c r="Z36" s="44"/>
      <c r="AA36" s="12"/>
      <c r="AB36" s="294"/>
      <c r="AC36" s="11"/>
      <c r="AD36" s="6"/>
      <c r="AE36" s="6"/>
      <c r="AF36" s="6"/>
      <c r="AG36" s="41"/>
      <c r="AH36" s="44"/>
      <c r="AI36" s="6"/>
      <c r="AJ36" s="44"/>
      <c r="AK36" s="11"/>
      <c r="AL36" s="6"/>
      <c r="AM36" s="6"/>
      <c r="AN36" s="6"/>
      <c r="AO36" s="6"/>
      <c r="AP36" s="41"/>
      <c r="AQ36" s="44"/>
      <c r="AR36" s="12"/>
      <c r="AS36" s="11"/>
      <c r="AT36" s="6"/>
      <c r="AU36" s="6"/>
      <c r="AV36" s="6"/>
      <c r="AW36" s="6"/>
      <c r="AX36" s="41"/>
      <c r="AY36" s="44"/>
      <c r="AZ36" s="12"/>
      <c r="BA36" s="11"/>
      <c r="BB36" s="6"/>
      <c r="BC36" s="6"/>
      <c r="BD36" s="6"/>
      <c r="BE36" s="6"/>
      <c r="BF36" s="41"/>
      <c r="BG36" s="44"/>
      <c r="BH36" s="12"/>
      <c r="BI36" s="11"/>
      <c r="BJ36" s="6"/>
      <c r="BK36" s="6"/>
      <c r="BL36" s="6"/>
      <c r="BM36" s="41"/>
      <c r="BN36" s="11"/>
      <c r="BO36" s="6"/>
      <c r="BP36" s="6"/>
      <c r="BQ36" s="6"/>
      <c r="BR36" s="12"/>
      <c r="BS36" s="11"/>
      <c r="BT36" s="6"/>
      <c r="BU36" s="6"/>
      <c r="BV36" s="6"/>
      <c r="BW36" s="41"/>
      <c r="BX36" s="11"/>
      <c r="BY36" s="6"/>
      <c r="BZ36" s="6"/>
      <c r="CA36" s="12"/>
      <c r="CB36" s="11"/>
      <c r="CC36" s="83"/>
      <c r="CD36" s="1"/>
      <c r="CE36" s="1"/>
      <c r="CF36" s="35"/>
      <c r="CG36" s="1"/>
      <c r="CH36" s="1"/>
      <c r="CT36" s="23"/>
    </row>
    <row r="37" spans="1:98">
      <c r="A37" s="73">
        <v>31</v>
      </c>
      <c r="B37" s="412"/>
      <c r="C37" s="413"/>
      <c r="D37" s="414"/>
      <c r="E37" s="415"/>
      <c r="F37" s="416"/>
      <c r="G37" s="416"/>
      <c r="H37" s="417"/>
      <c r="I37" s="418">
        <v>631</v>
      </c>
      <c r="J37" s="419"/>
      <c r="K37" s="420"/>
      <c r="L37" s="11"/>
      <c r="M37" s="6"/>
      <c r="N37" s="6"/>
      <c r="O37" s="6"/>
      <c r="P37" s="6"/>
      <c r="Q37" s="41"/>
      <c r="R37" s="44"/>
      <c r="S37" s="12"/>
      <c r="T37" s="17"/>
      <c r="U37" s="18"/>
      <c r="V37" s="18"/>
      <c r="W37" s="18"/>
      <c r="X37" s="18"/>
      <c r="Y37" s="46"/>
      <c r="Z37" s="44"/>
      <c r="AA37" s="12"/>
      <c r="AB37" s="294"/>
      <c r="AC37" s="11"/>
      <c r="AD37" s="6"/>
      <c r="AE37" s="6"/>
      <c r="AF37" s="6"/>
      <c r="AG37" s="41"/>
      <c r="AH37" s="44"/>
      <c r="AI37" s="6"/>
      <c r="AJ37" s="44"/>
      <c r="AK37" s="11"/>
      <c r="AL37" s="6"/>
      <c r="AM37" s="6"/>
      <c r="AN37" s="6"/>
      <c r="AO37" s="6"/>
      <c r="AP37" s="41"/>
      <c r="AQ37" s="44"/>
      <c r="AR37" s="12"/>
      <c r="AS37" s="11"/>
      <c r="AT37" s="6"/>
      <c r="AU37" s="6"/>
      <c r="AV37" s="6"/>
      <c r="AW37" s="6"/>
      <c r="AX37" s="41"/>
      <c r="AY37" s="44"/>
      <c r="AZ37" s="12"/>
      <c r="BA37" s="11"/>
      <c r="BB37" s="6"/>
      <c r="BC37" s="6"/>
      <c r="BD37" s="6"/>
      <c r="BE37" s="6"/>
      <c r="BF37" s="41"/>
      <c r="BG37" s="44"/>
      <c r="BH37" s="12"/>
      <c r="BI37" s="11"/>
      <c r="BJ37" s="6"/>
      <c r="BK37" s="6"/>
      <c r="BL37" s="6"/>
      <c r="BM37" s="41"/>
      <c r="BN37" s="11"/>
      <c r="BO37" s="6"/>
      <c r="BP37" s="6"/>
      <c r="BQ37" s="6"/>
      <c r="BR37" s="12"/>
      <c r="BS37" s="11"/>
      <c r="BT37" s="6"/>
      <c r="BU37" s="6"/>
      <c r="BV37" s="6"/>
      <c r="BW37" s="41"/>
      <c r="BX37" s="11"/>
      <c r="BY37" s="6"/>
      <c r="BZ37" s="6"/>
      <c r="CA37" s="12"/>
      <c r="CB37" s="11"/>
      <c r="CC37" s="83"/>
      <c r="CD37" s="1"/>
      <c r="CE37" s="1"/>
      <c r="CF37" s="35"/>
      <c r="CG37" s="303" t="str">
        <f>'Master sheet'!D11</f>
        <v>Hindi</v>
      </c>
      <c r="CH37" s="1"/>
      <c r="CT37" s="23"/>
    </row>
    <row r="38" spans="1:98">
      <c r="A38" s="73">
        <v>32</v>
      </c>
      <c r="B38" s="412"/>
      <c r="C38" s="413"/>
      <c r="D38" s="414"/>
      <c r="E38" s="415"/>
      <c r="F38" s="416"/>
      <c r="G38" s="416"/>
      <c r="H38" s="417"/>
      <c r="I38" s="418">
        <v>632</v>
      </c>
      <c r="J38" s="419"/>
      <c r="K38" s="420"/>
      <c r="L38" s="11"/>
      <c r="M38" s="6"/>
      <c r="N38" s="6"/>
      <c r="O38" s="6"/>
      <c r="P38" s="6"/>
      <c r="Q38" s="41"/>
      <c r="R38" s="44"/>
      <c r="S38" s="12"/>
      <c r="T38" s="17"/>
      <c r="U38" s="18"/>
      <c r="V38" s="18"/>
      <c r="W38" s="18"/>
      <c r="X38" s="18"/>
      <c r="Y38" s="46"/>
      <c r="Z38" s="44"/>
      <c r="AA38" s="12"/>
      <c r="AB38" s="294"/>
      <c r="AC38" s="11"/>
      <c r="AD38" s="6"/>
      <c r="AE38" s="6"/>
      <c r="AF38" s="6"/>
      <c r="AG38" s="41"/>
      <c r="AH38" s="44"/>
      <c r="AI38" s="6"/>
      <c r="AJ38" s="44"/>
      <c r="AK38" s="11"/>
      <c r="AL38" s="6"/>
      <c r="AM38" s="6"/>
      <c r="AN38" s="6"/>
      <c r="AO38" s="6"/>
      <c r="AP38" s="41"/>
      <c r="AQ38" s="44"/>
      <c r="AR38" s="12"/>
      <c r="AS38" s="11"/>
      <c r="AT38" s="6"/>
      <c r="AU38" s="6"/>
      <c r="AV38" s="6"/>
      <c r="AW38" s="6"/>
      <c r="AX38" s="41"/>
      <c r="AY38" s="44"/>
      <c r="AZ38" s="12"/>
      <c r="BA38" s="11"/>
      <c r="BB38" s="6"/>
      <c r="BC38" s="6"/>
      <c r="BD38" s="6"/>
      <c r="BE38" s="6"/>
      <c r="BF38" s="41"/>
      <c r="BG38" s="44"/>
      <c r="BH38" s="12"/>
      <c r="BI38" s="11"/>
      <c r="BJ38" s="6"/>
      <c r="BK38" s="6"/>
      <c r="BL38" s="6"/>
      <c r="BM38" s="41"/>
      <c r="BN38" s="11"/>
      <c r="BO38" s="6"/>
      <c r="BP38" s="6"/>
      <c r="BQ38" s="6"/>
      <c r="BR38" s="12"/>
      <c r="BS38" s="11"/>
      <c r="BT38" s="6"/>
      <c r="BU38" s="6"/>
      <c r="BV38" s="6"/>
      <c r="BW38" s="41"/>
      <c r="BX38" s="11"/>
      <c r="BY38" s="6"/>
      <c r="BZ38" s="6"/>
      <c r="CA38" s="12"/>
      <c r="CB38" s="11"/>
      <c r="CC38" s="83"/>
      <c r="CD38" s="1"/>
      <c r="CE38" s="1"/>
      <c r="CF38" s="35"/>
      <c r="CG38" s="1"/>
      <c r="CH38" s="1"/>
      <c r="CT38" s="23"/>
    </row>
    <row r="39" spans="1:98">
      <c r="A39" s="73">
        <v>33</v>
      </c>
      <c r="B39" s="412"/>
      <c r="C39" s="413"/>
      <c r="D39" s="414"/>
      <c r="E39" s="415"/>
      <c r="F39" s="416"/>
      <c r="G39" s="416"/>
      <c r="H39" s="417"/>
      <c r="I39" s="418">
        <v>633</v>
      </c>
      <c r="J39" s="419"/>
      <c r="K39" s="420"/>
      <c r="L39" s="11"/>
      <c r="M39" s="6"/>
      <c r="N39" s="6"/>
      <c r="O39" s="6"/>
      <c r="P39" s="6"/>
      <c r="Q39" s="41"/>
      <c r="R39" s="44"/>
      <c r="S39" s="12"/>
      <c r="T39" s="17"/>
      <c r="U39" s="18"/>
      <c r="V39" s="18"/>
      <c r="W39" s="18"/>
      <c r="X39" s="18"/>
      <c r="Y39" s="46"/>
      <c r="Z39" s="44"/>
      <c r="AA39" s="12"/>
      <c r="AB39" s="294"/>
      <c r="AC39" s="11"/>
      <c r="AD39" s="6"/>
      <c r="AE39" s="6"/>
      <c r="AF39" s="6"/>
      <c r="AG39" s="41"/>
      <c r="AH39" s="44"/>
      <c r="AI39" s="6"/>
      <c r="AJ39" s="44"/>
      <c r="AK39" s="11"/>
      <c r="AL39" s="6"/>
      <c r="AM39" s="6"/>
      <c r="AN39" s="6"/>
      <c r="AO39" s="6"/>
      <c r="AP39" s="41"/>
      <c r="AQ39" s="44"/>
      <c r="AR39" s="12"/>
      <c r="AS39" s="11"/>
      <c r="AT39" s="6"/>
      <c r="AU39" s="6"/>
      <c r="AV39" s="6"/>
      <c r="AW39" s="6"/>
      <c r="AX39" s="41"/>
      <c r="AY39" s="44"/>
      <c r="AZ39" s="12"/>
      <c r="BA39" s="11"/>
      <c r="BB39" s="6"/>
      <c r="BC39" s="6"/>
      <c r="BD39" s="6"/>
      <c r="BE39" s="6"/>
      <c r="BF39" s="41"/>
      <c r="BG39" s="44"/>
      <c r="BH39" s="12"/>
      <c r="BI39" s="11"/>
      <c r="BJ39" s="6"/>
      <c r="BK39" s="6"/>
      <c r="BL39" s="6"/>
      <c r="BM39" s="41"/>
      <c r="BN39" s="11"/>
      <c r="BO39" s="6"/>
      <c r="BP39" s="6"/>
      <c r="BQ39" s="6"/>
      <c r="BR39" s="12"/>
      <c r="BS39" s="11"/>
      <c r="BT39" s="6"/>
      <c r="BU39" s="6"/>
      <c r="BV39" s="6"/>
      <c r="BW39" s="41"/>
      <c r="BX39" s="11"/>
      <c r="BY39" s="6"/>
      <c r="BZ39" s="6"/>
      <c r="CA39" s="12"/>
      <c r="CB39" s="11"/>
      <c r="CC39" s="83"/>
      <c r="CD39" s="1"/>
      <c r="CE39" s="1"/>
      <c r="CF39" s="35"/>
      <c r="CG39" s="1"/>
      <c r="CH39" s="1"/>
      <c r="CT39" s="23"/>
    </row>
    <row r="40" spans="1:98">
      <c r="A40" s="73">
        <v>34</v>
      </c>
      <c r="B40" s="412"/>
      <c r="C40" s="413"/>
      <c r="D40" s="414"/>
      <c r="E40" s="415"/>
      <c r="F40" s="416"/>
      <c r="G40" s="416"/>
      <c r="H40" s="417"/>
      <c r="I40" s="418">
        <v>634</v>
      </c>
      <c r="J40" s="419"/>
      <c r="K40" s="420"/>
      <c r="L40" s="11"/>
      <c r="M40" s="6"/>
      <c r="N40" s="6"/>
      <c r="O40" s="6"/>
      <c r="P40" s="6"/>
      <c r="Q40" s="41"/>
      <c r="R40" s="44"/>
      <c r="S40" s="12"/>
      <c r="T40" s="17"/>
      <c r="U40" s="18"/>
      <c r="V40" s="18"/>
      <c r="W40" s="18"/>
      <c r="X40" s="18"/>
      <c r="Y40" s="46"/>
      <c r="Z40" s="44"/>
      <c r="AA40" s="12"/>
      <c r="AB40" s="294"/>
      <c r="AC40" s="11"/>
      <c r="AD40" s="6"/>
      <c r="AE40" s="6"/>
      <c r="AF40" s="6"/>
      <c r="AG40" s="41"/>
      <c r="AH40" s="44"/>
      <c r="AI40" s="6"/>
      <c r="AJ40" s="44"/>
      <c r="AK40" s="11"/>
      <c r="AL40" s="6"/>
      <c r="AM40" s="6"/>
      <c r="AN40" s="6"/>
      <c r="AO40" s="6"/>
      <c r="AP40" s="41"/>
      <c r="AQ40" s="44"/>
      <c r="AR40" s="12"/>
      <c r="AS40" s="11"/>
      <c r="AT40" s="6"/>
      <c r="AU40" s="6"/>
      <c r="AV40" s="6"/>
      <c r="AW40" s="6"/>
      <c r="AX40" s="41"/>
      <c r="AY40" s="44"/>
      <c r="AZ40" s="12"/>
      <c r="BA40" s="11"/>
      <c r="BB40" s="6"/>
      <c r="BC40" s="6"/>
      <c r="BD40" s="6"/>
      <c r="BE40" s="6"/>
      <c r="BF40" s="41"/>
      <c r="BG40" s="44"/>
      <c r="BH40" s="12"/>
      <c r="BI40" s="11"/>
      <c r="BJ40" s="6"/>
      <c r="BK40" s="6"/>
      <c r="BL40" s="6"/>
      <c r="BM40" s="41"/>
      <c r="BN40" s="11"/>
      <c r="BO40" s="6"/>
      <c r="BP40" s="6"/>
      <c r="BQ40" s="6"/>
      <c r="BR40" s="12"/>
      <c r="BS40" s="11"/>
      <c r="BT40" s="6"/>
      <c r="BU40" s="6"/>
      <c r="BV40" s="6"/>
      <c r="BW40" s="41"/>
      <c r="BX40" s="11"/>
      <c r="BY40" s="6"/>
      <c r="BZ40" s="6"/>
      <c r="CA40" s="12"/>
      <c r="CB40" s="11"/>
      <c r="CC40" s="83"/>
      <c r="CD40" s="1"/>
      <c r="CE40" s="1"/>
      <c r="CF40" s="35"/>
      <c r="CG40" s="1"/>
      <c r="CH40" s="1"/>
      <c r="CT40" s="23"/>
    </row>
    <row r="41" spans="1:98">
      <c r="A41" s="73">
        <v>35</v>
      </c>
      <c r="B41" s="412"/>
      <c r="C41" s="413"/>
      <c r="D41" s="414"/>
      <c r="E41" s="415"/>
      <c r="F41" s="416"/>
      <c r="G41" s="416"/>
      <c r="H41" s="417"/>
      <c r="I41" s="418">
        <v>635</v>
      </c>
      <c r="J41" s="419"/>
      <c r="K41" s="420"/>
      <c r="L41" s="11"/>
      <c r="M41" s="6"/>
      <c r="N41" s="6"/>
      <c r="O41" s="6"/>
      <c r="P41" s="6"/>
      <c r="Q41" s="41"/>
      <c r="R41" s="44"/>
      <c r="S41" s="12"/>
      <c r="T41" s="17"/>
      <c r="U41" s="18"/>
      <c r="V41" s="18"/>
      <c r="W41" s="18"/>
      <c r="X41" s="18"/>
      <c r="Y41" s="46"/>
      <c r="Z41" s="44"/>
      <c r="AA41" s="12"/>
      <c r="AB41" s="294"/>
      <c r="AC41" s="11"/>
      <c r="AD41" s="6"/>
      <c r="AE41" s="6"/>
      <c r="AF41" s="6"/>
      <c r="AG41" s="41"/>
      <c r="AH41" s="44"/>
      <c r="AI41" s="6"/>
      <c r="AJ41" s="44"/>
      <c r="AK41" s="11"/>
      <c r="AL41" s="6"/>
      <c r="AM41" s="6"/>
      <c r="AN41" s="6"/>
      <c r="AO41" s="6"/>
      <c r="AP41" s="41"/>
      <c r="AQ41" s="44"/>
      <c r="AR41" s="12"/>
      <c r="AS41" s="11"/>
      <c r="AT41" s="6"/>
      <c r="AU41" s="6"/>
      <c r="AV41" s="6"/>
      <c r="AW41" s="6"/>
      <c r="AX41" s="41"/>
      <c r="AY41" s="44"/>
      <c r="AZ41" s="12"/>
      <c r="BA41" s="11"/>
      <c r="BB41" s="6"/>
      <c r="BC41" s="6"/>
      <c r="BD41" s="6"/>
      <c r="BE41" s="6"/>
      <c r="BF41" s="41"/>
      <c r="BG41" s="44"/>
      <c r="BH41" s="12"/>
      <c r="BI41" s="11"/>
      <c r="BJ41" s="6"/>
      <c r="BK41" s="6"/>
      <c r="BL41" s="6"/>
      <c r="BM41" s="41"/>
      <c r="BN41" s="11"/>
      <c r="BO41" s="6"/>
      <c r="BP41" s="6"/>
      <c r="BQ41" s="6"/>
      <c r="BR41" s="12"/>
      <c r="BS41" s="11"/>
      <c r="BT41" s="6"/>
      <c r="BU41" s="6"/>
      <c r="BV41" s="6"/>
      <c r="BW41" s="41"/>
      <c r="BX41" s="11"/>
      <c r="BY41" s="6"/>
      <c r="BZ41" s="6"/>
      <c r="CA41" s="12"/>
      <c r="CB41" s="11"/>
      <c r="CC41" s="83"/>
      <c r="CD41" s="1"/>
      <c r="CE41" s="1"/>
      <c r="CF41" s="35"/>
      <c r="CG41" s="1"/>
      <c r="CH41" s="1"/>
      <c r="CT41" s="23"/>
    </row>
    <row r="42" spans="1:98">
      <c r="A42" s="73">
        <v>36</v>
      </c>
      <c r="B42" s="412"/>
      <c r="C42" s="413"/>
      <c r="D42" s="414"/>
      <c r="E42" s="415"/>
      <c r="F42" s="416"/>
      <c r="G42" s="416"/>
      <c r="H42" s="417"/>
      <c r="I42" s="418">
        <v>636</v>
      </c>
      <c r="J42" s="419"/>
      <c r="K42" s="420"/>
      <c r="L42" s="11"/>
      <c r="M42" s="6"/>
      <c r="N42" s="6"/>
      <c r="O42" s="6"/>
      <c r="P42" s="6"/>
      <c r="Q42" s="41"/>
      <c r="R42" s="44"/>
      <c r="S42" s="12"/>
      <c r="T42" s="17"/>
      <c r="U42" s="18"/>
      <c r="V42" s="18"/>
      <c r="W42" s="18"/>
      <c r="X42" s="18"/>
      <c r="Y42" s="46"/>
      <c r="Z42" s="44"/>
      <c r="AA42" s="12"/>
      <c r="AB42" s="294"/>
      <c r="AC42" s="11"/>
      <c r="AD42" s="6"/>
      <c r="AE42" s="6"/>
      <c r="AF42" s="6"/>
      <c r="AG42" s="41"/>
      <c r="AH42" s="44"/>
      <c r="AI42" s="6"/>
      <c r="AJ42" s="44"/>
      <c r="AK42" s="11"/>
      <c r="AL42" s="6"/>
      <c r="AM42" s="6"/>
      <c r="AN42" s="6"/>
      <c r="AO42" s="6"/>
      <c r="AP42" s="41"/>
      <c r="AQ42" s="44"/>
      <c r="AR42" s="12"/>
      <c r="AS42" s="11"/>
      <c r="AT42" s="6"/>
      <c r="AU42" s="6"/>
      <c r="AV42" s="6"/>
      <c r="AW42" s="6"/>
      <c r="AX42" s="41"/>
      <c r="AY42" s="44"/>
      <c r="AZ42" s="12"/>
      <c r="BA42" s="11"/>
      <c r="BB42" s="6"/>
      <c r="BC42" s="6"/>
      <c r="BD42" s="6"/>
      <c r="BE42" s="6"/>
      <c r="BF42" s="41"/>
      <c r="BG42" s="44"/>
      <c r="BH42" s="12"/>
      <c r="BI42" s="11"/>
      <c r="BJ42" s="6"/>
      <c r="BK42" s="6"/>
      <c r="BL42" s="6"/>
      <c r="BM42" s="41"/>
      <c r="BN42" s="11"/>
      <c r="BO42" s="6"/>
      <c r="BP42" s="6"/>
      <c r="BQ42" s="6"/>
      <c r="BR42" s="12"/>
      <c r="BS42" s="11"/>
      <c r="BT42" s="6"/>
      <c r="BU42" s="6"/>
      <c r="BV42" s="6"/>
      <c r="BW42" s="41"/>
      <c r="BX42" s="11"/>
      <c r="BY42" s="6"/>
      <c r="BZ42" s="6"/>
      <c r="CA42" s="12"/>
      <c r="CB42" s="11"/>
      <c r="CC42" s="83"/>
      <c r="CD42" s="1"/>
      <c r="CE42" s="1"/>
      <c r="CF42" s="35"/>
      <c r="CG42" s="1"/>
      <c r="CH42" s="1"/>
      <c r="CT42" s="23"/>
    </row>
    <row r="43" spans="1:98">
      <c r="A43" s="73">
        <v>37</v>
      </c>
      <c r="B43" s="412"/>
      <c r="C43" s="413"/>
      <c r="D43" s="414"/>
      <c r="E43" s="415"/>
      <c r="F43" s="416"/>
      <c r="G43" s="416"/>
      <c r="H43" s="417"/>
      <c r="I43" s="418">
        <v>637</v>
      </c>
      <c r="J43" s="419"/>
      <c r="K43" s="420"/>
      <c r="L43" s="11"/>
      <c r="M43" s="6"/>
      <c r="N43" s="6"/>
      <c r="O43" s="6"/>
      <c r="P43" s="6"/>
      <c r="Q43" s="41"/>
      <c r="R43" s="44"/>
      <c r="S43" s="12"/>
      <c r="T43" s="17"/>
      <c r="U43" s="18"/>
      <c r="V43" s="18"/>
      <c r="W43" s="18"/>
      <c r="X43" s="18"/>
      <c r="Y43" s="46"/>
      <c r="Z43" s="44"/>
      <c r="AA43" s="12"/>
      <c r="AB43" s="294"/>
      <c r="AC43" s="11"/>
      <c r="AD43" s="6"/>
      <c r="AE43" s="6"/>
      <c r="AF43" s="6"/>
      <c r="AG43" s="41"/>
      <c r="AH43" s="44"/>
      <c r="AI43" s="6"/>
      <c r="AJ43" s="44"/>
      <c r="AK43" s="11"/>
      <c r="AL43" s="6"/>
      <c r="AM43" s="6"/>
      <c r="AN43" s="6"/>
      <c r="AO43" s="6"/>
      <c r="AP43" s="41"/>
      <c r="AQ43" s="44"/>
      <c r="AR43" s="12"/>
      <c r="AS43" s="11"/>
      <c r="AT43" s="6"/>
      <c r="AU43" s="6"/>
      <c r="AV43" s="6"/>
      <c r="AW43" s="6"/>
      <c r="AX43" s="41"/>
      <c r="AY43" s="44"/>
      <c r="AZ43" s="12"/>
      <c r="BA43" s="11"/>
      <c r="BB43" s="6"/>
      <c r="BC43" s="6"/>
      <c r="BD43" s="6"/>
      <c r="BE43" s="6"/>
      <c r="BF43" s="41"/>
      <c r="BG43" s="44"/>
      <c r="BH43" s="12"/>
      <c r="BI43" s="11"/>
      <c r="BJ43" s="6"/>
      <c r="BK43" s="6"/>
      <c r="BL43" s="6"/>
      <c r="BM43" s="41"/>
      <c r="BN43" s="11"/>
      <c r="BO43" s="6"/>
      <c r="BP43" s="6"/>
      <c r="BQ43" s="6"/>
      <c r="BR43" s="12"/>
      <c r="BS43" s="11"/>
      <c r="BT43" s="6"/>
      <c r="BU43" s="6"/>
      <c r="BV43" s="6"/>
      <c r="BW43" s="41"/>
      <c r="BX43" s="11"/>
      <c r="BY43" s="6"/>
      <c r="BZ43" s="6"/>
      <c r="CA43" s="12"/>
      <c r="CB43" s="11"/>
      <c r="CC43" s="83"/>
      <c r="CD43" s="1"/>
      <c r="CE43" s="1"/>
      <c r="CF43" s="35"/>
      <c r="CG43" s="1"/>
      <c r="CH43" s="1"/>
      <c r="CT43" s="23"/>
    </row>
    <row r="44" spans="1:98">
      <c r="A44" s="73">
        <v>38</v>
      </c>
      <c r="B44" s="412"/>
      <c r="C44" s="413"/>
      <c r="D44" s="414"/>
      <c r="E44" s="415"/>
      <c r="F44" s="416"/>
      <c r="G44" s="416"/>
      <c r="H44" s="417"/>
      <c r="I44" s="418">
        <v>638</v>
      </c>
      <c r="J44" s="419"/>
      <c r="K44" s="420"/>
      <c r="L44" s="11"/>
      <c r="M44" s="6"/>
      <c r="N44" s="6"/>
      <c r="O44" s="6"/>
      <c r="P44" s="6"/>
      <c r="Q44" s="41"/>
      <c r="R44" s="44"/>
      <c r="S44" s="12"/>
      <c r="T44" s="17"/>
      <c r="U44" s="18"/>
      <c r="V44" s="18"/>
      <c r="W44" s="18"/>
      <c r="X44" s="18"/>
      <c r="Y44" s="46"/>
      <c r="Z44" s="44"/>
      <c r="AA44" s="12"/>
      <c r="AB44" s="294"/>
      <c r="AC44" s="11"/>
      <c r="AD44" s="6"/>
      <c r="AE44" s="6"/>
      <c r="AF44" s="6"/>
      <c r="AG44" s="41"/>
      <c r="AH44" s="44"/>
      <c r="AI44" s="6"/>
      <c r="AJ44" s="44"/>
      <c r="AK44" s="11"/>
      <c r="AL44" s="6"/>
      <c r="AM44" s="6"/>
      <c r="AN44" s="6"/>
      <c r="AO44" s="6"/>
      <c r="AP44" s="41"/>
      <c r="AQ44" s="44"/>
      <c r="AR44" s="12"/>
      <c r="AS44" s="11"/>
      <c r="AT44" s="6"/>
      <c r="AU44" s="6"/>
      <c r="AV44" s="6"/>
      <c r="AW44" s="6"/>
      <c r="AX44" s="41"/>
      <c r="AY44" s="44"/>
      <c r="AZ44" s="12"/>
      <c r="BA44" s="11"/>
      <c r="BB44" s="6"/>
      <c r="BC44" s="6"/>
      <c r="BD44" s="6"/>
      <c r="BE44" s="6"/>
      <c r="BF44" s="41"/>
      <c r="BG44" s="44"/>
      <c r="BH44" s="12"/>
      <c r="BI44" s="11"/>
      <c r="BJ44" s="6"/>
      <c r="BK44" s="6"/>
      <c r="BL44" s="6"/>
      <c r="BM44" s="41"/>
      <c r="BN44" s="11"/>
      <c r="BO44" s="6"/>
      <c r="BP44" s="6"/>
      <c r="BQ44" s="6"/>
      <c r="BR44" s="12"/>
      <c r="BS44" s="11"/>
      <c r="BT44" s="6"/>
      <c r="BU44" s="6"/>
      <c r="BV44" s="6"/>
      <c r="BW44" s="41"/>
      <c r="BX44" s="11"/>
      <c r="BY44" s="6"/>
      <c r="BZ44" s="6"/>
      <c r="CA44" s="12"/>
      <c r="CB44" s="11"/>
      <c r="CC44" s="83"/>
      <c r="CD44" s="1"/>
      <c r="CE44" s="1"/>
      <c r="CF44" s="35"/>
      <c r="CG44" s="1"/>
      <c r="CH44" s="1"/>
      <c r="CT44" s="23"/>
    </row>
    <row r="45" spans="1:98">
      <c r="A45" s="73">
        <v>39</v>
      </c>
      <c r="B45" s="412"/>
      <c r="C45" s="413"/>
      <c r="D45" s="414"/>
      <c r="E45" s="415"/>
      <c r="F45" s="416"/>
      <c r="G45" s="416"/>
      <c r="H45" s="417"/>
      <c r="I45" s="418"/>
      <c r="J45" s="419"/>
      <c r="K45" s="420"/>
      <c r="L45" s="11"/>
      <c r="M45" s="6"/>
      <c r="N45" s="6"/>
      <c r="O45" s="6"/>
      <c r="P45" s="6"/>
      <c r="Q45" s="41"/>
      <c r="R45" s="44"/>
      <c r="S45" s="12"/>
      <c r="T45" s="17"/>
      <c r="U45" s="18"/>
      <c r="V45" s="18"/>
      <c r="W45" s="18"/>
      <c r="X45" s="18"/>
      <c r="Y45" s="46"/>
      <c r="Z45" s="44"/>
      <c r="AA45" s="12"/>
      <c r="AB45" s="294"/>
      <c r="AC45" s="11"/>
      <c r="AD45" s="6"/>
      <c r="AE45" s="6"/>
      <c r="AF45" s="6"/>
      <c r="AG45" s="41"/>
      <c r="AH45" s="44"/>
      <c r="AI45" s="6"/>
      <c r="AJ45" s="44"/>
      <c r="AK45" s="11"/>
      <c r="AL45" s="6"/>
      <c r="AM45" s="6"/>
      <c r="AN45" s="6"/>
      <c r="AO45" s="6"/>
      <c r="AP45" s="41"/>
      <c r="AQ45" s="44"/>
      <c r="AR45" s="12"/>
      <c r="AS45" s="11"/>
      <c r="AT45" s="6"/>
      <c r="AU45" s="6"/>
      <c r="AV45" s="6"/>
      <c r="AW45" s="6"/>
      <c r="AX45" s="41"/>
      <c r="AY45" s="44"/>
      <c r="AZ45" s="12"/>
      <c r="BA45" s="11"/>
      <c r="BB45" s="6"/>
      <c r="BC45" s="6"/>
      <c r="BD45" s="6"/>
      <c r="BE45" s="6"/>
      <c r="BF45" s="41"/>
      <c r="BG45" s="44"/>
      <c r="BH45" s="12"/>
      <c r="BI45" s="11"/>
      <c r="BJ45" s="6"/>
      <c r="BK45" s="6"/>
      <c r="BL45" s="6"/>
      <c r="BM45" s="41"/>
      <c r="BN45" s="11"/>
      <c r="BO45" s="6"/>
      <c r="BP45" s="6"/>
      <c r="BQ45" s="6"/>
      <c r="BR45" s="12"/>
      <c r="BS45" s="11"/>
      <c r="BT45" s="6"/>
      <c r="BU45" s="6"/>
      <c r="BV45" s="6"/>
      <c r="BW45" s="41"/>
      <c r="BX45" s="11"/>
      <c r="BY45" s="6"/>
      <c r="BZ45" s="6"/>
      <c r="CA45" s="12"/>
      <c r="CB45" s="11"/>
      <c r="CC45" s="83"/>
      <c r="CD45" s="1"/>
      <c r="CE45" s="1"/>
      <c r="CF45" s="35"/>
      <c r="CG45" s="1"/>
      <c r="CH45" s="1"/>
      <c r="CT45" s="23"/>
    </row>
    <row r="46" spans="1:98">
      <c r="A46" s="73">
        <v>40</v>
      </c>
      <c r="B46" s="412"/>
      <c r="C46" s="413"/>
      <c r="D46" s="414"/>
      <c r="E46" s="415"/>
      <c r="F46" s="416"/>
      <c r="G46" s="416"/>
      <c r="H46" s="417"/>
      <c r="I46" s="418"/>
      <c r="J46" s="419"/>
      <c r="K46" s="420"/>
      <c r="L46" s="11"/>
      <c r="M46" s="6"/>
      <c r="N46" s="6"/>
      <c r="O46" s="6"/>
      <c r="P46" s="6"/>
      <c r="Q46" s="41"/>
      <c r="R46" s="44"/>
      <c r="S46" s="12"/>
      <c r="T46" s="17"/>
      <c r="U46" s="18"/>
      <c r="V46" s="18"/>
      <c r="W46" s="18"/>
      <c r="X46" s="18"/>
      <c r="Y46" s="46"/>
      <c r="Z46" s="44"/>
      <c r="AA46" s="12"/>
      <c r="AB46" s="294"/>
      <c r="AC46" s="11"/>
      <c r="AD46" s="6"/>
      <c r="AE46" s="6"/>
      <c r="AF46" s="6"/>
      <c r="AG46" s="41"/>
      <c r="AH46" s="44"/>
      <c r="AI46" s="6"/>
      <c r="AJ46" s="44"/>
      <c r="AK46" s="11"/>
      <c r="AL46" s="6"/>
      <c r="AM46" s="6"/>
      <c r="AN46" s="6"/>
      <c r="AO46" s="6"/>
      <c r="AP46" s="41"/>
      <c r="AQ46" s="44"/>
      <c r="AR46" s="12"/>
      <c r="AS46" s="11"/>
      <c r="AT46" s="6"/>
      <c r="AU46" s="6"/>
      <c r="AV46" s="6"/>
      <c r="AW46" s="6"/>
      <c r="AX46" s="41"/>
      <c r="AY46" s="44"/>
      <c r="AZ46" s="12"/>
      <c r="BA46" s="11"/>
      <c r="BB46" s="6"/>
      <c r="BC46" s="6"/>
      <c r="BD46" s="6"/>
      <c r="BE46" s="6"/>
      <c r="BF46" s="41"/>
      <c r="BG46" s="44"/>
      <c r="BH46" s="12"/>
      <c r="BI46" s="11"/>
      <c r="BJ46" s="6"/>
      <c r="BK46" s="6"/>
      <c r="BL46" s="6"/>
      <c r="BM46" s="41"/>
      <c r="BN46" s="11"/>
      <c r="BO46" s="6"/>
      <c r="BP46" s="6"/>
      <c r="BQ46" s="6"/>
      <c r="BR46" s="12"/>
      <c r="BS46" s="11"/>
      <c r="BT46" s="6"/>
      <c r="BU46" s="6"/>
      <c r="BV46" s="6"/>
      <c r="BW46" s="41"/>
      <c r="BX46" s="11"/>
      <c r="BY46" s="6"/>
      <c r="BZ46" s="6"/>
      <c r="CA46" s="12"/>
      <c r="CB46" s="11"/>
      <c r="CC46" s="83"/>
      <c r="CD46" s="1"/>
      <c r="CE46" s="1"/>
      <c r="CF46" s="35"/>
      <c r="CG46" s="1"/>
      <c r="CH46" s="1"/>
      <c r="CT46" s="23"/>
    </row>
    <row r="47" spans="1:98">
      <c r="A47" s="73">
        <v>41</v>
      </c>
      <c r="B47" s="412"/>
      <c r="C47" s="413"/>
      <c r="D47" s="414"/>
      <c r="E47" s="415"/>
      <c r="F47" s="416"/>
      <c r="G47" s="416"/>
      <c r="H47" s="417"/>
      <c r="I47" s="418"/>
      <c r="J47" s="419"/>
      <c r="K47" s="420"/>
      <c r="L47" s="11"/>
      <c r="M47" s="6"/>
      <c r="N47" s="6"/>
      <c r="O47" s="6"/>
      <c r="P47" s="6"/>
      <c r="Q47" s="41"/>
      <c r="R47" s="44"/>
      <c r="S47" s="12"/>
      <c r="T47" s="17"/>
      <c r="U47" s="18"/>
      <c r="V47" s="18"/>
      <c r="W47" s="18"/>
      <c r="X47" s="18"/>
      <c r="Y47" s="46"/>
      <c r="Z47" s="44"/>
      <c r="AA47" s="12"/>
      <c r="AB47" s="294"/>
      <c r="AC47" s="11"/>
      <c r="AD47" s="6"/>
      <c r="AE47" s="6"/>
      <c r="AF47" s="6"/>
      <c r="AG47" s="41"/>
      <c r="AH47" s="44"/>
      <c r="AI47" s="6"/>
      <c r="AJ47" s="44"/>
      <c r="AK47" s="11"/>
      <c r="AL47" s="6"/>
      <c r="AM47" s="6"/>
      <c r="AN47" s="6"/>
      <c r="AO47" s="6"/>
      <c r="AP47" s="41"/>
      <c r="AQ47" s="44"/>
      <c r="AR47" s="12"/>
      <c r="AS47" s="11"/>
      <c r="AT47" s="6"/>
      <c r="AU47" s="6"/>
      <c r="AV47" s="6"/>
      <c r="AW47" s="6"/>
      <c r="AX47" s="41"/>
      <c r="AY47" s="44"/>
      <c r="AZ47" s="12"/>
      <c r="BA47" s="11"/>
      <c r="BB47" s="6"/>
      <c r="BC47" s="6"/>
      <c r="BD47" s="6"/>
      <c r="BE47" s="6"/>
      <c r="BF47" s="41"/>
      <c r="BG47" s="44"/>
      <c r="BH47" s="12"/>
      <c r="BI47" s="11"/>
      <c r="BJ47" s="6"/>
      <c r="BK47" s="6"/>
      <c r="BL47" s="6"/>
      <c r="BM47" s="41"/>
      <c r="BN47" s="11"/>
      <c r="BO47" s="6"/>
      <c r="BP47" s="6"/>
      <c r="BQ47" s="6"/>
      <c r="BR47" s="12"/>
      <c r="BS47" s="11"/>
      <c r="BT47" s="6"/>
      <c r="BU47" s="6"/>
      <c r="BV47" s="6"/>
      <c r="BW47" s="41"/>
      <c r="BX47" s="11"/>
      <c r="BY47" s="6"/>
      <c r="BZ47" s="6"/>
      <c r="CA47" s="12"/>
      <c r="CB47" s="11"/>
      <c r="CC47" s="83"/>
      <c r="CD47" s="1"/>
      <c r="CE47" s="1"/>
      <c r="CF47" s="35"/>
      <c r="CG47" s="1"/>
      <c r="CH47" s="1"/>
      <c r="CT47" s="23"/>
    </row>
    <row r="48" spans="1:98">
      <c r="A48" s="73">
        <v>42</v>
      </c>
      <c r="B48" s="412"/>
      <c r="C48" s="413"/>
      <c r="D48" s="414"/>
      <c r="E48" s="415"/>
      <c r="F48" s="416"/>
      <c r="G48" s="416"/>
      <c r="H48" s="417"/>
      <c r="I48" s="418"/>
      <c r="J48" s="419"/>
      <c r="K48" s="420"/>
      <c r="L48" s="11"/>
      <c r="M48" s="6"/>
      <c r="N48" s="6"/>
      <c r="O48" s="6"/>
      <c r="P48" s="6"/>
      <c r="Q48" s="41"/>
      <c r="R48" s="44"/>
      <c r="S48" s="12"/>
      <c r="T48" s="17"/>
      <c r="U48" s="18"/>
      <c r="V48" s="18"/>
      <c r="W48" s="18"/>
      <c r="X48" s="18"/>
      <c r="Y48" s="46"/>
      <c r="Z48" s="44"/>
      <c r="AA48" s="12"/>
      <c r="AB48" s="294"/>
      <c r="AC48" s="11"/>
      <c r="AD48" s="6"/>
      <c r="AE48" s="6"/>
      <c r="AF48" s="6"/>
      <c r="AG48" s="41"/>
      <c r="AH48" s="44"/>
      <c r="AI48" s="6"/>
      <c r="AJ48" s="44"/>
      <c r="AK48" s="11"/>
      <c r="AL48" s="6"/>
      <c r="AM48" s="6"/>
      <c r="AN48" s="6"/>
      <c r="AO48" s="6"/>
      <c r="AP48" s="41"/>
      <c r="AQ48" s="44"/>
      <c r="AR48" s="12"/>
      <c r="AS48" s="11"/>
      <c r="AT48" s="6"/>
      <c r="AU48" s="6"/>
      <c r="AV48" s="6"/>
      <c r="AW48" s="6"/>
      <c r="AX48" s="41"/>
      <c r="AY48" s="44"/>
      <c r="AZ48" s="12"/>
      <c r="BA48" s="11"/>
      <c r="BB48" s="6"/>
      <c r="BC48" s="6"/>
      <c r="BD48" s="6"/>
      <c r="BE48" s="6"/>
      <c r="BF48" s="41"/>
      <c r="BG48" s="44"/>
      <c r="BH48" s="12"/>
      <c r="BI48" s="11"/>
      <c r="BJ48" s="6"/>
      <c r="BK48" s="6"/>
      <c r="BL48" s="6"/>
      <c r="BM48" s="41"/>
      <c r="BN48" s="11"/>
      <c r="BO48" s="6"/>
      <c r="BP48" s="6"/>
      <c r="BQ48" s="6"/>
      <c r="BR48" s="12"/>
      <c r="BS48" s="11"/>
      <c r="BT48" s="6"/>
      <c r="BU48" s="6"/>
      <c r="BV48" s="6"/>
      <c r="BW48" s="41"/>
      <c r="BX48" s="11"/>
      <c r="BY48" s="6"/>
      <c r="BZ48" s="6"/>
      <c r="CA48" s="12"/>
      <c r="CB48" s="11"/>
      <c r="CC48" s="83"/>
      <c r="CD48" s="1"/>
      <c r="CE48" s="1"/>
      <c r="CF48" s="35"/>
      <c r="CG48" s="1"/>
      <c r="CH48" s="1"/>
      <c r="CT48" s="23"/>
    </row>
    <row r="49" spans="1:98">
      <c r="A49" s="73">
        <v>43</v>
      </c>
      <c r="B49" s="412"/>
      <c r="C49" s="413"/>
      <c r="D49" s="414"/>
      <c r="E49" s="415"/>
      <c r="F49" s="416"/>
      <c r="G49" s="416"/>
      <c r="H49" s="417"/>
      <c r="I49" s="418"/>
      <c r="J49" s="419"/>
      <c r="K49" s="420"/>
      <c r="L49" s="11"/>
      <c r="M49" s="6"/>
      <c r="N49" s="6"/>
      <c r="O49" s="6"/>
      <c r="P49" s="6"/>
      <c r="Q49" s="41"/>
      <c r="R49" s="44"/>
      <c r="S49" s="12"/>
      <c r="T49" s="17"/>
      <c r="U49" s="18"/>
      <c r="V49" s="18"/>
      <c r="W49" s="18"/>
      <c r="X49" s="18"/>
      <c r="Y49" s="46"/>
      <c r="Z49" s="44"/>
      <c r="AA49" s="12"/>
      <c r="AB49" s="294"/>
      <c r="AC49" s="11"/>
      <c r="AD49" s="6"/>
      <c r="AE49" s="6"/>
      <c r="AF49" s="6"/>
      <c r="AG49" s="41"/>
      <c r="AH49" s="44"/>
      <c r="AI49" s="6"/>
      <c r="AJ49" s="44"/>
      <c r="AK49" s="11"/>
      <c r="AL49" s="6"/>
      <c r="AM49" s="6"/>
      <c r="AN49" s="6"/>
      <c r="AO49" s="6"/>
      <c r="AP49" s="41"/>
      <c r="AQ49" s="44"/>
      <c r="AR49" s="12"/>
      <c r="AS49" s="11"/>
      <c r="AT49" s="6"/>
      <c r="AU49" s="6"/>
      <c r="AV49" s="6"/>
      <c r="AW49" s="6"/>
      <c r="AX49" s="41"/>
      <c r="AY49" s="44"/>
      <c r="AZ49" s="12"/>
      <c r="BA49" s="11"/>
      <c r="BB49" s="6"/>
      <c r="BC49" s="6"/>
      <c r="BD49" s="6"/>
      <c r="BE49" s="6"/>
      <c r="BF49" s="41"/>
      <c r="BG49" s="44"/>
      <c r="BH49" s="12"/>
      <c r="BI49" s="11"/>
      <c r="BJ49" s="6"/>
      <c r="BK49" s="6"/>
      <c r="BL49" s="6"/>
      <c r="BM49" s="41"/>
      <c r="BN49" s="11"/>
      <c r="BO49" s="6"/>
      <c r="BP49" s="6"/>
      <c r="BQ49" s="6"/>
      <c r="BR49" s="12"/>
      <c r="BS49" s="11"/>
      <c r="BT49" s="6"/>
      <c r="BU49" s="6"/>
      <c r="BV49" s="6"/>
      <c r="BW49" s="41"/>
      <c r="BX49" s="11"/>
      <c r="BY49" s="6"/>
      <c r="BZ49" s="6"/>
      <c r="CA49" s="12"/>
      <c r="CB49" s="11"/>
      <c r="CC49" s="83"/>
      <c r="CD49" s="1"/>
      <c r="CE49" s="1"/>
      <c r="CF49" s="35"/>
      <c r="CG49" s="1"/>
      <c r="CH49" s="1"/>
      <c r="CT49" s="23"/>
    </row>
    <row r="50" spans="1:98">
      <c r="A50" s="73">
        <v>44</v>
      </c>
      <c r="B50" s="412"/>
      <c r="C50" s="413"/>
      <c r="D50" s="414"/>
      <c r="E50" s="415"/>
      <c r="F50" s="416"/>
      <c r="G50" s="416"/>
      <c r="H50" s="417"/>
      <c r="I50" s="418"/>
      <c r="J50" s="419"/>
      <c r="K50" s="420"/>
      <c r="L50" s="11"/>
      <c r="M50" s="6"/>
      <c r="N50" s="6"/>
      <c r="O50" s="6"/>
      <c r="P50" s="6"/>
      <c r="Q50" s="41"/>
      <c r="R50" s="44"/>
      <c r="S50" s="12"/>
      <c r="T50" s="17"/>
      <c r="U50" s="18"/>
      <c r="V50" s="18"/>
      <c r="W50" s="18"/>
      <c r="X50" s="18"/>
      <c r="Y50" s="46"/>
      <c r="Z50" s="44"/>
      <c r="AA50" s="12"/>
      <c r="AB50" s="294"/>
      <c r="AC50" s="11"/>
      <c r="AD50" s="6"/>
      <c r="AE50" s="6"/>
      <c r="AF50" s="6"/>
      <c r="AG50" s="41"/>
      <c r="AH50" s="44"/>
      <c r="AI50" s="6"/>
      <c r="AJ50" s="44"/>
      <c r="AK50" s="11"/>
      <c r="AL50" s="6"/>
      <c r="AM50" s="6"/>
      <c r="AN50" s="6"/>
      <c r="AO50" s="6"/>
      <c r="AP50" s="41"/>
      <c r="AQ50" s="44"/>
      <c r="AR50" s="12"/>
      <c r="AS50" s="11"/>
      <c r="AT50" s="6"/>
      <c r="AU50" s="6"/>
      <c r="AV50" s="6"/>
      <c r="AW50" s="6"/>
      <c r="AX50" s="41"/>
      <c r="AY50" s="44"/>
      <c r="AZ50" s="12"/>
      <c r="BA50" s="11"/>
      <c r="BB50" s="6"/>
      <c r="BC50" s="6"/>
      <c r="BD50" s="6"/>
      <c r="BE50" s="6"/>
      <c r="BF50" s="41"/>
      <c r="BG50" s="44"/>
      <c r="BH50" s="12"/>
      <c r="BI50" s="11"/>
      <c r="BJ50" s="6"/>
      <c r="BK50" s="6"/>
      <c r="BL50" s="6"/>
      <c r="BM50" s="41"/>
      <c r="BN50" s="11"/>
      <c r="BO50" s="6"/>
      <c r="BP50" s="6"/>
      <c r="BQ50" s="6"/>
      <c r="BR50" s="12"/>
      <c r="BS50" s="11"/>
      <c r="BT50" s="6"/>
      <c r="BU50" s="6"/>
      <c r="BV50" s="6"/>
      <c r="BW50" s="41"/>
      <c r="BX50" s="11"/>
      <c r="BY50" s="6"/>
      <c r="BZ50" s="6"/>
      <c r="CA50" s="12"/>
      <c r="CB50" s="11"/>
      <c r="CC50" s="83"/>
      <c r="CD50" s="1"/>
      <c r="CE50" s="1"/>
      <c r="CF50" s="35"/>
      <c r="CG50" s="1"/>
      <c r="CH50" s="1"/>
      <c r="CT50" s="23"/>
    </row>
    <row r="51" spans="1:98">
      <c r="A51" s="73">
        <v>45</v>
      </c>
      <c r="B51" s="412"/>
      <c r="C51" s="413"/>
      <c r="D51" s="414"/>
      <c r="E51" s="415"/>
      <c r="F51" s="416"/>
      <c r="G51" s="416"/>
      <c r="H51" s="417"/>
      <c r="I51" s="418"/>
      <c r="J51" s="419"/>
      <c r="K51" s="420"/>
      <c r="L51" s="11"/>
      <c r="M51" s="6"/>
      <c r="N51" s="6"/>
      <c r="O51" s="6"/>
      <c r="P51" s="6"/>
      <c r="Q51" s="41"/>
      <c r="R51" s="44"/>
      <c r="S51" s="12"/>
      <c r="T51" s="17"/>
      <c r="U51" s="18"/>
      <c r="V51" s="18"/>
      <c r="W51" s="18"/>
      <c r="X51" s="18"/>
      <c r="Y51" s="46"/>
      <c r="Z51" s="44"/>
      <c r="AA51" s="12"/>
      <c r="AB51" s="294"/>
      <c r="AC51" s="11"/>
      <c r="AD51" s="6"/>
      <c r="AE51" s="6"/>
      <c r="AF51" s="6"/>
      <c r="AG51" s="41"/>
      <c r="AH51" s="44"/>
      <c r="AI51" s="6"/>
      <c r="AJ51" s="44"/>
      <c r="AK51" s="11"/>
      <c r="AL51" s="6"/>
      <c r="AM51" s="6"/>
      <c r="AN51" s="6"/>
      <c r="AO51" s="6"/>
      <c r="AP51" s="41"/>
      <c r="AQ51" s="44"/>
      <c r="AR51" s="12"/>
      <c r="AS51" s="11"/>
      <c r="AT51" s="6"/>
      <c r="AU51" s="6"/>
      <c r="AV51" s="6"/>
      <c r="AW51" s="6"/>
      <c r="AX51" s="41"/>
      <c r="AY51" s="44"/>
      <c r="AZ51" s="12"/>
      <c r="BA51" s="11"/>
      <c r="BB51" s="6"/>
      <c r="BC51" s="6"/>
      <c r="BD51" s="6"/>
      <c r="BE51" s="6"/>
      <c r="BF51" s="41"/>
      <c r="BG51" s="44"/>
      <c r="BH51" s="12"/>
      <c r="BI51" s="11"/>
      <c r="BJ51" s="6"/>
      <c r="BK51" s="6"/>
      <c r="BL51" s="6"/>
      <c r="BM51" s="41"/>
      <c r="BN51" s="11"/>
      <c r="BO51" s="6"/>
      <c r="BP51" s="6"/>
      <c r="BQ51" s="6"/>
      <c r="BR51" s="12"/>
      <c r="BS51" s="11"/>
      <c r="BT51" s="6"/>
      <c r="BU51" s="6"/>
      <c r="BV51" s="6"/>
      <c r="BW51" s="41"/>
      <c r="BX51" s="11"/>
      <c r="BY51" s="6"/>
      <c r="BZ51" s="6"/>
      <c r="CA51" s="12"/>
      <c r="CB51" s="11"/>
      <c r="CC51" s="83"/>
      <c r="CD51" s="1"/>
      <c r="CE51" s="1"/>
      <c r="CF51" s="35"/>
      <c r="CG51" s="1"/>
      <c r="CH51" s="1"/>
      <c r="CT51" s="23"/>
    </row>
    <row r="52" spans="1:98">
      <c r="A52" s="73">
        <v>46</v>
      </c>
      <c r="B52" s="412"/>
      <c r="C52" s="413"/>
      <c r="D52" s="414"/>
      <c r="E52" s="415"/>
      <c r="F52" s="416"/>
      <c r="G52" s="416"/>
      <c r="H52" s="417"/>
      <c r="I52" s="418"/>
      <c r="J52" s="419"/>
      <c r="K52" s="420"/>
      <c r="L52" s="11"/>
      <c r="M52" s="6"/>
      <c r="N52" s="6"/>
      <c r="O52" s="6"/>
      <c r="P52" s="6"/>
      <c r="Q52" s="41"/>
      <c r="R52" s="44"/>
      <c r="S52" s="12"/>
      <c r="T52" s="17"/>
      <c r="U52" s="18"/>
      <c r="V52" s="18"/>
      <c r="W52" s="18"/>
      <c r="X52" s="18"/>
      <c r="Y52" s="46"/>
      <c r="Z52" s="44"/>
      <c r="AA52" s="12"/>
      <c r="AB52" s="294"/>
      <c r="AC52" s="11"/>
      <c r="AD52" s="6"/>
      <c r="AE52" s="6"/>
      <c r="AF52" s="6"/>
      <c r="AG52" s="41"/>
      <c r="AH52" s="44"/>
      <c r="AI52" s="6"/>
      <c r="AJ52" s="44"/>
      <c r="AK52" s="11"/>
      <c r="AL52" s="6"/>
      <c r="AM52" s="6"/>
      <c r="AN52" s="6"/>
      <c r="AO52" s="6"/>
      <c r="AP52" s="41"/>
      <c r="AQ52" s="44"/>
      <c r="AR52" s="12"/>
      <c r="AS52" s="11"/>
      <c r="AT52" s="6"/>
      <c r="AU52" s="6"/>
      <c r="AV52" s="6"/>
      <c r="AW52" s="6"/>
      <c r="AX52" s="41"/>
      <c r="AY52" s="44"/>
      <c r="AZ52" s="12"/>
      <c r="BA52" s="11"/>
      <c r="BB52" s="6"/>
      <c r="BC52" s="6"/>
      <c r="BD52" s="6"/>
      <c r="BE52" s="6"/>
      <c r="BF52" s="41"/>
      <c r="BG52" s="44"/>
      <c r="BH52" s="12"/>
      <c r="BI52" s="11"/>
      <c r="BJ52" s="6"/>
      <c r="BK52" s="6"/>
      <c r="BL52" s="6"/>
      <c r="BM52" s="41"/>
      <c r="BN52" s="11"/>
      <c r="BO52" s="6"/>
      <c r="BP52" s="6"/>
      <c r="BQ52" s="6"/>
      <c r="BR52" s="12"/>
      <c r="BS52" s="11"/>
      <c r="BT52" s="6"/>
      <c r="BU52" s="6"/>
      <c r="BV52" s="6"/>
      <c r="BW52" s="41"/>
      <c r="BX52" s="11"/>
      <c r="BY52" s="6"/>
      <c r="BZ52" s="6"/>
      <c r="CA52" s="12"/>
      <c r="CB52" s="11"/>
      <c r="CC52" s="83"/>
      <c r="CD52" s="1"/>
      <c r="CE52" s="1"/>
      <c r="CF52" s="35"/>
      <c r="CG52" s="1"/>
      <c r="CH52" s="1"/>
      <c r="CT52" s="23"/>
    </row>
    <row r="53" spans="1:98">
      <c r="A53" s="73">
        <v>47</v>
      </c>
      <c r="B53" s="412"/>
      <c r="C53" s="413"/>
      <c r="D53" s="414"/>
      <c r="E53" s="415"/>
      <c r="F53" s="416"/>
      <c r="G53" s="416"/>
      <c r="H53" s="417"/>
      <c r="I53" s="418"/>
      <c r="J53" s="419"/>
      <c r="K53" s="420"/>
      <c r="L53" s="11"/>
      <c r="M53" s="6"/>
      <c r="N53" s="6"/>
      <c r="O53" s="6"/>
      <c r="P53" s="6"/>
      <c r="Q53" s="41"/>
      <c r="R53" s="44"/>
      <c r="S53" s="12"/>
      <c r="T53" s="17"/>
      <c r="U53" s="18"/>
      <c r="V53" s="18"/>
      <c r="W53" s="18"/>
      <c r="X53" s="18"/>
      <c r="Y53" s="46"/>
      <c r="Z53" s="44"/>
      <c r="AA53" s="12"/>
      <c r="AB53" s="294"/>
      <c r="AC53" s="11"/>
      <c r="AD53" s="6"/>
      <c r="AE53" s="6"/>
      <c r="AF53" s="6"/>
      <c r="AG53" s="41"/>
      <c r="AH53" s="44"/>
      <c r="AI53" s="6"/>
      <c r="AJ53" s="44"/>
      <c r="AK53" s="11"/>
      <c r="AL53" s="6"/>
      <c r="AM53" s="6"/>
      <c r="AN53" s="6"/>
      <c r="AO53" s="6"/>
      <c r="AP53" s="41"/>
      <c r="AQ53" s="44"/>
      <c r="AR53" s="12"/>
      <c r="AS53" s="11"/>
      <c r="AT53" s="6"/>
      <c r="AU53" s="6"/>
      <c r="AV53" s="6"/>
      <c r="AW53" s="6"/>
      <c r="AX53" s="41"/>
      <c r="AY53" s="44"/>
      <c r="AZ53" s="12"/>
      <c r="BA53" s="11"/>
      <c r="BB53" s="6"/>
      <c r="BC53" s="6"/>
      <c r="BD53" s="6"/>
      <c r="BE53" s="6"/>
      <c r="BF53" s="41"/>
      <c r="BG53" s="44"/>
      <c r="BH53" s="12"/>
      <c r="BI53" s="11"/>
      <c r="BJ53" s="6"/>
      <c r="BK53" s="6"/>
      <c r="BL53" s="6"/>
      <c r="BM53" s="41"/>
      <c r="BN53" s="11"/>
      <c r="BO53" s="6"/>
      <c r="BP53" s="6"/>
      <c r="BQ53" s="6"/>
      <c r="BR53" s="12"/>
      <c r="BS53" s="11"/>
      <c r="BT53" s="6"/>
      <c r="BU53" s="6"/>
      <c r="BV53" s="6"/>
      <c r="BW53" s="41"/>
      <c r="BX53" s="11"/>
      <c r="BY53" s="6"/>
      <c r="BZ53" s="6"/>
      <c r="CA53" s="12"/>
      <c r="CB53" s="11"/>
      <c r="CC53" s="83"/>
      <c r="CD53" s="1"/>
      <c r="CE53" s="1"/>
      <c r="CF53" s="35"/>
      <c r="CG53" s="1"/>
      <c r="CH53" s="1"/>
      <c r="CT53" s="23"/>
    </row>
    <row r="54" spans="1:98">
      <c r="A54" s="73">
        <v>48</v>
      </c>
      <c r="B54" s="412"/>
      <c r="C54" s="413"/>
      <c r="D54" s="414"/>
      <c r="E54" s="415"/>
      <c r="F54" s="416"/>
      <c r="G54" s="416"/>
      <c r="H54" s="417"/>
      <c r="I54" s="418"/>
      <c r="J54" s="419"/>
      <c r="K54" s="420"/>
      <c r="L54" s="11"/>
      <c r="M54" s="6"/>
      <c r="N54" s="6"/>
      <c r="O54" s="6"/>
      <c r="P54" s="6"/>
      <c r="Q54" s="41"/>
      <c r="R54" s="44"/>
      <c r="S54" s="12"/>
      <c r="T54" s="17"/>
      <c r="U54" s="18"/>
      <c r="V54" s="18"/>
      <c r="W54" s="18"/>
      <c r="X54" s="18"/>
      <c r="Y54" s="46"/>
      <c r="Z54" s="44"/>
      <c r="AA54" s="12"/>
      <c r="AB54" s="294"/>
      <c r="AC54" s="11"/>
      <c r="AD54" s="6"/>
      <c r="AE54" s="6"/>
      <c r="AF54" s="6"/>
      <c r="AG54" s="41"/>
      <c r="AH54" s="44"/>
      <c r="AI54" s="6"/>
      <c r="AJ54" s="44"/>
      <c r="AK54" s="11"/>
      <c r="AL54" s="6"/>
      <c r="AM54" s="6"/>
      <c r="AN54" s="6"/>
      <c r="AO54" s="6"/>
      <c r="AP54" s="41"/>
      <c r="AQ54" s="44"/>
      <c r="AR54" s="12"/>
      <c r="AS54" s="11"/>
      <c r="AT54" s="6"/>
      <c r="AU54" s="6"/>
      <c r="AV54" s="6"/>
      <c r="AW54" s="6"/>
      <c r="AX54" s="41"/>
      <c r="AY54" s="44"/>
      <c r="AZ54" s="12"/>
      <c r="BA54" s="11"/>
      <c r="BB54" s="6"/>
      <c r="BC54" s="6"/>
      <c r="BD54" s="6"/>
      <c r="BE54" s="6"/>
      <c r="BF54" s="41"/>
      <c r="BG54" s="44"/>
      <c r="BH54" s="12"/>
      <c r="BI54" s="11"/>
      <c r="BJ54" s="6"/>
      <c r="BK54" s="6"/>
      <c r="BL54" s="6"/>
      <c r="BM54" s="41"/>
      <c r="BN54" s="11"/>
      <c r="BO54" s="6"/>
      <c r="BP54" s="6"/>
      <c r="BQ54" s="6"/>
      <c r="BR54" s="12"/>
      <c r="BS54" s="11"/>
      <c r="BT54" s="6"/>
      <c r="BU54" s="6"/>
      <c r="BV54" s="6"/>
      <c r="BW54" s="41"/>
      <c r="BX54" s="11"/>
      <c r="BY54" s="6"/>
      <c r="BZ54" s="6"/>
      <c r="CA54" s="12"/>
      <c r="CB54" s="11"/>
      <c r="CC54" s="83"/>
      <c r="CD54" s="1"/>
      <c r="CE54" s="1"/>
      <c r="CF54" s="35"/>
      <c r="CG54" s="1"/>
      <c r="CH54" s="1"/>
      <c r="CT54" s="23"/>
    </row>
    <row r="55" spans="1:98">
      <c r="A55" s="73">
        <v>49</v>
      </c>
      <c r="B55" s="412"/>
      <c r="C55" s="413"/>
      <c r="D55" s="414"/>
      <c r="E55" s="415"/>
      <c r="F55" s="416"/>
      <c r="G55" s="416"/>
      <c r="H55" s="417"/>
      <c r="I55" s="418"/>
      <c r="J55" s="419"/>
      <c r="K55" s="420"/>
      <c r="L55" s="11"/>
      <c r="M55" s="6"/>
      <c r="N55" s="6"/>
      <c r="O55" s="6"/>
      <c r="P55" s="6"/>
      <c r="Q55" s="41"/>
      <c r="R55" s="44"/>
      <c r="S55" s="12"/>
      <c r="T55" s="17"/>
      <c r="U55" s="18"/>
      <c r="V55" s="18"/>
      <c r="W55" s="18"/>
      <c r="X55" s="18"/>
      <c r="Y55" s="46"/>
      <c r="Z55" s="44"/>
      <c r="AA55" s="12"/>
      <c r="AB55" s="294"/>
      <c r="AC55" s="11"/>
      <c r="AD55" s="6"/>
      <c r="AE55" s="6"/>
      <c r="AF55" s="6"/>
      <c r="AG55" s="41"/>
      <c r="AH55" s="44"/>
      <c r="AI55" s="6"/>
      <c r="AJ55" s="44"/>
      <c r="AK55" s="11"/>
      <c r="AL55" s="6"/>
      <c r="AM55" s="6"/>
      <c r="AN55" s="6"/>
      <c r="AO55" s="6"/>
      <c r="AP55" s="41"/>
      <c r="AQ55" s="44"/>
      <c r="AR55" s="12"/>
      <c r="AS55" s="11"/>
      <c r="AT55" s="6"/>
      <c r="AU55" s="6"/>
      <c r="AV55" s="6"/>
      <c r="AW55" s="6"/>
      <c r="AX55" s="41"/>
      <c r="AY55" s="44"/>
      <c r="AZ55" s="12"/>
      <c r="BA55" s="11"/>
      <c r="BB55" s="6"/>
      <c r="BC55" s="6"/>
      <c r="BD55" s="6"/>
      <c r="BE55" s="6"/>
      <c r="BF55" s="41"/>
      <c r="BG55" s="44"/>
      <c r="BH55" s="12"/>
      <c r="BI55" s="11"/>
      <c r="BJ55" s="6"/>
      <c r="BK55" s="6"/>
      <c r="BL55" s="6"/>
      <c r="BM55" s="41"/>
      <c r="BN55" s="11"/>
      <c r="BO55" s="6"/>
      <c r="BP55" s="6"/>
      <c r="BQ55" s="6"/>
      <c r="BR55" s="12"/>
      <c r="BS55" s="11"/>
      <c r="BT55" s="6"/>
      <c r="BU55" s="6"/>
      <c r="BV55" s="6"/>
      <c r="BW55" s="41"/>
      <c r="BX55" s="11"/>
      <c r="BY55" s="6"/>
      <c r="BZ55" s="6"/>
      <c r="CA55" s="12"/>
      <c r="CB55" s="11"/>
      <c r="CC55" s="83"/>
      <c r="CD55" s="1"/>
      <c r="CE55" s="1"/>
      <c r="CF55" s="35"/>
      <c r="CG55" s="1"/>
      <c r="CH55" s="1"/>
      <c r="CT55" s="23"/>
    </row>
    <row r="56" spans="1:98">
      <c r="A56" s="73">
        <v>50</v>
      </c>
      <c r="B56" s="412"/>
      <c r="C56" s="413"/>
      <c r="D56" s="414"/>
      <c r="E56" s="415"/>
      <c r="F56" s="416"/>
      <c r="G56" s="416"/>
      <c r="H56" s="417"/>
      <c r="I56" s="418"/>
      <c r="J56" s="419"/>
      <c r="K56" s="420"/>
      <c r="L56" s="11"/>
      <c r="M56" s="6"/>
      <c r="N56" s="6"/>
      <c r="O56" s="6"/>
      <c r="P56" s="6"/>
      <c r="Q56" s="41"/>
      <c r="R56" s="44"/>
      <c r="S56" s="12"/>
      <c r="T56" s="17"/>
      <c r="U56" s="18"/>
      <c r="V56" s="18"/>
      <c r="W56" s="18"/>
      <c r="X56" s="18"/>
      <c r="Y56" s="46"/>
      <c r="Z56" s="44"/>
      <c r="AA56" s="12"/>
      <c r="AB56" s="294"/>
      <c r="AC56" s="11"/>
      <c r="AD56" s="6"/>
      <c r="AE56" s="6"/>
      <c r="AF56" s="6"/>
      <c r="AG56" s="41"/>
      <c r="AH56" s="44"/>
      <c r="AI56" s="6"/>
      <c r="AJ56" s="44"/>
      <c r="AK56" s="11"/>
      <c r="AL56" s="6"/>
      <c r="AM56" s="6"/>
      <c r="AN56" s="6"/>
      <c r="AO56" s="6"/>
      <c r="AP56" s="41"/>
      <c r="AQ56" s="44"/>
      <c r="AR56" s="12"/>
      <c r="AS56" s="11"/>
      <c r="AT56" s="6"/>
      <c r="AU56" s="6"/>
      <c r="AV56" s="6"/>
      <c r="AW56" s="6"/>
      <c r="AX56" s="41"/>
      <c r="AY56" s="44"/>
      <c r="AZ56" s="12"/>
      <c r="BA56" s="11"/>
      <c r="BB56" s="6"/>
      <c r="BC56" s="6"/>
      <c r="BD56" s="6"/>
      <c r="BE56" s="6"/>
      <c r="BF56" s="41"/>
      <c r="BG56" s="44"/>
      <c r="BH56" s="12"/>
      <c r="BI56" s="11"/>
      <c r="BJ56" s="6"/>
      <c r="BK56" s="6"/>
      <c r="BL56" s="6"/>
      <c r="BM56" s="41"/>
      <c r="BN56" s="11"/>
      <c r="BO56" s="6"/>
      <c r="BP56" s="6"/>
      <c r="BQ56" s="6"/>
      <c r="BR56" s="12"/>
      <c r="BS56" s="11"/>
      <c r="BT56" s="6"/>
      <c r="BU56" s="6"/>
      <c r="BV56" s="6"/>
      <c r="BW56" s="41"/>
      <c r="BX56" s="11"/>
      <c r="BY56" s="6"/>
      <c r="BZ56" s="6"/>
      <c r="CA56" s="12"/>
      <c r="CB56" s="11"/>
      <c r="CC56" s="83"/>
      <c r="CD56" s="1"/>
      <c r="CE56" s="1"/>
      <c r="CF56" s="35"/>
      <c r="CG56" s="1"/>
      <c r="CH56" s="1"/>
      <c r="CT56" s="23"/>
    </row>
    <row r="57" spans="1:98">
      <c r="A57" s="73">
        <v>51</v>
      </c>
      <c r="B57" s="412"/>
      <c r="C57" s="413"/>
      <c r="D57" s="414"/>
      <c r="E57" s="415"/>
      <c r="F57" s="416"/>
      <c r="G57" s="416"/>
      <c r="H57" s="417"/>
      <c r="I57" s="418"/>
      <c r="J57" s="419"/>
      <c r="K57" s="420"/>
      <c r="L57" s="11"/>
      <c r="M57" s="6"/>
      <c r="N57" s="6"/>
      <c r="O57" s="6"/>
      <c r="P57" s="6"/>
      <c r="Q57" s="41"/>
      <c r="R57" s="44"/>
      <c r="S57" s="12"/>
      <c r="T57" s="17"/>
      <c r="U57" s="18"/>
      <c r="V57" s="18"/>
      <c r="W57" s="18"/>
      <c r="X57" s="18"/>
      <c r="Y57" s="46"/>
      <c r="Z57" s="44"/>
      <c r="AA57" s="12"/>
      <c r="AB57" s="294"/>
      <c r="AC57" s="11"/>
      <c r="AD57" s="6"/>
      <c r="AE57" s="6"/>
      <c r="AF57" s="6"/>
      <c r="AG57" s="41"/>
      <c r="AH57" s="44"/>
      <c r="AI57" s="6"/>
      <c r="AJ57" s="44"/>
      <c r="AK57" s="11"/>
      <c r="AL57" s="6"/>
      <c r="AM57" s="6"/>
      <c r="AN57" s="6"/>
      <c r="AO57" s="6"/>
      <c r="AP57" s="41"/>
      <c r="AQ57" s="44"/>
      <c r="AR57" s="12"/>
      <c r="AS57" s="11"/>
      <c r="AT57" s="6"/>
      <c r="AU57" s="6"/>
      <c r="AV57" s="6"/>
      <c r="AW57" s="6"/>
      <c r="AX57" s="41"/>
      <c r="AY57" s="44"/>
      <c r="AZ57" s="12"/>
      <c r="BA57" s="11"/>
      <c r="BB57" s="6"/>
      <c r="BC57" s="6"/>
      <c r="BD57" s="6"/>
      <c r="BE57" s="6"/>
      <c r="BF57" s="41"/>
      <c r="BG57" s="44"/>
      <c r="BH57" s="12"/>
      <c r="BI57" s="11"/>
      <c r="BJ57" s="6"/>
      <c r="BK57" s="6"/>
      <c r="BL57" s="6"/>
      <c r="BM57" s="41"/>
      <c r="BN57" s="11"/>
      <c r="BO57" s="6"/>
      <c r="BP57" s="6"/>
      <c r="BQ57" s="6"/>
      <c r="BR57" s="12"/>
      <c r="BS57" s="11"/>
      <c r="BT57" s="6"/>
      <c r="BU57" s="6"/>
      <c r="BV57" s="6"/>
      <c r="BW57" s="41"/>
      <c r="BX57" s="11"/>
      <c r="BY57" s="6"/>
      <c r="BZ57" s="6"/>
      <c r="CA57" s="12"/>
      <c r="CB57" s="11"/>
      <c r="CC57" s="83"/>
      <c r="CD57" s="1"/>
      <c r="CE57" s="1"/>
      <c r="CF57" s="35"/>
      <c r="CG57" s="1"/>
      <c r="CH57" s="1"/>
      <c r="CT57" s="23"/>
    </row>
    <row r="58" spans="1:98">
      <c r="A58" s="73">
        <v>52</v>
      </c>
      <c r="B58" s="412"/>
      <c r="C58" s="413"/>
      <c r="D58" s="414"/>
      <c r="E58" s="415"/>
      <c r="F58" s="416"/>
      <c r="G58" s="416"/>
      <c r="H58" s="417"/>
      <c r="I58" s="418"/>
      <c r="J58" s="419"/>
      <c r="K58" s="420"/>
      <c r="L58" s="11"/>
      <c r="M58" s="6"/>
      <c r="N58" s="6"/>
      <c r="O58" s="6"/>
      <c r="P58" s="6"/>
      <c r="Q58" s="41"/>
      <c r="R58" s="44"/>
      <c r="S58" s="12"/>
      <c r="T58" s="17"/>
      <c r="U58" s="18"/>
      <c r="V58" s="18"/>
      <c r="W58" s="18"/>
      <c r="X58" s="18"/>
      <c r="Y58" s="46"/>
      <c r="Z58" s="44"/>
      <c r="AA58" s="12"/>
      <c r="AB58" s="294"/>
      <c r="AC58" s="11"/>
      <c r="AD58" s="6"/>
      <c r="AE58" s="6"/>
      <c r="AF58" s="6"/>
      <c r="AG58" s="41"/>
      <c r="AH58" s="44"/>
      <c r="AI58" s="6"/>
      <c r="AJ58" s="44"/>
      <c r="AK58" s="11"/>
      <c r="AL58" s="6"/>
      <c r="AM58" s="6"/>
      <c r="AN58" s="6"/>
      <c r="AO58" s="6"/>
      <c r="AP58" s="41"/>
      <c r="AQ58" s="44"/>
      <c r="AR58" s="12"/>
      <c r="AS58" s="11"/>
      <c r="AT58" s="6"/>
      <c r="AU58" s="6"/>
      <c r="AV58" s="6"/>
      <c r="AW58" s="6"/>
      <c r="AX58" s="41"/>
      <c r="AY58" s="44"/>
      <c r="AZ58" s="12"/>
      <c r="BA58" s="11"/>
      <c r="BB58" s="6"/>
      <c r="BC58" s="6"/>
      <c r="BD58" s="6"/>
      <c r="BE58" s="6"/>
      <c r="BF58" s="41"/>
      <c r="BG58" s="44"/>
      <c r="BH58" s="12"/>
      <c r="BI58" s="11"/>
      <c r="BJ58" s="6"/>
      <c r="BK58" s="6"/>
      <c r="BL58" s="6"/>
      <c r="BM58" s="41"/>
      <c r="BN58" s="11"/>
      <c r="BO58" s="6"/>
      <c r="BP58" s="6"/>
      <c r="BQ58" s="6"/>
      <c r="BR58" s="12"/>
      <c r="BS58" s="11"/>
      <c r="BT58" s="6"/>
      <c r="BU58" s="6"/>
      <c r="BV58" s="6"/>
      <c r="BW58" s="41"/>
      <c r="BX58" s="11"/>
      <c r="BY58" s="6"/>
      <c r="BZ58" s="6"/>
      <c r="CA58" s="12"/>
      <c r="CB58" s="11"/>
      <c r="CC58" s="83"/>
      <c r="CD58" s="1"/>
      <c r="CE58" s="1"/>
      <c r="CF58" s="35"/>
      <c r="CG58" s="1"/>
      <c r="CH58" s="1"/>
      <c r="CT58" s="23"/>
    </row>
    <row r="59" spans="1:98">
      <c r="A59" s="73">
        <v>53</v>
      </c>
      <c r="B59" s="412"/>
      <c r="C59" s="413"/>
      <c r="D59" s="414"/>
      <c r="E59" s="415"/>
      <c r="F59" s="416"/>
      <c r="G59" s="416"/>
      <c r="H59" s="417"/>
      <c r="I59" s="418"/>
      <c r="J59" s="419"/>
      <c r="K59" s="420"/>
      <c r="L59" s="11"/>
      <c r="M59" s="6"/>
      <c r="N59" s="6"/>
      <c r="O59" s="6"/>
      <c r="P59" s="6"/>
      <c r="Q59" s="41"/>
      <c r="R59" s="44"/>
      <c r="S59" s="12"/>
      <c r="T59" s="17"/>
      <c r="U59" s="18"/>
      <c r="V59" s="18"/>
      <c r="W59" s="18"/>
      <c r="X59" s="18"/>
      <c r="Y59" s="46"/>
      <c r="Z59" s="44"/>
      <c r="AA59" s="12"/>
      <c r="AB59" s="294"/>
      <c r="AC59" s="11"/>
      <c r="AD59" s="6"/>
      <c r="AE59" s="6"/>
      <c r="AF59" s="6"/>
      <c r="AG59" s="41"/>
      <c r="AH59" s="44"/>
      <c r="AI59" s="6"/>
      <c r="AJ59" s="44"/>
      <c r="AK59" s="11"/>
      <c r="AL59" s="6"/>
      <c r="AM59" s="6"/>
      <c r="AN59" s="6"/>
      <c r="AO59" s="6"/>
      <c r="AP59" s="41"/>
      <c r="AQ59" s="44"/>
      <c r="AR59" s="12"/>
      <c r="AS59" s="11"/>
      <c r="AT59" s="6"/>
      <c r="AU59" s="6"/>
      <c r="AV59" s="6"/>
      <c r="AW59" s="6"/>
      <c r="AX59" s="41"/>
      <c r="AY59" s="44"/>
      <c r="AZ59" s="12"/>
      <c r="BA59" s="11"/>
      <c r="BB59" s="6"/>
      <c r="BC59" s="6"/>
      <c r="BD59" s="6"/>
      <c r="BE59" s="6"/>
      <c r="BF59" s="41"/>
      <c r="BG59" s="44"/>
      <c r="BH59" s="12"/>
      <c r="BI59" s="11"/>
      <c r="BJ59" s="6"/>
      <c r="BK59" s="6"/>
      <c r="BL59" s="6"/>
      <c r="BM59" s="41"/>
      <c r="BN59" s="11"/>
      <c r="BO59" s="6"/>
      <c r="BP59" s="6"/>
      <c r="BQ59" s="6"/>
      <c r="BR59" s="12"/>
      <c r="BS59" s="11"/>
      <c r="BT59" s="6"/>
      <c r="BU59" s="6"/>
      <c r="BV59" s="6"/>
      <c r="BW59" s="41"/>
      <c r="BX59" s="11"/>
      <c r="BY59" s="6"/>
      <c r="BZ59" s="6"/>
      <c r="CA59" s="12"/>
      <c r="CB59" s="11"/>
      <c r="CC59" s="83"/>
      <c r="CD59" s="1"/>
      <c r="CE59" s="1"/>
      <c r="CF59" s="35"/>
      <c r="CG59" s="1"/>
      <c r="CH59" s="1"/>
      <c r="CT59" s="23"/>
    </row>
    <row r="60" spans="1:98">
      <c r="A60" s="73">
        <v>54</v>
      </c>
      <c r="B60" s="412"/>
      <c r="C60" s="413"/>
      <c r="D60" s="414"/>
      <c r="E60" s="415"/>
      <c r="F60" s="416"/>
      <c r="G60" s="416"/>
      <c r="H60" s="417"/>
      <c r="I60" s="418"/>
      <c r="J60" s="419"/>
      <c r="K60" s="420"/>
      <c r="L60" s="11"/>
      <c r="M60" s="6"/>
      <c r="N60" s="6"/>
      <c r="O60" s="6"/>
      <c r="P60" s="6"/>
      <c r="Q60" s="41"/>
      <c r="R60" s="44"/>
      <c r="S60" s="12"/>
      <c r="T60" s="17"/>
      <c r="U60" s="18"/>
      <c r="V60" s="18"/>
      <c r="W60" s="18"/>
      <c r="X60" s="18"/>
      <c r="Y60" s="46"/>
      <c r="Z60" s="44"/>
      <c r="AA60" s="12"/>
      <c r="AB60" s="294"/>
      <c r="AC60" s="11"/>
      <c r="AD60" s="6"/>
      <c r="AE60" s="6"/>
      <c r="AF60" s="6"/>
      <c r="AG60" s="41"/>
      <c r="AH60" s="44"/>
      <c r="AI60" s="6"/>
      <c r="AJ60" s="44"/>
      <c r="AK60" s="11"/>
      <c r="AL60" s="6"/>
      <c r="AM60" s="6"/>
      <c r="AN60" s="6"/>
      <c r="AO60" s="6"/>
      <c r="AP60" s="41"/>
      <c r="AQ60" s="44"/>
      <c r="AR60" s="12"/>
      <c r="AS60" s="11"/>
      <c r="AT60" s="6"/>
      <c r="AU60" s="6"/>
      <c r="AV60" s="6"/>
      <c r="AW60" s="6"/>
      <c r="AX60" s="41"/>
      <c r="AY60" s="44"/>
      <c r="AZ60" s="12"/>
      <c r="BA60" s="11"/>
      <c r="BB60" s="6"/>
      <c r="BC60" s="6"/>
      <c r="BD60" s="6"/>
      <c r="BE60" s="6"/>
      <c r="BF60" s="41"/>
      <c r="BG60" s="44"/>
      <c r="BH60" s="12"/>
      <c r="BI60" s="11"/>
      <c r="BJ60" s="6"/>
      <c r="BK60" s="6"/>
      <c r="BL60" s="6"/>
      <c r="BM60" s="41"/>
      <c r="BN60" s="11"/>
      <c r="BO60" s="6"/>
      <c r="BP60" s="6"/>
      <c r="BQ60" s="6"/>
      <c r="BR60" s="12"/>
      <c r="BS60" s="11"/>
      <c r="BT60" s="6"/>
      <c r="BU60" s="6"/>
      <c r="BV60" s="6"/>
      <c r="BW60" s="41"/>
      <c r="BX60" s="11"/>
      <c r="BY60" s="6"/>
      <c r="BZ60" s="6"/>
      <c r="CA60" s="12"/>
      <c r="CB60" s="11"/>
      <c r="CC60" s="83"/>
      <c r="CD60" s="1"/>
      <c r="CE60" s="1"/>
      <c r="CF60" s="35"/>
      <c r="CG60" s="1"/>
      <c r="CH60" s="1"/>
      <c r="CT60" s="23"/>
    </row>
    <row r="61" spans="1:98">
      <c r="A61" s="73">
        <v>55</v>
      </c>
      <c r="B61" s="412"/>
      <c r="C61" s="413"/>
      <c r="D61" s="414"/>
      <c r="E61" s="415"/>
      <c r="F61" s="416"/>
      <c r="G61" s="416"/>
      <c r="H61" s="417"/>
      <c r="I61" s="418"/>
      <c r="J61" s="419"/>
      <c r="K61" s="420"/>
      <c r="L61" s="11"/>
      <c r="M61" s="6"/>
      <c r="N61" s="6"/>
      <c r="O61" s="6"/>
      <c r="P61" s="6"/>
      <c r="Q61" s="41"/>
      <c r="R61" s="44"/>
      <c r="S61" s="12"/>
      <c r="T61" s="17"/>
      <c r="U61" s="18"/>
      <c r="V61" s="18"/>
      <c r="W61" s="18"/>
      <c r="X61" s="18"/>
      <c r="Y61" s="46"/>
      <c r="Z61" s="44"/>
      <c r="AA61" s="12"/>
      <c r="AB61" s="294"/>
      <c r="AC61" s="11"/>
      <c r="AD61" s="6"/>
      <c r="AE61" s="6"/>
      <c r="AF61" s="6"/>
      <c r="AG61" s="41"/>
      <c r="AH61" s="44"/>
      <c r="AI61" s="6"/>
      <c r="AJ61" s="44"/>
      <c r="AK61" s="11"/>
      <c r="AL61" s="6"/>
      <c r="AM61" s="6"/>
      <c r="AN61" s="6"/>
      <c r="AO61" s="6"/>
      <c r="AP61" s="41"/>
      <c r="AQ61" s="44"/>
      <c r="AR61" s="12"/>
      <c r="AS61" s="11"/>
      <c r="AT61" s="6"/>
      <c r="AU61" s="6"/>
      <c r="AV61" s="6"/>
      <c r="AW61" s="6"/>
      <c r="AX61" s="41"/>
      <c r="AY61" s="44"/>
      <c r="AZ61" s="12"/>
      <c r="BA61" s="11"/>
      <c r="BB61" s="6"/>
      <c r="BC61" s="6"/>
      <c r="BD61" s="6"/>
      <c r="BE61" s="6"/>
      <c r="BF61" s="41"/>
      <c r="BG61" s="44"/>
      <c r="BH61" s="12"/>
      <c r="BI61" s="11"/>
      <c r="BJ61" s="6"/>
      <c r="BK61" s="6"/>
      <c r="BL61" s="6"/>
      <c r="BM61" s="41"/>
      <c r="BN61" s="11"/>
      <c r="BO61" s="6"/>
      <c r="BP61" s="6"/>
      <c r="BQ61" s="6"/>
      <c r="BR61" s="12"/>
      <c r="BS61" s="11"/>
      <c r="BT61" s="6"/>
      <c r="BU61" s="6"/>
      <c r="BV61" s="6"/>
      <c r="BW61" s="41"/>
      <c r="BX61" s="11"/>
      <c r="BY61" s="6"/>
      <c r="BZ61" s="6"/>
      <c r="CA61" s="12"/>
      <c r="CB61" s="11"/>
      <c r="CC61" s="83"/>
      <c r="CD61" s="1"/>
      <c r="CE61" s="1"/>
      <c r="CF61" s="35"/>
      <c r="CG61" s="1"/>
      <c r="CH61" s="1"/>
      <c r="CT61" s="23"/>
    </row>
    <row r="62" spans="1:98">
      <c r="A62" s="73">
        <v>56</v>
      </c>
      <c r="B62" s="412"/>
      <c r="C62" s="413"/>
      <c r="D62" s="414"/>
      <c r="E62" s="415"/>
      <c r="F62" s="416"/>
      <c r="G62" s="416"/>
      <c r="H62" s="417"/>
      <c r="I62" s="418"/>
      <c r="J62" s="419"/>
      <c r="K62" s="420"/>
      <c r="L62" s="11"/>
      <c r="M62" s="6"/>
      <c r="N62" s="6"/>
      <c r="O62" s="6"/>
      <c r="P62" s="6"/>
      <c r="Q62" s="41"/>
      <c r="R62" s="44"/>
      <c r="S62" s="12"/>
      <c r="T62" s="17"/>
      <c r="U62" s="18"/>
      <c r="V62" s="18"/>
      <c r="W62" s="18"/>
      <c r="X62" s="18"/>
      <c r="Y62" s="46"/>
      <c r="Z62" s="44"/>
      <c r="AA62" s="12"/>
      <c r="AB62" s="294"/>
      <c r="AC62" s="11"/>
      <c r="AD62" s="6"/>
      <c r="AE62" s="6"/>
      <c r="AF62" s="6"/>
      <c r="AG62" s="41"/>
      <c r="AH62" s="44"/>
      <c r="AI62" s="6"/>
      <c r="AJ62" s="44"/>
      <c r="AK62" s="11"/>
      <c r="AL62" s="6"/>
      <c r="AM62" s="6"/>
      <c r="AN62" s="6"/>
      <c r="AO62" s="6"/>
      <c r="AP62" s="41"/>
      <c r="AQ62" s="44"/>
      <c r="AR62" s="12"/>
      <c r="AS62" s="11"/>
      <c r="AT62" s="6"/>
      <c r="AU62" s="6"/>
      <c r="AV62" s="6"/>
      <c r="AW62" s="6"/>
      <c r="AX62" s="41"/>
      <c r="AY62" s="44"/>
      <c r="AZ62" s="12"/>
      <c r="BA62" s="11"/>
      <c r="BB62" s="6"/>
      <c r="BC62" s="6"/>
      <c r="BD62" s="6"/>
      <c r="BE62" s="6"/>
      <c r="BF62" s="41"/>
      <c r="BG62" s="44"/>
      <c r="BH62" s="12"/>
      <c r="BI62" s="11"/>
      <c r="BJ62" s="6"/>
      <c r="BK62" s="6"/>
      <c r="BL62" s="6"/>
      <c r="BM62" s="41"/>
      <c r="BN62" s="11"/>
      <c r="BO62" s="6"/>
      <c r="BP62" s="6"/>
      <c r="BQ62" s="6"/>
      <c r="BR62" s="12"/>
      <c r="BS62" s="11"/>
      <c r="BT62" s="6"/>
      <c r="BU62" s="6"/>
      <c r="BV62" s="6"/>
      <c r="BW62" s="41"/>
      <c r="BX62" s="11"/>
      <c r="BY62" s="6"/>
      <c r="BZ62" s="6"/>
      <c r="CA62" s="12"/>
      <c r="CB62" s="11"/>
      <c r="CC62" s="83"/>
      <c r="CD62" s="1"/>
      <c r="CE62" s="1"/>
      <c r="CF62" s="35"/>
      <c r="CG62" s="1"/>
      <c r="CH62" s="1"/>
      <c r="CT62" s="23"/>
    </row>
    <row r="63" spans="1:98">
      <c r="A63" s="73">
        <v>57</v>
      </c>
      <c r="B63" s="412"/>
      <c r="C63" s="413"/>
      <c r="D63" s="414"/>
      <c r="E63" s="415"/>
      <c r="F63" s="416"/>
      <c r="G63" s="416"/>
      <c r="H63" s="417"/>
      <c r="I63" s="418"/>
      <c r="J63" s="419"/>
      <c r="K63" s="420"/>
      <c r="L63" s="11"/>
      <c r="M63" s="6"/>
      <c r="N63" s="6"/>
      <c r="O63" s="6"/>
      <c r="P63" s="6"/>
      <c r="Q63" s="41"/>
      <c r="R63" s="44"/>
      <c r="S63" s="12"/>
      <c r="T63" s="17"/>
      <c r="U63" s="18"/>
      <c r="V63" s="18"/>
      <c r="W63" s="18"/>
      <c r="X63" s="18"/>
      <c r="Y63" s="46"/>
      <c r="Z63" s="44"/>
      <c r="AA63" s="12"/>
      <c r="AB63" s="294"/>
      <c r="AC63" s="11"/>
      <c r="AD63" s="6"/>
      <c r="AE63" s="6"/>
      <c r="AF63" s="6"/>
      <c r="AG63" s="41"/>
      <c r="AH63" s="44"/>
      <c r="AI63" s="6"/>
      <c r="AJ63" s="44"/>
      <c r="AK63" s="11"/>
      <c r="AL63" s="6"/>
      <c r="AM63" s="6"/>
      <c r="AN63" s="6"/>
      <c r="AO63" s="6"/>
      <c r="AP63" s="41"/>
      <c r="AQ63" s="44"/>
      <c r="AR63" s="12"/>
      <c r="AS63" s="11"/>
      <c r="AT63" s="6"/>
      <c r="AU63" s="6"/>
      <c r="AV63" s="6"/>
      <c r="AW63" s="6"/>
      <c r="AX63" s="41"/>
      <c r="AY63" s="44"/>
      <c r="AZ63" s="12"/>
      <c r="BA63" s="11"/>
      <c r="BB63" s="6"/>
      <c r="BC63" s="6"/>
      <c r="BD63" s="6"/>
      <c r="BE63" s="6"/>
      <c r="BF63" s="41"/>
      <c r="BG63" s="44"/>
      <c r="BH63" s="12"/>
      <c r="BI63" s="11"/>
      <c r="BJ63" s="6"/>
      <c r="BK63" s="6"/>
      <c r="BL63" s="6"/>
      <c r="BM63" s="41"/>
      <c r="BN63" s="11"/>
      <c r="BO63" s="6"/>
      <c r="BP63" s="6"/>
      <c r="BQ63" s="6"/>
      <c r="BR63" s="12"/>
      <c r="BS63" s="11"/>
      <c r="BT63" s="6"/>
      <c r="BU63" s="6"/>
      <c r="BV63" s="6"/>
      <c r="BW63" s="41"/>
      <c r="BX63" s="11"/>
      <c r="BY63" s="6"/>
      <c r="BZ63" s="6"/>
      <c r="CA63" s="12"/>
      <c r="CB63" s="11"/>
      <c r="CC63" s="83"/>
      <c r="CD63" s="1"/>
      <c r="CE63" s="1"/>
      <c r="CF63" s="35"/>
      <c r="CG63" s="1"/>
      <c r="CH63" s="1"/>
      <c r="CT63" s="23"/>
    </row>
    <row r="64" spans="1:98">
      <c r="A64" s="73">
        <v>58</v>
      </c>
      <c r="B64" s="412"/>
      <c r="C64" s="413"/>
      <c r="D64" s="414"/>
      <c r="E64" s="415"/>
      <c r="F64" s="416"/>
      <c r="G64" s="416"/>
      <c r="H64" s="417"/>
      <c r="I64" s="418"/>
      <c r="J64" s="419"/>
      <c r="K64" s="420"/>
      <c r="L64" s="11"/>
      <c r="M64" s="6"/>
      <c r="N64" s="6"/>
      <c r="O64" s="6"/>
      <c r="P64" s="6"/>
      <c r="Q64" s="41"/>
      <c r="R64" s="44"/>
      <c r="S64" s="12"/>
      <c r="T64" s="17"/>
      <c r="U64" s="18"/>
      <c r="V64" s="18"/>
      <c r="W64" s="18"/>
      <c r="X64" s="18"/>
      <c r="Y64" s="46"/>
      <c r="Z64" s="44"/>
      <c r="AA64" s="12"/>
      <c r="AB64" s="294"/>
      <c r="AC64" s="11"/>
      <c r="AD64" s="6"/>
      <c r="AE64" s="6"/>
      <c r="AF64" s="6"/>
      <c r="AG64" s="41"/>
      <c r="AH64" s="44"/>
      <c r="AI64" s="6"/>
      <c r="AJ64" s="44"/>
      <c r="AK64" s="11"/>
      <c r="AL64" s="6"/>
      <c r="AM64" s="6"/>
      <c r="AN64" s="6"/>
      <c r="AO64" s="6"/>
      <c r="AP64" s="41"/>
      <c r="AQ64" s="44"/>
      <c r="AR64" s="12"/>
      <c r="AS64" s="11"/>
      <c r="AT64" s="6"/>
      <c r="AU64" s="6"/>
      <c r="AV64" s="6"/>
      <c r="AW64" s="6"/>
      <c r="AX64" s="41"/>
      <c r="AY64" s="44"/>
      <c r="AZ64" s="12"/>
      <c r="BA64" s="11"/>
      <c r="BB64" s="6"/>
      <c r="BC64" s="6"/>
      <c r="BD64" s="6"/>
      <c r="BE64" s="6"/>
      <c r="BF64" s="41"/>
      <c r="BG64" s="44"/>
      <c r="BH64" s="12"/>
      <c r="BI64" s="11"/>
      <c r="BJ64" s="6"/>
      <c r="BK64" s="6"/>
      <c r="BL64" s="6"/>
      <c r="BM64" s="41"/>
      <c r="BN64" s="11"/>
      <c r="BO64" s="6"/>
      <c r="BP64" s="6"/>
      <c r="BQ64" s="6"/>
      <c r="BR64" s="12"/>
      <c r="BS64" s="11"/>
      <c r="BT64" s="6"/>
      <c r="BU64" s="6"/>
      <c r="BV64" s="6"/>
      <c r="BW64" s="41"/>
      <c r="BX64" s="11"/>
      <c r="BY64" s="6"/>
      <c r="BZ64" s="6"/>
      <c r="CA64" s="12"/>
      <c r="CB64" s="11"/>
      <c r="CC64" s="83"/>
      <c r="CD64" s="1"/>
      <c r="CE64" s="1"/>
      <c r="CF64" s="35"/>
      <c r="CG64" s="1"/>
      <c r="CH64" s="1"/>
      <c r="CT64" s="23"/>
    </row>
    <row r="65" spans="1:98">
      <c r="A65" s="73">
        <v>59</v>
      </c>
      <c r="B65" s="412"/>
      <c r="C65" s="413"/>
      <c r="D65" s="414"/>
      <c r="E65" s="415"/>
      <c r="F65" s="416"/>
      <c r="G65" s="416"/>
      <c r="H65" s="417"/>
      <c r="I65" s="418"/>
      <c r="J65" s="419"/>
      <c r="K65" s="420"/>
      <c r="L65" s="11"/>
      <c r="M65" s="6"/>
      <c r="N65" s="6"/>
      <c r="O65" s="6"/>
      <c r="P65" s="6"/>
      <c r="Q65" s="41"/>
      <c r="R65" s="44"/>
      <c r="S65" s="12"/>
      <c r="T65" s="17"/>
      <c r="U65" s="18"/>
      <c r="V65" s="18"/>
      <c r="W65" s="18"/>
      <c r="X65" s="18"/>
      <c r="Y65" s="46"/>
      <c r="Z65" s="44"/>
      <c r="AA65" s="12"/>
      <c r="AB65" s="294"/>
      <c r="AC65" s="11"/>
      <c r="AD65" s="6"/>
      <c r="AE65" s="6"/>
      <c r="AF65" s="6"/>
      <c r="AG65" s="41"/>
      <c r="AH65" s="44"/>
      <c r="AI65" s="6"/>
      <c r="AJ65" s="44"/>
      <c r="AK65" s="11"/>
      <c r="AL65" s="6"/>
      <c r="AM65" s="6"/>
      <c r="AN65" s="6"/>
      <c r="AO65" s="6"/>
      <c r="AP65" s="41"/>
      <c r="AQ65" s="44"/>
      <c r="AR65" s="12"/>
      <c r="AS65" s="11"/>
      <c r="AT65" s="6"/>
      <c r="AU65" s="6"/>
      <c r="AV65" s="6"/>
      <c r="AW65" s="6"/>
      <c r="AX65" s="41"/>
      <c r="AY65" s="44"/>
      <c r="AZ65" s="12"/>
      <c r="BA65" s="11"/>
      <c r="BB65" s="6"/>
      <c r="BC65" s="6"/>
      <c r="BD65" s="6"/>
      <c r="BE65" s="6"/>
      <c r="BF65" s="41"/>
      <c r="BG65" s="44"/>
      <c r="BH65" s="12"/>
      <c r="BI65" s="11"/>
      <c r="BJ65" s="6"/>
      <c r="BK65" s="6"/>
      <c r="BL65" s="6"/>
      <c r="BM65" s="41"/>
      <c r="BN65" s="11"/>
      <c r="BO65" s="6"/>
      <c r="BP65" s="6"/>
      <c r="BQ65" s="6"/>
      <c r="BR65" s="12"/>
      <c r="BS65" s="11"/>
      <c r="BT65" s="6"/>
      <c r="BU65" s="6"/>
      <c r="BV65" s="6"/>
      <c r="BW65" s="41"/>
      <c r="BX65" s="11"/>
      <c r="BY65" s="6"/>
      <c r="BZ65" s="6"/>
      <c r="CA65" s="12"/>
      <c r="CB65" s="11"/>
      <c r="CC65" s="83"/>
      <c r="CD65" s="1"/>
      <c r="CE65" s="1"/>
      <c r="CF65" s="35"/>
      <c r="CG65" s="1"/>
      <c r="CH65" s="1"/>
      <c r="CT65" s="23"/>
    </row>
    <row r="66" spans="1:98">
      <c r="A66" s="73">
        <v>60</v>
      </c>
      <c r="B66" s="412"/>
      <c r="C66" s="413"/>
      <c r="D66" s="414"/>
      <c r="E66" s="415"/>
      <c r="F66" s="416"/>
      <c r="G66" s="416"/>
      <c r="H66" s="417"/>
      <c r="I66" s="418"/>
      <c r="J66" s="419"/>
      <c r="K66" s="420"/>
      <c r="L66" s="11"/>
      <c r="M66" s="6"/>
      <c r="N66" s="6"/>
      <c r="O66" s="6"/>
      <c r="P66" s="6"/>
      <c r="Q66" s="41"/>
      <c r="R66" s="44"/>
      <c r="S66" s="12"/>
      <c r="T66" s="17"/>
      <c r="U66" s="18"/>
      <c r="V66" s="18"/>
      <c r="W66" s="18"/>
      <c r="X66" s="18"/>
      <c r="Y66" s="46"/>
      <c r="Z66" s="44"/>
      <c r="AA66" s="12"/>
      <c r="AB66" s="294"/>
      <c r="AC66" s="11"/>
      <c r="AD66" s="6"/>
      <c r="AE66" s="6"/>
      <c r="AF66" s="6"/>
      <c r="AG66" s="41"/>
      <c r="AH66" s="44"/>
      <c r="AI66" s="6"/>
      <c r="AJ66" s="44"/>
      <c r="AK66" s="11"/>
      <c r="AL66" s="6"/>
      <c r="AM66" s="6"/>
      <c r="AN66" s="6"/>
      <c r="AO66" s="6"/>
      <c r="AP66" s="41"/>
      <c r="AQ66" s="44"/>
      <c r="AR66" s="12"/>
      <c r="AS66" s="11"/>
      <c r="AT66" s="6"/>
      <c r="AU66" s="6"/>
      <c r="AV66" s="6"/>
      <c r="AW66" s="6"/>
      <c r="AX66" s="41"/>
      <c r="AY66" s="44"/>
      <c r="AZ66" s="12"/>
      <c r="BA66" s="11"/>
      <c r="BB66" s="6"/>
      <c r="BC66" s="6"/>
      <c r="BD66" s="6"/>
      <c r="BE66" s="6"/>
      <c r="BF66" s="41"/>
      <c r="BG66" s="44"/>
      <c r="BH66" s="12"/>
      <c r="BI66" s="11"/>
      <c r="BJ66" s="6"/>
      <c r="BK66" s="6"/>
      <c r="BL66" s="6"/>
      <c r="BM66" s="41"/>
      <c r="BN66" s="11"/>
      <c r="BO66" s="6"/>
      <c r="BP66" s="6"/>
      <c r="BQ66" s="6"/>
      <c r="BR66" s="12"/>
      <c r="BS66" s="11"/>
      <c r="BT66" s="6"/>
      <c r="BU66" s="6"/>
      <c r="BV66" s="6"/>
      <c r="BW66" s="41"/>
      <c r="BX66" s="11"/>
      <c r="BY66" s="6"/>
      <c r="BZ66" s="6"/>
      <c r="CA66" s="12"/>
      <c r="CB66" s="11"/>
      <c r="CC66" s="83"/>
      <c r="CD66" s="1"/>
      <c r="CE66" s="1"/>
      <c r="CF66" s="35"/>
      <c r="CG66" s="1"/>
      <c r="CH66" s="1"/>
      <c r="CT66" s="23"/>
    </row>
    <row r="67" spans="1:98">
      <c r="A67" s="73">
        <v>61</v>
      </c>
      <c r="B67" s="412"/>
      <c r="C67" s="413"/>
      <c r="D67" s="414"/>
      <c r="E67" s="415"/>
      <c r="F67" s="416"/>
      <c r="G67" s="416"/>
      <c r="H67" s="417"/>
      <c r="I67" s="418"/>
      <c r="J67" s="419"/>
      <c r="K67" s="420"/>
      <c r="L67" s="11"/>
      <c r="M67" s="6"/>
      <c r="N67" s="6"/>
      <c r="O67" s="6"/>
      <c r="P67" s="6"/>
      <c r="Q67" s="41"/>
      <c r="R67" s="44"/>
      <c r="S67" s="12"/>
      <c r="T67" s="17"/>
      <c r="U67" s="18"/>
      <c r="V67" s="18"/>
      <c r="W67" s="18"/>
      <c r="X67" s="18"/>
      <c r="Y67" s="46"/>
      <c r="Z67" s="44"/>
      <c r="AA67" s="12"/>
      <c r="AB67" s="294"/>
      <c r="AC67" s="11"/>
      <c r="AD67" s="6"/>
      <c r="AE67" s="6"/>
      <c r="AF67" s="6"/>
      <c r="AG67" s="41"/>
      <c r="AH67" s="44"/>
      <c r="AI67" s="6"/>
      <c r="AJ67" s="44"/>
      <c r="AK67" s="11"/>
      <c r="AL67" s="6"/>
      <c r="AM67" s="6"/>
      <c r="AN67" s="6"/>
      <c r="AO67" s="6"/>
      <c r="AP67" s="41"/>
      <c r="AQ67" s="44"/>
      <c r="AR67" s="12"/>
      <c r="AS67" s="11"/>
      <c r="AT67" s="6"/>
      <c r="AU67" s="6"/>
      <c r="AV67" s="6"/>
      <c r="AW67" s="6"/>
      <c r="AX67" s="41"/>
      <c r="AY67" s="44"/>
      <c r="AZ67" s="12"/>
      <c r="BA67" s="11"/>
      <c r="BB67" s="6"/>
      <c r="BC67" s="6"/>
      <c r="BD67" s="6"/>
      <c r="BE67" s="6"/>
      <c r="BF67" s="41"/>
      <c r="BG67" s="44"/>
      <c r="BH67" s="12"/>
      <c r="BI67" s="11"/>
      <c r="BJ67" s="6"/>
      <c r="BK67" s="6"/>
      <c r="BL67" s="6"/>
      <c r="BM67" s="41"/>
      <c r="BN67" s="11"/>
      <c r="BO67" s="6"/>
      <c r="BP67" s="6"/>
      <c r="BQ67" s="6"/>
      <c r="BR67" s="12"/>
      <c r="BS67" s="11"/>
      <c r="BT67" s="6"/>
      <c r="BU67" s="6"/>
      <c r="BV67" s="6"/>
      <c r="BW67" s="41"/>
      <c r="BX67" s="11"/>
      <c r="BY67" s="6"/>
      <c r="BZ67" s="6"/>
      <c r="CA67" s="12"/>
      <c r="CB67" s="11"/>
      <c r="CC67" s="83"/>
      <c r="CD67" s="1"/>
      <c r="CE67" s="1"/>
      <c r="CF67" s="1"/>
      <c r="CG67" s="1"/>
      <c r="CH67" s="1"/>
      <c r="CT67" s="23"/>
    </row>
    <row r="68" spans="1:98">
      <c r="A68" s="73">
        <v>62</v>
      </c>
      <c r="B68" s="412"/>
      <c r="C68" s="413"/>
      <c r="D68" s="414"/>
      <c r="E68" s="415"/>
      <c r="F68" s="416"/>
      <c r="G68" s="416"/>
      <c r="H68" s="417"/>
      <c r="I68" s="418"/>
      <c r="J68" s="419"/>
      <c r="K68" s="420"/>
      <c r="L68" s="11"/>
      <c r="M68" s="6"/>
      <c r="N68" s="6"/>
      <c r="O68" s="6"/>
      <c r="P68" s="6"/>
      <c r="Q68" s="41"/>
      <c r="R68" s="44"/>
      <c r="S68" s="12"/>
      <c r="T68" s="17"/>
      <c r="U68" s="18"/>
      <c r="V68" s="18"/>
      <c r="W68" s="18"/>
      <c r="X68" s="18"/>
      <c r="Y68" s="46"/>
      <c r="Z68" s="44"/>
      <c r="AA68" s="12"/>
      <c r="AB68" s="294"/>
      <c r="AC68" s="11"/>
      <c r="AD68" s="6"/>
      <c r="AE68" s="6"/>
      <c r="AF68" s="6"/>
      <c r="AG68" s="41"/>
      <c r="AH68" s="44"/>
      <c r="AI68" s="6"/>
      <c r="AJ68" s="44"/>
      <c r="AK68" s="11"/>
      <c r="AL68" s="6"/>
      <c r="AM68" s="6"/>
      <c r="AN68" s="6"/>
      <c r="AO68" s="6"/>
      <c r="AP68" s="41"/>
      <c r="AQ68" s="44"/>
      <c r="AR68" s="12"/>
      <c r="AS68" s="11"/>
      <c r="AT68" s="6"/>
      <c r="AU68" s="6"/>
      <c r="AV68" s="6"/>
      <c r="AW68" s="6"/>
      <c r="AX68" s="41"/>
      <c r="AY68" s="44"/>
      <c r="AZ68" s="12"/>
      <c r="BA68" s="11"/>
      <c r="BB68" s="6"/>
      <c r="BC68" s="6"/>
      <c r="BD68" s="6"/>
      <c r="BE68" s="6"/>
      <c r="BF68" s="41"/>
      <c r="BG68" s="44"/>
      <c r="BH68" s="12"/>
      <c r="BI68" s="11"/>
      <c r="BJ68" s="6"/>
      <c r="BK68" s="6"/>
      <c r="BL68" s="6"/>
      <c r="BM68" s="41"/>
      <c r="BN68" s="11"/>
      <c r="BO68" s="6"/>
      <c r="BP68" s="6"/>
      <c r="BQ68" s="6"/>
      <c r="BR68" s="12"/>
      <c r="BS68" s="11"/>
      <c r="BT68" s="6"/>
      <c r="BU68" s="6"/>
      <c r="BV68" s="6"/>
      <c r="BW68" s="41"/>
      <c r="BX68" s="11"/>
      <c r="BY68" s="6"/>
      <c r="BZ68" s="6"/>
      <c r="CA68" s="12"/>
      <c r="CB68" s="11"/>
      <c r="CC68" s="83"/>
      <c r="CD68" s="1"/>
      <c r="CE68" s="1"/>
      <c r="CF68" s="1"/>
      <c r="CG68" s="1"/>
      <c r="CH68" s="1"/>
      <c r="CT68" s="23"/>
    </row>
    <row r="69" spans="1:98">
      <c r="A69" s="73">
        <v>63</v>
      </c>
      <c r="B69" s="412"/>
      <c r="C69" s="413"/>
      <c r="D69" s="414"/>
      <c r="E69" s="415"/>
      <c r="F69" s="416"/>
      <c r="G69" s="416"/>
      <c r="H69" s="417"/>
      <c r="I69" s="418"/>
      <c r="J69" s="419"/>
      <c r="K69" s="420"/>
      <c r="L69" s="11"/>
      <c r="M69" s="6"/>
      <c r="N69" s="6"/>
      <c r="O69" s="6"/>
      <c r="P69" s="6"/>
      <c r="Q69" s="41"/>
      <c r="R69" s="44"/>
      <c r="S69" s="12"/>
      <c r="T69" s="17"/>
      <c r="U69" s="18"/>
      <c r="V69" s="18"/>
      <c r="W69" s="18"/>
      <c r="X69" s="18"/>
      <c r="Y69" s="46"/>
      <c r="Z69" s="44"/>
      <c r="AA69" s="12"/>
      <c r="AB69" s="294"/>
      <c r="AC69" s="11"/>
      <c r="AD69" s="6"/>
      <c r="AE69" s="6"/>
      <c r="AF69" s="6"/>
      <c r="AG69" s="41"/>
      <c r="AH69" s="44"/>
      <c r="AI69" s="6"/>
      <c r="AJ69" s="44"/>
      <c r="AK69" s="11"/>
      <c r="AL69" s="6"/>
      <c r="AM69" s="6"/>
      <c r="AN69" s="6"/>
      <c r="AO69" s="6"/>
      <c r="AP69" s="41"/>
      <c r="AQ69" s="44"/>
      <c r="AR69" s="12"/>
      <c r="AS69" s="11"/>
      <c r="AT69" s="6"/>
      <c r="AU69" s="6"/>
      <c r="AV69" s="6"/>
      <c r="AW69" s="6"/>
      <c r="AX69" s="41"/>
      <c r="AY69" s="44"/>
      <c r="AZ69" s="12"/>
      <c r="BA69" s="11"/>
      <c r="BB69" s="6"/>
      <c r="BC69" s="6"/>
      <c r="BD69" s="6"/>
      <c r="BE69" s="6"/>
      <c r="BF69" s="41"/>
      <c r="BG69" s="44"/>
      <c r="BH69" s="12"/>
      <c r="BI69" s="11"/>
      <c r="BJ69" s="6"/>
      <c r="BK69" s="6"/>
      <c r="BL69" s="6"/>
      <c r="BM69" s="41"/>
      <c r="BN69" s="11"/>
      <c r="BO69" s="6"/>
      <c r="BP69" s="6"/>
      <c r="BQ69" s="6"/>
      <c r="BR69" s="12"/>
      <c r="BS69" s="11"/>
      <c r="BT69" s="6"/>
      <c r="BU69" s="6"/>
      <c r="BV69" s="6"/>
      <c r="BW69" s="41"/>
      <c r="BX69" s="11"/>
      <c r="BY69" s="6"/>
      <c r="BZ69" s="6"/>
      <c r="CA69" s="12"/>
      <c r="CB69" s="11"/>
      <c r="CC69" s="83"/>
      <c r="CD69" s="1"/>
      <c r="CE69" s="1"/>
      <c r="CF69" s="1"/>
      <c r="CG69" s="1"/>
      <c r="CH69" s="1"/>
      <c r="CT69" s="23"/>
    </row>
    <row r="70" spans="1:98">
      <c r="A70" s="73">
        <v>64</v>
      </c>
      <c r="B70" s="412"/>
      <c r="C70" s="413"/>
      <c r="D70" s="414"/>
      <c r="E70" s="415"/>
      <c r="F70" s="416"/>
      <c r="G70" s="416"/>
      <c r="H70" s="417"/>
      <c r="I70" s="418"/>
      <c r="J70" s="419"/>
      <c r="K70" s="420"/>
      <c r="L70" s="11"/>
      <c r="M70" s="6"/>
      <c r="N70" s="6"/>
      <c r="O70" s="6"/>
      <c r="P70" s="6"/>
      <c r="Q70" s="41"/>
      <c r="R70" s="44"/>
      <c r="S70" s="12"/>
      <c r="T70" s="17"/>
      <c r="U70" s="18"/>
      <c r="V70" s="18"/>
      <c r="W70" s="18"/>
      <c r="X70" s="18"/>
      <c r="Y70" s="46"/>
      <c r="Z70" s="44"/>
      <c r="AA70" s="12"/>
      <c r="AB70" s="294"/>
      <c r="AC70" s="11"/>
      <c r="AD70" s="6"/>
      <c r="AE70" s="6"/>
      <c r="AF70" s="6"/>
      <c r="AG70" s="41"/>
      <c r="AH70" s="44"/>
      <c r="AI70" s="6"/>
      <c r="AJ70" s="44"/>
      <c r="AK70" s="11"/>
      <c r="AL70" s="6"/>
      <c r="AM70" s="6"/>
      <c r="AN70" s="6"/>
      <c r="AO70" s="6"/>
      <c r="AP70" s="41"/>
      <c r="AQ70" s="44"/>
      <c r="AR70" s="12"/>
      <c r="AS70" s="11"/>
      <c r="AT70" s="6"/>
      <c r="AU70" s="6"/>
      <c r="AV70" s="6"/>
      <c r="AW70" s="6"/>
      <c r="AX70" s="41"/>
      <c r="AY70" s="44"/>
      <c r="AZ70" s="12"/>
      <c r="BA70" s="11"/>
      <c r="BB70" s="6"/>
      <c r="BC70" s="6"/>
      <c r="BD70" s="6"/>
      <c r="BE70" s="6"/>
      <c r="BF70" s="41"/>
      <c r="BG70" s="44"/>
      <c r="BH70" s="12"/>
      <c r="BI70" s="11"/>
      <c r="BJ70" s="6"/>
      <c r="BK70" s="6"/>
      <c r="BL70" s="6"/>
      <c r="BM70" s="41"/>
      <c r="BN70" s="11"/>
      <c r="BO70" s="6"/>
      <c r="BP70" s="6"/>
      <c r="BQ70" s="6"/>
      <c r="BR70" s="12"/>
      <c r="BS70" s="11"/>
      <c r="BT70" s="6"/>
      <c r="BU70" s="6"/>
      <c r="BV70" s="6"/>
      <c r="BW70" s="41"/>
      <c r="BX70" s="11"/>
      <c r="BY70" s="6"/>
      <c r="BZ70" s="6"/>
      <c r="CA70" s="12"/>
      <c r="CB70" s="11"/>
      <c r="CC70" s="83"/>
      <c r="CD70" s="1"/>
      <c r="CE70" s="1"/>
      <c r="CF70" s="1"/>
      <c r="CG70" s="1"/>
      <c r="CH70" s="1"/>
      <c r="CT70" s="23"/>
    </row>
    <row r="71" spans="1:98">
      <c r="A71" s="73">
        <v>65</v>
      </c>
      <c r="B71" s="412"/>
      <c r="C71" s="413"/>
      <c r="D71" s="414"/>
      <c r="E71" s="415"/>
      <c r="F71" s="416"/>
      <c r="G71" s="416"/>
      <c r="H71" s="417"/>
      <c r="I71" s="418"/>
      <c r="J71" s="419"/>
      <c r="K71" s="420"/>
      <c r="L71" s="11"/>
      <c r="M71" s="6"/>
      <c r="N71" s="6"/>
      <c r="O71" s="6"/>
      <c r="P71" s="6"/>
      <c r="Q71" s="41"/>
      <c r="R71" s="44"/>
      <c r="S71" s="12"/>
      <c r="T71" s="17"/>
      <c r="U71" s="18"/>
      <c r="V71" s="18"/>
      <c r="W71" s="18"/>
      <c r="X71" s="18"/>
      <c r="Y71" s="46"/>
      <c r="Z71" s="44"/>
      <c r="AA71" s="12"/>
      <c r="AB71" s="294"/>
      <c r="AC71" s="11"/>
      <c r="AD71" s="6"/>
      <c r="AE71" s="6"/>
      <c r="AF71" s="6"/>
      <c r="AG71" s="41"/>
      <c r="AH71" s="44"/>
      <c r="AI71" s="6"/>
      <c r="AJ71" s="44"/>
      <c r="AK71" s="11"/>
      <c r="AL71" s="6"/>
      <c r="AM71" s="6"/>
      <c r="AN71" s="6"/>
      <c r="AO71" s="6"/>
      <c r="AP71" s="41"/>
      <c r="AQ71" s="44"/>
      <c r="AR71" s="12"/>
      <c r="AS71" s="11"/>
      <c r="AT71" s="6"/>
      <c r="AU71" s="6"/>
      <c r="AV71" s="6"/>
      <c r="AW71" s="6"/>
      <c r="AX71" s="41"/>
      <c r="AY71" s="44"/>
      <c r="AZ71" s="12"/>
      <c r="BA71" s="11"/>
      <c r="BB71" s="6"/>
      <c r="BC71" s="6"/>
      <c r="BD71" s="6"/>
      <c r="BE71" s="6"/>
      <c r="BF71" s="41"/>
      <c r="BG71" s="44"/>
      <c r="BH71" s="12"/>
      <c r="BI71" s="11"/>
      <c r="BJ71" s="6"/>
      <c r="BK71" s="6"/>
      <c r="BL71" s="6"/>
      <c r="BM71" s="41"/>
      <c r="BN71" s="11"/>
      <c r="BO71" s="6"/>
      <c r="BP71" s="6"/>
      <c r="BQ71" s="6"/>
      <c r="BR71" s="12"/>
      <c r="BS71" s="11"/>
      <c r="BT71" s="6"/>
      <c r="BU71" s="6"/>
      <c r="BV71" s="6"/>
      <c r="BW71" s="41"/>
      <c r="BX71" s="11"/>
      <c r="BY71" s="6"/>
      <c r="BZ71" s="6"/>
      <c r="CA71" s="12"/>
      <c r="CB71" s="11"/>
      <c r="CC71" s="83"/>
      <c r="CD71" s="1"/>
      <c r="CE71" s="1"/>
      <c r="CF71" s="1"/>
      <c r="CG71" s="1"/>
      <c r="CH71" s="1"/>
      <c r="CT71" s="23"/>
    </row>
    <row r="72" spans="1:98">
      <c r="A72" s="73">
        <v>66</v>
      </c>
      <c r="B72" s="412"/>
      <c r="C72" s="413"/>
      <c r="D72" s="414"/>
      <c r="E72" s="415"/>
      <c r="F72" s="416"/>
      <c r="G72" s="416"/>
      <c r="H72" s="417"/>
      <c r="I72" s="418"/>
      <c r="J72" s="419"/>
      <c r="K72" s="420"/>
      <c r="L72" s="11"/>
      <c r="M72" s="6"/>
      <c r="N72" s="6"/>
      <c r="O72" s="6"/>
      <c r="P72" s="6"/>
      <c r="Q72" s="41"/>
      <c r="R72" s="44"/>
      <c r="S72" s="12"/>
      <c r="T72" s="17"/>
      <c r="U72" s="18"/>
      <c r="V72" s="18"/>
      <c r="W72" s="18"/>
      <c r="X72" s="18"/>
      <c r="Y72" s="46"/>
      <c r="Z72" s="44"/>
      <c r="AA72" s="12"/>
      <c r="AB72" s="294"/>
      <c r="AC72" s="11"/>
      <c r="AD72" s="6"/>
      <c r="AE72" s="6"/>
      <c r="AF72" s="6"/>
      <c r="AG72" s="41"/>
      <c r="AH72" s="44"/>
      <c r="AI72" s="6"/>
      <c r="AJ72" s="44"/>
      <c r="AK72" s="11"/>
      <c r="AL72" s="6"/>
      <c r="AM72" s="6"/>
      <c r="AN72" s="6"/>
      <c r="AO72" s="6"/>
      <c r="AP72" s="41"/>
      <c r="AQ72" s="44"/>
      <c r="AR72" s="12"/>
      <c r="AS72" s="11"/>
      <c r="AT72" s="6"/>
      <c r="AU72" s="6"/>
      <c r="AV72" s="6"/>
      <c r="AW72" s="6"/>
      <c r="AX72" s="41"/>
      <c r="AY72" s="44"/>
      <c r="AZ72" s="12"/>
      <c r="BA72" s="11"/>
      <c r="BB72" s="6"/>
      <c r="BC72" s="6"/>
      <c r="BD72" s="6"/>
      <c r="BE72" s="6"/>
      <c r="BF72" s="41"/>
      <c r="BG72" s="44"/>
      <c r="BH72" s="12"/>
      <c r="BI72" s="11"/>
      <c r="BJ72" s="6"/>
      <c r="BK72" s="6"/>
      <c r="BL72" s="6"/>
      <c r="BM72" s="41"/>
      <c r="BN72" s="11"/>
      <c r="BO72" s="6"/>
      <c r="BP72" s="6"/>
      <c r="BQ72" s="6"/>
      <c r="BR72" s="12"/>
      <c r="BS72" s="11"/>
      <c r="BT72" s="6"/>
      <c r="BU72" s="6"/>
      <c r="BV72" s="6"/>
      <c r="BW72" s="41"/>
      <c r="BX72" s="11"/>
      <c r="BY72" s="6"/>
      <c r="BZ72" s="6"/>
      <c r="CA72" s="12"/>
      <c r="CB72" s="11"/>
      <c r="CC72" s="83"/>
      <c r="CD72" s="1"/>
      <c r="CE72" s="1"/>
      <c r="CF72" s="1"/>
      <c r="CG72" s="1"/>
      <c r="CH72" s="1"/>
      <c r="CT72" s="23"/>
    </row>
    <row r="73" spans="1:98">
      <c r="A73" s="73">
        <v>67</v>
      </c>
      <c r="B73" s="412"/>
      <c r="C73" s="413"/>
      <c r="D73" s="414"/>
      <c r="E73" s="415"/>
      <c r="F73" s="416"/>
      <c r="G73" s="416"/>
      <c r="H73" s="417"/>
      <c r="I73" s="418"/>
      <c r="J73" s="419"/>
      <c r="K73" s="420"/>
      <c r="L73" s="11"/>
      <c r="M73" s="6"/>
      <c r="N73" s="6"/>
      <c r="O73" s="6"/>
      <c r="P73" s="6"/>
      <c r="Q73" s="41"/>
      <c r="R73" s="44"/>
      <c r="S73" s="12"/>
      <c r="T73" s="17"/>
      <c r="U73" s="18"/>
      <c r="V73" s="18"/>
      <c r="W73" s="18"/>
      <c r="X73" s="18"/>
      <c r="Y73" s="46"/>
      <c r="Z73" s="44"/>
      <c r="AA73" s="12"/>
      <c r="AB73" s="294"/>
      <c r="AC73" s="11"/>
      <c r="AD73" s="6"/>
      <c r="AE73" s="6"/>
      <c r="AF73" s="6"/>
      <c r="AG73" s="41"/>
      <c r="AH73" s="44"/>
      <c r="AI73" s="6"/>
      <c r="AJ73" s="44"/>
      <c r="AK73" s="11"/>
      <c r="AL73" s="6"/>
      <c r="AM73" s="6"/>
      <c r="AN73" s="6"/>
      <c r="AO73" s="6"/>
      <c r="AP73" s="41"/>
      <c r="AQ73" s="44"/>
      <c r="AR73" s="12"/>
      <c r="AS73" s="11"/>
      <c r="AT73" s="6"/>
      <c r="AU73" s="6"/>
      <c r="AV73" s="6"/>
      <c r="AW73" s="6"/>
      <c r="AX73" s="41"/>
      <c r="AY73" s="44"/>
      <c r="AZ73" s="12"/>
      <c r="BA73" s="11"/>
      <c r="BB73" s="6"/>
      <c r="BC73" s="6"/>
      <c r="BD73" s="6"/>
      <c r="BE73" s="6"/>
      <c r="BF73" s="41"/>
      <c r="BG73" s="44"/>
      <c r="BH73" s="12"/>
      <c r="BI73" s="11"/>
      <c r="BJ73" s="6"/>
      <c r="BK73" s="6"/>
      <c r="BL73" s="6"/>
      <c r="BM73" s="41"/>
      <c r="BN73" s="11"/>
      <c r="BO73" s="6"/>
      <c r="BP73" s="6"/>
      <c r="BQ73" s="6"/>
      <c r="BR73" s="12"/>
      <c r="BS73" s="11"/>
      <c r="BT73" s="6"/>
      <c r="BU73" s="6"/>
      <c r="BV73" s="6"/>
      <c r="BW73" s="41"/>
      <c r="BX73" s="11"/>
      <c r="BY73" s="6"/>
      <c r="BZ73" s="6"/>
      <c r="CA73" s="12"/>
      <c r="CB73" s="11"/>
      <c r="CC73" s="83"/>
      <c r="CD73" s="1"/>
      <c r="CE73" s="1"/>
      <c r="CF73" s="1"/>
      <c r="CG73" s="1"/>
      <c r="CH73" s="1"/>
      <c r="CT73" s="23"/>
    </row>
    <row r="74" spans="1:98">
      <c r="A74" s="73">
        <v>68</v>
      </c>
      <c r="B74" s="412"/>
      <c r="C74" s="413"/>
      <c r="D74" s="414"/>
      <c r="E74" s="415"/>
      <c r="F74" s="416"/>
      <c r="G74" s="416"/>
      <c r="H74" s="417"/>
      <c r="I74" s="418"/>
      <c r="J74" s="419"/>
      <c r="K74" s="420"/>
      <c r="L74" s="11"/>
      <c r="M74" s="6"/>
      <c r="N74" s="6"/>
      <c r="O74" s="6"/>
      <c r="P74" s="6"/>
      <c r="Q74" s="41"/>
      <c r="R74" s="44"/>
      <c r="S74" s="12"/>
      <c r="T74" s="17"/>
      <c r="U74" s="18"/>
      <c r="V74" s="18"/>
      <c r="W74" s="18"/>
      <c r="X74" s="18"/>
      <c r="Y74" s="46"/>
      <c r="Z74" s="44"/>
      <c r="AA74" s="12"/>
      <c r="AB74" s="294"/>
      <c r="AC74" s="11"/>
      <c r="AD74" s="6"/>
      <c r="AE74" s="6"/>
      <c r="AF74" s="6"/>
      <c r="AG74" s="41"/>
      <c r="AH74" s="44"/>
      <c r="AI74" s="6"/>
      <c r="AJ74" s="44"/>
      <c r="AK74" s="11"/>
      <c r="AL74" s="6"/>
      <c r="AM74" s="6"/>
      <c r="AN74" s="6"/>
      <c r="AO74" s="6"/>
      <c r="AP74" s="41"/>
      <c r="AQ74" s="44"/>
      <c r="AR74" s="12"/>
      <c r="AS74" s="11"/>
      <c r="AT74" s="6"/>
      <c r="AU74" s="6"/>
      <c r="AV74" s="6"/>
      <c r="AW74" s="6"/>
      <c r="AX74" s="41"/>
      <c r="AY74" s="44"/>
      <c r="AZ74" s="12"/>
      <c r="BA74" s="11"/>
      <c r="BB74" s="6"/>
      <c r="BC74" s="6"/>
      <c r="BD74" s="6"/>
      <c r="BE74" s="6"/>
      <c r="BF74" s="41"/>
      <c r="BG74" s="44"/>
      <c r="BH74" s="12"/>
      <c r="BI74" s="11"/>
      <c r="BJ74" s="6"/>
      <c r="BK74" s="6"/>
      <c r="BL74" s="6"/>
      <c r="BM74" s="41"/>
      <c r="BN74" s="11"/>
      <c r="BO74" s="6"/>
      <c r="BP74" s="6"/>
      <c r="BQ74" s="6"/>
      <c r="BR74" s="12"/>
      <c r="BS74" s="11"/>
      <c r="BT74" s="6"/>
      <c r="BU74" s="6"/>
      <c r="BV74" s="6"/>
      <c r="BW74" s="41"/>
      <c r="BX74" s="11"/>
      <c r="BY74" s="6"/>
      <c r="BZ74" s="6"/>
      <c r="CA74" s="12"/>
      <c r="CB74" s="11"/>
      <c r="CC74" s="83"/>
      <c r="CD74" s="1"/>
      <c r="CE74" s="1"/>
      <c r="CF74" s="1"/>
      <c r="CG74" s="1"/>
      <c r="CH74" s="1"/>
      <c r="CT74" s="23"/>
    </row>
    <row r="75" spans="1:98">
      <c r="A75" s="73">
        <v>69</v>
      </c>
      <c r="B75" s="412"/>
      <c r="C75" s="413"/>
      <c r="D75" s="414"/>
      <c r="E75" s="415"/>
      <c r="F75" s="416"/>
      <c r="G75" s="416"/>
      <c r="H75" s="417"/>
      <c r="I75" s="418"/>
      <c r="J75" s="419"/>
      <c r="K75" s="420"/>
      <c r="L75" s="11"/>
      <c r="M75" s="6"/>
      <c r="N75" s="6"/>
      <c r="O75" s="6"/>
      <c r="P75" s="6"/>
      <c r="Q75" s="41"/>
      <c r="R75" s="44"/>
      <c r="S75" s="12"/>
      <c r="T75" s="17"/>
      <c r="U75" s="18"/>
      <c r="V75" s="18"/>
      <c r="W75" s="18"/>
      <c r="X75" s="18"/>
      <c r="Y75" s="46"/>
      <c r="Z75" s="44"/>
      <c r="AA75" s="12"/>
      <c r="AB75" s="294"/>
      <c r="AC75" s="11"/>
      <c r="AD75" s="6"/>
      <c r="AE75" s="6"/>
      <c r="AF75" s="6"/>
      <c r="AG75" s="41"/>
      <c r="AH75" s="44"/>
      <c r="AI75" s="6"/>
      <c r="AJ75" s="44"/>
      <c r="AK75" s="11"/>
      <c r="AL75" s="6"/>
      <c r="AM75" s="6"/>
      <c r="AN75" s="6"/>
      <c r="AO75" s="6"/>
      <c r="AP75" s="41"/>
      <c r="AQ75" s="44"/>
      <c r="AR75" s="12"/>
      <c r="AS75" s="11"/>
      <c r="AT75" s="6"/>
      <c r="AU75" s="6"/>
      <c r="AV75" s="6"/>
      <c r="AW75" s="6"/>
      <c r="AX75" s="41"/>
      <c r="AY75" s="44"/>
      <c r="AZ75" s="12"/>
      <c r="BA75" s="11"/>
      <c r="BB75" s="6"/>
      <c r="BC75" s="6"/>
      <c r="BD75" s="6"/>
      <c r="BE75" s="6"/>
      <c r="BF75" s="41"/>
      <c r="BG75" s="44"/>
      <c r="BH75" s="12"/>
      <c r="BI75" s="11"/>
      <c r="BJ75" s="6"/>
      <c r="BK75" s="6"/>
      <c r="BL75" s="6"/>
      <c r="BM75" s="41"/>
      <c r="BN75" s="11"/>
      <c r="BO75" s="6"/>
      <c r="BP75" s="6"/>
      <c r="BQ75" s="6"/>
      <c r="BR75" s="12"/>
      <c r="BS75" s="11"/>
      <c r="BT75" s="6"/>
      <c r="BU75" s="6"/>
      <c r="BV75" s="6"/>
      <c r="BW75" s="41"/>
      <c r="BX75" s="11"/>
      <c r="BY75" s="6"/>
      <c r="BZ75" s="6"/>
      <c r="CA75" s="12"/>
      <c r="CB75" s="11"/>
      <c r="CC75" s="83"/>
      <c r="CD75" s="1"/>
      <c r="CE75" s="1"/>
      <c r="CF75" s="1"/>
      <c r="CG75" s="1"/>
      <c r="CH75" s="1"/>
      <c r="CT75" s="23"/>
    </row>
    <row r="76" spans="1:98">
      <c r="A76" s="73">
        <v>70</v>
      </c>
      <c r="B76" s="412"/>
      <c r="C76" s="413"/>
      <c r="D76" s="414"/>
      <c r="E76" s="415"/>
      <c r="F76" s="416"/>
      <c r="G76" s="416"/>
      <c r="H76" s="417"/>
      <c r="I76" s="418"/>
      <c r="J76" s="419"/>
      <c r="K76" s="420"/>
      <c r="L76" s="11"/>
      <c r="M76" s="6"/>
      <c r="N76" s="6"/>
      <c r="O76" s="6"/>
      <c r="P76" s="6"/>
      <c r="Q76" s="41"/>
      <c r="R76" s="44"/>
      <c r="S76" s="12"/>
      <c r="T76" s="17"/>
      <c r="U76" s="18"/>
      <c r="V76" s="18"/>
      <c r="W76" s="18"/>
      <c r="X76" s="18"/>
      <c r="Y76" s="46"/>
      <c r="Z76" s="44"/>
      <c r="AA76" s="12"/>
      <c r="AB76" s="294"/>
      <c r="AC76" s="11"/>
      <c r="AD76" s="6"/>
      <c r="AE76" s="6"/>
      <c r="AF76" s="6"/>
      <c r="AG76" s="41"/>
      <c r="AH76" s="44"/>
      <c r="AI76" s="6"/>
      <c r="AJ76" s="44"/>
      <c r="AK76" s="11"/>
      <c r="AL76" s="6"/>
      <c r="AM76" s="6"/>
      <c r="AN76" s="6"/>
      <c r="AO76" s="6"/>
      <c r="AP76" s="41"/>
      <c r="AQ76" s="44"/>
      <c r="AR76" s="12"/>
      <c r="AS76" s="11"/>
      <c r="AT76" s="6"/>
      <c r="AU76" s="6"/>
      <c r="AV76" s="6"/>
      <c r="AW76" s="6"/>
      <c r="AX76" s="41"/>
      <c r="AY76" s="44"/>
      <c r="AZ76" s="12"/>
      <c r="BA76" s="11"/>
      <c r="BB76" s="6"/>
      <c r="BC76" s="6"/>
      <c r="BD76" s="6"/>
      <c r="BE76" s="6"/>
      <c r="BF76" s="41"/>
      <c r="BG76" s="44"/>
      <c r="BH76" s="12"/>
      <c r="BI76" s="11"/>
      <c r="BJ76" s="6"/>
      <c r="BK76" s="6"/>
      <c r="BL76" s="6"/>
      <c r="BM76" s="41"/>
      <c r="BN76" s="11"/>
      <c r="BO76" s="6"/>
      <c r="BP76" s="6"/>
      <c r="BQ76" s="6"/>
      <c r="BR76" s="12"/>
      <c r="BS76" s="11"/>
      <c r="BT76" s="6"/>
      <c r="BU76" s="6"/>
      <c r="BV76" s="6"/>
      <c r="BW76" s="41"/>
      <c r="BX76" s="11"/>
      <c r="BY76" s="6"/>
      <c r="BZ76" s="6"/>
      <c r="CA76" s="12"/>
      <c r="CB76" s="11"/>
      <c r="CC76" s="83"/>
      <c r="CD76" s="1"/>
      <c r="CE76" s="1"/>
      <c r="CF76" s="1"/>
      <c r="CG76" s="1"/>
      <c r="CH76" s="1"/>
      <c r="CT76" s="23"/>
    </row>
    <row r="77" spans="1:98">
      <c r="A77" s="73">
        <v>71</v>
      </c>
      <c r="B77" s="412"/>
      <c r="C77" s="413"/>
      <c r="D77" s="414"/>
      <c r="E77" s="415"/>
      <c r="F77" s="416"/>
      <c r="G77" s="416"/>
      <c r="H77" s="417"/>
      <c r="I77" s="418"/>
      <c r="J77" s="419"/>
      <c r="K77" s="420"/>
      <c r="L77" s="11"/>
      <c r="M77" s="6"/>
      <c r="N77" s="6"/>
      <c r="O77" s="6"/>
      <c r="P77" s="6"/>
      <c r="Q77" s="41"/>
      <c r="R77" s="44"/>
      <c r="S77" s="12"/>
      <c r="T77" s="17"/>
      <c r="U77" s="18"/>
      <c r="V77" s="18"/>
      <c r="W77" s="18"/>
      <c r="X77" s="18"/>
      <c r="Y77" s="46"/>
      <c r="Z77" s="44"/>
      <c r="AA77" s="12"/>
      <c r="AB77" s="294"/>
      <c r="AC77" s="11"/>
      <c r="AD77" s="6"/>
      <c r="AE77" s="6"/>
      <c r="AF77" s="6"/>
      <c r="AG77" s="41"/>
      <c r="AH77" s="44"/>
      <c r="AI77" s="6"/>
      <c r="AJ77" s="44"/>
      <c r="AK77" s="11"/>
      <c r="AL77" s="6"/>
      <c r="AM77" s="6"/>
      <c r="AN77" s="6"/>
      <c r="AO77" s="6"/>
      <c r="AP77" s="41"/>
      <c r="AQ77" s="44"/>
      <c r="AR77" s="12"/>
      <c r="AS77" s="11"/>
      <c r="AT77" s="6"/>
      <c r="AU77" s="6"/>
      <c r="AV77" s="6"/>
      <c r="AW77" s="6"/>
      <c r="AX77" s="41"/>
      <c r="AY77" s="44"/>
      <c r="AZ77" s="12"/>
      <c r="BA77" s="11"/>
      <c r="BB77" s="6"/>
      <c r="BC77" s="6"/>
      <c r="BD77" s="6"/>
      <c r="BE77" s="6"/>
      <c r="BF77" s="41"/>
      <c r="BG77" s="44"/>
      <c r="BH77" s="12"/>
      <c r="BI77" s="11"/>
      <c r="BJ77" s="6"/>
      <c r="BK77" s="6"/>
      <c r="BL77" s="6"/>
      <c r="BM77" s="41"/>
      <c r="BN77" s="11"/>
      <c r="BO77" s="6"/>
      <c r="BP77" s="6"/>
      <c r="BQ77" s="6"/>
      <c r="BR77" s="12"/>
      <c r="BS77" s="11"/>
      <c r="BT77" s="6"/>
      <c r="BU77" s="6"/>
      <c r="BV77" s="6"/>
      <c r="BW77" s="41"/>
      <c r="BX77" s="11"/>
      <c r="BY77" s="6"/>
      <c r="BZ77" s="6"/>
      <c r="CA77" s="12"/>
      <c r="CB77" s="11"/>
      <c r="CC77" s="83"/>
      <c r="CD77" s="1"/>
      <c r="CE77" s="1"/>
      <c r="CF77" s="1"/>
      <c r="CG77" s="1"/>
      <c r="CH77" s="1"/>
      <c r="CT77" s="23"/>
    </row>
    <row r="78" spans="1:98">
      <c r="A78" s="73">
        <v>72</v>
      </c>
      <c r="B78" s="412"/>
      <c r="C78" s="413"/>
      <c r="D78" s="414"/>
      <c r="E78" s="415"/>
      <c r="F78" s="416"/>
      <c r="G78" s="416"/>
      <c r="H78" s="417"/>
      <c r="I78" s="418"/>
      <c r="J78" s="419"/>
      <c r="K78" s="420"/>
      <c r="L78" s="11"/>
      <c r="M78" s="6"/>
      <c r="N78" s="6"/>
      <c r="O78" s="6"/>
      <c r="P78" s="6"/>
      <c r="Q78" s="41"/>
      <c r="R78" s="44"/>
      <c r="S78" s="12"/>
      <c r="T78" s="17"/>
      <c r="U78" s="18"/>
      <c r="V78" s="18"/>
      <c r="W78" s="18"/>
      <c r="X78" s="18"/>
      <c r="Y78" s="46"/>
      <c r="Z78" s="44"/>
      <c r="AA78" s="12"/>
      <c r="AB78" s="294"/>
      <c r="AC78" s="11"/>
      <c r="AD78" s="6"/>
      <c r="AE78" s="6"/>
      <c r="AF78" s="6"/>
      <c r="AG78" s="41"/>
      <c r="AH78" s="44"/>
      <c r="AI78" s="6"/>
      <c r="AJ78" s="44"/>
      <c r="AK78" s="11"/>
      <c r="AL78" s="6"/>
      <c r="AM78" s="6"/>
      <c r="AN78" s="6"/>
      <c r="AO78" s="6"/>
      <c r="AP78" s="41"/>
      <c r="AQ78" s="44"/>
      <c r="AR78" s="12"/>
      <c r="AS78" s="11"/>
      <c r="AT78" s="6"/>
      <c r="AU78" s="6"/>
      <c r="AV78" s="6"/>
      <c r="AW78" s="6"/>
      <c r="AX78" s="41"/>
      <c r="AY78" s="44"/>
      <c r="AZ78" s="12"/>
      <c r="BA78" s="11"/>
      <c r="BB78" s="6"/>
      <c r="BC78" s="6"/>
      <c r="BD78" s="6"/>
      <c r="BE78" s="6"/>
      <c r="BF78" s="41"/>
      <c r="BG78" s="44"/>
      <c r="BH78" s="12"/>
      <c r="BI78" s="11"/>
      <c r="BJ78" s="6"/>
      <c r="BK78" s="6"/>
      <c r="BL78" s="6"/>
      <c r="BM78" s="41"/>
      <c r="BN78" s="11"/>
      <c r="BO78" s="6"/>
      <c r="BP78" s="6"/>
      <c r="BQ78" s="6"/>
      <c r="BR78" s="12"/>
      <c r="BS78" s="11"/>
      <c r="BT78" s="6"/>
      <c r="BU78" s="6"/>
      <c r="BV78" s="6"/>
      <c r="BW78" s="41"/>
      <c r="BX78" s="11"/>
      <c r="BY78" s="6"/>
      <c r="BZ78" s="6"/>
      <c r="CA78" s="12"/>
      <c r="CB78" s="11"/>
      <c r="CC78" s="83"/>
      <c r="CD78" s="1"/>
      <c r="CE78" s="1"/>
      <c r="CF78" s="1"/>
      <c r="CG78" s="1"/>
      <c r="CH78" s="1"/>
      <c r="CT78" s="23"/>
    </row>
    <row r="79" spans="1:98">
      <c r="A79" s="73">
        <v>73</v>
      </c>
      <c r="B79" s="412"/>
      <c r="C79" s="413"/>
      <c r="D79" s="414"/>
      <c r="E79" s="415"/>
      <c r="F79" s="416"/>
      <c r="G79" s="416"/>
      <c r="H79" s="417"/>
      <c r="I79" s="418"/>
      <c r="J79" s="419"/>
      <c r="K79" s="420"/>
      <c r="L79" s="11"/>
      <c r="M79" s="6"/>
      <c r="N79" s="6"/>
      <c r="O79" s="6"/>
      <c r="P79" s="6"/>
      <c r="Q79" s="41"/>
      <c r="R79" s="44"/>
      <c r="S79" s="12"/>
      <c r="T79" s="17"/>
      <c r="U79" s="18"/>
      <c r="V79" s="18"/>
      <c r="W79" s="18"/>
      <c r="X79" s="18"/>
      <c r="Y79" s="46"/>
      <c r="Z79" s="44"/>
      <c r="AA79" s="12"/>
      <c r="AB79" s="294"/>
      <c r="AC79" s="11"/>
      <c r="AD79" s="6"/>
      <c r="AE79" s="6"/>
      <c r="AF79" s="6"/>
      <c r="AG79" s="41"/>
      <c r="AH79" s="44"/>
      <c r="AI79" s="6"/>
      <c r="AJ79" s="44"/>
      <c r="AK79" s="11"/>
      <c r="AL79" s="6"/>
      <c r="AM79" s="6"/>
      <c r="AN79" s="6"/>
      <c r="AO79" s="6"/>
      <c r="AP79" s="41"/>
      <c r="AQ79" s="44"/>
      <c r="AR79" s="12"/>
      <c r="AS79" s="11"/>
      <c r="AT79" s="6"/>
      <c r="AU79" s="6"/>
      <c r="AV79" s="6"/>
      <c r="AW79" s="6"/>
      <c r="AX79" s="41"/>
      <c r="AY79" s="44"/>
      <c r="AZ79" s="12"/>
      <c r="BA79" s="11"/>
      <c r="BB79" s="6"/>
      <c r="BC79" s="6"/>
      <c r="BD79" s="6"/>
      <c r="BE79" s="6"/>
      <c r="BF79" s="41"/>
      <c r="BG79" s="44"/>
      <c r="BH79" s="12"/>
      <c r="BI79" s="11"/>
      <c r="BJ79" s="6"/>
      <c r="BK79" s="6"/>
      <c r="BL79" s="6"/>
      <c r="BM79" s="41"/>
      <c r="BN79" s="11"/>
      <c r="BO79" s="6"/>
      <c r="BP79" s="6"/>
      <c r="BQ79" s="6"/>
      <c r="BR79" s="12"/>
      <c r="BS79" s="11"/>
      <c r="BT79" s="6"/>
      <c r="BU79" s="6"/>
      <c r="BV79" s="6"/>
      <c r="BW79" s="41"/>
      <c r="BX79" s="11"/>
      <c r="BY79" s="6"/>
      <c r="BZ79" s="6"/>
      <c r="CA79" s="12"/>
      <c r="CB79" s="11"/>
      <c r="CC79" s="83"/>
      <c r="CD79" s="1"/>
      <c r="CE79" s="1"/>
      <c r="CF79" s="1"/>
      <c r="CG79" s="1"/>
      <c r="CH79" s="1"/>
      <c r="CT79" s="23"/>
    </row>
    <row r="80" spans="1:98">
      <c r="A80" s="73">
        <v>74</v>
      </c>
      <c r="B80" s="412"/>
      <c r="C80" s="413"/>
      <c r="D80" s="414"/>
      <c r="E80" s="415"/>
      <c r="F80" s="416"/>
      <c r="G80" s="416"/>
      <c r="H80" s="417"/>
      <c r="I80" s="418"/>
      <c r="J80" s="419"/>
      <c r="K80" s="420"/>
      <c r="L80" s="11"/>
      <c r="M80" s="6"/>
      <c r="N80" s="6"/>
      <c r="O80" s="6"/>
      <c r="P80" s="6"/>
      <c r="Q80" s="41"/>
      <c r="R80" s="44"/>
      <c r="S80" s="12"/>
      <c r="T80" s="17"/>
      <c r="U80" s="18"/>
      <c r="V80" s="18"/>
      <c r="W80" s="18"/>
      <c r="X80" s="18"/>
      <c r="Y80" s="46"/>
      <c r="Z80" s="44"/>
      <c r="AA80" s="12"/>
      <c r="AB80" s="294"/>
      <c r="AC80" s="11"/>
      <c r="AD80" s="6"/>
      <c r="AE80" s="6"/>
      <c r="AF80" s="6"/>
      <c r="AG80" s="41"/>
      <c r="AH80" s="44"/>
      <c r="AI80" s="6"/>
      <c r="AJ80" s="44"/>
      <c r="AK80" s="11"/>
      <c r="AL80" s="6"/>
      <c r="AM80" s="6"/>
      <c r="AN80" s="6"/>
      <c r="AO80" s="6"/>
      <c r="AP80" s="41"/>
      <c r="AQ80" s="44"/>
      <c r="AR80" s="12"/>
      <c r="AS80" s="11"/>
      <c r="AT80" s="6"/>
      <c r="AU80" s="6"/>
      <c r="AV80" s="6"/>
      <c r="AW80" s="6"/>
      <c r="AX80" s="41"/>
      <c r="AY80" s="44"/>
      <c r="AZ80" s="12"/>
      <c r="BA80" s="11"/>
      <c r="BB80" s="6"/>
      <c r="BC80" s="6"/>
      <c r="BD80" s="6"/>
      <c r="BE80" s="6"/>
      <c r="BF80" s="41"/>
      <c r="BG80" s="44"/>
      <c r="BH80" s="12"/>
      <c r="BI80" s="11"/>
      <c r="BJ80" s="6"/>
      <c r="BK80" s="6"/>
      <c r="BL80" s="6"/>
      <c r="BM80" s="41"/>
      <c r="BN80" s="11"/>
      <c r="BO80" s="6"/>
      <c r="BP80" s="6"/>
      <c r="BQ80" s="6"/>
      <c r="BR80" s="12"/>
      <c r="BS80" s="11"/>
      <c r="BT80" s="6"/>
      <c r="BU80" s="6"/>
      <c r="BV80" s="6"/>
      <c r="BW80" s="41"/>
      <c r="BX80" s="11"/>
      <c r="BY80" s="6"/>
      <c r="BZ80" s="6"/>
      <c r="CA80" s="12"/>
      <c r="CB80" s="11"/>
      <c r="CC80" s="83"/>
      <c r="CD80" s="1"/>
      <c r="CE80" s="1"/>
      <c r="CF80" s="1"/>
      <c r="CG80" s="1"/>
      <c r="CH80" s="1"/>
      <c r="CT80" s="23"/>
    </row>
    <row r="81" spans="1:98">
      <c r="A81" s="73">
        <v>75</v>
      </c>
      <c r="B81" s="412"/>
      <c r="C81" s="413"/>
      <c r="D81" s="414"/>
      <c r="E81" s="415"/>
      <c r="F81" s="416"/>
      <c r="G81" s="416"/>
      <c r="H81" s="417"/>
      <c r="I81" s="418"/>
      <c r="J81" s="419"/>
      <c r="K81" s="420"/>
      <c r="L81" s="11"/>
      <c r="M81" s="6"/>
      <c r="N81" s="6"/>
      <c r="O81" s="6"/>
      <c r="P81" s="6"/>
      <c r="Q81" s="41"/>
      <c r="R81" s="44"/>
      <c r="S81" s="12"/>
      <c r="T81" s="17"/>
      <c r="U81" s="18"/>
      <c r="V81" s="18"/>
      <c r="W81" s="18"/>
      <c r="X81" s="18"/>
      <c r="Y81" s="46"/>
      <c r="Z81" s="44"/>
      <c r="AA81" s="12"/>
      <c r="AB81" s="294"/>
      <c r="AC81" s="11"/>
      <c r="AD81" s="6"/>
      <c r="AE81" s="6"/>
      <c r="AF81" s="6"/>
      <c r="AG81" s="41"/>
      <c r="AH81" s="44"/>
      <c r="AI81" s="6"/>
      <c r="AJ81" s="44"/>
      <c r="AK81" s="11"/>
      <c r="AL81" s="6"/>
      <c r="AM81" s="6"/>
      <c r="AN81" s="6"/>
      <c r="AO81" s="6"/>
      <c r="AP81" s="41"/>
      <c r="AQ81" s="44"/>
      <c r="AR81" s="12"/>
      <c r="AS81" s="11"/>
      <c r="AT81" s="6"/>
      <c r="AU81" s="6"/>
      <c r="AV81" s="6"/>
      <c r="AW81" s="6"/>
      <c r="AX81" s="41"/>
      <c r="AY81" s="44"/>
      <c r="AZ81" s="12"/>
      <c r="BA81" s="11"/>
      <c r="BB81" s="6"/>
      <c r="BC81" s="6"/>
      <c r="BD81" s="6"/>
      <c r="BE81" s="6"/>
      <c r="BF81" s="41"/>
      <c r="BG81" s="44"/>
      <c r="BH81" s="12"/>
      <c r="BI81" s="11"/>
      <c r="BJ81" s="6"/>
      <c r="BK81" s="6"/>
      <c r="BL81" s="6"/>
      <c r="BM81" s="41"/>
      <c r="BN81" s="11"/>
      <c r="BO81" s="6"/>
      <c r="BP81" s="6"/>
      <c r="BQ81" s="6"/>
      <c r="BR81" s="12"/>
      <c r="BS81" s="11"/>
      <c r="BT81" s="6"/>
      <c r="BU81" s="6"/>
      <c r="BV81" s="6"/>
      <c r="BW81" s="41"/>
      <c r="BX81" s="11"/>
      <c r="BY81" s="6"/>
      <c r="BZ81" s="6"/>
      <c r="CA81" s="12"/>
      <c r="CB81" s="11"/>
      <c r="CC81" s="83"/>
      <c r="CD81" s="1"/>
      <c r="CE81" s="1"/>
      <c r="CF81" s="1"/>
      <c r="CG81" s="1"/>
      <c r="CH81" s="1"/>
      <c r="CT81" s="23"/>
    </row>
    <row r="82" spans="1:98">
      <c r="A82" s="73">
        <v>76</v>
      </c>
      <c r="B82" s="412"/>
      <c r="C82" s="413"/>
      <c r="D82" s="414"/>
      <c r="E82" s="415"/>
      <c r="F82" s="416"/>
      <c r="G82" s="416"/>
      <c r="H82" s="417"/>
      <c r="I82" s="418"/>
      <c r="J82" s="419"/>
      <c r="K82" s="420"/>
      <c r="L82" s="11"/>
      <c r="M82" s="6"/>
      <c r="N82" s="6"/>
      <c r="O82" s="6"/>
      <c r="P82" s="6"/>
      <c r="Q82" s="41"/>
      <c r="R82" s="44"/>
      <c r="S82" s="12"/>
      <c r="T82" s="17"/>
      <c r="U82" s="18"/>
      <c r="V82" s="18"/>
      <c r="W82" s="18"/>
      <c r="X82" s="18"/>
      <c r="Y82" s="46"/>
      <c r="Z82" s="44"/>
      <c r="AA82" s="12"/>
      <c r="AB82" s="294"/>
      <c r="AC82" s="11"/>
      <c r="AD82" s="6"/>
      <c r="AE82" s="6"/>
      <c r="AF82" s="6"/>
      <c r="AG82" s="41"/>
      <c r="AH82" s="44"/>
      <c r="AI82" s="6"/>
      <c r="AJ82" s="44"/>
      <c r="AK82" s="11"/>
      <c r="AL82" s="6"/>
      <c r="AM82" s="6"/>
      <c r="AN82" s="6"/>
      <c r="AO82" s="6"/>
      <c r="AP82" s="41"/>
      <c r="AQ82" s="44"/>
      <c r="AR82" s="12"/>
      <c r="AS82" s="11"/>
      <c r="AT82" s="6"/>
      <c r="AU82" s="6"/>
      <c r="AV82" s="6"/>
      <c r="AW82" s="6"/>
      <c r="AX82" s="41"/>
      <c r="AY82" s="44"/>
      <c r="AZ82" s="12"/>
      <c r="BA82" s="11"/>
      <c r="BB82" s="6"/>
      <c r="BC82" s="6"/>
      <c r="BD82" s="6"/>
      <c r="BE82" s="6"/>
      <c r="BF82" s="41"/>
      <c r="BG82" s="44"/>
      <c r="BH82" s="12"/>
      <c r="BI82" s="11"/>
      <c r="BJ82" s="6"/>
      <c r="BK82" s="6"/>
      <c r="BL82" s="6"/>
      <c r="BM82" s="41"/>
      <c r="BN82" s="11"/>
      <c r="BO82" s="6"/>
      <c r="BP82" s="6"/>
      <c r="BQ82" s="6"/>
      <c r="BR82" s="12"/>
      <c r="BS82" s="11"/>
      <c r="BT82" s="6"/>
      <c r="BU82" s="6"/>
      <c r="BV82" s="6"/>
      <c r="BW82" s="41"/>
      <c r="BX82" s="11"/>
      <c r="BY82" s="6"/>
      <c r="BZ82" s="6"/>
      <c r="CA82" s="12"/>
      <c r="CB82" s="11"/>
      <c r="CC82" s="83"/>
      <c r="CD82" s="1"/>
      <c r="CE82" s="1"/>
      <c r="CF82" s="1"/>
      <c r="CG82" s="1"/>
      <c r="CH82" s="1"/>
      <c r="CT82" s="23"/>
    </row>
    <row r="83" spans="1:98">
      <c r="A83" s="73">
        <v>77</v>
      </c>
      <c r="B83" s="412"/>
      <c r="C83" s="413"/>
      <c r="D83" s="414"/>
      <c r="E83" s="415"/>
      <c r="F83" s="416"/>
      <c r="G83" s="416"/>
      <c r="H83" s="417"/>
      <c r="I83" s="418"/>
      <c r="J83" s="419"/>
      <c r="K83" s="420"/>
      <c r="L83" s="11"/>
      <c r="M83" s="6"/>
      <c r="N83" s="6"/>
      <c r="O83" s="6"/>
      <c r="P83" s="6"/>
      <c r="Q83" s="41"/>
      <c r="R83" s="44"/>
      <c r="S83" s="12"/>
      <c r="T83" s="17"/>
      <c r="U83" s="18"/>
      <c r="V83" s="18"/>
      <c r="W83" s="18"/>
      <c r="X83" s="18"/>
      <c r="Y83" s="46"/>
      <c r="Z83" s="44"/>
      <c r="AA83" s="12"/>
      <c r="AB83" s="294"/>
      <c r="AC83" s="11"/>
      <c r="AD83" s="6"/>
      <c r="AE83" s="6"/>
      <c r="AF83" s="6"/>
      <c r="AG83" s="41"/>
      <c r="AH83" s="44"/>
      <c r="AI83" s="6"/>
      <c r="AJ83" s="44"/>
      <c r="AK83" s="11"/>
      <c r="AL83" s="6"/>
      <c r="AM83" s="6"/>
      <c r="AN83" s="6"/>
      <c r="AO83" s="6"/>
      <c r="AP83" s="41"/>
      <c r="AQ83" s="44"/>
      <c r="AR83" s="12"/>
      <c r="AS83" s="11"/>
      <c r="AT83" s="6"/>
      <c r="AU83" s="6"/>
      <c r="AV83" s="6"/>
      <c r="AW83" s="6"/>
      <c r="AX83" s="41"/>
      <c r="AY83" s="44"/>
      <c r="AZ83" s="12"/>
      <c r="BA83" s="11"/>
      <c r="BB83" s="6"/>
      <c r="BC83" s="6"/>
      <c r="BD83" s="6"/>
      <c r="BE83" s="6"/>
      <c r="BF83" s="41"/>
      <c r="BG83" s="44"/>
      <c r="BH83" s="12"/>
      <c r="BI83" s="11"/>
      <c r="BJ83" s="6"/>
      <c r="BK83" s="6"/>
      <c r="BL83" s="6"/>
      <c r="BM83" s="41"/>
      <c r="BN83" s="11"/>
      <c r="BO83" s="6"/>
      <c r="BP83" s="6"/>
      <c r="BQ83" s="6"/>
      <c r="BR83" s="12"/>
      <c r="BS83" s="11"/>
      <c r="BT83" s="6"/>
      <c r="BU83" s="6"/>
      <c r="BV83" s="6"/>
      <c r="BW83" s="41"/>
      <c r="BX83" s="11"/>
      <c r="BY83" s="6"/>
      <c r="BZ83" s="6"/>
      <c r="CA83" s="12"/>
      <c r="CB83" s="11"/>
      <c r="CC83" s="83"/>
      <c r="CD83" s="1"/>
      <c r="CE83" s="1"/>
      <c r="CF83" s="1"/>
      <c r="CG83" s="1"/>
      <c r="CH83" s="1"/>
      <c r="CT83" s="23"/>
    </row>
    <row r="84" spans="1:98">
      <c r="A84" s="73">
        <v>78</v>
      </c>
      <c r="B84" s="412"/>
      <c r="C84" s="413"/>
      <c r="D84" s="414"/>
      <c r="E84" s="415"/>
      <c r="F84" s="416"/>
      <c r="G84" s="416"/>
      <c r="H84" s="417"/>
      <c r="I84" s="418"/>
      <c r="J84" s="419"/>
      <c r="K84" s="420"/>
      <c r="L84" s="11"/>
      <c r="M84" s="6"/>
      <c r="N84" s="6"/>
      <c r="O84" s="6"/>
      <c r="P84" s="6"/>
      <c r="Q84" s="41"/>
      <c r="R84" s="44"/>
      <c r="S84" s="12"/>
      <c r="T84" s="17"/>
      <c r="U84" s="18"/>
      <c r="V84" s="18"/>
      <c r="W84" s="18"/>
      <c r="X84" s="18"/>
      <c r="Y84" s="46"/>
      <c r="Z84" s="44"/>
      <c r="AA84" s="12"/>
      <c r="AB84" s="294"/>
      <c r="AC84" s="11"/>
      <c r="AD84" s="6"/>
      <c r="AE84" s="6"/>
      <c r="AF84" s="6"/>
      <c r="AG84" s="41"/>
      <c r="AH84" s="44"/>
      <c r="AI84" s="6"/>
      <c r="AJ84" s="44"/>
      <c r="AK84" s="11"/>
      <c r="AL84" s="6"/>
      <c r="AM84" s="6"/>
      <c r="AN84" s="6"/>
      <c r="AO84" s="6"/>
      <c r="AP84" s="41"/>
      <c r="AQ84" s="44"/>
      <c r="AR84" s="12"/>
      <c r="AS84" s="11"/>
      <c r="AT84" s="6"/>
      <c r="AU84" s="6"/>
      <c r="AV84" s="6"/>
      <c r="AW84" s="6"/>
      <c r="AX84" s="41"/>
      <c r="AY84" s="44"/>
      <c r="AZ84" s="12"/>
      <c r="BA84" s="11"/>
      <c r="BB84" s="6"/>
      <c r="BC84" s="6"/>
      <c r="BD84" s="6"/>
      <c r="BE84" s="6"/>
      <c r="BF84" s="41"/>
      <c r="BG84" s="44"/>
      <c r="BH84" s="12"/>
      <c r="BI84" s="11"/>
      <c r="BJ84" s="6"/>
      <c r="BK84" s="6"/>
      <c r="BL84" s="6"/>
      <c r="BM84" s="41"/>
      <c r="BN84" s="11"/>
      <c r="BO84" s="6"/>
      <c r="BP84" s="6"/>
      <c r="BQ84" s="6"/>
      <c r="BR84" s="12"/>
      <c r="BS84" s="11"/>
      <c r="BT84" s="6"/>
      <c r="BU84" s="6"/>
      <c r="BV84" s="6"/>
      <c r="BW84" s="41"/>
      <c r="BX84" s="11"/>
      <c r="BY84" s="6"/>
      <c r="BZ84" s="6"/>
      <c r="CA84" s="12"/>
      <c r="CB84" s="11"/>
      <c r="CC84" s="83"/>
      <c r="CD84" s="1"/>
      <c r="CE84" s="1"/>
      <c r="CF84" s="1"/>
      <c r="CG84" s="1"/>
      <c r="CH84" s="1"/>
      <c r="CT84" s="23"/>
    </row>
    <row r="85" spans="1:98">
      <c r="A85" s="73">
        <v>79</v>
      </c>
      <c r="B85" s="412"/>
      <c r="C85" s="413"/>
      <c r="D85" s="414"/>
      <c r="E85" s="415"/>
      <c r="F85" s="416"/>
      <c r="G85" s="416"/>
      <c r="H85" s="417"/>
      <c r="I85" s="418"/>
      <c r="J85" s="419"/>
      <c r="K85" s="420"/>
      <c r="L85" s="11"/>
      <c r="M85" s="6"/>
      <c r="N85" s="6"/>
      <c r="O85" s="6"/>
      <c r="P85" s="6"/>
      <c r="Q85" s="41"/>
      <c r="R85" s="44"/>
      <c r="S85" s="12"/>
      <c r="T85" s="17"/>
      <c r="U85" s="18"/>
      <c r="V85" s="18"/>
      <c r="W85" s="18"/>
      <c r="X85" s="18"/>
      <c r="Y85" s="46"/>
      <c r="Z85" s="44"/>
      <c r="AA85" s="12"/>
      <c r="AB85" s="294"/>
      <c r="AC85" s="11"/>
      <c r="AD85" s="6"/>
      <c r="AE85" s="6"/>
      <c r="AF85" s="6"/>
      <c r="AG85" s="41"/>
      <c r="AH85" s="44"/>
      <c r="AI85" s="6"/>
      <c r="AJ85" s="44"/>
      <c r="AK85" s="11"/>
      <c r="AL85" s="6"/>
      <c r="AM85" s="6"/>
      <c r="AN85" s="6"/>
      <c r="AO85" s="6"/>
      <c r="AP85" s="41"/>
      <c r="AQ85" s="44"/>
      <c r="AR85" s="12"/>
      <c r="AS85" s="11"/>
      <c r="AT85" s="6"/>
      <c r="AU85" s="6"/>
      <c r="AV85" s="6"/>
      <c r="AW85" s="6"/>
      <c r="AX85" s="41"/>
      <c r="AY85" s="44"/>
      <c r="AZ85" s="12"/>
      <c r="BA85" s="11"/>
      <c r="BB85" s="6"/>
      <c r="BC85" s="6"/>
      <c r="BD85" s="6"/>
      <c r="BE85" s="6"/>
      <c r="BF85" s="41"/>
      <c r="BG85" s="44"/>
      <c r="BH85" s="12"/>
      <c r="BI85" s="11"/>
      <c r="BJ85" s="6"/>
      <c r="BK85" s="6"/>
      <c r="BL85" s="6"/>
      <c r="BM85" s="41"/>
      <c r="BN85" s="11"/>
      <c r="BO85" s="6"/>
      <c r="BP85" s="6"/>
      <c r="BQ85" s="6"/>
      <c r="BR85" s="12"/>
      <c r="BS85" s="11"/>
      <c r="BT85" s="6"/>
      <c r="BU85" s="6"/>
      <c r="BV85" s="6"/>
      <c r="BW85" s="41"/>
      <c r="BX85" s="11"/>
      <c r="BY85" s="6"/>
      <c r="BZ85" s="6"/>
      <c r="CA85" s="12"/>
      <c r="CB85" s="11"/>
      <c r="CC85" s="83"/>
      <c r="CD85" s="1"/>
      <c r="CE85" s="1"/>
      <c r="CF85" s="1"/>
      <c r="CG85" s="1"/>
      <c r="CH85" s="1"/>
      <c r="CT85" s="23"/>
    </row>
    <row r="86" spans="1:98">
      <c r="A86" s="73">
        <v>80</v>
      </c>
      <c r="B86" s="412"/>
      <c r="C86" s="413"/>
      <c r="D86" s="414"/>
      <c r="E86" s="415"/>
      <c r="F86" s="416"/>
      <c r="G86" s="416"/>
      <c r="H86" s="417"/>
      <c r="I86" s="418"/>
      <c r="J86" s="419"/>
      <c r="K86" s="420"/>
      <c r="L86" s="11"/>
      <c r="M86" s="6"/>
      <c r="N86" s="6"/>
      <c r="O86" s="6"/>
      <c r="P86" s="6"/>
      <c r="Q86" s="41"/>
      <c r="R86" s="44"/>
      <c r="S86" s="12"/>
      <c r="T86" s="17"/>
      <c r="U86" s="18"/>
      <c r="V86" s="18"/>
      <c r="W86" s="18"/>
      <c r="X86" s="18"/>
      <c r="Y86" s="46"/>
      <c r="Z86" s="44"/>
      <c r="AA86" s="12"/>
      <c r="AB86" s="294"/>
      <c r="AC86" s="11"/>
      <c r="AD86" s="6"/>
      <c r="AE86" s="6"/>
      <c r="AF86" s="6"/>
      <c r="AG86" s="41"/>
      <c r="AH86" s="44"/>
      <c r="AI86" s="6"/>
      <c r="AJ86" s="44"/>
      <c r="AK86" s="11"/>
      <c r="AL86" s="6"/>
      <c r="AM86" s="6"/>
      <c r="AN86" s="6"/>
      <c r="AO86" s="6"/>
      <c r="AP86" s="41"/>
      <c r="AQ86" s="44"/>
      <c r="AR86" s="12"/>
      <c r="AS86" s="11"/>
      <c r="AT86" s="6"/>
      <c r="AU86" s="6"/>
      <c r="AV86" s="6"/>
      <c r="AW86" s="6"/>
      <c r="AX86" s="41"/>
      <c r="AY86" s="44"/>
      <c r="AZ86" s="12"/>
      <c r="BA86" s="11"/>
      <c r="BB86" s="6"/>
      <c r="BC86" s="6"/>
      <c r="BD86" s="6"/>
      <c r="BE86" s="6"/>
      <c r="BF86" s="41"/>
      <c r="BG86" s="44"/>
      <c r="BH86" s="12"/>
      <c r="BI86" s="11"/>
      <c r="BJ86" s="6"/>
      <c r="BK86" s="6"/>
      <c r="BL86" s="6"/>
      <c r="BM86" s="41"/>
      <c r="BN86" s="11"/>
      <c r="BO86" s="6"/>
      <c r="BP86" s="6"/>
      <c r="BQ86" s="6"/>
      <c r="BR86" s="12"/>
      <c r="BS86" s="11"/>
      <c r="BT86" s="6"/>
      <c r="BU86" s="6"/>
      <c r="BV86" s="6"/>
      <c r="BW86" s="41"/>
      <c r="BX86" s="11"/>
      <c r="BY86" s="6"/>
      <c r="BZ86" s="6"/>
      <c r="CA86" s="12"/>
      <c r="CB86" s="11"/>
      <c r="CC86" s="83"/>
      <c r="CD86" s="1"/>
      <c r="CE86" s="1"/>
      <c r="CF86" s="1"/>
      <c r="CG86" s="1"/>
      <c r="CH86" s="1"/>
      <c r="CT86" s="23"/>
    </row>
    <row r="87" spans="1:98">
      <c r="A87" s="73">
        <v>81</v>
      </c>
      <c r="B87" s="412"/>
      <c r="C87" s="413"/>
      <c r="D87" s="414"/>
      <c r="E87" s="415"/>
      <c r="F87" s="416"/>
      <c r="G87" s="416"/>
      <c r="H87" s="417"/>
      <c r="I87" s="418"/>
      <c r="J87" s="419"/>
      <c r="K87" s="420"/>
      <c r="L87" s="11"/>
      <c r="M87" s="6"/>
      <c r="N87" s="6"/>
      <c r="O87" s="6"/>
      <c r="P87" s="6"/>
      <c r="Q87" s="41"/>
      <c r="R87" s="44"/>
      <c r="S87" s="12"/>
      <c r="T87" s="17"/>
      <c r="U87" s="18"/>
      <c r="V87" s="18"/>
      <c r="W87" s="18"/>
      <c r="X87" s="18"/>
      <c r="Y87" s="46"/>
      <c r="Z87" s="44"/>
      <c r="AA87" s="12"/>
      <c r="AB87" s="294"/>
      <c r="AC87" s="11"/>
      <c r="AD87" s="6"/>
      <c r="AE87" s="6"/>
      <c r="AF87" s="6"/>
      <c r="AG87" s="41"/>
      <c r="AH87" s="44"/>
      <c r="AI87" s="6"/>
      <c r="AJ87" s="44"/>
      <c r="AK87" s="11"/>
      <c r="AL87" s="6"/>
      <c r="AM87" s="6"/>
      <c r="AN87" s="6"/>
      <c r="AO87" s="6"/>
      <c r="AP87" s="41"/>
      <c r="AQ87" s="44"/>
      <c r="AR87" s="12"/>
      <c r="AS87" s="11"/>
      <c r="AT87" s="6"/>
      <c r="AU87" s="6"/>
      <c r="AV87" s="6"/>
      <c r="AW87" s="6"/>
      <c r="AX87" s="41"/>
      <c r="AY87" s="44"/>
      <c r="AZ87" s="12"/>
      <c r="BA87" s="11"/>
      <c r="BB87" s="6"/>
      <c r="BC87" s="6"/>
      <c r="BD87" s="6"/>
      <c r="BE87" s="6"/>
      <c r="BF87" s="41"/>
      <c r="BG87" s="44"/>
      <c r="BH87" s="12"/>
      <c r="BI87" s="11"/>
      <c r="BJ87" s="6"/>
      <c r="BK87" s="6"/>
      <c r="BL87" s="6"/>
      <c r="BM87" s="41"/>
      <c r="BN87" s="11"/>
      <c r="BO87" s="6"/>
      <c r="BP87" s="6"/>
      <c r="BQ87" s="6"/>
      <c r="BR87" s="12"/>
      <c r="BS87" s="11"/>
      <c r="BT87" s="6"/>
      <c r="BU87" s="6"/>
      <c r="BV87" s="6"/>
      <c r="BW87" s="41"/>
      <c r="BX87" s="11"/>
      <c r="BY87" s="6"/>
      <c r="BZ87" s="6"/>
      <c r="CA87" s="12"/>
      <c r="CB87" s="11"/>
      <c r="CC87" s="83"/>
      <c r="CD87" s="1"/>
      <c r="CE87" s="1"/>
      <c r="CF87" s="1"/>
      <c r="CG87" s="1"/>
      <c r="CH87" s="1"/>
      <c r="CT87" s="23"/>
    </row>
    <row r="88" spans="1:98">
      <c r="A88" s="73">
        <v>82</v>
      </c>
      <c r="B88" s="412"/>
      <c r="C88" s="413"/>
      <c r="D88" s="414"/>
      <c r="E88" s="415"/>
      <c r="F88" s="416"/>
      <c r="G88" s="416"/>
      <c r="H88" s="417"/>
      <c r="I88" s="418"/>
      <c r="J88" s="419"/>
      <c r="K88" s="420"/>
      <c r="L88" s="11"/>
      <c r="M88" s="6"/>
      <c r="N88" s="6"/>
      <c r="O88" s="6"/>
      <c r="P88" s="6"/>
      <c r="Q88" s="41"/>
      <c r="R88" s="44"/>
      <c r="S88" s="12"/>
      <c r="T88" s="17"/>
      <c r="U88" s="18"/>
      <c r="V88" s="18"/>
      <c r="W88" s="18"/>
      <c r="X88" s="18"/>
      <c r="Y88" s="46"/>
      <c r="Z88" s="44"/>
      <c r="AA88" s="12"/>
      <c r="AB88" s="294"/>
      <c r="AC88" s="11"/>
      <c r="AD88" s="6"/>
      <c r="AE88" s="6"/>
      <c r="AF88" s="6"/>
      <c r="AG88" s="41"/>
      <c r="AH88" s="44"/>
      <c r="AI88" s="6"/>
      <c r="AJ88" s="44"/>
      <c r="AK88" s="11"/>
      <c r="AL88" s="6"/>
      <c r="AM88" s="6"/>
      <c r="AN88" s="6"/>
      <c r="AO88" s="6"/>
      <c r="AP88" s="41"/>
      <c r="AQ88" s="44"/>
      <c r="AR88" s="12"/>
      <c r="AS88" s="11"/>
      <c r="AT88" s="6"/>
      <c r="AU88" s="6"/>
      <c r="AV88" s="6"/>
      <c r="AW88" s="6"/>
      <c r="AX88" s="41"/>
      <c r="AY88" s="44"/>
      <c r="AZ88" s="12"/>
      <c r="BA88" s="11"/>
      <c r="BB88" s="6"/>
      <c r="BC88" s="6"/>
      <c r="BD88" s="6"/>
      <c r="BE88" s="6"/>
      <c r="BF88" s="41"/>
      <c r="BG88" s="44"/>
      <c r="BH88" s="12"/>
      <c r="BI88" s="11"/>
      <c r="BJ88" s="6"/>
      <c r="BK88" s="6"/>
      <c r="BL88" s="6"/>
      <c r="BM88" s="41"/>
      <c r="BN88" s="11"/>
      <c r="BO88" s="6"/>
      <c r="BP88" s="6"/>
      <c r="BQ88" s="6"/>
      <c r="BR88" s="12"/>
      <c r="BS88" s="11"/>
      <c r="BT88" s="6"/>
      <c r="BU88" s="6"/>
      <c r="BV88" s="6"/>
      <c r="BW88" s="41"/>
      <c r="BX88" s="11"/>
      <c r="BY88" s="6"/>
      <c r="BZ88" s="6"/>
      <c r="CA88" s="12"/>
      <c r="CB88" s="11"/>
      <c r="CC88" s="83"/>
      <c r="CD88" s="1"/>
      <c r="CE88" s="1"/>
      <c r="CF88" s="1"/>
      <c r="CG88" s="1"/>
      <c r="CH88" s="1"/>
      <c r="CT88" s="23"/>
    </row>
    <row r="89" spans="1:98">
      <c r="A89" s="73">
        <v>83</v>
      </c>
      <c r="B89" s="412"/>
      <c r="C89" s="413"/>
      <c r="D89" s="414"/>
      <c r="E89" s="415"/>
      <c r="F89" s="416"/>
      <c r="G89" s="416"/>
      <c r="H89" s="417"/>
      <c r="I89" s="418"/>
      <c r="J89" s="419"/>
      <c r="K89" s="420"/>
      <c r="L89" s="11"/>
      <c r="M89" s="6"/>
      <c r="N89" s="6"/>
      <c r="O89" s="6"/>
      <c r="P89" s="6"/>
      <c r="Q89" s="41"/>
      <c r="R89" s="44"/>
      <c r="S89" s="12"/>
      <c r="T89" s="17"/>
      <c r="U89" s="18"/>
      <c r="V89" s="18"/>
      <c r="W89" s="18"/>
      <c r="X89" s="18"/>
      <c r="Y89" s="46"/>
      <c r="Z89" s="44"/>
      <c r="AA89" s="12"/>
      <c r="AB89" s="294"/>
      <c r="AC89" s="11"/>
      <c r="AD89" s="6"/>
      <c r="AE89" s="6"/>
      <c r="AF89" s="6"/>
      <c r="AG89" s="41"/>
      <c r="AH89" s="44"/>
      <c r="AI89" s="6"/>
      <c r="AJ89" s="44"/>
      <c r="AK89" s="11"/>
      <c r="AL89" s="6"/>
      <c r="AM89" s="6"/>
      <c r="AN89" s="6"/>
      <c r="AO89" s="6"/>
      <c r="AP89" s="41"/>
      <c r="AQ89" s="44"/>
      <c r="AR89" s="12"/>
      <c r="AS89" s="11"/>
      <c r="AT89" s="6"/>
      <c r="AU89" s="6"/>
      <c r="AV89" s="6"/>
      <c r="AW89" s="6"/>
      <c r="AX89" s="41"/>
      <c r="AY89" s="44"/>
      <c r="AZ89" s="12"/>
      <c r="BA89" s="11"/>
      <c r="BB89" s="6"/>
      <c r="BC89" s="6"/>
      <c r="BD89" s="6"/>
      <c r="BE89" s="6"/>
      <c r="BF89" s="41"/>
      <c r="BG89" s="44"/>
      <c r="BH89" s="12"/>
      <c r="BI89" s="11"/>
      <c r="BJ89" s="6"/>
      <c r="BK89" s="6"/>
      <c r="BL89" s="6"/>
      <c r="BM89" s="41"/>
      <c r="BN89" s="11"/>
      <c r="BO89" s="6"/>
      <c r="BP89" s="6"/>
      <c r="BQ89" s="6"/>
      <c r="BR89" s="12"/>
      <c r="BS89" s="11"/>
      <c r="BT89" s="6"/>
      <c r="BU89" s="6"/>
      <c r="BV89" s="6"/>
      <c r="BW89" s="41"/>
      <c r="BX89" s="11"/>
      <c r="BY89" s="6"/>
      <c r="BZ89" s="6"/>
      <c r="CA89" s="12"/>
      <c r="CB89" s="11"/>
      <c r="CC89" s="83"/>
      <c r="CD89" s="1"/>
      <c r="CE89" s="1"/>
      <c r="CF89" s="1"/>
      <c r="CG89" s="1"/>
      <c r="CH89" s="1"/>
      <c r="CT89" s="23"/>
    </row>
    <row r="90" spans="1:98">
      <c r="A90" s="73">
        <v>84</v>
      </c>
      <c r="B90" s="412"/>
      <c r="C90" s="413"/>
      <c r="D90" s="414"/>
      <c r="E90" s="415"/>
      <c r="F90" s="416"/>
      <c r="G90" s="416"/>
      <c r="H90" s="417"/>
      <c r="I90" s="418"/>
      <c r="J90" s="419"/>
      <c r="K90" s="420"/>
      <c r="L90" s="11"/>
      <c r="M90" s="6"/>
      <c r="N90" s="6"/>
      <c r="O90" s="6"/>
      <c r="P90" s="6"/>
      <c r="Q90" s="41"/>
      <c r="R90" s="44"/>
      <c r="S90" s="12"/>
      <c r="T90" s="17"/>
      <c r="U90" s="18"/>
      <c r="V90" s="18"/>
      <c r="W90" s="18"/>
      <c r="X90" s="18"/>
      <c r="Y90" s="46"/>
      <c r="Z90" s="44"/>
      <c r="AA90" s="12"/>
      <c r="AB90" s="294"/>
      <c r="AC90" s="11"/>
      <c r="AD90" s="6"/>
      <c r="AE90" s="6"/>
      <c r="AF90" s="6"/>
      <c r="AG90" s="41"/>
      <c r="AH90" s="44"/>
      <c r="AI90" s="6"/>
      <c r="AJ90" s="44"/>
      <c r="AK90" s="11"/>
      <c r="AL90" s="6"/>
      <c r="AM90" s="6"/>
      <c r="AN90" s="6"/>
      <c r="AO90" s="6"/>
      <c r="AP90" s="41"/>
      <c r="AQ90" s="44"/>
      <c r="AR90" s="12"/>
      <c r="AS90" s="11"/>
      <c r="AT90" s="6"/>
      <c r="AU90" s="6"/>
      <c r="AV90" s="6"/>
      <c r="AW90" s="6"/>
      <c r="AX90" s="41"/>
      <c r="AY90" s="44"/>
      <c r="AZ90" s="12"/>
      <c r="BA90" s="11"/>
      <c r="BB90" s="6"/>
      <c r="BC90" s="6"/>
      <c r="BD90" s="6"/>
      <c r="BE90" s="6"/>
      <c r="BF90" s="41"/>
      <c r="BG90" s="44"/>
      <c r="BH90" s="12"/>
      <c r="BI90" s="11"/>
      <c r="BJ90" s="6"/>
      <c r="BK90" s="6"/>
      <c r="BL90" s="6"/>
      <c r="BM90" s="41"/>
      <c r="BN90" s="11"/>
      <c r="BO90" s="6"/>
      <c r="BP90" s="6"/>
      <c r="BQ90" s="6"/>
      <c r="BR90" s="12"/>
      <c r="BS90" s="11"/>
      <c r="BT90" s="6"/>
      <c r="BU90" s="6"/>
      <c r="BV90" s="6"/>
      <c r="BW90" s="41"/>
      <c r="BX90" s="11"/>
      <c r="BY90" s="6"/>
      <c r="BZ90" s="6"/>
      <c r="CA90" s="12"/>
      <c r="CB90" s="11"/>
      <c r="CC90" s="83"/>
      <c r="CD90" s="1"/>
      <c r="CE90" s="1"/>
      <c r="CF90" s="1"/>
      <c r="CG90" s="1"/>
      <c r="CH90" s="1"/>
      <c r="CT90" s="23"/>
    </row>
    <row r="91" spans="1:98">
      <c r="A91" s="73">
        <v>85</v>
      </c>
      <c r="B91" s="412"/>
      <c r="C91" s="413"/>
      <c r="D91" s="414"/>
      <c r="E91" s="415"/>
      <c r="F91" s="416"/>
      <c r="G91" s="416"/>
      <c r="H91" s="417"/>
      <c r="I91" s="418"/>
      <c r="J91" s="419"/>
      <c r="K91" s="420"/>
      <c r="L91" s="11"/>
      <c r="M91" s="6"/>
      <c r="N91" s="6"/>
      <c r="O91" s="6"/>
      <c r="P91" s="6"/>
      <c r="Q91" s="41"/>
      <c r="R91" s="44"/>
      <c r="S91" s="12"/>
      <c r="T91" s="17"/>
      <c r="U91" s="18"/>
      <c r="V91" s="18"/>
      <c r="W91" s="18"/>
      <c r="X91" s="18"/>
      <c r="Y91" s="46"/>
      <c r="Z91" s="44"/>
      <c r="AA91" s="12"/>
      <c r="AB91" s="294"/>
      <c r="AC91" s="11"/>
      <c r="AD91" s="6"/>
      <c r="AE91" s="6"/>
      <c r="AF91" s="6"/>
      <c r="AG91" s="41"/>
      <c r="AH91" s="44"/>
      <c r="AI91" s="6"/>
      <c r="AJ91" s="44"/>
      <c r="AK91" s="11"/>
      <c r="AL91" s="6"/>
      <c r="AM91" s="6"/>
      <c r="AN91" s="6"/>
      <c r="AO91" s="6"/>
      <c r="AP91" s="41"/>
      <c r="AQ91" s="44"/>
      <c r="AR91" s="12"/>
      <c r="AS91" s="11"/>
      <c r="AT91" s="6"/>
      <c r="AU91" s="6"/>
      <c r="AV91" s="6"/>
      <c r="AW91" s="6"/>
      <c r="AX91" s="41"/>
      <c r="AY91" s="44"/>
      <c r="AZ91" s="12"/>
      <c r="BA91" s="11"/>
      <c r="BB91" s="6"/>
      <c r="BC91" s="6"/>
      <c r="BD91" s="6"/>
      <c r="BE91" s="6"/>
      <c r="BF91" s="41"/>
      <c r="BG91" s="44"/>
      <c r="BH91" s="12"/>
      <c r="BI91" s="11"/>
      <c r="BJ91" s="6"/>
      <c r="BK91" s="6"/>
      <c r="BL91" s="6"/>
      <c r="BM91" s="41"/>
      <c r="BN91" s="11"/>
      <c r="BO91" s="6"/>
      <c r="BP91" s="6"/>
      <c r="BQ91" s="6"/>
      <c r="BR91" s="12"/>
      <c r="BS91" s="11"/>
      <c r="BT91" s="6"/>
      <c r="BU91" s="6"/>
      <c r="BV91" s="6"/>
      <c r="BW91" s="41"/>
      <c r="BX91" s="11"/>
      <c r="BY91" s="6"/>
      <c r="BZ91" s="6"/>
      <c r="CA91" s="12"/>
      <c r="CB91" s="11"/>
      <c r="CC91" s="83"/>
      <c r="CD91" s="1"/>
      <c r="CE91" s="1"/>
      <c r="CF91" s="1"/>
      <c r="CG91" s="1"/>
      <c r="CH91" s="1"/>
      <c r="CT91" s="23"/>
    </row>
    <row r="92" spans="1:98">
      <c r="A92" s="73">
        <v>86</v>
      </c>
      <c r="B92" s="412"/>
      <c r="C92" s="413"/>
      <c r="D92" s="414"/>
      <c r="E92" s="415"/>
      <c r="F92" s="416"/>
      <c r="G92" s="416"/>
      <c r="H92" s="417"/>
      <c r="I92" s="418"/>
      <c r="J92" s="419"/>
      <c r="K92" s="420"/>
      <c r="L92" s="11"/>
      <c r="M92" s="6"/>
      <c r="N92" s="6"/>
      <c r="O92" s="6"/>
      <c r="P92" s="6"/>
      <c r="Q92" s="41"/>
      <c r="R92" s="44"/>
      <c r="S92" s="12"/>
      <c r="T92" s="17"/>
      <c r="U92" s="18"/>
      <c r="V92" s="18"/>
      <c r="W92" s="18"/>
      <c r="X92" s="18"/>
      <c r="Y92" s="46"/>
      <c r="Z92" s="44"/>
      <c r="AA92" s="12"/>
      <c r="AB92" s="294"/>
      <c r="AC92" s="11"/>
      <c r="AD92" s="6"/>
      <c r="AE92" s="6"/>
      <c r="AF92" s="6"/>
      <c r="AG92" s="41"/>
      <c r="AH92" s="44"/>
      <c r="AI92" s="6"/>
      <c r="AJ92" s="44"/>
      <c r="AK92" s="11"/>
      <c r="AL92" s="6"/>
      <c r="AM92" s="6"/>
      <c r="AN92" s="6"/>
      <c r="AO92" s="6"/>
      <c r="AP92" s="41"/>
      <c r="AQ92" s="44"/>
      <c r="AR92" s="12"/>
      <c r="AS92" s="11"/>
      <c r="AT92" s="6"/>
      <c r="AU92" s="6"/>
      <c r="AV92" s="6"/>
      <c r="AW92" s="6"/>
      <c r="AX92" s="41"/>
      <c r="AY92" s="44"/>
      <c r="AZ92" s="12"/>
      <c r="BA92" s="11"/>
      <c r="BB92" s="6"/>
      <c r="BC92" s="6"/>
      <c r="BD92" s="6"/>
      <c r="BE92" s="6"/>
      <c r="BF92" s="41"/>
      <c r="BG92" s="44"/>
      <c r="BH92" s="12"/>
      <c r="BI92" s="11"/>
      <c r="BJ92" s="6"/>
      <c r="BK92" s="6"/>
      <c r="BL92" s="6"/>
      <c r="BM92" s="41"/>
      <c r="BN92" s="11"/>
      <c r="BO92" s="6"/>
      <c r="BP92" s="6"/>
      <c r="BQ92" s="6"/>
      <c r="BR92" s="12"/>
      <c r="BS92" s="11"/>
      <c r="BT92" s="6"/>
      <c r="BU92" s="6"/>
      <c r="BV92" s="6"/>
      <c r="BW92" s="41"/>
      <c r="BX92" s="11"/>
      <c r="BY92" s="6"/>
      <c r="BZ92" s="6"/>
      <c r="CA92" s="12"/>
      <c r="CB92" s="11"/>
      <c r="CC92" s="83"/>
      <c r="CD92" s="1"/>
      <c r="CE92" s="1"/>
      <c r="CF92" s="1"/>
      <c r="CG92" s="1"/>
      <c r="CH92" s="1"/>
      <c r="CT92" s="23"/>
    </row>
    <row r="93" spans="1:98">
      <c r="A93" s="73">
        <v>87</v>
      </c>
      <c r="B93" s="412"/>
      <c r="C93" s="413"/>
      <c r="D93" s="414"/>
      <c r="E93" s="415"/>
      <c r="F93" s="416"/>
      <c r="G93" s="416"/>
      <c r="H93" s="417"/>
      <c r="I93" s="418"/>
      <c r="J93" s="419"/>
      <c r="K93" s="420"/>
      <c r="L93" s="11"/>
      <c r="M93" s="6"/>
      <c r="N93" s="6"/>
      <c r="O93" s="6"/>
      <c r="P93" s="6"/>
      <c r="Q93" s="41"/>
      <c r="R93" s="44"/>
      <c r="S93" s="12"/>
      <c r="T93" s="17"/>
      <c r="U93" s="18"/>
      <c r="V93" s="18"/>
      <c r="W93" s="18"/>
      <c r="X93" s="18"/>
      <c r="Y93" s="46"/>
      <c r="Z93" s="44"/>
      <c r="AA93" s="12"/>
      <c r="AB93" s="294"/>
      <c r="AC93" s="11"/>
      <c r="AD93" s="6"/>
      <c r="AE93" s="6"/>
      <c r="AF93" s="6"/>
      <c r="AG93" s="41"/>
      <c r="AH93" s="44"/>
      <c r="AI93" s="6"/>
      <c r="AJ93" s="44"/>
      <c r="AK93" s="11"/>
      <c r="AL93" s="6"/>
      <c r="AM93" s="6"/>
      <c r="AN93" s="6"/>
      <c r="AO93" s="6"/>
      <c r="AP93" s="41"/>
      <c r="AQ93" s="44"/>
      <c r="AR93" s="12"/>
      <c r="AS93" s="11"/>
      <c r="AT93" s="6"/>
      <c r="AU93" s="6"/>
      <c r="AV93" s="6"/>
      <c r="AW93" s="6"/>
      <c r="AX93" s="41"/>
      <c r="AY93" s="44"/>
      <c r="AZ93" s="12"/>
      <c r="BA93" s="11"/>
      <c r="BB93" s="6"/>
      <c r="BC93" s="6"/>
      <c r="BD93" s="6"/>
      <c r="BE93" s="6"/>
      <c r="BF93" s="41"/>
      <c r="BG93" s="44"/>
      <c r="BH93" s="12"/>
      <c r="BI93" s="11"/>
      <c r="BJ93" s="6"/>
      <c r="BK93" s="6"/>
      <c r="BL93" s="6"/>
      <c r="BM93" s="41"/>
      <c r="BN93" s="11"/>
      <c r="BO93" s="6"/>
      <c r="BP93" s="6"/>
      <c r="BQ93" s="6"/>
      <c r="BR93" s="12"/>
      <c r="BS93" s="11"/>
      <c r="BT93" s="6"/>
      <c r="BU93" s="6"/>
      <c r="BV93" s="6"/>
      <c r="BW93" s="41"/>
      <c r="BX93" s="11"/>
      <c r="BY93" s="6"/>
      <c r="BZ93" s="6"/>
      <c r="CA93" s="12"/>
      <c r="CB93" s="11"/>
      <c r="CC93" s="83"/>
      <c r="CD93" s="1"/>
      <c r="CE93" s="1"/>
      <c r="CF93" s="1"/>
      <c r="CG93" s="1"/>
      <c r="CH93" s="1"/>
      <c r="CT93" s="23"/>
    </row>
    <row r="94" spans="1:98">
      <c r="A94" s="73">
        <v>88</v>
      </c>
      <c r="B94" s="412"/>
      <c r="C94" s="413"/>
      <c r="D94" s="414"/>
      <c r="E94" s="415"/>
      <c r="F94" s="416"/>
      <c r="G94" s="416"/>
      <c r="H94" s="417"/>
      <c r="I94" s="418"/>
      <c r="J94" s="419"/>
      <c r="K94" s="420"/>
      <c r="L94" s="11"/>
      <c r="M94" s="6"/>
      <c r="N94" s="6"/>
      <c r="O94" s="6"/>
      <c r="P94" s="6"/>
      <c r="Q94" s="41"/>
      <c r="R94" s="44"/>
      <c r="S94" s="12"/>
      <c r="T94" s="17"/>
      <c r="U94" s="18"/>
      <c r="V94" s="18"/>
      <c r="W94" s="18"/>
      <c r="X94" s="18"/>
      <c r="Y94" s="46"/>
      <c r="Z94" s="44"/>
      <c r="AA94" s="12"/>
      <c r="AB94" s="294"/>
      <c r="AC94" s="11"/>
      <c r="AD94" s="6"/>
      <c r="AE94" s="6"/>
      <c r="AF94" s="6"/>
      <c r="AG94" s="41"/>
      <c r="AH94" s="44"/>
      <c r="AI94" s="6"/>
      <c r="AJ94" s="44"/>
      <c r="AK94" s="11"/>
      <c r="AL94" s="6"/>
      <c r="AM94" s="6"/>
      <c r="AN94" s="6"/>
      <c r="AO94" s="6"/>
      <c r="AP94" s="41"/>
      <c r="AQ94" s="44"/>
      <c r="AR94" s="12"/>
      <c r="AS94" s="11"/>
      <c r="AT94" s="6"/>
      <c r="AU94" s="6"/>
      <c r="AV94" s="6"/>
      <c r="AW94" s="6"/>
      <c r="AX94" s="41"/>
      <c r="AY94" s="44"/>
      <c r="AZ94" s="12"/>
      <c r="BA94" s="11"/>
      <c r="BB94" s="6"/>
      <c r="BC94" s="6"/>
      <c r="BD94" s="6"/>
      <c r="BE94" s="6"/>
      <c r="BF94" s="41"/>
      <c r="BG94" s="44"/>
      <c r="BH94" s="12"/>
      <c r="BI94" s="11"/>
      <c r="BJ94" s="6"/>
      <c r="BK94" s="6"/>
      <c r="BL94" s="6"/>
      <c r="BM94" s="41"/>
      <c r="BN94" s="11"/>
      <c r="BO94" s="6"/>
      <c r="BP94" s="6"/>
      <c r="BQ94" s="6"/>
      <c r="BR94" s="12"/>
      <c r="BS94" s="11"/>
      <c r="BT94" s="6"/>
      <c r="BU94" s="6"/>
      <c r="BV94" s="6"/>
      <c r="BW94" s="41"/>
      <c r="BX94" s="11"/>
      <c r="BY94" s="6"/>
      <c r="BZ94" s="6"/>
      <c r="CA94" s="12"/>
      <c r="CB94" s="11"/>
      <c r="CC94" s="83"/>
      <c r="CD94" s="1"/>
      <c r="CE94" s="1"/>
      <c r="CF94" s="1"/>
      <c r="CG94" s="1"/>
      <c r="CH94" s="1"/>
      <c r="CT94" s="23"/>
    </row>
    <row r="95" spans="1:98">
      <c r="A95" s="73">
        <v>89</v>
      </c>
      <c r="B95" s="412"/>
      <c r="C95" s="413"/>
      <c r="D95" s="414"/>
      <c r="E95" s="415"/>
      <c r="F95" s="416"/>
      <c r="G95" s="416"/>
      <c r="H95" s="417"/>
      <c r="I95" s="418"/>
      <c r="J95" s="419"/>
      <c r="K95" s="420"/>
      <c r="L95" s="11"/>
      <c r="M95" s="6"/>
      <c r="N95" s="6"/>
      <c r="O95" s="6"/>
      <c r="P95" s="6"/>
      <c r="Q95" s="41"/>
      <c r="R95" s="44"/>
      <c r="S95" s="12"/>
      <c r="T95" s="17"/>
      <c r="U95" s="18"/>
      <c r="V95" s="18"/>
      <c r="W95" s="18"/>
      <c r="X95" s="18"/>
      <c r="Y95" s="46"/>
      <c r="Z95" s="44"/>
      <c r="AA95" s="12"/>
      <c r="AB95" s="294"/>
      <c r="AC95" s="11"/>
      <c r="AD95" s="6"/>
      <c r="AE95" s="6"/>
      <c r="AF95" s="6"/>
      <c r="AG95" s="41"/>
      <c r="AH95" s="44"/>
      <c r="AI95" s="6"/>
      <c r="AJ95" s="44"/>
      <c r="AK95" s="11"/>
      <c r="AL95" s="6"/>
      <c r="AM95" s="6"/>
      <c r="AN95" s="6"/>
      <c r="AO95" s="6"/>
      <c r="AP95" s="41"/>
      <c r="AQ95" s="44"/>
      <c r="AR95" s="12"/>
      <c r="AS95" s="11"/>
      <c r="AT95" s="6"/>
      <c r="AU95" s="6"/>
      <c r="AV95" s="6"/>
      <c r="AW95" s="6"/>
      <c r="AX95" s="41"/>
      <c r="AY95" s="44"/>
      <c r="AZ95" s="12"/>
      <c r="BA95" s="11"/>
      <c r="BB95" s="6"/>
      <c r="BC95" s="6"/>
      <c r="BD95" s="6"/>
      <c r="BE95" s="6"/>
      <c r="BF95" s="41"/>
      <c r="BG95" s="44"/>
      <c r="BH95" s="12"/>
      <c r="BI95" s="11"/>
      <c r="BJ95" s="6"/>
      <c r="BK95" s="6"/>
      <c r="BL95" s="6"/>
      <c r="BM95" s="41"/>
      <c r="BN95" s="11"/>
      <c r="BO95" s="6"/>
      <c r="BP95" s="6"/>
      <c r="BQ95" s="6"/>
      <c r="BR95" s="12"/>
      <c r="BS95" s="11"/>
      <c r="BT95" s="6"/>
      <c r="BU95" s="6"/>
      <c r="BV95" s="6"/>
      <c r="BW95" s="41"/>
      <c r="BX95" s="11"/>
      <c r="BY95" s="6"/>
      <c r="BZ95" s="6"/>
      <c r="CA95" s="12"/>
      <c r="CB95" s="11"/>
      <c r="CC95" s="83"/>
      <c r="CD95" s="1"/>
      <c r="CE95" s="1"/>
      <c r="CF95" s="1"/>
      <c r="CG95" s="1"/>
      <c r="CH95" s="1"/>
      <c r="CT95" s="23"/>
    </row>
    <row r="96" spans="1:98">
      <c r="A96" s="73">
        <v>90</v>
      </c>
      <c r="B96" s="412"/>
      <c r="C96" s="413"/>
      <c r="D96" s="414"/>
      <c r="E96" s="415"/>
      <c r="F96" s="416"/>
      <c r="G96" s="416"/>
      <c r="H96" s="417"/>
      <c r="I96" s="418"/>
      <c r="J96" s="419"/>
      <c r="K96" s="420"/>
      <c r="L96" s="11"/>
      <c r="M96" s="6"/>
      <c r="N96" s="6"/>
      <c r="O96" s="6"/>
      <c r="P96" s="6"/>
      <c r="Q96" s="41"/>
      <c r="R96" s="44"/>
      <c r="S96" s="12"/>
      <c r="T96" s="17"/>
      <c r="U96" s="18"/>
      <c r="V96" s="18"/>
      <c r="W96" s="18"/>
      <c r="X96" s="18"/>
      <c r="Y96" s="46"/>
      <c r="Z96" s="44"/>
      <c r="AA96" s="12"/>
      <c r="AB96" s="294"/>
      <c r="AC96" s="11"/>
      <c r="AD96" s="6"/>
      <c r="AE96" s="6"/>
      <c r="AF96" s="6"/>
      <c r="AG96" s="41"/>
      <c r="AH96" s="44"/>
      <c r="AI96" s="6"/>
      <c r="AJ96" s="44"/>
      <c r="AK96" s="11"/>
      <c r="AL96" s="6"/>
      <c r="AM96" s="6"/>
      <c r="AN96" s="6"/>
      <c r="AO96" s="6"/>
      <c r="AP96" s="41"/>
      <c r="AQ96" s="44"/>
      <c r="AR96" s="12"/>
      <c r="AS96" s="11"/>
      <c r="AT96" s="6"/>
      <c r="AU96" s="6"/>
      <c r="AV96" s="6"/>
      <c r="AW96" s="6"/>
      <c r="AX96" s="41"/>
      <c r="AY96" s="44"/>
      <c r="AZ96" s="12"/>
      <c r="BA96" s="11"/>
      <c r="BB96" s="6"/>
      <c r="BC96" s="6"/>
      <c r="BD96" s="6"/>
      <c r="BE96" s="6"/>
      <c r="BF96" s="41"/>
      <c r="BG96" s="44"/>
      <c r="BH96" s="12"/>
      <c r="BI96" s="11"/>
      <c r="BJ96" s="6"/>
      <c r="BK96" s="6"/>
      <c r="BL96" s="6"/>
      <c r="BM96" s="41"/>
      <c r="BN96" s="11"/>
      <c r="BO96" s="6"/>
      <c r="BP96" s="6"/>
      <c r="BQ96" s="6"/>
      <c r="BR96" s="12"/>
      <c r="BS96" s="11"/>
      <c r="BT96" s="6"/>
      <c r="BU96" s="6"/>
      <c r="BV96" s="6"/>
      <c r="BW96" s="41"/>
      <c r="BX96" s="11"/>
      <c r="BY96" s="6"/>
      <c r="BZ96" s="6"/>
      <c r="CA96" s="12"/>
      <c r="CB96" s="11"/>
      <c r="CC96" s="83"/>
      <c r="CD96" s="1"/>
      <c r="CE96" s="1"/>
      <c r="CF96" s="1"/>
      <c r="CG96" s="1"/>
      <c r="CH96" s="1"/>
      <c r="CT96" s="23"/>
    </row>
    <row r="97" spans="1:98">
      <c r="A97" s="73">
        <v>91</v>
      </c>
      <c r="B97" s="412"/>
      <c r="C97" s="413"/>
      <c r="D97" s="414"/>
      <c r="E97" s="415"/>
      <c r="F97" s="416"/>
      <c r="G97" s="416"/>
      <c r="H97" s="417"/>
      <c r="I97" s="418"/>
      <c r="J97" s="419"/>
      <c r="K97" s="420"/>
      <c r="L97" s="11"/>
      <c r="M97" s="6"/>
      <c r="N97" s="6"/>
      <c r="O97" s="6"/>
      <c r="P97" s="6"/>
      <c r="Q97" s="41"/>
      <c r="R97" s="44"/>
      <c r="S97" s="12"/>
      <c r="T97" s="17"/>
      <c r="U97" s="18"/>
      <c r="V97" s="18"/>
      <c r="W97" s="18"/>
      <c r="X97" s="18"/>
      <c r="Y97" s="46"/>
      <c r="Z97" s="44"/>
      <c r="AA97" s="12"/>
      <c r="AB97" s="294"/>
      <c r="AC97" s="11"/>
      <c r="AD97" s="6"/>
      <c r="AE97" s="6"/>
      <c r="AF97" s="6"/>
      <c r="AG97" s="41"/>
      <c r="AH97" s="44"/>
      <c r="AI97" s="6"/>
      <c r="AJ97" s="44"/>
      <c r="AK97" s="11"/>
      <c r="AL97" s="6"/>
      <c r="AM97" s="6"/>
      <c r="AN97" s="6"/>
      <c r="AO97" s="6"/>
      <c r="AP97" s="41"/>
      <c r="AQ97" s="44"/>
      <c r="AR97" s="12"/>
      <c r="AS97" s="11"/>
      <c r="AT97" s="6"/>
      <c r="AU97" s="6"/>
      <c r="AV97" s="6"/>
      <c r="AW97" s="6"/>
      <c r="AX97" s="41"/>
      <c r="AY97" s="44"/>
      <c r="AZ97" s="12"/>
      <c r="BA97" s="11"/>
      <c r="BB97" s="6"/>
      <c r="BC97" s="6"/>
      <c r="BD97" s="6"/>
      <c r="BE97" s="6"/>
      <c r="BF97" s="41"/>
      <c r="BG97" s="44"/>
      <c r="BH97" s="12"/>
      <c r="BI97" s="11"/>
      <c r="BJ97" s="6"/>
      <c r="BK97" s="6"/>
      <c r="BL97" s="6"/>
      <c r="BM97" s="41"/>
      <c r="BN97" s="11"/>
      <c r="BO97" s="6"/>
      <c r="BP97" s="6"/>
      <c r="BQ97" s="6"/>
      <c r="BR97" s="12"/>
      <c r="BS97" s="11"/>
      <c r="BT97" s="6"/>
      <c r="BU97" s="6"/>
      <c r="BV97" s="6"/>
      <c r="BW97" s="41"/>
      <c r="BX97" s="11"/>
      <c r="BY97" s="6"/>
      <c r="BZ97" s="6"/>
      <c r="CA97" s="12"/>
      <c r="CB97" s="11"/>
      <c r="CC97" s="83"/>
      <c r="CD97" s="1"/>
      <c r="CE97" s="1"/>
      <c r="CF97" s="1"/>
      <c r="CG97" s="1"/>
      <c r="CH97" s="1"/>
      <c r="CT97" s="23"/>
    </row>
    <row r="98" spans="1:98">
      <c r="A98" s="73">
        <v>92</v>
      </c>
      <c r="B98" s="412"/>
      <c r="C98" s="413"/>
      <c r="D98" s="414"/>
      <c r="E98" s="415"/>
      <c r="F98" s="416"/>
      <c r="G98" s="416"/>
      <c r="H98" s="417"/>
      <c r="I98" s="418"/>
      <c r="J98" s="419"/>
      <c r="K98" s="420"/>
      <c r="L98" s="11"/>
      <c r="M98" s="6"/>
      <c r="N98" s="6"/>
      <c r="O98" s="6"/>
      <c r="P98" s="6"/>
      <c r="Q98" s="41"/>
      <c r="R98" s="44"/>
      <c r="S98" s="12"/>
      <c r="T98" s="17"/>
      <c r="U98" s="18"/>
      <c r="V98" s="18"/>
      <c r="W98" s="18"/>
      <c r="X98" s="18"/>
      <c r="Y98" s="46"/>
      <c r="Z98" s="44"/>
      <c r="AA98" s="12"/>
      <c r="AB98" s="294"/>
      <c r="AC98" s="11"/>
      <c r="AD98" s="6"/>
      <c r="AE98" s="6"/>
      <c r="AF98" s="6"/>
      <c r="AG98" s="41"/>
      <c r="AH98" s="44"/>
      <c r="AI98" s="6"/>
      <c r="AJ98" s="44"/>
      <c r="AK98" s="11"/>
      <c r="AL98" s="6"/>
      <c r="AM98" s="6"/>
      <c r="AN98" s="6"/>
      <c r="AO98" s="6"/>
      <c r="AP98" s="41"/>
      <c r="AQ98" s="44"/>
      <c r="AR98" s="12"/>
      <c r="AS98" s="11"/>
      <c r="AT98" s="6"/>
      <c r="AU98" s="6"/>
      <c r="AV98" s="6"/>
      <c r="AW98" s="6"/>
      <c r="AX98" s="41"/>
      <c r="AY98" s="44"/>
      <c r="AZ98" s="12"/>
      <c r="BA98" s="11"/>
      <c r="BB98" s="6"/>
      <c r="BC98" s="6"/>
      <c r="BD98" s="6"/>
      <c r="BE98" s="6"/>
      <c r="BF98" s="41"/>
      <c r="BG98" s="44"/>
      <c r="BH98" s="12"/>
      <c r="BI98" s="11"/>
      <c r="BJ98" s="6"/>
      <c r="BK98" s="6"/>
      <c r="BL98" s="6"/>
      <c r="BM98" s="41"/>
      <c r="BN98" s="11"/>
      <c r="BO98" s="6"/>
      <c r="BP98" s="6"/>
      <c r="BQ98" s="6"/>
      <c r="BR98" s="12"/>
      <c r="BS98" s="11"/>
      <c r="BT98" s="6"/>
      <c r="BU98" s="6"/>
      <c r="BV98" s="6"/>
      <c r="BW98" s="41"/>
      <c r="BX98" s="11"/>
      <c r="BY98" s="6"/>
      <c r="BZ98" s="6"/>
      <c r="CA98" s="12"/>
      <c r="CB98" s="11"/>
      <c r="CC98" s="83"/>
      <c r="CD98" s="1"/>
      <c r="CE98" s="1"/>
      <c r="CF98" s="1"/>
      <c r="CG98" s="1"/>
      <c r="CH98" s="1"/>
      <c r="CT98" s="23"/>
    </row>
    <row r="99" spans="1:98">
      <c r="A99" s="73">
        <v>93</v>
      </c>
      <c r="B99" s="412"/>
      <c r="C99" s="413"/>
      <c r="D99" s="414"/>
      <c r="E99" s="415"/>
      <c r="F99" s="416"/>
      <c r="G99" s="416"/>
      <c r="H99" s="417"/>
      <c r="I99" s="418"/>
      <c r="J99" s="419"/>
      <c r="K99" s="420"/>
      <c r="L99" s="11"/>
      <c r="M99" s="6"/>
      <c r="N99" s="6"/>
      <c r="O99" s="6"/>
      <c r="P99" s="6"/>
      <c r="Q99" s="41"/>
      <c r="R99" s="44"/>
      <c r="S99" s="12"/>
      <c r="T99" s="17"/>
      <c r="U99" s="18"/>
      <c r="V99" s="18"/>
      <c r="W99" s="18"/>
      <c r="X99" s="18"/>
      <c r="Y99" s="46"/>
      <c r="Z99" s="44"/>
      <c r="AA99" s="12"/>
      <c r="AB99" s="294"/>
      <c r="AC99" s="11"/>
      <c r="AD99" s="6"/>
      <c r="AE99" s="6"/>
      <c r="AF99" s="6"/>
      <c r="AG99" s="41"/>
      <c r="AH99" s="44"/>
      <c r="AI99" s="6"/>
      <c r="AJ99" s="44"/>
      <c r="AK99" s="11"/>
      <c r="AL99" s="6"/>
      <c r="AM99" s="6"/>
      <c r="AN99" s="6"/>
      <c r="AO99" s="6"/>
      <c r="AP99" s="41"/>
      <c r="AQ99" s="44"/>
      <c r="AR99" s="12"/>
      <c r="AS99" s="11"/>
      <c r="AT99" s="6"/>
      <c r="AU99" s="6"/>
      <c r="AV99" s="6"/>
      <c r="AW99" s="6"/>
      <c r="AX99" s="41"/>
      <c r="AY99" s="44"/>
      <c r="AZ99" s="12"/>
      <c r="BA99" s="11"/>
      <c r="BB99" s="6"/>
      <c r="BC99" s="6"/>
      <c r="BD99" s="6"/>
      <c r="BE99" s="6"/>
      <c r="BF99" s="41"/>
      <c r="BG99" s="44"/>
      <c r="BH99" s="12"/>
      <c r="BI99" s="11"/>
      <c r="BJ99" s="6"/>
      <c r="BK99" s="6"/>
      <c r="BL99" s="6"/>
      <c r="BM99" s="41"/>
      <c r="BN99" s="11"/>
      <c r="BO99" s="6"/>
      <c r="BP99" s="6"/>
      <c r="BQ99" s="6"/>
      <c r="BR99" s="12"/>
      <c r="BS99" s="11"/>
      <c r="BT99" s="6"/>
      <c r="BU99" s="6"/>
      <c r="BV99" s="6"/>
      <c r="BW99" s="41"/>
      <c r="BX99" s="11"/>
      <c r="BY99" s="6"/>
      <c r="BZ99" s="6"/>
      <c r="CA99" s="12"/>
      <c r="CB99" s="11"/>
      <c r="CC99" s="83"/>
      <c r="CD99" s="1"/>
      <c r="CE99" s="1"/>
      <c r="CF99" s="1"/>
      <c r="CG99" s="1"/>
      <c r="CH99" s="1"/>
      <c r="CT99" s="23"/>
    </row>
    <row r="100" spans="1:98">
      <c r="A100" s="73">
        <v>94</v>
      </c>
      <c r="B100" s="412"/>
      <c r="C100" s="413"/>
      <c r="D100" s="414"/>
      <c r="E100" s="415"/>
      <c r="F100" s="416"/>
      <c r="G100" s="416"/>
      <c r="H100" s="417"/>
      <c r="I100" s="418"/>
      <c r="J100" s="419"/>
      <c r="K100" s="420"/>
      <c r="L100" s="11"/>
      <c r="M100" s="6"/>
      <c r="N100" s="6"/>
      <c r="O100" s="6"/>
      <c r="P100" s="6"/>
      <c r="Q100" s="41"/>
      <c r="R100" s="44"/>
      <c r="S100" s="12"/>
      <c r="T100" s="17"/>
      <c r="U100" s="18"/>
      <c r="V100" s="18"/>
      <c r="W100" s="18"/>
      <c r="X100" s="18"/>
      <c r="Y100" s="46"/>
      <c r="Z100" s="44"/>
      <c r="AA100" s="12"/>
      <c r="AB100" s="294"/>
      <c r="AC100" s="11"/>
      <c r="AD100" s="6"/>
      <c r="AE100" s="6"/>
      <c r="AF100" s="6"/>
      <c r="AG100" s="41"/>
      <c r="AH100" s="44"/>
      <c r="AI100" s="6"/>
      <c r="AJ100" s="44"/>
      <c r="AK100" s="11"/>
      <c r="AL100" s="6"/>
      <c r="AM100" s="6"/>
      <c r="AN100" s="6"/>
      <c r="AO100" s="6"/>
      <c r="AP100" s="41"/>
      <c r="AQ100" s="44"/>
      <c r="AR100" s="12"/>
      <c r="AS100" s="11"/>
      <c r="AT100" s="6"/>
      <c r="AU100" s="6"/>
      <c r="AV100" s="6"/>
      <c r="AW100" s="6"/>
      <c r="AX100" s="41"/>
      <c r="AY100" s="44"/>
      <c r="AZ100" s="12"/>
      <c r="BA100" s="11"/>
      <c r="BB100" s="6"/>
      <c r="BC100" s="6"/>
      <c r="BD100" s="6"/>
      <c r="BE100" s="6"/>
      <c r="BF100" s="41"/>
      <c r="BG100" s="44"/>
      <c r="BH100" s="12"/>
      <c r="BI100" s="11"/>
      <c r="BJ100" s="6"/>
      <c r="BK100" s="6"/>
      <c r="BL100" s="6"/>
      <c r="BM100" s="41"/>
      <c r="BN100" s="11"/>
      <c r="BO100" s="6"/>
      <c r="BP100" s="6"/>
      <c r="BQ100" s="6"/>
      <c r="BR100" s="12"/>
      <c r="BS100" s="11"/>
      <c r="BT100" s="6"/>
      <c r="BU100" s="6"/>
      <c r="BV100" s="6"/>
      <c r="BW100" s="41"/>
      <c r="BX100" s="11"/>
      <c r="BY100" s="6"/>
      <c r="BZ100" s="6"/>
      <c r="CA100" s="12"/>
      <c r="CB100" s="11"/>
      <c r="CC100" s="83"/>
      <c r="CD100" s="1"/>
      <c r="CE100" s="1"/>
      <c r="CF100" s="1"/>
      <c r="CG100" s="1"/>
      <c r="CH100" s="1"/>
      <c r="CT100" s="23"/>
    </row>
    <row r="101" spans="1:98">
      <c r="A101" s="73">
        <v>95</v>
      </c>
      <c r="B101" s="412"/>
      <c r="C101" s="413"/>
      <c r="D101" s="414"/>
      <c r="E101" s="415"/>
      <c r="F101" s="416"/>
      <c r="G101" s="416"/>
      <c r="H101" s="417"/>
      <c r="I101" s="418"/>
      <c r="J101" s="419"/>
      <c r="K101" s="420"/>
      <c r="L101" s="11"/>
      <c r="M101" s="6"/>
      <c r="N101" s="6"/>
      <c r="O101" s="6"/>
      <c r="P101" s="6"/>
      <c r="Q101" s="41"/>
      <c r="R101" s="44"/>
      <c r="S101" s="12"/>
      <c r="T101" s="17"/>
      <c r="U101" s="18"/>
      <c r="V101" s="18"/>
      <c r="W101" s="18"/>
      <c r="X101" s="18"/>
      <c r="Y101" s="46"/>
      <c r="Z101" s="44"/>
      <c r="AA101" s="12"/>
      <c r="AB101" s="294"/>
      <c r="AC101" s="11"/>
      <c r="AD101" s="6"/>
      <c r="AE101" s="6"/>
      <c r="AF101" s="6"/>
      <c r="AG101" s="41"/>
      <c r="AH101" s="44"/>
      <c r="AI101" s="6"/>
      <c r="AJ101" s="44"/>
      <c r="AK101" s="11"/>
      <c r="AL101" s="6"/>
      <c r="AM101" s="6"/>
      <c r="AN101" s="6"/>
      <c r="AO101" s="6"/>
      <c r="AP101" s="41"/>
      <c r="AQ101" s="44"/>
      <c r="AR101" s="12"/>
      <c r="AS101" s="11"/>
      <c r="AT101" s="6"/>
      <c r="AU101" s="6"/>
      <c r="AV101" s="6"/>
      <c r="AW101" s="6"/>
      <c r="AX101" s="41"/>
      <c r="AY101" s="44"/>
      <c r="AZ101" s="12"/>
      <c r="BA101" s="11"/>
      <c r="BB101" s="6"/>
      <c r="BC101" s="6"/>
      <c r="BD101" s="6"/>
      <c r="BE101" s="6"/>
      <c r="BF101" s="41"/>
      <c r="BG101" s="44"/>
      <c r="BH101" s="12"/>
      <c r="BI101" s="11"/>
      <c r="BJ101" s="6"/>
      <c r="BK101" s="6"/>
      <c r="BL101" s="6"/>
      <c r="BM101" s="41"/>
      <c r="BN101" s="11"/>
      <c r="BO101" s="6"/>
      <c r="BP101" s="6"/>
      <c r="BQ101" s="6"/>
      <c r="BR101" s="12"/>
      <c r="BS101" s="11"/>
      <c r="BT101" s="6"/>
      <c r="BU101" s="6"/>
      <c r="BV101" s="6"/>
      <c r="BW101" s="41"/>
      <c r="BX101" s="11"/>
      <c r="BY101" s="6"/>
      <c r="BZ101" s="6"/>
      <c r="CA101" s="12"/>
      <c r="CB101" s="11"/>
      <c r="CC101" s="83"/>
      <c r="CD101" s="1"/>
      <c r="CE101" s="1"/>
      <c r="CF101" s="1"/>
      <c r="CG101" s="1"/>
      <c r="CH101" s="1"/>
      <c r="CT101" s="23"/>
    </row>
    <row r="102" spans="1:98">
      <c r="A102" s="73">
        <v>96</v>
      </c>
      <c r="B102" s="412"/>
      <c r="C102" s="413"/>
      <c r="D102" s="414"/>
      <c r="E102" s="415"/>
      <c r="F102" s="416"/>
      <c r="G102" s="416"/>
      <c r="H102" s="417"/>
      <c r="I102" s="418"/>
      <c r="J102" s="419"/>
      <c r="K102" s="420"/>
      <c r="L102" s="11"/>
      <c r="M102" s="6"/>
      <c r="N102" s="6"/>
      <c r="O102" s="6"/>
      <c r="P102" s="6"/>
      <c r="Q102" s="41"/>
      <c r="R102" s="44"/>
      <c r="S102" s="12"/>
      <c r="T102" s="17"/>
      <c r="U102" s="18"/>
      <c r="V102" s="18"/>
      <c r="W102" s="18"/>
      <c r="X102" s="18"/>
      <c r="Y102" s="46"/>
      <c r="Z102" s="44"/>
      <c r="AA102" s="12"/>
      <c r="AB102" s="294"/>
      <c r="AC102" s="11"/>
      <c r="AD102" s="6"/>
      <c r="AE102" s="6"/>
      <c r="AF102" s="6"/>
      <c r="AG102" s="41"/>
      <c r="AH102" s="44"/>
      <c r="AI102" s="6"/>
      <c r="AJ102" s="44"/>
      <c r="AK102" s="11"/>
      <c r="AL102" s="6"/>
      <c r="AM102" s="6"/>
      <c r="AN102" s="6"/>
      <c r="AO102" s="6"/>
      <c r="AP102" s="41"/>
      <c r="AQ102" s="44"/>
      <c r="AR102" s="12"/>
      <c r="AS102" s="11"/>
      <c r="AT102" s="6"/>
      <c r="AU102" s="6"/>
      <c r="AV102" s="6"/>
      <c r="AW102" s="6"/>
      <c r="AX102" s="41"/>
      <c r="AY102" s="44"/>
      <c r="AZ102" s="12"/>
      <c r="BA102" s="11"/>
      <c r="BB102" s="6"/>
      <c r="BC102" s="6"/>
      <c r="BD102" s="6"/>
      <c r="BE102" s="6"/>
      <c r="BF102" s="41"/>
      <c r="BG102" s="44"/>
      <c r="BH102" s="12"/>
      <c r="BI102" s="11"/>
      <c r="BJ102" s="6"/>
      <c r="BK102" s="6"/>
      <c r="BL102" s="6"/>
      <c r="BM102" s="41"/>
      <c r="BN102" s="11"/>
      <c r="BO102" s="6"/>
      <c r="BP102" s="6"/>
      <c r="BQ102" s="6"/>
      <c r="BR102" s="12"/>
      <c r="BS102" s="11"/>
      <c r="BT102" s="6"/>
      <c r="BU102" s="6"/>
      <c r="BV102" s="6"/>
      <c r="BW102" s="41"/>
      <c r="BX102" s="11"/>
      <c r="BY102" s="6"/>
      <c r="BZ102" s="6"/>
      <c r="CA102" s="12"/>
      <c r="CB102" s="11"/>
      <c r="CC102" s="83"/>
      <c r="CD102" s="1"/>
      <c r="CE102" s="1"/>
      <c r="CF102" s="1"/>
      <c r="CG102" s="1"/>
      <c r="CH102" s="1"/>
      <c r="CT102" s="23"/>
    </row>
    <row r="103" spans="1:98">
      <c r="A103" s="73">
        <v>97</v>
      </c>
      <c r="B103" s="412"/>
      <c r="C103" s="413"/>
      <c r="D103" s="414"/>
      <c r="E103" s="415"/>
      <c r="F103" s="416"/>
      <c r="G103" s="416"/>
      <c r="H103" s="417"/>
      <c r="I103" s="418"/>
      <c r="J103" s="419"/>
      <c r="K103" s="420"/>
      <c r="L103" s="11"/>
      <c r="M103" s="6"/>
      <c r="N103" s="6"/>
      <c r="O103" s="6"/>
      <c r="P103" s="6"/>
      <c r="Q103" s="41"/>
      <c r="R103" s="44"/>
      <c r="S103" s="12"/>
      <c r="T103" s="17"/>
      <c r="U103" s="18"/>
      <c r="V103" s="18"/>
      <c r="W103" s="18"/>
      <c r="X103" s="18"/>
      <c r="Y103" s="46"/>
      <c r="Z103" s="44"/>
      <c r="AA103" s="12"/>
      <c r="AB103" s="294"/>
      <c r="AC103" s="11"/>
      <c r="AD103" s="6"/>
      <c r="AE103" s="6"/>
      <c r="AF103" s="6"/>
      <c r="AG103" s="41"/>
      <c r="AH103" s="44"/>
      <c r="AI103" s="6"/>
      <c r="AJ103" s="44"/>
      <c r="AK103" s="11"/>
      <c r="AL103" s="6"/>
      <c r="AM103" s="6"/>
      <c r="AN103" s="6"/>
      <c r="AO103" s="6"/>
      <c r="AP103" s="41"/>
      <c r="AQ103" s="44"/>
      <c r="AR103" s="12"/>
      <c r="AS103" s="11"/>
      <c r="AT103" s="6"/>
      <c r="AU103" s="6"/>
      <c r="AV103" s="6"/>
      <c r="AW103" s="6"/>
      <c r="AX103" s="41"/>
      <c r="AY103" s="44"/>
      <c r="AZ103" s="12"/>
      <c r="BA103" s="11"/>
      <c r="BB103" s="6"/>
      <c r="BC103" s="6"/>
      <c r="BD103" s="6"/>
      <c r="BE103" s="6"/>
      <c r="BF103" s="41"/>
      <c r="BG103" s="44"/>
      <c r="BH103" s="12"/>
      <c r="BI103" s="11"/>
      <c r="BJ103" s="6"/>
      <c r="BK103" s="6"/>
      <c r="BL103" s="6"/>
      <c r="BM103" s="41"/>
      <c r="BN103" s="11"/>
      <c r="BO103" s="6"/>
      <c r="BP103" s="6"/>
      <c r="BQ103" s="6"/>
      <c r="BR103" s="12"/>
      <c r="BS103" s="11"/>
      <c r="BT103" s="6"/>
      <c r="BU103" s="6"/>
      <c r="BV103" s="6"/>
      <c r="BW103" s="41"/>
      <c r="BX103" s="11"/>
      <c r="BY103" s="6"/>
      <c r="BZ103" s="6"/>
      <c r="CA103" s="12"/>
      <c r="CB103" s="11"/>
      <c r="CC103" s="83"/>
      <c r="CD103" s="1"/>
      <c r="CE103" s="1"/>
      <c r="CF103" s="1"/>
      <c r="CG103" s="1"/>
      <c r="CH103" s="1"/>
      <c r="CT103" s="23"/>
    </row>
    <row r="104" spans="1:98">
      <c r="A104" s="73">
        <v>98</v>
      </c>
      <c r="B104" s="412"/>
      <c r="C104" s="413"/>
      <c r="D104" s="414"/>
      <c r="E104" s="415"/>
      <c r="F104" s="416"/>
      <c r="G104" s="416"/>
      <c r="H104" s="417"/>
      <c r="I104" s="418"/>
      <c r="J104" s="419"/>
      <c r="K104" s="420"/>
      <c r="L104" s="11"/>
      <c r="M104" s="6"/>
      <c r="N104" s="6"/>
      <c r="O104" s="6"/>
      <c r="P104" s="6"/>
      <c r="Q104" s="41"/>
      <c r="R104" s="44"/>
      <c r="S104" s="12"/>
      <c r="T104" s="17"/>
      <c r="U104" s="18"/>
      <c r="V104" s="18"/>
      <c r="W104" s="18"/>
      <c r="X104" s="18"/>
      <c r="Y104" s="46"/>
      <c r="Z104" s="44"/>
      <c r="AA104" s="12"/>
      <c r="AB104" s="294"/>
      <c r="AC104" s="11"/>
      <c r="AD104" s="6"/>
      <c r="AE104" s="6"/>
      <c r="AF104" s="6"/>
      <c r="AG104" s="41"/>
      <c r="AH104" s="44"/>
      <c r="AI104" s="6"/>
      <c r="AJ104" s="44"/>
      <c r="AK104" s="11"/>
      <c r="AL104" s="6"/>
      <c r="AM104" s="6"/>
      <c r="AN104" s="6"/>
      <c r="AO104" s="6"/>
      <c r="AP104" s="41"/>
      <c r="AQ104" s="44"/>
      <c r="AR104" s="12"/>
      <c r="AS104" s="11"/>
      <c r="AT104" s="6"/>
      <c r="AU104" s="6"/>
      <c r="AV104" s="6"/>
      <c r="AW104" s="6"/>
      <c r="AX104" s="41"/>
      <c r="AY104" s="44"/>
      <c r="AZ104" s="12"/>
      <c r="BA104" s="11"/>
      <c r="BB104" s="6"/>
      <c r="BC104" s="6"/>
      <c r="BD104" s="6"/>
      <c r="BE104" s="6"/>
      <c r="BF104" s="41"/>
      <c r="BG104" s="44"/>
      <c r="BH104" s="12"/>
      <c r="BI104" s="11"/>
      <c r="BJ104" s="6"/>
      <c r="BK104" s="6"/>
      <c r="BL104" s="6"/>
      <c r="BM104" s="41"/>
      <c r="BN104" s="11"/>
      <c r="BO104" s="6"/>
      <c r="BP104" s="6"/>
      <c r="BQ104" s="6"/>
      <c r="BR104" s="12"/>
      <c r="BS104" s="11"/>
      <c r="BT104" s="6"/>
      <c r="BU104" s="6"/>
      <c r="BV104" s="6"/>
      <c r="BW104" s="41"/>
      <c r="BX104" s="11"/>
      <c r="BY104" s="6"/>
      <c r="BZ104" s="6"/>
      <c r="CA104" s="12"/>
      <c r="CB104" s="11"/>
      <c r="CC104" s="83"/>
      <c r="CD104" s="1"/>
      <c r="CE104" s="1"/>
      <c r="CF104" s="1"/>
      <c r="CG104" s="1"/>
      <c r="CH104" s="1"/>
      <c r="CT104" s="23"/>
    </row>
    <row r="105" spans="1:98">
      <c r="A105" s="73">
        <v>99</v>
      </c>
      <c r="B105" s="412"/>
      <c r="C105" s="413"/>
      <c r="D105" s="414"/>
      <c r="E105" s="415"/>
      <c r="F105" s="416"/>
      <c r="G105" s="416"/>
      <c r="H105" s="417"/>
      <c r="I105" s="418"/>
      <c r="J105" s="419"/>
      <c r="K105" s="420"/>
      <c r="L105" s="11"/>
      <c r="M105" s="6"/>
      <c r="N105" s="6"/>
      <c r="O105" s="6"/>
      <c r="P105" s="6"/>
      <c r="Q105" s="41"/>
      <c r="R105" s="44"/>
      <c r="S105" s="12"/>
      <c r="T105" s="17"/>
      <c r="U105" s="18"/>
      <c r="V105" s="18"/>
      <c r="W105" s="18"/>
      <c r="X105" s="18"/>
      <c r="Y105" s="46"/>
      <c r="Z105" s="44"/>
      <c r="AA105" s="12"/>
      <c r="AB105" s="294"/>
      <c r="AC105" s="11"/>
      <c r="AD105" s="6"/>
      <c r="AE105" s="6"/>
      <c r="AF105" s="6"/>
      <c r="AG105" s="41"/>
      <c r="AH105" s="44"/>
      <c r="AI105" s="6"/>
      <c r="AJ105" s="44"/>
      <c r="AK105" s="11"/>
      <c r="AL105" s="6"/>
      <c r="AM105" s="6"/>
      <c r="AN105" s="6"/>
      <c r="AO105" s="6"/>
      <c r="AP105" s="41"/>
      <c r="AQ105" s="44"/>
      <c r="AR105" s="12"/>
      <c r="AS105" s="11"/>
      <c r="AT105" s="6"/>
      <c r="AU105" s="6"/>
      <c r="AV105" s="6"/>
      <c r="AW105" s="6"/>
      <c r="AX105" s="41"/>
      <c r="AY105" s="44"/>
      <c r="AZ105" s="12"/>
      <c r="BA105" s="11"/>
      <c r="BB105" s="6"/>
      <c r="BC105" s="6"/>
      <c r="BD105" s="6"/>
      <c r="BE105" s="6"/>
      <c r="BF105" s="41"/>
      <c r="BG105" s="44"/>
      <c r="BH105" s="12"/>
      <c r="BI105" s="11"/>
      <c r="BJ105" s="6"/>
      <c r="BK105" s="6"/>
      <c r="BL105" s="6"/>
      <c r="BM105" s="41"/>
      <c r="BN105" s="11"/>
      <c r="BO105" s="6"/>
      <c r="BP105" s="6"/>
      <c r="BQ105" s="6"/>
      <c r="BR105" s="12"/>
      <c r="BS105" s="11"/>
      <c r="BT105" s="6"/>
      <c r="BU105" s="6"/>
      <c r="BV105" s="6"/>
      <c r="BW105" s="41"/>
      <c r="BX105" s="11"/>
      <c r="BY105" s="6"/>
      <c r="BZ105" s="6"/>
      <c r="CA105" s="12"/>
      <c r="CB105" s="11"/>
      <c r="CC105" s="83"/>
      <c r="CD105" s="1"/>
      <c r="CE105" s="1"/>
      <c r="CF105" s="1"/>
      <c r="CG105" s="1"/>
      <c r="CH105" s="1"/>
      <c r="CT105" s="23"/>
    </row>
    <row r="106" spans="1:98">
      <c r="A106" s="73">
        <v>100</v>
      </c>
      <c r="B106" s="412"/>
      <c r="C106" s="413"/>
      <c r="D106" s="414"/>
      <c r="E106" s="415"/>
      <c r="F106" s="416"/>
      <c r="G106" s="416"/>
      <c r="H106" s="417"/>
      <c r="I106" s="418"/>
      <c r="J106" s="419"/>
      <c r="K106" s="420"/>
      <c r="L106" s="11"/>
      <c r="M106" s="6"/>
      <c r="N106" s="6"/>
      <c r="O106" s="6"/>
      <c r="P106" s="6"/>
      <c r="Q106" s="41"/>
      <c r="R106" s="44"/>
      <c r="S106" s="12"/>
      <c r="T106" s="17"/>
      <c r="U106" s="18"/>
      <c r="V106" s="18"/>
      <c r="W106" s="18"/>
      <c r="X106" s="18"/>
      <c r="Y106" s="46"/>
      <c r="Z106" s="44"/>
      <c r="AA106" s="12"/>
      <c r="AB106" s="294"/>
      <c r="AC106" s="11"/>
      <c r="AD106" s="6"/>
      <c r="AE106" s="6"/>
      <c r="AF106" s="6"/>
      <c r="AG106" s="41"/>
      <c r="AH106" s="44"/>
      <c r="AI106" s="6"/>
      <c r="AJ106" s="44"/>
      <c r="AK106" s="11"/>
      <c r="AL106" s="6"/>
      <c r="AM106" s="6"/>
      <c r="AN106" s="6"/>
      <c r="AO106" s="6"/>
      <c r="AP106" s="41"/>
      <c r="AQ106" s="44"/>
      <c r="AR106" s="12"/>
      <c r="AS106" s="11"/>
      <c r="AT106" s="6"/>
      <c r="AU106" s="6"/>
      <c r="AV106" s="6"/>
      <c r="AW106" s="6"/>
      <c r="AX106" s="41"/>
      <c r="AY106" s="44"/>
      <c r="AZ106" s="12"/>
      <c r="BA106" s="11"/>
      <c r="BB106" s="6"/>
      <c r="BC106" s="6"/>
      <c r="BD106" s="6"/>
      <c r="BE106" s="6"/>
      <c r="BF106" s="41"/>
      <c r="BG106" s="44"/>
      <c r="BH106" s="12"/>
      <c r="BI106" s="11"/>
      <c r="BJ106" s="6"/>
      <c r="BK106" s="6"/>
      <c r="BL106" s="6"/>
      <c r="BM106" s="41"/>
      <c r="BN106" s="11"/>
      <c r="BO106" s="6"/>
      <c r="BP106" s="6"/>
      <c r="BQ106" s="6"/>
      <c r="BR106" s="12"/>
      <c r="BS106" s="11"/>
      <c r="BT106" s="6"/>
      <c r="BU106" s="6"/>
      <c r="BV106" s="6"/>
      <c r="BW106" s="41"/>
      <c r="BX106" s="11"/>
      <c r="BY106" s="6"/>
      <c r="BZ106" s="6"/>
      <c r="CA106" s="12"/>
      <c r="CB106" s="11"/>
      <c r="CC106" s="83"/>
      <c r="CD106" s="1"/>
      <c r="CE106" s="1"/>
      <c r="CF106" s="1"/>
      <c r="CG106" s="1"/>
      <c r="CH106" s="1"/>
      <c r="CT106" s="23"/>
    </row>
    <row r="107" spans="1:98">
      <c r="A107" s="73">
        <v>101</v>
      </c>
      <c r="B107" s="412"/>
      <c r="C107" s="413"/>
      <c r="D107" s="414"/>
      <c r="E107" s="415"/>
      <c r="F107" s="416"/>
      <c r="G107" s="416"/>
      <c r="H107" s="417"/>
      <c r="I107" s="418"/>
      <c r="J107" s="419"/>
      <c r="K107" s="420"/>
      <c r="L107" s="11"/>
      <c r="M107" s="6"/>
      <c r="N107" s="6"/>
      <c r="O107" s="6"/>
      <c r="P107" s="6"/>
      <c r="Q107" s="41"/>
      <c r="R107" s="44"/>
      <c r="S107" s="12"/>
      <c r="T107" s="17"/>
      <c r="U107" s="18"/>
      <c r="V107" s="18"/>
      <c r="W107" s="18"/>
      <c r="X107" s="18"/>
      <c r="Y107" s="46"/>
      <c r="Z107" s="44"/>
      <c r="AA107" s="12"/>
      <c r="AB107" s="294"/>
      <c r="AC107" s="11"/>
      <c r="AD107" s="6"/>
      <c r="AE107" s="6"/>
      <c r="AF107" s="6"/>
      <c r="AG107" s="41"/>
      <c r="AH107" s="44"/>
      <c r="AI107" s="6"/>
      <c r="AJ107" s="44"/>
      <c r="AK107" s="11"/>
      <c r="AL107" s="6"/>
      <c r="AM107" s="6"/>
      <c r="AN107" s="6"/>
      <c r="AO107" s="6"/>
      <c r="AP107" s="41"/>
      <c r="AQ107" s="44"/>
      <c r="AR107" s="12"/>
      <c r="AS107" s="11"/>
      <c r="AT107" s="6"/>
      <c r="AU107" s="6"/>
      <c r="AV107" s="6"/>
      <c r="AW107" s="6"/>
      <c r="AX107" s="41"/>
      <c r="AY107" s="44"/>
      <c r="AZ107" s="12"/>
      <c r="BA107" s="11"/>
      <c r="BB107" s="6"/>
      <c r="BC107" s="6"/>
      <c r="BD107" s="6"/>
      <c r="BE107" s="6"/>
      <c r="BF107" s="41"/>
      <c r="BG107" s="44"/>
      <c r="BH107" s="12"/>
      <c r="BI107" s="11"/>
      <c r="BJ107" s="6"/>
      <c r="BK107" s="6"/>
      <c r="BL107" s="6"/>
      <c r="BM107" s="41"/>
      <c r="BN107" s="11"/>
      <c r="BO107" s="6"/>
      <c r="BP107" s="6"/>
      <c r="BQ107" s="6"/>
      <c r="BR107" s="12"/>
      <c r="BS107" s="11"/>
      <c r="BT107" s="6"/>
      <c r="BU107" s="6"/>
      <c r="BV107" s="6"/>
      <c r="BW107" s="41"/>
      <c r="BX107" s="11"/>
      <c r="BY107" s="6"/>
      <c r="BZ107" s="6"/>
      <c r="CA107" s="12"/>
      <c r="CB107" s="11"/>
      <c r="CC107" s="83"/>
      <c r="CD107" s="1"/>
      <c r="CE107" s="1"/>
      <c r="CF107" s="1"/>
      <c r="CG107" s="1"/>
      <c r="CH107" s="1"/>
      <c r="CT107" s="23"/>
    </row>
    <row r="108" spans="1:98">
      <c r="A108" s="73">
        <v>102</v>
      </c>
      <c r="B108" s="412"/>
      <c r="C108" s="413"/>
      <c r="D108" s="414"/>
      <c r="E108" s="415"/>
      <c r="F108" s="416"/>
      <c r="G108" s="416"/>
      <c r="H108" s="417"/>
      <c r="I108" s="418"/>
      <c r="J108" s="419"/>
      <c r="K108" s="420"/>
      <c r="L108" s="11"/>
      <c r="M108" s="6"/>
      <c r="N108" s="6"/>
      <c r="O108" s="6"/>
      <c r="P108" s="6"/>
      <c r="Q108" s="41"/>
      <c r="R108" s="44"/>
      <c r="S108" s="12"/>
      <c r="T108" s="17"/>
      <c r="U108" s="18"/>
      <c r="V108" s="18"/>
      <c r="W108" s="18"/>
      <c r="X108" s="18"/>
      <c r="Y108" s="46"/>
      <c r="Z108" s="44"/>
      <c r="AA108" s="12"/>
      <c r="AB108" s="294"/>
      <c r="AC108" s="11"/>
      <c r="AD108" s="6"/>
      <c r="AE108" s="6"/>
      <c r="AF108" s="6"/>
      <c r="AG108" s="41"/>
      <c r="AH108" s="44"/>
      <c r="AI108" s="6"/>
      <c r="AJ108" s="44"/>
      <c r="AK108" s="11"/>
      <c r="AL108" s="6"/>
      <c r="AM108" s="6"/>
      <c r="AN108" s="6"/>
      <c r="AO108" s="6"/>
      <c r="AP108" s="41"/>
      <c r="AQ108" s="44"/>
      <c r="AR108" s="12"/>
      <c r="AS108" s="11"/>
      <c r="AT108" s="6"/>
      <c r="AU108" s="6"/>
      <c r="AV108" s="6"/>
      <c r="AW108" s="6"/>
      <c r="AX108" s="41"/>
      <c r="AY108" s="44"/>
      <c r="AZ108" s="12"/>
      <c r="BA108" s="11"/>
      <c r="BB108" s="6"/>
      <c r="BC108" s="6"/>
      <c r="BD108" s="6"/>
      <c r="BE108" s="6"/>
      <c r="BF108" s="41"/>
      <c r="BG108" s="44"/>
      <c r="BH108" s="12"/>
      <c r="BI108" s="11"/>
      <c r="BJ108" s="6"/>
      <c r="BK108" s="6"/>
      <c r="BL108" s="6"/>
      <c r="BM108" s="41"/>
      <c r="BN108" s="11"/>
      <c r="BO108" s="6"/>
      <c r="BP108" s="6"/>
      <c r="BQ108" s="6"/>
      <c r="BR108" s="12"/>
      <c r="BS108" s="11"/>
      <c r="BT108" s="6"/>
      <c r="BU108" s="6"/>
      <c r="BV108" s="6"/>
      <c r="BW108" s="41"/>
      <c r="BX108" s="11"/>
      <c r="BY108" s="6"/>
      <c r="BZ108" s="6"/>
      <c r="CA108" s="12"/>
      <c r="CB108" s="11"/>
      <c r="CC108" s="83"/>
      <c r="CD108" s="1"/>
      <c r="CE108" s="1"/>
      <c r="CF108" s="1"/>
      <c r="CG108" s="1"/>
      <c r="CH108" s="1"/>
      <c r="CT108" s="23"/>
    </row>
    <row r="109" spans="1:98">
      <c r="A109" s="73">
        <v>103</v>
      </c>
      <c r="B109" s="412"/>
      <c r="C109" s="413"/>
      <c r="D109" s="414"/>
      <c r="E109" s="415"/>
      <c r="F109" s="416"/>
      <c r="G109" s="416"/>
      <c r="H109" s="417"/>
      <c r="I109" s="418"/>
      <c r="J109" s="419"/>
      <c r="K109" s="420"/>
      <c r="L109" s="11"/>
      <c r="M109" s="6"/>
      <c r="N109" s="6"/>
      <c r="O109" s="6"/>
      <c r="P109" s="6"/>
      <c r="Q109" s="41"/>
      <c r="R109" s="44"/>
      <c r="S109" s="12"/>
      <c r="T109" s="17"/>
      <c r="U109" s="18"/>
      <c r="V109" s="18"/>
      <c r="W109" s="18"/>
      <c r="X109" s="18"/>
      <c r="Y109" s="46"/>
      <c r="Z109" s="44"/>
      <c r="AA109" s="12"/>
      <c r="AB109" s="294"/>
      <c r="AC109" s="11"/>
      <c r="AD109" s="6"/>
      <c r="AE109" s="6"/>
      <c r="AF109" s="6"/>
      <c r="AG109" s="41"/>
      <c r="AH109" s="44"/>
      <c r="AI109" s="6"/>
      <c r="AJ109" s="44"/>
      <c r="AK109" s="11"/>
      <c r="AL109" s="6"/>
      <c r="AM109" s="6"/>
      <c r="AN109" s="6"/>
      <c r="AO109" s="6"/>
      <c r="AP109" s="41"/>
      <c r="AQ109" s="44"/>
      <c r="AR109" s="12"/>
      <c r="AS109" s="11"/>
      <c r="AT109" s="6"/>
      <c r="AU109" s="6"/>
      <c r="AV109" s="6"/>
      <c r="AW109" s="6"/>
      <c r="AX109" s="41"/>
      <c r="AY109" s="44"/>
      <c r="AZ109" s="12"/>
      <c r="BA109" s="11"/>
      <c r="BB109" s="6"/>
      <c r="BC109" s="6"/>
      <c r="BD109" s="6"/>
      <c r="BE109" s="6"/>
      <c r="BF109" s="41"/>
      <c r="BG109" s="44"/>
      <c r="BH109" s="12"/>
      <c r="BI109" s="11"/>
      <c r="BJ109" s="6"/>
      <c r="BK109" s="6"/>
      <c r="BL109" s="6"/>
      <c r="BM109" s="41"/>
      <c r="BN109" s="11"/>
      <c r="BO109" s="6"/>
      <c r="BP109" s="6"/>
      <c r="BQ109" s="6"/>
      <c r="BR109" s="12"/>
      <c r="BS109" s="11"/>
      <c r="BT109" s="6"/>
      <c r="BU109" s="6"/>
      <c r="BV109" s="6"/>
      <c r="BW109" s="41"/>
      <c r="BX109" s="11"/>
      <c r="BY109" s="6"/>
      <c r="BZ109" s="6"/>
      <c r="CA109" s="12"/>
      <c r="CB109" s="11"/>
      <c r="CC109" s="83"/>
      <c r="CD109" s="1"/>
      <c r="CE109" s="1"/>
      <c r="CF109" s="1"/>
      <c r="CG109" s="1"/>
      <c r="CH109" s="1"/>
      <c r="CT109" s="23"/>
    </row>
    <row r="110" spans="1:98">
      <c r="A110" s="73">
        <v>104</v>
      </c>
      <c r="B110" s="412"/>
      <c r="C110" s="413"/>
      <c r="D110" s="414"/>
      <c r="E110" s="415"/>
      <c r="F110" s="416"/>
      <c r="G110" s="416"/>
      <c r="H110" s="417"/>
      <c r="I110" s="418"/>
      <c r="J110" s="419"/>
      <c r="K110" s="420"/>
      <c r="L110" s="11"/>
      <c r="M110" s="6"/>
      <c r="N110" s="6"/>
      <c r="O110" s="6"/>
      <c r="P110" s="6"/>
      <c r="Q110" s="41"/>
      <c r="R110" s="44"/>
      <c r="S110" s="12"/>
      <c r="T110" s="17"/>
      <c r="U110" s="18"/>
      <c r="V110" s="18"/>
      <c r="W110" s="18"/>
      <c r="X110" s="18"/>
      <c r="Y110" s="46"/>
      <c r="Z110" s="44"/>
      <c r="AA110" s="12"/>
      <c r="AB110" s="294"/>
      <c r="AC110" s="11"/>
      <c r="AD110" s="6"/>
      <c r="AE110" s="6"/>
      <c r="AF110" s="6"/>
      <c r="AG110" s="41"/>
      <c r="AH110" s="44"/>
      <c r="AI110" s="6"/>
      <c r="AJ110" s="44"/>
      <c r="AK110" s="11"/>
      <c r="AL110" s="6"/>
      <c r="AM110" s="6"/>
      <c r="AN110" s="6"/>
      <c r="AO110" s="6"/>
      <c r="AP110" s="41"/>
      <c r="AQ110" s="44"/>
      <c r="AR110" s="12"/>
      <c r="AS110" s="11"/>
      <c r="AT110" s="6"/>
      <c r="AU110" s="6"/>
      <c r="AV110" s="6"/>
      <c r="AW110" s="6"/>
      <c r="AX110" s="41"/>
      <c r="AY110" s="44"/>
      <c r="AZ110" s="12"/>
      <c r="BA110" s="11"/>
      <c r="BB110" s="6"/>
      <c r="BC110" s="6"/>
      <c r="BD110" s="6"/>
      <c r="BE110" s="6"/>
      <c r="BF110" s="41"/>
      <c r="BG110" s="44"/>
      <c r="BH110" s="12"/>
      <c r="BI110" s="11"/>
      <c r="BJ110" s="6"/>
      <c r="BK110" s="6"/>
      <c r="BL110" s="6"/>
      <c r="BM110" s="41"/>
      <c r="BN110" s="11"/>
      <c r="BO110" s="6"/>
      <c r="BP110" s="6"/>
      <c r="BQ110" s="6"/>
      <c r="BR110" s="12"/>
      <c r="BS110" s="11"/>
      <c r="BT110" s="6"/>
      <c r="BU110" s="6"/>
      <c r="BV110" s="6"/>
      <c r="BW110" s="41"/>
      <c r="BX110" s="11"/>
      <c r="BY110" s="6"/>
      <c r="BZ110" s="6"/>
      <c r="CA110" s="12"/>
      <c r="CB110" s="11"/>
      <c r="CC110" s="83"/>
      <c r="CD110" s="1"/>
      <c r="CE110" s="1"/>
      <c r="CF110" s="1"/>
      <c r="CG110" s="1"/>
      <c r="CH110" s="1"/>
      <c r="CT110" s="23"/>
    </row>
    <row r="111" spans="1:98">
      <c r="A111" s="73">
        <v>105</v>
      </c>
      <c r="B111" s="412"/>
      <c r="C111" s="413"/>
      <c r="D111" s="414"/>
      <c r="E111" s="415"/>
      <c r="F111" s="416"/>
      <c r="G111" s="416"/>
      <c r="H111" s="417"/>
      <c r="I111" s="418"/>
      <c r="J111" s="419"/>
      <c r="K111" s="420"/>
      <c r="L111" s="11"/>
      <c r="M111" s="6"/>
      <c r="N111" s="6"/>
      <c r="O111" s="6"/>
      <c r="P111" s="6"/>
      <c r="Q111" s="41"/>
      <c r="R111" s="44"/>
      <c r="S111" s="12"/>
      <c r="T111" s="17"/>
      <c r="U111" s="18"/>
      <c r="V111" s="18"/>
      <c r="W111" s="18"/>
      <c r="X111" s="18"/>
      <c r="Y111" s="46"/>
      <c r="Z111" s="44"/>
      <c r="AA111" s="12"/>
      <c r="AB111" s="294"/>
      <c r="AC111" s="11"/>
      <c r="AD111" s="6"/>
      <c r="AE111" s="6"/>
      <c r="AF111" s="6"/>
      <c r="AG111" s="41"/>
      <c r="AH111" s="44"/>
      <c r="AI111" s="6"/>
      <c r="AJ111" s="44"/>
      <c r="AK111" s="11"/>
      <c r="AL111" s="6"/>
      <c r="AM111" s="6"/>
      <c r="AN111" s="6"/>
      <c r="AO111" s="6"/>
      <c r="AP111" s="41"/>
      <c r="AQ111" s="44"/>
      <c r="AR111" s="12"/>
      <c r="AS111" s="11"/>
      <c r="AT111" s="6"/>
      <c r="AU111" s="6"/>
      <c r="AV111" s="6"/>
      <c r="AW111" s="6"/>
      <c r="AX111" s="41"/>
      <c r="AY111" s="44"/>
      <c r="AZ111" s="12"/>
      <c r="BA111" s="11"/>
      <c r="BB111" s="6"/>
      <c r="BC111" s="6"/>
      <c r="BD111" s="6"/>
      <c r="BE111" s="6"/>
      <c r="BF111" s="41"/>
      <c r="BG111" s="44"/>
      <c r="BH111" s="12"/>
      <c r="BI111" s="11"/>
      <c r="BJ111" s="6"/>
      <c r="BK111" s="6"/>
      <c r="BL111" s="6"/>
      <c r="BM111" s="41"/>
      <c r="BN111" s="11"/>
      <c r="BO111" s="6"/>
      <c r="BP111" s="6"/>
      <c r="BQ111" s="6"/>
      <c r="BR111" s="12"/>
      <c r="BS111" s="11"/>
      <c r="BT111" s="6"/>
      <c r="BU111" s="6"/>
      <c r="BV111" s="6"/>
      <c r="BW111" s="41"/>
      <c r="BX111" s="11"/>
      <c r="BY111" s="6"/>
      <c r="BZ111" s="6"/>
      <c r="CA111" s="12"/>
      <c r="CB111" s="11"/>
      <c r="CC111" s="83"/>
      <c r="CD111" s="1"/>
      <c r="CE111" s="1"/>
      <c r="CF111" s="1"/>
      <c r="CG111" s="1"/>
      <c r="CH111" s="1"/>
      <c r="CT111" s="23"/>
    </row>
    <row r="112" spans="1:98">
      <c r="A112" s="73">
        <v>106</v>
      </c>
      <c r="B112" s="412"/>
      <c r="C112" s="413"/>
      <c r="D112" s="414"/>
      <c r="E112" s="415"/>
      <c r="F112" s="416"/>
      <c r="G112" s="416"/>
      <c r="H112" s="417"/>
      <c r="I112" s="418"/>
      <c r="J112" s="419"/>
      <c r="K112" s="420"/>
      <c r="L112" s="11"/>
      <c r="M112" s="6"/>
      <c r="N112" s="6"/>
      <c r="O112" s="6"/>
      <c r="P112" s="6"/>
      <c r="Q112" s="41"/>
      <c r="R112" s="44"/>
      <c r="S112" s="12"/>
      <c r="T112" s="17"/>
      <c r="U112" s="18"/>
      <c r="V112" s="18"/>
      <c r="W112" s="18"/>
      <c r="X112" s="18"/>
      <c r="Y112" s="46"/>
      <c r="Z112" s="44"/>
      <c r="AA112" s="12"/>
      <c r="AB112" s="294"/>
      <c r="AC112" s="11"/>
      <c r="AD112" s="6"/>
      <c r="AE112" s="6"/>
      <c r="AF112" s="6"/>
      <c r="AG112" s="41"/>
      <c r="AH112" s="44"/>
      <c r="AI112" s="6"/>
      <c r="AJ112" s="44"/>
      <c r="AK112" s="11"/>
      <c r="AL112" s="6"/>
      <c r="AM112" s="6"/>
      <c r="AN112" s="6"/>
      <c r="AO112" s="6"/>
      <c r="AP112" s="41"/>
      <c r="AQ112" s="44"/>
      <c r="AR112" s="12"/>
      <c r="AS112" s="11"/>
      <c r="AT112" s="6"/>
      <c r="AU112" s="6"/>
      <c r="AV112" s="6"/>
      <c r="AW112" s="6"/>
      <c r="AX112" s="41"/>
      <c r="AY112" s="44"/>
      <c r="AZ112" s="12"/>
      <c r="BA112" s="11"/>
      <c r="BB112" s="6"/>
      <c r="BC112" s="6"/>
      <c r="BD112" s="6"/>
      <c r="BE112" s="6"/>
      <c r="BF112" s="41"/>
      <c r="BG112" s="44"/>
      <c r="BH112" s="12"/>
      <c r="BI112" s="11"/>
      <c r="BJ112" s="6"/>
      <c r="BK112" s="6"/>
      <c r="BL112" s="6"/>
      <c r="BM112" s="41"/>
      <c r="BN112" s="11"/>
      <c r="BO112" s="6"/>
      <c r="BP112" s="6"/>
      <c r="BQ112" s="6"/>
      <c r="BR112" s="12"/>
      <c r="BS112" s="11"/>
      <c r="BT112" s="6"/>
      <c r="BU112" s="6"/>
      <c r="BV112" s="6"/>
      <c r="BW112" s="41"/>
      <c r="BX112" s="11"/>
      <c r="BY112" s="6"/>
      <c r="BZ112" s="6"/>
      <c r="CA112" s="12"/>
      <c r="CB112" s="11"/>
      <c r="CC112" s="83"/>
      <c r="CD112" s="1"/>
      <c r="CE112" s="1"/>
      <c r="CF112" s="1"/>
      <c r="CG112" s="1"/>
      <c r="CH112" s="1"/>
      <c r="CT112" s="23"/>
    </row>
    <row r="113" spans="1:98">
      <c r="A113" s="73">
        <v>107</v>
      </c>
      <c r="B113" s="412"/>
      <c r="C113" s="413"/>
      <c r="D113" s="414"/>
      <c r="E113" s="415"/>
      <c r="F113" s="416"/>
      <c r="G113" s="416"/>
      <c r="H113" s="417"/>
      <c r="I113" s="418"/>
      <c r="J113" s="419"/>
      <c r="K113" s="420"/>
      <c r="L113" s="11"/>
      <c r="M113" s="6"/>
      <c r="N113" s="6"/>
      <c r="O113" s="6"/>
      <c r="P113" s="6"/>
      <c r="Q113" s="41"/>
      <c r="R113" s="44"/>
      <c r="S113" s="12"/>
      <c r="T113" s="17"/>
      <c r="U113" s="18"/>
      <c r="V113" s="18"/>
      <c r="W113" s="18"/>
      <c r="X113" s="18"/>
      <c r="Y113" s="46"/>
      <c r="Z113" s="44"/>
      <c r="AA113" s="12"/>
      <c r="AB113" s="294"/>
      <c r="AC113" s="11"/>
      <c r="AD113" s="6"/>
      <c r="AE113" s="6"/>
      <c r="AF113" s="6"/>
      <c r="AG113" s="41"/>
      <c r="AH113" s="44"/>
      <c r="AI113" s="6"/>
      <c r="AJ113" s="44"/>
      <c r="AK113" s="11"/>
      <c r="AL113" s="6"/>
      <c r="AM113" s="6"/>
      <c r="AN113" s="6"/>
      <c r="AO113" s="6"/>
      <c r="AP113" s="41"/>
      <c r="AQ113" s="44"/>
      <c r="AR113" s="12"/>
      <c r="AS113" s="11"/>
      <c r="AT113" s="6"/>
      <c r="AU113" s="6"/>
      <c r="AV113" s="6"/>
      <c r="AW113" s="6"/>
      <c r="AX113" s="41"/>
      <c r="AY113" s="44"/>
      <c r="AZ113" s="12"/>
      <c r="BA113" s="11"/>
      <c r="BB113" s="6"/>
      <c r="BC113" s="6"/>
      <c r="BD113" s="6"/>
      <c r="BE113" s="6"/>
      <c r="BF113" s="41"/>
      <c r="BG113" s="44"/>
      <c r="BH113" s="12"/>
      <c r="BI113" s="11"/>
      <c r="BJ113" s="6"/>
      <c r="BK113" s="6"/>
      <c r="BL113" s="6"/>
      <c r="BM113" s="41"/>
      <c r="BN113" s="11"/>
      <c r="BO113" s="6"/>
      <c r="BP113" s="6"/>
      <c r="BQ113" s="6"/>
      <c r="BR113" s="12"/>
      <c r="BS113" s="11"/>
      <c r="BT113" s="6"/>
      <c r="BU113" s="6"/>
      <c r="BV113" s="6"/>
      <c r="BW113" s="41"/>
      <c r="BX113" s="11"/>
      <c r="BY113" s="6"/>
      <c r="BZ113" s="6"/>
      <c r="CA113" s="12"/>
      <c r="CB113" s="11"/>
      <c r="CC113" s="83"/>
      <c r="CD113" s="1"/>
      <c r="CE113" s="1"/>
      <c r="CF113" s="1"/>
      <c r="CG113" s="1"/>
      <c r="CH113" s="1"/>
      <c r="CT113" s="23"/>
    </row>
    <row r="114" spans="1:98">
      <c r="A114" s="73">
        <v>108</v>
      </c>
      <c r="B114" s="412"/>
      <c r="C114" s="413"/>
      <c r="D114" s="414"/>
      <c r="E114" s="415"/>
      <c r="F114" s="416"/>
      <c r="G114" s="416"/>
      <c r="H114" s="417"/>
      <c r="I114" s="418"/>
      <c r="J114" s="419"/>
      <c r="K114" s="420"/>
      <c r="L114" s="11"/>
      <c r="M114" s="6"/>
      <c r="N114" s="6"/>
      <c r="O114" s="6"/>
      <c r="P114" s="6"/>
      <c r="Q114" s="41"/>
      <c r="R114" s="44"/>
      <c r="S114" s="12"/>
      <c r="T114" s="17"/>
      <c r="U114" s="18"/>
      <c r="V114" s="18"/>
      <c r="W114" s="18"/>
      <c r="X114" s="18"/>
      <c r="Y114" s="46"/>
      <c r="Z114" s="44"/>
      <c r="AA114" s="12"/>
      <c r="AB114" s="294"/>
      <c r="AC114" s="11"/>
      <c r="AD114" s="6"/>
      <c r="AE114" s="6"/>
      <c r="AF114" s="6"/>
      <c r="AG114" s="41"/>
      <c r="AH114" s="44"/>
      <c r="AI114" s="6"/>
      <c r="AJ114" s="44"/>
      <c r="AK114" s="11"/>
      <c r="AL114" s="6"/>
      <c r="AM114" s="6"/>
      <c r="AN114" s="6"/>
      <c r="AO114" s="6"/>
      <c r="AP114" s="41"/>
      <c r="AQ114" s="44"/>
      <c r="AR114" s="12"/>
      <c r="AS114" s="11"/>
      <c r="AT114" s="6"/>
      <c r="AU114" s="6"/>
      <c r="AV114" s="6"/>
      <c r="AW114" s="6"/>
      <c r="AX114" s="41"/>
      <c r="AY114" s="44"/>
      <c r="AZ114" s="12"/>
      <c r="BA114" s="11"/>
      <c r="BB114" s="6"/>
      <c r="BC114" s="6"/>
      <c r="BD114" s="6"/>
      <c r="BE114" s="6"/>
      <c r="BF114" s="41"/>
      <c r="BG114" s="44"/>
      <c r="BH114" s="12"/>
      <c r="BI114" s="11"/>
      <c r="BJ114" s="6"/>
      <c r="BK114" s="6"/>
      <c r="BL114" s="6"/>
      <c r="BM114" s="41"/>
      <c r="BN114" s="11"/>
      <c r="BO114" s="6"/>
      <c r="BP114" s="6"/>
      <c r="BQ114" s="6"/>
      <c r="BR114" s="12"/>
      <c r="BS114" s="11"/>
      <c r="BT114" s="6"/>
      <c r="BU114" s="6"/>
      <c r="BV114" s="6"/>
      <c r="BW114" s="41"/>
      <c r="BX114" s="11"/>
      <c r="BY114" s="6"/>
      <c r="BZ114" s="6"/>
      <c r="CA114" s="12"/>
      <c r="CB114" s="11"/>
      <c r="CC114" s="83"/>
      <c r="CD114" s="1"/>
      <c r="CE114" s="1"/>
      <c r="CF114" s="1"/>
      <c r="CG114" s="1"/>
      <c r="CH114" s="1"/>
      <c r="CT114" s="23"/>
    </row>
    <row r="115" spans="1:98">
      <c r="A115" s="73">
        <v>109</v>
      </c>
      <c r="B115" s="412"/>
      <c r="C115" s="413"/>
      <c r="D115" s="414"/>
      <c r="E115" s="415"/>
      <c r="F115" s="416"/>
      <c r="G115" s="416"/>
      <c r="H115" s="417"/>
      <c r="I115" s="418"/>
      <c r="J115" s="419"/>
      <c r="K115" s="420"/>
      <c r="L115" s="11"/>
      <c r="M115" s="6"/>
      <c r="N115" s="6"/>
      <c r="O115" s="6"/>
      <c r="P115" s="6"/>
      <c r="Q115" s="41"/>
      <c r="R115" s="44"/>
      <c r="S115" s="12"/>
      <c r="T115" s="17"/>
      <c r="U115" s="18"/>
      <c r="V115" s="18"/>
      <c r="W115" s="18"/>
      <c r="X115" s="18"/>
      <c r="Y115" s="46"/>
      <c r="Z115" s="44"/>
      <c r="AA115" s="12"/>
      <c r="AB115" s="294"/>
      <c r="AC115" s="11"/>
      <c r="AD115" s="6"/>
      <c r="AE115" s="6"/>
      <c r="AF115" s="6"/>
      <c r="AG115" s="41"/>
      <c r="AH115" s="44"/>
      <c r="AI115" s="6"/>
      <c r="AJ115" s="44"/>
      <c r="AK115" s="11"/>
      <c r="AL115" s="6"/>
      <c r="AM115" s="6"/>
      <c r="AN115" s="6"/>
      <c r="AO115" s="6"/>
      <c r="AP115" s="41"/>
      <c r="AQ115" s="44"/>
      <c r="AR115" s="12"/>
      <c r="AS115" s="11"/>
      <c r="AT115" s="6"/>
      <c r="AU115" s="6"/>
      <c r="AV115" s="6"/>
      <c r="AW115" s="6"/>
      <c r="AX115" s="41"/>
      <c r="AY115" s="44"/>
      <c r="AZ115" s="12"/>
      <c r="BA115" s="11"/>
      <c r="BB115" s="6"/>
      <c r="BC115" s="6"/>
      <c r="BD115" s="6"/>
      <c r="BE115" s="6"/>
      <c r="BF115" s="41"/>
      <c r="BG115" s="44"/>
      <c r="BH115" s="12"/>
      <c r="BI115" s="11"/>
      <c r="BJ115" s="6"/>
      <c r="BK115" s="6"/>
      <c r="BL115" s="6"/>
      <c r="BM115" s="41"/>
      <c r="BN115" s="11"/>
      <c r="BO115" s="6"/>
      <c r="BP115" s="6"/>
      <c r="BQ115" s="6"/>
      <c r="BR115" s="12"/>
      <c r="BS115" s="11"/>
      <c r="BT115" s="6"/>
      <c r="BU115" s="6"/>
      <c r="BV115" s="6"/>
      <c r="BW115" s="41"/>
      <c r="BX115" s="11"/>
      <c r="BY115" s="6"/>
      <c r="BZ115" s="6"/>
      <c r="CA115" s="12"/>
      <c r="CB115" s="11"/>
      <c r="CC115" s="83"/>
      <c r="CD115" s="1"/>
      <c r="CE115" s="1"/>
      <c r="CF115" s="1"/>
      <c r="CG115" s="1"/>
      <c r="CH115" s="1"/>
      <c r="CT115" s="23"/>
    </row>
    <row r="116" spans="1:98">
      <c r="A116" s="73">
        <v>110</v>
      </c>
      <c r="B116" s="412"/>
      <c r="C116" s="413"/>
      <c r="D116" s="414"/>
      <c r="E116" s="415"/>
      <c r="F116" s="416"/>
      <c r="G116" s="416"/>
      <c r="H116" s="417"/>
      <c r="I116" s="418"/>
      <c r="J116" s="419"/>
      <c r="K116" s="420"/>
      <c r="L116" s="11"/>
      <c r="M116" s="6"/>
      <c r="N116" s="6"/>
      <c r="O116" s="6"/>
      <c r="P116" s="6"/>
      <c r="Q116" s="41"/>
      <c r="R116" s="44"/>
      <c r="S116" s="12"/>
      <c r="T116" s="17"/>
      <c r="U116" s="18"/>
      <c r="V116" s="18"/>
      <c r="W116" s="18"/>
      <c r="X116" s="18"/>
      <c r="Y116" s="46"/>
      <c r="Z116" s="44"/>
      <c r="AA116" s="12"/>
      <c r="AB116" s="294"/>
      <c r="AC116" s="11"/>
      <c r="AD116" s="6"/>
      <c r="AE116" s="6"/>
      <c r="AF116" s="6"/>
      <c r="AG116" s="41"/>
      <c r="AH116" s="44"/>
      <c r="AI116" s="6"/>
      <c r="AJ116" s="44"/>
      <c r="AK116" s="11"/>
      <c r="AL116" s="6"/>
      <c r="AM116" s="6"/>
      <c r="AN116" s="6"/>
      <c r="AO116" s="6"/>
      <c r="AP116" s="41"/>
      <c r="AQ116" s="44"/>
      <c r="AR116" s="12"/>
      <c r="AS116" s="11"/>
      <c r="AT116" s="6"/>
      <c r="AU116" s="6"/>
      <c r="AV116" s="6"/>
      <c r="AW116" s="6"/>
      <c r="AX116" s="41"/>
      <c r="AY116" s="44"/>
      <c r="AZ116" s="12"/>
      <c r="BA116" s="11"/>
      <c r="BB116" s="6"/>
      <c r="BC116" s="6"/>
      <c r="BD116" s="6"/>
      <c r="BE116" s="6"/>
      <c r="BF116" s="41"/>
      <c r="BG116" s="44"/>
      <c r="BH116" s="12"/>
      <c r="BI116" s="11"/>
      <c r="BJ116" s="6"/>
      <c r="BK116" s="6"/>
      <c r="BL116" s="6"/>
      <c r="BM116" s="41"/>
      <c r="BN116" s="11"/>
      <c r="BO116" s="6"/>
      <c r="BP116" s="6"/>
      <c r="BQ116" s="6"/>
      <c r="BR116" s="12"/>
      <c r="BS116" s="11"/>
      <c r="BT116" s="6"/>
      <c r="BU116" s="6"/>
      <c r="BV116" s="6"/>
      <c r="BW116" s="41"/>
      <c r="BX116" s="11"/>
      <c r="BY116" s="6"/>
      <c r="BZ116" s="6"/>
      <c r="CA116" s="12"/>
      <c r="CB116" s="11"/>
      <c r="CC116" s="83"/>
      <c r="CD116" s="1"/>
      <c r="CE116" s="1"/>
      <c r="CF116" s="1"/>
      <c r="CG116" s="1"/>
      <c r="CH116" s="1"/>
      <c r="CT116" s="23"/>
    </row>
    <row r="117" spans="1:98">
      <c r="A117" s="73">
        <v>111</v>
      </c>
      <c r="B117" s="412"/>
      <c r="C117" s="413"/>
      <c r="D117" s="414"/>
      <c r="E117" s="415"/>
      <c r="F117" s="416"/>
      <c r="G117" s="416"/>
      <c r="H117" s="417"/>
      <c r="I117" s="418"/>
      <c r="J117" s="419"/>
      <c r="K117" s="420"/>
      <c r="L117" s="11"/>
      <c r="M117" s="6"/>
      <c r="N117" s="6"/>
      <c r="O117" s="6"/>
      <c r="P117" s="6"/>
      <c r="Q117" s="41"/>
      <c r="R117" s="44"/>
      <c r="S117" s="12"/>
      <c r="T117" s="17"/>
      <c r="U117" s="18"/>
      <c r="V117" s="18"/>
      <c r="W117" s="18"/>
      <c r="X117" s="18"/>
      <c r="Y117" s="46"/>
      <c r="Z117" s="44"/>
      <c r="AA117" s="12"/>
      <c r="AB117" s="294"/>
      <c r="AC117" s="11"/>
      <c r="AD117" s="6"/>
      <c r="AE117" s="6"/>
      <c r="AF117" s="6"/>
      <c r="AG117" s="41"/>
      <c r="AH117" s="44"/>
      <c r="AI117" s="6"/>
      <c r="AJ117" s="44"/>
      <c r="AK117" s="11"/>
      <c r="AL117" s="6"/>
      <c r="AM117" s="6"/>
      <c r="AN117" s="6"/>
      <c r="AO117" s="6"/>
      <c r="AP117" s="41"/>
      <c r="AQ117" s="44"/>
      <c r="AR117" s="12"/>
      <c r="AS117" s="11"/>
      <c r="AT117" s="6"/>
      <c r="AU117" s="6"/>
      <c r="AV117" s="6"/>
      <c r="AW117" s="6"/>
      <c r="AX117" s="41"/>
      <c r="AY117" s="44"/>
      <c r="AZ117" s="12"/>
      <c r="BA117" s="11"/>
      <c r="BB117" s="6"/>
      <c r="BC117" s="6"/>
      <c r="BD117" s="6"/>
      <c r="BE117" s="6"/>
      <c r="BF117" s="41"/>
      <c r="BG117" s="44"/>
      <c r="BH117" s="12"/>
      <c r="BI117" s="11"/>
      <c r="BJ117" s="6"/>
      <c r="BK117" s="6"/>
      <c r="BL117" s="6"/>
      <c r="BM117" s="41"/>
      <c r="BN117" s="11"/>
      <c r="BO117" s="6"/>
      <c r="BP117" s="6"/>
      <c r="BQ117" s="6"/>
      <c r="BR117" s="12"/>
      <c r="BS117" s="11"/>
      <c r="BT117" s="6"/>
      <c r="BU117" s="6"/>
      <c r="BV117" s="6"/>
      <c r="BW117" s="41"/>
      <c r="BX117" s="11"/>
      <c r="BY117" s="6"/>
      <c r="BZ117" s="6"/>
      <c r="CA117" s="12"/>
      <c r="CB117" s="11"/>
      <c r="CC117" s="83"/>
      <c r="CD117" s="1"/>
      <c r="CE117" s="1"/>
      <c r="CF117" s="1"/>
      <c r="CG117" s="1"/>
      <c r="CH117" s="1"/>
      <c r="CT117" s="23"/>
    </row>
    <row r="118" spans="1:98">
      <c r="A118" s="73">
        <v>112</v>
      </c>
      <c r="B118" s="412"/>
      <c r="C118" s="413"/>
      <c r="D118" s="414"/>
      <c r="E118" s="415"/>
      <c r="F118" s="416"/>
      <c r="G118" s="416"/>
      <c r="H118" s="417"/>
      <c r="I118" s="418"/>
      <c r="J118" s="419"/>
      <c r="K118" s="420"/>
      <c r="L118" s="11"/>
      <c r="M118" s="6"/>
      <c r="N118" s="6"/>
      <c r="O118" s="6"/>
      <c r="P118" s="6"/>
      <c r="Q118" s="41"/>
      <c r="R118" s="44"/>
      <c r="S118" s="12"/>
      <c r="T118" s="17"/>
      <c r="U118" s="18"/>
      <c r="V118" s="18"/>
      <c r="W118" s="18"/>
      <c r="X118" s="18"/>
      <c r="Y118" s="46"/>
      <c r="Z118" s="44"/>
      <c r="AA118" s="12"/>
      <c r="AB118" s="294"/>
      <c r="AC118" s="11"/>
      <c r="AD118" s="6"/>
      <c r="AE118" s="6"/>
      <c r="AF118" s="6"/>
      <c r="AG118" s="41"/>
      <c r="AH118" s="44"/>
      <c r="AI118" s="6"/>
      <c r="AJ118" s="44"/>
      <c r="AK118" s="11"/>
      <c r="AL118" s="6"/>
      <c r="AM118" s="6"/>
      <c r="AN118" s="6"/>
      <c r="AO118" s="6"/>
      <c r="AP118" s="41"/>
      <c r="AQ118" s="44"/>
      <c r="AR118" s="12"/>
      <c r="AS118" s="11"/>
      <c r="AT118" s="6"/>
      <c r="AU118" s="6"/>
      <c r="AV118" s="6"/>
      <c r="AW118" s="6"/>
      <c r="AX118" s="41"/>
      <c r="AY118" s="44"/>
      <c r="AZ118" s="12"/>
      <c r="BA118" s="11"/>
      <c r="BB118" s="6"/>
      <c r="BC118" s="6"/>
      <c r="BD118" s="6"/>
      <c r="BE118" s="6"/>
      <c r="BF118" s="41"/>
      <c r="BG118" s="44"/>
      <c r="BH118" s="12"/>
      <c r="BI118" s="11"/>
      <c r="BJ118" s="6"/>
      <c r="BK118" s="6"/>
      <c r="BL118" s="6"/>
      <c r="BM118" s="41"/>
      <c r="BN118" s="11"/>
      <c r="BO118" s="6"/>
      <c r="BP118" s="6"/>
      <c r="BQ118" s="6"/>
      <c r="BR118" s="12"/>
      <c r="BS118" s="11"/>
      <c r="BT118" s="6"/>
      <c r="BU118" s="6"/>
      <c r="BV118" s="6"/>
      <c r="BW118" s="41"/>
      <c r="BX118" s="11"/>
      <c r="BY118" s="6"/>
      <c r="BZ118" s="6"/>
      <c r="CA118" s="12"/>
      <c r="CB118" s="11"/>
      <c r="CC118" s="83"/>
      <c r="CD118" s="1"/>
      <c r="CE118" s="1"/>
      <c r="CF118" s="1"/>
      <c r="CG118" s="1"/>
      <c r="CH118" s="1"/>
      <c r="CT118" s="23"/>
    </row>
    <row r="119" spans="1:98">
      <c r="A119" s="73">
        <v>113</v>
      </c>
      <c r="B119" s="412"/>
      <c r="C119" s="413"/>
      <c r="D119" s="414"/>
      <c r="E119" s="415"/>
      <c r="F119" s="416"/>
      <c r="G119" s="416"/>
      <c r="H119" s="417"/>
      <c r="I119" s="418"/>
      <c r="J119" s="419"/>
      <c r="K119" s="420"/>
      <c r="L119" s="11"/>
      <c r="M119" s="6"/>
      <c r="N119" s="6"/>
      <c r="O119" s="6"/>
      <c r="P119" s="6"/>
      <c r="Q119" s="41"/>
      <c r="R119" s="44"/>
      <c r="S119" s="12"/>
      <c r="T119" s="17"/>
      <c r="U119" s="18"/>
      <c r="V119" s="18"/>
      <c r="W119" s="18"/>
      <c r="X119" s="18"/>
      <c r="Y119" s="46"/>
      <c r="Z119" s="44"/>
      <c r="AA119" s="12"/>
      <c r="AB119" s="294"/>
      <c r="AC119" s="11"/>
      <c r="AD119" s="6"/>
      <c r="AE119" s="6"/>
      <c r="AF119" s="6"/>
      <c r="AG119" s="41"/>
      <c r="AH119" s="44"/>
      <c r="AI119" s="6"/>
      <c r="AJ119" s="44"/>
      <c r="AK119" s="11"/>
      <c r="AL119" s="6"/>
      <c r="AM119" s="6"/>
      <c r="AN119" s="6"/>
      <c r="AO119" s="6"/>
      <c r="AP119" s="41"/>
      <c r="AQ119" s="44"/>
      <c r="AR119" s="12"/>
      <c r="AS119" s="11"/>
      <c r="AT119" s="6"/>
      <c r="AU119" s="6"/>
      <c r="AV119" s="6"/>
      <c r="AW119" s="6"/>
      <c r="AX119" s="41"/>
      <c r="AY119" s="44"/>
      <c r="AZ119" s="12"/>
      <c r="BA119" s="11"/>
      <c r="BB119" s="6"/>
      <c r="BC119" s="6"/>
      <c r="BD119" s="6"/>
      <c r="BE119" s="6"/>
      <c r="BF119" s="41"/>
      <c r="BG119" s="44"/>
      <c r="BH119" s="12"/>
      <c r="BI119" s="11"/>
      <c r="BJ119" s="6"/>
      <c r="BK119" s="6"/>
      <c r="BL119" s="6"/>
      <c r="BM119" s="41"/>
      <c r="BN119" s="11"/>
      <c r="BO119" s="6"/>
      <c r="BP119" s="6"/>
      <c r="BQ119" s="6"/>
      <c r="BR119" s="12"/>
      <c r="BS119" s="11"/>
      <c r="BT119" s="6"/>
      <c r="BU119" s="6"/>
      <c r="BV119" s="6"/>
      <c r="BW119" s="41"/>
      <c r="BX119" s="11"/>
      <c r="BY119" s="6"/>
      <c r="BZ119" s="6"/>
      <c r="CA119" s="12"/>
      <c r="CB119" s="11"/>
      <c r="CC119" s="83"/>
      <c r="CD119" s="1"/>
      <c r="CE119" s="1"/>
      <c r="CF119" s="1"/>
      <c r="CG119" s="1"/>
      <c r="CH119" s="1"/>
      <c r="CT119" s="23"/>
    </row>
    <row r="120" spans="1:98">
      <c r="A120" s="73">
        <v>114</v>
      </c>
      <c r="B120" s="412"/>
      <c r="C120" s="413"/>
      <c r="D120" s="414"/>
      <c r="E120" s="415"/>
      <c r="F120" s="416"/>
      <c r="G120" s="416"/>
      <c r="H120" s="417"/>
      <c r="I120" s="418"/>
      <c r="J120" s="419"/>
      <c r="K120" s="420"/>
      <c r="L120" s="11"/>
      <c r="M120" s="6"/>
      <c r="N120" s="6"/>
      <c r="O120" s="6"/>
      <c r="P120" s="6"/>
      <c r="Q120" s="41"/>
      <c r="R120" s="44"/>
      <c r="S120" s="12"/>
      <c r="T120" s="17"/>
      <c r="U120" s="18"/>
      <c r="V120" s="18"/>
      <c r="W120" s="18"/>
      <c r="X120" s="18"/>
      <c r="Y120" s="46"/>
      <c r="Z120" s="44"/>
      <c r="AA120" s="12"/>
      <c r="AB120" s="294"/>
      <c r="AC120" s="11"/>
      <c r="AD120" s="6"/>
      <c r="AE120" s="6"/>
      <c r="AF120" s="6"/>
      <c r="AG120" s="41"/>
      <c r="AH120" s="44"/>
      <c r="AI120" s="6"/>
      <c r="AJ120" s="44"/>
      <c r="AK120" s="11"/>
      <c r="AL120" s="6"/>
      <c r="AM120" s="6"/>
      <c r="AN120" s="6"/>
      <c r="AO120" s="6"/>
      <c r="AP120" s="41"/>
      <c r="AQ120" s="44"/>
      <c r="AR120" s="12"/>
      <c r="AS120" s="11"/>
      <c r="AT120" s="6"/>
      <c r="AU120" s="6"/>
      <c r="AV120" s="6"/>
      <c r="AW120" s="6"/>
      <c r="AX120" s="41"/>
      <c r="AY120" s="44"/>
      <c r="AZ120" s="12"/>
      <c r="BA120" s="11"/>
      <c r="BB120" s="6"/>
      <c r="BC120" s="6"/>
      <c r="BD120" s="6"/>
      <c r="BE120" s="6"/>
      <c r="BF120" s="41"/>
      <c r="BG120" s="44"/>
      <c r="BH120" s="12"/>
      <c r="BI120" s="11"/>
      <c r="BJ120" s="6"/>
      <c r="BK120" s="6"/>
      <c r="BL120" s="6"/>
      <c r="BM120" s="41"/>
      <c r="BN120" s="11"/>
      <c r="BO120" s="6"/>
      <c r="BP120" s="6"/>
      <c r="BQ120" s="6"/>
      <c r="BR120" s="12"/>
      <c r="BS120" s="11"/>
      <c r="BT120" s="6"/>
      <c r="BU120" s="6"/>
      <c r="BV120" s="6"/>
      <c r="BW120" s="41"/>
      <c r="BX120" s="11"/>
      <c r="BY120" s="6"/>
      <c r="BZ120" s="6"/>
      <c r="CA120" s="12"/>
      <c r="CB120" s="11"/>
      <c r="CC120" s="83"/>
      <c r="CD120" s="1"/>
      <c r="CE120" s="1"/>
      <c r="CF120" s="1"/>
      <c r="CG120" s="1"/>
      <c r="CH120" s="1"/>
      <c r="CT120" s="23"/>
    </row>
    <row r="121" spans="1:98">
      <c r="A121" s="73">
        <v>115</v>
      </c>
      <c r="B121" s="412"/>
      <c r="C121" s="413"/>
      <c r="D121" s="414"/>
      <c r="E121" s="415"/>
      <c r="F121" s="416"/>
      <c r="G121" s="416"/>
      <c r="H121" s="417"/>
      <c r="I121" s="418"/>
      <c r="J121" s="419"/>
      <c r="K121" s="420"/>
      <c r="L121" s="11"/>
      <c r="M121" s="6"/>
      <c r="N121" s="6"/>
      <c r="O121" s="6"/>
      <c r="P121" s="6"/>
      <c r="Q121" s="41"/>
      <c r="R121" s="44"/>
      <c r="S121" s="12"/>
      <c r="T121" s="17"/>
      <c r="U121" s="18"/>
      <c r="V121" s="18"/>
      <c r="W121" s="18"/>
      <c r="X121" s="18"/>
      <c r="Y121" s="46"/>
      <c r="Z121" s="44"/>
      <c r="AA121" s="12"/>
      <c r="AB121" s="294"/>
      <c r="AC121" s="11"/>
      <c r="AD121" s="6"/>
      <c r="AE121" s="6"/>
      <c r="AF121" s="6"/>
      <c r="AG121" s="41"/>
      <c r="AH121" s="44"/>
      <c r="AI121" s="6"/>
      <c r="AJ121" s="44"/>
      <c r="AK121" s="11"/>
      <c r="AL121" s="6"/>
      <c r="AM121" s="6"/>
      <c r="AN121" s="6"/>
      <c r="AO121" s="6"/>
      <c r="AP121" s="41"/>
      <c r="AQ121" s="44"/>
      <c r="AR121" s="12"/>
      <c r="AS121" s="11"/>
      <c r="AT121" s="6"/>
      <c r="AU121" s="6"/>
      <c r="AV121" s="6"/>
      <c r="AW121" s="6"/>
      <c r="AX121" s="41"/>
      <c r="AY121" s="44"/>
      <c r="AZ121" s="12"/>
      <c r="BA121" s="11"/>
      <c r="BB121" s="6"/>
      <c r="BC121" s="6"/>
      <c r="BD121" s="6"/>
      <c r="BE121" s="6"/>
      <c r="BF121" s="41"/>
      <c r="BG121" s="44"/>
      <c r="BH121" s="12"/>
      <c r="BI121" s="11"/>
      <c r="BJ121" s="6"/>
      <c r="BK121" s="6"/>
      <c r="BL121" s="6"/>
      <c r="BM121" s="41"/>
      <c r="BN121" s="11"/>
      <c r="BO121" s="6"/>
      <c r="BP121" s="6"/>
      <c r="BQ121" s="6"/>
      <c r="BR121" s="12"/>
      <c r="BS121" s="11"/>
      <c r="BT121" s="6"/>
      <c r="BU121" s="6"/>
      <c r="BV121" s="6"/>
      <c r="BW121" s="41"/>
      <c r="BX121" s="11"/>
      <c r="BY121" s="6"/>
      <c r="BZ121" s="6"/>
      <c r="CA121" s="12"/>
      <c r="CB121" s="11"/>
      <c r="CC121" s="83"/>
      <c r="CD121" s="1"/>
      <c r="CE121" s="1"/>
      <c r="CF121" s="1"/>
      <c r="CG121" s="1"/>
      <c r="CH121" s="1"/>
      <c r="CT121" s="23"/>
    </row>
    <row r="122" spans="1:98">
      <c r="A122" s="73">
        <v>116</v>
      </c>
      <c r="B122" s="412"/>
      <c r="C122" s="413"/>
      <c r="D122" s="414"/>
      <c r="E122" s="415"/>
      <c r="F122" s="416"/>
      <c r="G122" s="416"/>
      <c r="H122" s="417"/>
      <c r="I122" s="418"/>
      <c r="J122" s="419"/>
      <c r="K122" s="420"/>
      <c r="L122" s="11"/>
      <c r="M122" s="6"/>
      <c r="N122" s="6"/>
      <c r="O122" s="6"/>
      <c r="P122" s="6"/>
      <c r="Q122" s="41"/>
      <c r="R122" s="44"/>
      <c r="S122" s="12"/>
      <c r="T122" s="17"/>
      <c r="U122" s="18"/>
      <c r="V122" s="18"/>
      <c r="W122" s="18"/>
      <c r="X122" s="18"/>
      <c r="Y122" s="46"/>
      <c r="Z122" s="44"/>
      <c r="AA122" s="12"/>
      <c r="AB122" s="294"/>
      <c r="AC122" s="11"/>
      <c r="AD122" s="6"/>
      <c r="AE122" s="6"/>
      <c r="AF122" s="6"/>
      <c r="AG122" s="41"/>
      <c r="AH122" s="44"/>
      <c r="AI122" s="6"/>
      <c r="AJ122" s="44"/>
      <c r="AK122" s="11"/>
      <c r="AL122" s="6"/>
      <c r="AM122" s="6"/>
      <c r="AN122" s="6"/>
      <c r="AO122" s="6"/>
      <c r="AP122" s="41"/>
      <c r="AQ122" s="44"/>
      <c r="AR122" s="12"/>
      <c r="AS122" s="11"/>
      <c r="AT122" s="6"/>
      <c r="AU122" s="6"/>
      <c r="AV122" s="6"/>
      <c r="AW122" s="6"/>
      <c r="AX122" s="41"/>
      <c r="AY122" s="44"/>
      <c r="AZ122" s="12"/>
      <c r="BA122" s="11"/>
      <c r="BB122" s="6"/>
      <c r="BC122" s="6"/>
      <c r="BD122" s="6"/>
      <c r="BE122" s="6"/>
      <c r="BF122" s="41"/>
      <c r="BG122" s="44"/>
      <c r="BH122" s="12"/>
      <c r="BI122" s="11"/>
      <c r="BJ122" s="6"/>
      <c r="BK122" s="6"/>
      <c r="BL122" s="6"/>
      <c r="BM122" s="41"/>
      <c r="BN122" s="11"/>
      <c r="BO122" s="6"/>
      <c r="BP122" s="6"/>
      <c r="BQ122" s="6"/>
      <c r="BR122" s="12"/>
      <c r="BS122" s="11"/>
      <c r="BT122" s="6"/>
      <c r="BU122" s="6"/>
      <c r="BV122" s="6"/>
      <c r="BW122" s="41"/>
      <c r="BX122" s="11"/>
      <c r="BY122" s="6"/>
      <c r="BZ122" s="6"/>
      <c r="CA122" s="12"/>
      <c r="CB122" s="11"/>
      <c r="CC122" s="83"/>
      <c r="CD122" s="1"/>
      <c r="CE122" s="1"/>
      <c r="CF122" s="1"/>
      <c r="CG122" s="1"/>
      <c r="CH122" s="1"/>
      <c r="CT122" s="23"/>
    </row>
    <row r="123" spans="1:98">
      <c r="A123" s="73">
        <v>117</v>
      </c>
      <c r="B123" s="412"/>
      <c r="C123" s="413"/>
      <c r="D123" s="414"/>
      <c r="E123" s="415"/>
      <c r="F123" s="416"/>
      <c r="G123" s="416"/>
      <c r="H123" s="417"/>
      <c r="I123" s="418"/>
      <c r="J123" s="419"/>
      <c r="K123" s="420"/>
      <c r="L123" s="11"/>
      <c r="M123" s="6"/>
      <c r="N123" s="6"/>
      <c r="O123" s="6"/>
      <c r="P123" s="6"/>
      <c r="Q123" s="41"/>
      <c r="R123" s="44"/>
      <c r="S123" s="12"/>
      <c r="T123" s="17"/>
      <c r="U123" s="18"/>
      <c r="V123" s="18"/>
      <c r="W123" s="18"/>
      <c r="X123" s="18"/>
      <c r="Y123" s="46"/>
      <c r="Z123" s="44"/>
      <c r="AA123" s="12"/>
      <c r="AB123" s="294"/>
      <c r="AC123" s="11"/>
      <c r="AD123" s="6"/>
      <c r="AE123" s="6"/>
      <c r="AF123" s="6"/>
      <c r="AG123" s="41"/>
      <c r="AH123" s="44"/>
      <c r="AI123" s="6"/>
      <c r="AJ123" s="44"/>
      <c r="AK123" s="11"/>
      <c r="AL123" s="6"/>
      <c r="AM123" s="6"/>
      <c r="AN123" s="6"/>
      <c r="AO123" s="6"/>
      <c r="AP123" s="41"/>
      <c r="AQ123" s="44"/>
      <c r="AR123" s="12"/>
      <c r="AS123" s="11"/>
      <c r="AT123" s="6"/>
      <c r="AU123" s="6"/>
      <c r="AV123" s="6"/>
      <c r="AW123" s="6"/>
      <c r="AX123" s="41"/>
      <c r="AY123" s="44"/>
      <c r="AZ123" s="12"/>
      <c r="BA123" s="11"/>
      <c r="BB123" s="6"/>
      <c r="BC123" s="6"/>
      <c r="BD123" s="6"/>
      <c r="BE123" s="6"/>
      <c r="BF123" s="41"/>
      <c r="BG123" s="44"/>
      <c r="BH123" s="12"/>
      <c r="BI123" s="11"/>
      <c r="BJ123" s="6"/>
      <c r="BK123" s="6"/>
      <c r="BL123" s="6"/>
      <c r="BM123" s="41"/>
      <c r="BN123" s="11"/>
      <c r="BO123" s="6"/>
      <c r="BP123" s="6"/>
      <c r="BQ123" s="6"/>
      <c r="BR123" s="12"/>
      <c r="BS123" s="11"/>
      <c r="BT123" s="6"/>
      <c r="BU123" s="6"/>
      <c r="BV123" s="6"/>
      <c r="BW123" s="41"/>
      <c r="BX123" s="11"/>
      <c r="BY123" s="6"/>
      <c r="BZ123" s="6"/>
      <c r="CA123" s="12"/>
      <c r="CB123" s="11"/>
      <c r="CC123" s="83"/>
      <c r="CD123" s="1"/>
      <c r="CE123" s="1"/>
      <c r="CF123" s="1"/>
      <c r="CG123" s="1"/>
      <c r="CH123" s="1"/>
      <c r="CT123" s="23"/>
    </row>
    <row r="124" spans="1:98">
      <c r="A124" s="73">
        <v>118</v>
      </c>
      <c r="B124" s="412"/>
      <c r="C124" s="413"/>
      <c r="D124" s="414"/>
      <c r="E124" s="415"/>
      <c r="F124" s="416"/>
      <c r="G124" s="416"/>
      <c r="H124" s="417"/>
      <c r="I124" s="418"/>
      <c r="J124" s="419"/>
      <c r="K124" s="420"/>
      <c r="L124" s="11"/>
      <c r="M124" s="6"/>
      <c r="N124" s="6"/>
      <c r="O124" s="6"/>
      <c r="P124" s="6"/>
      <c r="Q124" s="41"/>
      <c r="R124" s="44"/>
      <c r="S124" s="12"/>
      <c r="T124" s="17"/>
      <c r="U124" s="18"/>
      <c r="V124" s="18"/>
      <c r="W124" s="18"/>
      <c r="X124" s="18"/>
      <c r="Y124" s="46"/>
      <c r="Z124" s="44"/>
      <c r="AA124" s="12"/>
      <c r="AB124" s="294"/>
      <c r="AC124" s="11"/>
      <c r="AD124" s="6"/>
      <c r="AE124" s="6"/>
      <c r="AF124" s="6"/>
      <c r="AG124" s="41"/>
      <c r="AH124" s="44"/>
      <c r="AI124" s="6"/>
      <c r="AJ124" s="44"/>
      <c r="AK124" s="11"/>
      <c r="AL124" s="6"/>
      <c r="AM124" s="6"/>
      <c r="AN124" s="6"/>
      <c r="AO124" s="6"/>
      <c r="AP124" s="41"/>
      <c r="AQ124" s="44"/>
      <c r="AR124" s="12"/>
      <c r="AS124" s="11"/>
      <c r="AT124" s="6"/>
      <c r="AU124" s="6"/>
      <c r="AV124" s="6"/>
      <c r="AW124" s="6"/>
      <c r="AX124" s="41"/>
      <c r="AY124" s="44"/>
      <c r="AZ124" s="12"/>
      <c r="BA124" s="11"/>
      <c r="BB124" s="6"/>
      <c r="BC124" s="6"/>
      <c r="BD124" s="6"/>
      <c r="BE124" s="6"/>
      <c r="BF124" s="41"/>
      <c r="BG124" s="44"/>
      <c r="BH124" s="12"/>
      <c r="BI124" s="11"/>
      <c r="BJ124" s="6"/>
      <c r="BK124" s="6"/>
      <c r="BL124" s="6"/>
      <c r="BM124" s="41"/>
      <c r="BN124" s="11"/>
      <c r="BO124" s="6"/>
      <c r="BP124" s="6"/>
      <c r="BQ124" s="6"/>
      <c r="BR124" s="12"/>
      <c r="BS124" s="11"/>
      <c r="BT124" s="6"/>
      <c r="BU124" s="6"/>
      <c r="BV124" s="6"/>
      <c r="BW124" s="41"/>
      <c r="BX124" s="11"/>
      <c r="BY124" s="6"/>
      <c r="BZ124" s="6"/>
      <c r="CA124" s="12"/>
      <c r="CB124" s="11"/>
      <c r="CC124" s="83"/>
      <c r="CD124" s="1"/>
      <c r="CE124" s="1"/>
      <c r="CF124" s="1"/>
      <c r="CG124" s="1"/>
      <c r="CH124" s="1"/>
      <c r="CT124" s="23"/>
    </row>
    <row r="125" spans="1:98">
      <c r="A125" s="73">
        <v>119</v>
      </c>
      <c r="B125" s="412"/>
      <c r="C125" s="413"/>
      <c r="D125" s="414"/>
      <c r="E125" s="415"/>
      <c r="F125" s="416"/>
      <c r="G125" s="416"/>
      <c r="H125" s="417"/>
      <c r="I125" s="418"/>
      <c r="J125" s="419"/>
      <c r="K125" s="420"/>
      <c r="L125" s="11"/>
      <c r="M125" s="6"/>
      <c r="N125" s="6"/>
      <c r="O125" s="6"/>
      <c r="P125" s="6"/>
      <c r="Q125" s="41"/>
      <c r="R125" s="44"/>
      <c r="S125" s="12"/>
      <c r="T125" s="17"/>
      <c r="U125" s="18"/>
      <c r="V125" s="18"/>
      <c r="W125" s="18"/>
      <c r="X125" s="18"/>
      <c r="Y125" s="46"/>
      <c r="Z125" s="44"/>
      <c r="AA125" s="12"/>
      <c r="AB125" s="294"/>
      <c r="AC125" s="11"/>
      <c r="AD125" s="6"/>
      <c r="AE125" s="6"/>
      <c r="AF125" s="6"/>
      <c r="AG125" s="41"/>
      <c r="AH125" s="44"/>
      <c r="AI125" s="6"/>
      <c r="AJ125" s="44"/>
      <c r="AK125" s="11"/>
      <c r="AL125" s="6"/>
      <c r="AM125" s="6"/>
      <c r="AN125" s="6"/>
      <c r="AO125" s="6"/>
      <c r="AP125" s="41"/>
      <c r="AQ125" s="44"/>
      <c r="AR125" s="12"/>
      <c r="AS125" s="11"/>
      <c r="AT125" s="6"/>
      <c r="AU125" s="6"/>
      <c r="AV125" s="6"/>
      <c r="AW125" s="6"/>
      <c r="AX125" s="41"/>
      <c r="AY125" s="44"/>
      <c r="AZ125" s="12"/>
      <c r="BA125" s="11"/>
      <c r="BB125" s="6"/>
      <c r="BC125" s="6"/>
      <c r="BD125" s="6"/>
      <c r="BE125" s="6"/>
      <c r="BF125" s="41"/>
      <c r="BG125" s="44"/>
      <c r="BH125" s="12"/>
      <c r="BI125" s="11"/>
      <c r="BJ125" s="6"/>
      <c r="BK125" s="6"/>
      <c r="BL125" s="6"/>
      <c r="BM125" s="41"/>
      <c r="BN125" s="11"/>
      <c r="BO125" s="6"/>
      <c r="BP125" s="6"/>
      <c r="BQ125" s="6"/>
      <c r="BR125" s="12"/>
      <c r="BS125" s="11"/>
      <c r="BT125" s="6"/>
      <c r="BU125" s="6"/>
      <c r="BV125" s="6"/>
      <c r="BW125" s="41"/>
      <c r="BX125" s="11"/>
      <c r="BY125" s="6"/>
      <c r="BZ125" s="6"/>
      <c r="CA125" s="12"/>
      <c r="CB125" s="11"/>
      <c r="CC125" s="83"/>
      <c r="CD125" s="1"/>
      <c r="CE125" s="1"/>
      <c r="CF125" s="1"/>
      <c r="CG125" s="1"/>
      <c r="CH125" s="1"/>
      <c r="CT125" s="23"/>
    </row>
    <row r="126" spans="1:98">
      <c r="A126" s="73">
        <v>120</v>
      </c>
      <c r="B126" s="412"/>
      <c r="C126" s="413"/>
      <c r="D126" s="414"/>
      <c r="E126" s="415"/>
      <c r="F126" s="416"/>
      <c r="G126" s="416"/>
      <c r="H126" s="417"/>
      <c r="I126" s="418"/>
      <c r="J126" s="419"/>
      <c r="K126" s="420"/>
      <c r="L126" s="11"/>
      <c r="M126" s="6"/>
      <c r="N126" s="6"/>
      <c r="O126" s="6"/>
      <c r="P126" s="6"/>
      <c r="Q126" s="41"/>
      <c r="R126" s="44"/>
      <c r="S126" s="12"/>
      <c r="T126" s="17"/>
      <c r="U126" s="18"/>
      <c r="V126" s="18"/>
      <c r="W126" s="18"/>
      <c r="X126" s="18"/>
      <c r="Y126" s="46"/>
      <c r="Z126" s="44"/>
      <c r="AA126" s="12"/>
      <c r="AB126" s="294"/>
      <c r="AC126" s="11"/>
      <c r="AD126" s="6"/>
      <c r="AE126" s="6"/>
      <c r="AF126" s="6"/>
      <c r="AG126" s="41"/>
      <c r="AH126" s="44"/>
      <c r="AI126" s="6"/>
      <c r="AJ126" s="44"/>
      <c r="AK126" s="11"/>
      <c r="AL126" s="6"/>
      <c r="AM126" s="6"/>
      <c r="AN126" s="6"/>
      <c r="AO126" s="6"/>
      <c r="AP126" s="41"/>
      <c r="AQ126" s="44"/>
      <c r="AR126" s="12"/>
      <c r="AS126" s="11"/>
      <c r="AT126" s="6"/>
      <c r="AU126" s="6"/>
      <c r="AV126" s="6"/>
      <c r="AW126" s="6"/>
      <c r="AX126" s="41"/>
      <c r="AY126" s="44"/>
      <c r="AZ126" s="12"/>
      <c r="BA126" s="11"/>
      <c r="BB126" s="6"/>
      <c r="BC126" s="6"/>
      <c r="BD126" s="6"/>
      <c r="BE126" s="6"/>
      <c r="BF126" s="41"/>
      <c r="BG126" s="44"/>
      <c r="BH126" s="12"/>
      <c r="BI126" s="11"/>
      <c r="BJ126" s="6"/>
      <c r="BK126" s="6"/>
      <c r="BL126" s="6"/>
      <c r="BM126" s="41"/>
      <c r="BN126" s="11"/>
      <c r="BO126" s="6"/>
      <c r="BP126" s="6"/>
      <c r="BQ126" s="6"/>
      <c r="BR126" s="12"/>
      <c r="BS126" s="11"/>
      <c r="BT126" s="6"/>
      <c r="BU126" s="6"/>
      <c r="BV126" s="6"/>
      <c r="BW126" s="41"/>
      <c r="BX126" s="11"/>
      <c r="BY126" s="6"/>
      <c r="BZ126" s="6"/>
      <c r="CA126" s="12"/>
      <c r="CB126" s="11"/>
      <c r="CC126" s="83"/>
      <c r="CD126" s="1"/>
      <c r="CE126" s="1"/>
      <c r="CF126" s="1"/>
      <c r="CG126" s="1"/>
      <c r="CH126" s="1"/>
      <c r="CT126" s="23"/>
    </row>
    <row r="127" spans="1:98">
      <c r="A127" s="73">
        <v>121</v>
      </c>
      <c r="B127" s="412"/>
      <c r="C127" s="413"/>
      <c r="D127" s="414"/>
      <c r="E127" s="415"/>
      <c r="F127" s="416"/>
      <c r="G127" s="416"/>
      <c r="H127" s="417"/>
      <c r="I127" s="418"/>
      <c r="J127" s="419"/>
      <c r="K127" s="420"/>
      <c r="L127" s="11"/>
      <c r="M127" s="6"/>
      <c r="N127" s="6"/>
      <c r="O127" s="6"/>
      <c r="P127" s="6"/>
      <c r="Q127" s="41"/>
      <c r="R127" s="44"/>
      <c r="S127" s="12"/>
      <c r="T127" s="17"/>
      <c r="U127" s="18"/>
      <c r="V127" s="18"/>
      <c r="W127" s="18"/>
      <c r="X127" s="18"/>
      <c r="Y127" s="46"/>
      <c r="Z127" s="44"/>
      <c r="AA127" s="12"/>
      <c r="AB127" s="294"/>
      <c r="AC127" s="11"/>
      <c r="AD127" s="6"/>
      <c r="AE127" s="6"/>
      <c r="AF127" s="6"/>
      <c r="AG127" s="41"/>
      <c r="AH127" s="44"/>
      <c r="AI127" s="6"/>
      <c r="AJ127" s="44"/>
      <c r="AK127" s="11"/>
      <c r="AL127" s="6"/>
      <c r="AM127" s="6"/>
      <c r="AN127" s="6"/>
      <c r="AO127" s="6"/>
      <c r="AP127" s="41"/>
      <c r="AQ127" s="44"/>
      <c r="AR127" s="12"/>
      <c r="AS127" s="11"/>
      <c r="AT127" s="6"/>
      <c r="AU127" s="6"/>
      <c r="AV127" s="6"/>
      <c r="AW127" s="6"/>
      <c r="AX127" s="41"/>
      <c r="AY127" s="44"/>
      <c r="AZ127" s="12"/>
      <c r="BA127" s="11"/>
      <c r="BB127" s="6"/>
      <c r="BC127" s="6"/>
      <c r="BD127" s="6"/>
      <c r="BE127" s="6"/>
      <c r="BF127" s="41"/>
      <c r="BG127" s="44"/>
      <c r="BH127" s="12"/>
      <c r="BI127" s="11"/>
      <c r="BJ127" s="6"/>
      <c r="BK127" s="6"/>
      <c r="BL127" s="6"/>
      <c r="BM127" s="41"/>
      <c r="BN127" s="11"/>
      <c r="BO127" s="6"/>
      <c r="BP127" s="6"/>
      <c r="BQ127" s="6"/>
      <c r="BR127" s="12"/>
      <c r="BS127" s="11"/>
      <c r="BT127" s="6"/>
      <c r="BU127" s="6"/>
      <c r="BV127" s="6"/>
      <c r="BW127" s="41"/>
      <c r="BX127" s="11"/>
      <c r="BY127" s="6"/>
      <c r="BZ127" s="6"/>
      <c r="CA127" s="12"/>
      <c r="CB127" s="11"/>
      <c r="CC127" s="83"/>
      <c r="CD127" s="1"/>
      <c r="CE127" s="1"/>
      <c r="CF127" s="1"/>
      <c r="CG127" s="1"/>
      <c r="CH127" s="1"/>
      <c r="CT127" s="23"/>
    </row>
    <row r="128" spans="1:98">
      <c r="A128" s="73">
        <v>122</v>
      </c>
      <c r="B128" s="412"/>
      <c r="C128" s="413"/>
      <c r="D128" s="414"/>
      <c r="E128" s="415"/>
      <c r="F128" s="416"/>
      <c r="G128" s="416"/>
      <c r="H128" s="417"/>
      <c r="I128" s="418"/>
      <c r="J128" s="419"/>
      <c r="K128" s="420"/>
      <c r="L128" s="11"/>
      <c r="M128" s="6"/>
      <c r="N128" s="6"/>
      <c r="O128" s="6"/>
      <c r="P128" s="6"/>
      <c r="Q128" s="41"/>
      <c r="R128" s="44"/>
      <c r="S128" s="12"/>
      <c r="T128" s="17"/>
      <c r="U128" s="18"/>
      <c r="V128" s="18"/>
      <c r="W128" s="18"/>
      <c r="X128" s="18"/>
      <c r="Y128" s="46"/>
      <c r="Z128" s="44"/>
      <c r="AA128" s="12"/>
      <c r="AB128" s="294"/>
      <c r="AC128" s="11"/>
      <c r="AD128" s="6"/>
      <c r="AE128" s="6"/>
      <c r="AF128" s="6"/>
      <c r="AG128" s="41"/>
      <c r="AH128" s="44"/>
      <c r="AI128" s="6"/>
      <c r="AJ128" s="44"/>
      <c r="AK128" s="11"/>
      <c r="AL128" s="6"/>
      <c r="AM128" s="6"/>
      <c r="AN128" s="6"/>
      <c r="AO128" s="6"/>
      <c r="AP128" s="41"/>
      <c r="AQ128" s="44"/>
      <c r="AR128" s="12"/>
      <c r="AS128" s="11"/>
      <c r="AT128" s="6"/>
      <c r="AU128" s="6"/>
      <c r="AV128" s="6"/>
      <c r="AW128" s="6"/>
      <c r="AX128" s="41"/>
      <c r="AY128" s="44"/>
      <c r="AZ128" s="12"/>
      <c r="BA128" s="11"/>
      <c r="BB128" s="6"/>
      <c r="BC128" s="6"/>
      <c r="BD128" s="6"/>
      <c r="BE128" s="6"/>
      <c r="BF128" s="41"/>
      <c r="BG128" s="44"/>
      <c r="BH128" s="12"/>
      <c r="BI128" s="11"/>
      <c r="BJ128" s="6"/>
      <c r="BK128" s="6"/>
      <c r="BL128" s="6"/>
      <c r="BM128" s="41"/>
      <c r="BN128" s="11"/>
      <c r="BO128" s="6"/>
      <c r="BP128" s="6"/>
      <c r="BQ128" s="6"/>
      <c r="BR128" s="12"/>
      <c r="BS128" s="11"/>
      <c r="BT128" s="6"/>
      <c r="BU128" s="6"/>
      <c r="BV128" s="6"/>
      <c r="BW128" s="41"/>
      <c r="BX128" s="11"/>
      <c r="BY128" s="6"/>
      <c r="BZ128" s="6"/>
      <c r="CA128" s="12"/>
      <c r="CB128" s="11"/>
      <c r="CC128" s="83"/>
      <c r="CD128" s="1"/>
      <c r="CE128" s="1"/>
      <c r="CF128" s="1"/>
      <c r="CG128" s="1"/>
      <c r="CH128" s="1"/>
      <c r="CT128" s="23"/>
    </row>
    <row r="129" spans="1:98">
      <c r="A129" s="73">
        <v>123</v>
      </c>
      <c r="B129" s="412"/>
      <c r="C129" s="413"/>
      <c r="D129" s="414"/>
      <c r="E129" s="415"/>
      <c r="F129" s="416"/>
      <c r="G129" s="416"/>
      <c r="H129" s="417"/>
      <c r="I129" s="418"/>
      <c r="J129" s="419"/>
      <c r="K129" s="420"/>
      <c r="L129" s="11"/>
      <c r="M129" s="6"/>
      <c r="N129" s="6"/>
      <c r="O129" s="6"/>
      <c r="P129" s="6"/>
      <c r="Q129" s="41"/>
      <c r="R129" s="44"/>
      <c r="S129" s="12"/>
      <c r="T129" s="17"/>
      <c r="U129" s="18"/>
      <c r="V129" s="18"/>
      <c r="W129" s="18"/>
      <c r="X129" s="18"/>
      <c r="Y129" s="46"/>
      <c r="Z129" s="44"/>
      <c r="AA129" s="12"/>
      <c r="AB129" s="294"/>
      <c r="AC129" s="11"/>
      <c r="AD129" s="6"/>
      <c r="AE129" s="6"/>
      <c r="AF129" s="6"/>
      <c r="AG129" s="41"/>
      <c r="AH129" s="44"/>
      <c r="AI129" s="6"/>
      <c r="AJ129" s="44"/>
      <c r="AK129" s="11"/>
      <c r="AL129" s="6"/>
      <c r="AM129" s="6"/>
      <c r="AN129" s="6"/>
      <c r="AO129" s="6"/>
      <c r="AP129" s="41"/>
      <c r="AQ129" s="44"/>
      <c r="AR129" s="12"/>
      <c r="AS129" s="11"/>
      <c r="AT129" s="6"/>
      <c r="AU129" s="6"/>
      <c r="AV129" s="6"/>
      <c r="AW129" s="6"/>
      <c r="AX129" s="41"/>
      <c r="AY129" s="44"/>
      <c r="AZ129" s="12"/>
      <c r="BA129" s="11"/>
      <c r="BB129" s="6"/>
      <c r="BC129" s="6"/>
      <c r="BD129" s="6"/>
      <c r="BE129" s="6"/>
      <c r="BF129" s="41"/>
      <c r="BG129" s="44"/>
      <c r="BH129" s="12"/>
      <c r="BI129" s="11"/>
      <c r="BJ129" s="6"/>
      <c r="BK129" s="6"/>
      <c r="BL129" s="6"/>
      <c r="BM129" s="41"/>
      <c r="BN129" s="11"/>
      <c r="BO129" s="6"/>
      <c r="BP129" s="6"/>
      <c r="BQ129" s="6"/>
      <c r="BR129" s="12"/>
      <c r="BS129" s="11"/>
      <c r="BT129" s="6"/>
      <c r="BU129" s="6"/>
      <c r="BV129" s="6"/>
      <c r="BW129" s="41"/>
      <c r="BX129" s="11"/>
      <c r="BY129" s="6"/>
      <c r="BZ129" s="6"/>
      <c r="CA129" s="12"/>
      <c r="CB129" s="11"/>
      <c r="CC129" s="83"/>
      <c r="CD129" s="1"/>
      <c r="CE129" s="1"/>
      <c r="CF129" s="1"/>
      <c r="CG129" s="1"/>
      <c r="CH129" s="1"/>
      <c r="CT129" s="23"/>
    </row>
    <row r="130" spans="1:98">
      <c r="A130" s="73">
        <v>124</v>
      </c>
      <c r="B130" s="412"/>
      <c r="C130" s="413"/>
      <c r="D130" s="414"/>
      <c r="E130" s="415"/>
      <c r="F130" s="416"/>
      <c r="G130" s="416"/>
      <c r="H130" s="417"/>
      <c r="I130" s="418"/>
      <c r="J130" s="419"/>
      <c r="K130" s="420"/>
      <c r="L130" s="11"/>
      <c r="M130" s="6"/>
      <c r="N130" s="6"/>
      <c r="O130" s="6"/>
      <c r="P130" s="6"/>
      <c r="Q130" s="41"/>
      <c r="R130" s="44"/>
      <c r="S130" s="12"/>
      <c r="T130" s="17"/>
      <c r="U130" s="18"/>
      <c r="V130" s="18"/>
      <c r="W130" s="18"/>
      <c r="X130" s="18"/>
      <c r="Y130" s="46"/>
      <c r="Z130" s="44"/>
      <c r="AA130" s="12"/>
      <c r="AB130" s="294"/>
      <c r="AC130" s="11"/>
      <c r="AD130" s="6"/>
      <c r="AE130" s="6"/>
      <c r="AF130" s="6"/>
      <c r="AG130" s="41"/>
      <c r="AH130" s="44"/>
      <c r="AI130" s="6"/>
      <c r="AJ130" s="44"/>
      <c r="AK130" s="11"/>
      <c r="AL130" s="6"/>
      <c r="AM130" s="6"/>
      <c r="AN130" s="6"/>
      <c r="AO130" s="6"/>
      <c r="AP130" s="41"/>
      <c r="AQ130" s="44"/>
      <c r="AR130" s="12"/>
      <c r="AS130" s="11"/>
      <c r="AT130" s="6"/>
      <c r="AU130" s="6"/>
      <c r="AV130" s="6"/>
      <c r="AW130" s="6"/>
      <c r="AX130" s="41"/>
      <c r="AY130" s="44"/>
      <c r="AZ130" s="12"/>
      <c r="BA130" s="11"/>
      <c r="BB130" s="6"/>
      <c r="BC130" s="6"/>
      <c r="BD130" s="6"/>
      <c r="BE130" s="6"/>
      <c r="BF130" s="41"/>
      <c r="BG130" s="44"/>
      <c r="BH130" s="12"/>
      <c r="BI130" s="11"/>
      <c r="BJ130" s="6"/>
      <c r="BK130" s="6"/>
      <c r="BL130" s="6"/>
      <c r="BM130" s="41"/>
      <c r="BN130" s="11"/>
      <c r="BO130" s="6"/>
      <c r="BP130" s="6"/>
      <c r="BQ130" s="6"/>
      <c r="BR130" s="12"/>
      <c r="BS130" s="11"/>
      <c r="BT130" s="6"/>
      <c r="BU130" s="6"/>
      <c r="BV130" s="6"/>
      <c r="BW130" s="41"/>
      <c r="BX130" s="11"/>
      <c r="BY130" s="6"/>
      <c r="BZ130" s="6"/>
      <c r="CA130" s="12"/>
      <c r="CB130" s="11"/>
      <c r="CC130" s="83"/>
      <c r="CD130" s="1"/>
      <c r="CE130" s="1"/>
      <c r="CF130" s="1"/>
      <c r="CG130" s="1"/>
      <c r="CH130" s="1"/>
      <c r="CT130" s="23"/>
    </row>
    <row r="131" spans="1:98">
      <c r="A131" s="73">
        <v>125</v>
      </c>
      <c r="B131" s="412"/>
      <c r="C131" s="413"/>
      <c r="D131" s="414"/>
      <c r="E131" s="415"/>
      <c r="F131" s="416"/>
      <c r="G131" s="416"/>
      <c r="H131" s="417"/>
      <c r="I131" s="418"/>
      <c r="J131" s="419"/>
      <c r="K131" s="420"/>
      <c r="L131" s="11"/>
      <c r="M131" s="6"/>
      <c r="N131" s="6"/>
      <c r="O131" s="6"/>
      <c r="P131" s="6"/>
      <c r="Q131" s="41"/>
      <c r="R131" s="44"/>
      <c r="S131" s="12"/>
      <c r="T131" s="17"/>
      <c r="U131" s="18"/>
      <c r="V131" s="18"/>
      <c r="W131" s="18"/>
      <c r="X131" s="18"/>
      <c r="Y131" s="46"/>
      <c r="Z131" s="44"/>
      <c r="AA131" s="12"/>
      <c r="AB131" s="294"/>
      <c r="AC131" s="11"/>
      <c r="AD131" s="6"/>
      <c r="AE131" s="6"/>
      <c r="AF131" s="6"/>
      <c r="AG131" s="41"/>
      <c r="AH131" s="44"/>
      <c r="AI131" s="6"/>
      <c r="AJ131" s="44"/>
      <c r="AK131" s="11"/>
      <c r="AL131" s="6"/>
      <c r="AM131" s="6"/>
      <c r="AN131" s="6"/>
      <c r="AO131" s="6"/>
      <c r="AP131" s="41"/>
      <c r="AQ131" s="44"/>
      <c r="AR131" s="12"/>
      <c r="AS131" s="11"/>
      <c r="AT131" s="6"/>
      <c r="AU131" s="6"/>
      <c r="AV131" s="6"/>
      <c r="AW131" s="6"/>
      <c r="AX131" s="41"/>
      <c r="AY131" s="44"/>
      <c r="AZ131" s="12"/>
      <c r="BA131" s="11"/>
      <c r="BB131" s="6"/>
      <c r="BC131" s="6"/>
      <c r="BD131" s="6"/>
      <c r="BE131" s="6"/>
      <c r="BF131" s="41"/>
      <c r="BG131" s="44"/>
      <c r="BH131" s="12"/>
      <c r="BI131" s="11"/>
      <c r="BJ131" s="6"/>
      <c r="BK131" s="6"/>
      <c r="BL131" s="6"/>
      <c r="BM131" s="41"/>
      <c r="BN131" s="11"/>
      <c r="BO131" s="6"/>
      <c r="BP131" s="6"/>
      <c r="BQ131" s="6"/>
      <c r="BR131" s="12"/>
      <c r="BS131" s="11"/>
      <c r="BT131" s="6"/>
      <c r="BU131" s="6"/>
      <c r="BV131" s="6"/>
      <c r="BW131" s="41"/>
      <c r="BX131" s="11"/>
      <c r="BY131" s="6"/>
      <c r="BZ131" s="6"/>
      <c r="CA131" s="12"/>
      <c r="CB131" s="11"/>
      <c r="CC131" s="83"/>
      <c r="CD131" s="1"/>
      <c r="CE131" s="1"/>
      <c r="CF131" s="1"/>
      <c r="CG131" s="1"/>
      <c r="CH131" s="1"/>
      <c r="CT131" s="23"/>
    </row>
    <row r="132" spans="1:98">
      <c r="A132" s="73">
        <v>126</v>
      </c>
      <c r="B132" s="412"/>
      <c r="C132" s="413"/>
      <c r="D132" s="414"/>
      <c r="E132" s="415"/>
      <c r="F132" s="416"/>
      <c r="G132" s="416"/>
      <c r="H132" s="417"/>
      <c r="I132" s="418"/>
      <c r="J132" s="419"/>
      <c r="K132" s="420"/>
      <c r="L132" s="11"/>
      <c r="M132" s="6"/>
      <c r="N132" s="6"/>
      <c r="O132" s="6"/>
      <c r="P132" s="6"/>
      <c r="Q132" s="41"/>
      <c r="R132" s="44"/>
      <c r="S132" s="12"/>
      <c r="T132" s="17"/>
      <c r="U132" s="18"/>
      <c r="V132" s="18"/>
      <c r="W132" s="18"/>
      <c r="X132" s="18"/>
      <c r="Y132" s="46"/>
      <c r="Z132" s="44"/>
      <c r="AA132" s="12"/>
      <c r="AB132" s="294"/>
      <c r="AC132" s="11"/>
      <c r="AD132" s="6"/>
      <c r="AE132" s="6"/>
      <c r="AF132" s="6"/>
      <c r="AG132" s="41"/>
      <c r="AH132" s="44"/>
      <c r="AI132" s="6"/>
      <c r="AJ132" s="44"/>
      <c r="AK132" s="11"/>
      <c r="AL132" s="6"/>
      <c r="AM132" s="6"/>
      <c r="AN132" s="6"/>
      <c r="AO132" s="6"/>
      <c r="AP132" s="41"/>
      <c r="AQ132" s="44"/>
      <c r="AR132" s="12"/>
      <c r="AS132" s="11"/>
      <c r="AT132" s="6"/>
      <c r="AU132" s="6"/>
      <c r="AV132" s="6"/>
      <c r="AW132" s="6"/>
      <c r="AX132" s="41"/>
      <c r="AY132" s="44"/>
      <c r="AZ132" s="12"/>
      <c r="BA132" s="11"/>
      <c r="BB132" s="6"/>
      <c r="BC132" s="6"/>
      <c r="BD132" s="6"/>
      <c r="BE132" s="6"/>
      <c r="BF132" s="41"/>
      <c r="BG132" s="44"/>
      <c r="BH132" s="12"/>
      <c r="BI132" s="11"/>
      <c r="BJ132" s="6"/>
      <c r="BK132" s="6"/>
      <c r="BL132" s="6"/>
      <c r="BM132" s="41"/>
      <c r="BN132" s="11"/>
      <c r="BO132" s="6"/>
      <c r="BP132" s="6"/>
      <c r="BQ132" s="6"/>
      <c r="BR132" s="12"/>
      <c r="BS132" s="11"/>
      <c r="BT132" s="6"/>
      <c r="BU132" s="6"/>
      <c r="BV132" s="6"/>
      <c r="BW132" s="41"/>
      <c r="BX132" s="11"/>
      <c r="BY132" s="6"/>
      <c r="BZ132" s="6"/>
      <c r="CA132" s="12"/>
      <c r="CB132" s="11"/>
      <c r="CC132" s="83"/>
      <c r="CD132" s="1"/>
      <c r="CE132" s="1"/>
      <c r="CF132" s="1"/>
      <c r="CG132" s="1"/>
      <c r="CH132" s="1"/>
      <c r="CT132" s="23"/>
    </row>
    <row r="133" spans="1:98">
      <c r="A133" s="73">
        <v>127</v>
      </c>
      <c r="B133" s="412"/>
      <c r="C133" s="413"/>
      <c r="D133" s="414"/>
      <c r="E133" s="415"/>
      <c r="F133" s="416"/>
      <c r="G133" s="416"/>
      <c r="H133" s="417"/>
      <c r="I133" s="418"/>
      <c r="J133" s="419"/>
      <c r="K133" s="420"/>
      <c r="L133" s="11"/>
      <c r="M133" s="6"/>
      <c r="N133" s="6"/>
      <c r="O133" s="6"/>
      <c r="P133" s="6"/>
      <c r="Q133" s="41"/>
      <c r="R133" s="44"/>
      <c r="S133" s="12"/>
      <c r="T133" s="17"/>
      <c r="U133" s="18"/>
      <c r="V133" s="18"/>
      <c r="W133" s="18"/>
      <c r="X133" s="18"/>
      <c r="Y133" s="46"/>
      <c r="Z133" s="44"/>
      <c r="AA133" s="12"/>
      <c r="AB133" s="294"/>
      <c r="AC133" s="11"/>
      <c r="AD133" s="6"/>
      <c r="AE133" s="6"/>
      <c r="AF133" s="6"/>
      <c r="AG133" s="41"/>
      <c r="AH133" s="44"/>
      <c r="AI133" s="6"/>
      <c r="AJ133" s="44"/>
      <c r="AK133" s="11"/>
      <c r="AL133" s="6"/>
      <c r="AM133" s="6"/>
      <c r="AN133" s="6"/>
      <c r="AO133" s="6"/>
      <c r="AP133" s="41"/>
      <c r="AQ133" s="44"/>
      <c r="AR133" s="12"/>
      <c r="AS133" s="11"/>
      <c r="AT133" s="6"/>
      <c r="AU133" s="6"/>
      <c r="AV133" s="6"/>
      <c r="AW133" s="6"/>
      <c r="AX133" s="41"/>
      <c r="AY133" s="44"/>
      <c r="AZ133" s="12"/>
      <c r="BA133" s="11"/>
      <c r="BB133" s="6"/>
      <c r="BC133" s="6"/>
      <c r="BD133" s="6"/>
      <c r="BE133" s="6"/>
      <c r="BF133" s="41"/>
      <c r="BG133" s="44"/>
      <c r="BH133" s="12"/>
      <c r="BI133" s="11"/>
      <c r="BJ133" s="6"/>
      <c r="BK133" s="6"/>
      <c r="BL133" s="6"/>
      <c r="BM133" s="41"/>
      <c r="BN133" s="11"/>
      <c r="BO133" s="6"/>
      <c r="BP133" s="6"/>
      <c r="BQ133" s="6"/>
      <c r="BR133" s="12"/>
      <c r="BS133" s="11"/>
      <c r="BT133" s="6"/>
      <c r="BU133" s="6"/>
      <c r="BV133" s="6"/>
      <c r="BW133" s="41"/>
      <c r="BX133" s="11"/>
      <c r="BY133" s="6"/>
      <c r="BZ133" s="6"/>
      <c r="CA133" s="12"/>
      <c r="CB133" s="11"/>
      <c r="CC133" s="83"/>
      <c r="CD133" s="1"/>
      <c r="CE133" s="1"/>
      <c r="CF133" s="1"/>
      <c r="CG133" s="1"/>
      <c r="CH133" s="1"/>
      <c r="CT133" s="23"/>
    </row>
    <row r="134" spans="1:98">
      <c r="A134" s="73">
        <v>128</v>
      </c>
      <c r="B134" s="412"/>
      <c r="C134" s="413"/>
      <c r="D134" s="414"/>
      <c r="E134" s="415"/>
      <c r="F134" s="416"/>
      <c r="G134" s="416"/>
      <c r="H134" s="417"/>
      <c r="I134" s="418"/>
      <c r="J134" s="419"/>
      <c r="K134" s="420"/>
      <c r="L134" s="11"/>
      <c r="M134" s="6"/>
      <c r="N134" s="6"/>
      <c r="O134" s="6"/>
      <c r="P134" s="6"/>
      <c r="Q134" s="41"/>
      <c r="R134" s="44"/>
      <c r="S134" s="12"/>
      <c r="T134" s="17"/>
      <c r="U134" s="18"/>
      <c r="V134" s="18"/>
      <c r="W134" s="18"/>
      <c r="X134" s="18"/>
      <c r="Y134" s="46"/>
      <c r="Z134" s="44"/>
      <c r="AA134" s="12"/>
      <c r="AB134" s="294"/>
      <c r="AC134" s="11"/>
      <c r="AD134" s="6"/>
      <c r="AE134" s="6"/>
      <c r="AF134" s="6"/>
      <c r="AG134" s="41"/>
      <c r="AH134" s="44"/>
      <c r="AI134" s="6"/>
      <c r="AJ134" s="44"/>
      <c r="AK134" s="11"/>
      <c r="AL134" s="6"/>
      <c r="AM134" s="6"/>
      <c r="AN134" s="6"/>
      <c r="AO134" s="6"/>
      <c r="AP134" s="41"/>
      <c r="AQ134" s="44"/>
      <c r="AR134" s="12"/>
      <c r="AS134" s="11"/>
      <c r="AT134" s="6"/>
      <c r="AU134" s="6"/>
      <c r="AV134" s="6"/>
      <c r="AW134" s="6"/>
      <c r="AX134" s="41"/>
      <c r="AY134" s="44"/>
      <c r="AZ134" s="12"/>
      <c r="BA134" s="11"/>
      <c r="BB134" s="6"/>
      <c r="BC134" s="6"/>
      <c r="BD134" s="6"/>
      <c r="BE134" s="6"/>
      <c r="BF134" s="41"/>
      <c r="BG134" s="44"/>
      <c r="BH134" s="12"/>
      <c r="BI134" s="11"/>
      <c r="BJ134" s="6"/>
      <c r="BK134" s="6"/>
      <c r="BL134" s="6"/>
      <c r="BM134" s="41"/>
      <c r="BN134" s="11"/>
      <c r="BO134" s="6"/>
      <c r="BP134" s="6"/>
      <c r="BQ134" s="6"/>
      <c r="BR134" s="12"/>
      <c r="BS134" s="11"/>
      <c r="BT134" s="6"/>
      <c r="BU134" s="6"/>
      <c r="BV134" s="6"/>
      <c r="BW134" s="41"/>
      <c r="BX134" s="11"/>
      <c r="BY134" s="6"/>
      <c r="BZ134" s="6"/>
      <c r="CA134" s="12"/>
      <c r="CB134" s="11"/>
      <c r="CC134" s="83"/>
      <c r="CD134" s="1"/>
      <c r="CE134" s="1"/>
      <c r="CF134" s="1"/>
      <c r="CG134" s="1"/>
      <c r="CH134" s="1"/>
      <c r="CT134" s="23"/>
    </row>
    <row r="135" spans="1:98">
      <c r="A135" s="73">
        <v>129</v>
      </c>
      <c r="B135" s="412"/>
      <c r="C135" s="413"/>
      <c r="D135" s="414"/>
      <c r="E135" s="415"/>
      <c r="F135" s="416"/>
      <c r="G135" s="416"/>
      <c r="H135" s="417"/>
      <c r="I135" s="418"/>
      <c r="J135" s="419"/>
      <c r="K135" s="420"/>
      <c r="L135" s="11"/>
      <c r="M135" s="6"/>
      <c r="N135" s="6"/>
      <c r="O135" s="6"/>
      <c r="P135" s="6"/>
      <c r="Q135" s="41"/>
      <c r="R135" s="44"/>
      <c r="S135" s="12"/>
      <c r="T135" s="17"/>
      <c r="U135" s="18"/>
      <c r="V135" s="18"/>
      <c r="W135" s="18"/>
      <c r="X135" s="18"/>
      <c r="Y135" s="46"/>
      <c r="Z135" s="44"/>
      <c r="AA135" s="12"/>
      <c r="AB135" s="294"/>
      <c r="AC135" s="11"/>
      <c r="AD135" s="6"/>
      <c r="AE135" s="6"/>
      <c r="AF135" s="6"/>
      <c r="AG135" s="41"/>
      <c r="AH135" s="44"/>
      <c r="AI135" s="6"/>
      <c r="AJ135" s="44"/>
      <c r="AK135" s="11"/>
      <c r="AL135" s="6"/>
      <c r="AM135" s="6"/>
      <c r="AN135" s="6"/>
      <c r="AO135" s="6"/>
      <c r="AP135" s="41"/>
      <c r="AQ135" s="44"/>
      <c r="AR135" s="12"/>
      <c r="AS135" s="11"/>
      <c r="AT135" s="6"/>
      <c r="AU135" s="6"/>
      <c r="AV135" s="6"/>
      <c r="AW135" s="6"/>
      <c r="AX135" s="41"/>
      <c r="AY135" s="44"/>
      <c r="AZ135" s="12"/>
      <c r="BA135" s="11"/>
      <c r="BB135" s="6"/>
      <c r="BC135" s="6"/>
      <c r="BD135" s="6"/>
      <c r="BE135" s="6"/>
      <c r="BF135" s="41"/>
      <c r="BG135" s="44"/>
      <c r="BH135" s="12"/>
      <c r="BI135" s="11"/>
      <c r="BJ135" s="6"/>
      <c r="BK135" s="6"/>
      <c r="BL135" s="6"/>
      <c r="BM135" s="41"/>
      <c r="BN135" s="11"/>
      <c r="BO135" s="6"/>
      <c r="BP135" s="6"/>
      <c r="BQ135" s="6"/>
      <c r="BR135" s="12"/>
      <c r="BS135" s="11"/>
      <c r="BT135" s="6"/>
      <c r="BU135" s="6"/>
      <c r="BV135" s="6"/>
      <c r="BW135" s="41"/>
      <c r="BX135" s="11"/>
      <c r="BY135" s="6"/>
      <c r="BZ135" s="6"/>
      <c r="CA135" s="12"/>
      <c r="CB135" s="11"/>
      <c r="CC135" s="83"/>
      <c r="CD135" s="1"/>
      <c r="CE135" s="1"/>
      <c r="CF135" s="1"/>
      <c r="CG135" s="1"/>
      <c r="CH135" s="1"/>
      <c r="CT135" s="23"/>
    </row>
    <row r="136" spans="1:98">
      <c r="A136" s="73">
        <v>130</v>
      </c>
      <c r="B136" s="412"/>
      <c r="C136" s="413"/>
      <c r="D136" s="414"/>
      <c r="E136" s="415"/>
      <c r="F136" s="416"/>
      <c r="G136" s="416"/>
      <c r="H136" s="417"/>
      <c r="I136" s="418"/>
      <c r="J136" s="419"/>
      <c r="K136" s="420"/>
      <c r="L136" s="11"/>
      <c r="M136" s="6"/>
      <c r="N136" s="6"/>
      <c r="O136" s="6"/>
      <c r="P136" s="6"/>
      <c r="Q136" s="41"/>
      <c r="R136" s="44"/>
      <c r="S136" s="12"/>
      <c r="T136" s="17"/>
      <c r="U136" s="18"/>
      <c r="V136" s="18"/>
      <c r="W136" s="18"/>
      <c r="X136" s="18"/>
      <c r="Y136" s="46"/>
      <c r="Z136" s="44"/>
      <c r="AA136" s="12"/>
      <c r="AB136" s="294"/>
      <c r="AC136" s="11"/>
      <c r="AD136" s="6"/>
      <c r="AE136" s="6"/>
      <c r="AF136" s="6"/>
      <c r="AG136" s="41"/>
      <c r="AH136" s="44"/>
      <c r="AI136" s="6"/>
      <c r="AJ136" s="44"/>
      <c r="AK136" s="11"/>
      <c r="AL136" s="6"/>
      <c r="AM136" s="6"/>
      <c r="AN136" s="6"/>
      <c r="AO136" s="6"/>
      <c r="AP136" s="41"/>
      <c r="AQ136" s="44"/>
      <c r="AR136" s="12"/>
      <c r="AS136" s="11"/>
      <c r="AT136" s="6"/>
      <c r="AU136" s="6"/>
      <c r="AV136" s="6"/>
      <c r="AW136" s="6"/>
      <c r="AX136" s="41"/>
      <c r="AY136" s="44"/>
      <c r="AZ136" s="12"/>
      <c r="BA136" s="11"/>
      <c r="BB136" s="6"/>
      <c r="BC136" s="6"/>
      <c r="BD136" s="6"/>
      <c r="BE136" s="6"/>
      <c r="BF136" s="41"/>
      <c r="BG136" s="44"/>
      <c r="BH136" s="12"/>
      <c r="BI136" s="11"/>
      <c r="BJ136" s="6"/>
      <c r="BK136" s="6"/>
      <c r="BL136" s="6"/>
      <c r="BM136" s="41"/>
      <c r="BN136" s="11"/>
      <c r="BO136" s="6"/>
      <c r="BP136" s="6"/>
      <c r="BQ136" s="6"/>
      <c r="BR136" s="12"/>
      <c r="BS136" s="11"/>
      <c r="BT136" s="6"/>
      <c r="BU136" s="6"/>
      <c r="BV136" s="6"/>
      <c r="BW136" s="41"/>
      <c r="BX136" s="11"/>
      <c r="BY136" s="6"/>
      <c r="BZ136" s="6"/>
      <c r="CA136" s="12"/>
      <c r="CB136" s="11"/>
      <c r="CC136" s="83"/>
      <c r="CD136" s="1"/>
      <c r="CE136" s="1"/>
      <c r="CF136" s="1"/>
      <c r="CG136" s="1"/>
      <c r="CH136" s="1"/>
      <c r="CT136" s="23"/>
    </row>
    <row r="137" spans="1:98">
      <c r="A137" s="73">
        <v>131</v>
      </c>
      <c r="B137" s="412"/>
      <c r="C137" s="413"/>
      <c r="D137" s="414"/>
      <c r="E137" s="415"/>
      <c r="F137" s="416"/>
      <c r="G137" s="416"/>
      <c r="H137" s="417"/>
      <c r="I137" s="418"/>
      <c r="J137" s="419"/>
      <c r="K137" s="420"/>
      <c r="L137" s="11"/>
      <c r="M137" s="6"/>
      <c r="N137" s="6"/>
      <c r="O137" s="6"/>
      <c r="P137" s="6"/>
      <c r="Q137" s="41"/>
      <c r="R137" s="44"/>
      <c r="S137" s="12"/>
      <c r="T137" s="17"/>
      <c r="U137" s="18"/>
      <c r="V137" s="18"/>
      <c r="W137" s="18"/>
      <c r="X137" s="18"/>
      <c r="Y137" s="46"/>
      <c r="Z137" s="44"/>
      <c r="AA137" s="12"/>
      <c r="AB137" s="294"/>
      <c r="AC137" s="11"/>
      <c r="AD137" s="6"/>
      <c r="AE137" s="6"/>
      <c r="AF137" s="6"/>
      <c r="AG137" s="41"/>
      <c r="AH137" s="44"/>
      <c r="AI137" s="6"/>
      <c r="AJ137" s="44"/>
      <c r="AK137" s="11"/>
      <c r="AL137" s="6"/>
      <c r="AM137" s="6"/>
      <c r="AN137" s="6"/>
      <c r="AO137" s="6"/>
      <c r="AP137" s="41"/>
      <c r="AQ137" s="44"/>
      <c r="AR137" s="12"/>
      <c r="AS137" s="11"/>
      <c r="AT137" s="6"/>
      <c r="AU137" s="6"/>
      <c r="AV137" s="6"/>
      <c r="AW137" s="6"/>
      <c r="AX137" s="41"/>
      <c r="AY137" s="44"/>
      <c r="AZ137" s="12"/>
      <c r="BA137" s="11"/>
      <c r="BB137" s="6"/>
      <c r="BC137" s="6"/>
      <c r="BD137" s="6"/>
      <c r="BE137" s="6"/>
      <c r="BF137" s="41"/>
      <c r="BG137" s="44"/>
      <c r="BH137" s="12"/>
      <c r="BI137" s="11"/>
      <c r="BJ137" s="6"/>
      <c r="BK137" s="6"/>
      <c r="BL137" s="6"/>
      <c r="BM137" s="41"/>
      <c r="BN137" s="11"/>
      <c r="BO137" s="6"/>
      <c r="BP137" s="6"/>
      <c r="BQ137" s="6"/>
      <c r="BR137" s="12"/>
      <c r="BS137" s="11"/>
      <c r="BT137" s="6"/>
      <c r="BU137" s="6"/>
      <c r="BV137" s="6"/>
      <c r="BW137" s="41"/>
      <c r="BX137" s="11"/>
      <c r="BY137" s="6"/>
      <c r="BZ137" s="6"/>
      <c r="CA137" s="12"/>
      <c r="CB137" s="11"/>
      <c r="CC137" s="83"/>
      <c r="CD137" s="1"/>
      <c r="CE137" s="1"/>
      <c r="CF137" s="1"/>
      <c r="CG137" s="1"/>
      <c r="CH137" s="1"/>
      <c r="CT137" s="23"/>
    </row>
    <row r="138" spans="1:98">
      <c r="A138" s="73">
        <v>132</v>
      </c>
      <c r="B138" s="412"/>
      <c r="C138" s="413"/>
      <c r="D138" s="414"/>
      <c r="E138" s="415"/>
      <c r="F138" s="416"/>
      <c r="G138" s="416"/>
      <c r="H138" s="417"/>
      <c r="I138" s="418"/>
      <c r="J138" s="419"/>
      <c r="K138" s="420"/>
      <c r="L138" s="11"/>
      <c r="M138" s="6"/>
      <c r="N138" s="6"/>
      <c r="O138" s="6"/>
      <c r="P138" s="6"/>
      <c r="Q138" s="41"/>
      <c r="R138" s="44"/>
      <c r="S138" s="12"/>
      <c r="T138" s="17"/>
      <c r="U138" s="18"/>
      <c r="V138" s="18"/>
      <c r="W138" s="18"/>
      <c r="X138" s="18"/>
      <c r="Y138" s="46"/>
      <c r="Z138" s="44"/>
      <c r="AA138" s="12"/>
      <c r="AB138" s="294"/>
      <c r="AC138" s="11"/>
      <c r="AD138" s="6"/>
      <c r="AE138" s="6"/>
      <c r="AF138" s="6"/>
      <c r="AG138" s="41"/>
      <c r="AH138" s="44"/>
      <c r="AI138" s="6"/>
      <c r="AJ138" s="44"/>
      <c r="AK138" s="11"/>
      <c r="AL138" s="6"/>
      <c r="AM138" s="6"/>
      <c r="AN138" s="6"/>
      <c r="AO138" s="6"/>
      <c r="AP138" s="41"/>
      <c r="AQ138" s="44"/>
      <c r="AR138" s="12"/>
      <c r="AS138" s="11"/>
      <c r="AT138" s="6"/>
      <c r="AU138" s="6"/>
      <c r="AV138" s="6"/>
      <c r="AW138" s="6"/>
      <c r="AX138" s="41"/>
      <c r="AY138" s="44"/>
      <c r="AZ138" s="12"/>
      <c r="BA138" s="11"/>
      <c r="BB138" s="6"/>
      <c r="BC138" s="6"/>
      <c r="BD138" s="6"/>
      <c r="BE138" s="6"/>
      <c r="BF138" s="41"/>
      <c r="BG138" s="44"/>
      <c r="BH138" s="12"/>
      <c r="BI138" s="11"/>
      <c r="BJ138" s="6"/>
      <c r="BK138" s="6"/>
      <c r="BL138" s="6"/>
      <c r="BM138" s="41"/>
      <c r="BN138" s="11"/>
      <c r="BO138" s="6"/>
      <c r="BP138" s="6"/>
      <c r="BQ138" s="6"/>
      <c r="BR138" s="12"/>
      <c r="BS138" s="11"/>
      <c r="BT138" s="6"/>
      <c r="BU138" s="6"/>
      <c r="BV138" s="6"/>
      <c r="BW138" s="41"/>
      <c r="BX138" s="11"/>
      <c r="BY138" s="6"/>
      <c r="BZ138" s="6"/>
      <c r="CA138" s="12"/>
      <c r="CB138" s="11"/>
      <c r="CC138" s="83"/>
      <c r="CD138" s="1"/>
      <c r="CE138" s="1"/>
      <c r="CF138" s="1"/>
      <c r="CG138" s="1"/>
      <c r="CH138" s="1"/>
      <c r="CT138" s="23"/>
    </row>
    <row r="139" spans="1:98">
      <c r="A139" s="73">
        <v>133</v>
      </c>
      <c r="B139" s="412"/>
      <c r="C139" s="413"/>
      <c r="D139" s="414"/>
      <c r="E139" s="415"/>
      <c r="F139" s="416"/>
      <c r="G139" s="416"/>
      <c r="H139" s="417"/>
      <c r="I139" s="418"/>
      <c r="J139" s="419"/>
      <c r="K139" s="420"/>
      <c r="L139" s="11"/>
      <c r="M139" s="6"/>
      <c r="N139" s="6"/>
      <c r="O139" s="6"/>
      <c r="P139" s="6"/>
      <c r="Q139" s="41"/>
      <c r="R139" s="44"/>
      <c r="S139" s="12"/>
      <c r="T139" s="17"/>
      <c r="U139" s="18"/>
      <c r="V139" s="18"/>
      <c r="W139" s="18"/>
      <c r="X139" s="18"/>
      <c r="Y139" s="46"/>
      <c r="Z139" s="44"/>
      <c r="AA139" s="12"/>
      <c r="AB139" s="294"/>
      <c r="AC139" s="11"/>
      <c r="AD139" s="6"/>
      <c r="AE139" s="6"/>
      <c r="AF139" s="6"/>
      <c r="AG139" s="41"/>
      <c r="AH139" s="44"/>
      <c r="AI139" s="6"/>
      <c r="AJ139" s="44"/>
      <c r="AK139" s="11"/>
      <c r="AL139" s="6"/>
      <c r="AM139" s="6"/>
      <c r="AN139" s="6"/>
      <c r="AO139" s="6"/>
      <c r="AP139" s="41"/>
      <c r="AQ139" s="44"/>
      <c r="AR139" s="12"/>
      <c r="AS139" s="11"/>
      <c r="AT139" s="6"/>
      <c r="AU139" s="6"/>
      <c r="AV139" s="6"/>
      <c r="AW139" s="6"/>
      <c r="AX139" s="41"/>
      <c r="AY139" s="44"/>
      <c r="AZ139" s="12"/>
      <c r="BA139" s="11"/>
      <c r="BB139" s="6"/>
      <c r="BC139" s="6"/>
      <c r="BD139" s="6"/>
      <c r="BE139" s="6"/>
      <c r="BF139" s="41"/>
      <c r="BG139" s="44"/>
      <c r="BH139" s="12"/>
      <c r="BI139" s="11"/>
      <c r="BJ139" s="6"/>
      <c r="BK139" s="6"/>
      <c r="BL139" s="6"/>
      <c r="BM139" s="41"/>
      <c r="BN139" s="11"/>
      <c r="BO139" s="6"/>
      <c r="BP139" s="6"/>
      <c r="BQ139" s="6"/>
      <c r="BR139" s="12"/>
      <c r="BS139" s="11"/>
      <c r="BT139" s="6"/>
      <c r="BU139" s="6"/>
      <c r="BV139" s="6"/>
      <c r="BW139" s="41"/>
      <c r="BX139" s="11"/>
      <c r="BY139" s="6"/>
      <c r="BZ139" s="6"/>
      <c r="CA139" s="12"/>
      <c r="CB139" s="11"/>
      <c r="CC139" s="83"/>
      <c r="CD139" s="1"/>
      <c r="CE139" s="1"/>
      <c r="CF139" s="1"/>
      <c r="CG139" s="1"/>
      <c r="CH139" s="1"/>
      <c r="CT139" s="23"/>
    </row>
    <row r="140" spans="1:98">
      <c r="A140" s="73">
        <v>134</v>
      </c>
      <c r="B140" s="412"/>
      <c r="C140" s="413"/>
      <c r="D140" s="414"/>
      <c r="E140" s="415"/>
      <c r="F140" s="416"/>
      <c r="G140" s="416"/>
      <c r="H140" s="417"/>
      <c r="I140" s="418"/>
      <c r="J140" s="419"/>
      <c r="K140" s="420"/>
      <c r="L140" s="11"/>
      <c r="M140" s="6"/>
      <c r="N140" s="6"/>
      <c r="O140" s="6"/>
      <c r="P140" s="6"/>
      <c r="Q140" s="41"/>
      <c r="R140" s="44"/>
      <c r="S140" s="12"/>
      <c r="T140" s="17"/>
      <c r="U140" s="18"/>
      <c r="V140" s="18"/>
      <c r="W140" s="18"/>
      <c r="X140" s="18"/>
      <c r="Y140" s="46"/>
      <c r="Z140" s="44"/>
      <c r="AA140" s="12"/>
      <c r="AB140" s="294"/>
      <c r="AC140" s="11"/>
      <c r="AD140" s="6"/>
      <c r="AE140" s="6"/>
      <c r="AF140" s="6"/>
      <c r="AG140" s="41"/>
      <c r="AH140" s="44"/>
      <c r="AI140" s="6"/>
      <c r="AJ140" s="44"/>
      <c r="AK140" s="11"/>
      <c r="AL140" s="6"/>
      <c r="AM140" s="6"/>
      <c r="AN140" s="6"/>
      <c r="AO140" s="6"/>
      <c r="AP140" s="41"/>
      <c r="AQ140" s="44"/>
      <c r="AR140" s="12"/>
      <c r="AS140" s="11"/>
      <c r="AT140" s="6"/>
      <c r="AU140" s="6"/>
      <c r="AV140" s="6"/>
      <c r="AW140" s="6"/>
      <c r="AX140" s="41"/>
      <c r="AY140" s="44"/>
      <c r="AZ140" s="12"/>
      <c r="BA140" s="11"/>
      <c r="BB140" s="6"/>
      <c r="BC140" s="6"/>
      <c r="BD140" s="6"/>
      <c r="BE140" s="6"/>
      <c r="BF140" s="41"/>
      <c r="BG140" s="44"/>
      <c r="BH140" s="12"/>
      <c r="BI140" s="11"/>
      <c r="BJ140" s="6"/>
      <c r="BK140" s="6"/>
      <c r="BL140" s="6"/>
      <c r="BM140" s="41"/>
      <c r="BN140" s="11"/>
      <c r="BO140" s="6"/>
      <c r="BP140" s="6"/>
      <c r="BQ140" s="6"/>
      <c r="BR140" s="12"/>
      <c r="BS140" s="11"/>
      <c r="BT140" s="6"/>
      <c r="BU140" s="6"/>
      <c r="BV140" s="6"/>
      <c r="BW140" s="41"/>
      <c r="BX140" s="11"/>
      <c r="BY140" s="6"/>
      <c r="BZ140" s="6"/>
      <c r="CA140" s="12"/>
      <c r="CB140" s="11"/>
      <c r="CC140" s="83"/>
      <c r="CD140" s="1"/>
      <c r="CE140" s="1"/>
      <c r="CF140" s="1"/>
      <c r="CG140" s="1"/>
      <c r="CH140" s="1"/>
      <c r="CT140" s="23"/>
    </row>
    <row r="141" spans="1:98">
      <c r="A141" s="73">
        <v>135</v>
      </c>
      <c r="B141" s="412"/>
      <c r="C141" s="413"/>
      <c r="D141" s="414"/>
      <c r="E141" s="415"/>
      <c r="F141" s="416"/>
      <c r="G141" s="416"/>
      <c r="H141" s="417"/>
      <c r="I141" s="418"/>
      <c r="J141" s="419"/>
      <c r="K141" s="420"/>
      <c r="L141" s="11"/>
      <c r="M141" s="6"/>
      <c r="N141" s="6"/>
      <c r="O141" s="6"/>
      <c r="P141" s="6"/>
      <c r="Q141" s="41"/>
      <c r="R141" s="44"/>
      <c r="S141" s="12"/>
      <c r="T141" s="17"/>
      <c r="U141" s="18"/>
      <c r="V141" s="18"/>
      <c r="W141" s="18"/>
      <c r="X141" s="18"/>
      <c r="Y141" s="46"/>
      <c r="Z141" s="44"/>
      <c r="AA141" s="12"/>
      <c r="AB141" s="294"/>
      <c r="AC141" s="11"/>
      <c r="AD141" s="6"/>
      <c r="AE141" s="6"/>
      <c r="AF141" s="6"/>
      <c r="AG141" s="41"/>
      <c r="AH141" s="44"/>
      <c r="AI141" s="6"/>
      <c r="AJ141" s="44"/>
      <c r="AK141" s="11"/>
      <c r="AL141" s="6"/>
      <c r="AM141" s="6"/>
      <c r="AN141" s="6"/>
      <c r="AO141" s="6"/>
      <c r="AP141" s="41"/>
      <c r="AQ141" s="44"/>
      <c r="AR141" s="12"/>
      <c r="AS141" s="11"/>
      <c r="AT141" s="6"/>
      <c r="AU141" s="6"/>
      <c r="AV141" s="6"/>
      <c r="AW141" s="6"/>
      <c r="AX141" s="41"/>
      <c r="AY141" s="44"/>
      <c r="AZ141" s="12"/>
      <c r="BA141" s="11"/>
      <c r="BB141" s="6"/>
      <c r="BC141" s="6"/>
      <c r="BD141" s="6"/>
      <c r="BE141" s="6"/>
      <c r="BF141" s="41"/>
      <c r="BG141" s="44"/>
      <c r="BH141" s="12"/>
      <c r="BI141" s="11"/>
      <c r="BJ141" s="6"/>
      <c r="BK141" s="6"/>
      <c r="BL141" s="6"/>
      <c r="BM141" s="41"/>
      <c r="BN141" s="11"/>
      <c r="BO141" s="6"/>
      <c r="BP141" s="6"/>
      <c r="BQ141" s="6"/>
      <c r="BR141" s="12"/>
      <c r="BS141" s="11"/>
      <c r="BT141" s="6"/>
      <c r="BU141" s="6"/>
      <c r="BV141" s="6"/>
      <c r="BW141" s="41"/>
      <c r="BX141" s="11"/>
      <c r="BY141" s="6"/>
      <c r="BZ141" s="6"/>
      <c r="CA141" s="12"/>
      <c r="CB141" s="11"/>
      <c r="CC141" s="83"/>
      <c r="CD141" s="1"/>
      <c r="CE141" s="1"/>
      <c r="CF141" s="1"/>
      <c r="CG141" s="1"/>
      <c r="CH141" s="1"/>
      <c r="CT141" s="23"/>
    </row>
    <row r="142" spans="1:98">
      <c r="A142" s="73">
        <v>136</v>
      </c>
      <c r="B142" s="412"/>
      <c r="C142" s="413"/>
      <c r="D142" s="414"/>
      <c r="E142" s="415"/>
      <c r="F142" s="416"/>
      <c r="G142" s="416"/>
      <c r="H142" s="417"/>
      <c r="I142" s="418"/>
      <c r="J142" s="419"/>
      <c r="K142" s="420"/>
      <c r="L142" s="11"/>
      <c r="M142" s="6"/>
      <c r="N142" s="6"/>
      <c r="O142" s="6"/>
      <c r="P142" s="6"/>
      <c r="Q142" s="41"/>
      <c r="R142" s="44"/>
      <c r="S142" s="12"/>
      <c r="T142" s="17"/>
      <c r="U142" s="18"/>
      <c r="V142" s="18"/>
      <c r="W142" s="18"/>
      <c r="X142" s="18"/>
      <c r="Y142" s="46"/>
      <c r="Z142" s="44"/>
      <c r="AA142" s="12"/>
      <c r="AB142" s="294"/>
      <c r="AC142" s="11"/>
      <c r="AD142" s="6"/>
      <c r="AE142" s="6"/>
      <c r="AF142" s="6"/>
      <c r="AG142" s="41"/>
      <c r="AH142" s="44"/>
      <c r="AI142" s="6"/>
      <c r="AJ142" s="44"/>
      <c r="AK142" s="11"/>
      <c r="AL142" s="6"/>
      <c r="AM142" s="6"/>
      <c r="AN142" s="6"/>
      <c r="AO142" s="6"/>
      <c r="AP142" s="41"/>
      <c r="AQ142" s="44"/>
      <c r="AR142" s="12"/>
      <c r="AS142" s="11"/>
      <c r="AT142" s="6"/>
      <c r="AU142" s="6"/>
      <c r="AV142" s="6"/>
      <c r="AW142" s="6"/>
      <c r="AX142" s="41"/>
      <c r="AY142" s="44"/>
      <c r="AZ142" s="12"/>
      <c r="BA142" s="11"/>
      <c r="BB142" s="6"/>
      <c r="BC142" s="6"/>
      <c r="BD142" s="6"/>
      <c r="BE142" s="6"/>
      <c r="BF142" s="41"/>
      <c r="BG142" s="44"/>
      <c r="BH142" s="12"/>
      <c r="BI142" s="11"/>
      <c r="BJ142" s="6"/>
      <c r="BK142" s="6"/>
      <c r="BL142" s="6"/>
      <c r="BM142" s="41"/>
      <c r="BN142" s="11"/>
      <c r="BO142" s="6"/>
      <c r="BP142" s="6"/>
      <c r="BQ142" s="6"/>
      <c r="BR142" s="12"/>
      <c r="BS142" s="11"/>
      <c r="BT142" s="6"/>
      <c r="BU142" s="6"/>
      <c r="BV142" s="6"/>
      <c r="BW142" s="41"/>
      <c r="BX142" s="11"/>
      <c r="BY142" s="6"/>
      <c r="BZ142" s="6"/>
      <c r="CA142" s="12"/>
      <c r="CB142" s="11"/>
      <c r="CC142" s="83"/>
      <c r="CD142" s="1"/>
      <c r="CE142" s="1"/>
      <c r="CF142" s="1"/>
      <c r="CG142" s="1"/>
      <c r="CH142" s="1"/>
      <c r="CT142" s="23"/>
    </row>
    <row r="143" spans="1:98">
      <c r="A143" s="73">
        <v>137</v>
      </c>
      <c r="B143" s="412"/>
      <c r="C143" s="413"/>
      <c r="D143" s="414"/>
      <c r="E143" s="415"/>
      <c r="F143" s="416"/>
      <c r="G143" s="416"/>
      <c r="H143" s="417"/>
      <c r="I143" s="418"/>
      <c r="J143" s="419"/>
      <c r="K143" s="420"/>
      <c r="L143" s="11"/>
      <c r="M143" s="6"/>
      <c r="N143" s="6"/>
      <c r="O143" s="6"/>
      <c r="P143" s="6"/>
      <c r="Q143" s="41"/>
      <c r="R143" s="44"/>
      <c r="S143" s="12"/>
      <c r="T143" s="17"/>
      <c r="U143" s="18"/>
      <c r="V143" s="18"/>
      <c r="W143" s="18"/>
      <c r="X143" s="18"/>
      <c r="Y143" s="46"/>
      <c r="Z143" s="44"/>
      <c r="AA143" s="12"/>
      <c r="AB143" s="294"/>
      <c r="AC143" s="11"/>
      <c r="AD143" s="6"/>
      <c r="AE143" s="6"/>
      <c r="AF143" s="6"/>
      <c r="AG143" s="41"/>
      <c r="AH143" s="44"/>
      <c r="AI143" s="6"/>
      <c r="AJ143" s="44"/>
      <c r="AK143" s="11"/>
      <c r="AL143" s="6"/>
      <c r="AM143" s="6"/>
      <c r="AN143" s="6"/>
      <c r="AO143" s="6"/>
      <c r="AP143" s="41"/>
      <c r="AQ143" s="44"/>
      <c r="AR143" s="12"/>
      <c r="AS143" s="11"/>
      <c r="AT143" s="6"/>
      <c r="AU143" s="6"/>
      <c r="AV143" s="6"/>
      <c r="AW143" s="6"/>
      <c r="AX143" s="41"/>
      <c r="AY143" s="44"/>
      <c r="AZ143" s="12"/>
      <c r="BA143" s="11"/>
      <c r="BB143" s="6"/>
      <c r="BC143" s="6"/>
      <c r="BD143" s="6"/>
      <c r="BE143" s="6"/>
      <c r="BF143" s="41"/>
      <c r="BG143" s="44"/>
      <c r="BH143" s="12"/>
      <c r="BI143" s="11"/>
      <c r="BJ143" s="6"/>
      <c r="BK143" s="6"/>
      <c r="BL143" s="6"/>
      <c r="BM143" s="41"/>
      <c r="BN143" s="11"/>
      <c r="BO143" s="6"/>
      <c r="BP143" s="6"/>
      <c r="BQ143" s="6"/>
      <c r="BR143" s="12"/>
      <c r="BS143" s="11"/>
      <c r="BT143" s="6"/>
      <c r="BU143" s="6"/>
      <c r="BV143" s="6"/>
      <c r="BW143" s="41"/>
      <c r="BX143" s="11"/>
      <c r="BY143" s="6"/>
      <c r="BZ143" s="6"/>
      <c r="CA143" s="12"/>
      <c r="CB143" s="11"/>
      <c r="CC143" s="83"/>
      <c r="CD143" s="1"/>
      <c r="CE143" s="1"/>
      <c r="CF143" s="1"/>
      <c r="CG143" s="1"/>
      <c r="CH143" s="1"/>
      <c r="CT143" s="23"/>
    </row>
    <row r="144" spans="1:98">
      <c r="A144" s="73">
        <v>138</v>
      </c>
      <c r="B144" s="412"/>
      <c r="C144" s="413"/>
      <c r="D144" s="414"/>
      <c r="E144" s="415"/>
      <c r="F144" s="416"/>
      <c r="G144" s="416"/>
      <c r="H144" s="417"/>
      <c r="I144" s="418"/>
      <c r="J144" s="419"/>
      <c r="K144" s="420"/>
      <c r="L144" s="11"/>
      <c r="M144" s="6"/>
      <c r="N144" s="6"/>
      <c r="O144" s="6"/>
      <c r="P144" s="6"/>
      <c r="Q144" s="41"/>
      <c r="R144" s="44"/>
      <c r="S144" s="12"/>
      <c r="T144" s="17"/>
      <c r="U144" s="18"/>
      <c r="V144" s="18"/>
      <c r="W144" s="18"/>
      <c r="X144" s="18"/>
      <c r="Y144" s="46"/>
      <c r="Z144" s="44"/>
      <c r="AA144" s="12"/>
      <c r="AB144" s="294"/>
      <c r="AC144" s="11"/>
      <c r="AD144" s="6"/>
      <c r="AE144" s="6"/>
      <c r="AF144" s="6"/>
      <c r="AG144" s="41"/>
      <c r="AH144" s="44"/>
      <c r="AI144" s="6"/>
      <c r="AJ144" s="44"/>
      <c r="AK144" s="11"/>
      <c r="AL144" s="6"/>
      <c r="AM144" s="6"/>
      <c r="AN144" s="6"/>
      <c r="AO144" s="6"/>
      <c r="AP144" s="41"/>
      <c r="AQ144" s="44"/>
      <c r="AR144" s="12"/>
      <c r="AS144" s="11"/>
      <c r="AT144" s="6"/>
      <c r="AU144" s="6"/>
      <c r="AV144" s="6"/>
      <c r="AW144" s="6"/>
      <c r="AX144" s="41"/>
      <c r="AY144" s="44"/>
      <c r="AZ144" s="12"/>
      <c r="BA144" s="11"/>
      <c r="BB144" s="6"/>
      <c r="BC144" s="6"/>
      <c r="BD144" s="6"/>
      <c r="BE144" s="6"/>
      <c r="BF144" s="41"/>
      <c r="BG144" s="44"/>
      <c r="BH144" s="12"/>
      <c r="BI144" s="11"/>
      <c r="BJ144" s="6"/>
      <c r="BK144" s="6"/>
      <c r="BL144" s="6"/>
      <c r="BM144" s="41"/>
      <c r="BN144" s="11"/>
      <c r="BO144" s="6"/>
      <c r="BP144" s="6"/>
      <c r="BQ144" s="6"/>
      <c r="BR144" s="12"/>
      <c r="BS144" s="11"/>
      <c r="BT144" s="6"/>
      <c r="BU144" s="6"/>
      <c r="BV144" s="6"/>
      <c r="BW144" s="41"/>
      <c r="BX144" s="11"/>
      <c r="BY144" s="6"/>
      <c r="BZ144" s="6"/>
      <c r="CA144" s="12"/>
      <c r="CB144" s="11"/>
      <c r="CC144" s="83"/>
      <c r="CD144" s="1"/>
      <c r="CE144" s="1"/>
      <c r="CF144" s="1"/>
      <c r="CG144" s="1"/>
      <c r="CH144" s="1"/>
      <c r="CT144" s="23"/>
    </row>
    <row r="145" spans="1:98">
      <c r="A145" s="73">
        <v>139</v>
      </c>
      <c r="B145" s="412"/>
      <c r="C145" s="413"/>
      <c r="D145" s="414"/>
      <c r="E145" s="415"/>
      <c r="F145" s="416"/>
      <c r="G145" s="416"/>
      <c r="H145" s="417"/>
      <c r="I145" s="418"/>
      <c r="J145" s="419"/>
      <c r="K145" s="420"/>
      <c r="L145" s="11"/>
      <c r="M145" s="6"/>
      <c r="N145" s="6"/>
      <c r="O145" s="6"/>
      <c r="P145" s="6"/>
      <c r="Q145" s="41"/>
      <c r="R145" s="44"/>
      <c r="S145" s="12"/>
      <c r="T145" s="17"/>
      <c r="U145" s="18"/>
      <c r="V145" s="18"/>
      <c r="W145" s="18"/>
      <c r="X145" s="18"/>
      <c r="Y145" s="46"/>
      <c r="Z145" s="44"/>
      <c r="AA145" s="12"/>
      <c r="AB145" s="294"/>
      <c r="AC145" s="11"/>
      <c r="AD145" s="6"/>
      <c r="AE145" s="6"/>
      <c r="AF145" s="6"/>
      <c r="AG145" s="41"/>
      <c r="AH145" s="44"/>
      <c r="AI145" s="6"/>
      <c r="AJ145" s="44"/>
      <c r="AK145" s="11"/>
      <c r="AL145" s="6"/>
      <c r="AM145" s="6"/>
      <c r="AN145" s="6"/>
      <c r="AO145" s="6"/>
      <c r="AP145" s="41"/>
      <c r="AQ145" s="44"/>
      <c r="AR145" s="12"/>
      <c r="AS145" s="11"/>
      <c r="AT145" s="6"/>
      <c r="AU145" s="6"/>
      <c r="AV145" s="6"/>
      <c r="AW145" s="6"/>
      <c r="AX145" s="41"/>
      <c r="AY145" s="44"/>
      <c r="AZ145" s="12"/>
      <c r="BA145" s="11"/>
      <c r="BB145" s="6"/>
      <c r="BC145" s="6"/>
      <c r="BD145" s="6"/>
      <c r="BE145" s="6"/>
      <c r="BF145" s="41"/>
      <c r="BG145" s="44"/>
      <c r="BH145" s="12"/>
      <c r="BI145" s="11"/>
      <c r="BJ145" s="6"/>
      <c r="BK145" s="6"/>
      <c r="BL145" s="6"/>
      <c r="BM145" s="41"/>
      <c r="BN145" s="11"/>
      <c r="BO145" s="6"/>
      <c r="BP145" s="6"/>
      <c r="BQ145" s="6"/>
      <c r="BR145" s="12"/>
      <c r="BS145" s="11"/>
      <c r="BT145" s="6"/>
      <c r="BU145" s="6"/>
      <c r="BV145" s="6"/>
      <c r="BW145" s="41"/>
      <c r="BX145" s="11"/>
      <c r="BY145" s="6"/>
      <c r="BZ145" s="6"/>
      <c r="CA145" s="12"/>
      <c r="CB145" s="11"/>
      <c r="CC145" s="83"/>
      <c r="CD145" s="1"/>
      <c r="CE145" s="1"/>
      <c r="CF145" s="1"/>
      <c r="CG145" s="1"/>
      <c r="CH145" s="1"/>
      <c r="CT145" s="23"/>
    </row>
    <row r="146" spans="1:98">
      <c r="A146" s="73">
        <v>140</v>
      </c>
      <c r="B146" s="412"/>
      <c r="C146" s="413"/>
      <c r="D146" s="414"/>
      <c r="E146" s="415"/>
      <c r="F146" s="416"/>
      <c r="G146" s="416"/>
      <c r="H146" s="417"/>
      <c r="I146" s="418"/>
      <c r="J146" s="419"/>
      <c r="K146" s="420"/>
      <c r="L146" s="11"/>
      <c r="M146" s="6"/>
      <c r="N146" s="6"/>
      <c r="O146" s="6"/>
      <c r="P146" s="6"/>
      <c r="Q146" s="41"/>
      <c r="R146" s="44"/>
      <c r="S146" s="12"/>
      <c r="T146" s="17"/>
      <c r="U146" s="18"/>
      <c r="V146" s="18"/>
      <c r="W146" s="18"/>
      <c r="X146" s="18"/>
      <c r="Y146" s="46"/>
      <c r="Z146" s="44"/>
      <c r="AA146" s="12"/>
      <c r="AB146" s="294"/>
      <c r="AC146" s="11"/>
      <c r="AD146" s="6"/>
      <c r="AE146" s="6"/>
      <c r="AF146" s="6"/>
      <c r="AG146" s="41"/>
      <c r="AH146" s="44"/>
      <c r="AI146" s="6"/>
      <c r="AJ146" s="44"/>
      <c r="AK146" s="11"/>
      <c r="AL146" s="6"/>
      <c r="AM146" s="6"/>
      <c r="AN146" s="6"/>
      <c r="AO146" s="6"/>
      <c r="AP146" s="41"/>
      <c r="AQ146" s="44"/>
      <c r="AR146" s="12"/>
      <c r="AS146" s="11"/>
      <c r="AT146" s="6"/>
      <c r="AU146" s="6"/>
      <c r="AV146" s="6"/>
      <c r="AW146" s="6"/>
      <c r="AX146" s="41"/>
      <c r="AY146" s="44"/>
      <c r="AZ146" s="12"/>
      <c r="BA146" s="11"/>
      <c r="BB146" s="6"/>
      <c r="BC146" s="6"/>
      <c r="BD146" s="6"/>
      <c r="BE146" s="6"/>
      <c r="BF146" s="41"/>
      <c r="BG146" s="44"/>
      <c r="BH146" s="12"/>
      <c r="BI146" s="11"/>
      <c r="BJ146" s="6"/>
      <c r="BK146" s="6"/>
      <c r="BL146" s="6"/>
      <c r="BM146" s="41"/>
      <c r="BN146" s="11"/>
      <c r="BO146" s="6"/>
      <c r="BP146" s="6"/>
      <c r="BQ146" s="6"/>
      <c r="BR146" s="12"/>
      <c r="BS146" s="11"/>
      <c r="BT146" s="6"/>
      <c r="BU146" s="6"/>
      <c r="BV146" s="6"/>
      <c r="BW146" s="41"/>
      <c r="BX146" s="11"/>
      <c r="BY146" s="6"/>
      <c r="BZ146" s="6"/>
      <c r="CA146" s="12"/>
      <c r="CB146" s="11"/>
      <c r="CC146" s="83"/>
      <c r="CD146" s="1"/>
      <c r="CE146" s="1"/>
      <c r="CF146" s="1"/>
      <c r="CG146" s="1"/>
      <c r="CH146" s="1"/>
      <c r="CT146" s="23"/>
    </row>
    <row r="147" spans="1:98">
      <c r="A147" s="73">
        <v>141</v>
      </c>
      <c r="B147" s="412"/>
      <c r="C147" s="413"/>
      <c r="D147" s="414"/>
      <c r="E147" s="415"/>
      <c r="F147" s="416"/>
      <c r="G147" s="416"/>
      <c r="H147" s="417"/>
      <c r="I147" s="418"/>
      <c r="J147" s="419"/>
      <c r="K147" s="420"/>
      <c r="L147" s="11"/>
      <c r="M147" s="6"/>
      <c r="N147" s="6"/>
      <c r="O147" s="6"/>
      <c r="P147" s="6"/>
      <c r="Q147" s="41"/>
      <c r="R147" s="44"/>
      <c r="S147" s="12"/>
      <c r="T147" s="17"/>
      <c r="U147" s="18"/>
      <c r="V147" s="18"/>
      <c r="W147" s="18"/>
      <c r="X147" s="18"/>
      <c r="Y147" s="46"/>
      <c r="Z147" s="44"/>
      <c r="AA147" s="12"/>
      <c r="AB147" s="294"/>
      <c r="AC147" s="11"/>
      <c r="AD147" s="6"/>
      <c r="AE147" s="6"/>
      <c r="AF147" s="6"/>
      <c r="AG147" s="41"/>
      <c r="AH147" s="44"/>
      <c r="AI147" s="6"/>
      <c r="AJ147" s="44"/>
      <c r="AK147" s="11"/>
      <c r="AL147" s="6"/>
      <c r="AM147" s="6"/>
      <c r="AN147" s="6"/>
      <c r="AO147" s="6"/>
      <c r="AP147" s="41"/>
      <c r="AQ147" s="44"/>
      <c r="AR147" s="12"/>
      <c r="AS147" s="11"/>
      <c r="AT147" s="6"/>
      <c r="AU147" s="6"/>
      <c r="AV147" s="6"/>
      <c r="AW147" s="6"/>
      <c r="AX147" s="41"/>
      <c r="AY147" s="44"/>
      <c r="AZ147" s="12"/>
      <c r="BA147" s="11"/>
      <c r="BB147" s="6"/>
      <c r="BC147" s="6"/>
      <c r="BD147" s="6"/>
      <c r="BE147" s="6"/>
      <c r="BF147" s="41"/>
      <c r="BG147" s="44"/>
      <c r="BH147" s="12"/>
      <c r="BI147" s="11"/>
      <c r="BJ147" s="6"/>
      <c r="BK147" s="6"/>
      <c r="BL147" s="6"/>
      <c r="BM147" s="41"/>
      <c r="BN147" s="11"/>
      <c r="BO147" s="6"/>
      <c r="BP147" s="6"/>
      <c r="BQ147" s="6"/>
      <c r="BR147" s="12"/>
      <c r="BS147" s="11"/>
      <c r="BT147" s="6"/>
      <c r="BU147" s="6"/>
      <c r="BV147" s="6"/>
      <c r="BW147" s="41"/>
      <c r="BX147" s="11"/>
      <c r="BY147" s="6"/>
      <c r="BZ147" s="6"/>
      <c r="CA147" s="12"/>
      <c r="CB147" s="11"/>
      <c r="CC147" s="83"/>
      <c r="CD147" s="1"/>
      <c r="CE147" s="1"/>
      <c r="CF147" s="1"/>
      <c r="CG147" s="1"/>
      <c r="CH147" s="1"/>
      <c r="CT147" s="23"/>
    </row>
    <row r="148" spans="1:98">
      <c r="A148" s="73">
        <v>142</v>
      </c>
      <c r="B148" s="412"/>
      <c r="C148" s="413"/>
      <c r="D148" s="414"/>
      <c r="E148" s="415"/>
      <c r="F148" s="416"/>
      <c r="G148" s="416"/>
      <c r="H148" s="417"/>
      <c r="I148" s="418"/>
      <c r="J148" s="419"/>
      <c r="K148" s="420"/>
      <c r="L148" s="11"/>
      <c r="M148" s="6"/>
      <c r="N148" s="6"/>
      <c r="O148" s="6"/>
      <c r="P148" s="6"/>
      <c r="Q148" s="41"/>
      <c r="R148" s="44"/>
      <c r="S148" s="12"/>
      <c r="T148" s="17"/>
      <c r="U148" s="18"/>
      <c r="V148" s="18"/>
      <c r="W148" s="18"/>
      <c r="X148" s="18"/>
      <c r="Y148" s="46"/>
      <c r="Z148" s="44"/>
      <c r="AA148" s="12"/>
      <c r="AB148" s="294"/>
      <c r="AC148" s="11"/>
      <c r="AD148" s="6"/>
      <c r="AE148" s="6"/>
      <c r="AF148" s="6"/>
      <c r="AG148" s="41"/>
      <c r="AH148" s="44"/>
      <c r="AI148" s="6"/>
      <c r="AJ148" s="44"/>
      <c r="AK148" s="11"/>
      <c r="AL148" s="6"/>
      <c r="AM148" s="6"/>
      <c r="AN148" s="6"/>
      <c r="AO148" s="6"/>
      <c r="AP148" s="41"/>
      <c r="AQ148" s="44"/>
      <c r="AR148" s="12"/>
      <c r="AS148" s="11"/>
      <c r="AT148" s="6"/>
      <c r="AU148" s="6"/>
      <c r="AV148" s="6"/>
      <c r="AW148" s="6"/>
      <c r="AX148" s="41"/>
      <c r="AY148" s="44"/>
      <c r="AZ148" s="12"/>
      <c r="BA148" s="11"/>
      <c r="BB148" s="6"/>
      <c r="BC148" s="6"/>
      <c r="BD148" s="6"/>
      <c r="BE148" s="6"/>
      <c r="BF148" s="41"/>
      <c r="BG148" s="44"/>
      <c r="BH148" s="12"/>
      <c r="BI148" s="11"/>
      <c r="BJ148" s="6"/>
      <c r="BK148" s="6"/>
      <c r="BL148" s="6"/>
      <c r="BM148" s="41"/>
      <c r="BN148" s="11"/>
      <c r="BO148" s="6"/>
      <c r="BP148" s="6"/>
      <c r="BQ148" s="6"/>
      <c r="BR148" s="12"/>
      <c r="BS148" s="11"/>
      <c r="BT148" s="6"/>
      <c r="BU148" s="6"/>
      <c r="BV148" s="6"/>
      <c r="BW148" s="41"/>
      <c r="BX148" s="11"/>
      <c r="BY148" s="6"/>
      <c r="BZ148" s="6"/>
      <c r="CA148" s="12"/>
      <c r="CB148" s="11"/>
      <c r="CC148" s="83"/>
      <c r="CD148" s="1"/>
      <c r="CE148" s="1"/>
      <c r="CF148" s="1"/>
      <c r="CG148" s="1"/>
      <c r="CH148" s="1"/>
      <c r="CT148" s="23"/>
    </row>
    <row r="149" spans="1:98">
      <c r="A149" s="73">
        <v>143</v>
      </c>
      <c r="B149" s="412"/>
      <c r="C149" s="413"/>
      <c r="D149" s="414"/>
      <c r="E149" s="415"/>
      <c r="F149" s="416"/>
      <c r="G149" s="416"/>
      <c r="H149" s="417"/>
      <c r="I149" s="418"/>
      <c r="J149" s="419"/>
      <c r="K149" s="420"/>
      <c r="L149" s="11"/>
      <c r="M149" s="6"/>
      <c r="N149" s="6"/>
      <c r="O149" s="6"/>
      <c r="P149" s="6"/>
      <c r="Q149" s="41"/>
      <c r="R149" s="44"/>
      <c r="S149" s="12"/>
      <c r="T149" s="17"/>
      <c r="U149" s="18"/>
      <c r="V149" s="18"/>
      <c r="W149" s="18"/>
      <c r="X149" s="18"/>
      <c r="Y149" s="46"/>
      <c r="Z149" s="44"/>
      <c r="AA149" s="12"/>
      <c r="AB149" s="294"/>
      <c r="AC149" s="11"/>
      <c r="AD149" s="6"/>
      <c r="AE149" s="6"/>
      <c r="AF149" s="6"/>
      <c r="AG149" s="41"/>
      <c r="AH149" s="44"/>
      <c r="AI149" s="6"/>
      <c r="AJ149" s="44"/>
      <c r="AK149" s="11"/>
      <c r="AL149" s="6"/>
      <c r="AM149" s="6"/>
      <c r="AN149" s="6"/>
      <c r="AO149" s="6"/>
      <c r="AP149" s="41"/>
      <c r="AQ149" s="44"/>
      <c r="AR149" s="12"/>
      <c r="AS149" s="11"/>
      <c r="AT149" s="6"/>
      <c r="AU149" s="6"/>
      <c r="AV149" s="6"/>
      <c r="AW149" s="6"/>
      <c r="AX149" s="41"/>
      <c r="AY149" s="44"/>
      <c r="AZ149" s="12"/>
      <c r="BA149" s="11"/>
      <c r="BB149" s="6"/>
      <c r="BC149" s="6"/>
      <c r="BD149" s="6"/>
      <c r="BE149" s="6"/>
      <c r="BF149" s="41"/>
      <c r="BG149" s="44"/>
      <c r="BH149" s="12"/>
      <c r="BI149" s="11"/>
      <c r="BJ149" s="6"/>
      <c r="BK149" s="6"/>
      <c r="BL149" s="6"/>
      <c r="BM149" s="41"/>
      <c r="BN149" s="11"/>
      <c r="BO149" s="6"/>
      <c r="BP149" s="6"/>
      <c r="BQ149" s="6"/>
      <c r="BR149" s="12"/>
      <c r="BS149" s="11"/>
      <c r="BT149" s="6"/>
      <c r="BU149" s="6"/>
      <c r="BV149" s="6"/>
      <c r="BW149" s="41"/>
      <c r="BX149" s="11"/>
      <c r="BY149" s="6"/>
      <c r="BZ149" s="6"/>
      <c r="CA149" s="12"/>
      <c r="CB149" s="11"/>
      <c r="CC149" s="83"/>
      <c r="CD149" s="1"/>
      <c r="CE149" s="1"/>
      <c r="CF149" s="1"/>
      <c r="CG149" s="1"/>
      <c r="CH149" s="1"/>
      <c r="CT149" s="23"/>
    </row>
    <row r="150" spans="1:98">
      <c r="A150" s="73">
        <v>144</v>
      </c>
      <c r="B150" s="412"/>
      <c r="C150" s="413"/>
      <c r="D150" s="414"/>
      <c r="E150" s="415"/>
      <c r="F150" s="416"/>
      <c r="G150" s="416"/>
      <c r="H150" s="417"/>
      <c r="I150" s="418"/>
      <c r="J150" s="419"/>
      <c r="K150" s="420"/>
      <c r="L150" s="11"/>
      <c r="M150" s="6"/>
      <c r="N150" s="6"/>
      <c r="O150" s="6"/>
      <c r="P150" s="6"/>
      <c r="Q150" s="41"/>
      <c r="R150" s="44"/>
      <c r="S150" s="12"/>
      <c r="T150" s="17"/>
      <c r="U150" s="18"/>
      <c r="V150" s="18"/>
      <c r="W150" s="18"/>
      <c r="X150" s="18"/>
      <c r="Y150" s="46"/>
      <c r="Z150" s="44"/>
      <c r="AA150" s="12"/>
      <c r="AB150" s="294"/>
      <c r="AC150" s="11"/>
      <c r="AD150" s="6"/>
      <c r="AE150" s="6"/>
      <c r="AF150" s="6"/>
      <c r="AG150" s="41"/>
      <c r="AH150" s="44"/>
      <c r="AI150" s="6"/>
      <c r="AJ150" s="44"/>
      <c r="AK150" s="11"/>
      <c r="AL150" s="6"/>
      <c r="AM150" s="6"/>
      <c r="AN150" s="6"/>
      <c r="AO150" s="6"/>
      <c r="AP150" s="41"/>
      <c r="AQ150" s="44"/>
      <c r="AR150" s="12"/>
      <c r="AS150" s="11"/>
      <c r="AT150" s="6"/>
      <c r="AU150" s="6"/>
      <c r="AV150" s="6"/>
      <c r="AW150" s="6"/>
      <c r="AX150" s="41"/>
      <c r="AY150" s="44"/>
      <c r="AZ150" s="12"/>
      <c r="BA150" s="11"/>
      <c r="BB150" s="6"/>
      <c r="BC150" s="6"/>
      <c r="BD150" s="6"/>
      <c r="BE150" s="6"/>
      <c r="BF150" s="41"/>
      <c r="BG150" s="44"/>
      <c r="BH150" s="12"/>
      <c r="BI150" s="11"/>
      <c r="BJ150" s="6"/>
      <c r="BK150" s="6"/>
      <c r="BL150" s="6"/>
      <c r="BM150" s="41"/>
      <c r="BN150" s="11"/>
      <c r="BO150" s="6"/>
      <c r="BP150" s="6"/>
      <c r="BQ150" s="6"/>
      <c r="BR150" s="12"/>
      <c r="BS150" s="11"/>
      <c r="BT150" s="6"/>
      <c r="BU150" s="6"/>
      <c r="BV150" s="6"/>
      <c r="BW150" s="41"/>
      <c r="BX150" s="11"/>
      <c r="BY150" s="6"/>
      <c r="BZ150" s="6"/>
      <c r="CA150" s="12"/>
      <c r="CB150" s="11"/>
      <c r="CC150" s="83"/>
      <c r="CD150" s="1"/>
      <c r="CE150" s="1"/>
      <c r="CF150" s="1"/>
      <c r="CG150" s="1"/>
      <c r="CH150" s="1"/>
      <c r="CT150" s="23"/>
    </row>
    <row r="151" spans="1:98">
      <c r="A151" s="73">
        <v>145</v>
      </c>
      <c r="B151" s="412"/>
      <c r="C151" s="413"/>
      <c r="D151" s="414"/>
      <c r="E151" s="415"/>
      <c r="F151" s="416"/>
      <c r="G151" s="416"/>
      <c r="H151" s="417"/>
      <c r="I151" s="418"/>
      <c r="J151" s="419"/>
      <c r="K151" s="420"/>
      <c r="L151" s="11"/>
      <c r="M151" s="6"/>
      <c r="N151" s="6"/>
      <c r="O151" s="6"/>
      <c r="P151" s="6"/>
      <c r="Q151" s="41"/>
      <c r="R151" s="44"/>
      <c r="S151" s="12"/>
      <c r="T151" s="17"/>
      <c r="U151" s="18"/>
      <c r="V151" s="18"/>
      <c r="W151" s="18"/>
      <c r="X151" s="18"/>
      <c r="Y151" s="46"/>
      <c r="Z151" s="44"/>
      <c r="AA151" s="12"/>
      <c r="AB151" s="294"/>
      <c r="AC151" s="11"/>
      <c r="AD151" s="6"/>
      <c r="AE151" s="6"/>
      <c r="AF151" s="6"/>
      <c r="AG151" s="41"/>
      <c r="AH151" s="44"/>
      <c r="AI151" s="6"/>
      <c r="AJ151" s="44"/>
      <c r="AK151" s="11"/>
      <c r="AL151" s="6"/>
      <c r="AM151" s="6"/>
      <c r="AN151" s="6"/>
      <c r="AO151" s="6"/>
      <c r="AP151" s="41"/>
      <c r="AQ151" s="44"/>
      <c r="AR151" s="12"/>
      <c r="AS151" s="11"/>
      <c r="AT151" s="6"/>
      <c r="AU151" s="6"/>
      <c r="AV151" s="6"/>
      <c r="AW151" s="6"/>
      <c r="AX151" s="41"/>
      <c r="AY151" s="44"/>
      <c r="AZ151" s="12"/>
      <c r="BA151" s="11"/>
      <c r="BB151" s="6"/>
      <c r="BC151" s="6"/>
      <c r="BD151" s="6"/>
      <c r="BE151" s="6"/>
      <c r="BF151" s="41"/>
      <c r="BG151" s="44"/>
      <c r="BH151" s="12"/>
      <c r="BI151" s="11"/>
      <c r="BJ151" s="6"/>
      <c r="BK151" s="6"/>
      <c r="BL151" s="6"/>
      <c r="BM151" s="41"/>
      <c r="BN151" s="11"/>
      <c r="BO151" s="6"/>
      <c r="BP151" s="6"/>
      <c r="BQ151" s="6"/>
      <c r="BR151" s="12"/>
      <c r="BS151" s="11"/>
      <c r="BT151" s="6"/>
      <c r="BU151" s="6"/>
      <c r="BV151" s="6"/>
      <c r="BW151" s="41"/>
      <c r="BX151" s="11"/>
      <c r="BY151" s="6"/>
      <c r="BZ151" s="6"/>
      <c r="CA151" s="12"/>
      <c r="CB151" s="11"/>
      <c r="CC151" s="83"/>
      <c r="CD151" s="1"/>
      <c r="CE151" s="1"/>
      <c r="CF151" s="1"/>
      <c r="CG151" s="1"/>
      <c r="CH151" s="1"/>
      <c r="CT151" s="23"/>
    </row>
    <row r="152" spans="1:98">
      <c r="A152" s="73">
        <v>146</v>
      </c>
      <c r="B152" s="412"/>
      <c r="C152" s="413"/>
      <c r="D152" s="414"/>
      <c r="E152" s="415"/>
      <c r="F152" s="416"/>
      <c r="G152" s="416"/>
      <c r="H152" s="417"/>
      <c r="I152" s="418"/>
      <c r="J152" s="419"/>
      <c r="K152" s="420"/>
      <c r="L152" s="11"/>
      <c r="M152" s="6"/>
      <c r="N152" s="6"/>
      <c r="O152" s="6"/>
      <c r="P152" s="6"/>
      <c r="Q152" s="41"/>
      <c r="R152" s="44"/>
      <c r="S152" s="12"/>
      <c r="T152" s="17"/>
      <c r="U152" s="18"/>
      <c r="V152" s="18"/>
      <c r="W152" s="18"/>
      <c r="X152" s="18"/>
      <c r="Y152" s="46"/>
      <c r="Z152" s="44"/>
      <c r="AA152" s="12"/>
      <c r="AB152" s="294"/>
      <c r="AC152" s="11"/>
      <c r="AD152" s="6"/>
      <c r="AE152" s="6"/>
      <c r="AF152" s="6"/>
      <c r="AG152" s="41"/>
      <c r="AH152" s="44"/>
      <c r="AI152" s="6"/>
      <c r="AJ152" s="44"/>
      <c r="AK152" s="11"/>
      <c r="AL152" s="6"/>
      <c r="AM152" s="6"/>
      <c r="AN152" s="6"/>
      <c r="AO152" s="6"/>
      <c r="AP152" s="41"/>
      <c r="AQ152" s="44"/>
      <c r="AR152" s="12"/>
      <c r="AS152" s="11"/>
      <c r="AT152" s="6"/>
      <c r="AU152" s="6"/>
      <c r="AV152" s="6"/>
      <c r="AW152" s="6"/>
      <c r="AX152" s="41"/>
      <c r="AY152" s="44"/>
      <c r="AZ152" s="12"/>
      <c r="BA152" s="11"/>
      <c r="BB152" s="6"/>
      <c r="BC152" s="6"/>
      <c r="BD152" s="6"/>
      <c r="BE152" s="6"/>
      <c r="BF152" s="41"/>
      <c r="BG152" s="44"/>
      <c r="BH152" s="12"/>
      <c r="BI152" s="11"/>
      <c r="BJ152" s="6"/>
      <c r="BK152" s="6"/>
      <c r="BL152" s="6"/>
      <c r="BM152" s="41"/>
      <c r="BN152" s="11"/>
      <c r="BO152" s="6"/>
      <c r="BP152" s="6"/>
      <c r="BQ152" s="6"/>
      <c r="BR152" s="12"/>
      <c r="BS152" s="11"/>
      <c r="BT152" s="6"/>
      <c r="BU152" s="6"/>
      <c r="BV152" s="6"/>
      <c r="BW152" s="41"/>
      <c r="BX152" s="11"/>
      <c r="BY152" s="6"/>
      <c r="BZ152" s="6"/>
      <c r="CA152" s="12"/>
      <c r="CB152" s="11"/>
      <c r="CC152" s="83"/>
      <c r="CD152" s="1"/>
      <c r="CE152" s="1"/>
      <c r="CF152" s="1"/>
      <c r="CG152" s="1"/>
      <c r="CH152" s="1"/>
      <c r="CT152" s="23"/>
    </row>
    <row r="153" spans="1:98">
      <c r="A153" s="73">
        <v>147</v>
      </c>
      <c r="B153" s="412"/>
      <c r="C153" s="413"/>
      <c r="D153" s="414"/>
      <c r="E153" s="415"/>
      <c r="F153" s="416"/>
      <c r="G153" s="416"/>
      <c r="H153" s="417"/>
      <c r="I153" s="418"/>
      <c r="J153" s="419"/>
      <c r="K153" s="420"/>
      <c r="L153" s="11"/>
      <c r="M153" s="6"/>
      <c r="N153" s="6"/>
      <c r="O153" s="6"/>
      <c r="P153" s="6"/>
      <c r="Q153" s="41"/>
      <c r="R153" s="44"/>
      <c r="S153" s="12"/>
      <c r="T153" s="17"/>
      <c r="U153" s="18"/>
      <c r="V153" s="18"/>
      <c r="W153" s="18"/>
      <c r="X153" s="18"/>
      <c r="Y153" s="46"/>
      <c r="Z153" s="44"/>
      <c r="AA153" s="12"/>
      <c r="AB153" s="294"/>
      <c r="AC153" s="11"/>
      <c r="AD153" s="6"/>
      <c r="AE153" s="6"/>
      <c r="AF153" s="6"/>
      <c r="AG153" s="41"/>
      <c r="AH153" s="44"/>
      <c r="AI153" s="6"/>
      <c r="AJ153" s="44"/>
      <c r="AK153" s="11"/>
      <c r="AL153" s="6"/>
      <c r="AM153" s="6"/>
      <c r="AN153" s="6"/>
      <c r="AO153" s="6"/>
      <c r="AP153" s="41"/>
      <c r="AQ153" s="44"/>
      <c r="AR153" s="12"/>
      <c r="AS153" s="11"/>
      <c r="AT153" s="6"/>
      <c r="AU153" s="6"/>
      <c r="AV153" s="6"/>
      <c r="AW153" s="6"/>
      <c r="AX153" s="41"/>
      <c r="AY153" s="44"/>
      <c r="AZ153" s="12"/>
      <c r="BA153" s="11"/>
      <c r="BB153" s="6"/>
      <c r="BC153" s="6"/>
      <c r="BD153" s="6"/>
      <c r="BE153" s="6"/>
      <c r="BF153" s="41"/>
      <c r="BG153" s="44"/>
      <c r="BH153" s="12"/>
      <c r="BI153" s="11"/>
      <c r="BJ153" s="6"/>
      <c r="BK153" s="6"/>
      <c r="BL153" s="6"/>
      <c r="BM153" s="41"/>
      <c r="BN153" s="11"/>
      <c r="BO153" s="6"/>
      <c r="BP153" s="6"/>
      <c r="BQ153" s="6"/>
      <c r="BR153" s="12"/>
      <c r="BS153" s="11"/>
      <c r="BT153" s="6"/>
      <c r="BU153" s="6"/>
      <c r="BV153" s="6"/>
      <c r="BW153" s="41"/>
      <c r="BX153" s="11"/>
      <c r="BY153" s="6"/>
      <c r="BZ153" s="6"/>
      <c r="CA153" s="12"/>
      <c r="CB153" s="11"/>
      <c r="CC153" s="83"/>
      <c r="CD153" s="1"/>
      <c r="CE153" s="1"/>
      <c r="CF153" s="1"/>
      <c r="CG153" s="1"/>
      <c r="CH153" s="1"/>
      <c r="CT153" s="23"/>
    </row>
    <row r="154" spans="1:98">
      <c r="A154" s="73">
        <v>148</v>
      </c>
      <c r="B154" s="412"/>
      <c r="C154" s="413"/>
      <c r="D154" s="414"/>
      <c r="E154" s="415"/>
      <c r="F154" s="416"/>
      <c r="G154" s="416"/>
      <c r="H154" s="417"/>
      <c r="I154" s="418"/>
      <c r="J154" s="419"/>
      <c r="K154" s="420"/>
      <c r="L154" s="11"/>
      <c r="M154" s="6"/>
      <c r="N154" s="6"/>
      <c r="O154" s="6"/>
      <c r="P154" s="6"/>
      <c r="Q154" s="41"/>
      <c r="R154" s="44"/>
      <c r="S154" s="12"/>
      <c r="T154" s="17"/>
      <c r="U154" s="18"/>
      <c r="V154" s="18"/>
      <c r="W154" s="18"/>
      <c r="X154" s="18"/>
      <c r="Y154" s="46"/>
      <c r="Z154" s="44"/>
      <c r="AA154" s="12"/>
      <c r="AB154" s="294"/>
      <c r="AC154" s="11"/>
      <c r="AD154" s="6"/>
      <c r="AE154" s="6"/>
      <c r="AF154" s="6"/>
      <c r="AG154" s="41"/>
      <c r="AH154" s="44"/>
      <c r="AI154" s="6"/>
      <c r="AJ154" s="44"/>
      <c r="AK154" s="11"/>
      <c r="AL154" s="6"/>
      <c r="AM154" s="6"/>
      <c r="AN154" s="6"/>
      <c r="AO154" s="6"/>
      <c r="AP154" s="41"/>
      <c r="AQ154" s="44"/>
      <c r="AR154" s="12"/>
      <c r="AS154" s="11"/>
      <c r="AT154" s="6"/>
      <c r="AU154" s="6"/>
      <c r="AV154" s="6"/>
      <c r="AW154" s="6"/>
      <c r="AX154" s="41"/>
      <c r="AY154" s="44"/>
      <c r="AZ154" s="12"/>
      <c r="BA154" s="11"/>
      <c r="BB154" s="6"/>
      <c r="BC154" s="6"/>
      <c r="BD154" s="6"/>
      <c r="BE154" s="6"/>
      <c r="BF154" s="41"/>
      <c r="BG154" s="44"/>
      <c r="BH154" s="12"/>
      <c r="BI154" s="11"/>
      <c r="BJ154" s="6"/>
      <c r="BK154" s="6"/>
      <c r="BL154" s="6"/>
      <c r="BM154" s="41"/>
      <c r="BN154" s="11"/>
      <c r="BO154" s="6"/>
      <c r="BP154" s="6"/>
      <c r="BQ154" s="6"/>
      <c r="BR154" s="12"/>
      <c r="BS154" s="11"/>
      <c r="BT154" s="6"/>
      <c r="BU154" s="6"/>
      <c r="BV154" s="6"/>
      <c r="BW154" s="41"/>
      <c r="BX154" s="11"/>
      <c r="BY154" s="6"/>
      <c r="BZ154" s="6"/>
      <c r="CA154" s="12"/>
      <c r="CB154" s="11"/>
      <c r="CC154" s="83"/>
      <c r="CD154" s="1"/>
      <c r="CE154" s="1"/>
      <c r="CF154" s="1"/>
      <c r="CG154" s="1"/>
      <c r="CH154" s="1"/>
      <c r="CT154" s="23"/>
    </row>
    <row r="155" spans="1:98">
      <c r="A155" s="73">
        <v>149</v>
      </c>
      <c r="B155" s="412"/>
      <c r="C155" s="413"/>
      <c r="D155" s="414"/>
      <c r="E155" s="415"/>
      <c r="F155" s="416"/>
      <c r="G155" s="416"/>
      <c r="H155" s="417"/>
      <c r="I155" s="418"/>
      <c r="J155" s="419"/>
      <c r="K155" s="420"/>
      <c r="L155" s="11"/>
      <c r="M155" s="6"/>
      <c r="N155" s="6"/>
      <c r="O155" s="6"/>
      <c r="P155" s="6"/>
      <c r="Q155" s="41"/>
      <c r="R155" s="44"/>
      <c r="S155" s="12"/>
      <c r="T155" s="17"/>
      <c r="U155" s="18"/>
      <c r="V155" s="18"/>
      <c r="W155" s="18"/>
      <c r="X155" s="18"/>
      <c r="Y155" s="46"/>
      <c r="Z155" s="44"/>
      <c r="AA155" s="12"/>
      <c r="AB155" s="294"/>
      <c r="AC155" s="11"/>
      <c r="AD155" s="6"/>
      <c r="AE155" s="6"/>
      <c r="AF155" s="6"/>
      <c r="AG155" s="41"/>
      <c r="AH155" s="44"/>
      <c r="AI155" s="6"/>
      <c r="AJ155" s="44"/>
      <c r="AK155" s="11"/>
      <c r="AL155" s="6"/>
      <c r="AM155" s="6"/>
      <c r="AN155" s="6"/>
      <c r="AO155" s="6"/>
      <c r="AP155" s="41"/>
      <c r="AQ155" s="44"/>
      <c r="AR155" s="12"/>
      <c r="AS155" s="11"/>
      <c r="AT155" s="6"/>
      <c r="AU155" s="6"/>
      <c r="AV155" s="6"/>
      <c r="AW155" s="6"/>
      <c r="AX155" s="41"/>
      <c r="AY155" s="44"/>
      <c r="AZ155" s="12"/>
      <c r="BA155" s="11"/>
      <c r="BB155" s="6"/>
      <c r="BC155" s="6"/>
      <c r="BD155" s="6"/>
      <c r="BE155" s="6"/>
      <c r="BF155" s="41"/>
      <c r="BG155" s="44"/>
      <c r="BH155" s="12"/>
      <c r="BI155" s="11"/>
      <c r="BJ155" s="6"/>
      <c r="BK155" s="6"/>
      <c r="BL155" s="6"/>
      <c r="BM155" s="41"/>
      <c r="BN155" s="11"/>
      <c r="BO155" s="6"/>
      <c r="BP155" s="6"/>
      <c r="BQ155" s="6"/>
      <c r="BR155" s="12"/>
      <c r="BS155" s="11"/>
      <c r="BT155" s="6"/>
      <c r="BU155" s="6"/>
      <c r="BV155" s="6"/>
      <c r="BW155" s="41"/>
      <c r="BX155" s="11"/>
      <c r="BY155" s="6"/>
      <c r="BZ155" s="6"/>
      <c r="CA155" s="12"/>
      <c r="CB155" s="11"/>
      <c r="CC155" s="83"/>
      <c r="CD155" s="1"/>
      <c r="CE155" s="1"/>
      <c r="CF155" s="1"/>
      <c r="CG155" s="1"/>
      <c r="CH155" s="1"/>
      <c r="CT155" s="23"/>
    </row>
    <row r="156" spans="1:98">
      <c r="A156" s="73">
        <v>150</v>
      </c>
      <c r="B156" s="412"/>
      <c r="C156" s="413"/>
      <c r="D156" s="414"/>
      <c r="E156" s="415"/>
      <c r="F156" s="416"/>
      <c r="G156" s="416"/>
      <c r="H156" s="417"/>
      <c r="I156" s="418"/>
      <c r="J156" s="419"/>
      <c r="K156" s="420"/>
      <c r="L156" s="11"/>
      <c r="M156" s="6"/>
      <c r="N156" s="6"/>
      <c r="O156" s="6"/>
      <c r="P156" s="6"/>
      <c r="Q156" s="41"/>
      <c r="R156" s="44"/>
      <c r="S156" s="12"/>
      <c r="T156" s="17"/>
      <c r="U156" s="18"/>
      <c r="V156" s="18"/>
      <c r="W156" s="18"/>
      <c r="X156" s="18"/>
      <c r="Y156" s="46"/>
      <c r="Z156" s="44"/>
      <c r="AA156" s="12"/>
      <c r="AB156" s="294"/>
      <c r="AC156" s="11"/>
      <c r="AD156" s="6"/>
      <c r="AE156" s="6"/>
      <c r="AF156" s="6"/>
      <c r="AG156" s="41"/>
      <c r="AH156" s="44"/>
      <c r="AI156" s="6"/>
      <c r="AJ156" s="44"/>
      <c r="AK156" s="11"/>
      <c r="AL156" s="6"/>
      <c r="AM156" s="6"/>
      <c r="AN156" s="6"/>
      <c r="AO156" s="6"/>
      <c r="AP156" s="41"/>
      <c r="AQ156" s="44"/>
      <c r="AR156" s="12"/>
      <c r="AS156" s="11"/>
      <c r="AT156" s="6"/>
      <c r="AU156" s="6"/>
      <c r="AV156" s="6"/>
      <c r="AW156" s="6"/>
      <c r="AX156" s="41"/>
      <c r="AY156" s="44"/>
      <c r="AZ156" s="12"/>
      <c r="BA156" s="11"/>
      <c r="BB156" s="6"/>
      <c r="BC156" s="6"/>
      <c r="BD156" s="6"/>
      <c r="BE156" s="6"/>
      <c r="BF156" s="41"/>
      <c r="BG156" s="44"/>
      <c r="BH156" s="12"/>
      <c r="BI156" s="11"/>
      <c r="BJ156" s="6"/>
      <c r="BK156" s="6"/>
      <c r="BL156" s="6"/>
      <c r="BM156" s="41"/>
      <c r="BN156" s="11"/>
      <c r="BO156" s="6"/>
      <c r="BP156" s="6"/>
      <c r="BQ156" s="6"/>
      <c r="BR156" s="12"/>
      <c r="BS156" s="11"/>
      <c r="BT156" s="6"/>
      <c r="BU156" s="6"/>
      <c r="BV156" s="6"/>
      <c r="BW156" s="41"/>
      <c r="BX156" s="11"/>
      <c r="BY156" s="6"/>
      <c r="BZ156" s="6"/>
      <c r="CA156" s="12"/>
      <c r="CB156" s="11"/>
      <c r="CC156" s="83"/>
      <c r="CD156" s="1"/>
      <c r="CE156" s="1"/>
      <c r="CF156" s="1"/>
      <c r="CG156" s="1"/>
      <c r="CH156" s="1"/>
      <c r="CT156" s="23"/>
    </row>
    <row r="157" spans="1:98">
      <c r="A157" s="73">
        <v>151</v>
      </c>
      <c r="B157" s="412"/>
      <c r="C157" s="413"/>
      <c r="D157" s="414"/>
      <c r="E157" s="415"/>
      <c r="F157" s="416"/>
      <c r="G157" s="416"/>
      <c r="H157" s="417"/>
      <c r="I157" s="418"/>
      <c r="J157" s="419"/>
      <c r="K157" s="420"/>
      <c r="L157" s="11"/>
      <c r="M157" s="6"/>
      <c r="N157" s="6"/>
      <c r="O157" s="6"/>
      <c r="P157" s="6"/>
      <c r="Q157" s="41"/>
      <c r="R157" s="44"/>
      <c r="S157" s="12"/>
      <c r="T157" s="17"/>
      <c r="U157" s="18"/>
      <c r="V157" s="18"/>
      <c r="W157" s="18"/>
      <c r="X157" s="18"/>
      <c r="Y157" s="46"/>
      <c r="Z157" s="44"/>
      <c r="AA157" s="12"/>
      <c r="AB157" s="294"/>
      <c r="AC157" s="11"/>
      <c r="AD157" s="6"/>
      <c r="AE157" s="6"/>
      <c r="AF157" s="6"/>
      <c r="AG157" s="41"/>
      <c r="AH157" s="44"/>
      <c r="AI157" s="6"/>
      <c r="AJ157" s="44"/>
      <c r="AK157" s="11"/>
      <c r="AL157" s="6"/>
      <c r="AM157" s="6"/>
      <c r="AN157" s="6"/>
      <c r="AO157" s="6"/>
      <c r="AP157" s="41"/>
      <c r="AQ157" s="44"/>
      <c r="AR157" s="12"/>
      <c r="AS157" s="11"/>
      <c r="AT157" s="6"/>
      <c r="AU157" s="6"/>
      <c r="AV157" s="6"/>
      <c r="AW157" s="6"/>
      <c r="AX157" s="41"/>
      <c r="AY157" s="44"/>
      <c r="AZ157" s="12"/>
      <c r="BA157" s="11"/>
      <c r="BB157" s="6"/>
      <c r="BC157" s="6"/>
      <c r="BD157" s="6"/>
      <c r="BE157" s="6"/>
      <c r="BF157" s="41"/>
      <c r="BG157" s="44"/>
      <c r="BH157" s="12"/>
      <c r="BI157" s="11"/>
      <c r="BJ157" s="6"/>
      <c r="BK157" s="6"/>
      <c r="BL157" s="6"/>
      <c r="BM157" s="41"/>
      <c r="BN157" s="11"/>
      <c r="BO157" s="6"/>
      <c r="BP157" s="6"/>
      <c r="BQ157" s="6"/>
      <c r="BR157" s="12"/>
      <c r="BS157" s="11"/>
      <c r="BT157" s="6"/>
      <c r="BU157" s="6"/>
      <c r="BV157" s="6"/>
      <c r="BW157" s="41"/>
      <c r="BX157" s="11"/>
      <c r="BY157" s="6"/>
      <c r="BZ157" s="6"/>
      <c r="CA157" s="12"/>
      <c r="CB157" s="11"/>
      <c r="CC157" s="83"/>
      <c r="CD157" s="1"/>
      <c r="CE157" s="1"/>
      <c r="CF157" s="1"/>
      <c r="CG157" s="1"/>
      <c r="CH157" s="1"/>
      <c r="CT157" s="23"/>
    </row>
    <row r="158" spans="1:98">
      <c r="A158" s="73">
        <v>152</v>
      </c>
      <c r="B158" s="412"/>
      <c r="C158" s="413"/>
      <c r="D158" s="414"/>
      <c r="E158" s="415"/>
      <c r="F158" s="416"/>
      <c r="G158" s="416"/>
      <c r="H158" s="417"/>
      <c r="I158" s="418"/>
      <c r="J158" s="419"/>
      <c r="K158" s="420"/>
      <c r="L158" s="11"/>
      <c r="M158" s="6"/>
      <c r="N158" s="6"/>
      <c r="O158" s="6"/>
      <c r="P158" s="6"/>
      <c r="Q158" s="41"/>
      <c r="R158" s="44"/>
      <c r="S158" s="12"/>
      <c r="T158" s="17"/>
      <c r="U158" s="18"/>
      <c r="V158" s="18"/>
      <c r="W158" s="18"/>
      <c r="X158" s="18"/>
      <c r="Y158" s="46"/>
      <c r="Z158" s="44"/>
      <c r="AA158" s="12"/>
      <c r="AB158" s="294"/>
      <c r="AC158" s="11"/>
      <c r="AD158" s="6"/>
      <c r="AE158" s="6"/>
      <c r="AF158" s="6"/>
      <c r="AG158" s="41"/>
      <c r="AH158" s="44"/>
      <c r="AI158" s="6"/>
      <c r="AJ158" s="44"/>
      <c r="AK158" s="11"/>
      <c r="AL158" s="6"/>
      <c r="AM158" s="6"/>
      <c r="AN158" s="6"/>
      <c r="AO158" s="6"/>
      <c r="AP158" s="41"/>
      <c r="AQ158" s="44"/>
      <c r="AR158" s="12"/>
      <c r="AS158" s="11"/>
      <c r="AT158" s="6"/>
      <c r="AU158" s="6"/>
      <c r="AV158" s="6"/>
      <c r="AW158" s="6"/>
      <c r="AX158" s="41"/>
      <c r="AY158" s="44"/>
      <c r="AZ158" s="12"/>
      <c r="BA158" s="11"/>
      <c r="BB158" s="6"/>
      <c r="BC158" s="6"/>
      <c r="BD158" s="6"/>
      <c r="BE158" s="6"/>
      <c r="BF158" s="41"/>
      <c r="BG158" s="44"/>
      <c r="BH158" s="12"/>
      <c r="BI158" s="11"/>
      <c r="BJ158" s="6"/>
      <c r="BK158" s="6"/>
      <c r="BL158" s="6"/>
      <c r="BM158" s="41"/>
      <c r="BN158" s="11"/>
      <c r="BO158" s="6"/>
      <c r="BP158" s="6"/>
      <c r="BQ158" s="6"/>
      <c r="BR158" s="12"/>
      <c r="BS158" s="11"/>
      <c r="BT158" s="6"/>
      <c r="BU158" s="6"/>
      <c r="BV158" s="6"/>
      <c r="BW158" s="41"/>
      <c r="BX158" s="11"/>
      <c r="BY158" s="6"/>
      <c r="BZ158" s="6"/>
      <c r="CA158" s="12"/>
      <c r="CB158" s="11"/>
      <c r="CC158" s="83"/>
      <c r="CD158" s="1"/>
      <c r="CE158" s="1"/>
      <c r="CF158" s="1"/>
      <c r="CG158" s="1"/>
      <c r="CH158" s="1"/>
      <c r="CT158" s="23"/>
    </row>
    <row r="159" spans="1:98">
      <c r="A159" s="73">
        <v>153</v>
      </c>
      <c r="B159" s="412"/>
      <c r="C159" s="413"/>
      <c r="D159" s="414"/>
      <c r="E159" s="415"/>
      <c r="F159" s="416"/>
      <c r="G159" s="416"/>
      <c r="H159" s="417"/>
      <c r="I159" s="418"/>
      <c r="J159" s="419"/>
      <c r="K159" s="420"/>
      <c r="L159" s="11"/>
      <c r="M159" s="6"/>
      <c r="N159" s="6"/>
      <c r="O159" s="6"/>
      <c r="P159" s="6"/>
      <c r="Q159" s="41"/>
      <c r="R159" s="44"/>
      <c r="S159" s="12"/>
      <c r="T159" s="17"/>
      <c r="U159" s="18"/>
      <c r="V159" s="18"/>
      <c r="W159" s="18"/>
      <c r="X159" s="18"/>
      <c r="Y159" s="46"/>
      <c r="Z159" s="44"/>
      <c r="AA159" s="12"/>
      <c r="AB159" s="294"/>
      <c r="AC159" s="11"/>
      <c r="AD159" s="6"/>
      <c r="AE159" s="6"/>
      <c r="AF159" s="6"/>
      <c r="AG159" s="41"/>
      <c r="AH159" s="44"/>
      <c r="AI159" s="6"/>
      <c r="AJ159" s="44"/>
      <c r="AK159" s="11"/>
      <c r="AL159" s="6"/>
      <c r="AM159" s="6"/>
      <c r="AN159" s="6"/>
      <c r="AO159" s="6"/>
      <c r="AP159" s="41"/>
      <c r="AQ159" s="44"/>
      <c r="AR159" s="12"/>
      <c r="AS159" s="11"/>
      <c r="AT159" s="6"/>
      <c r="AU159" s="6"/>
      <c r="AV159" s="6"/>
      <c r="AW159" s="6"/>
      <c r="AX159" s="41"/>
      <c r="AY159" s="44"/>
      <c r="AZ159" s="12"/>
      <c r="BA159" s="11"/>
      <c r="BB159" s="6"/>
      <c r="BC159" s="6"/>
      <c r="BD159" s="6"/>
      <c r="BE159" s="6"/>
      <c r="BF159" s="41"/>
      <c r="BG159" s="44"/>
      <c r="BH159" s="12"/>
      <c r="BI159" s="11"/>
      <c r="BJ159" s="6"/>
      <c r="BK159" s="6"/>
      <c r="BL159" s="6"/>
      <c r="BM159" s="41"/>
      <c r="BN159" s="11"/>
      <c r="BO159" s="6"/>
      <c r="BP159" s="6"/>
      <c r="BQ159" s="6"/>
      <c r="BR159" s="12"/>
      <c r="BS159" s="11"/>
      <c r="BT159" s="6"/>
      <c r="BU159" s="6"/>
      <c r="BV159" s="6"/>
      <c r="BW159" s="41"/>
      <c r="BX159" s="11"/>
      <c r="BY159" s="6"/>
      <c r="BZ159" s="6"/>
      <c r="CA159" s="12"/>
      <c r="CB159" s="11"/>
      <c r="CC159" s="83"/>
      <c r="CD159" s="1"/>
      <c r="CE159" s="1"/>
      <c r="CF159" s="1"/>
      <c r="CG159" s="1"/>
      <c r="CH159" s="1"/>
      <c r="CT159" s="23"/>
    </row>
    <row r="160" spans="1:98">
      <c r="A160" s="73">
        <v>154</v>
      </c>
      <c r="B160" s="412"/>
      <c r="C160" s="413"/>
      <c r="D160" s="414"/>
      <c r="E160" s="415"/>
      <c r="F160" s="416"/>
      <c r="G160" s="416"/>
      <c r="H160" s="417"/>
      <c r="I160" s="418"/>
      <c r="J160" s="419"/>
      <c r="K160" s="420"/>
      <c r="L160" s="11"/>
      <c r="M160" s="6"/>
      <c r="N160" s="6"/>
      <c r="O160" s="6"/>
      <c r="P160" s="6"/>
      <c r="Q160" s="41"/>
      <c r="R160" s="44"/>
      <c r="S160" s="12"/>
      <c r="T160" s="17"/>
      <c r="U160" s="18"/>
      <c r="V160" s="18"/>
      <c r="W160" s="18"/>
      <c r="X160" s="18"/>
      <c r="Y160" s="46"/>
      <c r="Z160" s="44"/>
      <c r="AA160" s="12"/>
      <c r="AB160" s="294"/>
      <c r="AC160" s="11"/>
      <c r="AD160" s="6"/>
      <c r="AE160" s="6"/>
      <c r="AF160" s="6"/>
      <c r="AG160" s="41"/>
      <c r="AH160" s="44"/>
      <c r="AI160" s="6"/>
      <c r="AJ160" s="44"/>
      <c r="AK160" s="11"/>
      <c r="AL160" s="6"/>
      <c r="AM160" s="6"/>
      <c r="AN160" s="6"/>
      <c r="AO160" s="6"/>
      <c r="AP160" s="41"/>
      <c r="AQ160" s="44"/>
      <c r="AR160" s="12"/>
      <c r="AS160" s="11"/>
      <c r="AT160" s="6"/>
      <c r="AU160" s="6"/>
      <c r="AV160" s="6"/>
      <c r="AW160" s="6"/>
      <c r="AX160" s="41"/>
      <c r="AY160" s="44"/>
      <c r="AZ160" s="12"/>
      <c r="BA160" s="11"/>
      <c r="BB160" s="6"/>
      <c r="BC160" s="6"/>
      <c r="BD160" s="6"/>
      <c r="BE160" s="6"/>
      <c r="BF160" s="41"/>
      <c r="BG160" s="44"/>
      <c r="BH160" s="12"/>
      <c r="BI160" s="11"/>
      <c r="BJ160" s="6"/>
      <c r="BK160" s="6"/>
      <c r="BL160" s="6"/>
      <c r="BM160" s="41"/>
      <c r="BN160" s="11"/>
      <c r="BO160" s="6"/>
      <c r="BP160" s="6"/>
      <c r="BQ160" s="6"/>
      <c r="BR160" s="12"/>
      <c r="BS160" s="11"/>
      <c r="BT160" s="6"/>
      <c r="BU160" s="6"/>
      <c r="BV160" s="6"/>
      <c r="BW160" s="41"/>
      <c r="BX160" s="11"/>
      <c r="BY160" s="6"/>
      <c r="BZ160" s="6"/>
      <c r="CA160" s="12"/>
      <c r="CB160" s="11"/>
      <c r="CC160" s="83"/>
      <c r="CD160" s="1"/>
      <c r="CE160" s="1"/>
      <c r="CF160" s="1"/>
      <c r="CG160" s="1"/>
      <c r="CH160" s="1"/>
      <c r="CT160" s="23"/>
    </row>
    <row r="161" spans="1:98">
      <c r="A161" s="73">
        <v>155</v>
      </c>
      <c r="B161" s="412"/>
      <c r="C161" s="413"/>
      <c r="D161" s="414"/>
      <c r="E161" s="415"/>
      <c r="F161" s="416"/>
      <c r="G161" s="416"/>
      <c r="H161" s="417"/>
      <c r="I161" s="418"/>
      <c r="J161" s="419"/>
      <c r="K161" s="420"/>
      <c r="L161" s="11"/>
      <c r="M161" s="6"/>
      <c r="N161" s="6"/>
      <c r="O161" s="6"/>
      <c r="P161" s="6"/>
      <c r="Q161" s="41"/>
      <c r="R161" s="44"/>
      <c r="S161" s="12"/>
      <c r="T161" s="17"/>
      <c r="U161" s="18"/>
      <c r="V161" s="18"/>
      <c r="W161" s="18"/>
      <c r="X161" s="18"/>
      <c r="Y161" s="46"/>
      <c r="Z161" s="44"/>
      <c r="AA161" s="12"/>
      <c r="AB161" s="294"/>
      <c r="AC161" s="11"/>
      <c r="AD161" s="6"/>
      <c r="AE161" s="6"/>
      <c r="AF161" s="6"/>
      <c r="AG161" s="41"/>
      <c r="AH161" s="44"/>
      <c r="AI161" s="6"/>
      <c r="AJ161" s="44"/>
      <c r="AK161" s="11"/>
      <c r="AL161" s="6"/>
      <c r="AM161" s="6"/>
      <c r="AN161" s="6"/>
      <c r="AO161" s="6"/>
      <c r="AP161" s="41"/>
      <c r="AQ161" s="44"/>
      <c r="AR161" s="12"/>
      <c r="AS161" s="11"/>
      <c r="AT161" s="6"/>
      <c r="AU161" s="6"/>
      <c r="AV161" s="6"/>
      <c r="AW161" s="6"/>
      <c r="AX161" s="41"/>
      <c r="AY161" s="44"/>
      <c r="AZ161" s="12"/>
      <c r="BA161" s="11"/>
      <c r="BB161" s="6"/>
      <c r="BC161" s="6"/>
      <c r="BD161" s="6"/>
      <c r="BE161" s="6"/>
      <c r="BF161" s="41"/>
      <c r="BG161" s="44"/>
      <c r="BH161" s="12"/>
      <c r="BI161" s="11"/>
      <c r="BJ161" s="6"/>
      <c r="BK161" s="6"/>
      <c r="BL161" s="6"/>
      <c r="BM161" s="41"/>
      <c r="BN161" s="11"/>
      <c r="BO161" s="6"/>
      <c r="BP161" s="6"/>
      <c r="BQ161" s="6"/>
      <c r="BR161" s="12"/>
      <c r="BS161" s="11"/>
      <c r="BT161" s="6"/>
      <c r="BU161" s="6"/>
      <c r="BV161" s="6"/>
      <c r="BW161" s="41"/>
      <c r="BX161" s="11"/>
      <c r="BY161" s="6"/>
      <c r="BZ161" s="6"/>
      <c r="CA161" s="12"/>
      <c r="CB161" s="11"/>
      <c r="CC161" s="83"/>
      <c r="CD161" s="1"/>
      <c r="CE161" s="1"/>
      <c r="CF161" s="1"/>
      <c r="CG161" s="1"/>
      <c r="CH161" s="1"/>
      <c r="CT161" s="23"/>
    </row>
    <row r="162" spans="1:98">
      <c r="A162" s="73">
        <v>156</v>
      </c>
      <c r="B162" s="412"/>
      <c r="C162" s="413"/>
      <c r="D162" s="414"/>
      <c r="E162" s="415"/>
      <c r="F162" s="416"/>
      <c r="G162" s="416"/>
      <c r="H162" s="417"/>
      <c r="I162" s="418"/>
      <c r="J162" s="419"/>
      <c r="K162" s="420"/>
      <c r="L162" s="11"/>
      <c r="M162" s="6"/>
      <c r="N162" s="6"/>
      <c r="O162" s="6"/>
      <c r="P162" s="6"/>
      <c r="Q162" s="41"/>
      <c r="R162" s="44"/>
      <c r="S162" s="12"/>
      <c r="T162" s="17"/>
      <c r="U162" s="18"/>
      <c r="V162" s="18"/>
      <c r="W162" s="18"/>
      <c r="X162" s="18"/>
      <c r="Y162" s="46"/>
      <c r="Z162" s="44"/>
      <c r="AA162" s="12"/>
      <c r="AB162" s="294"/>
      <c r="AC162" s="11"/>
      <c r="AD162" s="6"/>
      <c r="AE162" s="6"/>
      <c r="AF162" s="6"/>
      <c r="AG162" s="41"/>
      <c r="AH162" s="44"/>
      <c r="AI162" s="6"/>
      <c r="AJ162" s="44"/>
      <c r="AK162" s="11"/>
      <c r="AL162" s="6"/>
      <c r="AM162" s="6"/>
      <c r="AN162" s="6"/>
      <c r="AO162" s="6"/>
      <c r="AP162" s="41"/>
      <c r="AQ162" s="44"/>
      <c r="AR162" s="12"/>
      <c r="AS162" s="11"/>
      <c r="AT162" s="6"/>
      <c r="AU162" s="6"/>
      <c r="AV162" s="6"/>
      <c r="AW162" s="6"/>
      <c r="AX162" s="41"/>
      <c r="AY162" s="44"/>
      <c r="AZ162" s="12"/>
      <c r="BA162" s="11"/>
      <c r="BB162" s="6"/>
      <c r="BC162" s="6"/>
      <c r="BD162" s="6"/>
      <c r="BE162" s="6"/>
      <c r="BF162" s="41"/>
      <c r="BG162" s="44"/>
      <c r="BH162" s="12"/>
      <c r="BI162" s="11"/>
      <c r="BJ162" s="6"/>
      <c r="BK162" s="6"/>
      <c r="BL162" s="6"/>
      <c r="BM162" s="41"/>
      <c r="BN162" s="11"/>
      <c r="BO162" s="6"/>
      <c r="BP162" s="6"/>
      <c r="BQ162" s="6"/>
      <c r="BR162" s="12"/>
      <c r="BS162" s="11"/>
      <c r="BT162" s="6"/>
      <c r="BU162" s="6"/>
      <c r="BV162" s="6"/>
      <c r="BW162" s="41"/>
      <c r="BX162" s="11"/>
      <c r="BY162" s="6"/>
      <c r="BZ162" s="6"/>
      <c r="CA162" s="12"/>
      <c r="CB162" s="11"/>
      <c r="CC162" s="83"/>
      <c r="CD162" s="1"/>
      <c r="CE162" s="1"/>
      <c r="CF162" s="1"/>
      <c r="CG162" s="1"/>
      <c r="CH162" s="1"/>
      <c r="CT162" s="23"/>
    </row>
    <row r="163" spans="1:98">
      <c r="A163" s="73">
        <v>157</v>
      </c>
      <c r="B163" s="412"/>
      <c r="C163" s="413"/>
      <c r="D163" s="414"/>
      <c r="E163" s="415"/>
      <c r="F163" s="416"/>
      <c r="G163" s="416"/>
      <c r="H163" s="417"/>
      <c r="I163" s="418"/>
      <c r="J163" s="419"/>
      <c r="K163" s="420"/>
      <c r="L163" s="11"/>
      <c r="M163" s="6"/>
      <c r="N163" s="6"/>
      <c r="O163" s="6"/>
      <c r="P163" s="6"/>
      <c r="Q163" s="41"/>
      <c r="R163" s="44"/>
      <c r="S163" s="12"/>
      <c r="T163" s="17"/>
      <c r="U163" s="18"/>
      <c r="V163" s="18"/>
      <c r="W163" s="18"/>
      <c r="X163" s="18"/>
      <c r="Y163" s="46"/>
      <c r="Z163" s="44"/>
      <c r="AA163" s="12"/>
      <c r="AB163" s="294"/>
      <c r="AC163" s="11"/>
      <c r="AD163" s="6"/>
      <c r="AE163" s="6"/>
      <c r="AF163" s="6"/>
      <c r="AG163" s="41"/>
      <c r="AH163" s="44"/>
      <c r="AI163" s="6"/>
      <c r="AJ163" s="44"/>
      <c r="AK163" s="11"/>
      <c r="AL163" s="6"/>
      <c r="AM163" s="6"/>
      <c r="AN163" s="6"/>
      <c r="AO163" s="6"/>
      <c r="AP163" s="41"/>
      <c r="AQ163" s="44"/>
      <c r="AR163" s="12"/>
      <c r="AS163" s="11"/>
      <c r="AT163" s="6"/>
      <c r="AU163" s="6"/>
      <c r="AV163" s="6"/>
      <c r="AW163" s="6"/>
      <c r="AX163" s="41"/>
      <c r="AY163" s="44"/>
      <c r="AZ163" s="12"/>
      <c r="BA163" s="11"/>
      <c r="BB163" s="6"/>
      <c r="BC163" s="6"/>
      <c r="BD163" s="6"/>
      <c r="BE163" s="6"/>
      <c r="BF163" s="41"/>
      <c r="BG163" s="44"/>
      <c r="BH163" s="12"/>
      <c r="BI163" s="11"/>
      <c r="BJ163" s="6"/>
      <c r="BK163" s="6"/>
      <c r="BL163" s="6"/>
      <c r="BM163" s="41"/>
      <c r="BN163" s="11"/>
      <c r="BO163" s="6"/>
      <c r="BP163" s="6"/>
      <c r="BQ163" s="6"/>
      <c r="BR163" s="12"/>
      <c r="BS163" s="11"/>
      <c r="BT163" s="6"/>
      <c r="BU163" s="6"/>
      <c r="BV163" s="6"/>
      <c r="BW163" s="41"/>
      <c r="BX163" s="11"/>
      <c r="BY163" s="6"/>
      <c r="BZ163" s="6"/>
      <c r="CA163" s="12"/>
      <c r="CB163" s="11"/>
      <c r="CC163" s="83"/>
      <c r="CD163" s="1"/>
      <c r="CE163" s="1"/>
      <c r="CF163" s="1"/>
      <c r="CG163" s="1"/>
      <c r="CH163" s="1"/>
      <c r="CT163" s="23"/>
    </row>
    <row r="164" spans="1:98">
      <c r="A164" s="73">
        <v>158</v>
      </c>
      <c r="B164" s="412"/>
      <c r="C164" s="413"/>
      <c r="D164" s="414"/>
      <c r="E164" s="415"/>
      <c r="F164" s="416"/>
      <c r="G164" s="416"/>
      <c r="H164" s="417"/>
      <c r="I164" s="418"/>
      <c r="J164" s="419"/>
      <c r="K164" s="420"/>
      <c r="L164" s="11"/>
      <c r="M164" s="6"/>
      <c r="N164" s="6"/>
      <c r="O164" s="6"/>
      <c r="P164" s="6"/>
      <c r="Q164" s="41"/>
      <c r="R164" s="44"/>
      <c r="S164" s="12"/>
      <c r="T164" s="17"/>
      <c r="U164" s="18"/>
      <c r="V164" s="18"/>
      <c r="W164" s="18"/>
      <c r="X164" s="18"/>
      <c r="Y164" s="46"/>
      <c r="Z164" s="44"/>
      <c r="AA164" s="12"/>
      <c r="AB164" s="294"/>
      <c r="AC164" s="11"/>
      <c r="AD164" s="6"/>
      <c r="AE164" s="6"/>
      <c r="AF164" s="6"/>
      <c r="AG164" s="41"/>
      <c r="AH164" s="44"/>
      <c r="AI164" s="6"/>
      <c r="AJ164" s="44"/>
      <c r="AK164" s="11"/>
      <c r="AL164" s="6"/>
      <c r="AM164" s="6"/>
      <c r="AN164" s="6"/>
      <c r="AO164" s="6"/>
      <c r="AP164" s="41"/>
      <c r="AQ164" s="44"/>
      <c r="AR164" s="12"/>
      <c r="AS164" s="11"/>
      <c r="AT164" s="6"/>
      <c r="AU164" s="6"/>
      <c r="AV164" s="6"/>
      <c r="AW164" s="6"/>
      <c r="AX164" s="41"/>
      <c r="AY164" s="44"/>
      <c r="AZ164" s="12"/>
      <c r="BA164" s="11"/>
      <c r="BB164" s="6"/>
      <c r="BC164" s="6"/>
      <c r="BD164" s="6"/>
      <c r="BE164" s="6"/>
      <c r="BF164" s="41"/>
      <c r="BG164" s="44"/>
      <c r="BH164" s="12"/>
      <c r="BI164" s="11"/>
      <c r="BJ164" s="6"/>
      <c r="BK164" s="6"/>
      <c r="BL164" s="6"/>
      <c r="BM164" s="41"/>
      <c r="BN164" s="11"/>
      <c r="BO164" s="6"/>
      <c r="BP164" s="6"/>
      <c r="BQ164" s="6"/>
      <c r="BR164" s="12"/>
      <c r="BS164" s="11"/>
      <c r="BT164" s="6"/>
      <c r="BU164" s="6"/>
      <c r="BV164" s="6"/>
      <c r="BW164" s="41"/>
      <c r="BX164" s="11"/>
      <c r="BY164" s="6"/>
      <c r="BZ164" s="6"/>
      <c r="CA164" s="12"/>
      <c r="CB164" s="11"/>
      <c r="CC164" s="83"/>
      <c r="CD164" s="1"/>
      <c r="CE164" s="1"/>
      <c r="CF164" s="1"/>
      <c r="CG164" s="1"/>
      <c r="CH164" s="1"/>
      <c r="CT164" s="23"/>
    </row>
    <row r="165" spans="1:98">
      <c r="A165" s="73">
        <v>159</v>
      </c>
      <c r="B165" s="412"/>
      <c r="C165" s="413"/>
      <c r="D165" s="414"/>
      <c r="E165" s="415"/>
      <c r="F165" s="416"/>
      <c r="G165" s="416"/>
      <c r="H165" s="417"/>
      <c r="I165" s="418"/>
      <c r="J165" s="419"/>
      <c r="K165" s="420"/>
      <c r="L165" s="11"/>
      <c r="M165" s="6"/>
      <c r="N165" s="6"/>
      <c r="O165" s="6"/>
      <c r="P165" s="6"/>
      <c r="Q165" s="41"/>
      <c r="R165" s="44"/>
      <c r="S165" s="12"/>
      <c r="T165" s="17"/>
      <c r="U165" s="18"/>
      <c r="V165" s="18"/>
      <c r="W165" s="18"/>
      <c r="X165" s="18"/>
      <c r="Y165" s="46"/>
      <c r="Z165" s="44"/>
      <c r="AA165" s="12"/>
      <c r="AB165" s="294"/>
      <c r="AC165" s="11"/>
      <c r="AD165" s="6"/>
      <c r="AE165" s="6"/>
      <c r="AF165" s="6"/>
      <c r="AG165" s="41"/>
      <c r="AH165" s="44"/>
      <c r="AI165" s="6"/>
      <c r="AJ165" s="44"/>
      <c r="AK165" s="11"/>
      <c r="AL165" s="6"/>
      <c r="AM165" s="6"/>
      <c r="AN165" s="6"/>
      <c r="AO165" s="6"/>
      <c r="AP165" s="41"/>
      <c r="AQ165" s="44"/>
      <c r="AR165" s="12"/>
      <c r="AS165" s="11"/>
      <c r="AT165" s="6"/>
      <c r="AU165" s="6"/>
      <c r="AV165" s="6"/>
      <c r="AW165" s="6"/>
      <c r="AX165" s="41"/>
      <c r="AY165" s="44"/>
      <c r="AZ165" s="12"/>
      <c r="BA165" s="11"/>
      <c r="BB165" s="6"/>
      <c r="BC165" s="6"/>
      <c r="BD165" s="6"/>
      <c r="BE165" s="6"/>
      <c r="BF165" s="41"/>
      <c r="BG165" s="44"/>
      <c r="BH165" s="12"/>
      <c r="BI165" s="11"/>
      <c r="BJ165" s="6"/>
      <c r="BK165" s="6"/>
      <c r="BL165" s="6"/>
      <c r="BM165" s="41"/>
      <c r="BN165" s="11"/>
      <c r="BO165" s="6"/>
      <c r="BP165" s="6"/>
      <c r="BQ165" s="6"/>
      <c r="BR165" s="12"/>
      <c r="BS165" s="11"/>
      <c r="BT165" s="6"/>
      <c r="BU165" s="6"/>
      <c r="BV165" s="6"/>
      <c r="BW165" s="41"/>
      <c r="BX165" s="11"/>
      <c r="BY165" s="6"/>
      <c r="BZ165" s="6"/>
      <c r="CA165" s="12"/>
      <c r="CB165" s="11"/>
      <c r="CC165" s="83"/>
      <c r="CD165" s="1"/>
      <c r="CE165" s="1"/>
      <c r="CF165" s="1"/>
      <c r="CG165" s="1"/>
      <c r="CH165" s="1"/>
      <c r="CT165" s="23"/>
    </row>
    <row r="166" spans="1:98">
      <c r="A166" s="73">
        <v>160</v>
      </c>
      <c r="B166" s="412"/>
      <c r="C166" s="413"/>
      <c r="D166" s="414"/>
      <c r="E166" s="415"/>
      <c r="F166" s="416"/>
      <c r="G166" s="416"/>
      <c r="H166" s="417"/>
      <c r="I166" s="418"/>
      <c r="J166" s="419"/>
      <c r="K166" s="420"/>
      <c r="L166" s="11"/>
      <c r="M166" s="6"/>
      <c r="N166" s="6"/>
      <c r="O166" s="6"/>
      <c r="P166" s="6"/>
      <c r="Q166" s="41"/>
      <c r="R166" s="44"/>
      <c r="S166" s="12"/>
      <c r="T166" s="17"/>
      <c r="U166" s="18"/>
      <c r="V166" s="18"/>
      <c r="W166" s="18"/>
      <c r="X166" s="18"/>
      <c r="Y166" s="46"/>
      <c r="Z166" s="44"/>
      <c r="AA166" s="12"/>
      <c r="AB166" s="294"/>
      <c r="AC166" s="11"/>
      <c r="AD166" s="6"/>
      <c r="AE166" s="6"/>
      <c r="AF166" s="6"/>
      <c r="AG166" s="41"/>
      <c r="AH166" s="44"/>
      <c r="AI166" s="6"/>
      <c r="AJ166" s="44"/>
      <c r="AK166" s="11"/>
      <c r="AL166" s="6"/>
      <c r="AM166" s="6"/>
      <c r="AN166" s="6"/>
      <c r="AO166" s="6"/>
      <c r="AP166" s="41"/>
      <c r="AQ166" s="44"/>
      <c r="AR166" s="12"/>
      <c r="AS166" s="11"/>
      <c r="AT166" s="6"/>
      <c r="AU166" s="6"/>
      <c r="AV166" s="6"/>
      <c r="AW166" s="6"/>
      <c r="AX166" s="41"/>
      <c r="AY166" s="44"/>
      <c r="AZ166" s="12"/>
      <c r="BA166" s="11"/>
      <c r="BB166" s="6"/>
      <c r="BC166" s="6"/>
      <c r="BD166" s="6"/>
      <c r="BE166" s="6"/>
      <c r="BF166" s="41"/>
      <c r="BG166" s="44"/>
      <c r="BH166" s="12"/>
      <c r="BI166" s="11"/>
      <c r="BJ166" s="6"/>
      <c r="BK166" s="6"/>
      <c r="BL166" s="6"/>
      <c r="BM166" s="41"/>
      <c r="BN166" s="11"/>
      <c r="BO166" s="6"/>
      <c r="BP166" s="6"/>
      <c r="BQ166" s="6"/>
      <c r="BR166" s="12"/>
      <c r="BS166" s="11"/>
      <c r="BT166" s="6"/>
      <c r="BU166" s="6"/>
      <c r="BV166" s="6"/>
      <c r="BW166" s="41"/>
      <c r="BX166" s="11"/>
      <c r="BY166" s="6"/>
      <c r="BZ166" s="6"/>
      <c r="CA166" s="12"/>
      <c r="CB166" s="11"/>
      <c r="CC166" s="83"/>
      <c r="CD166" s="1"/>
      <c r="CE166" s="1"/>
      <c r="CF166" s="1"/>
      <c r="CG166" s="1"/>
      <c r="CH166" s="1"/>
      <c r="CT166" s="23"/>
    </row>
    <row r="167" spans="1:98">
      <c r="A167" s="73">
        <v>161</v>
      </c>
      <c r="B167" s="412"/>
      <c r="C167" s="413"/>
      <c r="D167" s="414"/>
      <c r="E167" s="415"/>
      <c r="F167" s="416"/>
      <c r="G167" s="416"/>
      <c r="H167" s="417"/>
      <c r="I167" s="418"/>
      <c r="J167" s="419"/>
      <c r="K167" s="420"/>
      <c r="L167" s="11"/>
      <c r="M167" s="6"/>
      <c r="N167" s="6"/>
      <c r="O167" s="6"/>
      <c r="P167" s="6"/>
      <c r="Q167" s="41"/>
      <c r="R167" s="44"/>
      <c r="S167" s="12"/>
      <c r="T167" s="17"/>
      <c r="U167" s="18"/>
      <c r="V167" s="18"/>
      <c r="W167" s="18"/>
      <c r="X167" s="18"/>
      <c r="Y167" s="46"/>
      <c r="Z167" s="44"/>
      <c r="AA167" s="12"/>
      <c r="AB167" s="294"/>
      <c r="AC167" s="11"/>
      <c r="AD167" s="6"/>
      <c r="AE167" s="6"/>
      <c r="AF167" s="6"/>
      <c r="AG167" s="41"/>
      <c r="AH167" s="44"/>
      <c r="AI167" s="6"/>
      <c r="AJ167" s="44"/>
      <c r="AK167" s="11"/>
      <c r="AL167" s="6"/>
      <c r="AM167" s="6"/>
      <c r="AN167" s="6"/>
      <c r="AO167" s="6"/>
      <c r="AP167" s="41"/>
      <c r="AQ167" s="44"/>
      <c r="AR167" s="12"/>
      <c r="AS167" s="11"/>
      <c r="AT167" s="6"/>
      <c r="AU167" s="6"/>
      <c r="AV167" s="6"/>
      <c r="AW167" s="6"/>
      <c r="AX167" s="41"/>
      <c r="AY167" s="44"/>
      <c r="AZ167" s="12"/>
      <c r="BA167" s="11"/>
      <c r="BB167" s="6"/>
      <c r="BC167" s="6"/>
      <c r="BD167" s="6"/>
      <c r="BE167" s="6"/>
      <c r="BF167" s="41"/>
      <c r="BG167" s="44"/>
      <c r="BH167" s="12"/>
      <c r="BI167" s="11"/>
      <c r="BJ167" s="6"/>
      <c r="BK167" s="6"/>
      <c r="BL167" s="6"/>
      <c r="BM167" s="41"/>
      <c r="BN167" s="11"/>
      <c r="BO167" s="6"/>
      <c r="BP167" s="6"/>
      <c r="BQ167" s="6"/>
      <c r="BR167" s="12"/>
      <c r="BS167" s="11"/>
      <c r="BT167" s="6"/>
      <c r="BU167" s="6"/>
      <c r="BV167" s="6"/>
      <c r="BW167" s="41"/>
      <c r="BX167" s="11"/>
      <c r="BY167" s="6"/>
      <c r="BZ167" s="6"/>
      <c r="CA167" s="12"/>
      <c r="CB167" s="11"/>
      <c r="CC167" s="83"/>
      <c r="CD167" s="1"/>
      <c r="CE167" s="1"/>
      <c r="CF167" s="1"/>
      <c r="CG167" s="1"/>
      <c r="CH167" s="1"/>
      <c r="CT167" s="23"/>
    </row>
    <row r="168" spans="1:98">
      <c r="A168" s="73">
        <v>162</v>
      </c>
      <c r="B168" s="412"/>
      <c r="C168" s="413"/>
      <c r="D168" s="414"/>
      <c r="E168" s="415"/>
      <c r="F168" s="416"/>
      <c r="G168" s="416"/>
      <c r="H168" s="417"/>
      <c r="I168" s="418"/>
      <c r="J168" s="419"/>
      <c r="K168" s="420"/>
      <c r="L168" s="11"/>
      <c r="M168" s="6"/>
      <c r="N168" s="6"/>
      <c r="O168" s="6"/>
      <c r="P168" s="6"/>
      <c r="Q168" s="41"/>
      <c r="R168" s="44"/>
      <c r="S168" s="12"/>
      <c r="T168" s="17"/>
      <c r="U168" s="18"/>
      <c r="V168" s="18"/>
      <c r="W168" s="18"/>
      <c r="X168" s="18"/>
      <c r="Y168" s="46"/>
      <c r="Z168" s="44"/>
      <c r="AA168" s="12"/>
      <c r="AB168" s="294"/>
      <c r="AC168" s="11"/>
      <c r="AD168" s="6"/>
      <c r="AE168" s="6"/>
      <c r="AF168" s="6"/>
      <c r="AG168" s="41"/>
      <c r="AH168" s="44"/>
      <c r="AI168" s="6"/>
      <c r="AJ168" s="44"/>
      <c r="AK168" s="11"/>
      <c r="AL168" s="6"/>
      <c r="AM168" s="6"/>
      <c r="AN168" s="6"/>
      <c r="AO168" s="6"/>
      <c r="AP168" s="41"/>
      <c r="AQ168" s="44"/>
      <c r="AR168" s="12"/>
      <c r="AS168" s="11"/>
      <c r="AT168" s="6"/>
      <c r="AU168" s="6"/>
      <c r="AV168" s="6"/>
      <c r="AW168" s="6"/>
      <c r="AX168" s="41"/>
      <c r="AY168" s="44"/>
      <c r="AZ168" s="12"/>
      <c r="BA168" s="11"/>
      <c r="BB168" s="6"/>
      <c r="BC168" s="6"/>
      <c r="BD168" s="6"/>
      <c r="BE168" s="6"/>
      <c r="BF168" s="41"/>
      <c r="BG168" s="44"/>
      <c r="BH168" s="12"/>
      <c r="BI168" s="11"/>
      <c r="BJ168" s="6"/>
      <c r="BK168" s="6"/>
      <c r="BL168" s="6"/>
      <c r="BM168" s="41"/>
      <c r="BN168" s="11"/>
      <c r="BO168" s="6"/>
      <c r="BP168" s="6"/>
      <c r="BQ168" s="6"/>
      <c r="BR168" s="12"/>
      <c r="BS168" s="11"/>
      <c r="BT168" s="6"/>
      <c r="BU168" s="6"/>
      <c r="BV168" s="6"/>
      <c r="BW168" s="41"/>
      <c r="BX168" s="11"/>
      <c r="BY168" s="6"/>
      <c r="BZ168" s="6"/>
      <c r="CA168" s="12"/>
      <c r="CB168" s="11"/>
      <c r="CC168" s="83"/>
      <c r="CD168" s="1"/>
      <c r="CE168" s="1"/>
      <c r="CF168" s="1"/>
      <c r="CG168" s="1"/>
      <c r="CH168" s="1"/>
      <c r="CT168" s="23"/>
    </row>
    <row r="169" spans="1:98">
      <c r="A169" s="73">
        <v>163</v>
      </c>
      <c r="B169" s="412"/>
      <c r="C169" s="413"/>
      <c r="D169" s="414"/>
      <c r="E169" s="415"/>
      <c r="F169" s="416"/>
      <c r="G169" s="416"/>
      <c r="H169" s="417"/>
      <c r="I169" s="418"/>
      <c r="J169" s="419"/>
      <c r="K169" s="420"/>
      <c r="L169" s="11"/>
      <c r="M169" s="6"/>
      <c r="N169" s="6"/>
      <c r="O169" s="6"/>
      <c r="P169" s="6"/>
      <c r="Q169" s="41"/>
      <c r="R169" s="44"/>
      <c r="S169" s="12"/>
      <c r="T169" s="17"/>
      <c r="U169" s="18"/>
      <c r="V169" s="18"/>
      <c r="W169" s="18"/>
      <c r="X169" s="18"/>
      <c r="Y169" s="46"/>
      <c r="Z169" s="44"/>
      <c r="AA169" s="12"/>
      <c r="AB169" s="294"/>
      <c r="AC169" s="11"/>
      <c r="AD169" s="6"/>
      <c r="AE169" s="6"/>
      <c r="AF169" s="6"/>
      <c r="AG169" s="41"/>
      <c r="AH169" s="44"/>
      <c r="AI169" s="6"/>
      <c r="AJ169" s="44"/>
      <c r="AK169" s="11"/>
      <c r="AL169" s="6"/>
      <c r="AM169" s="6"/>
      <c r="AN169" s="6"/>
      <c r="AO169" s="6"/>
      <c r="AP169" s="41"/>
      <c r="AQ169" s="44"/>
      <c r="AR169" s="12"/>
      <c r="AS169" s="11"/>
      <c r="AT169" s="6"/>
      <c r="AU169" s="6"/>
      <c r="AV169" s="6"/>
      <c r="AW169" s="6"/>
      <c r="AX169" s="41"/>
      <c r="AY169" s="44"/>
      <c r="AZ169" s="12"/>
      <c r="BA169" s="11"/>
      <c r="BB169" s="6"/>
      <c r="BC169" s="6"/>
      <c r="BD169" s="6"/>
      <c r="BE169" s="6"/>
      <c r="BF169" s="41"/>
      <c r="BG169" s="44"/>
      <c r="BH169" s="12"/>
      <c r="BI169" s="11"/>
      <c r="BJ169" s="6"/>
      <c r="BK169" s="6"/>
      <c r="BL169" s="6"/>
      <c r="BM169" s="41"/>
      <c r="BN169" s="11"/>
      <c r="BO169" s="6"/>
      <c r="BP169" s="6"/>
      <c r="BQ169" s="6"/>
      <c r="BR169" s="12"/>
      <c r="BS169" s="11"/>
      <c r="BT169" s="6"/>
      <c r="BU169" s="6"/>
      <c r="BV169" s="6"/>
      <c r="BW169" s="41"/>
      <c r="BX169" s="11"/>
      <c r="BY169" s="6"/>
      <c r="BZ169" s="6"/>
      <c r="CA169" s="12"/>
      <c r="CB169" s="11"/>
      <c r="CC169" s="83"/>
      <c r="CD169" s="1"/>
      <c r="CE169" s="1"/>
      <c r="CF169" s="1"/>
      <c r="CG169" s="1"/>
      <c r="CH169" s="1"/>
      <c r="CT169" s="23"/>
    </row>
    <row r="170" spans="1:98">
      <c r="A170" s="73">
        <v>164</v>
      </c>
      <c r="B170" s="412"/>
      <c r="C170" s="413"/>
      <c r="D170" s="414"/>
      <c r="E170" s="415"/>
      <c r="F170" s="416"/>
      <c r="G170" s="416"/>
      <c r="H170" s="417"/>
      <c r="I170" s="418"/>
      <c r="J170" s="419"/>
      <c r="K170" s="420"/>
      <c r="L170" s="11"/>
      <c r="M170" s="6"/>
      <c r="N170" s="6"/>
      <c r="O170" s="6"/>
      <c r="P170" s="6"/>
      <c r="Q170" s="41"/>
      <c r="R170" s="44"/>
      <c r="S170" s="12"/>
      <c r="T170" s="17"/>
      <c r="U170" s="18"/>
      <c r="V170" s="18"/>
      <c r="W170" s="18"/>
      <c r="X170" s="18"/>
      <c r="Y170" s="46"/>
      <c r="Z170" s="44"/>
      <c r="AA170" s="12"/>
      <c r="AB170" s="294"/>
      <c r="AC170" s="11"/>
      <c r="AD170" s="6"/>
      <c r="AE170" s="6"/>
      <c r="AF170" s="6"/>
      <c r="AG170" s="41"/>
      <c r="AH170" s="44"/>
      <c r="AI170" s="6"/>
      <c r="AJ170" s="44"/>
      <c r="AK170" s="11"/>
      <c r="AL170" s="6"/>
      <c r="AM170" s="6"/>
      <c r="AN170" s="6"/>
      <c r="AO170" s="6"/>
      <c r="AP170" s="41"/>
      <c r="AQ170" s="44"/>
      <c r="AR170" s="12"/>
      <c r="AS170" s="11"/>
      <c r="AT170" s="6"/>
      <c r="AU170" s="6"/>
      <c r="AV170" s="6"/>
      <c r="AW170" s="6"/>
      <c r="AX170" s="41"/>
      <c r="AY170" s="44"/>
      <c r="AZ170" s="12"/>
      <c r="BA170" s="11"/>
      <c r="BB170" s="6"/>
      <c r="BC170" s="6"/>
      <c r="BD170" s="6"/>
      <c r="BE170" s="6"/>
      <c r="BF170" s="41"/>
      <c r="BG170" s="44"/>
      <c r="BH170" s="12"/>
      <c r="BI170" s="11"/>
      <c r="BJ170" s="6"/>
      <c r="BK170" s="6"/>
      <c r="BL170" s="6"/>
      <c r="BM170" s="41"/>
      <c r="BN170" s="11"/>
      <c r="BO170" s="6"/>
      <c r="BP170" s="6"/>
      <c r="BQ170" s="6"/>
      <c r="BR170" s="12"/>
      <c r="BS170" s="11"/>
      <c r="BT170" s="6"/>
      <c r="BU170" s="6"/>
      <c r="BV170" s="6"/>
      <c r="BW170" s="41"/>
      <c r="BX170" s="11"/>
      <c r="BY170" s="6"/>
      <c r="BZ170" s="6"/>
      <c r="CA170" s="12"/>
      <c r="CB170" s="11"/>
      <c r="CC170" s="83"/>
      <c r="CD170" s="1"/>
      <c r="CE170" s="1"/>
      <c r="CF170" s="1"/>
      <c r="CG170" s="1"/>
      <c r="CH170" s="1"/>
      <c r="CT170" s="23"/>
    </row>
    <row r="171" spans="1:98">
      <c r="A171" s="73">
        <v>165</v>
      </c>
      <c r="B171" s="412"/>
      <c r="C171" s="413"/>
      <c r="D171" s="414"/>
      <c r="E171" s="415"/>
      <c r="F171" s="416"/>
      <c r="G171" s="416"/>
      <c r="H171" s="417"/>
      <c r="I171" s="418"/>
      <c r="J171" s="419"/>
      <c r="K171" s="420"/>
      <c r="L171" s="11"/>
      <c r="M171" s="6"/>
      <c r="N171" s="6"/>
      <c r="O171" s="6"/>
      <c r="P171" s="6"/>
      <c r="Q171" s="41"/>
      <c r="R171" s="44"/>
      <c r="S171" s="12"/>
      <c r="T171" s="17"/>
      <c r="U171" s="18"/>
      <c r="V171" s="18"/>
      <c r="W171" s="18"/>
      <c r="X171" s="18"/>
      <c r="Y171" s="46"/>
      <c r="Z171" s="44"/>
      <c r="AA171" s="12"/>
      <c r="AB171" s="294"/>
      <c r="AC171" s="11"/>
      <c r="AD171" s="6"/>
      <c r="AE171" s="6"/>
      <c r="AF171" s="6"/>
      <c r="AG171" s="41"/>
      <c r="AH171" s="44"/>
      <c r="AI171" s="6"/>
      <c r="AJ171" s="44"/>
      <c r="AK171" s="11"/>
      <c r="AL171" s="6"/>
      <c r="AM171" s="6"/>
      <c r="AN171" s="6"/>
      <c r="AO171" s="6"/>
      <c r="AP171" s="41"/>
      <c r="AQ171" s="44"/>
      <c r="AR171" s="12"/>
      <c r="AS171" s="11"/>
      <c r="AT171" s="6"/>
      <c r="AU171" s="6"/>
      <c r="AV171" s="6"/>
      <c r="AW171" s="6"/>
      <c r="AX171" s="41"/>
      <c r="AY171" s="44"/>
      <c r="AZ171" s="12"/>
      <c r="BA171" s="11"/>
      <c r="BB171" s="6"/>
      <c r="BC171" s="6"/>
      <c r="BD171" s="6"/>
      <c r="BE171" s="6"/>
      <c r="BF171" s="41"/>
      <c r="BG171" s="44"/>
      <c r="BH171" s="12"/>
      <c r="BI171" s="11"/>
      <c r="BJ171" s="6"/>
      <c r="BK171" s="6"/>
      <c r="BL171" s="6"/>
      <c r="BM171" s="41"/>
      <c r="BN171" s="11"/>
      <c r="BO171" s="6"/>
      <c r="BP171" s="6"/>
      <c r="BQ171" s="6"/>
      <c r="BR171" s="12"/>
      <c r="BS171" s="11"/>
      <c r="BT171" s="6"/>
      <c r="BU171" s="6"/>
      <c r="BV171" s="6"/>
      <c r="BW171" s="41"/>
      <c r="BX171" s="11"/>
      <c r="BY171" s="6"/>
      <c r="BZ171" s="6"/>
      <c r="CA171" s="12"/>
      <c r="CB171" s="11"/>
      <c r="CC171" s="83"/>
      <c r="CD171" s="1"/>
      <c r="CE171" s="1"/>
      <c r="CF171" s="1"/>
      <c r="CG171" s="1"/>
      <c r="CH171" s="1"/>
      <c r="CT171" s="23"/>
    </row>
    <row r="172" spans="1:98">
      <c r="A172" s="73">
        <v>166</v>
      </c>
      <c r="B172" s="412"/>
      <c r="C172" s="413"/>
      <c r="D172" s="414"/>
      <c r="E172" s="415"/>
      <c r="F172" s="416"/>
      <c r="G172" s="416"/>
      <c r="H172" s="417"/>
      <c r="I172" s="418"/>
      <c r="J172" s="419"/>
      <c r="K172" s="420"/>
      <c r="L172" s="11"/>
      <c r="M172" s="6"/>
      <c r="N172" s="6"/>
      <c r="O172" s="6"/>
      <c r="P172" s="6"/>
      <c r="Q172" s="41"/>
      <c r="R172" s="44"/>
      <c r="S172" s="12"/>
      <c r="T172" s="17"/>
      <c r="U172" s="18"/>
      <c r="V172" s="18"/>
      <c r="W172" s="18"/>
      <c r="X172" s="18"/>
      <c r="Y172" s="46"/>
      <c r="Z172" s="44"/>
      <c r="AA172" s="12"/>
      <c r="AB172" s="294"/>
      <c r="AC172" s="11"/>
      <c r="AD172" s="6"/>
      <c r="AE172" s="6"/>
      <c r="AF172" s="6"/>
      <c r="AG172" s="41"/>
      <c r="AH172" s="44"/>
      <c r="AI172" s="6"/>
      <c r="AJ172" s="44"/>
      <c r="AK172" s="11"/>
      <c r="AL172" s="6"/>
      <c r="AM172" s="6"/>
      <c r="AN172" s="6"/>
      <c r="AO172" s="6"/>
      <c r="AP172" s="41"/>
      <c r="AQ172" s="44"/>
      <c r="AR172" s="12"/>
      <c r="AS172" s="11"/>
      <c r="AT172" s="6"/>
      <c r="AU172" s="6"/>
      <c r="AV172" s="6"/>
      <c r="AW172" s="6"/>
      <c r="AX172" s="41"/>
      <c r="AY172" s="44"/>
      <c r="AZ172" s="12"/>
      <c r="BA172" s="11"/>
      <c r="BB172" s="6"/>
      <c r="BC172" s="6"/>
      <c r="BD172" s="6"/>
      <c r="BE172" s="6"/>
      <c r="BF172" s="41"/>
      <c r="BG172" s="44"/>
      <c r="BH172" s="12"/>
      <c r="BI172" s="11"/>
      <c r="BJ172" s="6"/>
      <c r="BK172" s="6"/>
      <c r="BL172" s="6"/>
      <c r="BM172" s="41"/>
      <c r="BN172" s="11"/>
      <c r="BO172" s="6"/>
      <c r="BP172" s="6"/>
      <c r="BQ172" s="6"/>
      <c r="BR172" s="12"/>
      <c r="BS172" s="11"/>
      <c r="BT172" s="6"/>
      <c r="BU172" s="6"/>
      <c r="BV172" s="6"/>
      <c r="BW172" s="41"/>
      <c r="BX172" s="11"/>
      <c r="BY172" s="6"/>
      <c r="BZ172" s="6"/>
      <c r="CA172" s="12"/>
      <c r="CB172" s="11"/>
      <c r="CC172" s="83"/>
      <c r="CD172" s="1"/>
      <c r="CE172" s="1"/>
      <c r="CF172" s="1"/>
      <c r="CG172" s="1"/>
      <c r="CH172" s="1"/>
      <c r="CT172" s="23"/>
    </row>
    <row r="173" spans="1:98">
      <c r="A173" s="73">
        <v>167</v>
      </c>
      <c r="B173" s="412"/>
      <c r="C173" s="413"/>
      <c r="D173" s="414"/>
      <c r="E173" s="415"/>
      <c r="F173" s="416"/>
      <c r="G173" s="416"/>
      <c r="H173" s="417"/>
      <c r="I173" s="418"/>
      <c r="J173" s="419"/>
      <c r="K173" s="420"/>
      <c r="L173" s="11"/>
      <c r="M173" s="6"/>
      <c r="N173" s="6"/>
      <c r="O173" s="6"/>
      <c r="P173" s="6"/>
      <c r="Q173" s="41"/>
      <c r="R173" s="44"/>
      <c r="S173" s="12"/>
      <c r="T173" s="17"/>
      <c r="U173" s="18"/>
      <c r="V173" s="18"/>
      <c r="W173" s="18"/>
      <c r="X173" s="18"/>
      <c r="Y173" s="46"/>
      <c r="Z173" s="44"/>
      <c r="AA173" s="12"/>
      <c r="AB173" s="294"/>
      <c r="AC173" s="11"/>
      <c r="AD173" s="6"/>
      <c r="AE173" s="6"/>
      <c r="AF173" s="6"/>
      <c r="AG173" s="41"/>
      <c r="AH173" s="44"/>
      <c r="AI173" s="6"/>
      <c r="AJ173" s="44"/>
      <c r="AK173" s="11"/>
      <c r="AL173" s="6"/>
      <c r="AM173" s="6"/>
      <c r="AN173" s="6"/>
      <c r="AO173" s="6"/>
      <c r="AP173" s="41"/>
      <c r="AQ173" s="44"/>
      <c r="AR173" s="12"/>
      <c r="AS173" s="11"/>
      <c r="AT173" s="6"/>
      <c r="AU173" s="6"/>
      <c r="AV173" s="6"/>
      <c r="AW173" s="6"/>
      <c r="AX173" s="41"/>
      <c r="AY173" s="44"/>
      <c r="AZ173" s="12"/>
      <c r="BA173" s="11"/>
      <c r="BB173" s="6"/>
      <c r="BC173" s="6"/>
      <c r="BD173" s="6"/>
      <c r="BE173" s="6"/>
      <c r="BF173" s="41"/>
      <c r="BG173" s="44"/>
      <c r="BH173" s="12"/>
      <c r="BI173" s="11"/>
      <c r="BJ173" s="6"/>
      <c r="BK173" s="6"/>
      <c r="BL173" s="6"/>
      <c r="BM173" s="41"/>
      <c r="BN173" s="11"/>
      <c r="BO173" s="6"/>
      <c r="BP173" s="6"/>
      <c r="BQ173" s="6"/>
      <c r="BR173" s="12"/>
      <c r="BS173" s="11"/>
      <c r="BT173" s="6"/>
      <c r="BU173" s="6"/>
      <c r="BV173" s="6"/>
      <c r="BW173" s="41"/>
      <c r="BX173" s="11"/>
      <c r="BY173" s="6"/>
      <c r="BZ173" s="6"/>
      <c r="CA173" s="12"/>
      <c r="CB173" s="11"/>
      <c r="CC173" s="83"/>
      <c r="CD173" s="1"/>
      <c r="CE173" s="1"/>
      <c r="CF173" s="1"/>
      <c r="CG173" s="1"/>
      <c r="CH173" s="1"/>
      <c r="CT173" s="23"/>
    </row>
    <row r="174" spans="1:98">
      <c r="A174" s="73">
        <v>168</v>
      </c>
      <c r="B174" s="412"/>
      <c r="C174" s="413"/>
      <c r="D174" s="414"/>
      <c r="E174" s="415"/>
      <c r="F174" s="416"/>
      <c r="G174" s="416"/>
      <c r="H174" s="417"/>
      <c r="I174" s="418"/>
      <c r="J174" s="419"/>
      <c r="K174" s="420"/>
      <c r="L174" s="11"/>
      <c r="M174" s="6"/>
      <c r="N174" s="6"/>
      <c r="O174" s="6"/>
      <c r="P174" s="6"/>
      <c r="Q174" s="41"/>
      <c r="R174" s="44"/>
      <c r="S174" s="12"/>
      <c r="T174" s="17"/>
      <c r="U174" s="18"/>
      <c r="V174" s="18"/>
      <c r="W174" s="18"/>
      <c r="X174" s="18"/>
      <c r="Y174" s="46"/>
      <c r="Z174" s="44"/>
      <c r="AA174" s="12"/>
      <c r="AB174" s="294"/>
      <c r="AC174" s="11"/>
      <c r="AD174" s="6"/>
      <c r="AE174" s="6"/>
      <c r="AF174" s="6"/>
      <c r="AG174" s="41"/>
      <c r="AH174" s="44"/>
      <c r="AI174" s="6"/>
      <c r="AJ174" s="44"/>
      <c r="AK174" s="11"/>
      <c r="AL174" s="6"/>
      <c r="AM174" s="6"/>
      <c r="AN174" s="6"/>
      <c r="AO174" s="6"/>
      <c r="AP174" s="41"/>
      <c r="AQ174" s="44"/>
      <c r="AR174" s="12"/>
      <c r="AS174" s="11"/>
      <c r="AT174" s="6"/>
      <c r="AU174" s="6"/>
      <c r="AV174" s="6"/>
      <c r="AW174" s="6"/>
      <c r="AX174" s="41"/>
      <c r="AY174" s="44"/>
      <c r="AZ174" s="12"/>
      <c r="BA174" s="11"/>
      <c r="BB174" s="6"/>
      <c r="BC174" s="6"/>
      <c r="BD174" s="6"/>
      <c r="BE174" s="6"/>
      <c r="BF174" s="41"/>
      <c r="BG174" s="44"/>
      <c r="BH174" s="12"/>
      <c r="BI174" s="11"/>
      <c r="BJ174" s="6"/>
      <c r="BK174" s="6"/>
      <c r="BL174" s="6"/>
      <c r="BM174" s="41"/>
      <c r="BN174" s="11"/>
      <c r="BO174" s="6"/>
      <c r="BP174" s="6"/>
      <c r="BQ174" s="6"/>
      <c r="BR174" s="12"/>
      <c r="BS174" s="11"/>
      <c r="BT174" s="6"/>
      <c r="BU174" s="6"/>
      <c r="BV174" s="6"/>
      <c r="BW174" s="41"/>
      <c r="BX174" s="11"/>
      <c r="BY174" s="6"/>
      <c r="BZ174" s="6"/>
      <c r="CA174" s="12"/>
      <c r="CB174" s="11"/>
      <c r="CC174" s="83"/>
      <c r="CD174" s="1"/>
      <c r="CE174" s="1"/>
      <c r="CF174" s="1"/>
      <c r="CG174" s="1"/>
      <c r="CH174" s="1"/>
      <c r="CT174" s="23"/>
    </row>
    <row r="175" spans="1:98">
      <c r="A175" s="73">
        <v>169</v>
      </c>
      <c r="B175" s="412"/>
      <c r="C175" s="413"/>
      <c r="D175" s="414"/>
      <c r="E175" s="415"/>
      <c r="F175" s="416"/>
      <c r="G175" s="416"/>
      <c r="H175" s="417"/>
      <c r="I175" s="418"/>
      <c r="J175" s="419"/>
      <c r="K175" s="420"/>
      <c r="L175" s="11"/>
      <c r="M175" s="6"/>
      <c r="N175" s="6"/>
      <c r="O175" s="6"/>
      <c r="P175" s="6"/>
      <c r="Q175" s="41"/>
      <c r="R175" s="44"/>
      <c r="S175" s="12"/>
      <c r="T175" s="17"/>
      <c r="U175" s="18"/>
      <c r="V175" s="18"/>
      <c r="W175" s="18"/>
      <c r="X175" s="18"/>
      <c r="Y175" s="46"/>
      <c r="Z175" s="44"/>
      <c r="AA175" s="12"/>
      <c r="AB175" s="294"/>
      <c r="AC175" s="11"/>
      <c r="AD175" s="6"/>
      <c r="AE175" s="6"/>
      <c r="AF175" s="6"/>
      <c r="AG175" s="41"/>
      <c r="AH175" s="44"/>
      <c r="AI175" s="6"/>
      <c r="AJ175" s="44"/>
      <c r="AK175" s="11"/>
      <c r="AL175" s="6"/>
      <c r="AM175" s="6"/>
      <c r="AN175" s="6"/>
      <c r="AO175" s="6"/>
      <c r="AP175" s="41"/>
      <c r="AQ175" s="44"/>
      <c r="AR175" s="12"/>
      <c r="AS175" s="11"/>
      <c r="AT175" s="6"/>
      <c r="AU175" s="6"/>
      <c r="AV175" s="6"/>
      <c r="AW175" s="6"/>
      <c r="AX175" s="41"/>
      <c r="AY175" s="44"/>
      <c r="AZ175" s="12"/>
      <c r="BA175" s="11"/>
      <c r="BB175" s="6"/>
      <c r="BC175" s="6"/>
      <c r="BD175" s="6"/>
      <c r="BE175" s="6"/>
      <c r="BF175" s="41"/>
      <c r="BG175" s="44"/>
      <c r="BH175" s="12"/>
      <c r="BI175" s="11"/>
      <c r="BJ175" s="6"/>
      <c r="BK175" s="6"/>
      <c r="BL175" s="6"/>
      <c r="BM175" s="41"/>
      <c r="BN175" s="11"/>
      <c r="BO175" s="6"/>
      <c r="BP175" s="6"/>
      <c r="BQ175" s="6"/>
      <c r="BR175" s="12"/>
      <c r="BS175" s="11"/>
      <c r="BT175" s="6"/>
      <c r="BU175" s="6"/>
      <c r="BV175" s="6"/>
      <c r="BW175" s="41"/>
      <c r="BX175" s="11"/>
      <c r="BY175" s="6"/>
      <c r="BZ175" s="6"/>
      <c r="CA175" s="12"/>
      <c r="CB175" s="11"/>
      <c r="CC175" s="83"/>
      <c r="CD175" s="1"/>
      <c r="CE175" s="1"/>
      <c r="CF175" s="1"/>
      <c r="CG175" s="1"/>
      <c r="CH175" s="1"/>
      <c r="CT175" s="23"/>
    </row>
    <row r="176" spans="1:98">
      <c r="A176" s="73">
        <v>170</v>
      </c>
      <c r="B176" s="412"/>
      <c r="C176" s="413"/>
      <c r="D176" s="414"/>
      <c r="E176" s="415"/>
      <c r="F176" s="416"/>
      <c r="G176" s="416"/>
      <c r="H176" s="417"/>
      <c r="I176" s="418"/>
      <c r="J176" s="419"/>
      <c r="K176" s="420"/>
      <c r="L176" s="11"/>
      <c r="M176" s="6"/>
      <c r="N176" s="6"/>
      <c r="O176" s="6"/>
      <c r="P176" s="6"/>
      <c r="Q176" s="41"/>
      <c r="R176" s="44"/>
      <c r="S176" s="12"/>
      <c r="T176" s="17"/>
      <c r="U176" s="18"/>
      <c r="V176" s="18"/>
      <c r="W176" s="18"/>
      <c r="X176" s="18"/>
      <c r="Y176" s="46"/>
      <c r="Z176" s="44"/>
      <c r="AA176" s="12"/>
      <c r="AB176" s="294"/>
      <c r="AC176" s="11"/>
      <c r="AD176" s="6"/>
      <c r="AE176" s="6"/>
      <c r="AF176" s="6"/>
      <c r="AG176" s="41"/>
      <c r="AH176" s="44"/>
      <c r="AI176" s="6"/>
      <c r="AJ176" s="44"/>
      <c r="AK176" s="11"/>
      <c r="AL176" s="6"/>
      <c r="AM176" s="6"/>
      <c r="AN176" s="6"/>
      <c r="AO176" s="6"/>
      <c r="AP176" s="41"/>
      <c r="AQ176" s="44"/>
      <c r="AR176" s="12"/>
      <c r="AS176" s="11"/>
      <c r="AT176" s="6"/>
      <c r="AU176" s="6"/>
      <c r="AV176" s="6"/>
      <c r="AW176" s="6"/>
      <c r="AX176" s="41"/>
      <c r="AY176" s="44"/>
      <c r="AZ176" s="12"/>
      <c r="BA176" s="11"/>
      <c r="BB176" s="6"/>
      <c r="BC176" s="6"/>
      <c r="BD176" s="6"/>
      <c r="BE176" s="6"/>
      <c r="BF176" s="41"/>
      <c r="BG176" s="44"/>
      <c r="BH176" s="12"/>
      <c r="BI176" s="11"/>
      <c r="BJ176" s="6"/>
      <c r="BK176" s="6"/>
      <c r="BL176" s="6"/>
      <c r="BM176" s="41"/>
      <c r="BN176" s="11"/>
      <c r="BO176" s="6"/>
      <c r="BP176" s="6"/>
      <c r="BQ176" s="6"/>
      <c r="BR176" s="12"/>
      <c r="BS176" s="11"/>
      <c r="BT176" s="6"/>
      <c r="BU176" s="6"/>
      <c r="BV176" s="6"/>
      <c r="BW176" s="41"/>
      <c r="BX176" s="11"/>
      <c r="BY176" s="6"/>
      <c r="BZ176" s="6"/>
      <c r="CA176" s="12"/>
      <c r="CB176" s="11"/>
      <c r="CC176" s="83"/>
      <c r="CD176" s="1"/>
      <c r="CE176" s="1"/>
      <c r="CF176" s="1"/>
      <c r="CG176" s="1"/>
      <c r="CH176" s="1"/>
      <c r="CT176" s="23"/>
    </row>
    <row r="177" spans="1:98">
      <c r="A177" s="73">
        <v>171</v>
      </c>
      <c r="B177" s="412"/>
      <c r="C177" s="413"/>
      <c r="D177" s="414"/>
      <c r="E177" s="415"/>
      <c r="F177" s="416"/>
      <c r="G177" s="416"/>
      <c r="H177" s="417"/>
      <c r="I177" s="418"/>
      <c r="J177" s="419"/>
      <c r="K177" s="420"/>
      <c r="L177" s="11"/>
      <c r="M177" s="6"/>
      <c r="N177" s="6"/>
      <c r="O177" s="6"/>
      <c r="P177" s="6"/>
      <c r="Q177" s="41"/>
      <c r="R177" s="44"/>
      <c r="S177" s="12"/>
      <c r="T177" s="17"/>
      <c r="U177" s="18"/>
      <c r="V177" s="18"/>
      <c r="W177" s="18"/>
      <c r="X177" s="18"/>
      <c r="Y177" s="46"/>
      <c r="Z177" s="44"/>
      <c r="AA177" s="12"/>
      <c r="AB177" s="294"/>
      <c r="AC177" s="11"/>
      <c r="AD177" s="6"/>
      <c r="AE177" s="6"/>
      <c r="AF177" s="6"/>
      <c r="AG177" s="41"/>
      <c r="AH177" s="44"/>
      <c r="AI177" s="6"/>
      <c r="AJ177" s="44"/>
      <c r="AK177" s="11"/>
      <c r="AL177" s="6"/>
      <c r="AM177" s="6"/>
      <c r="AN177" s="6"/>
      <c r="AO177" s="6"/>
      <c r="AP177" s="41"/>
      <c r="AQ177" s="44"/>
      <c r="AR177" s="12"/>
      <c r="AS177" s="11"/>
      <c r="AT177" s="6"/>
      <c r="AU177" s="6"/>
      <c r="AV177" s="6"/>
      <c r="AW177" s="6"/>
      <c r="AX177" s="41"/>
      <c r="AY177" s="44"/>
      <c r="AZ177" s="12"/>
      <c r="BA177" s="11"/>
      <c r="BB177" s="6"/>
      <c r="BC177" s="6"/>
      <c r="BD177" s="6"/>
      <c r="BE177" s="6"/>
      <c r="BF177" s="41"/>
      <c r="BG177" s="44"/>
      <c r="BH177" s="12"/>
      <c r="BI177" s="11"/>
      <c r="BJ177" s="6"/>
      <c r="BK177" s="6"/>
      <c r="BL177" s="6"/>
      <c r="BM177" s="41"/>
      <c r="BN177" s="11"/>
      <c r="BO177" s="6"/>
      <c r="BP177" s="6"/>
      <c r="BQ177" s="6"/>
      <c r="BR177" s="12"/>
      <c r="BS177" s="11"/>
      <c r="BT177" s="6"/>
      <c r="BU177" s="6"/>
      <c r="BV177" s="6"/>
      <c r="BW177" s="41"/>
      <c r="BX177" s="11"/>
      <c r="BY177" s="6"/>
      <c r="BZ177" s="6"/>
      <c r="CA177" s="12"/>
      <c r="CB177" s="11"/>
      <c r="CC177" s="83"/>
      <c r="CD177" s="1"/>
      <c r="CE177" s="1"/>
      <c r="CF177" s="1"/>
      <c r="CG177" s="1"/>
      <c r="CH177" s="1"/>
      <c r="CT177" s="23"/>
    </row>
    <row r="178" spans="1:98">
      <c r="A178" s="73">
        <v>172</v>
      </c>
      <c r="B178" s="412"/>
      <c r="C178" s="413"/>
      <c r="D178" s="414"/>
      <c r="E178" s="415"/>
      <c r="F178" s="416"/>
      <c r="G178" s="416"/>
      <c r="H178" s="417"/>
      <c r="I178" s="418"/>
      <c r="J178" s="419"/>
      <c r="K178" s="420"/>
      <c r="L178" s="11"/>
      <c r="M178" s="6"/>
      <c r="N178" s="6"/>
      <c r="O178" s="6"/>
      <c r="P178" s="6"/>
      <c r="Q178" s="41"/>
      <c r="R178" s="44"/>
      <c r="S178" s="12"/>
      <c r="T178" s="17"/>
      <c r="U178" s="18"/>
      <c r="V178" s="18"/>
      <c r="W178" s="18"/>
      <c r="X178" s="18"/>
      <c r="Y178" s="46"/>
      <c r="Z178" s="44"/>
      <c r="AA178" s="12"/>
      <c r="AB178" s="294"/>
      <c r="AC178" s="11"/>
      <c r="AD178" s="6"/>
      <c r="AE178" s="6"/>
      <c r="AF178" s="6"/>
      <c r="AG178" s="41"/>
      <c r="AH178" s="44"/>
      <c r="AI178" s="6"/>
      <c r="AJ178" s="44"/>
      <c r="AK178" s="11"/>
      <c r="AL178" s="6"/>
      <c r="AM178" s="6"/>
      <c r="AN178" s="6"/>
      <c r="AO178" s="6"/>
      <c r="AP178" s="41"/>
      <c r="AQ178" s="44"/>
      <c r="AR178" s="12"/>
      <c r="AS178" s="11"/>
      <c r="AT178" s="6"/>
      <c r="AU178" s="6"/>
      <c r="AV178" s="6"/>
      <c r="AW178" s="6"/>
      <c r="AX178" s="41"/>
      <c r="AY178" s="44"/>
      <c r="AZ178" s="12"/>
      <c r="BA178" s="11"/>
      <c r="BB178" s="6"/>
      <c r="BC178" s="6"/>
      <c r="BD178" s="6"/>
      <c r="BE178" s="6"/>
      <c r="BF178" s="41"/>
      <c r="BG178" s="44"/>
      <c r="BH178" s="12"/>
      <c r="BI178" s="11"/>
      <c r="BJ178" s="6"/>
      <c r="BK178" s="6"/>
      <c r="BL178" s="6"/>
      <c r="BM178" s="41"/>
      <c r="BN178" s="11"/>
      <c r="BO178" s="6"/>
      <c r="BP178" s="6"/>
      <c r="BQ178" s="6"/>
      <c r="BR178" s="12"/>
      <c r="BS178" s="11"/>
      <c r="BT178" s="6"/>
      <c r="BU178" s="6"/>
      <c r="BV178" s="6"/>
      <c r="BW178" s="41"/>
      <c r="BX178" s="11"/>
      <c r="BY178" s="6"/>
      <c r="BZ178" s="6"/>
      <c r="CA178" s="12"/>
      <c r="CB178" s="11"/>
      <c r="CC178" s="83"/>
      <c r="CD178" s="1"/>
      <c r="CE178" s="1"/>
      <c r="CF178" s="1"/>
      <c r="CG178" s="1"/>
      <c r="CH178" s="1"/>
      <c r="CT178" s="23"/>
    </row>
    <row r="179" spans="1:98">
      <c r="A179" s="73">
        <v>173</v>
      </c>
      <c r="B179" s="412"/>
      <c r="C179" s="413"/>
      <c r="D179" s="414"/>
      <c r="E179" s="415"/>
      <c r="F179" s="416"/>
      <c r="G179" s="416"/>
      <c r="H179" s="417"/>
      <c r="I179" s="418"/>
      <c r="J179" s="419"/>
      <c r="K179" s="420"/>
      <c r="L179" s="11"/>
      <c r="M179" s="6"/>
      <c r="N179" s="6"/>
      <c r="O179" s="6"/>
      <c r="P179" s="6"/>
      <c r="Q179" s="41"/>
      <c r="R179" s="44"/>
      <c r="S179" s="12"/>
      <c r="T179" s="17"/>
      <c r="U179" s="18"/>
      <c r="V179" s="18"/>
      <c r="W179" s="18"/>
      <c r="X179" s="18"/>
      <c r="Y179" s="46"/>
      <c r="Z179" s="44"/>
      <c r="AA179" s="12"/>
      <c r="AB179" s="294"/>
      <c r="AC179" s="11"/>
      <c r="AD179" s="6"/>
      <c r="AE179" s="6"/>
      <c r="AF179" s="6"/>
      <c r="AG179" s="41"/>
      <c r="AH179" s="44"/>
      <c r="AI179" s="6"/>
      <c r="AJ179" s="44"/>
      <c r="AK179" s="11"/>
      <c r="AL179" s="6"/>
      <c r="AM179" s="6"/>
      <c r="AN179" s="6"/>
      <c r="AO179" s="6"/>
      <c r="AP179" s="41"/>
      <c r="AQ179" s="44"/>
      <c r="AR179" s="12"/>
      <c r="AS179" s="11"/>
      <c r="AT179" s="6"/>
      <c r="AU179" s="6"/>
      <c r="AV179" s="6"/>
      <c r="AW179" s="6"/>
      <c r="AX179" s="41"/>
      <c r="AY179" s="44"/>
      <c r="AZ179" s="12"/>
      <c r="BA179" s="11"/>
      <c r="BB179" s="6"/>
      <c r="BC179" s="6"/>
      <c r="BD179" s="6"/>
      <c r="BE179" s="6"/>
      <c r="BF179" s="41"/>
      <c r="BG179" s="44"/>
      <c r="BH179" s="12"/>
      <c r="BI179" s="11"/>
      <c r="BJ179" s="6"/>
      <c r="BK179" s="6"/>
      <c r="BL179" s="6"/>
      <c r="BM179" s="41"/>
      <c r="BN179" s="11"/>
      <c r="BO179" s="6"/>
      <c r="BP179" s="6"/>
      <c r="BQ179" s="6"/>
      <c r="BR179" s="12"/>
      <c r="BS179" s="11"/>
      <c r="BT179" s="6"/>
      <c r="BU179" s="6"/>
      <c r="BV179" s="6"/>
      <c r="BW179" s="41"/>
      <c r="BX179" s="11"/>
      <c r="BY179" s="6"/>
      <c r="BZ179" s="6"/>
      <c r="CA179" s="12"/>
      <c r="CB179" s="11"/>
      <c r="CC179" s="83"/>
      <c r="CD179" s="1"/>
      <c r="CE179" s="1"/>
      <c r="CF179" s="1"/>
      <c r="CG179" s="1"/>
      <c r="CH179" s="1"/>
      <c r="CT179" s="23"/>
    </row>
    <row r="180" spans="1:98">
      <c r="A180" s="73">
        <v>174</v>
      </c>
      <c r="B180" s="412"/>
      <c r="C180" s="413"/>
      <c r="D180" s="414"/>
      <c r="E180" s="415"/>
      <c r="F180" s="416"/>
      <c r="G180" s="416"/>
      <c r="H180" s="417"/>
      <c r="I180" s="418"/>
      <c r="J180" s="419"/>
      <c r="K180" s="420"/>
      <c r="L180" s="11"/>
      <c r="M180" s="6"/>
      <c r="N180" s="6"/>
      <c r="O180" s="6"/>
      <c r="P180" s="6"/>
      <c r="Q180" s="41"/>
      <c r="R180" s="44"/>
      <c r="S180" s="12"/>
      <c r="T180" s="17"/>
      <c r="U180" s="18"/>
      <c r="V180" s="18"/>
      <c r="W180" s="18"/>
      <c r="X180" s="18"/>
      <c r="Y180" s="46"/>
      <c r="Z180" s="44"/>
      <c r="AA180" s="12"/>
      <c r="AB180" s="294"/>
      <c r="AC180" s="11"/>
      <c r="AD180" s="6"/>
      <c r="AE180" s="6"/>
      <c r="AF180" s="6"/>
      <c r="AG180" s="41"/>
      <c r="AH180" s="44"/>
      <c r="AI180" s="6"/>
      <c r="AJ180" s="44"/>
      <c r="AK180" s="11"/>
      <c r="AL180" s="6"/>
      <c r="AM180" s="6"/>
      <c r="AN180" s="6"/>
      <c r="AO180" s="6"/>
      <c r="AP180" s="41"/>
      <c r="AQ180" s="44"/>
      <c r="AR180" s="12"/>
      <c r="AS180" s="11"/>
      <c r="AT180" s="6"/>
      <c r="AU180" s="6"/>
      <c r="AV180" s="6"/>
      <c r="AW180" s="6"/>
      <c r="AX180" s="41"/>
      <c r="AY180" s="44"/>
      <c r="AZ180" s="12"/>
      <c r="BA180" s="11"/>
      <c r="BB180" s="6"/>
      <c r="BC180" s="6"/>
      <c r="BD180" s="6"/>
      <c r="BE180" s="6"/>
      <c r="BF180" s="41"/>
      <c r="BG180" s="44"/>
      <c r="BH180" s="12"/>
      <c r="BI180" s="11"/>
      <c r="BJ180" s="6"/>
      <c r="BK180" s="6"/>
      <c r="BL180" s="6"/>
      <c r="BM180" s="41"/>
      <c r="BN180" s="11"/>
      <c r="BO180" s="6"/>
      <c r="BP180" s="6"/>
      <c r="BQ180" s="6"/>
      <c r="BR180" s="12"/>
      <c r="BS180" s="11"/>
      <c r="BT180" s="6"/>
      <c r="BU180" s="6"/>
      <c r="BV180" s="6"/>
      <c r="BW180" s="41"/>
      <c r="BX180" s="11"/>
      <c r="BY180" s="6"/>
      <c r="BZ180" s="6"/>
      <c r="CA180" s="12"/>
      <c r="CB180" s="11"/>
      <c r="CC180" s="83"/>
      <c r="CD180" s="1"/>
      <c r="CE180" s="1"/>
      <c r="CF180" s="1"/>
      <c r="CG180" s="1"/>
      <c r="CH180" s="1"/>
      <c r="CT180" s="23"/>
    </row>
    <row r="181" spans="1:98">
      <c r="A181" s="73">
        <v>175</v>
      </c>
      <c r="B181" s="412"/>
      <c r="C181" s="413"/>
      <c r="D181" s="414"/>
      <c r="E181" s="415"/>
      <c r="F181" s="416"/>
      <c r="G181" s="416"/>
      <c r="H181" s="417"/>
      <c r="I181" s="418"/>
      <c r="J181" s="419"/>
      <c r="K181" s="420"/>
      <c r="L181" s="11"/>
      <c r="M181" s="6"/>
      <c r="N181" s="6"/>
      <c r="O181" s="6"/>
      <c r="P181" s="6"/>
      <c r="Q181" s="41"/>
      <c r="R181" s="44"/>
      <c r="S181" s="12"/>
      <c r="T181" s="17"/>
      <c r="U181" s="18"/>
      <c r="V181" s="18"/>
      <c r="W181" s="18"/>
      <c r="X181" s="18"/>
      <c r="Y181" s="46"/>
      <c r="Z181" s="44"/>
      <c r="AA181" s="12"/>
      <c r="AB181" s="294"/>
      <c r="AC181" s="11"/>
      <c r="AD181" s="6"/>
      <c r="AE181" s="6"/>
      <c r="AF181" s="6"/>
      <c r="AG181" s="41"/>
      <c r="AH181" s="44"/>
      <c r="AI181" s="6"/>
      <c r="AJ181" s="44"/>
      <c r="AK181" s="11"/>
      <c r="AL181" s="6"/>
      <c r="AM181" s="6"/>
      <c r="AN181" s="6"/>
      <c r="AO181" s="6"/>
      <c r="AP181" s="41"/>
      <c r="AQ181" s="44"/>
      <c r="AR181" s="12"/>
      <c r="AS181" s="11"/>
      <c r="AT181" s="6"/>
      <c r="AU181" s="6"/>
      <c r="AV181" s="6"/>
      <c r="AW181" s="6"/>
      <c r="AX181" s="41"/>
      <c r="AY181" s="44"/>
      <c r="AZ181" s="12"/>
      <c r="BA181" s="11"/>
      <c r="BB181" s="6"/>
      <c r="BC181" s="6"/>
      <c r="BD181" s="6"/>
      <c r="BE181" s="6"/>
      <c r="BF181" s="41"/>
      <c r="BG181" s="44"/>
      <c r="BH181" s="12"/>
      <c r="BI181" s="11"/>
      <c r="BJ181" s="6"/>
      <c r="BK181" s="6"/>
      <c r="BL181" s="6"/>
      <c r="BM181" s="41"/>
      <c r="BN181" s="11"/>
      <c r="BO181" s="6"/>
      <c r="BP181" s="6"/>
      <c r="BQ181" s="6"/>
      <c r="BR181" s="12"/>
      <c r="BS181" s="11"/>
      <c r="BT181" s="6"/>
      <c r="BU181" s="6"/>
      <c r="BV181" s="6"/>
      <c r="BW181" s="41"/>
      <c r="BX181" s="11"/>
      <c r="BY181" s="6"/>
      <c r="BZ181" s="6"/>
      <c r="CA181" s="12"/>
      <c r="CB181" s="11"/>
      <c r="CC181" s="83"/>
      <c r="CD181" s="1"/>
      <c r="CE181" s="1"/>
      <c r="CF181" s="1"/>
      <c r="CG181" s="1"/>
      <c r="CH181" s="1"/>
      <c r="CT181" s="23"/>
    </row>
    <row r="182" spans="1:98">
      <c r="A182" s="73">
        <v>176</v>
      </c>
      <c r="B182" s="412"/>
      <c r="C182" s="413"/>
      <c r="D182" s="414"/>
      <c r="E182" s="415"/>
      <c r="F182" s="416"/>
      <c r="G182" s="416"/>
      <c r="H182" s="417"/>
      <c r="I182" s="418"/>
      <c r="J182" s="419"/>
      <c r="K182" s="420"/>
      <c r="L182" s="11"/>
      <c r="M182" s="6"/>
      <c r="N182" s="6"/>
      <c r="O182" s="6"/>
      <c r="P182" s="6"/>
      <c r="Q182" s="41"/>
      <c r="R182" s="44"/>
      <c r="S182" s="12"/>
      <c r="T182" s="17"/>
      <c r="U182" s="18"/>
      <c r="V182" s="18"/>
      <c r="W182" s="18"/>
      <c r="X182" s="18"/>
      <c r="Y182" s="46"/>
      <c r="Z182" s="44"/>
      <c r="AA182" s="12"/>
      <c r="AB182" s="294"/>
      <c r="AC182" s="11"/>
      <c r="AD182" s="6"/>
      <c r="AE182" s="6"/>
      <c r="AF182" s="6"/>
      <c r="AG182" s="41"/>
      <c r="AH182" s="44"/>
      <c r="AI182" s="6"/>
      <c r="AJ182" s="44"/>
      <c r="AK182" s="11"/>
      <c r="AL182" s="6"/>
      <c r="AM182" s="6"/>
      <c r="AN182" s="6"/>
      <c r="AO182" s="6"/>
      <c r="AP182" s="41"/>
      <c r="AQ182" s="44"/>
      <c r="AR182" s="12"/>
      <c r="AS182" s="11"/>
      <c r="AT182" s="6"/>
      <c r="AU182" s="6"/>
      <c r="AV182" s="6"/>
      <c r="AW182" s="6"/>
      <c r="AX182" s="41"/>
      <c r="AY182" s="44"/>
      <c r="AZ182" s="12"/>
      <c r="BA182" s="11"/>
      <c r="BB182" s="6"/>
      <c r="BC182" s="6"/>
      <c r="BD182" s="6"/>
      <c r="BE182" s="6"/>
      <c r="BF182" s="41"/>
      <c r="BG182" s="44"/>
      <c r="BH182" s="12"/>
      <c r="BI182" s="11"/>
      <c r="BJ182" s="6"/>
      <c r="BK182" s="6"/>
      <c r="BL182" s="6"/>
      <c r="BM182" s="41"/>
      <c r="BN182" s="11"/>
      <c r="BO182" s="6"/>
      <c r="BP182" s="6"/>
      <c r="BQ182" s="6"/>
      <c r="BR182" s="12"/>
      <c r="BS182" s="11"/>
      <c r="BT182" s="6"/>
      <c r="BU182" s="6"/>
      <c r="BV182" s="6"/>
      <c r="BW182" s="41"/>
      <c r="BX182" s="11"/>
      <c r="BY182" s="6"/>
      <c r="BZ182" s="6"/>
      <c r="CA182" s="12"/>
      <c r="CB182" s="11"/>
      <c r="CC182" s="83"/>
      <c r="CD182" s="1"/>
      <c r="CE182" s="1"/>
      <c r="CF182" s="1"/>
      <c r="CG182" s="1"/>
      <c r="CH182" s="1"/>
      <c r="CT182" s="23"/>
    </row>
    <row r="183" spans="1:98">
      <c r="A183" s="73">
        <v>177</v>
      </c>
      <c r="B183" s="412"/>
      <c r="C183" s="413"/>
      <c r="D183" s="414"/>
      <c r="E183" s="415"/>
      <c r="F183" s="416"/>
      <c r="G183" s="416"/>
      <c r="H183" s="417"/>
      <c r="I183" s="418"/>
      <c r="J183" s="419"/>
      <c r="K183" s="420"/>
      <c r="L183" s="11"/>
      <c r="M183" s="6"/>
      <c r="N183" s="6"/>
      <c r="O183" s="6"/>
      <c r="P183" s="6"/>
      <c r="Q183" s="41"/>
      <c r="R183" s="44"/>
      <c r="S183" s="12"/>
      <c r="T183" s="17"/>
      <c r="U183" s="18"/>
      <c r="V183" s="18"/>
      <c r="W183" s="18"/>
      <c r="X183" s="18"/>
      <c r="Y183" s="46"/>
      <c r="Z183" s="44"/>
      <c r="AA183" s="12"/>
      <c r="AB183" s="294"/>
      <c r="AC183" s="11"/>
      <c r="AD183" s="6"/>
      <c r="AE183" s="6"/>
      <c r="AF183" s="6"/>
      <c r="AG183" s="41"/>
      <c r="AH183" s="44"/>
      <c r="AI183" s="6"/>
      <c r="AJ183" s="44"/>
      <c r="AK183" s="11"/>
      <c r="AL183" s="6"/>
      <c r="AM183" s="6"/>
      <c r="AN183" s="6"/>
      <c r="AO183" s="6"/>
      <c r="AP183" s="41"/>
      <c r="AQ183" s="44"/>
      <c r="AR183" s="12"/>
      <c r="AS183" s="11"/>
      <c r="AT183" s="6"/>
      <c r="AU183" s="6"/>
      <c r="AV183" s="6"/>
      <c r="AW183" s="6"/>
      <c r="AX183" s="41"/>
      <c r="AY183" s="44"/>
      <c r="AZ183" s="12"/>
      <c r="BA183" s="11"/>
      <c r="BB183" s="6"/>
      <c r="BC183" s="6"/>
      <c r="BD183" s="6"/>
      <c r="BE183" s="6"/>
      <c r="BF183" s="41"/>
      <c r="BG183" s="44"/>
      <c r="BH183" s="12"/>
      <c r="BI183" s="11"/>
      <c r="BJ183" s="6"/>
      <c r="BK183" s="6"/>
      <c r="BL183" s="6"/>
      <c r="BM183" s="41"/>
      <c r="BN183" s="11"/>
      <c r="BO183" s="6"/>
      <c r="BP183" s="6"/>
      <c r="BQ183" s="6"/>
      <c r="BR183" s="12"/>
      <c r="BS183" s="11"/>
      <c r="BT183" s="6"/>
      <c r="BU183" s="6"/>
      <c r="BV183" s="6"/>
      <c r="BW183" s="41"/>
      <c r="BX183" s="11"/>
      <c r="BY183" s="6"/>
      <c r="BZ183" s="6"/>
      <c r="CA183" s="12"/>
      <c r="CB183" s="11"/>
      <c r="CC183" s="83"/>
      <c r="CD183" s="1"/>
      <c r="CE183" s="1"/>
      <c r="CF183" s="1"/>
      <c r="CG183" s="1"/>
      <c r="CH183" s="1"/>
      <c r="CT183" s="23"/>
    </row>
    <row r="184" spans="1:98">
      <c r="A184" s="73">
        <v>178</v>
      </c>
      <c r="B184" s="412"/>
      <c r="C184" s="413"/>
      <c r="D184" s="414"/>
      <c r="E184" s="415"/>
      <c r="F184" s="416"/>
      <c r="G184" s="416"/>
      <c r="H184" s="417"/>
      <c r="I184" s="418"/>
      <c r="J184" s="419"/>
      <c r="K184" s="420"/>
      <c r="L184" s="11"/>
      <c r="M184" s="6"/>
      <c r="N184" s="6"/>
      <c r="O184" s="6"/>
      <c r="P184" s="6"/>
      <c r="Q184" s="41"/>
      <c r="R184" s="44"/>
      <c r="S184" s="12"/>
      <c r="T184" s="17"/>
      <c r="U184" s="18"/>
      <c r="V184" s="18"/>
      <c r="W184" s="18"/>
      <c r="X184" s="18"/>
      <c r="Y184" s="46"/>
      <c r="Z184" s="44"/>
      <c r="AA184" s="12"/>
      <c r="AB184" s="294"/>
      <c r="AC184" s="11"/>
      <c r="AD184" s="6"/>
      <c r="AE184" s="6"/>
      <c r="AF184" s="6"/>
      <c r="AG184" s="41"/>
      <c r="AH184" s="44"/>
      <c r="AI184" s="6"/>
      <c r="AJ184" s="44"/>
      <c r="AK184" s="11"/>
      <c r="AL184" s="6"/>
      <c r="AM184" s="6"/>
      <c r="AN184" s="6"/>
      <c r="AO184" s="6"/>
      <c r="AP184" s="41"/>
      <c r="AQ184" s="44"/>
      <c r="AR184" s="12"/>
      <c r="AS184" s="11"/>
      <c r="AT184" s="6"/>
      <c r="AU184" s="6"/>
      <c r="AV184" s="6"/>
      <c r="AW184" s="6"/>
      <c r="AX184" s="41"/>
      <c r="AY184" s="44"/>
      <c r="AZ184" s="12"/>
      <c r="BA184" s="11"/>
      <c r="BB184" s="6"/>
      <c r="BC184" s="6"/>
      <c r="BD184" s="6"/>
      <c r="BE184" s="6"/>
      <c r="BF184" s="41"/>
      <c r="BG184" s="44"/>
      <c r="BH184" s="12"/>
      <c r="BI184" s="11"/>
      <c r="BJ184" s="6"/>
      <c r="BK184" s="6"/>
      <c r="BL184" s="6"/>
      <c r="BM184" s="41"/>
      <c r="BN184" s="11"/>
      <c r="BO184" s="6"/>
      <c r="BP184" s="6"/>
      <c r="BQ184" s="6"/>
      <c r="BR184" s="12"/>
      <c r="BS184" s="11"/>
      <c r="BT184" s="6"/>
      <c r="BU184" s="6"/>
      <c r="BV184" s="6"/>
      <c r="BW184" s="41"/>
      <c r="BX184" s="11"/>
      <c r="BY184" s="6"/>
      <c r="BZ184" s="6"/>
      <c r="CA184" s="12"/>
      <c r="CB184" s="11"/>
      <c r="CC184" s="83"/>
      <c r="CD184" s="1"/>
      <c r="CE184" s="1"/>
      <c r="CF184" s="1"/>
      <c r="CG184" s="1"/>
      <c r="CH184" s="1"/>
      <c r="CT184" s="23"/>
    </row>
    <row r="185" spans="1:98">
      <c r="A185" s="73">
        <v>179</v>
      </c>
      <c r="B185" s="412"/>
      <c r="C185" s="413"/>
      <c r="D185" s="414"/>
      <c r="E185" s="415"/>
      <c r="F185" s="416"/>
      <c r="G185" s="416"/>
      <c r="H185" s="417"/>
      <c r="I185" s="418"/>
      <c r="J185" s="419"/>
      <c r="K185" s="420"/>
      <c r="L185" s="11"/>
      <c r="M185" s="6"/>
      <c r="N185" s="6"/>
      <c r="O185" s="6"/>
      <c r="P185" s="6"/>
      <c r="Q185" s="41"/>
      <c r="R185" s="44"/>
      <c r="S185" s="12"/>
      <c r="T185" s="17"/>
      <c r="U185" s="18"/>
      <c r="V185" s="18"/>
      <c r="W185" s="18"/>
      <c r="X185" s="18"/>
      <c r="Y185" s="46"/>
      <c r="Z185" s="44"/>
      <c r="AA185" s="12"/>
      <c r="AB185" s="294"/>
      <c r="AC185" s="11"/>
      <c r="AD185" s="6"/>
      <c r="AE185" s="6"/>
      <c r="AF185" s="6"/>
      <c r="AG185" s="41"/>
      <c r="AH185" s="44"/>
      <c r="AI185" s="6"/>
      <c r="AJ185" s="44"/>
      <c r="AK185" s="11"/>
      <c r="AL185" s="6"/>
      <c r="AM185" s="6"/>
      <c r="AN185" s="6"/>
      <c r="AO185" s="6"/>
      <c r="AP185" s="41"/>
      <c r="AQ185" s="44"/>
      <c r="AR185" s="12"/>
      <c r="AS185" s="11"/>
      <c r="AT185" s="6"/>
      <c r="AU185" s="6"/>
      <c r="AV185" s="6"/>
      <c r="AW185" s="6"/>
      <c r="AX185" s="41"/>
      <c r="AY185" s="44"/>
      <c r="AZ185" s="12"/>
      <c r="BA185" s="11"/>
      <c r="BB185" s="6"/>
      <c r="BC185" s="6"/>
      <c r="BD185" s="6"/>
      <c r="BE185" s="6"/>
      <c r="BF185" s="41"/>
      <c r="BG185" s="44"/>
      <c r="BH185" s="12"/>
      <c r="BI185" s="11"/>
      <c r="BJ185" s="6"/>
      <c r="BK185" s="6"/>
      <c r="BL185" s="6"/>
      <c r="BM185" s="41"/>
      <c r="BN185" s="11"/>
      <c r="BO185" s="6"/>
      <c r="BP185" s="6"/>
      <c r="BQ185" s="6"/>
      <c r="BR185" s="12"/>
      <c r="BS185" s="11"/>
      <c r="BT185" s="6"/>
      <c r="BU185" s="6"/>
      <c r="BV185" s="6"/>
      <c r="BW185" s="41"/>
      <c r="BX185" s="11"/>
      <c r="BY185" s="6"/>
      <c r="BZ185" s="6"/>
      <c r="CA185" s="12"/>
      <c r="CB185" s="11"/>
      <c r="CC185" s="83"/>
      <c r="CD185" s="1"/>
      <c r="CE185" s="1"/>
      <c r="CF185" s="1"/>
      <c r="CG185" s="1"/>
      <c r="CH185" s="1"/>
      <c r="CT185" s="23"/>
    </row>
    <row r="186" spans="1:98">
      <c r="A186" s="73">
        <v>180</v>
      </c>
      <c r="B186" s="412"/>
      <c r="C186" s="413"/>
      <c r="D186" s="414"/>
      <c r="E186" s="415"/>
      <c r="F186" s="416"/>
      <c r="G186" s="416"/>
      <c r="H186" s="417"/>
      <c r="I186" s="418"/>
      <c r="J186" s="419"/>
      <c r="K186" s="420"/>
      <c r="L186" s="11"/>
      <c r="M186" s="6"/>
      <c r="N186" s="6"/>
      <c r="O186" s="6"/>
      <c r="P186" s="6"/>
      <c r="Q186" s="41"/>
      <c r="R186" s="44"/>
      <c r="S186" s="12"/>
      <c r="T186" s="17"/>
      <c r="U186" s="18"/>
      <c r="V186" s="18"/>
      <c r="W186" s="18"/>
      <c r="X186" s="18"/>
      <c r="Y186" s="46"/>
      <c r="Z186" s="44"/>
      <c r="AA186" s="12"/>
      <c r="AB186" s="294"/>
      <c r="AC186" s="11"/>
      <c r="AD186" s="6"/>
      <c r="AE186" s="6"/>
      <c r="AF186" s="6"/>
      <c r="AG186" s="41"/>
      <c r="AH186" s="44"/>
      <c r="AI186" s="6"/>
      <c r="AJ186" s="44"/>
      <c r="AK186" s="11"/>
      <c r="AL186" s="6"/>
      <c r="AM186" s="6"/>
      <c r="AN186" s="6"/>
      <c r="AO186" s="6"/>
      <c r="AP186" s="41"/>
      <c r="AQ186" s="44"/>
      <c r="AR186" s="12"/>
      <c r="AS186" s="11"/>
      <c r="AT186" s="6"/>
      <c r="AU186" s="6"/>
      <c r="AV186" s="6"/>
      <c r="AW186" s="6"/>
      <c r="AX186" s="41"/>
      <c r="AY186" s="44"/>
      <c r="AZ186" s="12"/>
      <c r="BA186" s="11"/>
      <c r="BB186" s="6"/>
      <c r="BC186" s="6"/>
      <c r="BD186" s="6"/>
      <c r="BE186" s="6"/>
      <c r="BF186" s="41"/>
      <c r="BG186" s="44"/>
      <c r="BH186" s="12"/>
      <c r="BI186" s="11"/>
      <c r="BJ186" s="6"/>
      <c r="BK186" s="6"/>
      <c r="BL186" s="6"/>
      <c r="BM186" s="41"/>
      <c r="BN186" s="11"/>
      <c r="BO186" s="6"/>
      <c r="BP186" s="6"/>
      <c r="BQ186" s="6"/>
      <c r="BR186" s="12"/>
      <c r="BS186" s="11"/>
      <c r="BT186" s="6"/>
      <c r="BU186" s="6"/>
      <c r="BV186" s="6"/>
      <c r="BW186" s="41"/>
      <c r="BX186" s="11"/>
      <c r="BY186" s="6"/>
      <c r="BZ186" s="6"/>
      <c r="CA186" s="12"/>
      <c r="CB186" s="11"/>
      <c r="CC186" s="83"/>
      <c r="CD186" s="1"/>
      <c r="CE186" s="1"/>
      <c r="CF186" s="1"/>
      <c r="CG186" s="1"/>
      <c r="CH186" s="1"/>
      <c r="CT186" s="23"/>
    </row>
    <row r="187" spans="1:98">
      <c r="A187" s="73">
        <v>181</v>
      </c>
      <c r="B187" s="412"/>
      <c r="C187" s="413"/>
      <c r="D187" s="414"/>
      <c r="E187" s="415"/>
      <c r="F187" s="416"/>
      <c r="G187" s="416"/>
      <c r="H187" s="417"/>
      <c r="I187" s="418"/>
      <c r="J187" s="419"/>
      <c r="K187" s="420"/>
      <c r="L187" s="11"/>
      <c r="M187" s="6"/>
      <c r="N187" s="6"/>
      <c r="O187" s="6"/>
      <c r="P187" s="6"/>
      <c r="Q187" s="41"/>
      <c r="R187" s="44"/>
      <c r="S187" s="12"/>
      <c r="T187" s="17"/>
      <c r="U187" s="18"/>
      <c r="V187" s="18"/>
      <c r="W187" s="18"/>
      <c r="X187" s="18"/>
      <c r="Y187" s="46"/>
      <c r="Z187" s="44"/>
      <c r="AA187" s="12"/>
      <c r="AB187" s="294"/>
      <c r="AC187" s="11"/>
      <c r="AD187" s="6"/>
      <c r="AE187" s="6"/>
      <c r="AF187" s="6"/>
      <c r="AG187" s="41"/>
      <c r="AH187" s="44"/>
      <c r="AI187" s="6"/>
      <c r="AJ187" s="44"/>
      <c r="AK187" s="11"/>
      <c r="AL187" s="6"/>
      <c r="AM187" s="6"/>
      <c r="AN187" s="6"/>
      <c r="AO187" s="6"/>
      <c r="AP187" s="41"/>
      <c r="AQ187" s="44"/>
      <c r="AR187" s="12"/>
      <c r="AS187" s="11"/>
      <c r="AT187" s="6"/>
      <c r="AU187" s="6"/>
      <c r="AV187" s="6"/>
      <c r="AW187" s="6"/>
      <c r="AX187" s="41"/>
      <c r="AY187" s="44"/>
      <c r="AZ187" s="12"/>
      <c r="BA187" s="11"/>
      <c r="BB187" s="6"/>
      <c r="BC187" s="6"/>
      <c r="BD187" s="6"/>
      <c r="BE187" s="6"/>
      <c r="BF187" s="41"/>
      <c r="BG187" s="44"/>
      <c r="BH187" s="12"/>
      <c r="BI187" s="11"/>
      <c r="BJ187" s="6"/>
      <c r="BK187" s="6"/>
      <c r="BL187" s="6"/>
      <c r="BM187" s="41"/>
      <c r="BN187" s="11"/>
      <c r="BO187" s="6"/>
      <c r="BP187" s="6"/>
      <c r="BQ187" s="6"/>
      <c r="BR187" s="12"/>
      <c r="BS187" s="11"/>
      <c r="BT187" s="6"/>
      <c r="BU187" s="6"/>
      <c r="BV187" s="6"/>
      <c r="BW187" s="41"/>
      <c r="BX187" s="11"/>
      <c r="BY187" s="6"/>
      <c r="BZ187" s="6"/>
      <c r="CA187" s="12"/>
      <c r="CB187" s="11"/>
      <c r="CC187" s="83"/>
      <c r="CD187" s="1"/>
      <c r="CE187" s="1"/>
      <c r="CF187" s="1"/>
      <c r="CG187" s="1"/>
      <c r="CH187" s="1"/>
      <c r="CT187" s="23"/>
    </row>
    <row r="188" spans="1:98">
      <c r="A188" s="73">
        <v>182</v>
      </c>
      <c r="B188" s="412"/>
      <c r="C188" s="413"/>
      <c r="D188" s="414"/>
      <c r="E188" s="415"/>
      <c r="F188" s="416"/>
      <c r="G188" s="416"/>
      <c r="H188" s="417"/>
      <c r="I188" s="418"/>
      <c r="J188" s="419"/>
      <c r="K188" s="420"/>
      <c r="L188" s="11"/>
      <c r="M188" s="6"/>
      <c r="N188" s="6"/>
      <c r="O188" s="6"/>
      <c r="P188" s="6"/>
      <c r="Q188" s="41"/>
      <c r="R188" s="44"/>
      <c r="S188" s="12"/>
      <c r="T188" s="17"/>
      <c r="U188" s="18"/>
      <c r="V188" s="18"/>
      <c r="W188" s="18"/>
      <c r="X188" s="18"/>
      <c r="Y188" s="46"/>
      <c r="Z188" s="44"/>
      <c r="AA188" s="12"/>
      <c r="AB188" s="294"/>
      <c r="AC188" s="11"/>
      <c r="AD188" s="6"/>
      <c r="AE188" s="6"/>
      <c r="AF188" s="6"/>
      <c r="AG188" s="41"/>
      <c r="AH188" s="44"/>
      <c r="AI188" s="6"/>
      <c r="AJ188" s="44"/>
      <c r="AK188" s="11"/>
      <c r="AL188" s="6"/>
      <c r="AM188" s="6"/>
      <c r="AN188" s="6"/>
      <c r="AO188" s="6"/>
      <c r="AP188" s="41"/>
      <c r="AQ188" s="44"/>
      <c r="AR188" s="12"/>
      <c r="AS188" s="11"/>
      <c r="AT188" s="6"/>
      <c r="AU188" s="6"/>
      <c r="AV188" s="6"/>
      <c r="AW188" s="6"/>
      <c r="AX188" s="41"/>
      <c r="AY188" s="44"/>
      <c r="AZ188" s="12"/>
      <c r="BA188" s="11"/>
      <c r="BB188" s="6"/>
      <c r="BC188" s="6"/>
      <c r="BD188" s="6"/>
      <c r="BE188" s="6"/>
      <c r="BF188" s="41"/>
      <c r="BG188" s="44"/>
      <c r="BH188" s="12"/>
      <c r="BI188" s="11"/>
      <c r="BJ188" s="6"/>
      <c r="BK188" s="6"/>
      <c r="BL188" s="6"/>
      <c r="BM188" s="41"/>
      <c r="BN188" s="11"/>
      <c r="BO188" s="6"/>
      <c r="BP188" s="6"/>
      <c r="BQ188" s="6"/>
      <c r="BR188" s="12"/>
      <c r="BS188" s="11"/>
      <c r="BT188" s="6"/>
      <c r="BU188" s="6"/>
      <c r="BV188" s="6"/>
      <c r="BW188" s="41"/>
      <c r="BX188" s="11"/>
      <c r="BY188" s="6"/>
      <c r="BZ188" s="6"/>
      <c r="CA188" s="12"/>
      <c r="CB188" s="11"/>
      <c r="CC188" s="83"/>
      <c r="CD188" s="1"/>
      <c r="CE188" s="1"/>
      <c r="CF188" s="1"/>
      <c r="CG188" s="1"/>
      <c r="CH188" s="1"/>
      <c r="CT188" s="23"/>
    </row>
    <row r="189" spans="1:98">
      <c r="A189" s="73">
        <v>183</v>
      </c>
      <c r="B189" s="412"/>
      <c r="C189" s="413"/>
      <c r="D189" s="414"/>
      <c r="E189" s="415"/>
      <c r="F189" s="416"/>
      <c r="G189" s="416"/>
      <c r="H189" s="417"/>
      <c r="I189" s="418"/>
      <c r="J189" s="419"/>
      <c r="K189" s="420"/>
      <c r="L189" s="11"/>
      <c r="M189" s="6"/>
      <c r="N189" s="6"/>
      <c r="O189" s="6"/>
      <c r="P189" s="6"/>
      <c r="Q189" s="41"/>
      <c r="R189" s="44"/>
      <c r="S189" s="12"/>
      <c r="T189" s="17"/>
      <c r="U189" s="18"/>
      <c r="V189" s="18"/>
      <c r="W189" s="18"/>
      <c r="X189" s="18"/>
      <c r="Y189" s="46"/>
      <c r="Z189" s="44"/>
      <c r="AA189" s="12"/>
      <c r="AB189" s="294"/>
      <c r="AC189" s="11"/>
      <c r="AD189" s="6"/>
      <c r="AE189" s="6"/>
      <c r="AF189" s="6"/>
      <c r="AG189" s="41"/>
      <c r="AH189" s="44"/>
      <c r="AI189" s="6"/>
      <c r="AJ189" s="44"/>
      <c r="AK189" s="11"/>
      <c r="AL189" s="6"/>
      <c r="AM189" s="6"/>
      <c r="AN189" s="6"/>
      <c r="AO189" s="6"/>
      <c r="AP189" s="41"/>
      <c r="AQ189" s="44"/>
      <c r="AR189" s="12"/>
      <c r="AS189" s="11"/>
      <c r="AT189" s="6"/>
      <c r="AU189" s="6"/>
      <c r="AV189" s="6"/>
      <c r="AW189" s="6"/>
      <c r="AX189" s="41"/>
      <c r="AY189" s="44"/>
      <c r="AZ189" s="12"/>
      <c r="BA189" s="11"/>
      <c r="BB189" s="6"/>
      <c r="BC189" s="6"/>
      <c r="BD189" s="6"/>
      <c r="BE189" s="6"/>
      <c r="BF189" s="41"/>
      <c r="BG189" s="44"/>
      <c r="BH189" s="12"/>
      <c r="BI189" s="11"/>
      <c r="BJ189" s="6"/>
      <c r="BK189" s="6"/>
      <c r="BL189" s="6"/>
      <c r="BM189" s="41"/>
      <c r="BN189" s="11"/>
      <c r="BO189" s="6"/>
      <c r="BP189" s="6"/>
      <c r="BQ189" s="6"/>
      <c r="BR189" s="12"/>
      <c r="BS189" s="11"/>
      <c r="BT189" s="6"/>
      <c r="BU189" s="6"/>
      <c r="BV189" s="6"/>
      <c r="BW189" s="41"/>
      <c r="BX189" s="11"/>
      <c r="BY189" s="6"/>
      <c r="BZ189" s="6"/>
      <c r="CA189" s="12"/>
      <c r="CB189" s="11"/>
      <c r="CC189" s="83"/>
      <c r="CD189" s="1"/>
      <c r="CE189" s="1"/>
      <c r="CF189" s="1"/>
      <c r="CG189" s="1"/>
      <c r="CH189" s="1"/>
      <c r="CT189" s="23"/>
    </row>
    <row r="190" spans="1:98">
      <c r="A190" s="73">
        <v>184</v>
      </c>
      <c r="B190" s="412"/>
      <c r="C190" s="413"/>
      <c r="D190" s="414"/>
      <c r="E190" s="415"/>
      <c r="F190" s="416"/>
      <c r="G190" s="416"/>
      <c r="H190" s="417"/>
      <c r="I190" s="418"/>
      <c r="J190" s="419"/>
      <c r="K190" s="420"/>
      <c r="L190" s="11"/>
      <c r="M190" s="6"/>
      <c r="N190" s="6"/>
      <c r="O190" s="6"/>
      <c r="P190" s="6"/>
      <c r="Q190" s="41"/>
      <c r="R190" s="44"/>
      <c r="S190" s="12"/>
      <c r="T190" s="17"/>
      <c r="U190" s="18"/>
      <c r="V190" s="18"/>
      <c r="W190" s="18"/>
      <c r="X190" s="18"/>
      <c r="Y190" s="46"/>
      <c r="Z190" s="44"/>
      <c r="AA190" s="12"/>
      <c r="AB190" s="294"/>
      <c r="AC190" s="11"/>
      <c r="AD190" s="6"/>
      <c r="AE190" s="6"/>
      <c r="AF190" s="6"/>
      <c r="AG190" s="41"/>
      <c r="AH190" s="44"/>
      <c r="AI190" s="6"/>
      <c r="AJ190" s="44"/>
      <c r="AK190" s="11"/>
      <c r="AL190" s="6"/>
      <c r="AM190" s="6"/>
      <c r="AN190" s="6"/>
      <c r="AO190" s="6"/>
      <c r="AP190" s="41"/>
      <c r="AQ190" s="44"/>
      <c r="AR190" s="12"/>
      <c r="AS190" s="11"/>
      <c r="AT190" s="6"/>
      <c r="AU190" s="6"/>
      <c r="AV190" s="6"/>
      <c r="AW190" s="6"/>
      <c r="AX190" s="41"/>
      <c r="AY190" s="44"/>
      <c r="AZ190" s="12"/>
      <c r="BA190" s="11"/>
      <c r="BB190" s="6"/>
      <c r="BC190" s="6"/>
      <c r="BD190" s="6"/>
      <c r="BE190" s="6"/>
      <c r="BF190" s="41"/>
      <c r="BG190" s="44"/>
      <c r="BH190" s="12"/>
      <c r="BI190" s="11"/>
      <c r="BJ190" s="6"/>
      <c r="BK190" s="6"/>
      <c r="BL190" s="6"/>
      <c r="BM190" s="41"/>
      <c r="BN190" s="11"/>
      <c r="BO190" s="6"/>
      <c r="BP190" s="6"/>
      <c r="BQ190" s="6"/>
      <c r="BR190" s="12"/>
      <c r="BS190" s="11"/>
      <c r="BT190" s="6"/>
      <c r="BU190" s="6"/>
      <c r="BV190" s="6"/>
      <c r="BW190" s="41"/>
      <c r="BX190" s="11"/>
      <c r="BY190" s="6"/>
      <c r="BZ190" s="6"/>
      <c r="CA190" s="12"/>
      <c r="CB190" s="11"/>
      <c r="CC190" s="83"/>
      <c r="CD190" s="1"/>
      <c r="CE190" s="1"/>
      <c r="CF190" s="1"/>
      <c r="CG190" s="1"/>
      <c r="CH190" s="1"/>
      <c r="CT190" s="23"/>
    </row>
    <row r="191" spans="1:98">
      <c r="A191" s="73">
        <v>185</v>
      </c>
      <c r="B191" s="412"/>
      <c r="C191" s="413"/>
      <c r="D191" s="414"/>
      <c r="E191" s="415"/>
      <c r="F191" s="416"/>
      <c r="G191" s="416"/>
      <c r="H191" s="417"/>
      <c r="I191" s="418"/>
      <c r="J191" s="419"/>
      <c r="K191" s="420"/>
      <c r="L191" s="11"/>
      <c r="M191" s="6"/>
      <c r="N191" s="6"/>
      <c r="O191" s="6"/>
      <c r="P191" s="6"/>
      <c r="Q191" s="41"/>
      <c r="R191" s="44"/>
      <c r="S191" s="12"/>
      <c r="T191" s="17"/>
      <c r="U191" s="18"/>
      <c r="V191" s="18"/>
      <c r="W191" s="18"/>
      <c r="X191" s="18"/>
      <c r="Y191" s="46"/>
      <c r="Z191" s="44"/>
      <c r="AA191" s="12"/>
      <c r="AB191" s="294"/>
      <c r="AC191" s="11"/>
      <c r="AD191" s="6"/>
      <c r="AE191" s="6"/>
      <c r="AF191" s="6"/>
      <c r="AG191" s="41"/>
      <c r="AH191" s="44"/>
      <c r="AI191" s="6"/>
      <c r="AJ191" s="44"/>
      <c r="AK191" s="11"/>
      <c r="AL191" s="6"/>
      <c r="AM191" s="6"/>
      <c r="AN191" s="6"/>
      <c r="AO191" s="6"/>
      <c r="AP191" s="41"/>
      <c r="AQ191" s="44"/>
      <c r="AR191" s="12"/>
      <c r="AS191" s="11"/>
      <c r="AT191" s="6"/>
      <c r="AU191" s="6"/>
      <c r="AV191" s="6"/>
      <c r="AW191" s="6"/>
      <c r="AX191" s="41"/>
      <c r="AY191" s="44"/>
      <c r="AZ191" s="12"/>
      <c r="BA191" s="11"/>
      <c r="BB191" s="6"/>
      <c r="BC191" s="6"/>
      <c r="BD191" s="6"/>
      <c r="BE191" s="6"/>
      <c r="BF191" s="41"/>
      <c r="BG191" s="44"/>
      <c r="BH191" s="12"/>
      <c r="BI191" s="11"/>
      <c r="BJ191" s="6"/>
      <c r="BK191" s="6"/>
      <c r="BL191" s="6"/>
      <c r="BM191" s="41"/>
      <c r="BN191" s="11"/>
      <c r="BO191" s="6"/>
      <c r="BP191" s="6"/>
      <c r="BQ191" s="6"/>
      <c r="BR191" s="12"/>
      <c r="BS191" s="11"/>
      <c r="BT191" s="6"/>
      <c r="BU191" s="6"/>
      <c r="BV191" s="6"/>
      <c r="BW191" s="41"/>
      <c r="BX191" s="11"/>
      <c r="BY191" s="6"/>
      <c r="BZ191" s="6"/>
      <c r="CA191" s="12"/>
      <c r="CB191" s="11"/>
      <c r="CC191" s="83"/>
      <c r="CD191" s="1"/>
      <c r="CE191" s="1"/>
      <c r="CF191" s="1"/>
      <c r="CG191" s="1"/>
      <c r="CH191" s="1"/>
      <c r="CT191" s="23"/>
    </row>
    <row r="192" spans="1:98">
      <c r="A192" s="73">
        <v>186</v>
      </c>
      <c r="B192" s="412"/>
      <c r="C192" s="413"/>
      <c r="D192" s="414"/>
      <c r="E192" s="415"/>
      <c r="F192" s="416"/>
      <c r="G192" s="416"/>
      <c r="H192" s="417"/>
      <c r="I192" s="418"/>
      <c r="J192" s="419"/>
      <c r="K192" s="420"/>
      <c r="L192" s="11"/>
      <c r="M192" s="6"/>
      <c r="N192" s="6"/>
      <c r="O192" s="6"/>
      <c r="P192" s="6"/>
      <c r="Q192" s="41"/>
      <c r="R192" s="44"/>
      <c r="S192" s="12"/>
      <c r="T192" s="17"/>
      <c r="U192" s="18"/>
      <c r="V192" s="18"/>
      <c r="W192" s="18"/>
      <c r="X192" s="18"/>
      <c r="Y192" s="46"/>
      <c r="Z192" s="44"/>
      <c r="AA192" s="12"/>
      <c r="AB192" s="294"/>
      <c r="AC192" s="11"/>
      <c r="AD192" s="6"/>
      <c r="AE192" s="6"/>
      <c r="AF192" s="6"/>
      <c r="AG192" s="41"/>
      <c r="AH192" s="44"/>
      <c r="AI192" s="6"/>
      <c r="AJ192" s="44"/>
      <c r="AK192" s="11"/>
      <c r="AL192" s="6"/>
      <c r="AM192" s="6"/>
      <c r="AN192" s="6"/>
      <c r="AO192" s="6"/>
      <c r="AP192" s="41"/>
      <c r="AQ192" s="44"/>
      <c r="AR192" s="12"/>
      <c r="AS192" s="11"/>
      <c r="AT192" s="6"/>
      <c r="AU192" s="6"/>
      <c r="AV192" s="6"/>
      <c r="AW192" s="6"/>
      <c r="AX192" s="41"/>
      <c r="AY192" s="44"/>
      <c r="AZ192" s="12"/>
      <c r="BA192" s="11"/>
      <c r="BB192" s="6"/>
      <c r="BC192" s="6"/>
      <c r="BD192" s="6"/>
      <c r="BE192" s="6"/>
      <c r="BF192" s="41"/>
      <c r="BG192" s="44"/>
      <c r="BH192" s="12"/>
      <c r="BI192" s="11"/>
      <c r="BJ192" s="6"/>
      <c r="BK192" s="6"/>
      <c r="BL192" s="6"/>
      <c r="BM192" s="41"/>
      <c r="BN192" s="11"/>
      <c r="BO192" s="6"/>
      <c r="BP192" s="6"/>
      <c r="BQ192" s="6"/>
      <c r="BR192" s="12"/>
      <c r="BS192" s="11"/>
      <c r="BT192" s="6"/>
      <c r="BU192" s="6"/>
      <c r="BV192" s="6"/>
      <c r="BW192" s="41"/>
      <c r="BX192" s="11"/>
      <c r="BY192" s="6"/>
      <c r="BZ192" s="6"/>
      <c r="CA192" s="12"/>
      <c r="CB192" s="11"/>
      <c r="CC192" s="83"/>
      <c r="CD192" s="1"/>
      <c r="CE192" s="1"/>
      <c r="CF192" s="1"/>
      <c r="CG192" s="1"/>
      <c r="CH192" s="1"/>
      <c r="CT192" s="23"/>
    </row>
    <row r="193" spans="1:98">
      <c r="A193" s="73">
        <v>187</v>
      </c>
      <c r="B193" s="412"/>
      <c r="C193" s="413"/>
      <c r="D193" s="414"/>
      <c r="E193" s="415"/>
      <c r="F193" s="416"/>
      <c r="G193" s="416"/>
      <c r="H193" s="417"/>
      <c r="I193" s="418"/>
      <c r="J193" s="419"/>
      <c r="K193" s="420"/>
      <c r="L193" s="11"/>
      <c r="M193" s="6"/>
      <c r="N193" s="6"/>
      <c r="O193" s="6"/>
      <c r="P193" s="6"/>
      <c r="Q193" s="41"/>
      <c r="R193" s="44"/>
      <c r="S193" s="12"/>
      <c r="T193" s="17"/>
      <c r="U193" s="18"/>
      <c r="V193" s="18"/>
      <c r="W193" s="18"/>
      <c r="X193" s="18"/>
      <c r="Y193" s="46"/>
      <c r="Z193" s="44"/>
      <c r="AA193" s="12"/>
      <c r="AB193" s="294"/>
      <c r="AC193" s="11"/>
      <c r="AD193" s="6"/>
      <c r="AE193" s="6"/>
      <c r="AF193" s="6"/>
      <c r="AG193" s="41"/>
      <c r="AH193" s="44"/>
      <c r="AI193" s="6"/>
      <c r="AJ193" s="44"/>
      <c r="AK193" s="11"/>
      <c r="AL193" s="6"/>
      <c r="AM193" s="6"/>
      <c r="AN193" s="6"/>
      <c r="AO193" s="6"/>
      <c r="AP193" s="41"/>
      <c r="AQ193" s="44"/>
      <c r="AR193" s="12"/>
      <c r="AS193" s="11"/>
      <c r="AT193" s="6"/>
      <c r="AU193" s="6"/>
      <c r="AV193" s="6"/>
      <c r="AW193" s="6"/>
      <c r="AX193" s="41"/>
      <c r="AY193" s="44"/>
      <c r="AZ193" s="12"/>
      <c r="BA193" s="11"/>
      <c r="BB193" s="6"/>
      <c r="BC193" s="6"/>
      <c r="BD193" s="6"/>
      <c r="BE193" s="6"/>
      <c r="BF193" s="41"/>
      <c r="BG193" s="44"/>
      <c r="BH193" s="12"/>
      <c r="BI193" s="11"/>
      <c r="BJ193" s="6"/>
      <c r="BK193" s="6"/>
      <c r="BL193" s="6"/>
      <c r="BM193" s="41"/>
      <c r="BN193" s="11"/>
      <c r="BO193" s="6"/>
      <c r="BP193" s="6"/>
      <c r="BQ193" s="6"/>
      <c r="BR193" s="12"/>
      <c r="BS193" s="11"/>
      <c r="BT193" s="6"/>
      <c r="BU193" s="6"/>
      <c r="BV193" s="6"/>
      <c r="BW193" s="41"/>
      <c r="BX193" s="11"/>
      <c r="BY193" s="6"/>
      <c r="BZ193" s="6"/>
      <c r="CA193" s="12"/>
      <c r="CB193" s="11"/>
      <c r="CC193" s="83"/>
      <c r="CD193" s="1"/>
      <c r="CE193" s="1"/>
      <c r="CF193" s="1"/>
      <c r="CG193" s="1"/>
      <c r="CH193" s="1"/>
      <c r="CT193" s="23"/>
    </row>
    <row r="194" spans="1:98">
      <c r="A194" s="73">
        <v>188</v>
      </c>
      <c r="B194" s="412"/>
      <c r="C194" s="413"/>
      <c r="D194" s="414"/>
      <c r="E194" s="415"/>
      <c r="F194" s="416"/>
      <c r="G194" s="416"/>
      <c r="H194" s="417"/>
      <c r="I194" s="418"/>
      <c r="J194" s="419"/>
      <c r="K194" s="420"/>
      <c r="L194" s="11"/>
      <c r="M194" s="6"/>
      <c r="N194" s="6"/>
      <c r="O194" s="6"/>
      <c r="P194" s="6"/>
      <c r="Q194" s="41"/>
      <c r="R194" s="44"/>
      <c r="S194" s="12"/>
      <c r="T194" s="17"/>
      <c r="U194" s="18"/>
      <c r="V194" s="18"/>
      <c r="W194" s="18"/>
      <c r="X194" s="18"/>
      <c r="Y194" s="46"/>
      <c r="Z194" s="44"/>
      <c r="AA194" s="12"/>
      <c r="AB194" s="294"/>
      <c r="AC194" s="11"/>
      <c r="AD194" s="6"/>
      <c r="AE194" s="6"/>
      <c r="AF194" s="6"/>
      <c r="AG194" s="41"/>
      <c r="AH194" s="44"/>
      <c r="AI194" s="6"/>
      <c r="AJ194" s="44"/>
      <c r="AK194" s="11"/>
      <c r="AL194" s="6"/>
      <c r="AM194" s="6"/>
      <c r="AN194" s="6"/>
      <c r="AO194" s="6"/>
      <c r="AP194" s="41"/>
      <c r="AQ194" s="44"/>
      <c r="AR194" s="12"/>
      <c r="AS194" s="11"/>
      <c r="AT194" s="6"/>
      <c r="AU194" s="6"/>
      <c r="AV194" s="6"/>
      <c r="AW194" s="6"/>
      <c r="AX194" s="41"/>
      <c r="AY194" s="44"/>
      <c r="AZ194" s="12"/>
      <c r="BA194" s="11"/>
      <c r="BB194" s="6"/>
      <c r="BC194" s="6"/>
      <c r="BD194" s="6"/>
      <c r="BE194" s="6"/>
      <c r="BF194" s="41"/>
      <c r="BG194" s="44"/>
      <c r="BH194" s="12"/>
      <c r="BI194" s="11"/>
      <c r="BJ194" s="6"/>
      <c r="BK194" s="6"/>
      <c r="BL194" s="6"/>
      <c r="BM194" s="41"/>
      <c r="BN194" s="11"/>
      <c r="BO194" s="6"/>
      <c r="BP194" s="6"/>
      <c r="BQ194" s="6"/>
      <c r="BR194" s="12"/>
      <c r="BS194" s="11"/>
      <c r="BT194" s="6"/>
      <c r="BU194" s="6"/>
      <c r="BV194" s="6"/>
      <c r="BW194" s="41"/>
      <c r="BX194" s="11"/>
      <c r="BY194" s="6"/>
      <c r="BZ194" s="6"/>
      <c r="CA194" s="12"/>
      <c r="CB194" s="11"/>
      <c r="CC194" s="83"/>
      <c r="CD194" s="1"/>
      <c r="CE194" s="1"/>
      <c r="CF194" s="1"/>
      <c r="CG194" s="1"/>
      <c r="CH194" s="1"/>
      <c r="CT194" s="23"/>
    </row>
    <row r="195" spans="1:98">
      <c r="A195" s="73">
        <v>189</v>
      </c>
      <c r="B195" s="412"/>
      <c r="C195" s="413"/>
      <c r="D195" s="414"/>
      <c r="E195" s="415"/>
      <c r="F195" s="416"/>
      <c r="G195" s="416"/>
      <c r="H195" s="417"/>
      <c r="I195" s="418"/>
      <c r="J195" s="419"/>
      <c r="K195" s="420"/>
      <c r="L195" s="11"/>
      <c r="M195" s="6"/>
      <c r="N195" s="6"/>
      <c r="O195" s="6"/>
      <c r="P195" s="6"/>
      <c r="Q195" s="41"/>
      <c r="R195" s="44"/>
      <c r="S195" s="12"/>
      <c r="T195" s="17"/>
      <c r="U195" s="18"/>
      <c r="V195" s="18"/>
      <c r="W195" s="18"/>
      <c r="X195" s="18"/>
      <c r="Y195" s="46"/>
      <c r="Z195" s="44"/>
      <c r="AA195" s="12"/>
      <c r="AB195" s="294"/>
      <c r="AC195" s="11"/>
      <c r="AD195" s="6"/>
      <c r="AE195" s="6"/>
      <c r="AF195" s="6"/>
      <c r="AG195" s="41"/>
      <c r="AH195" s="44"/>
      <c r="AI195" s="6"/>
      <c r="AJ195" s="44"/>
      <c r="AK195" s="11"/>
      <c r="AL195" s="6"/>
      <c r="AM195" s="6"/>
      <c r="AN195" s="6"/>
      <c r="AO195" s="6"/>
      <c r="AP195" s="41"/>
      <c r="AQ195" s="44"/>
      <c r="AR195" s="12"/>
      <c r="AS195" s="11"/>
      <c r="AT195" s="6"/>
      <c r="AU195" s="6"/>
      <c r="AV195" s="6"/>
      <c r="AW195" s="6"/>
      <c r="AX195" s="41"/>
      <c r="AY195" s="44"/>
      <c r="AZ195" s="12"/>
      <c r="BA195" s="11"/>
      <c r="BB195" s="6"/>
      <c r="BC195" s="6"/>
      <c r="BD195" s="6"/>
      <c r="BE195" s="6"/>
      <c r="BF195" s="41"/>
      <c r="BG195" s="44"/>
      <c r="BH195" s="12"/>
      <c r="BI195" s="11"/>
      <c r="BJ195" s="6"/>
      <c r="BK195" s="6"/>
      <c r="BL195" s="6"/>
      <c r="BM195" s="41"/>
      <c r="BN195" s="11"/>
      <c r="BO195" s="6"/>
      <c r="BP195" s="6"/>
      <c r="BQ195" s="6"/>
      <c r="BR195" s="12"/>
      <c r="BS195" s="11"/>
      <c r="BT195" s="6"/>
      <c r="BU195" s="6"/>
      <c r="BV195" s="6"/>
      <c r="BW195" s="41"/>
      <c r="BX195" s="11"/>
      <c r="BY195" s="6"/>
      <c r="BZ195" s="6"/>
      <c r="CA195" s="12"/>
      <c r="CB195" s="11"/>
      <c r="CC195" s="83"/>
      <c r="CD195" s="1"/>
      <c r="CE195" s="1"/>
      <c r="CF195" s="1"/>
      <c r="CG195" s="1"/>
      <c r="CH195" s="1"/>
      <c r="CT195" s="23"/>
    </row>
    <row r="196" spans="1:98">
      <c r="A196" s="73">
        <v>190</v>
      </c>
      <c r="B196" s="412"/>
      <c r="C196" s="413"/>
      <c r="D196" s="414"/>
      <c r="E196" s="415"/>
      <c r="F196" s="416"/>
      <c r="G196" s="416"/>
      <c r="H196" s="417"/>
      <c r="I196" s="418"/>
      <c r="J196" s="419"/>
      <c r="K196" s="420"/>
      <c r="L196" s="11"/>
      <c r="M196" s="6"/>
      <c r="N196" s="6"/>
      <c r="O196" s="6"/>
      <c r="P196" s="6"/>
      <c r="Q196" s="41"/>
      <c r="R196" s="44"/>
      <c r="S196" s="12"/>
      <c r="T196" s="17"/>
      <c r="U196" s="18"/>
      <c r="V196" s="18"/>
      <c r="W196" s="18"/>
      <c r="X196" s="18"/>
      <c r="Y196" s="46"/>
      <c r="Z196" s="44"/>
      <c r="AA196" s="12"/>
      <c r="AB196" s="294"/>
      <c r="AC196" s="11"/>
      <c r="AD196" s="6"/>
      <c r="AE196" s="6"/>
      <c r="AF196" s="6"/>
      <c r="AG196" s="41"/>
      <c r="AH196" s="44"/>
      <c r="AI196" s="6"/>
      <c r="AJ196" s="44"/>
      <c r="AK196" s="11"/>
      <c r="AL196" s="6"/>
      <c r="AM196" s="6"/>
      <c r="AN196" s="6"/>
      <c r="AO196" s="6"/>
      <c r="AP196" s="41"/>
      <c r="AQ196" s="44"/>
      <c r="AR196" s="12"/>
      <c r="AS196" s="11"/>
      <c r="AT196" s="6"/>
      <c r="AU196" s="6"/>
      <c r="AV196" s="6"/>
      <c r="AW196" s="6"/>
      <c r="AX196" s="41"/>
      <c r="AY196" s="44"/>
      <c r="AZ196" s="12"/>
      <c r="BA196" s="11"/>
      <c r="BB196" s="6"/>
      <c r="BC196" s="6"/>
      <c r="BD196" s="6"/>
      <c r="BE196" s="6"/>
      <c r="BF196" s="41"/>
      <c r="BG196" s="44"/>
      <c r="BH196" s="12"/>
      <c r="BI196" s="11"/>
      <c r="BJ196" s="6"/>
      <c r="BK196" s="6"/>
      <c r="BL196" s="6"/>
      <c r="BM196" s="41"/>
      <c r="BN196" s="11"/>
      <c r="BO196" s="6"/>
      <c r="BP196" s="6"/>
      <c r="BQ196" s="6"/>
      <c r="BR196" s="12"/>
      <c r="BS196" s="11"/>
      <c r="BT196" s="6"/>
      <c r="BU196" s="6"/>
      <c r="BV196" s="6"/>
      <c r="BW196" s="41"/>
      <c r="BX196" s="11"/>
      <c r="BY196" s="6"/>
      <c r="BZ196" s="6"/>
      <c r="CA196" s="12"/>
      <c r="CB196" s="11"/>
      <c r="CC196" s="83"/>
      <c r="CD196" s="1"/>
      <c r="CE196" s="1"/>
      <c r="CF196" s="1"/>
      <c r="CG196" s="1"/>
      <c r="CH196" s="1"/>
      <c r="CT196" s="23"/>
    </row>
    <row r="197" spans="1:98">
      <c r="A197" s="73">
        <v>191</v>
      </c>
      <c r="B197" s="412"/>
      <c r="C197" s="413"/>
      <c r="D197" s="414"/>
      <c r="E197" s="415"/>
      <c r="F197" s="416"/>
      <c r="G197" s="416"/>
      <c r="H197" s="417"/>
      <c r="I197" s="418"/>
      <c r="J197" s="419"/>
      <c r="K197" s="420"/>
      <c r="L197" s="11"/>
      <c r="M197" s="6"/>
      <c r="N197" s="6"/>
      <c r="O197" s="6"/>
      <c r="P197" s="6"/>
      <c r="Q197" s="41"/>
      <c r="R197" s="44"/>
      <c r="S197" s="12"/>
      <c r="T197" s="17"/>
      <c r="U197" s="18"/>
      <c r="V197" s="18"/>
      <c r="W197" s="18"/>
      <c r="X197" s="18"/>
      <c r="Y197" s="46"/>
      <c r="Z197" s="44"/>
      <c r="AA197" s="12"/>
      <c r="AB197" s="294"/>
      <c r="AC197" s="11"/>
      <c r="AD197" s="6"/>
      <c r="AE197" s="6"/>
      <c r="AF197" s="6"/>
      <c r="AG197" s="41"/>
      <c r="AH197" s="44"/>
      <c r="AI197" s="6"/>
      <c r="AJ197" s="44"/>
      <c r="AK197" s="11"/>
      <c r="AL197" s="6"/>
      <c r="AM197" s="6"/>
      <c r="AN197" s="6"/>
      <c r="AO197" s="6"/>
      <c r="AP197" s="41"/>
      <c r="AQ197" s="44"/>
      <c r="AR197" s="12"/>
      <c r="AS197" s="11"/>
      <c r="AT197" s="6"/>
      <c r="AU197" s="6"/>
      <c r="AV197" s="6"/>
      <c r="AW197" s="6"/>
      <c r="AX197" s="41"/>
      <c r="AY197" s="44"/>
      <c r="AZ197" s="12"/>
      <c r="BA197" s="11"/>
      <c r="BB197" s="6"/>
      <c r="BC197" s="6"/>
      <c r="BD197" s="6"/>
      <c r="BE197" s="6"/>
      <c r="BF197" s="41"/>
      <c r="BG197" s="44"/>
      <c r="BH197" s="12"/>
      <c r="BI197" s="11"/>
      <c r="BJ197" s="6"/>
      <c r="BK197" s="6"/>
      <c r="BL197" s="6"/>
      <c r="BM197" s="41"/>
      <c r="BN197" s="11"/>
      <c r="BO197" s="6"/>
      <c r="BP197" s="6"/>
      <c r="BQ197" s="6"/>
      <c r="BR197" s="12"/>
      <c r="BS197" s="11"/>
      <c r="BT197" s="6"/>
      <c r="BU197" s="6"/>
      <c r="BV197" s="6"/>
      <c r="BW197" s="41"/>
      <c r="BX197" s="11"/>
      <c r="BY197" s="6"/>
      <c r="BZ197" s="6"/>
      <c r="CA197" s="12"/>
      <c r="CB197" s="11"/>
      <c r="CC197" s="83"/>
      <c r="CD197" s="1"/>
      <c r="CE197" s="1"/>
      <c r="CF197" s="1"/>
      <c r="CG197" s="1"/>
      <c r="CH197" s="1"/>
      <c r="CT197" s="23"/>
    </row>
    <row r="198" spans="1:98">
      <c r="A198" s="73">
        <v>192</v>
      </c>
      <c r="B198" s="412"/>
      <c r="C198" s="413"/>
      <c r="D198" s="414"/>
      <c r="E198" s="415"/>
      <c r="F198" s="416"/>
      <c r="G198" s="416"/>
      <c r="H198" s="417"/>
      <c r="I198" s="418"/>
      <c r="J198" s="419"/>
      <c r="K198" s="420"/>
      <c r="L198" s="11"/>
      <c r="M198" s="6"/>
      <c r="N198" s="6"/>
      <c r="O198" s="6"/>
      <c r="P198" s="6"/>
      <c r="Q198" s="41"/>
      <c r="R198" s="44"/>
      <c r="S198" s="12"/>
      <c r="T198" s="17"/>
      <c r="U198" s="18"/>
      <c r="V198" s="18"/>
      <c r="W198" s="18"/>
      <c r="X198" s="18"/>
      <c r="Y198" s="46"/>
      <c r="Z198" s="44"/>
      <c r="AA198" s="12"/>
      <c r="AB198" s="294"/>
      <c r="AC198" s="11"/>
      <c r="AD198" s="6"/>
      <c r="AE198" s="6"/>
      <c r="AF198" s="6"/>
      <c r="AG198" s="41"/>
      <c r="AH198" s="44"/>
      <c r="AI198" s="6"/>
      <c r="AJ198" s="44"/>
      <c r="AK198" s="11"/>
      <c r="AL198" s="6"/>
      <c r="AM198" s="6"/>
      <c r="AN198" s="6"/>
      <c r="AO198" s="6"/>
      <c r="AP198" s="41"/>
      <c r="AQ198" s="44"/>
      <c r="AR198" s="12"/>
      <c r="AS198" s="11"/>
      <c r="AT198" s="6"/>
      <c r="AU198" s="6"/>
      <c r="AV198" s="6"/>
      <c r="AW198" s="6"/>
      <c r="AX198" s="41"/>
      <c r="AY198" s="44"/>
      <c r="AZ198" s="12"/>
      <c r="BA198" s="11"/>
      <c r="BB198" s="6"/>
      <c r="BC198" s="6"/>
      <c r="BD198" s="6"/>
      <c r="BE198" s="6"/>
      <c r="BF198" s="41"/>
      <c r="BG198" s="44"/>
      <c r="BH198" s="12"/>
      <c r="BI198" s="11"/>
      <c r="BJ198" s="6"/>
      <c r="BK198" s="6"/>
      <c r="BL198" s="6"/>
      <c r="BM198" s="41"/>
      <c r="BN198" s="11"/>
      <c r="BO198" s="6"/>
      <c r="BP198" s="6"/>
      <c r="BQ198" s="6"/>
      <c r="BR198" s="12"/>
      <c r="BS198" s="11"/>
      <c r="BT198" s="6"/>
      <c r="BU198" s="6"/>
      <c r="BV198" s="6"/>
      <c r="BW198" s="41"/>
      <c r="BX198" s="11"/>
      <c r="BY198" s="6"/>
      <c r="BZ198" s="6"/>
      <c r="CA198" s="12"/>
      <c r="CB198" s="11"/>
      <c r="CC198" s="83"/>
      <c r="CD198" s="1"/>
      <c r="CE198" s="1"/>
      <c r="CF198" s="1"/>
      <c r="CG198" s="1"/>
      <c r="CH198" s="1"/>
      <c r="CT198" s="23"/>
    </row>
    <row r="199" spans="1:98">
      <c r="A199" s="73">
        <v>193</v>
      </c>
      <c r="B199" s="412"/>
      <c r="C199" s="413"/>
      <c r="D199" s="414"/>
      <c r="E199" s="415"/>
      <c r="F199" s="416"/>
      <c r="G199" s="416"/>
      <c r="H199" s="417"/>
      <c r="I199" s="418"/>
      <c r="J199" s="419"/>
      <c r="K199" s="420"/>
      <c r="L199" s="11"/>
      <c r="M199" s="6"/>
      <c r="N199" s="6"/>
      <c r="O199" s="6"/>
      <c r="P199" s="6"/>
      <c r="Q199" s="41"/>
      <c r="R199" s="44"/>
      <c r="S199" s="12"/>
      <c r="T199" s="17"/>
      <c r="U199" s="18"/>
      <c r="V199" s="18"/>
      <c r="W199" s="18"/>
      <c r="X199" s="18"/>
      <c r="Y199" s="46"/>
      <c r="Z199" s="44"/>
      <c r="AA199" s="12"/>
      <c r="AB199" s="294"/>
      <c r="AC199" s="11"/>
      <c r="AD199" s="6"/>
      <c r="AE199" s="6"/>
      <c r="AF199" s="6"/>
      <c r="AG199" s="41"/>
      <c r="AH199" s="44"/>
      <c r="AI199" s="6"/>
      <c r="AJ199" s="44"/>
      <c r="AK199" s="11"/>
      <c r="AL199" s="6"/>
      <c r="AM199" s="6"/>
      <c r="AN199" s="6"/>
      <c r="AO199" s="6"/>
      <c r="AP199" s="41"/>
      <c r="AQ199" s="44"/>
      <c r="AR199" s="12"/>
      <c r="AS199" s="11"/>
      <c r="AT199" s="6"/>
      <c r="AU199" s="6"/>
      <c r="AV199" s="6"/>
      <c r="AW199" s="6"/>
      <c r="AX199" s="41"/>
      <c r="AY199" s="44"/>
      <c r="AZ199" s="12"/>
      <c r="BA199" s="11"/>
      <c r="BB199" s="6"/>
      <c r="BC199" s="6"/>
      <c r="BD199" s="6"/>
      <c r="BE199" s="6"/>
      <c r="BF199" s="41"/>
      <c r="BG199" s="44"/>
      <c r="BH199" s="12"/>
      <c r="BI199" s="11"/>
      <c r="BJ199" s="6"/>
      <c r="BK199" s="6"/>
      <c r="BL199" s="6"/>
      <c r="BM199" s="41"/>
      <c r="BN199" s="11"/>
      <c r="BO199" s="6"/>
      <c r="BP199" s="6"/>
      <c r="BQ199" s="6"/>
      <c r="BR199" s="12"/>
      <c r="BS199" s="11"/>
      <c r="BT199" s="6"/>
      <c r="BU199" s="6"/>
      <c r="BV199" s="6"/>
      <c r="BW199" s="41"/>
      <c r="BX199" s="11"/>
      <c r="BY199" s="6"/>
      <c r="BZ199" s="6"/>
      <c r="CA199" s="12"/>
      <c r="CB199" s="11"/>
      <c r="CC199" s="83"/>
      <c r="CD199" s="1"/>
      <c r="CE199" s="1"/>
      <c r="CF199" s="1"/>
      <c r="CG199" s="1"/>
      <c r="CH199" s="1"/>
      <c r="CT199" s="23"/>
    </row>
    <row r="200" spans="1:98">
      <c r="A200" s="73">
        <v>194</v>
      </c>
      <c r="B200" s="412"/>
      <c r="C200" s="413"/>
      <c r="D200" s="414"/>
      <c r="E200" s="415"/>
      <c r="F200" s="416"/>
      <c r="G200" s="416"/>
      <c r="H200" s="417"/>
      <c r="I200" s="418"/>
      <c r="J200" s="419"/>
      <c r="K200" s="420"/>
      <c r="L200" s="11"/>
      <c r="M200" s="6"/>
      <c r="N200" s="6"/>
      <c r="O200" s="6"/>
      <c r="P200" s="6"/>
      <c r="Q200" s="41"/>
      <c r="R200" s="44"/>
      <c r="S200" s="12"/>
      <c r="T200" s="17"/>
      <c r="U200" s="18"/>
      <c r="V200" s="18"/>
      <c r="W200" s="18"/>
      <c r="X200" s="18"/>
      <c r="Y200" s="46"/>
      <c r="Z200" s="44"/>
      <c r="AA200" s="12"/>
      <c r="AB200" s="294"/>
      <c r="AC200" s="11"/>
      <c r="AD200" s="6"/>
      <c r="AE200" s="6"/>
      <c r="AF200" s="6"/>
      <c r="AG200" s="41"/>
      <c r="AH200" s="44"/>
      <c r="AI200" s="6"/>
      <c r="AJ200" s="44"/>
      <c r="AK200" s="11"/>
      <c r="AL200" s="6"/>
      <c r="AM200" s="6"/>
      <c r="AN200" s="6"/>
      <c r="AO200" s="6"/>
      <c r="AP200" s="41"/>
      <c r="AQ200" s="44"/>
      <c r="AR200" s="12"/>
      <c r="AS200" s="11"/>
      <c r="AT200" s="6"/>
      <c r="AU200" s="6"/>
      <c r="AV200" s="6"/>
      <c r="AW200" s="6"/>
      <c r="AX200" s="41"/>
      <c r="AY200" s="44"/>
      <c r="AZ200" s="12"/>
      <c r="BA200" s="11"/>
      <c r="BB200" s="6"/>
      <c r="BC200" s="6"/>
      <c r="BD200" s="6"/>
      <c r="BE200" s="6"/>
      <c r="BF200" s="41"/>
      <c r="BG200" s="44"/>
      <c r="BH200" s="12"/>
      <c r="BI200" s="11"/>
      <c r="BJ200" s="6"/>
      <c r="BK200" s="6"/>
      <c r="BL200" s="6"/>
      <c r="BM200" s="41"/>
      <c r="BN200" s="11"/>
      <c r="BO200" s="6"/>
      <c r="BP200" s="6"/>
      <c r="BQ200" s="6"/>
      <c r="BR200" s="12"/>
      <c r="BS200" s="11"/>
      <c r="BT200" s="6"/>
      <c r="BU200" s="6"/>
      <c r="BV200" s="6"/>
      <c r="BW200" s="41"/>
      <c r="BX200" s="11"/>
      <c r="BY200" s="6"/>
      <c r="BZ200" s="6"/>
      <c r="CA200" s="12"/>
      <c r="CB200" s="11"/>
      <c r="CC200" s="83"/>
      <c r="CD200" s="1"/>
      <c r="CE200" s="1"/>
      <c r="CF200" s="1"/>
      <c r="CG200" s="1"/>
      <c r="CH200" s="1"/>
      <c r="CT200" s="23"/>
    </row>
    <row r="201" spans="1:98">
      <c r="A201" s="73">
        <v>195</v>
      </c>
      <c r="B201" s="412"/>
      <c r="C201" s="413"/>
      <c r="D201" s="414"/>
      <c r="E201" s="415"/>
      <c r="F201" s="416"/>
      <c r="G201" s="416"/>
      <c r="H201" s="417"/>
      <c r="I201" s="418"/>
      <c r="J201" s="419"/>
      <c r="K201" s="420"/>
      <c r="L201" s="11"/>
      <c r="M201" s="6"/>
      <c r="N201" s="6"/>
      <c r="O201" s="6"/>
      <c r="P201" s="6"/>
      <c r="Q201" s="41"/>
      <c r="R201" s="44"/>
      <c r="S201" s="12"/>
      <c r="T201" s="17"/>
      <c r="U201" s="18"/>
      <c r="V201" s="18"/>
      <c r="W201" s="18"/>
      <c r="X201" s="18"/>
      <c r="Y201" s="46"/>
      <c r="Z201" s="44"/>
      <c r="AA201" s="12"/>
      <c r="AB201" s="294"/>
      <c r="AC201" s="11"/>
      <c r="AD201" s="6"/>
      <c r="AE201" s="6"/>
      <c r="AF201" s="6"/>
      <c r="AG201" s="41"/>
      <c r="AH201" s="44"/>
      <c r="AI201" s="6"/>
      <c r="AJ201" s="44"/>
      <c r="AK201" s="11"/>
      <c r="AL201" s="6"/>
      <c r="AM201" s="6"/>
      <c r="AN201" s="6"/>
      <c r="AO201" s="6"/>
      <c r="AP201" s="41"/>
      <c r="AQ201" s="44"/>
      <c r="AR201" s="12"/>
      <c r="AS201" s="11"/>
      <c r="AT201" s="6"/>
      <c r="AU201" s="6"/>
      <c r="AV201" s="6"/>
      <c r="AW201" s="6"/>
      <c r="AX201" s="41"/>
      <c r="AY201" s="44"/>
      <c r="AZ201" s="12"/>
      <c r="BA201" s="11"/>
      <c r="BB201" s="6"/>
      <c r="BC201" s="6"/>
      <c r="BD201" s="6"/>
      <c r="BE201" s="6"/>
      <c r="BF201" s="41"/>
      <c r="BG201" s="44"/>
      <c r="BH201" s="12"/>
      <c r="BI201" s="11"/>
      <c r="BJ201" s="6"/>
      <c r="BK201" s="6"/>
      <c r="BL201" s="6"/>
      <c r="BM201" s="41"/>
      <c r="BN201" s="11"/>
      <c r="BO201" s="6"/>
      <c r="BP201" s="6"/>
      <c r="BQ201" s="6"/>
      <c r="BR201" s="12"/>
      <c r="BS201" s="11"/>
      <c r="BT201" s="6"/>
      <c r="BU201" s="6"/>
      <c r="BV201" s="6"/>
      <c r="BW201" s="41"/>
      <c r="BX201" s="11"/>
      <c r="BY201" s="6"/>
      <c r="BZ201" s="6"/>
      <c r="CA201" s="12"/>
      <c r="CB201" s="11"/>
      <c r="CC201" s="83"/>
      <c r="CD201" s="1"/>
      <c r="CE201" s="1"/>
      <c r="CF201" s="1"/>
      <c r="CG201" s="1"/>
      <c r="CH201" s="1"/>
      <c r="CT201" s="23"/>
    </row>
    <row r="202" spans="1:98">
      <c r="A202" s="73">
        <v>196</v>
      </c>
      <c r="B202" s="412"/>
      <c r="C202" s="413"/>
      <c r="D202" s="414"/>
      <c r="E202" s="415"/>
      <c r="F202" s="416"/>
      <c r="G202" s="416"/>
      <c r="H202" s="417"/>
      <c r="I202" s="418"/>
      <c r="J202" s="419"/>
      <c r="K202" s="420"/>
      <c r="L202" s="11"/>
      <c r="M202" s="6"/>
      <c r="N202" s="6"/>
      <c r="O202" s="6"/>
      <c r="P202" s="6"/>
      <c r="Q202" s="41"/>
      <c r="R202" s="44"/>
      <c r="S202" s="12"/>
      <c r="T202" s="17"/>
      <c r="U202" s="18"/>
      <c r="V202" s="18"/>
      <c r="W202" s="18"/>
      <c r="X202" s="18"/>
      <c r="Y202" s="46"/>
      <c r="Z202" s="44"/>
      <c r="AA202" s="12"/>
      <c r="AB202" s="294"/>
      <c r="AC202" s="11"/>
      <c r="AD202" s="6"/>
      <c r="AE202" s="6"/>
      <c r="AF202" s="6"/>
      <c r="AG202" s="41"/>
      <c r="AH202" s="44"/>
      <c r="AI202" s="6"/>
      <c r="AJ202" s="44"/>
      <c r="AK202" s="11"/>
      <c r="AL202" s="6"/>
      <c r="AM202" s="6"/>
      <c r="AN202" s="6"/>
      <c r="AO202" s="6"/>
      <c r="AP202" s="41"/>
      <c r="AQ202" s="44"/>
      <c r="AR202" s="12"/>
      <c r="AS202" s="11"/>
      <c r="AT202" s="6"/>
      <c r="AU202" s="6"/>
      <c r="AV202" s="6"/>
      <c r="AW202" s="6"/>
      <c r="AX202" s="41"/>
      <c r="AY202" s="44"/>
      <c r="AZ202" s="12"/>
      <c r="BA202" s="11"/>
      <c r="BB202" s="6"/>
      <c r="BC202" s="6"/>
      <c r="BD202" s="6"/>
      <c r="BE202" s="6"/>
      <c r="BF202" s="41"/>
      <c r="BG202" s="44"/>
      <c r="BH202" s="12"/>
      <c r="BI202" s="11"/>
      <c r="BJ202" s="6"/>
      <c r="BK202" s="6"/>
      <c r="BL202" s="6"/>
      <c r="BM202" s="41"/>
      <c r="BN202" s="11"/>
      <c r="BO202" s="6"/>
      <c r="BP202" s="6"/>
      <c r="BQ202" s="6"/>
      <c r="BR202" s="12"/>
      <c r="BS202" s="11"/>
      <c r="BT202" s="6"/>
      <c r="BU202" s="6"/>
      <c r="BV202" s="6"/>
      <c r="BW202" s="41"/>
      <c r="BX202" s="11"/>
      <c r="BY202" s="6"/>
      <c r="BZ202" s="6"/>
      <c r="CA202" s="12"/>
      <c r="CB202" s="11"/>
      <c r="CC202" s="83"/>
      <c r="CD202" s="1"/>
      <c r="CE202" s="1"/>
      <c r="CF202" s="1"/>
      <c r="CG202" s="1"/>
      <c r="CH202" s="1"/>
      <c r="CT202" s="23"/>
    </row>
    <row r="203" spans="1:98">
      <c r="A203" s="73">
        <v>197</v>
      </c>
      <c r="B203" s="412"/>
      <c r="C203" s="413"/>
      <c r="D203" s="414"/>
      <c r="E203" s="415"/>
      <c r="F203" s="416"/>
      <c r="G203" s="416"/>
      <c r="H203" s="417"/>
      <c r="I203" s="418"/>
      <c r="J203" s="419"/>
      <c r="K203" s="420"/>
      <c r="L203" s="11"/>
      <c r="M203" s="6"/>
      <c r="N203" s="6"/>
      <c r="O203" s="6"/>
      <c r="P203" s="6"/>
      <c r="Q203" s="41"/>
      <c r="R203" s="44"/>
      <c r="S203" s="12"/>
      <c r="T203" s="17"/>
      <c r="U203" s="18"/>
      <c r="V203" s="18"/>
      <c r="W203" s="18"/>
      <c r="X203" s="18"/>
      <c r="Y203" s="46"/>
      <c r="Z203" s="44"/>
      <c r="AA203" s="12"/>
      <c r="AB203" s="294"/>
      <c r="AC203" s="11"/>
      <c r="AD203" s="6"/>
      <c r="AE203" s="6"/>
      <c r="AF203" s="6"/>
      <c r="AG203" s="41"/>
      <c r="AH203" s="44"/>
      <c r="AI203" s="6"/>
      <c r="AJ203" s="44"/>
      <c r="AK203" s="11"/>
      <c r="AL203" s="6"/>
      <c r="AM203" s="6"/>
      <c r="AN203" s="6"/>
      <c r="AO203" s="6"/>
      <c r="AP203" s="41"/>
      <c r="AQ203" s="44"/>
      <c r="AR203" s="12"/>
      <c r="AS203" s="11"/>
      <c r="AT203" s="6"/>
      <c r="AU203" s="6"/>
      <c r="AV203" s="6"/>
      <c r="AW203" s="6"/>
      <c r="AX203" s="41"/>
      <c r="AY203" s="44"/>
      <c r="AZ203" s="12"/>
      <c r="BA203" s="11"/>
      <c r="BB203" s="6"/>
      <c r="BC203" s="6"/>
      <c r="BD203" s="6"/>
      <c r="BE203" s="6"/>
      <c r="BF203" s="41"/>
      <c r="BG203" s="44"/>
      <c r="BH203" s="12"/>
      <c r="BI203" s="11"/>
      <c r="BJ203" s="6"/>
      <c r="BK203" s="6"/>
      <c r="BL203" s="6"/>
      <c r="BM203" s="41"/>
      <c r="BN203" s="11"/>
      <c r="BO203" s="6"/>
      <c r="BP203" s="6"/>
      <c r="BQ203" s="6"/>
      <c r="BR203" s="12"/>
      <c r="BS203" s="11"/>
      <c r="BT203" s="6"/>
      <c r="BU203" s="6"/>
      <c r="BV203" s="6"/>
      <c r="BW203" s="41"/>
      <c r="BX203" s="11"/>
      <c r="BY203" s="6"/>
      <c r="BZ203" s="6"/>
      <c r="CA203" s="12"/>
      <c r="CB203" s="11"/>
      <c r="CC203" s="83"/>
      <c r="CD203" s="1"/>
      <c r="CE203" s="1"/>
      <c r="CF203" s="1"/>
      <c r="CG203" s="1"/>
      <c r="CH203" s="1"/>
      <c r="CT203" s="23"/>
    </row>
    <row r="204" spans="1:98">
      <c r="A204" s="73">
        <v>198</v>
      </c>
      <c r="B204" s="412"/>
      <c r="C204" s="413"/>
      <c r="D204" s="414"/>
      <c r="E204" s="415"/>
      <c r="F204" s="416"/>
      <c r="G204" s="416"/>
      <c r="H204" s="417"/>
      <c r="I204" s="418"/>
      <c r="J204" s="419"/>
      <c r="K204" s="420"/>
      <c r="L204" s="11"/>
      <c r="M204" s="6"/>
      <c r="N204" s="6"/>
      <c r="O204" s="6"/>
      <c r="P204" s="6"/>
      <c r="Q204" s="41"/>
      <c r="R204" s="44"/>
      <c r="S204" s="12"/>
      <c r="T204" s="17"/>
      <c r="U204" s="18"/>
      <c r="V204" s="18"/>
      <c r="W204" s="18"/>
      <c r="X204" s="18"/>
      <c r="Y204" s="46"/>
      <c r="Z204" s="44"/>
      <c r="AA204" s="12"/>
      <c r="AB204" s="294"/>
      <c r="AC204" s="11"/>
      <c r="AD204" s="6"/>
      <c r="AE204" s="6"/>
      <c r="AF204" s="6"/>
      <c r="AG204" s="41"/>
      <c r="AH204" s="44"/>
      <c r="AI204" s="6"/>
      <c r="AJ204" s="44"/>
      <c r="AK204" s="11"/>
      <c r="AL204" s="6"/>
      <c r="AM204" s="6"/>
      <c r="AN204" s="6"/>
      <c r="AO204" s="6"/>
      <c r="AP204" s="41"/>
      <c r="AQ204" s="44"/>
      <c r="AR204" s="12"/>
      <c r="AS204" s="11"/>
      <c r="AT204" s="6"/>
      <c r="AU204" s="6"/>
      <c r="AV204" s="6"/>
      <c r="AW204" s="6"/>
      <c r="AX204" s="41"/>
      <c r="AY204" s="44"/>
      <c r="AZ204" s="12"/>
      <c r="BA204" s="11"/>
      <c r="BB204" s="6"/>
      <c r="BC204" s="6"/>
      <c r="BD204" s="6"/>
      <c r="BE204" s="6"/>
      <c r="BF204" s="41"/>
      <c r="BG204" s="44"/>
      <c r="BH204" s="12"/>
      <c r="BI204" s="11"/>
      <c r="BJ204" s="6"/>
      <c r="BK204" s="6"/>
      <c r="BL204" s="6"/>
      <c r="BM204" s="41"/>
      <c r="BN204" s="11"/>
      <c r="BO204" s="6"/>
      <c r="BP204" s="6"/>
      <c r="BQ204" s="6"/>
      <c r="BR204" s="12"/>
      <c r="BS204" s="11"/>
      <c r="BT204" s="6"/>
      <c r="BU204" s="6"/>
      <c r="BV204" s="6"/>
      <c r="BW204" s="41"/>
      <c r="BX204" s="11"/>
      <c r="BY204" s="6"/>
      <c r="BZ204" s="6"/>
      <c r="CA204" s="12"/>
      <c r="CB204" s="11"/>
      <c r="CC204" s="83"/>
      <c r="CD204" s="1"/>
      <c r="CE204" s="1"/>
      <c r="CF204" s="1"/>
      <c r="CG204" s="1"/>
      <c r="CH204" s="1"/>
      <c r="CT204" s="23"/>
    </row>
    <row r="205" spans="1:98">
      <c r="A205" s="73">
        <v>199</v>
      </c>
      <c r="B205" s="412"/>
      <c r="C205" s="413"/>
      <c r="D205" s="414"/>
      <c r="E205" s="415"/>
      <c r="F205" s="416"/>
      <c r="G205" s="416"/>
      <c r="H205" s="417"/>
      <c r="I205" s="418"/>
      <c r="J205" s="419"/>
      <c r="K205" s="420"/>
      <c r="L205" s="11"/>
      <c r="M205" s="6"/>
      <c r="N205" s="6"/>
      <c r="O205" s="6"/>
      <c r="P205" s="6"/>
      <c r="Q205" s="41"/>
      <c r="R205" s="44"/>
      <c r="S205" s="12"/>
      <c r="T205" s="17"/>
      <c r="U205" s="18"/>
      <c r="V205" s="18"/>
      <c r="W205" s="18"/>
      <c r="X205" s="18"/>
      <c r="Y205" s="46"/>
      <c r="Z205" s="44"/>
      <c r="AA205" s="12"/>
      <c r="AB205" s="294"/>
      <c r="AC205" s="11"/>
      <c r="AD205" s="6"/>
      <c r="AE205" s="6"/>
      <c r="AF205" s="6"/>
      <c r="AG205" s="41"/>
      <c r="AH205" s="44"/>
      <c r="AI205" s="6"/>
      <c r="AJ205" s="44"/>
      <c r="AK205" s="11"/>
      <c r="AL205" s="6"/>
      <c r="AM205" s="6"/>
      <c r="AN205" s="6"/>
      <c r="AO205" s="6"/>
      <c r="AP205" s="41"/>
      <c r="AQ205" s="44"/>
      <c r="AR205" s="12"/>
      <c r="AS205" s="11"/>
      <c r="AT205" s="6"/>
      <c r="AU205" s="6"/>
      <c r="AV205" s="6"/>
      <c r="AW205" s="6"/>
      <c r="AX205" s="41"/>
      <c r="AY205" s="44"/>
      <c r="AZ205" s="12"/>
      <c r="BA205" s="11"/>
      <c r="BB205" s="6"/>
      <c r="BC205" s="6"/>
      <c r="BD205" s="6"/>
      <c r="BE205" s="6"/>
      <c r="BF205" s="41"/>
      <c r="BG205" s="44"/>
      <c r="BH205" s="12"/>
      <c r="BI205" s="11"/>
      <c r="BJ205" s="6"/>
      <c r="BK205" s="6"/>
      <c r="BL205" s="6"/>
      <c r="BM205" s="41"/>
      <c r="BN205" s="11"/>
      <c r="BO205" s="6"/>
      <c r="BP205" s="6"/>
      <c r="BQ205" s="6"/>
      <c r="BR205" s="12"/>
      <c r="BS205" s="11"/>
      <c r="BT205" s="6"/>
      <c r="BU205" s="6"/>
      <c r="BV205" s="6"/>
      <c r="BW205" s="41"/>
      <c r="BX205" s="11"/>
      <c r="BY205" s="6"/>
      <c r="BZ205" s="6"/>
      <c r="CA205" s="12"/>
      <c r="CB205" s="11"/>
      <c r="CC205" s="83"/>
      <c r="CD205" s="1"/>
      <c r="CE205" s="1"/>
      <c r="CF205" s="1"/>
      <c r="CG205" s="1"/>
      <c r="CH205" s="1"/>
      <c r="CT205" s="23"/>
    </row>
    <row r="206" spans="1:98" ht="19.5" thickBot="1">
      <c r="A206" s="73">
        <v>200</v>
      </c>
      <c r="B206" s="421"/>
      <c r="C206" s="422"/>
      <c r="D206" s="423"/>
      <c r="E206" s="424"/>
      <c r="F206" s="425"/>
      <c r="G206" s="425"/>
      <c r="H206" s="426"/>
      <c r="I206" s="427"/>
      <c r="J206" s="428"/>
      <c r="K206" s="429"/>
      <c r="L206" s="13"/>
      <c r="M206" s="14"/>
      <c r="N206" s="14"/>
      <c r="O206" s="14"/>
      <c r="P206" s="14"/>
      <c r="Q206" s="42"/>
      <c r="R206" s="44"/>
      <c r="S206" s="12"/>
      <c r="T206" s="19"/>
      <c r="U206" s="20"/>
      <c r="V206" s="20"/>
      <c r="W206" s="20"/>
      <c r="X206" s="20"/>
      <c r="Y206" s="47"/>
      <c r="Z206" s="44"/>
      <c r="AA206" s="12"/>
      <c r="AB206" s="295"/>
      <c r="AC206" s="13"/>
      <c r="AD206" s="14"/>
      <c r="AE206" s="14"/>
      <c r="AF206" s="14"/>
      <c r="AG206" s="42"/>
      <c r="AH206" s="44"/>
      <c r="AI206" s="6"/>
      <c r="AJ206" s="44"/>
      <c r="AK206" s="13"/>
      <c r="AL206" s="14"/>
      <c r="AM206" s="14"/>
      <c r="AN206" s="14"/>
      <c r="AO206" s="14"/>
      <c r="AP206" s="42"/>
      <c r="AQ206" s="44"/>
      <c r="AR206" s="12"/>
      <c r="AS206" s="13"/>
      <c r="AT206" s="14"/>
      <c r="AU206" s="14"/>
      <c r="AV206" s="14"/>
      <c r="AW206" s="14"/>
      <c r="AX206" s="42"/>
      <c r="AY206" s="44"/>
      <c r="AZ206" s="12"/>
      <c r="BA206" s="13"/>
      <c r="BB206" s="14"/>
      <c r="BC206" s="14"/>
      <c r="BD206" s="14"/>
      <c r="BE206" s="14"/>
      <c r="BF206" s="42"/>
      <c r="BG206" s="44"/>
      <c r="BH206" s="12"/>
      <c r="BI206" s="13"/>
      <c r="BJ206" s="14"/>
      <c r="BK206" s="14"/>
      <c r="BL206" s="14"/>
      <c r="BM206" s="42"/>
      <c r="BN206" s="13"/>
      <c r="BO206" s="14"/>
      <c r="BP206" s="14"/>
      <c r="BQ206" s="14"/>
      <c r="BR206" s="71"/>
      <c r="BS206" s="13"/>
      <c r="BT206" s="14"/>
      <c r="BU206" s="14"/>
      <c r="BV206" s="14"/>
      <c r="BW206" s="42"/>
      <c r="BX206" s="13"/>
      <c r="BY206" s="14"/>
      <c r="BZ206" s="14"/>
      <c r="CA206" s="71"/>
      <c r="CB206" s="13"/>
      <c r="CC206" s="84"/>
      <c r="CD206" s="1"/>
      <c r="CE206" s="1"/>
      <c r="CF206" s="1"/>
      <c r="CG206" s="1"/>
      <c r="CH206" s="1"/>
      <c r="CT206" s="23"/>
    </row>
    <row r="207" spans="1:9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T207" s="23"/>
    </row>
    <row r="208" spans="1:9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T208" s="23"/>
    </row>
    <row r="209" spans="1:9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T209" s="23"/>
    </row>
    <row r="210" spans="1:98" hidden="1"/>
    <row r="211" spans="1:98" hidden="1"/>
    <row r="212" spans="1:98" hidden="1"/>
    <row r="213" spans="1:98" hidden="1"/>
    <row r="214" spans="1:98" hidden="1"/>
    <row r="215" spans="1:98" hidden="1"/>
    <row r="216" spans="1:98" hidden="1"/>
    <row r="217" spans="1:98" hidden="1"/>
    <row r="218" spans="1:98" hidden="1"/>
    <row r="219" spans="1:98" hidden="1"/>
    <row r="220" spans="1:98" hidden="1"/>
    <row r="221" spans="1:98" hidden="1"/>
    <row r="222" spans="1:98" hidden="1"/>
    <row r="223" spans="1:98" hidden="1"/>
    <row r="224" spans="1:9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9" sheet="1" objects="1" scenarios="1" formatColumns="0" formatRows="0"/>
  <mergeCells count="77">
    <mergeCell ref="BX1:CA2"/>
    <mergeCell ref="BX3:BY3"/>
    <mergeCell ref="BZ3:CA3"/>
    <mergeCell ref="BX4:BY4"/>
    <mergeCell ref="BZ4:CA4"/>
    <mergeCell ref="AB1:AG2"/>
    <mergeCell ref="AB3:AB5"/>
    <mergeCell ref="A2:H2"/>
    <mergeCell ref="L4:M4"/>
    <mergeCell ref="N4:O4"/>
    <mergeCell ref="T4:U4"/>
    <mergeCell ref="V4:W4"/>
    <mergeCell ref="L3:O3"/>
    <mergeCell ref="T3:W3"/>
    <mergeCell ref="F4:F6"/>
    <mergeCell ref="I4:I6"/>
    <mergeCell ref="J4:J6"/>
    <mergeCell ref="D4:D6"/>
    <mergeCell ref="B4:B6"/>
    <mergeCell ref="G4:G6"/>
    <mergeCell ref="E4:E6"/>
    <mergeCell ref="I2:K2"/>
    <mergeCell ref="AO4:AP4"/>
    <mergeCell ref="AQ4:AR4"/>
    <mergeCell ref="P4:Q4"/>
    <mergeCell ref="BI4:BM4"/>
    <mergeCell ref="AW4:AX4"/>
    <mergeCell ref="AY4:AZ4"/>
    <mergeCell ref="AC4:AD4"/>
    <mergeCell ref="AE4:AF4"/>
    <mergeCell ref="BA4:BB4"/>
    <mergeCell ref="BC4:BD4"/>
    <mergeCell ref="AS4:AT4"/>
    <mergeCell ref="AU4:AV4"/>
    <mergeCell ref="BE4:BF4"/>
    <mergeCell ref="BG4:BH4"/>
    <mergeCell ref="AK4:AL4"/>
    <mergeCell ref="AM4:AN4"/>
    <mergeCell ref="A1:P1"/>
    <mergeCell ref="BS3:BW3"/>
    <mergeCell ref="BN3:BR3"/>
    <mergeCell ref="CB3:CC3"/>
    <mergeCell ref="AW3:AZ3"/>
    <mergeCell ref="BA3:BD3"/>
    <mergeCell ref="BE3:BH3"/>
    <mergeCell ref="BI3:BM3"/>
    <mergeCell ref="Q1:AA2"/>
    <mergeCell ref="AH1:BH2"/>
    <mergeCell ref="AK3:AN3"/>
    <mergeCell ref="AO3:AR3"/>
    <mergeCell ref="AS3:AV3"/>
    <mergeCell ref="BI1:BW2"/>
    <mergeCell ref="CB1:CC2"/>
    <mergeCell ref="CB4:CB5"/>
    <mergeCell ref="CC4:CC5"/>
    <mergeCell ref="CE10:CG11"/>
    <mergeCell ref="BN4:BR4"/>
    <mergeCell ref="BS4:BW4"/>
    <mergeCell ref="CE16:CG17"/>
    <mergeCell ref="CE6:CG6"/>
    <mergeCell ref="CE8:CG8"/>
    <mergeCell ref="CE14:CG15"/>
    <mergeCell ref="CE12:CG13"/>
    <mergeCell ref="A3:H3"/>
    <mergeCell ref="H4:H6"/>
    <mergeCell ref="C4:C6"/>
    <mergeCell ref="A4:A6"/>
    <mergeCell ref="R4:S4"/>
    <mergeCell ref="K4:K6"/>
    <mergeCell ref="AG4:AH4"/>
    <mergeCell ref="AI4:AJ4"/>
    <mergeCell ref="P3:S3"/>
    <mergeCell ref="X4:Y4"/>
    <mergeCell ref="Z4:AA4"/>
    <mergeCell ref="AC3:AE3"/>
    <mergeCell ref="AF3:AJ3"/>
    <mergeCell ref="X3:AA3"/>
  </mergeCells>
  <dataValidations count="8">
    <dataValidation type="whole" operator="lessThanOrEqual" allowBlank="1" showInputMessage="1" showErrorMessage="1" errorTitle="Write Here Proper Value" error="अधिकतम उपस्थिति से ज्यादा अंक INPUT नहीं कर सकते " sqref="CC7:CC10">
      <formula1>CB7</formula1>
    </dataValidation>
    <dataValidation type="custom" operator="lessThanOrEqual" allowBlank="1" showInputMessage="1" showErrorMessage="1" errorTitle="Write Here Proper Value" error="अधिकतम प्राप्तांक से ज्यादा अंक INPUT नहीं कर सकते " sqref="CC11:CC206 L7:AA206 AC7:CA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3">
      <formula1>"6"</formula1>
    </dataValidation>
    <dataValidation type="list" allowBlank="1" showInputMessage="1" showErrorMessage="1" sqref="K7:K18">
      <formula1>"GEN, OBC, SC, ST, MIN, SBC"</formula1>
    </dataValidation>
    <dataValidation type="list" allowBlank="1" showInputMessage="1" showErrorMessage="1" sqref="J7:J18">
      <formula1>"F, M"</formula1>
    </dataValidation>
    <dataValidation type="whole" operator="lessThanOrEqual" allowBlank="1" showInputMessage="1" showErrorMessage="1" errorTitle="Allert" error="अधिकतम Meetings से ज्यादा अंक INPUT नहीं कर सकते " sqref="CB7:CB206">
      <formula1>$CB$6</formula1>
    </dataValidation>
    <dataValidation type="list" allowBlank="1" showInputMessage="1" showErrorMessage="1" errorTitle="Select Language" error="भाषा का चयन करे " sqref="AB7:AB206">
      <formula1>IF($CG$37="Hindi",sub_1,Sub_2)</formula1>
    </dataValidation>
  </dataValidations>
  <hyperlinks>
    <hyperlink ref="CE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Z413"/>
  <sheetViews>
    <sheetView showGridLines="0" workbookViewId="0">
      <pane xSplit="11" ySplit="6" topLeftCell="L7" activePane="bottomRight" state="frozen"/>
      <selection pane="topRight" activeCell="L1" sqref="L1"/>
      <selection pane="bottomLeft" activeCell="A7" sqref="A7"/>
      <selection pane="bottomRight" activeCell="J19" sqref="J19"/>
    </sheetView>
  </sheetViews>
  <sheetFormatPr defaultColWidth="0" defaultRowHeight="18.75"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5" width="5.125" style="2" customWidth="1"/>
    <col min="16" max="27" width="5.75" style="2" customWidth="1"/>
    <col min="28" max="28" width="13.375" style="2" customWidth="1"/>
    <col min="29" max="60" width="5.75" style="2" customWidth="1"/>
    <col min="61" max="75" width="4.75" style="2" customWidth="1"/>
    <col min="76" max="79" width="6.625" style="2" customWidth="1"/>
    <col min="80" max="80" width="8.75" style="2" customWidth="1"/>
    <col min="81" max="81" width="9.25" style="2" customWidth="1"/>
    <col min="82" max="82" width="8.25" style="2" customWidth="1"/>
    <col min="83" max="83" width="9.25" style="2" customWidth="1"/>
    <col min="84" max="84" width="30" style="2" customWidth="1"/>
    <col min="85" max="85" width="13.25" style="2" customWidth="1"/>
    <col min="86" max="86" width="14.25" style="2" customWidth="1"/>
    <col min="87" max="87" width="9.125" style="2" customWidth="1"/>
    <col min="88" max="88" width="9.125" style="2" hidden="1" customWidth="1"/>
    <col min="89" max="98" width="6.75" style="2" hidden="1" customWidth="1"/>
    <col min="99" max="118" width="6.75" style="23" hidden="1" customWidth="1"/>
    <col min="119" max="156" width="6.75" style="2" hidden="1" customWidth="1"/>
    <col min="157" max="16384" width="5.75" style="2" hidden="1"/>
  </cols>
  <sheetData>
    <row r="1" spans="1:118" ht="26.25" customHeight="1" thickTop="1" thickBot="1">
      <c r="A1" s="561" t="str">
        <f>IF('Master sheet'!D11="Hindi",'Master sheet'!D8,'Master sheet'!D7)</f>
        <v xml:space="preserve">महात्मा गाँधी राजकीय विद्यालय (अंग्रेजी माध्यम) बर, पाली </v>
      </c>
      <c r="B1" s="562"/>
      <c r="C1" s="562"/>
      <c r="D1" s="562"/>
      <c r="E1" s="562"/>
      <c r="F1" s="562"/>
      <c r="G1" s="562"/>
      <c r="H1" s="562"/>
      <c r="I1" s="562"/>
      <c r="J1" s="562"/>
      <c r="K1" s="562"/>
      <c r="L1" s="562"/>
      <c r="M1" s="562"/>
      <c r="N1" s="562"/>
      <c r="O1" s="562"/>
      <c r="P1" s="563"/>
      <c r="Q1" s="578" t="s">
        <v>111</v>
      </c>
      <c r="R1" s="578"/>
      <c r="S1" s="578"/>
      <c r="T1" s="578"/>
      <c r="U1" s="578"/>
      <c r="V1" s="578"/>
      <c r="W1" s="578"/>
      <c r="X1" s="578"/>
      <c r="Y1" s="578"/>
      <c r="Z1" s="578"/>
      <c r="AA1" s="578"/>
      <c r="AB1" s="597"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C1" s="598"/>
      <c r="AD1" s="598"/>
      <c r="AE1" s="598"/>
      <c r="AF1" s="598"/>
      <c r="AG1" s="599"/>
      <c r="AH1" s="580"/>
      <c r="AI1" s="580"/>
      <c r="AJ1" s="580"/>
      <c r="AK1" s="580"/>
      <c r="AL1" s="580"/>
      <c r="AM1" s="580"/>
      <c r="AN1" s="580"/>
      <c r="AO1" s="580"/>
      <c r="AP1" s="580"/>
      <c r="AQ1" s="580"/>
      <c r="AR1" s="580"/>
      <c r="AS1" s="580"/>
      <c r="AT1" s="580"/>
      <c r="AU1" s="580"/>
      <c r="AV1" s="580"/>
      <c r="AW1" s="580"/>
      <c r="AX1" s="580"/>
      <c r="AY1" s="580"/>
      <c r="AZ1" s="580"/>
      <c r="BA1" s="580"/>
      <c r="BB1" s="580"/>
      <c r="BC1" s="580"/>
      <c r="BD1" s="580"/>
      <c r="BE1" s="580"/>
      <c r="BF1" s="580"/>
      <c r="BG1" s="580"/>
      <c r="BH1" s="580"/>
      <c r="BI1" s="590" t="s">
        <v>42</v>
      </c>
      <c r="BJ1" s="590"/>
      <c r="BK1" s="590"/>
      <c r="BL1" s="590"/>
      <c r="BM1" s="590"/>
      <c r="BN1" s="590"/>
      <c r="BO1" s="590"/>
      <c r="BP1" s="590"/>
      <c r="BQ1" s="590"/>
      <c r="BR1" s="590"/>
      <c r="BS1" s="590"/>
      <c r="BT1" s="590"/>
      <c r="BU1" s="590"/>
      <c r="BV1" s="590"/>
      <c r="BW1" s="590"/>
      <c r="BX1" s="615" t="str">
        <f>IF('Master sheet'!$D$11="Hindi","अतिरिक्त विषय ","Extra Subject")</f>
        <v xml:space="preserve">अतिरिक्त विषय </v>
      </c>
      <c r="BY1" s="616"/>
      <c r="BZ1" s="616"/>
      <c r="CA1" s="617"/>
      <c r="CB1" s="590"/>
      <c r="CC1" s="590"/>
      <c r="CD1" s="1"/>
      <c r="CE1" s="1"/>
      <c r="CF1" s="1"/>
      <c r="CG1" s="1"/>
      <c r="CH1" s="1"/>
      <c r="DK1" s="23" t="str">
        <f>L3</f>
        <v>हिंदी</v>
      </c>
      <c r="DN1" s="23" t="str">
        <f>BI3</f>
        <v>कार्यानुभव</v>
      </c>
    </row>
    <row r="2" spans="1:118" ht="25.5" customHeight="1" thickTop="1" thickBot="1">
      <c r="A2" s="606" t="str">
        <f>IF('Master sheet'!D11="Hindi","रिजल्ट वर्कशीट","RESULT WORKSHEET")</f>
        <v>रिजल्ट वर्कशीट</v>
      </c>
      <c r="B2" s="607"/>
      <c r="C2" s="607"/>
      <c r="D2" s="607"/>
      <c r="E2" s="607"/>
      <c r="F2" s="607"/>
      <c r="G2" s="607"/>
      <c r="H2" s="607"/>
      <c r="I2" s="592" t="s">
        <v>136</v>
      </c>
      <c r="J2" s="592"/>
      <c r="K2" s="592"/>
      <c r="L2" s="288"/>
      <c r="M2" s="288"/>
      <c r="N2" s="288"/>
      <c r="O2" s="288"/>
      <c r="P2" s="289"/>
      <c r="Q2" s="579"/>
      <c r="R2" s="579"/>
      <c r="S2" s="579"/>
      <c r="T2" s="579"/>
      <c r="U2" s="579"/>
      <c r="V2" s="579"/>
      <c r="W2" s="579"/>
      <c r="X2" s="579"/>
      <c r="Y2" s="579"/>
      <c r="Z2" s="579"/>
      <c r="AA2" s="579"/>
      <c r="AB2" s="600"/>
      <c r="AC2" s="601"/>
      <c r="AD2" s="601"/>
      <c r="AE2" s="601"/>
      <c r="AF2" s="601"/>
      <c r="AG2" s="602"/>
      <c r="AH2" s="580"/>
      <c r="AI2" s="580"/>
      <c r="AJ2" s="580"/>
      <c r="AK2" s="580"/>
      <c r="AL2" s="580"/>
      <c r="AM2" s="580"/>
      <c r="AN2" s="580"/>
      <c r="AO2" s="580"/>
      <c r="AP2" s="580"/>
      <c r="AQ2" s="580"/>
      <c r="AR2" s="580"/>
      <c r="AS2" s="580"/>
      <c r="AT2" s="580"/>
      <c r="AU2" s="580"/>
      <c r="AV2" s="580"/>
      <c r="AW2" s="580"/>
      <c r="AX2" s="580"/>
      <c r="AY2" s="580"/>
      <c r="AZ2" s="580"/>
      <c r="BA2" s="580"/>
      <c r="BB2" s="580"/>
      <c r="BC2" s="580"/>
      <c r="BD2" s="580"/>
      <c r="BE2" s="580"/>
      <c r="BF2" s="580"/>
      <c r="BG2" s="580"/>
      <c r="BH2" s="580"/>
      <c r="BI2" s="591"/>
      <c r="BJ2" s="591"/>
      <c r="BK2" s="591"/>
      <c r="BL2" s="591"/>
      <c r="BM2" s="591"/>
      <c r="BN2" s="591"/>
      <c r="BO2" s="591"/>
      <c r="BP2" s="591"/>
      <c r="BQ2" s="591"/>
      <c r="BR2" s="591"/>
      <c r="BS2" s="591"/>
      <c r="BT2" s="591"/>
      <c r="BU2" s="591"/>
      <c r="BV2" s="591"/>
      <c r="BW2" s="591"/>
      <c r="BX2" s="618"/>
      <c r="BY2" s="619"/>
      <c r="BZ2" s="619"/>
      <c r="CA2" s="620"/>
      <c r="CB2" s="591"/>
      <c r="CC2" s="591"/>
      <c r="CD2" s="1"/>
      <c r="CE2" s="1"/>
      <c r="CF2" s="1"/>
      <c r="CG2" s="1"/>
      <c r="CH2" s="1"/>
      <c r="DK2" s="23" t="str">
        <f>T3</f>
        <v>अंग्रेजी</v>
      </c>
      <c r="DN2" s="23" t="str">
        <f>BN3</f>
        <v>कला शिक्षा</v>
      </c>
    </row>
    <row r="3" spans="1:118" s="5" customFormat="1" ht="27" customHeight="1" thickTop="1" thickBot="1">
      <c r="A3" s="533" t="str">
        <f>IF('Master sheet'!D11="Hindi","विद्यार्थी की सामान्य जानकारी","General Information of Students")</f>
        <v>विद्यार्थी की सामान्य जानकारी</v>
      </c>
      <c r="B3" s="534"/>
      <c r="C3" s="534"/>
      <c r="D3" s="534"/>
      <c r="E3" s="534"/>
      <c r="F3" s="534"/>
      <c r="G3" s="534"/>
      <c r="H3" s="534"/>
      <c r="I3" s="270" t="str">
        <f>IF('Master sheet'!D11="Hindi","कक्षा  :-","CLASS :- ")</f>
        <v>कक्षा  :-</v>
      </c>
      <c r="J3" s="271">
        <v>7</v>
      </c>
      <c r="K3" s="272"/>
      <c r="L3" s="608" t="str">
        <f>IF('Master sheet'!$D$11="Hindi","हिंदी","Hindi")</f>
        <v>हिंदी</v>
      </c>
      <c r="M3" s="609"/>
      <c r="N3" s="610"/>
      <c r="O3" s="611"/>
      <c r="P3" s="519" t="str">
        <f>UPPER('Master sheet'!H6)</f>
        <v>HEERALAL JAT</v>
      </c>
      <c r="Q3" s="520"/>
      <c r="R3" s="520"/>
      <c r="S3" s="521"/>
      <c r="T3" s="612" t="str">
        <f>IF('Master sheet'!$D$11="Hindi","अंग्रेजी","English")</f>
        <v>अंग्रेजी</v>
      </c>
      <c r="U3" s="613"/>
      <c r="V3" s="613"/>
      <c r="W3" s="614"/>
      <c r="X3" s="530" t="str">
        <f>UPPER('Master sheet'!H7)</f>
        <v>MAMTA LAWANIYA</v>
      </c>
      <c r="Y3" s="531"/>
      <c r="Z3" s="531"/>
      <c r="AA3" s="532"/>
      <c r="AB3" s="603" t="str">
        <f>IF('Master sheet'!$D$11="Hindi","तृतीय भाषा का चयन करें I","Select The Third Language")</f>
        <v>तृतीय भाषा का चयन करें I</v>
      </c>
      <c r="AC3" s="524" t="str">
        <f>IF('Master sheet'!$D$11="Hindi","तृतीय भाषा","Third Language")</f>
        <v>तृतीय भाषा</v>
      </c>
      <c r="AD3" s="525"/>
      <c r="AE3" s="526"/>
      <c r="AF3" s="626" t="str">
        <f>UPPER('Master sheet'!H8)</f>
        <v>SURESH KUMAR</v>
      </c>
      <c r="AG3" s="627"/>
      <c r="AH3" s="528"/>
      <c r="AI3" s="528"/>
      <c r="AJ3" s="529"/>
      <c r="AK3" s="581" t="str">
        <f>IF('Master sheet'!$D$11="Hindi","गणित","Maths")</f>
        <v>गणित</v>
      </c>
      <c r="AL3" s="582"/>
      <c r="AM3" s="582"/>
      <c r="AN3" s="583"/>
      <c r="AO3" s="584" t="str">
        <f>UPPER('Master sheet'!H9)</f>
        <v>YOGENDRA</v>
      </c>
      <c r="AP3" s="585"/>
      <c r="AQ3" s="585"/>
      <c r="AR3" s="586"/>
      <c r="AS3" s="587" t="str">
        <f>IF('Master sheet'!$D$11="Hindi","विज्ञान","Science")</f>
        <v>विज्ञान</v>
      </c>
      <c r="AT3" s="588"/>
      <c r="AU3" s="588"/>
      <c r="AV3" s="589"/>
      <c r="AW3" s="569" t="str">
        <f>UPPER('Master sheet'!H10)</f>
        <v>RAKESH KUMAR</v>
      </c>
      <c r="AX3" s="570"/>
      <c r="AY3" s="570"/>
      <c r="AZ3" s="571"/>
      <c r="BA3" s="572" t="str">
        <f>IF('Master sheet'!$D$11="Hindi","सामाजिक विज्ञान","Social Science")</f>
        <v>सामाजिक विज्ञान</v>
      </c>
      <c r="BB3" s="573"/>
      <c r="BC3" s="573"/>
      <c r="BD3" s="574"/>
      <c r="BE3" s="575" t="str">
        <f>UPPER('Master sheet'!H11)</f>
        <v>SHARAD SHARMA</v>
      </c>
      <c r="BF3" s="576"/>
      <c r="BG3" s="576"/>
      <c r="BH3" s="577"/>
      <c r="BI3" s="564" t="str">
        <f>IF('Master sheet'!$D$11="Hindi","कार्यानुभव","WORK EXP.")</f>
        <v>कार्यानुभव</v>
      </c>
      <c r="BJ3" s="565"/>
      <c r="BK3" s="565"/>
      <c r="BL3" s="565"/>
      <c r="BM3" s="565"/>
      <c r="BN3" s="564" t="str">
        <f>IF('Master sheet'!$D$11="Hindi","कला शिक्षा","ART EDU.")</f>
        <v>कला शिक्षा</v>
      </c>
      <c r="BO3" s="565"/>
      <c r="BP3" s="565"/>
      <c r="BQ3" s="565"/>
      <c r="BR3" s="565"/>
      <c r="BS3" s="564" t="str">
        <f>IF('Master sheet'!$D$11="Hindi","स्वा. एवं शा. शिक्षा","HE.&amp;PH. EDU.")</f>
        <v>स्वा. एवं शा. शिक्षा</v>
      </c>
      <c r="BT3" s="565"/>
      <c r="BU3" s="565"/>
      <c r="BV3" s="565"/>
      <c r="BW3" s="566"/>
      <c r="BX3" s="621"/>
      <c r="BY3" s="621"/>
      <c r="BZ3" s="622"/>
      <c r="CA3" s="623"/>
      <c r="CB3" s="567" t="str">
        <f>IF('Master sheet'!$D$11="Hindi","उपस्थिति","Attendance")</f>
        <v>उपस्थिति</v>
      </c>
      <c r="CC3" s="568"/>
      <c r="CD3" s="1"/>
      <c r="CE3" s="3"/>
      <c r="CF3" s="3"/>
      <c r="CG3" s="3"/>
      <c r="CH3" s="3"/>
      <c r="CU3" s="24"/>
      <c r="CV3" s="24"/>
      <c r="CW3" s="24"/>
      <c r="CX3" s="24"/>
      <c r="CY3" s="24"/>
      <c r="CZ3" s="24"/>
      <c r="DA3" s="24"/>
      <c r="DB3" s="24"/>
      <c r="DC3" s="24"/>
      <c r="DD3" s="24"/>
      <c r="DE3" s="24"/>
      <c r="DF3" s="24"/>
      <c r="DG3" s="24"/>
      <c r="DH3" s="24"/>
      <c r="DI3" s="24"/>
      <c r="DJ3" s="24"/>
      <c r="DK3" s="24">
        <f>AD3</f>
        <v>0</v>
      </c>
      <c r="DL3" s="24"/>
      <c r="DM3" s="24"/>
      <c r="DN3" s="24" t="str">
        <f>BS3</f>
        <v>स्वा. एवं शा. शिक्षा</v>
      </c>
    </row>
    <row r="4" spans="1:118" ht="23.25" customHeight="1" thickTop="1" thickBot="1">
      <c r="A4" s="535" t="str">
        <f>IF('Master sheet'!D11="Hindi","क्र. स.","Sr. No. ")</f>
        <v>क्र. स.</v>
      </c>
      <c r="B4" s="538" t="str">
        <f>IF('Master sheet'!$D$11="Hindi","कक्षा","CLASS ")</f>
        <v>कक्षा</v>
      </c>
      <c r="C4" s="538" t="str">
        <f>IF('Master sheet'!$D$11="Hindi","सेक्शन","Section ")</f>
        <v>सेक्शन</v>
      </c>
      <c r="D4" s="538" t="str">
        <f>IF('Master sheet'!$D$11="Hindi","प्रवेशांक","SR. NO.")</f>
        <v>प्रवेशांक</v>
      </c>
      <c r="E4" s="538" t="str">
        <f>IF('Master sheet'!$D$11="Hindi","जन्म दिनांक","Date of Birth")</f>
        <v>जन्म दिनांक</v>
      </c>
      <c r="F4" s="535" t="str">
        <f>IF('Master sheet'!$D$11="Hindi","विद्यार्थी का नाम","Student's Name")</f>
        <v>विद्यार्थी का नाम</v>
      </c>
      <c r="G4" s="535" t="str">
        <f>IF('Master sheet'!$D$11="Hindi","पिता का नाम","Father's Name")</f>
        <v>पिता का नाम</v>
      </c>
      <c r="H4" s="535" t="str">
        <f>IF('Master sheet'!$D$11="Hindi","माता का नाम ","Mother's Name")</f>
        <v xml:space="preserve">माता का नाम </v>
      </c>
      <c r="I4" s="538" t="str">
        <f>IF('Master sheet'!$D$11="Hindi","कक्षा रोल न. ","Class Roll No.")</f>
        <v xml:space="preserve">कक्षा रोल न. </v>
      </c>
      <c r="J4" s="539" t="str">
        <f>IF('Master sheet'!$D$11="Hindi","लिंग ","Gender")</f>
        <v xml:space="preserve">लिंग </v>
      </c>
      <c r="K4" s="543" t="str">
        <f>IF('Master sheet'!$D$11="Hindi","वर्ग  ","Category")</f>
        <v xml:space="preserve">वर्ग  </v>
      </c>
      <c r="L4" s="541" t="str">
        <f>IF('Master sheet'!$D$11="Hindi","प्रथम परख ","First Test")</f>
        <v xml:space="preserve">प्रथम परख </v>
      </c>
      <c r="M4" s="542"/>
      <c r="N4" s="541" t="str">
        <f>IF('Master sheet'!$D$11="Hindi","द्वितीय परख","Second Test")</f>
        <v>द्वितीय परख</v>
      </c>
      <c r="O4" s="542"/>
      <c r="P4" s="541" t="str">
        <f>IF('Master sheet'!$D$11="Hindi","अर्द्धवार्षिक","Half Yearly")</f>
        <v>अर्द्धवार्षिक</v>
      </c>
      <c r="Q4" s="542"/>
      <c r="R4" s="541" t="str">
        <f>IF('Master sheet'!$D$11="Hindi","वार्षिक","Yearly")</f>
        <v>वार्षिक</v>
      </c>
      <c r="S4" s="542"/>
      <c r="T4" s="522" t="str">
        <f>IF('Master sheet'!$D$11="Hindi","प्रथम परख ","First Test")</f>
        <v xml:space="preserve">प्रथम परख </v>
      </c>
      <c r="U4" s="523"/>
      <c r="V4" s="522" t="str">
        <f>IF('Master sheet'!$D$11="Hindi","द्वितीय परख","Second Test")</f>
        <v>द्वितीय परख</v>
      </c>
      <c r="W4" s="523"/>
      <c r="X4" s="522" t="str">
        <f>IF('Master sheet'!$D$11="Hindi","अर्द्धवार्षिक","Half Yearly")</f>
        <v>अर्द्धवार्षिक</v>
      </c>
      <c r="Y4" s="523"/>
      <c r="Z4" s="522" t="str">
        <f>IF('Master sheet'!$D$11="Hindi","वार्षिक","Yearly")</f>
        <v>वार्षिक</v>
      </c>
      <c r="AA4" s="523"/>
      <c r="AB4" s="604"/>
      <c r="AC4" s="517" t="str">
        <f>IF('Master sheet'!$D$11="Hindi","प्रथम परख ","First Test")</f>
        <v xml:space="preserve">प्रथम परख </v>
      </c>
      <c r="AD4" s="518"/>
      <c r="AE4" s="517" t="str">
        <f>IF('Master sheet'!$D$11="Hindi","द्वितीय परख","Second Test")</f>
        <v>द्वितीय परख</v>
      </c>
      <c r="AF4" s="518"/>
      <c r="AG4" s="517" t="str">
        <f>IF('Master sheet'!$D$11="Hindi","अर्द्धवार्षिक","Half Yearly")</f>
        <v>अर्द्धवार्षिक</v>
      </c>
      <c r="AH4" s="518"/>
      <c r="AI4" s="517" t="str">
        <f>IF('Master sheet'!$D$11="Hindi","वार्षिक","Yearly")</f>
        <v>वार्षिक</v>
      </c>
      <c r="AJ4" s="518"/>
      <c r="AK4" s="559" t="str">
        <f>IF('Master sheet'!$D$11="Hindi","प्रथम परख ","First Test")</f>
        <v xml:space="preserve">प्रथम परख </v>
      </c>
      <c r="AL4" s="560"/>
      <c r="AM4" s="559" t="str">
        <f>IF('Master sheet'!$D$11="Hindi","द्वितीय परख","Second Test")</f>
        <v>द्वितीय परख</v>
      </c>
      <c r="AN4" s="560"/>
      <c r="AO4" s="559" t="str">
        <f>IF('Master sheet'!$D$11="Hindi","अर्द्धवार्षिक","Half Yearly")</f>
        <v>अर्द्धवार्षिक</v>
      </c>
      <c r="AP4" s="560"/>
      <c r="AQ4" s="559" t="str">
        <f>IF('Master sheet'!$D$11="Hindi","वार्षिक","Yearly")</f>
        <v>वार्षिक</v>
      </c>
      <c r="AR4" s="560"/>
      <c r="AS4" s="593" t="str">
        <f>IF('Master sheet'!$D$11="Hindi","प्रथम परख ","First Test")</f>
        <v xml:space="preserve">प्रथम परख </v>
      </c>
      <c r="AT4" s="594"/>
      <c r="AU4" s="593" t="str">
        <f>IF('Master sheet'!$D$11="Hindi","द्वितीय परख","Second Test")</f>
        <v>द्वितीय परख</v>
      </c>
      <c r="AV4" s="594"/>
      <c r="AW4" s="593" t="str">
        <f>IF('Master sheet'!$D$11="Hindi","अर्द्धवार्षिक","Half Yearly")</f>
        <v>अर्द्धवार्षिक</v>
      </c>
      <c r="AX4" s="594"/>
      <c r="AY4" s="593" t="str">
        <f>IF('Master sheet'!$D$11="Hindi","वार्षिक","Yearly")</f>
        <v>वार्षिक</v>
      </c>
      <c r="AZ4" s="594"/>
      <c r="BA4" s="595" t="str">
        <f>IF('Master sheet'!$D$11="Hindi","प्रथम परख ","First Test")</f>
        <v xml:space="preserve">प्रथम परख </v>
      </c>
      <c r="BB4" s="596"/>
      <c r="BC4" s="595" t="str">
        <f>IF('Master sheet'!$D$11="Hindi","द्वितीय परख","Second Test")</f>
        <v>द्वितीय परख</v>
      </c>
      <c r="BD4" s="596"/>
      <c r="BE4" s="595" t="str">
        <f>IF('Master sheet'!$D$11="Hindi","अर्द्धवार्षिक","Half Yearly")</f>
        <v>अर्द्धवार्षिक</v>
      </c>
      <c r="BF4" s="596"/>
      <c r="BG4" s="595" t="str">
        <f>IF('Master sheet'!$D$11="Hindi","वार्षिक","Yearly")</f>
        <v>वार्षिक</v>
      </c>
      <c r="BH4" s="596"/>
      <c r="BI4" s="556" t="s">
        <v>108</v>
      </c>
      <c r="BJ4" s="557"/>
      <c r="BK4" s="557"/>
      <c r="BL4" s="557"/>
      <c r="BM4" s="558"/>
      <c r="BN4" s="556" t="s">
        <v>185</v>
      </c>
      <c r="BO4" s="557"/>
      <c r="BP4" s="557"/>
      <c r="BQ4" s="557"/>
      <c r="BR4" s="558"/>
      <c r="BS4" s="556" t="s">
        <v>184</v>
      </c>
      <c r="BT4" s="557"/>
      <c r="BU4" s="557"/>
      <c r="BV4" s="557"/>
      <c r="BW4" s="558"/>
      <c r="BX4" s="624"/>
      <c r="BY4" s="625"/>
      <c r="BZ4" s="624"/>
      <c r="CA4" s="625"/>
      <c r="CB4" s="553" t="str">
        <f>IF('Master sheet'!$D$11="Hindi","कुल कार्य दिवस","Total Meeting")</f>
        <v>कुल कार्य दिवस</v>
      </c>
      <c r="CC4" s="553" t="str">
        <f>IF('Master sheet'!$D$11="Hindi","कुल उपस्थिति","Total Attendance")</f>
        <v>कुल उपस्थिति</v>
      </c>
      <c r="CD4" s="1"/>
      <c r="CE4" s="1"/>
      <c r="CF4" s="1"/>
      <c r="CG4" s="1"/>
      <c r="CH4" s="1"/>
      <c r="CT4" s="23"/>
      <c r="DK4" s="23" t="str">
        <f>AK3</f>
        <v>गणित</v>
      </c>
    </row>
    <row r="5" spans="1:118" ht="92.25" customHeight="1" thickTop="1" thickBot="1">
      <c r="A5" s="536"/>
      <c r="B5" s="539"/>
      <c r="C5" s="539"/>
      <c r="D5" s="539"/>
      <c r="E5" s="539"/>
      <c r="F5" s="536"/>
      <c r="G5" s="536"/>
      <c r="H5" s="536"/>
      <c r="I5" s="539"/>
      <c r="J5" s="539"/>
      <c r="K5" s="539"/>
      <c r="L5" s="274" t="str">
        <f>IF('Master sheet'!$D$11="Hindi","लिखित परीक्षा","Written")</f>
        <v>लिखित परीक्षा</v>
      </c>
      <c r="M5" s="273" t="str">
        <f>IF('Master sheet'!$D$11="Hindi","गतिविधि, मौखिक, प्रोजेक्ट, प्रायोगिक","Act, Oral, Project, Prac.")</f>
        <v>गतिविधि, मौखिक, प्रोजेक्ट, प्रायोगिक</v>
      </c>
      <c r="N5" s="274" t="str">
        <f>IF('Master sheet'!$D$11="Hindi","लिखित परीक्षा","Written")</f>
        <v>लिखित परीक्षा</v>
      </c>
      <c r="O5" s="273" t="str">
        <f>IF('Master sheet'!$D$11="Hindi","गतिविधि, मौखिक, प्रोजेक्ट, प्रायोगिक","Act, Oral, Project, Prac.")</f>
        <v>गतिविधि, मौखिक, प्रोजेक्ट, प्रायोगिक</v>
      </c>
      <c r="P5" s="274" t="str">
        <f>IF('Master sheet'!$D$11="Hindi","लिखित परीक्षा","Written")</f>
        <v>लिखित परीक्षा</v>
      </c>
      <c r="Q5" s="273" t="str">
        <f>IF('Master sheet'!$D$11="Hindi","गतिविधि, मौखिक, प्रोजेक्ट, प्रायोगिक","Act, Oral, Project, Prac.")</f>
        <v>गतिविधि, मौखिक, प्रोजेक्ट, प्रायोगिक</v>
      </c>
      <c r="R5" s="274" t="str">
        <f>IF('Master sheet'!$D$11="Hindi","लिखित परीक्षा","Written")</f>
        <v>लिखित परीक्षा</v>
      </c>
      <c r="S5" s="273" t="str">
        <f>IF('Master sheet'!$D$11="Hindi","गतिविधि, मौखिक, प्रोजेक्ट, प्रायोगिक","Act, Oral, Project, Prac.")</f>
        <v>गतिविधि, मौखिक, प्रोजेक्ट, प्रायोगिक</v>
      </c>
      <c r="T5" s="276" t="str">
        <f>IF('Master sheet'!$D$11="Hindi","लिखित परीक्षा","Written")</f>
        <v>लिखित परीक्षा</v>
      </c>
      <c r="U5" s="277" t="str">
        <f>IF('Master sheet'!$D$11="Hindi","गतिविधि, मौखिक, प्रोजेक्ट, प्रायोगिक","Act, Oral, Project, Prac.")</f>
        <v>गतिविधि, मौखिक, प्रोजेक्ट, प्रायोगिक</v>
      </c>
      <c r="V5" s="276" t="str">
        <f>IF('Master sheet'!$D$11="Hindi","लिखित परीक्षा","Written")</f>
        <v>लिखित परीक्षा</v>
      </c>
      <c r="W5" s="277" t="str">
        <f>IF('Master sheet'!$D$11="Hindi","गतिविधि, मौखिक, प्रोजेक्ट, प्रायोगिक","Act, Oral, Project, Prac.")</f>
        <v>गतिविधि, मौखिक, प्रोजेक्ट, प्रायोगिक</v>
      </c>
      <c r="X5" s="276" t="str">
        <f>IF('Master sheet'!$D$11="Hindi","लिखित परीक्षा","Written")</f>
        <v>लिखित परीक्षा</v>
      </c>
      <c r="Y5" s="277" t="str">
        <f>IF('Master sheet'!$D$11="Hindi","गतिविधि, मौखिक, प्रोजेक्ट, प्रायोगिक","Act, Oral, Project, Prac.")</f>
        <v>गतिविधि, मौखिक, प्रोजेक्ट, प्रायोगिक</v>
      </c>
      <c r="Z5" s="276" t="str">
        <f>IF('Master sheet'!$D$11="Hindi","लिखित परीक्षा","Written")</f>
        <v>लिखित परीक्षा</v>
      </c>
      <c r="AA5" s="277" t="str">
        <f>IF('Master sheet'!$D$11="Hindi","गतिविधि, मौखिक, प्रोजेक्ट, प्रायोगिक","Act, Oral, Project, Prac.")</f>
        <v>गतिविधि, मौखिक, प्रोजेक्ट, प्रायोगिक</v>
      </c>
      <c r="AB5" s="605"/>
      <c r="AC5" s="278" t="str">
        <f>IF('Master sheet'!$D$11="Hindi","लिखित परीक्षा","Written")</f>
        <v>लिखित परीक्षा</v>
      </c>
      <c r="AD5" s="279" t="str">
        <f>IF('Master sheet'!$D$11="Hindi","गतिविधि, मौखिक, प्रोजेक्ट, प्रायोगिक","Act, Oral, Project, Prac.")</f>
        <v>गतिविधि, मौखिक, प्रोजेक्ट, प्रायोगिक</v>
      </c>
      <c r="AE5" s="278" t="str">
        <f>IF('Master sheet'!$D$11="Hindi","लिखित परीक्षा","Written")</f>
        <v>लिखित परीक्षा</v>
      </c>
      <c r="AF5" s="279" t="str">
        <f>IF('Master sheet'!$D$11="Hindi","गतिविधि, मौखिक, प्रोजेक्ट, प्रायोगिक","Act, Oral, Project, Prac.")</f>
        <v>गतिविधि, मौखिक, प्रोजेक्ट, प्रायोगिक</v>
      </c>
      <c r="AG5" s="278" t="str">
        <f>IF('Master sheet'!$D$11="Hindi","लिखित परीक्षा","Written")</f>
        <v>लिखित परीक्षा</v>
      </c>
      <c r="AH5" s="279" t="str">
        <f>IF('Master sheet'!$D$11="Hindi","गतिविधि, मौखिक, प्रोजेक्ट, प्रायोगिक","Act, Oral, Project, Prac.")</f>
        <v>गतिविधि, मौखिक, प्रोजेक्ट, प्रायोगिक</v>
      </c>
      <c r="AI5" s="278" t="str">
        <f>IF('Master sheet'!$D$11="Hindi","लिखित परीक्षा","Written")</f>
        <v>लिखित परीक्षा</v>
      </c>
      <c r="AJ5" s="279" t="str">
        <f>IF('Master sheet'!$D$11="Hindi","गतिविधि, मौखिक, प्रोजेक्ट, प्रायोगिक","Act, Oral, Project, Prac.")</f>
        <v>गतिविधि, मौखिक, प्रोजेक्ट, प्रायोगिक</v>
      </c>
      <c r="AK5" s="280" t="str">
        <f>IF('Master sheet'!$D$11="Hindi","लिखित परीक्षा","Written")</f>
        <v>लिखित परीक्षा</v>
      </c>
      <c r="AL5" s="281" t="str">
        <f>IF('Master sheet'!$D$11="Hindi","गतिविधि, मौखिक, प्रोजेक्ट, प्रायोगिक","Act, Oral, Project, Prac.")</f>
        <v>गतिविधि, मौखिक, प्रोजेक्ट, प्रायोगिक</v>
      </c>
      <c r="AM5" s="280" t="str">
        <f>IF('Master sheet'!$D$11="Hindi","लिखित परीक्षा","Written")</f>
        <v>लिखित परीक्षा</v>
      </c>
      <c r="AN5" s="281" t="str">
        <f>IF('Master sheet'!$D$11="Hindi","गतिविधि, मौखिक, प्रोजेक्ट, प्रायोगिक","Act, Oral, Project, Prac.")</f>
        <v>गतिविधि, मौखिक, प्रोजेक्ट, प्रायोगिक</v>
      </c>
      <c r="AO5" s="280" t="str">
        <f>IF('Master sheet'!$D$11="Hindi","लिखित परीक्षा","Written")</f>
        <v>लिखित परीक्षा</v>
      </c>
      <c r="AP5" s="281" t="str">
        <f>IF('Master sheet'!$D$11="Hindi","गतिविधि, मौखिक, प्रोजेक्ट, प्रायोगिक","Act, Oral, Project, Prac.")</f>
        <v>गतिविधि, मौखिक, प्रोजेक्ट, प्रायोगिक</v>
      </c>
      <c r="AQ5" s="280" t="str">
        <f>IF('Master sheet'!$D$11="Hindi","लिखित परीक्षा","Written")</f>
        <v>लिखित परीक्षा</v>
      </c>
      <c r="AR5" s="281" t="str">
        <f>IF('Master sheet'!$D$11="Hindi","गतिविधि, मौखिक, प्रोजेक्ट, प्रायोगिक","Act, Oral, Project, Prac.")</f>
        <v>गतिविधि, मौखिक, प्रोजेक्ट, प्रायोगिक</v>
      </c>
      <c r="AS5" s="282" t="str">
        <f>IF('Master sheet'!$D$11="Hindi","लिखित परीक्षा","Written")</f>
        <v>लिखित परीक्षा</v>
      </c>
      <c r="AT5" s="283" t="str">
        <f>IF('Master sheet'!$D$11="Hindi","गतिविधि, मौखिक, प्रोजेक्ट, प्रायोगिक","Act, Oral, Project, Prac.")</f>
        <v>गतिविधि, मौखिक, प्रोजेक्ट, प्रायोगिक</v>
      </c>
      <c r="AU5" s="282" t="str">
        <f>IF('Master sheet'!$D$11="Hindi","लिखित परीक्षा","Written")</f>
        <v>लिखित परीक्षा</v>
      </c>
      <c r="AV5" s="283" t="str">
        <f>IF('Master sheet'!$D$11="Hindi","गतिविधि, मौखिक, प्रोजेक्ट, प्रायोगिक","Act, Oral, Project, Prac.")</f>
        <v>गतिविधि, मौखिक, प्रोजेक्ट, प्रायोगिक</v>
      </c>
      <c r="AW5" s="282" t="str">
        <f>IF('Master sheet'!$D$11="Hindi","लिखित परीक्षा","Written")</f>
        <v>लिखित परीक्षा</v>
      </c>
      <c r="AX5" s="283" t="str">
        <f>IF('Master sheet'!$D$11="Hindi","गतिविधि, मौखिक, प्रोजेक्ट, प्रायोगिक","Act, Oral, Project, Prac.")</f>
        <v>गतिविधि, मौखिक, प्रोजेक्ट, प्रायोगिक</v>
      </c>
      <c r="AY5" s="282" t="str">
        <f>IF('Master sheet'!$D$11="Hindi","लिखित परीक्षा","Written")</f>
        <v>लिखित परीक्षा</v>
      </c>
      <c r="AZ5" s="283" t="str">
        <f>IF('Master sheet'!$D$11="Hindi","गतिविधि, मौखिक, प्रोजेक्ट, प्रायोगिक","Act, Oral, Project, Prac.")</f>
        <v>गतिविधि, मौखिक, प्रोजेक्ट, प्रायोगिक</v>
      </c>
      <c r="BA5" s="284" t="str">
        <f>IF('Master sheet'!$D$11="Hindi","लिखित परीक्षा","Written")</f>
        <v>लिखित परीक्षा</v>
      </c>
      <c r="BB5" s="285" t="str">
        <f>IF('Master sheet'!$D$11="Hindi","गतिविधि, मौखिक, प्रोजेक्ट, प्रायोगिक","Act, Oral, Project, Prac.")</f>
        <v>गतिविधि, मौखिक, प्रोजेक्ट, प्रायोगिक</v>
      </c>
      <c r="BC5" s="284" t="str">
        <f>IF('Master sheet'!$D$11="Hindi","लिखित परीक्षा","Written")</f>
        <v>लिखित परीक्षा</v>
      </c>
      <c r="BD5" s="285" t="str">
        <f>IF('Master sheet'!$D$11="Hindi","गतिविधि, मौखिक, प्रोजेक्ट, प्रायोगिक","Act, Oral, Project, Prac.")</f>
        <v>गतिविधि, मौखिक, प्रोजेक्ट, प्रायोगिक</v>
      </c>
      <c r="BE5" s="284" t="str">
        <f>IF('Master sheet'!$D$11="Hindi","लिखित परीक्षा","Written")</f>
        <v>लिखित परीक्षा</v>
      </c>
      <c r="BF5" s="285" t="str">
        <f>IF('Master sheet'!$D$11="Hindi","गतिविधि, मौखिक, प्रोजेक्ट, प्रायोगिक","Act, Oral, Project, Prac.")</f>
        <v>गतिविधि, मौखिक, प्रोजेक्ट, प्रायोगिक</v>
      </c>
      <c r="BG5" s="284" t="str">
        <f>IF('Master sheet'!$D$11="Hindi","लिखित परीक्षा","Written")</f>
        <v>लिखित परीक्षा</v>
      </c>
      <c r="BH5" s="285" t="str">
        <f>IF('Master sheet'!$D$11="Hindi","गतिविधि, मौखिक, प्रोजेक्ट, प्रायोगिक","Act, Oral, Project, Prac.")</f>
        <v>गतिविधि, मौखिक, प्रोजेक्ट, प्रायोगिक</v>
      </c>
      <c r="BI5" s="286" t="str">
        <f>IF('Master sheet'!$D$11="Hindi","प्रथम मूल्यांकन","1st Assessment")</f>
        <v>प्रथम मूल्यांकन</v>
      </c>
      <c r="BJ5" s="286" t="str">
        <f>IF('Master sheet'!$D$11="Hindi","द्वितीय मूल्यांकन","2nd Assessment")</f>
        <v>द्वितीय मूल्यांकन</v>
      </c>
      <c r="BK5" s="286" t="str">
        <f>IF('Master sheet'!$D$11="Hindi","तृतीय मूल्यांकन","3rd Assessment")</f>
        <v>तृतीय मूल्यांकन</v>
      </c>
      <c r="BL5" s="286" t="str">
        <f>IF('Master sheet'!$D$11="Hindi","चतुर्थ मूल्यांकन","4th Assessment")</f>
        <v>चतुर्थ मूल्यांकन</v>
      </c>
      <c r="BM5" s="286" t="str">
        <f>IF('Master sheet'!$D$11="Hindi","पंचम मूल्यांकन","5th Assessment")</f>
        <v>पंचम मूल्यांकन</v>
      </c>
      <c r="BN5" s="286" t="str">
        <f>IF('Master sheet'!$D$11="Hindi","प्रथम मूल्यांकन","1st Assessment")</f>
        <v>प्रथम मूल्यांकन</v>
      </c>
      <c r="BO5" s="286" t="str">
        <f>IF('Master sheet'!$D$11="Hindi","द्वितीय मूल्यांकन","2nd Assessment")</f>
        <v>द्वितीय मूल्यांकन</v>
      </c>
      <c r="BP5" s="286" t="str">
        <f>IF('Master sheet'!$D$11="Hindi","तृतीय मूल्यांकन","3rd Assessment")</f>
        <v>तृतीय मूल्यांकन</v>
      </c>
      <c r="BQ5" s="286" t="str">
        <f>IF('Master sheet'!$D$11="Hindi","चतुर्थ मूल्यांकन","4th Assessment")</f>
        <v>चतुर्थ मूल्यांकन</v>
      </c>
      <c r="BR5" s="286" t="str">
        <f>IF('Master sheet'!$D$11="Hindi","पंचम मूल्यांकन","5th Assessment")</f>
        <v>पंचम मूल्यांकन</v>
      </c>
      <c r="BS5" s="286" t="str">
        <f>IF('Master sheet'!$D$11="Hindi","प्रथम मूल्यांकन","1st Assessment")</f>
        <v>प्रथम मूल्यांकन</v>
      </c>
      <c r="BT5" s="286" t="str">
        <f>IF('Master sheet'!$D$11="Hindi","द्वितीय मूल्यांकन","2nd Assessment")</f>
        <v>द्वितीय मूल्यांकन</v>
      </c>
      <c r="BU5" s="286" t="str">
        <f>IF('Master sheet'!$D$11="Hindi","तृतीय मूल्यांकन","3rd Assessment")</f>
        <v>तृतीय मूल्यांकन</v>
      </c>
      <c r="BV5" s="286" t="str">
        <f>IF('Master sheet'!$D$11="Hindi","चतुर्थ मूल्यांकन","4th Assessment")</f>
        <v>चतुर्थ मूल्यांकन</v>
      </c>
      <c r="BW5" s="286" t="str">
        <f>IF('Master sheet'!$D$11="Hindi","पंचम मूल्यांकन","5th Assessment")</f>
        <v>पंचम मूल्यांकन</v>
      </c>
      <c r="BX5" s="286" t="str">
        <f>IF('Master sheet'!$D$11="Hindi","अर्द्धवार्षिक","Half Yearly")</f>
        <v>अर्द्धवार्षिक</v>
      </c>
      <c r="BY5" s="286" t="str">
        <f>IF('Master sheet'!$D$11="Hindi","वार्षिक","Yearly")</f>
        <v>वार्षिक</v>
      </c>
      <c r="BZ5" s="286" t="str">
        <f>IF('Master sheet'!$D$11="Hindi","अर्द्धवार्षिक","Half Yearly")</f>
        <v>अर्द्धवार्षिक</v>
      </c>
      <c r="CA5" s="286" t="str">
        <f>IF('Master sheet'!$D$11="Hindi","वार्षिक","Yearly")</f>
        <v>वार्षिक</v>
      </c>
      <c r="CB5" s="553"/>
      <c r="CC5" s="553"/>
      <c r="CD5" s="1"/>
      <c r="CE5" s="1"/>
      <c r="CF5" s="1"/>
      <c r="CG5" s="1"/>
      <c r="CH5" s="1"/>
      <c r="CT5" s="23"/>
      <c r="CV5" s="23" t="e">
        <f>IF(AND(L6="",N6="",P6="",Q6=""),"",SUM(L6,N6,P6,#REF!,Q6))</f>
        <v>#REF!</v>
      </c>
      <c r="CW5" s="23">
        <v>20</v>
      </c>
      <c r="CX5" s="23" t="e">
        <f>IF(AND(T6="",V6="",X6="",Y6=""),"",SUM(T6,V6,X6,#REF!,Y6))</f>
        <v>#REF!</v>
      </c>
      <c r="CY5" s="23">
        <v>20</v>
      </c>
      <c r="CZ5" s="23">
        <f>IF(AND(AC6="",AD6="",AE6="",AG6=""),"",SUM(AC6,AD6,AE6,AF6,AG6))</f>
        <v>70</v>
      </c>
      <c r="DA5" s="23">
        <v>20</v>
      </c>
      <c r="DB5" s="23" t="e">
        <f>IF(AND(AK6="",AN6="",AO6="",AP6=""),"",SUM(AK6,AN6,AO6,#REF!,AP6))</f>
        <v>#REF!</v>
      </c>
      <c r="DC5" s="23">
        <v>20</v>
      </c>
      <c r="DD5" s="23" t="e">
        <f>IF(AND(AS6="",AV6="",AW6="",AX6=""),"",SUM(AS6,AV6,AW6,#REF!,AX6))</f>
        <v>#REF!</v>
      </c>
      <c r="DE5" s="23">
        <v>20</v>
      </c>
      <c r="DF5" s="23" t="e">
        <f>IF(AND(BA6="",BD6="",BE6="",BF6=""),"",SUM(BA6,BD6,BE6,#REF!,BF6))</f>
        <v>#REF!</v>
      </c>
      <c r="DG5" s="23">
        <v>20</v>
      </c>
      <c r="DK5" s="23" t="str">
        <f>AS3</f>
        <v>विज्ञान</v>
      </c>
    </row>
    <row r="6" spans="1:118" ht="21" customHeight="1" thickTop="1" thickBot="1">
      <c r="A6" s="537"/>
      <c r="B6" s="540"/>
      <c r="C6" s="540"/>
      <c r="D6" s="540"/>
      <c r="E6" s="540"/>
      <c r="F6" s="537"/>
      <c r="G6" s="537"/>
      <c r="H6" s="537"/>
      <c r="I6" s="540"/>
      <c r="J6" s="540"/>
      <c r="K6" s="540"/>
      <c r="L6" s="275">
        <v>5</v>
      </c>
      <c r="M6" s="275">
        <v>5</v>
      </c>
      <c r="N6" s="275">
        <v>5</v>
      </c>
      <c r="O6" s="275">
        <v>5</v>
      </c>
      <c r="P6" s="275">
        <v>50</v>
      </c>
      <c r="Q6" s="275">
        <v>20</v>
      </c>
      <c r="R6" s="275">
        <v>80</v>
      </c>
      <c r="S6" s="275">
        <v>30</v>
      </c>
      <c r="T6" s="275">
        <v>5</v>
      </c>
      <c r="U6" s="275">
        <v>5</v>
      </c>
      <c r="V6" s="275">
        <v>5</v>
      </c>
      <c r="W6" s="275">
        <v>5</v>
      </c>
      <c r="X6" s="275">
        <v>50</v>
      </c>
      <c r="Y6" s="275">
        <v>20</v>
      </c>
      <c r="Z6" s="275">
        <v>80</v>
      </c>
      <c r="AA6" s="275">
        <v>30</v>
      </c>
      <c r="AB6" s="275"/>
      <c r="AC6" s="275">
        <v>5</v>
      </c>
      <c r="AD6" s="275">
        <v>5</v>
      </c>
      <c r="AE6" s="275">
        <v>5</v>
      </c>
      <c r="AF6" s="275">
        <v>5</v>
      </c>
      <c r="AG6" s="275">
        <v>50</v>
      </c>
      <c r="AH6" s="275">
        <v>20</v>
      </c>
      <c r="AI6" s="275">
        <v>80</v>
      </c>
      <c r="AJ6" s="275">
        <v>30</v>
      </c>
      <c r="AK6" s="275">
        <v>5</v>
      </c>
      <c r="AL6" s="275">
        <v>5</v>
      </c>
      <c r="AM6" s="275">
        <v>5</v>
      </c>
      <c r="AN6" s="275">
        <v>5</v>
      </c>
      <c r="AO6" s="275">
        <v>50</v>
      </c>
      <c r="AP6" s="275">
        <v>20</v>
      </c>
      <c r="AQ6" s="275">
        <v>80</v>
      </c>
      <c r="AR6" s="275">
        <v>30</v>
      </c>
      <c r="AS6" s="275">
        <v>5</v>
      </c>
      <c r="AT6" s="275">
        <v>5</v>
      </c>
      <c r="AU6" s="275">
        <v>5</v>
      </c>
      <c r="AV6" s="275">
        <v>5</v>
      </c>
      <c r="AW6" s="275">
        <v>50</v>
      </c>
      <c r="AX6" s="275">
        <v>20</v>
      </c>
      <c r="AY6" s="275">
        <v>80</v>
      </c>
      <c r="AZ6" s="275">
        <v>30</v>
      </c>
      <c r="BA6" s="275">
        <v>5</v>
      </c>
      <c r="BB6" s="275">
        <v>5</v>
      </c>
      <c r="BC6" s="275">
        <v>5</v>
      </c>
      <c r="BD6" s="275">
        <v>5</v>
      </c>
      <c r="BE6" s="275">
        <v>50</v>
      </c>
      <c r="BF6" s="275">
        <v>20</v>
      </c>
      <c r="BG6" s="275">
        <v>80</v>
      </c>
      <c r="BH6" s="275">
        <v>30</v>
      </c>
      <c r="BI6" s="7">
        <v>20</v>
      </c>
      <c r="BJ6" s="7">
        <v>20</v>
      </c>
      <c r="BK6" s="7">
        <v>20</v>
      </c>
      <c r="BL6" s="7">
        <v>20</v>
      </c>
      <c r="BM6" s="7">
        <v>20</v>
      </c>
      <c r="BN6" s="7">
        <v>20</v>
      </c>
      <c r="BO6" s="7">
        <v>20</v>
      </c>
      <c r="BP6" s="7">
        <v>20</v>
      </c>
      <c r="BQ6" s="7">
        <v>20</v>
      </c>
      <c r="BR6" s="7">
        <v>20</v>
      </c>
      <c r="BS6" s="7">
        <v>20</v>
      </c>
      <c r="BT6" s="7">
        <v>20</v>
      </c>
      <c r="BU6" s="7">
        <v>20</v>
      </c>
      <c r="BV6" s="7">
        <v>20</v>
      </c>
      <c r="BW6" s="7">
        <v>20</v>
      </c>
      <c r="BX6" s="7">
        <v>50</v>
      </c>
      <c r="BY6" s="7">
        <v>50</v>
      </c>
      <c r="BZ6" s="7">
        <v>50</v>
      </c>
      <c r="CA6" s="7">
        <v>50</v>
      </c>
      <c r="CB6" s="7">
        <v>350</v>
      </c>
      <c r="CC6" s="81"/>
      <c r="CD6" s="1"/>
      <c r="CE6" s="546" t="s">
        <v>9</v>
      </c>
      <c r="CF6" s="547"/>
      <c r="CG6" s="547"/>
      <c r="CH6" s="1"/>
      <c r="CT6" s="23"/>
      <c r="CV6" s="23">
        <v>1</v>
      </c>
      <c r="CW6" s="23">
        <v>1</v>
      </c>
      <c r="CX6" s="23">
        <v>2</v>
      </c>
      <c r="CY6" s="23">
        <v>2</v>
      </c>
      <c r="CZ6" s="23">
        <v>3</v>
      </c>
      <c r="DA6" s="23">
        <v>3</v>
      </c>
      <c r="DB6" s="23">
        <v>4</v>
      </c>
      <c r="DC6" s="23">
        <v>4</v>
      </c>
      <c r="DD6" s="23">
        <v>5</v>
      </c>
      <c r="DE6" s="23">
        <v>5</v>
      </c>
      <c r="DF6" s="23">
        <v>6</v>
      </c>
      <c r="DG6" s="23">
        <v>6</v>
      </c>
      <c r="DK6" s="23" t="str">
        <f>BA3</f>
        <v>सामाजिक विज्ञान</v>
      </c>
    </row>
    <row r="7" spans="1:118" ht="20.25">
      <c r="A7" s="72">
        <v>1</v>
      </c>
      <c r="B7" s="403">
        <v>7</v>
      </c>
      <c r="C7" s="404" t="s">
        <v>6</v>
      </c>
      <c r="D7" s="405">
        <v>936</v>
      </c>
      <c r="E7" s="406" t="s">
        <v>137</v>
      </c>
      <c r="F7" s="407" t="s">
        <v>138</v>
      </c>
      <c r="G7" s="407" t="s">
        <v>139</v>
      </c>
      <c r="H7" s="408" t="s">
        <v>140</v>
      </c>
      <c r="I7" s="409">
        <v>701</v>
      </c>
      <c r="J7" s="410" t="s">
        <v>180</v>
      </c>
      <c r="K7" s="411" t="s">
        <v>181</v>
      </c>
      <c r="L7" s="8">
        <v>4</v>
      </c>
      <c r="M7" s="9">
        <v>5</v>
      </c>
      <c r="N7" s="9">
        <v>5</v>
      </c>
      <c r="O7" s="9">
        <v>4</v>
      </c>
      <c r="P7" s="9">
        <v>39</v>
      </c>
      <c r="Q7" s="40">
        <v>10</v>
      </c>
      <c r="R7" s="43">
        <v>39</v>
      </c>
      <c r="S7" s="10">
        <v>10</v>
      </c>
      <c r="T7" s="15">
        <v>3</v>
      </c>
      <c r="U7" s="16">
        <v>3</v>
      </c>
      <c r="V7" s="16">
        <v>3</v>
      </c>
      <c r="W7" s="16">
        <v>3</v>
      </c>
      <c r="X7" s="9">
        <v>39</v>
      </c>
      <c r="Y7" s="45">
        <v>20</v>
      </c>
      <c r="Z7" s="43">
        <v>80</v>
      </c>
      <c r="AA7" s="40">
        <v>30</v>
      </c>
      <c r="AB7" s="293" t="s">
        <v>40</v>
      </c>
      <c r="AC7" s="9">
        <v>4</v>
      </c>
      <c r="AD7" s="9">
        <v>4</v>
      </c>
      <c r="AE7" s="9">
        <v>4</v>
      </c>
      <c r="AF7" s="9">
        <v>5</v>
      </c>
      <c r="AG7" s="43">
        <v>45</v>
      </c>
      <c r="AH7" s="9">
        <v>15</v>
      </c>
      <c r="AI7" s="9">
        <v>45</v>
      </c>
      <c r="AJ7" s="43">
        <v>15</v>
      </c>
      <c r="AK7" s="8">
        <v>5</v>
      </c>
      <c r="AL7" s="9">
        <v>5</v>
      </c>
      <c r="AM7" s="9">
        <v>5</v>
      </c>
      <c r="AN7" s="9">
        <v>5</v>
      </c>
      <c r="AO7" s="9">
        <v>31</v>
      </c>
      <c r="AP7" s="40">
        <v>10</v>
      </c>
      <c r="AQ7" s="43">
        <v>31</v>
      </c>
      <c r="AR7" s="10">
        <v>4</v>
      </c>
      <c r="AS7" s="8">
        <v>3</v>
      </c>
      <c r="AT7" s="9">
        <v>3</v>
      </c>
      <c r="AU7" s="9">
        <v>3</v>
      </c>
      <c r="AV7" s="9">
        <v>3</v>
      </c>
      <c r="AW7" s="9">
        <v>46</v>
      </c>
      <c r="AX7" s="40">
        <v>8</v>
      </c>
      <c r="AY7" s="43">
        <v>45</v>
      </c>
      <c r="AZ7" s="10">
        <v>4</v>
      </c>
      <c r="BA7" s="8">
        <v>5</v>
      </c>
      <c r="BB7" s="9">
        <v>4</v>
      </c>
      <c r="BC7" s="9">
        <v>4</v>
      </c>
      <c r="BD7" s="9">
        <v>4</v>
      </c>
      <c r="BE7" s="9">
        <v>40</v>
      </c>
      <c r="BF7" s="40">
        <v>10</v>
      </c>
      <c r="BG7" s="43">
        <v>62</v>
      </c>
      <c r="BH7" s="10">
        <v>17</v>
      </c>
      <c r="BI7" s="8">
        <v>25</v>
      </c>
      <c r="BJ7" s="9">
        <v>18</v>
      </c>
      <c r="BK7" s="9"/>
      <c r="BL7" s="9">
        <v>21</v>
      </c>
      <c r="BM7" s="40">
        <v>19</v>
      </c>
      <c r="BN7" s="8">
        <v>11</v>
      </c>
      <c r="BO7" s="9">
        <v>20</v>
      </c>
      <c r="BP7" s="9"/>
      <c r="BQ7" s="9">
        <v>23</v>
      </c>
      <c r="BR7" s="10">
        <v>20</v>
      </c>
      <c r="BS7" s="8">
        <v>21</v>
      </c>
      <c r="BT7" s="9"/>
      <c r="BU7" s="9">
        <v>21</v>
      </c>
      <c r="BV7" s="9">
        <v>21</v>
      </c>
      <c r="BW7" s="10">
        <v>21</v>
      </c>
      <c r="BX7" s="8">
        <v>45</v>
      </c>
      <c r="BY7" s="9">
        <v>36</v>
      </c>
      <c r="BZ7" s="9">
        <v>45</v>
      </c>
      <c r="CA7" s="10">
        <v>41</v>
      </c>
      <c r="CB7" s="8">
        <v>220</v>
      </c>
      <c r="CC7" s="82">
        <v>170</v>
      </c>
      <c r="CD7" s="1"/>
      <c r="CE7" s="1"/>
      <c r="CF7" s="1"/>
      <c r="CG7" s="1"/>
      <c r="CH7" s="3"/>
      <c r="CT7" s="23"/>
      <c r="CU7" s="23">
        <f>IF(I7="","",I7)</f>
        <v>701</v>
      </c>
      <c r="CV7" s="34" t="e">
        <f>IF(AND(L7="",N7="",P7="",Q7=""),"",SUM(L7,N7,P7,#REF!,Q7))</f>
        <v>#REF!</v>
      </c>
      <c r="CW7" s="34" t="str">
        <f>IFERROR(IF(CV7="","",ROUNDUP(CV7*20%,0)),"")</f>
        <v/>
      </c>
      <c r="CX7" s="23" t="e">
        <f>IF(AND(T7="",V7="",X7="",Y7=""),"",SUM(T7,V7,X7,#REF!,Y7))</f>
        <v>#REF!</v>
      </c>
      <c r="CY7" s="34" t="str">
        <f>IFERROR(IF(CX7="","",ROUNDUP(CX7*20%,0)),"")</f>
        <v/>
      </c>
      <c r="CZ7" s="23">
        <f>IF(AND(AC7="",AD7="",AE7="",AG7=""),"",SUM(AC7,AD7,AE7,AF7,AG7))</f>
        <v>62</v>
      </c>
      <c r="DA7" s="34">
        <f>IFERROR(IF(CZ7="","",ROUNDUP(CZ7*20%,0)),"")</f>
        <v>13</v>
      </c>
      <c r="DB7" s="23" t="e">
        <f>IF(AND(AK7="",AN7="",AO7="",AP7=""),"",SUM(AK7,AN7,AO7,#REF!,AP7))</f>
        <v>#REF!</v>
      </c>
      <c r="DC7" s="34" t="str">
        <f>IFERROR(IF(DB7="","",ROUNDUP(DB7*20%,0)),"")</f>
        <v/>
      </c>
      <c r="DD7" s="23" t="e">
        <f>IF(AND(AS7="",AV7="",AW7="",AX7=""),"",SUM(AS7,AV7,AW7,#REF!,AX7))</f>
        <v>#REF!</v>
      </c>
      <c r="DE7" s="34" t="str">
        <f>IFERROR(IF(DD7="","",ROUNDUP(DD7*20%,0)),"")</f>
        <v/>
      </c>
      <c r="DF7" s="23" t="e">
        <f>IF(AND(BA7="",BD7="",BE7="",BF7=""),"",SUM(BA7,BD7,BE7,#REF!,BF7))</f>
        <v>#REF!</v>
      </c>
      <c r="DG7" s="34" t="str">
        <f>IFERROR(IF(DF7="","",ROUNDUP(DF7*20%,0)),"")</f>
        <v/>
      </c>
      <c r="DH7" s="34"/>
      <c r="DI7" s="34"/>
    </row>
    <row r="8" spans="1:118">
      <c r="A8" s="73">
        <v>2</v>
      </c>
      <c r="B8" s="412">
        <v>7</v>
      </c>
      <c r="C8" s="413" t="s">
        <v>6</v>
      </c>
      <c r="D8" s="414">
        <v>944</v>
      </c>
      <c r="E8" s="415">
        <v>42005</v>
      </c>
      <c r="F8" s="416" t="s">
        <v>141</v>
      </c>
      <c r="G8" s="416" t="s">
        <v>142</v>
      </c>
      <c r="H8" s="417" t="s">
        <v>143</v>
      </c>
      <c r="I8" s="418">
        <v>702</v>
      </c>
      <c r="J8" s="419" t="s">
        <v>179</v>
      </c>
      <c r="K8" s="420" t="s">
        <v>181</v>
      </c>
      <c r="L8" s="11">
        <v>4</v>
      </c>
      <c r="M8" s="6">
        <v>4</v>
      </c>
      <c r="N8" s="6">
        <v>4</v>
      </c>
      <c r="O8" s="6">
        <v>4</v>
      </c>
      <c r="P8" s="6">
        <v>37</v>
      </c>
      <c r="Q8" s="41">
        <v>11</v>
      </c>
      <c r="R8" s="44">
        <v>67</v>
      </c>
      <c r="S8" s="12">
        <v>11</v>
      </c>
      <c r="T8" s="17">
        <v>4</v>
      </c>
      <c r="U8" s="18">
        <v>4</v>
      </c>
      <c r="V8" s="18">
        <v>4</v>
      </c>
      <c r="W8" s="18">
        <v>4</v>
      </c>
      <c r="X8" s="6">
        <v>37</v>
      </c>
      <c r="Y8" s="46">
        <v>12</v>
      </c>
      <c r="Z8" s="44">
        <v>37</v>
      </c>
      <c r="AA8" s="41">
        <v>22</v>
      </c>
      <c r="AB8" s="294" t="s">
        <v>40</v>
      </c>
      <c r="AC8" s="6" t="s">
        <v>4</v>
      </c>
      <c r="AD8" s="6" t="s">
        <v>4</v>
      </c>
      <c r="AE8" s="6">
        <v>4</v>
      </c>
      <c r="AF8" s="6">
        <v>5</v>
      </c>
      <c r="AG8" s="44">
        <v>40</v>
      </c>
      <c r="AH8" s="6">
        <v>15</v>
      </c>
      <c r="AI8" s="6">
        <v>75</v>
      </c>
      <c r="AJ8" s="44">
        <v>16</v>
      </c>
      <c r="AK8" s="11">
        <v>5</v>
      </c>
      <c r="AL8" s="6">
        <v>5</v>
      </c>
      <c r="AM8" s="6">
        <v>5</v>
      </c>
      <c r="AN8" s="6">
        <v>5</v>
      </c>
      <c r="AO8" s="6">
        <v>31</v>
      </c>
      <c r="AP8" s="41">
        <v>11</v>
      </c>
      <c r="AQ8" s="44">
        <v>31</v>
      </c>
      <c r="AR8" s="12">
        <v>4</v>
      </c>
      <c r="AS8" s="11">
        <v>4</v>
      </c>
      <c r="AT8" s="6">
        <v>4</v>
      </c>
      <c r="AU8" s="6">
        <v>4</v>
      </c>
      <c r="AV8" s="6">
        <v>4</v>
      </c>
      <c r="AW8" s="6">
        <v>14</v>
      </c>
      <c r="AX8" s="41">
        <v>18</v>
      </c>
      <c r="AY8" s="44">
        <v>14</v>
      </c>
      <c r="AZ8" s="12">
        <v>24</v>
      </c>
      <c r="BA8" s="11">
        <v>4</v>
      </c>
      <c r="BB8" s="6">
        <v>4</v>
      </c>
      <c r="BC8" s="6">
        <v>4</v>
      </c>
      <c r="BD8" s="6">
        <v>4</v>
      </c>
      <c r="BE8" s="6">
        <v>42</v>
      </c>
      <c r="BF8" s="41">
        <v>11</v>
      </c>
      <c r="BG8" s="44">
        <v>66</v>
      </c>
      <c r="BH8" s="12">
        <v>18</v>
      </c>
      <c r="BI8" s="11">
        <v>24</v>
      </c>
      <c r="BJ8" s="6">
        <v>18</v>
      </c>
      <c r="BK8" s="6"/>
      <c r="BL8" s="6">
        <v>24</v>
      </c>
      <c r="BM8" s="41">
        <v>19</v>
      </c>
      <c r="BN8" s="11">
        <v>11</v>
      </c>
      <c r="BO8" s="6">
        <v>22</v>
      </c>
      <c r="BP8" s="6"/>
      <c r="BQ8" s="6">
        <v>22</v>
      </c>
      <c r="BR8" s="12">
        <v>25</v>
      </c>
      <c r="BS8" s="11">
        <v>21</v>
      </c>
      <c r="BT8" s="6"/>
      <c r="BU8" s="6">
        <v>21</v>
      </c>
      <c r="BV8" s="6">
        <v>21</v>
      </c>
      <c r="BW8" s="12">
        <v>21</v>
      </c>
      <c r="BX8" s="11">
        <v>30</v>
      </c>
      <c r="BY8" s="6">
        <v>32</v>
      </c>
      <c r="BZ8" s="6">
        <v>40</v>
      </c>
      <c r="CA8" s="12">
        <v>41</v>
      </c>
      <c r="CB8" s="11">
        <v>220</v>
      </c>
      <c r="CC8" s="83">
        <v>168</v>
      </c>
      <c r="CD8" s="1"/>
      <c r="CE8" s="548" t="s">
        <v>16</v>
      </c>
      <c r="CF8" s="548"/>
      <c r="CG8" s="548"/>
      <c r="CH8" s="1"/>
      <c r="CT8" s="23"/>
      <c r="CU8" s="23">
        <f t="shared" ref="CU8:CU71" si="0">IF(I8="","",I8)</f>
        <v>702</v>
      </c>
      <c r="CV8" s="34" t="e">
        <f>IF(AND(L8="",N8="",P8="",Q8=""),"",SUM(L8,N8,P8,#REF!,Q8))</f>
        <v>#REF!</v>
      </c>
      <c r="CW8" s="34" t="str">
        <f t="shared" ref="CW8:CW71" si="1">IFERROR(IF(CV8="","",ROUNDUP(CV8*20%,0)),"")</f>
        <v/>
      </c>
      <c r="CX8" s="23" t="e">
        <f>IF(AND(T8="",V8="",X8="",Y8=""),"",SUM(T8,V8,X8,#REF!,Y8))</f>
        <v>#REF!</v>
      </c>
      <c r="CY8" s="34" t="str">
        <f t="shared" ref="CY8:CY71" si="2">IFERROR(IF(CX8="","",ROUNDUP(CX8*20%,0)),"")</f>
        <v/>
      </c>
      <c r="CZ8" s="23">
        <f t="shared" ref="CZ8:CZ71" si="3">IF(AND(AC8="",AD8="",AE8="",AG8=""),"",SUM(AC8,AD8,AE8,AF8,AG8))</f>
        <v>49</v>
      </c>
      <c r="DA8" s="34">
        <f t="shared" ref="DA8:DA71" si="4">IFERROR(IF(CZ8="","",ROUNDUP(CZ8*20%,0)),"")</f>
        <v>10</v>
      </c>
      <c r="DB8" s="23" t="e">
        <f>IF(AND(AK8="",AN8="",AO8="",AP8=""),"",SUM(AK8,AN8,AO8,#REF!,AP8))</f>
        <v>#REF!</v>
      </c>
      <c r="DC8" s="34" t="str">
        <f t="shared" ref="DC8:DC71" si="5">IFERROR(IF(DB8="","",ROUNDUP(DB8*20%,0)),"")</f>
        <v/>
      </c>
      <c r="DD8" s="23" t="e">
        <f>IF(AND(AS8="",AV8="",AW8="",AX8=""),"",SUM(AS8,AV8,AW8,#REF!,AX8))</f>
        <v>#REF!</v>
      </c>
      <c r="DE8" s="34" t="str">
        <f t="shared" ref="DE8:DE71" si="6">IFERROR(IF(DD8="","",ROUNDUP(DD8*20%,0)),"")</f>
        <v/>
      </c>
      <c r="DF8" s="23" t="e">
        <f>IF(AND(BA8="",BD8="",BE8="",BF8=""),"",SUM(BA8,BD8,BE8,#REF!,BF8))</f>
        <v>#REF!</v>
      </c>
      <c r="DG8" s="34" t="str">
        <f t="shared" ref="DG8:DG71" si="7">IFERROR(IF(DF8="","",ROUNDUP(DF8*20%,0)),"")</f>
        <v/>
      </c>
      <c r="DH8" s="34"/>
      <c r="DI8" s="34"/>
    </row>
    <row r="9" spans="1:118">
      <c r="A9" s="73">
        <v>3</v>
      </c>
      <c r="B9" s="412">
        <v>7</v>
      </c>
      <c r="C9" s="413" t="s">
        <v>6</v>
      </c>
      <c r="D9" s="414">
        <v>934</v>
      </c>
      <c r="E9" s="415">
        <v>42348</v>
      </c>
      <c r="F9" s="416" t="s">
        <v>144</v>
      </c>
      <c r="G9" s="416" t="s">
        <v>145</v>
      </c>
      <c r="H9" s="417" t="s">
        <v>146</v>
      </c>
      <c r="I9" s="418">
        <v>703</v>
      </c>
      <c r="J9" s="419" t="s">
        <v>179</v>
      </c>
      <c r="K9" s="420" t="s">
        <v>181</v>
      </c>
      <c r="L9" s="11">
        <v>3</v>
      </c>
      <c r="M9" s="6">
        <v>3</v>
      </c>
      <c r="N9" s="6">
        <v>3</v>
      </c>
      <c r="O9" s="6">
        <v>4</v>
      </c>
      <c r="P9" s="6">
        <v>38</v>
      </c>
      <c r="Q9" s="41">
        <v>12</v>
      </c>
      <c r="R9" s="44">
        <v>57</v>
      </c>
      <c r="S9" s="12">
        <v>11</v>
      </c>
      <c r="T9" s="17">
        <v>5</v>
      </c>
      <c r="U9" s="18">
        <v>5</v>
      </c>
      <c r="V9" s="18">
        <v>5</v>
      </c>
      <c r="W9" s="18">
        <v>5</v>
      </c>
      <c r="X9" s="18">
        <v>40</v>
      </c>
      <c r="Y9" s="46">
        <v>11</v>
      </c>
      <c r="Z9" s="44">
        <v>37</v>
      </c>
      <c r="AA9" s="41">
        <v>23</v>
      </c>
      <c r="AB9" s="294" t="s">
        <v>186</v>
      </c>
      <c r="AC9" s="6">
        <v>3</v>
      </c>
      <c r="AD9" s="6">
        <v>3</v>
      </c>
      <c r="AE9" s="6">
        <v>5</v>
      </c>
      <c r="AF9" s="6">
        <v>5</v>
      </c>
      <c r="AG9" s="44">
        <v>45</v>
      </c>
      <c r="AH9" s="6">
        <v>14</v>
      </c>
      <c r="AI9" s="6">
        <v>65</v>
      </c>
      <c r="AJ9" s="44">
        <v>25</v>
      </c>
      <c r="AK9" s="11">
        <v>5</v>
      </c>
      <c r="AL9" s="6">
        <v>5</v>
      </c>
      <c r="AM9" s="6">
        <v>5</v>
      </c>
      <c r="AN9" s="6">
        <v>5</v>
      </c>
      <c r="AO9" s="6">
        <v>31</v>
      </c>
      <c r="AP9" s="41">
        <v>12</v>
      </c>
      <c r="AQ9" s="44">
        <v>55</v>
      </c>
      <c r="AR9" s="12">
        <v>8</v>
      </c>
      <c r="AS9" s="11">
        <v>5</v>
      </c>
      <c r="AT9" s="6">
        <v>5</v>
      </c>
      <c r="AU9" s="6">
        <v>5</v>
      </c>
      <c r="AV9" s="6">
        <v>5</v>
      </c>
      <c r="AW9" s="6">
        <v>23</v>
      </c>
      <c r="AX9" s="41">
        <v>10</v>
      </c>
      <c r="AY9" s="44">
        <v>58</v>
      </c>
      <c r="AZ9" s="12">
        <v>18</v>
      </c>
      <c r="BA9" s="11">
        <v>4</v>
      </c>
      <c r="BB9" s="6">
        <v>4</v>
      </c>
      <c r="BC9" s="6">
        <v>4</v>
      </c>
      <c r="BD9" s="6">
        <v>4</v>
      </c>
      <c r="BE9" s="6">
        <v>42</v>
      </c>
      <c r="BF9" s="41">
        <v>12</v>
      </c>
      <c r="BG9" s="44">
        <v>66</v>
      </c>
      <c r="BH9" s="12">
        <v>18</v>
      </c>
      <c r="BI9" s="11">
        <v>21</v>
      </c>
      <c r="BJ9" s="6">
        <v>18</v>
      </c>
      <c r="BK9" s="6"/>
      <c r="BL9" s="6">
        <v>24</v>
      </c>
      <c r="BM9" s="41">
        <v>19</v>
      </c>
      <c r="BN9" s="11">
        <v>11</v>
      </c>
      <c r="BO9" s="6">
        <v>22</v>
      </c>
      <c r="BP9" s="6"/>
      <c r="BQ9" s="6">
        <v>22</v>
      </c>
      <c r="BR9" s="12">
        <v>25</v>
      </c>
      <c r="BS9" s="11">
        <v>21</v>
      </c>
      <c r="BT9" s="6"/>
      <c r="BU9" s="6">
        <v>21</v>
      </c>
      <c r="BV9" s="6">
        <v>21</v>
      </c>
      <c r="BW9" s="12">
        <v>21</v>
      </c>
      <c r="BX9" s="11"/>
      <c r="BY9" s="6"/>
      <c r="BZ9" s="6"/>
      <c r="CA9" s="12"/>
      <c r="CB9" s="11">
        <v>360</v>
      </c>
      <c r="CC9" s="83">
        <v>160</v>
      </c>
      <c r="CD9" s="1"/>
      <c r="CE9" s="1"/>
      <c r="CF9" s="1"/>
      <c r="CG9" s="1"/>
      <c r="CH9" s="1"/>
      <c r="CT9" s="23"/>
      <c r="CU9" s="23">
        <f t="shared" si="0"/>
        <v>703</v>
      </c>
      <c r="CV9" s="34" t="e">
        <f>IF(AND(L9="",N9="",P9="",Q9=""),"",SUM(L9,N9,P9,#REF!,Q9))</f>
        <v>#REF!</v>
      </c>
      <c r="CW9" s="34" t="str">
        <f t="shared" si="1"/>
        <v/>
      </c>
      <c r="CX9" s="23" t="e">
        <f>IF(AND(T9="",V9="",X9="",Y9=""),"",SUM(T9,V9,X9,#REF!,Y9))</f>
        <v>#REF!</v>
      </c>
      <c r="CY9" s="34" t="str">
        <f t="shared" si="2"/>
        <v/>
      </c>
      <c r="CZ9" s="23">
        <f t="shared" si="3"/>
        <v>61</v>
      </c>
      <c r="DA9" s="34">
        <f t="shared" si="4"/>
        <v>13</v>
      </c>
      <c r="DB9" s="23" t="e">
        <f>IF(AND(AK9="",AN9="",AO9="",AP9=""),"",SUM(AK9,AN9,AO9,#REF!,AP9))</f>
        <v>#REF!</v>
      </c>
      <c r="DC9" s="34" t="str">
        <f t="shared" si="5"/>
        <v/>
      </c>
      <c r="DD9" s="23" t="e">
        <f>IF(AND(AS9="",AV9="",AW9="",AX9=""),"",SUM(AS9,AV9,AW9,#REF!,AX9))</f>
        <v>#REF!</v>
      </c>
      <c r="DE9" s="34" t="str">
        <f t="shared" si="6"/>
        <v/>
      </c>
      <c r="DF9" s="23" t="e">
        <f>IF(AND(BA9="",BD9="",BE9="",BF9=""),"",SUM(BA9,BD9,BE9,#REF!,BF9))</f>
        <v>#REF!</v>
      </c>
      <c r="DG9" s="34" t="str">
        <f t="shared" si="7"/>
        <v/>
      </c>
      <c r="DH9" s="34"/>
      <c r="DI9" s="34"/>
    </row>
    <row r="10" spans="1:118">
      <c r="A10" s="73">
        <v>4</v>
      </c>
      <c r="B10" s="412">
        <v>7</v>
      </c>
      <c r="C10" s="413" t="s">
        <v>6</v>
      </c>
      <c r="D10" s="414">
        <v>926</v>
      </c>
      <c r="E10" s="415">
        <v>42491</v>
      </c>
      <c r="F10" s="416" t="s">
        <v>147</v>
      </c>
      <c r="G10" s="416" t="s">
        <v>148</v>
      </c>
      <c r="H10" s="417" t="s">
        <v>149</v>
      </c>
      <c r="I10" s="418">
        <v>704</v>
      </c>
      <c r="J10" s="419" t="s">
        <v>179</v>
      </c>
      <c r="K10" s="420" t="s">
        <v>181</v>
      </c>
      <c r="L10" s="11">
        <v>3</v>
      </c>
      <c r="M10" s="6">
        <v>3</v>
      </c>
      <c r="N10" s="6">
        <v>3</v>
      </c>
      <c r="O10" s="6">
        <v>4</v>
      </c>
      <c r="P10" s="6">
        <v>35</v>
      </c>
      <c r="Q10" s="41">
        <v>11</v>
      </c>
      <c r="R10" s="44">
        <v>65</v>
      </c>
      <c r="S10" s="12">
        <v>11</v>
      </c>
      <c r="T10" s="17">
        <v>4</v>
      </c>
      <c r="U10" s="18">
        <v>4</v>
      </c>
      <c r="V10" s="18" t="s">
        <v>4</v>
      </c>
      <c r="W10" s="18">
        <v>5</v>
      </c>
      <c r="X10" s="18">
        <v>41</v>
      </c>
      <c r="Y10" s="46">
        <v>10</v>
      </c>
      <c r="Z10" s="44">
        <v>67</v>
      </c>
      <c r="AA10" s="41">
        <v>25</v>
      </c>
      <c r="AB10" s="294" t="s">
        <v>187</v>
      </c>
      <c r="AC10" s="6">
        <v>5</v>
      </c>
      <c r="AD10" s="6">
        <v>5</v>
      </c>
      <c r="AE10" s="6">
        <v>5</v>
      </c>
      <c r="AF10" s="6">
        <v>5</v>
      </c>
      <c r="AG10" s="44">
        <v>40</v>
      </c>
      <c r="AH10" s="6">
        <v>15</v>
      </c>
      <c r="AI10" s="6">
        <v>62</v>
      </c>
      <c r="AJ10" s="44">
        <v>24</v>
      </c>
      <c r="AK10" s="11">
        <v>5</v>
      </c>
      <c r="AL10" s="6">
        <v>5</v>
      </c>
      <c r="AM10" s="6">
        <v>5</v>
      </c>
      <c r="AN10" s="6">
        <v>5</v>
      </c>
      <c r="AO10" s="6">
        <v>31</v>
      </c>
      <c r="AP10" s="41">
        <v>10</v>
      </c>
      <c r="AQ10" s="44">
        <v>55</v>
      </c>
      <c r="AR10" s="12">
        <v>8</v>
      </c>
      <c r="AS10" s="11">
        <v>5</v>
      </c>
      <c r="AT10" s="6">
        <v>5</v>
      </c>
      <c r="AU10" s="6">
        <v>5</v>
      </c>
      <c r="AV10" s="6">
        <v>5</v>
      </c>
      <c r="AW10" s="6">
        <v>25</v>
      </c>
      <c r="AX10" s="41">
        <v>11</v>
      </c>
      <c r="AY10" s="44">
        <v>58</v>
      </c>
      <c r="AZ10" s="12">
        <v>17</v>
      </c>
      <c r="BA10" s="11">
        <v>4</v>
      </c>
      <c r="BB10" s="6">
        <v>4</v>
      </c>
      <c r="BC10" s="6">
        <v>4</v>
      </c>
      <c r="BD10" s="6">
        <v>4</v>
      </c>
      <c r="BE10" s="6">
        <v>42</v>
      </c>
      <c r="BF10" s="41">
        <v>10</v>
      </c>
      <c r="BG10" s="44">
        <v>66</v>
      </c>
      <c r="BH10" s="12">
        <v>18</v>
      </c>
      <c r="BI10" s="11">
        <v>20</v>
      </c>
      <c r="BJ10" s="6">
        <v>18</v>
      </c>
      <c r="BK10" s="6"/>
      <c r="BL10" s="6">
        <v>24</v>
      </c>
      <c r="BM10" s="41">
        <v>19</v>
      </c>
      <c r="BN10" s="11">
        <v>11</v>
      </c>
      <c r="BO10" s="6">
        <v>22</v>
      </c>
      <c r="BP10" s="6"/>
      <c r="BQ10" s="6">
        <v>22</v>
      </c>
      <c r="BR10" s="12">
        <v>26</v>
      </c>
      <c r="BS10" s="11">
        <v>21</v>
      </c>
      <c r="BT10" s="6"/>
      <c r="BU10" s="6">
        <v>21</v>
      </c>
      <c r="BV10" s="6">
        <v>21</v>
      </c>
      <c r="BW10" s="12">
        <v>21</v>
      </c>
      <c r="BX10" s="11"/>
      <c r="BY10" s="6"/>
      <c r="BZ10" s="6"/>
      <c r="CA10" s="12"/>
      <c r="CB10" s="11">
        <v>220</v>
      </c>
      <c r="CC10" s="83">
        <v>188</v>
      </c>
      <c r="CD10" s="1"/>
      <c r="CE10" s="554" t="s">
        <v>0</v>
      </c>
      <c r="CF10" s="555"/>
      <c r="CG10" s="555"/>
      <c r="CH10" s="1"/>
      <c r="CT10" s="23"/>
      <c r="CU10" s="23">
        <f t="shared" si="0"/>
        <v>704</v>
      </c>
      <c r="CV10" s="34" t="e">
        <f>IF(AND(L10="",N10="",P10="",Q10=""),"",SUM(L10,N10,P10,#REF!,Q10))</f>
        <v>#REF!</v>
      </c>
      <c r="CW10" s="34" t="str">
        <f t="shared" si="1"/>
        <v/>
      </c>
      <c r="CX10" s="23" t="e">
        <f>IF(AND(T10="",V10="",X10="",Y10=""),"",SUM(T10,V10,X10,#REF!,Y10))</f>
        <v>#REF!</v>
      </c>
      <c r="CY10" s="34" t="str">
        <f t="shared" si="2"/>
        <v/>
      </c>
      <c r="CZ10" s="23">
        <f t="shared" si="3"/>
        <v>60</v>
      </c>
      <c r="DA10" s="34">
        <f t="shared" si="4"/>
        <v>12</v>
      </c>
      <c r="DB10" s="23" t="e">
        <f>IF(AND(AK10="",AN10="",AO10="",AP10=""),"",SUM(AK10,AN10,AO10,#REF!,AP10))</f>
        <v>#REF!</v>
      </c>
      <c r="DC10" s="34" t="str">
        <f t="shared" si="5"/>
        <v/>
      </c>
      <c r="DD10" s="23" t="e">
        <f>IF(AND(AS10="",AV10="",AW10="",AX10=""),"",SUM(AS10,AV10,AW10,#REF!,AX10))</f>
        <v>#REF!</v>
      </c>
      <c r="DE10" s="34" t="str">
        <f t="shared" si="6"/>
        <v/>
      </c>
      <c r="DF10" s="23" t="e">
        <f>IF(AND(BA10="",BD10="",BE10="",BF10=""),"",SUM(BA10,BD10,BE10,#REF!,BF10))</f>
        <v>#REF!</v>
      </c>
      <c r="DG10" s="34" t="str">
        <f t="shared" si="7"/>
        <v/>
      </c>
      <c r="DH10" s="34"/>
      <c r="DI10" s="34"/>
    </row>
    <row r="11" spans="1:118" ht="24">
      <c r="A11" s="73">
        <v>5</v>
      </c>
      <c r="B11" s="412">
        <v>7</v>
      </c>
      <c r="C11" s="413" t="s">
        <v>6</v>
      </c>
      <c r="D11" s="414">
        <v>951</v>
      </c>
      <c r="E11" s="415" t="s">
        <v>150</v>
      </c>
      <c r="F11" s="416" t="s">
        <v>151</v>
      </c>
      <c r="G11" s="416" t="s">
        <v>152</v>
      </c>
      <c r="H11" s="417" t="s">
        <v>153</v>
      </c>
      <c r="I11" s="418">
        <v>705</v>
      </c>
      <c r="J11" s="419" t="s">
        <v>179</v>
      </c>
      <c r="K11" s="420" t="s">
        <v>182</v>
      </c>
      <c r="L11" s="11">
        <v>3</v>
      </c>
      <c r="M11" s="6">
        <v>3</v>
      </c>
      <c r="N11" s="6">
        <v>3</v>
      </c>
      <c r="O11" s="6">
        <v>4</v>
      </c>
      <c r="P11" s="6" t="s">
        <v>3</v>
      </c>
      <c r="Q11" s="41">
        <v>11</v>
      </c>
      <c r="R11" s="44">
        <v>58</v>
      </c>
      <c r="S11" s="12">
        <v>11</v>
      </c>
      <c r="T11" s="17">
        <v>4</v>
      </c>
      <c r="U11" s="18">
        <v>4</v>
      </c>
      <c r="V11" s="18">
        <v>4</v>
      </c>
      <c r="W11" s="18">
        <v>5</v>
      </c>
      <c r="X11" s="18">
        <v>40</v>
      </c>
      <c r="Y11" s="46">
        <v>10</v>
      </c>
      <c r="Z11" s="44">
        <v>68</v>
      </c>
      <c r="AA11" s="41">
        <v>24</v>
      </c>
      <c r="AB11" s="294" t="s">
        <v>188</v>
      </c>
      <c r="AC11" s="6" t="s">
        <v>3</v>
      </c>
      <c r="AD11" s="6">
        <v>5</v>
      </c>
      <c r="AE11" s="6">
        <v>5</v>
      </c>
      <c r="AF11" s="6">
        <v>5</v>
      </c>
      <c r="AG11" s="44">
        <v>41</v>
      </c>
      <c r="AH11" s="6">
        <v>16</v>
      </c>
      <c r="AI11" s="6">
        <v>63</v>
      </c>
      <c r="AJ11" s="44">
        <v>22</v>
      </c>
      <c r="AK11" s="11">
        <v>5</v>
      </c>
      <c r="AL11" s="6">
        <v>5</v>
      </c>
      <c r="AM11" s="6">
        <v>5</v>
      </c>
      <c r="AN11" s="6">
        <v>5</v>
      </c>
      <c r="AO11" s="6">
        <v>31</v>
      </c>
      <c r="AP11" s="41">
        <v>8</v>
      </c>
      <c r="AQ11" s="44">
        <v>55</v>
      </c>
      <c r="AR11" s="12">
        <v>8</v>
      </c>
      <c r="AS11" s="11">
        <v>5</v>
      </c>
      <c r="AT11" s="6">
        <v>5</v>
      </c>
      <c r="AU11" s="6">
        <v>5</v>
      </c>
      <c r="AV11" s="6">
        <v>5</v>
      </c>
      <c r="AW11" s="6">
        <v>26</v>
      </c>
      <c r="AX11" s="41">
        <v>11</v>
      </c>
      <c r="AY11" s="44">
        <v>58</v>
      </c>
      <c r="AZ11" s="12">
        <v>16</v>
      </c>
      <c r="BA11" s="11">
        <v>3</v>
      </c>
      <c r="BB11" s="6">
        <v>4</v>
      </c>
      <c r="BC11" s="6">
        <v>4</v>
      </c>
      <c r="BD11" s="6">
        <v>4</v>
      </c>
      <c r="BE11" s="6">
        <v>42</v>
      </c>
      <c r="BF11" s="41">
        <v>10</v>
      </c>
      <c r="BG11" s="44">
        <v>66</v>
      </c>
      <c r="BH11" s="12">
        <v>18</v>
      </c>
      <c r="BI11" s="11">
        <v>22</v>
      </c>
      <c r="BJ11" s="6">
        <v>18</v>
      </c>
      <c r="BK11" s="6"/>
      <c r="BL11" s="6">
        <v>24</v>
      </c>
      <c r="BM11" s="41">
        <v>19</v>
      </c>
      <c r="BN11" s="11">
        <v>11</v>
      </c>
      <c r="BO11" s="6">
        <v>22</v>
      </c>
      <c r="BP11" s="6"/>
      <c r="BQ11" s="6">
        <v>22</v>
      </c>
      <c r="BR11" s="12">
        <v>24</v>
      </c>
      <c r="BS11" s="11">
        <v>22</v>
      </c>
      <c r="BT11" s="6"/>
      <c r="BU11" s="6">
        <v>21</v>
      </c>
      <c r="BV11" s="6">
        <v>21</v>
      </c>
      <c r="BW11" s="12">
        <v>21</v>
      </c>
      <c r="BX11" s="11"/>
      <c r="BY11" s="6"/>
      <c r="BZ11" s="6"/>
      <c r="CA11" s="12"/>
      <c r="CB11" s="11"/>
      <c r="CC11" s="83"/>
      <c r="CD11" s="1"/>
      <c r="CE11" s="554"/>
      <c r="CF11" s="555"/>
      <c r="CG11" s="555"/>
      <c r="CH11" s="1"/>
      <c r="CT11" s="23"/>
      <c r="CU11" s="23">
        <f t="shared" si="0"/>
        <v>705</v>
      </c>
      <c r="CV11" s="34" t="e">
        <f>IF(AND(L11="",N11="",P11="",Q11=""),"",SUM(L11,N11,P11,#REF!,Q11))</f>
        <v>#REF!</v>
      </c>
      <c r="CW11" s="34" t="str">
        <f t="shared" si="1"/>
        <v/>
      </c>
      <c r="CX11" s="23" t="e">
        <f>IF(AND(T11="",V11="",X11="",Y11=""),"",SUM(T11,V11,X11,#REF!,Y11))</f>
        <v>#REF!</v>
      </c>
      <c r="CY11" s="34" t="str">
        <f t="shared" si="2"/>
        <v/>
      </c>
      <c r="CZ11" s="23">
        <f t="shared" si="3"/>
        <v>56</v>
      </c>
      <c r="DA11" s="34">
        <f t="shared" si="4"/>
        <v>12</v>
      </c>
      <c r="DB11" s="23" t="e">
        <f>IF(AND(AK11="",AN11="",AO11="",AP11=""),"",SUM(AK11,AN11,AO11,#REF!,AP11))</f>
        <v>#REF!</v>
      </c>
      <c r="DC11" s="34" t="str">
        <f t="shared" si="5"/>
        <v/>
      </c>
      <c r="DD11" s="23" t="e">
        <f>IF(AND(AS11="",AV11="",AW11="",AX11=""),"",SUM(AS11,AV11,AW11,#REF!,AX11))</f>
        <v>#REF!</v>
      </c>
      <c r="DE11" s="34" t="str">
        <f t="shared" si="6"/>
        <v/>
      </c>
      <c r="DF11" s="23" t="e">
        <f>IF(AND(BA11="",BD11="",BE11="",BF11=""),"",SUM(BA11,BD11,BE11,#REF!,BF11))</f>
        <v>#REF!</v>
      </c>
      <c r="DG11" s="34" t="str">
        <f t="shared" si="7"/>
        <v/>
      </c>
      <c r="DH11" s="34"/>
      <c r="DI11" s="34"/>
    </row>
    <row r="12" spans="1:118">
      <c r="A12" s="73">
        <v>6</v>
      </c>
      <c r="B12" s="412">
        <v>7</v>
      </c>
      <c r="C12" s="413" t="s">
        <v>6</v>
      </c>
      <c r="D12" s="414">
        <v>939</v>
      </c>
      <c r="E12" s="415" t="s">
        <v>154</v>
      </c>
      <c r="F12" s="416" t="s">
        <v>155</v>
      </c>
      <c r="G12" s="416" t="s">
        <v>156</v>
      </c>
      <c r="H12" s="417" t="s">
        <v>157</v>
      </c>
      <c r="I12" s="418">
        <v>706</v>
      </c>
      <c r="J12" s="419" t="s">
        <v>180</v>
      </c>
      <c r="K12" s="420" t="s">
        <v>181</v>
      </c>
      <c r="L12" s="11">
        <v>3</v>
      </c>
      <c r="M12" s="6">
        <v>3</v>
      </c>
      <c r="N12" s="6">
        <v>3</v>
      </c>
      <c r="O12" s="6">
        <v>4</v>
      </c>
      <c r="P12" s="6">
        <v>25</v>
      </c>
      <c r="Q12" s="41">
        <v>11</v>
      </c>
      <c r="R12" s="44">
        <v>58</v>
      </c>
      <c r="S12" s="12">
        <v>11</v>
      </c>
      <c r="T12" s="17">
        <v>4</v>
      </c>
      <c r="U12" s="18">
        <v>4</v>
      </c>
      <c r="V12" s="18">
        <v>4</v>
      </c>
      <c r="W12" s="18">
        <v>5</v>
      </c>
      <c r="X12" s="18">
        <v>33</v>
      </c>
      <c r="Y12" s="46">
        <v>11</v>
      </c>
      <c r="Z12" s="44">
        <v>69</v>
      </c>
      <c r="AA12" s="41">
        <v>26</v>
      </c>
      <c r="AB12" s="294" t="s">
        <v>189</v>
      </c>
      <c r="AC12" s="6">
        <v>3</v>
      </c>
      <c r="AD12" s="6">
        <v>3</v>
      </c>
      <c r="AE12" s="6">
        <v>5</v>
      </c>
      <c r="AF12" s="6">
        <v>5</v>
      </c>
      <c r="AG12" s="41">
        <v>42</v>
      </c>
      <c r="AH12" s="44">
        <v>14</v>
      </c>
      <c r="AI12" s="6">
        <v>40</v>
      </c>
      <c r="AJ12" s="44">
        <v>23</v>
      </c>
      <c r="AK12" s="11">
        <v>5</v>
      </c>
      <c r="AL12" s="6">
        <v>5</v>
      </c>
      <c r="AM12" s="6">
        <v>5</v>
      </c>
      <c r="AN12" s="6">
        <v>5</v>
      </c>
      <c r="AO12" s="6">
        <v>31</v>
      </c>
      <c r="AP12" s="41">
        <v>9</v>
      </c>
      <c r="AQ12" s="44">
        <v>55</v>
      </c>
      <c r="AR12" s="12">
        <v>8</v>
      </c>
      <c r="AS12" s="11">
        <v>5</v>
      </c>
      <c r="AT12" s="6">
        <v>5</v>
      </c>
      <c r="AU12" s="6">
        <v>5</v>
      </c>
      <c r="AV12" s="6">
        <v>5</v>
      </c>
      <c r="AW12" s="6">
        <v>28</v>
      </c>
      <c r="AX12" s="41">
        <v>11</v>
      </c>
      <c r="AY12" s="44">
        <v>58</v>
      </c>
      <c r="AZ12" s="12">
        <v>16</v>
      </c>
      <c r="BA12" s="11">
        <v>3</v>
      </c>
      <c r="BB12" s="6">
        <v>4</v>
      </c>
      <c r="BC12" s="6">
        <v>4</v>
      </c>
      <c r="BD12" s="6">
        <v>4</v>
      </c>
      <c r="BE12" s="6">
        <v>42</v>
      </c>
      <c r="BF12" s="41">
        <v>10</v>
      </c>
      <c r="BG12" s="44">
        <v>66</v>
      </c>
      <c r="BH12" s="12">
        <v>18</v>
      </c>
      <c r="BI12" s="11">
        <v>21</v>
      </c>
      <c r="BJ12" s="6">
        <v>18</v>
      </c>
      <c r="BK12" s="6"/>
      <c r="BL12" s="6">
        <v>24</v>
      </c>
      <c r="BM12" s="41">
        <v>19</v>
      </c>
      <c r="BN12" s="11">
        <v>12</v>
      </c>
      <c r="BO12" s="6">
        <v>22</v>
      </c>
      <c r="BP12" s="6"/>
      <c r="BQ12" s="6">
        <v>22</v>
      </c>
      <c r="BR12" s="12">
        <v>25</v>
      </c>
      <c r="BS12" s="11">
        <v>22</v>
      </c>
      <c r="BT12" s="6"/>
      <c r="BU12" s="6">
        <v>21</v>
      </c>
      <c r="BV12" s="6">
        <v>21</v>
      </c>
      <c r="BW12" s="12">
        <v>21</v>
      </c>
      <c r="BX12" s="11"/>
      <c r="BY12" s="6"/>
      <c r="BZ12" s="6"/>
      <c r="CA12" s="12"/>
      <c r="CB12" s="11"/>
      <c r="CC12" s="83"/>
      <c r="CD12" s="1"/>
      <c r="CE12" s="551" t="s">
        <v>1</v>
      </c>
      <c r="CF12" s="552"/>
      <c r="CG12" s="552"/>
      <c r="CH12" s="1"/>
      <c r="CT12" s="23"/>
      <c r="CU12" s="23">
        <f t="shared" si="0"/>
        <v>706</v>
      </c>
      <c r="CV12" s="34" t="e">
        <f>IF(AND(L12="",N12="",P12="",Q12=""),"",SUM(L12,N12,P12,#REF!,Q12))</f>
        <v>#REF!</v>
      </c>
      <c r="CW12" s="34" t="str">
        <f t="shared" si="1"/>
        <v/>
      </c>
      <c r="CX12" s="23" t="e">
        <f>IF(AND(T12="",V12="",X12="",Y12=""),"",SUM(T12,V12,X12,#REF!,Y12))</f>
        <v>#REF!</v>
      </c>
      <c r="CY12" s="34" t="str">
        <f t="shared" si="2"/>
        <v/>
      </c>
      <c r="CZ12" s="23">
        <f t="shared" si="3"/>
        <v>58</v>
      </c>
      <c r="DA12" s="34">
        <f t="shared" si="4"/>
        <v>12</v>
      </c>
      <c r="DB12" s="23" t="e">
        <f>IF(AND(AK12="",AN12="",AO12="",AP12=""),"",SUM(AK12,AN12,AO12,#REF!,AP12))</f>
        <v>#REF!</v>
      </c>
      <c r="DC12" s="34" t="str">
        <f t="shared" si="5"/>
        <v/>
      </c>
      <c r="DD12" s="23" t="e">
        <f>IF(AND(AS12="",AV12="",AW12="",AX12=""),"",SUM(AS12,AV12,AW12,#REF!,AX12))</f>
        <v>#REF!</v>
      </c>
      <c r="DE12" s="34" t="str">
        <f t="shared" si="6"/>
        <v/>
      </c>
      <c r="DF12" s="23" t="e">
        <f>IF(AND(BA12="",BD12="",BE12="",BF12=""),"",SUM(BA12,BD12,BE12,#REF!,BF12))</f>
        <v>#REF!</v>
      </c>
      <c r="DG12" s="34" t="str">
        <f t="shared" si="7"/>
        <v/>
      </c>
      <c r="DH12" s="34"/>
      <c r="DI12" s="34"/>
    </row>
    <row r="13" spans="1:118">
      <c r="A13" s="73">
        <v>7</v>
      </c>
      <c r="B13" s="412">
        <v>7</v>
      </c>
      <c r="C13" s="413" t="s">
        <v>6</v>
      </c>
      <c r="D13" s="414">
        <v>942</v>
      </c>
      <c r="E13" s="415" t="s">
        <v>158</v>
      </c>
      <c r="F13" s="416" t="s">
        <v>159</v>
      </c>
      <c r="G13" s="416" t="s">
        <v>160</v>
      </c>
      <c r="H13" s="417" t="s">
        <v>161</v>
      </c>
      <c r="I13" s="418">
        <v>707</v>
      </c>
      <c r="J13" s="419" t="s">
        <v>179</v>
      </c>
      <c r="K13" s="420" t="s">
        <v>181</v>
      </c>
      <c r="L13" s="11">
        <v>3</v>
      </c>
      <c r="M13" s="6">
        <v>3</v>
      </c>
      <c r="N13" s="6">
        <v>3</v>
      </c>
      <c r="O13" s="6">
        <v>4</v>
      </c>
      <c r="P13" s="6">
        <v>39</v>
      </c>
      <c r="Q13" s="41">
        <v>11</v>
      </c>
      <c r="R13" s="44">
        <v>58</v>
      </c>
      <c r="S13" s="12">
        <v>11</v>
      </c>
      <c r="T13" s="17">
        <v>4</v>
      </c>
      <c r="U13" s="18">
        <v>4</v>
      </c>
      <c r="V13" s="18">
        <v>4</v>
      </c>
      <c r="W13" s="18">
        <v>5</v>
      </c>
      <c r="X13" s="18">
        <v>47</v>
      </c>
      <c r="Y13" s="46">
        <v>17</v>
      </c>
      <c r="Z13" s="44">
        <v>65</v>
      </c>
      <c r="AA13" s="41">
        <v>28</v>
      </c>
      <c r="AB13" s="294" t="s">
        <v>40</v>
      </c>
      <c r="AC13" s="6">
        <v>3</v>
      </c>
      <c r="AD13" s="6">
        <v>3</v>
      </c>
      <c r="AE13" s="6">
        <v>5</v>
      </c>
      <c r="AF13" s="6">
        <v>5</v>
      </c>
      <c r="AG13" s="41">
        <v>45</v>
      </c>
      <c r="AH13" s="44">
        <v>15</v>
      </c>
      <c r="AI13" s="6">
        <v>45</v>
      </c>
      <c r="AJ13" s="44">
        <v>24</v>
      </c>
      <c r="AK13" s="11">
        <v>5</v>
      </c>
      <c r="AL13" s="6">
        <v>5</v>
      </c>
      <c r="AM13" s="6">
        <v>5</v>
      </c>
      <c r="AN13" s="6">
        <v>5</v>
      </c>
      <c r="AO13" s="6">
        <v>31</v>
      </c>
      <c r="AP13" s="41">
        <v>10</v>
      </c>
      <c r="AQ13" s="44">
        <v>55</v>
      </c>
      <c r="AR13" s="12">
        <v>8</v>
      </c>
      <c r="AS13" s="11">
        <v>5</v>
      </c>
      <c r="AT13" s="6">
        <v>5</v>
      </c>
      <c r="AU13" s="6">
        <v>5</v>
      </c>
      <c r="AV13" s="6">
        <v>5</v>
      </c>
      <c r="AW13" s="6">
        <v>27</v>
      </c>
      <c r="AX13" s="41">
        <v>11</v>
      </c>
      <c r="AY13" s="44">
        <v>58</v>
      </c>
      <c r="AZ13" s="12">
        <v>16</v>
      </c>
      <c r="BA13" s="11">
        <v>3</v>
      </c>
      <c r="BB13" s="6">
        <v>4</v>
      </c>
      <c r="BC13" s="6">
        <v>4</v>
      </c>
      <c r="BD13" s="6">
        <v>4</v>
      </c>
      <c r="BE13" s="6">
        <v>42</v>
      </c>
      <c r="BF13" s="41">
        <v>10</v>
      </c>
      <c r="BG13" s="44">
        <v>66</v>
      </c>
      <c r="BH13" s="12">
        <v>18</v>
      </c>
      <c r="BI13" s="11">
        <v>22</v>
      </c>
      <c r="BJ13" s="6">
        <v>18</v>
      </c>
      <c r="BK13" s="6"/>
      <c r="BL13" s="6">
        <v>24</v>
      </c>
      <c r="BM13" s="41">
        <v>19</v>
      </c>
      <c r="BN13" s="11">
        <v>13</v>
      </c>
      <c r="BO13" s="6">
        <v>22</v>
      </c>
      <c r="BP13" s="6"/>
      <c r="BQ13" s="6">
        <v>22</v>
      </c>
      <c r="BR13" s="12">
        <v>26</v>
      </c>
      <c r="BS13" s="11">
        <v>23</v>
      </c>
      <c r="BT13" s="6"/>
      <c r="BU13" s="6">
        <v>21</v>
      </c>
      <c r="BV13" s="6">
        <v>21</v>
      </c>
      <c r="BW13" s="12">
        <v>21</v>
      </c>
      <c r="BX13" s="11"/>
      <c r="BY13" s="6"/>
      <c r="BZ13" s="6"/>
      <c r="CA13" s="12"/>
      <c r="CB13" s="11"/>
      <c r="CC13" s="83"/>
      <c r="CD13" s="1"/>
      <c r="CE13" s="551"/>
      <c r="CF13" s="552"/>
      <c r="CG13" s="552"/>
      <c r="CH13" s="1"/>
      <c r="CT13" s="23"/>
      <c r="CU13" s="23">
        <f t="shared" si="0"/>
        <v>707</v>
      </c>
      <c r="CV13" s="34" t="e">
        <f>IF(AND(L13="",N13="",P13="",Q13=""),"",SUM(L13,N13,P13,#REF!,Q13))</f>
        <v>#REF!</v>
      </c>
      <c r="CW13" s="34" t="str">
        <f t="shared" si="1"/>
        <v/>
      </c>
      <c r="CX13" s="23" t="e">
        <f>IF(AND(T13="",V13="",X13="",Y13=""),"",SUM(T13,V13,X13,#REF!,Y13))</f>
        <v>#REF!</v>
      </c>
      <c r="CY13" s="34" t="str">
        <f t="shared" si="2"/>
        <v/>
      </c>
      <c r="CZ13" s="23">
        <f t="shared" si="3"/>
        <v>61</v>
      </c>
      <c r="DA13" s="34">
        <f t="shared" si="4"/>
        <v>13</v>
      </c>
      <c r="DB13" s="23" t="e">
        <f>IF(AND(AK13="",AN13="",AO13="",AP13=""),"",SUM(AK13,AN13,AO13,#REF!,AP13))</f>
        <v>#REF!</v>
      </c>
      <c r="DC13" s="34" t="str">
        <f t="shared" si="5"/>
        <v/>
      </c>
      <c r="DD13" s="23" t="e">
        <f>IF(AND(AS13="",AV13="",AW13="",AX13=""),"",SUM(AS13,AV13,AW13,#REF!,AX13))</f>
        <v>#REF!</v>
      </c>
      <c r="DE13" s="34" t="str">
        <f t="shared" si="6"/>
        <v/>
      </c>
      <c r="DF13" s="23" t="e">
        <f>IF(AND(BA13="",BD13="",BE13="",BF13=""),"",SUM(BA13,BD13,BE13,#REF!,BF13))</f>
        <v>#REF!</v>
      </c>
      <c r="DG13" s="34" t="str">
        <f t="shared" si="7"/>
        <v/>
      </c>
      <c r="DH13" s="34"/>
      <c r="DI13" s="34"/>
    </row>
    <row r="14" spans="1:118">
      <c r="A14" s="73">
        <v>8</v>
      </c>
      <c r="B14" s="412">
        <v>7</v>
      </c>
      <c r="C14" s="413" t="s">
        <v>6</v>
      </c>
      <c r="D14" s="414">
        <v>925</v>
      </c>
      <c r="E14" s="415" t="s">
        <v>162</v>
      </c>
      <c r="F14" s="416" t="s">
        <v>163</v>
      </c>
      <c r="G14" s="416" t="s">
        <v>164</v>
      </c>
      <c r="H14" s="417" t="s">
        <v>165</v>
      </c>
      <c r="I14" s="418">
        <v>708</v>
      </c>
      <c r="J14" s="419" t="s">
        <v>180</v>
      </c>
      <c r="K14" s="420" t="s">
        <v>181</v>
      </c>
      <c r="L14" s="11">
        <v>3</v>
      </c>
      <c r="M14" s="6">
        <v>3</v>
      </c>
      <c r="N14" s="6">
        <v>3</v>
      </c>
      <c r="O14" s="6">
        <v>4</v>
      </c>
      <c r="P14" s="6">
        <v>37</v>
      </c>
      <c r="Q14" s="41">
        <v>11</v>
      </c>
      <c r="R14" s="44">
        <v>58</v>
      </c>
      <c r="S14" s="12">
        <v>11</v>
      </c>
      <c r="T14" s="17">
        <v>4</v>
      </c>
      <c r="U14" s="18">
        <v>4</v>
      </c>
      <c r="V14" s="18">
        <v>4</v>
      </c>
      <c r="W14" s="18">
        <v>5</v>
      </c>
      <c r="X14" s="18">
        <v>48</v>
      </c>
      <c r="Y14" s="46">
        <v>18</v>
      </c>
      <c r="Z14" s="44">
        <v>64</v>
      </c>
      <c r="AA14" s="41">
        <v>29</v>
      </c>
      <c r="AB14" s="294" t="s">
        <v>40</v>
      </c>
      <c r="AC14" s="6">
        <v>3</v>
      </c>
      <c r="AD14" s="6">
        <v>3</v>
      </c>
      <c r="AE14" s="6">
        <v>5</v>
      </c>
      <c r="AF14" s="6">
        <v>5</v>
      </c>
      <c r="AG14" s="41">
        <v>41</v>
      </c>
      <c r="AH14" s="44">
        <v>16</v>
      </c>
      <c r="AI14" s="6">
        <v>65</v>
      </c>
      <c r="AJ14" s="44">
        <v>25</v>
      </c>
      <c r="AK14" s="11">
        <v>5</v>
      </c>
      <c r="AL14" s="6">
        <v>5</v>
      </c>
      <c r="AM14" s="6">
        <v>5</v>
      </c>
      <c r="AN14" s="6">
        <v>5</v>
      </c>
      <c r="AO14" s="6">
        <v>31</v>
      </c>
      <c r="AP14" s="41">
        <v>11</v>
      </c>
      <c r="AQ14" s="44">
        <v>55</v>
      </c>
      <c r="AR14" s="12">
        <v>8</v>
      </c>
      <c r="AS14" s="11">
        <v>5</v>
      </c>
      <c r="AT14" s="6">
        <v>5</v>
      </c>
      <c r="AU14" s="6">
        <v>5</v>
      </c>
      <c r="AV14" s="6">
        <v>5</v>
      </c>
      <c r="AW14" s="6">
        <v>29</v>
      </c>
      <c r="AX14" s="41">
        <v>11</v>
      </c>
      <c r="AY14" s="44">
        <v>58</v>
      </c>
      <c r="AZ14" s="12">
        <v>16</v>
      </c>
      <c r="BA14" s="11">
        <v>3</v>
      </c>
      <c r="BB14" s="6">
        <v>4</v>
      </c>
      <c r="BC14" s="6">
        <v>4</v>
      </c>
      <c r="BD14" s="6">
        <v>4</v>
      </c>
      <c r="BE14" s="6">
        <v>42</v>
      </c>
      <c r="BF14" s="41">
        <v>10</v>
      </c>
      <c r="BG14" s="44">
        <v>66</v>
      </c>
      <c r="BH14" s="12">
        <v>18</v>
      </c>
      <c r="BI14" s="11">
        <v>23</v>
      </c>
      <c r="BJ14" s="6">
        <v>18</v>
      </c>
      <c r="BK14" s="6"/>
      <c r="BL14" s="6">
        <v>24</v>
      </c>
      <c r="BM14" s="41">
        <v>19</v>
      </c>
      <c r="BN14" s="11">
        <v>13</v>
      </c>
      <c r="BO14" s="6">
        <v>22</v>
      </c>
      <c r="BP14" s="6"/>
      <c r="BQ14" s="6">
        <v>22</v>
      </c>
      <c r="BR14" s="12">
        <v>24</v>
      </c>
      <c r="BS14" s="11">
        <v>23</v>
      </c>
      <c r="BT14" s="6"/>
      <c r="BU14" s="6">
        <v>21</v>
      </c>
      <c r="BV14" s="6">
        <v>21</v>
      </c>
      <c r="BW14" s="12">
        <v>21</v>
      </c>
      <c r="BX14" s="11"/>
      <c r="BY14" s="6"/>
      <c r="BZ14" s="6"/>
      <c r="CA14" s="12"/>
      <c r="CB14" s="11"/>
      <c r="CC14" s="83"/>
      <c r="CD14" s="1"/>
      <c r="CE14" s="549" t="s">
        <v>5</v>
      </c>
      <c r="CF14" s="550"/>
      <c r="CG14" s="550"/>
      <c r="CH14" s="1"/>
      <c r="CT14" s="23"/>
      <c r="CU14" s="23">
        <f t="shared" si="0"/>
        <v>708</v>
      </c>
      <c r="CV14" s="34" t="e">
        <f>IF(AND(L14="",N14="",P14="",Q14=""),"",SUM(L14,N14,P14,#REF!,Q14))</f>
        <v>#REF!</v>
      </c>
      <c r="CW14" s="34" t="str">
        <f t="shared" si="1"/>
        <v/>
      </c>
      <c r="CX14" s="23" t="e">
        <f>IF(AND(T14="",V14="",X14="",Y14=""),"",SUM(T14,V14,X14,#REF!,Y14))</f>
        <v>#REF!</v>
      </c>
      <c r="CY14" s="34" t="str">
        <f t="shared" si="2"/>
        <v/>
      </c>
      <c r="CZ14" s="23">
        <f t="shared" si="3"/>
        <v>57</v>
      </c>
      <c r="DA14" s="34">
        <f t="shared" si="4"/>
        <v>12</v>
      </c>
      <c r="DB14" s="23" t="e">
        <f>IF(AND(AK14="",AN14="",AO14="",AP14=""),"",SUM(AK14,AN14,AO14,#REF!,AP14))</f>
        <v>#REF!</v>
      </c>
      <c r="DC14" s="34" t="str">
        <f t="shared" si="5"/>
        <v/>
      </c>
      <c r="DD14" s="23" t="e">
        <f>IF(AND(AS14="",AV14="",AW14="",AX14=""),"",SUM(AS14,AV14,AW14,#REF!,AX14))</f>
        <v>#REF!</v>
      </c>
      <c r="DE14" s="34" t="str">
        <f t="shared" si="6"/>
        <v/>
      </c>
      <c r="DF14" s="23" t="e">
        <f>IF(AND(BA14="",BD14="",BE14="",BF14=""),"",SUM(BA14,BD14,BE14,#REF!,BF14))</f>
        <v>#REF!</v>
      </c>
      <c r="DG14" s="34" t="str">
        <f t="shared" si="7"/>
        <v/>
      </c>
      <c r="DH14" s="34"/>
      <c r="DI14" s="34"/>
    </row>
    <row r="15" spans="1:118">
      <c r="A15" s="73">
        <v>9</v>
      </c>
      <c r="B15" s="412">
        <v>7</v>
      </c>
      <c r="C15" s="413" t="s">
        <v>6</v>
      </c>
      <c r="D15" s="414">
        <v>952</v>
      </c>
      <c r="E15" s="415">
        <v>42047</v>
      </c>
      <c r="F15" s="416" t="s">
        <v>166</v>
      </c>
      <c r="G15" s="416" t="s">
        <v>167</v>
      </c>
      <c r="H15" s="417" t="s">
        <v>168</v>
      </c>
      <c r="I15" s="418">
        <v>709</v>
      </c>
      <c r="J15" s="419" t="s">
        <v>179</v>
      </c>
      <c r="K15" s="420" t="s">
        <v>183</v>
      </c>
      <c r="L15" s="11">
        <v>3</v>
      </c>
      <c r="M15" s="6">
        <v>3</v>
      </c>
      <c r="N15" s="6">
        <v>3</v>
      </c>
      <c r="O15" s="6">
        <v>4</v>
      </c>
      <c r="P15" s="6">
        <v>35</v>
      </c>
      <c r="Q15" s="41">
        <v>11</v>
      </c>
      <c r="R15" s="44">
        <v>58</v>
      </c>
      <c r="S15" s="12">
        <v>11</v>
      </c>
      <c r="T15" s="17">
        <v>4</v>
      </c>
      <c r="U15" s="18">
        <v>4</v>
      </c>
      <c r="V15" s="18">
        <v>4</v>
      </c>
      <c r="W15" s="18">
        <v>5</v>
      </c>
      <c r="X15" s="18">
        <v>49</v>
      </c>
      <c r="Y15" s="46">
        <v>16</v>
      </c>
      <c r="Z15" s="44">
        <v>61</v>
      </c>
      <c r="AA15" s="41">
        <v>27</v>
      </c>
      <c r="AB15" s="294" t="s">
        <v>40</v>
      </c>
      <c r="AC15" s="6">
        <v>3</v>
      </c>
      <c r="AD15" s="6">
        <v>3</v>
      </c>
      <c r="AE15" s="6">
        <v>5</v>
      </c>
      <c r="AF15" s="6">
        <v>5</v>
      </c>
      <c r="AG15" s="41">
        <v>45</v>
      </c>
      <c r="AH15" s="44">
        <v>12</v>
      </c>
      <c r="AI15" s="6">
        <v>64</v>
      </c>
      <c r="AJ15" s="44">
        <v>26</v>
      </c>
      <c r="AK15" s="11">
        <v>5</v>
      </c>
      <c r="AL15" s="6">
        <v>5</v>
      </c>
      <c r="AM15" s="6">
        <v>5</v>
      </c>
      <c r="AN15" s="6">
        <v>5</v>
      </c>
      <c r="AO15" s="6">
        <v>31</v>
      </c>
      <c r="AP15" s="41">
        <v>9</v>
      </c>
      <c r="AQ15" s="44">
        <v>55</v>
      </c>
      <c r="AR15" s="12">
        <v>8</v>
      </c>
      <c r="AS15" s="11">
        <v>5</v>
      </c>
      <c r="AT15" s="6">
        <v>5</v>
      </c>
      <c r="AU15" s="6">
        <v>5</v>
      </c>
      <c r="AV15" s="6">
        <v>5</v>
      </c>
      <c r="AW15" s="6">
        <v>30</v>
      </c>
      <c r="AX15" s="41">
        <v>11</v>
      </c>
      <c r="AY15" s="44">
        <v>58</v>
      </c>
      <c r="AZ15" s="12">
        <v>16</v>
      </c>
      <c r="BA15" s="11">
        <v>2</v>
      </c>
      <c r="BB15" s="6">
        <v>4</v>
      </c>
      <c r="BC15" s="6">
        <v>4</v>
      </c>
      <c r="BD15" s="6">
        <v>4</v>
      </c>
      <c r="BE15" s="6">
        <v>42</v>
      </c>
      <c r="BF15" s="41">
        <v>10</v>
      </c>
      <c r="BG15" s="44">
        <v>66</v>
      </c>
      <c r="BH15" s="12">
        <v>18</v>
      </c>
      <c r="BI15" s="11">
        <v>21</v>
      </c>
      <c r="BJ15" s="6">
        <v>18</v>
      </c>
      <c r="BK15" s="6"/>
      <c r="BL15" s="6">
        <v>24</v>
      </c>
      <c r="BM15" s="41">
        <v>19</v>
      </c>
      <c r="BN15" s="11">
        <v>14</v>
      </c>
      <c r="BO15" s="6">
        <v>22</v>
      </c>
      <c r="BP15" s="6"/>
      <c r="BQ15" s="6">
        <v>22</v>
      </c>
      <c r="BR15" s="12">
        <v>25</v>
      </c>
      <c r="BS15" s="11">
        <v>23</v>
      </c>
      <c r="BT15" s="6"/>
      <c r="BU15" s="6">
        <v>23</v>
      </c>
      <c r="BV15" s="6">
        <v>21</v>
      </c>
      <c r="BW15" s="12">
        <v>21</v>
      </c>
      <c r="BX15" s="11"/>
      <c r="BY15" s="6"/>
      <c r="BZ15" s="6"/>
      <c r="CA15" s="12"/>
      <c r="CB15" s="11"/>
      <c r="CC15" s="83"/>
      <c r="CD15" s="1"/>
      <c r="CE15" s="549"/>
      <c r="CF15" s="550"/>
      <c r="CG15" s="550"/>
      <c r="CH15" s="1"/>
      <c r="CT15" s="23"/>
      <c r="CU15" s="23">
        <f t="shared" si="0"/>
        <v>709</v>
      </c>
      <c r="CV15" s="34" t="e">
        <f>IF(AND(L15="",N15="",P15="",Q15=""),"",SUM(L15,N15,P15,#REF!,Q15))</f>
        <v>#REF!</v>
      </c>
      <c r="CW15" s="34" t="str">
        <f t="shared" si="1"/>
        <v/>
      </c>
      <c r="CX15" s="23" t="e">
        <f>IF(AND(T15="",V15="",X15="",Y15=""),"",SUM(T15,V15,X15,#REF!,Y15))</f>
        <v>#REF!</v>
      </c>
      <c r="CY15" s="34" t="str">
        <f t="shared" si="2"/>
        <v/>
      </c>
      <c r="CZ15" s="23">
        <f t="shared" si="3"/>
        <v>61</v>
      </c>
      <c r="DA15" s="34">
        <f t="shared" si="4"/>
        <v>13</v>
      </c>
      <c r="DB15" s="23" t="e">
        <f>IF(AND(AK15="",AN15="",AO15="",AP15=""),"",SUM(AK15,AN15,AO15,#REF!,AP15))</f>
        <v>#REF!</v>
      </c>
      <c r="DC15" s="34" t="str">
        <f t="shared" si="5"/>
        <v/>
      </c>
      <c r="DD15" s="23" t="e">
        <f>IF(AND(AS15="",AV15="",AW15="",AX15=""),"",SUM(AS15,AV15,AW15,#REF!,AX15))</f>
        <v>#REF!</v>
      </c>
      <c r="DE15" s="34" t="str">
        <f t="shared" si="6"/>
        <v/>
      </c>
      <c r="DF15" s="23" t="e">
        <f>IF(AND(BA15="",BD15="",BE15="",BF15=""),"",SUM(BA15,BD15,BE15,#REF!,BF15))</f>
        <v>#REF!</v>
      </c>
      <c r="DG15" s="34" t="str">
        <f t="shared" si="7"/>
        <v/>
      </c>
      <c r="DH15" s="34"/>
      <c r="DI15" s="34"/>
    </row>
    <row r="16" spans="1:118">
      <c r="A16" s="73">
        <v>10</v>
      </c>
      <c r="B16" s="412">
        <v>7</v>
      </c>
      <c r="C16" s="413" t="s">
        <v>6</v>
      </c>
      <c r="D16" s="414">
        <v>931</v>
      </c>
      <c r="E16" s="415" t="s">
        <v>169</v>
      </c>
      <c r="F16" s="416" t="s">
        <v>170</v>
      </c>
      <c r="G16" s="416" t="s">
        <v>171</v>
      </c>
      <c r="H16" s="417" t="s">
        <v>172</v>
      </c>
      <c r="I16" s="418">
        <v>710</v>
      </c>
      <c r="J16" s="419" t="s">
        <v>179</v>
      </c>
      <c r="K16" s="420" t="s">
        <v>181</v>
      </c>
      <c r="L16" s="11" t="s">
        <v>4</v>
      </c>
      <c r="M16" s="6">
        <v>5</v>
      </c>
      <c r="N16" s="6">
        <v>5</v>
      </c>
      <c r="O16" s="6">
        <v>5</v>
      </c>
      <c r="P16" s="6">
        <v>36</v>
      </c>
      <c r="Q16" s="41">
        <v>11</v>
      </c>
      <c r="R16" s="44">
        <v>58</v>
      </c>
      <c r="S16" s="12">
        <v>11</v>
      </c>
      <c r="T16" s="17">
        <v>4</v>
      </c>
      <c r="U16" s="18">
        <v>4</v>
      </c>
      <c r="V16" s="18">
        <v>4</v>
      </c>
      <c r="W16" s="18">
        <v>5</v>
      </c>
      <c r="X16" s="18">
        <v>10</v>
      </c>
      <c r="Y16" s="46">
        <v>8</v>
      </c>
      <c r="Z16" s="44">
        <v>62</v>
      </c>
      <c r="AA16" s="41">
        <v>21</v>
      </c>
      <c r="AB16" s="294" t="s">
        <v>40</v>
      </c>
      <c r="AC16" s="6">
        <v>3</v>
      </c>
      <c r="AD16" s="6">
        <v>3</v>
      </c>
      <c r="AE16" s="6">
        <v>5</v>
      </c>
      <c r="AF16" s="6">
        <v>5</v>
      </c>
      <c r="AG16" s="41">
        <v>41</v>
      </c>
      <c r="AH16" s="44">
        <v>14</v>
      </c>
      <c r="AI16" s="6">
        <v>58</v>
      </c>
      <c r="AJ16" s="44">
        <v>15</v>
      </c>
      <c r="AK16" s="11">
        <v>5</v>
      </c>
      <c r="AL16" s="6">
        <v>5</v>
      </c>
      <c r="AM16" s="6">
        <v>5</v>
      </c>
      <c r="AN16" s="6">
        <v>5</v>
      </c>
      <c r="AO16" s="6" t="s">
        <v>3</v>
      </c>
      <c r="AP16" s="41">
        <v>9</v>
      </c>
      <c r="AQ16" s="44">
        <v>55</v>
      </c>
      <c r="AR16" s="12">
        <v>8</v>
      </c>
      <c r="AS16" s="11">
        <v>5</v>
      </c>
      <c r="AT16" s="6">
        <v>5</v>
      </c>
      <c r="AU16" s="6">
        <v>5</v>
      </c>
      <c r="AV16" s="6">
        <v>5</v>
      </c>
      <c r="AW16" s="6">
        <v>32</v>
      </c>
      <c r="AX16" s="41">
        <v>11</v>
      </c>
      <c r="AY16" s="44">
        <v>58</v>
      </c>
      <c r="AZ16" s="12">
        <v>16</v>
      </c>
      <c r="BA16" s="11">
        <v>2</v>
      </c>
      <c r="BB16" s="6">
        <v>4</v>
      </c>
      <c r="BC16" s="6">
        <v>4</v>
      </c>
      <c r="BD16" s="6">
        <v>4</v>
      </c>
      <c r="BE16" s="6">
        <v>42</v>
      </c>
      <c r="BF16" s="41">
        <v>10</v>
      </c>
      <c r="BG16" s="44">
        <v>66</v>
      </c>
      <c r="BH16" s="12">
        <v>18</v>
      </c>
      <c r="BI16" s="11">
        <v>21</v>
      </c>
      <c r="BJ16" s="6">
        <v>18</v>
      </c>
      <c r="BK16" s="6"/>
      <c r="BL16" s="6">
        <v>24</v>
      </c>
      <c r="BM16" s="41">
        <v>19</v>
      </c>
      <c r="BN16" s="11">
        <v>15</v>
      </c>
      <c r="BO16" s="6">
        <v>22</v>
      </c>
      <c r="BP16" s="6"/>
      <c r="BQ16" s="6">
        <v>22</v>
      </c>
      <c r="BR16" s="12">
        <v>26</v>
      </c>
      <c r="BS16" s="11">
        <v>23</v>
      </c>
      <c r="BT16" s="6"/>
      <c r="BU16" s="6">
        <v>23</v>
      </c>
      <c r="BV16" s="6">
        <v>21</v>
      </c>
      <c r="BW16" s="12">
        <v>21</v>
      </c>
      <c r="BX16" s="11"/>
      <c r="BY16" s="6"/>
      <c r="BZ16" s="6"/>
      <c r="CA16" s="12"/>
      <c r="CB16" s="11"/>
      <c r="CC16" s="83"/>
      <c r="CD16" s="1"/>
      <c r="CE16" s="544" t="s">
        <v>2</v>
      </c>
      <c r="CF16" s="545"/>
      <c r="CG16" s="545"/>
      <c r="CH16" s="1"/>
      <c r="CT16" s="23"/>
      <c r="CU16" s="23">
        <f t="shared" si="0"/>
        <v>710</v>
      </c>
      <c r="CV16" s="34" t="e">
        <f>IF(AND(L16="",N16="",P16="",Q16=""),"",SUM(L16,N16,P16,#REF!,Q16))</f>
        <v>#REF!</v>
      </c>
      <c r="CW16" s="34" t="str">
        <f t="shared" si="1"/>
        <v/>
      </c>
      <c r="CX16" s="23" t="e">
        <f>IF(AND(T16="",V16="",X16="",Y16=""),"",SUM(T16,V16,X16,#REF!,Y16))</f>
        <v>#REF!</v>
      </c>
      <c r="CY16" s="34" t="str">
        <f t="shared" si="2"/>
        <v/>
      </c>
      <c r="CZ16" s="23">
        <f t="shared" si="3"/>
        <v>57</v>
      </c>
      <c r="DA16" s="34">
        <f t="shared" si="4"/>
        <v>12</v>
      </c>
      <c r="DB16" s="23" t="e">
        <f>IF(AND(AK16="",AN16="",AO16="",AP16=""),"",SUM(AK16,AN16,AO16,#REF!,AP16))</f>
        <v>#REF!</v>
      </c>
      <c r="DC16" s="34" t="str">
        <f t="shared" si="5"/>
        <v/>
      </c>
      <c r="DD16" s="23" t="e">
        <f>IF(AND(AS16="",AV16="",AW16="",AX16=""),"",SUM(AS16,AV16,AW16,#REF!,AX16))</f>
        <v>#REF!</v>
      </c>
      <c r="DE16" s="34" t="str">
        <f t="shared" si="6"/>
        <v/>
      </c>
      <c r="DF16" s="23" t="e">
        <f>IF(AND(BA16="",BD16="",BE16="",BF16=""),"",SUM(BA16,BD16,BE16,#REF!,BF16))</f>
        <v>#REF!</v>
      </c>
      <c r="DG16" s="34" t="str">
        <f t="shared" si="7"/>
        <v/>
      </c>
      <c r="DH16" s="34"/>
      <c r="DI16" s="34"/>
    </row>
    <row r="17" spans="1:113">
      <c r="A17" s="73">
        <v>11</v>
      </c>
      <c r="B17" s="412">
        <v>7</v>
      </c>
      <c r="C17" s="413" t="s">
        <v>6</v>
      </c>
      <c r="D17" s="414">
        <v>932</v>
      </c>
      <c r="E17" s="415">
        <v>42319</v>
      </c>
      <c r="F17" s="416" t="s">
        <v>173</v>
      </c>
      <c r="G17" s="416" t="s">
        <v>174</v>
      </c>
      <c r="H17" s="417" t="s">
        <v>175</v>
      </c>
      <c r="I17" s="418">
        <v>711</v>
      </c>
      <c r="J17" s="419" t="s">
        <v>179</v>
      </c>
      <c r="K17" s="420" t="s">
        <v>182</v>
      </c>
      <c r="L17" s="11">
        <v>2</v>
      </c>
      <c r="M17" s="6">
        <v>3</v>
      </c>
      <c r="N17" s="6">
        <v>4</v>
      </c>
      <c r="O17" s="6">
        <v>5</v>
      </c>
      <c r="P17" s="6">
        <v>39</v>
      </c>
      <c r="Q17" s="41">
        <v>11</v>
      </c>
      <c r="R17" s="44">
        <v>58</v>
      </c>
      <c r="S17" s="12">
        <v>11</v>
      </c>
      <c r="T17" s="17">
        <v>4</v>
      </c>
      <c r="U17" s="18">
        <v>4</v>
      </c>
      <c r="V17" s="18">
        <v>4</v>
      </c>
      <c r="W17" s="18">
        <v>5</v>
      </c>
      <c r="X17" s="18">
        <v>11</v>
      </c>
      <c r="Y17" s="46">
        <v>9</v>
      </c>
      <c r="Z17" s="44">
        <v>63</v>
      </c>
      <c r="AA17" s="41">
        <v>25</v>
      </c>
      <c r="AB17" s="294" t="s">
        <v>40</v>
      </c>
      <c r="AC17" s="6">
        <v>3</v>
      </c>
      <c r="AD17" s="6">
        <v>3</v>
      </c>
      <c r="AE17" s="6">
        <v>5</v>
      </c>
      <c r="AF17" s="6">
        <v>5</v>
      </c>
      <c r="AG17" s="41">
        <v>42</v>
      </c>
      <c r="AH17" s="44">
        <v>15</v>
      </c>
      <c r="AI17" s="6">
        <v>54</v>
      </c>
      <c r="AJ17" s="44">
        <v>16</v>
      </c>
      <c r="AK17" s="11">
        <v>5</v>
      </c>
      <c r="AL17" s="6">
        <v>5</v>
      </c>
      <c r="AM17" s="6">
        <v>5</v>
      </c>
      <c r="AN17" s="6">
        <v>5</v>
      </c>
      <c r="AO17" s="6" t="s">
        <v>4</v>
      </c>
      <c r="AP17" s="41">
        <v>9</v>
      </c>
      <c r="AQ17" s="44">
        <v>55</v>
      </c>
      <c r="AR17" s="12">
        <v>8</v>
      </c>
      <c r="AS17" s="11">
        <v>5</v>
      </c>
      <c r="AT17" s="6">
        <v>5</v>
      </c>
      <c r="AU17" s="6">
        <v>5</v>
      </c>
      <c r="AV17" s="6">
        <v>5</v>
      </c>
      <c r="AW17" s="6">
        <v>25</v>
      </c>
      <c r="AX17" s="41">
        <v>11</v>
      </c>
      <c r="AY17" s="44">
        <v>58</v>
      </c>
      <c r="AZ17" s="12">
        <v>16</v>
      </c>
      <c r="BA17" s="11">
        <v>2</v>
      </c>
      <c r="BB17" s="6">
        <v>4</v>
      </c>
      <c r="BC17" s="6">
        <v>4</v>
      </c>
      <c r="BD17" s="6">
        <v>4</v>
      </c>
      <c r="BE17" s="6">
        <v>42</v>
      </c>
      <c r="BF17" s="41">
        <v>9</v>
      </c>
      <c r="BG17" s="44">
        <v>66</v>
      </c>
      <c r="BH17" s="12">
        <v>18</v>
      </c>
      <c r="BI17" s="11">
        <v>23</v>
      </c>
      <c r="BJ17" s="6">
        <v>18</v>
      </c>
      <c r="BK17" s="6"/>
      <c r="BL17" s="6">
        <v>24</v>
      </c>
      <c r="BM17" s="41">
        <v>19</v>
      </c>
      <c r="BN17" s="11">
        <v>15</v>
      </c>
      <c r="BO17" s="6">
        <v>22</v>
      </c>
      <c r="BP17" s="6"/>
      <c r="BQ17" s="6">
        <v>22</v>
      </c>
      <c r="BR17" s="12">
        <v>28</v>
      </c>
      <c r="BS17" s="11">
        <v>23</v>
      </c>
      <c r="BT17" s="6"/>
      <c r="BU17" s="6">
        <v>23</v>
      </c>
      <c r="BV17" s="6">
        <v>21</v>
      </c>
      <c r="BW17" s="12">
        <v>21</v>
      </c>
      <c r="BX17" s="11"/>
      <c r="BY17" s="6"/>
      <c r="BZ17" s="6"/>
      <c r="CA17" s="12"/>
      <c r="CB17" s="11"/>
      <c r="CC17" s="83"/>
      <c r="CD17" s="1"/>
      <c r="CE17" s="544"/>
      <c r="CF17" s="545"/>
      <c r="CG17" s="545"/>
      <c r="CH17" s="1"/>
      <c r="CT17" s="23"/>
      <c r="CU17" s="23">
        <f t="shared" si="0"/>
        <v>711</v>
      </c>
      <c r="CV17" s="34" t="e">
        <f>IF(AND(L17="",N17="",P17="",Q17=""),"",SUM(L17,N17,P17,#REF!,Q17))</f>
        <v>#REF!</v>
      </c>
      <c r="CW17" s="34" t="str">
        <f t="shared" si="1"/>
        <v/>
      </c>
      <c r="CX17" s="23" t="e">
        <f>IF(AND(T17="",V17="",X17="",Y17=""),"",SUM(T17,V17,X17,#REF!,Y17))</f>
        <v>#REF!</v>
      </c>
      <c r="CY17" s="34" t="str">
        <f t="shared" si="2"/>
        <v/>
      </c>
      <c r="CZ17" s="23">
        <f t="shared" si="3"/>
        <v>58</v>
      </c>
      <c r="DA17" s="34">
        <f t="shared" si="4"/>
        <v>12</v>
      </c>
      <c r="DB17" s="23" t="e">
        <f>IF(AND(AK17="",AN17="",AO17="",AP17=""),"",SUM(AK17,AN17,AO17,#REF!,AP17))</f>
        <v>#REF!</v>
      </c>
      <c r="DC17" s="34" t="str">
        <f t="shared" si="5"/>
        <v/>
      </c>
      <c r="DD17" s="23" t="e">
        <f>IF(AND(AS17="",AV17="",AW17="",AX17=""),"",SUM(AS17,AV17,AW17,#REF!,AX17))</f>
        <v>#REF!</v>
      </c>
      <c r="DE17" s="34" t="str">
        <f t="shared" si="6"/>
        <v/>
      </c>
      <c r="DF17" s="23" t="e">
        <f>IF(AND(BA17="",BD17="",BE17="",BF17=""),"",SUM(BA17,BD17,BE17,#REF!,BF17))</f>
        <v>#REF!</v>
      </c>
      <c r="DG17" s="34" t="str">
        <f t="shared" si="7"/>
        <v/>
      </c>
      <c r="DH17" s="34"/>
      <c r="DI17" s="34"/>
    </row>
    <row r="18" spans="1:113">
      <c r="A18" s="73">
        <v>12</v>
      </c>
      <c r="B18" s="412">
        <v>7</v>
      </c>
      <c r="C18" s="413" t="s">
        <v>6</v>
      </c>
      <c r="D18" s="414">
        <v>933</v>
      </c>
      <c r="E18" s="415">
        <v>42287</v>
      </c>
      <c r="F18" s="416" t="s">
        <v>176</v>
      </c>
      <c r="G18" s="416" t="s">
        <v>177</v>
      </c>
      <c r="H18" s="417" t="s">
        <v>178</v>
      </c>
      <c r="I18" s="418">
        <v>712</v>
      </c>
      <c r="J18" s="419" t="s">
        <v>179</v>
      </c>
      <c r="K18" s="420" t="s">
        <v>181</v>
      </c>
      <c r="L18" s="11">
        <v>2</v>
      </c>
      <c r="M18" s="6">
        <v>3</v>
      </c>
      <c r="N18" s="6">
        <v>4</v>
      </c>
      <c r="O18" s="6">
        <v>5</v>
      </c>
      <c r="P18" s="6">
        <v>39</v>
      </c>
      <c r="Q18" s="41">
        <v>11</v>
      </c>
      <c r="R18" s="44">
        <v>58</v>
      </c>
      <c r="S18" s="12">
        <v>11</v>
      </c>
      <c r="T18" s="17">
        <v>4</v>
      </c>
      <c r="U18" s="18">
        <v>4</v>
      </c>
      <c r="V18" s="18">
        <v>4</v>
      </c>
      <c r="W18" s="18">
        <v>5</v>
      </c>
      <c r="X18" s="18">
        <v>19</v>
      </c>
      <c r="Y18" s="46">
        <v>10</v>
      </c>
      <c r="Z18" s="44">
        <v>69</v>
      </c>
      <c r="AA18" s="41">
        <v>26</v>
      </c>
      <c r="AB18" s="294" t="s">
        <v>40</v>
      </c>
      <c r="AC18" s="6">
        <v>3</v>
      </c>
      <c r="AD18" s="6">
        <v>3</v>
      </c>
      <c r="AE18" s="6">
        <v>5</v>
      </c>
      <c r="AF18" s="6">
        <v>5</v>
      </c>
      <c r="AG18" s="41">
        <v>45</v>
      </c>
      <c r="AH18" s="44">
        <v>16</v>
      </c>
      <c r="AI18" s="6">
        <v>59</v>
      </c>
      <c r="AJ18" s="44">
        <v>17</v>
      </c>
      <c r="AK18" s="11">
        <v>5</v>
      </c>
      <c r="AL18" s="6">
        <v>5</v>
      </c>
      <c r="AM18" s="6">
        <v>5</v>
      </c>
      <c r="AN18" s="6">
        <v>5</v>
      </c>
      <c r="AO18" s="6">
        <v>30</v>
      </c>
      <c r="AP18" s="41">
        <v>9</v>
      </c>
      <c r="AQ18" s="44">
        <v>55</v>
      </c>
      <c r="AR18" s="12">
        <v>8</v>
      </c>
      <c r="AS18" s="11">
        <v>5</v>
      </c>
      <c r="AT18" s="6">
        <v>5</v>
      </c>
      <c r="AU18" s="6">
        <v>5</v>
      </c>
      <c r="AV18" s="6">
        <v>5</v>
      </c>
      <c r="AW18" s="6">
        <v>29</v>
      </c>
      <c r="AX18" s="41">
        <v>11</v>
      </c>
      <c r="AY18" s="44">
        <v>58</v>
      </c>
      <c r="AZ18" s="12">
        <v>16</v>
      </c>
      <c r="BA18" s="11">
        <v>1</v>
      </c>
      <c r="BB18" s="6">
        <v>4</v>
      </c>
      <c r="BC18" s="6">
        <v>4</v>
      </c>
      <c r="BD18" s="6">
        <v>4</v>
      </c>
      <c r="BE18" s="6">
        <v>42</v>
      </c>
      <c r="BF18" s="41">
        <v>8</v>
      </c>
      <c r="BG18" s="44">
        <v>66</v>
      </c>
      <c r="BH18" s="12">
        <v>18</v>
      </c>
      <c r="BI18" s="11">
        <v>21</v>
      </c>
      <c r="BJ18" s="6">
        <v>18</v>
      </c>
      <c r="BK18" s="6"/>
      <c r="BL18" s="6">
        <v>24</v>
      </c>
      <c r="BM18" s="41">
        <v>19</v>
      </c>
      <c r="BN18" s="11">
        <v>15</v>
      </c>
      <c r="BO18" s="6">
        <v>22</v>
      </c>
      <c r="BP18" s="6"/>
      <c r="BQ18" s="6">
        <v>22</v>
      </c>
      <c r="BR18" s="12">
        <v>29</v>
      </c>
      <c r="BS18" s="11">
        <v>25</v>
      </c>
      <c r="BT18" s="6"/>
      <c r="BU18" s="6">
        <v>23</v>
      </c>
      <c r="BV18" s="6">
        <v>21</v>
      </c>
      <c r="BW18" s="12">
        <v>21</v>
      </c>
      <c r="BX18" s="11"/>
      <c r="BY18" s="6"/>
      <c r="BZ18" s="6"/>
      <c r="CA18" s="12"/>
      <c r="CB18" s="11"/>
      <c r="CC18" s="83"/>
      <c r="CD18" s="1"/>
      <c r="CE18" s="1"/>
      <c r="CF18" s="1"/>
      <c r="CG18" s="1"/>
      <c r="CH18" s="1"/>
      <c r="CT18" s="23"/>
      <c r="CU18" s="23">
        <f t="shared" si="0"/>
        <v>712</v>
      </c>
      <c r="CV18" s="34" t="e">
        <f>IF(AND(L18="",N18="",P18="",Q18=""),"",SUM(L18,N18,P18,#REF!,Q18))</f>
        <v>#REF!</v>
      </c>
      <c r="CW18" s="34" t="str">
        <f t="shared" si="1"/>
        <v/>
      </c>
      <c r="CX18" s="23" t="e">
        <f>IF(AND(T18="",V18="",X18="",Y18=""),"",SUM(T18,V18,X18,#REF!,Y18))</f>
        <v>#REF!</v>
      </c>
      <c r="CY18" s="34" t="str">
        <f t="shared" si="2"/>
        <v/>
      </c>
      <c r="CZ18" s="23">
        <f t="shared" si="3"/>
        <v>61</v>
      </c>
      <c r="DA18" s="34">
        <f t="shared" si="4"/>
        <v>13</v>
      </c>
      <c r="DB18" s="23" t="e">
        <f>IF(AND(AK18="",AN18="",AO18="",AP18=""),"",SUM(AK18,AN18,AO18,#REF!,AP18))</f>
        <v>#REF!</v>
      </c>
      <c r="DC18" s="34" t="str">
        <f t="shared" si="5"/>
        <v/>
      </c>
      <c r="DD18" s="23" t="e">
        <f>IF(AND(AS18="",AV18="",AW18="",AX18=""),"",SUM(AS18,AV18,AW18,#REF!,AX18))</f>
        <v>#REF!</v>
      </c>
      <c r="DE18" s="34" t="str">
        <f t="shared" si="6"/>
        <v/>
      </c>
      <c r="DF18" s="23" t="e">
        <f>IF(AND(BA18="",BD18="",BE18="",BF18=""),"",SUM(BA18,BD18,BE18,#REF!,BF18))</f>
        <v>#REF!</v>
      </c>
      <c r="DG18" s="34" t="str">
        <f t="shared" si="7"/>
        <v/>
      </c>
      <c r="DH18" s="34"/>
      <c r="DI18" s="34"/>
    </row>
    <row r="19" spans="1:113">
      <c r="A19" s="73">
        <v>13</v>
      </c>
      <c r="B19" s="412"/>
      <c r="C19" s="413"/>
      <c r="D19" s="414"/>
      <c r="E19" s="415"/>
      <c r="F19" s="416"/>
      <c r="G19" s="416"/>
      <c r="H19" s="417"/>
      <c r="I19" s="418">
        <v>713</v>
      </c>
      <c r="J19" s="419"/>
      <c r="K19" s="420"/>
      <c r="L19" s="11">
        <v>2</v>
      </c>
      <c r="M19" s="6">
        <v>3</v>
      </c>
      <c r="N19" s="6">
        <v>4</v>
      </c>
      <c r="O19" s="6">
        <v>5</v>
      </c>
      <c r="P19" s="6">
        <v>39</v>
      </c>
      <c r="Q19" s="41">
        <v>15</v>
      </c>
      <c r="R19" s="44">
        <v>58</v>
      </c>
      <c r="S19" s="12">
        <v>11</v>
      </c>
      <c r="T19" s="17">
        <v>4</v>
      </c>
      <c r="U19" s="18">
        <v>4</v>
      </c>
      <c r="V19" s="18">
        <v>4</v>
      </c>
      <c r="W19" s="18">
        <v>5</v>
      </c>
      <c r="X19" s="18">
        <v>18</v>
      </c>
      <c r="Y19" s="46">
        <v>9</v>
      </c>
      <c r="Z19" s="44">
        <v>48</v>
      </c>
      <c r="AA19" s="41">
        <v>29</v>
      </c>
      <c r="AB19" s="294" t="s">
        <v>40</v>
      </c>
      <c r="AC19" s="6">
        <v>3</v>
      </c>
      <c r="AD19" s="6">
        <v>3</v>
      </c>
      <c r="AE19" s="6">
        <v>5</v>
      </c>
      <c r="AF19" s="6">
        <v>5</v>
      </c>
      <c r="AG19" s="41">
        <v>41</v>
      </c>
      <c r="AH19" s="44">
        <v>14</v>
      </c>
      <c r="AI19" s="6">
        <v>54</v>
      </c>
      <c r="AJ19" s="44">
        <v>18</v>
      </c>
      <c r="AK19" s="11">
        <v>5</v>
      </c>
      <c r="AL19" s="6">
        <v>5</v>
      </c>
      <c r="AM19" s="6">
        <v>5</v>
      </c>
      <c r="AN19" s="6">
        <v>5</v>
      </c>
      <c r="AO19" s="6">
        <v>31</v>
      </c>
      <c r="AP19" s="41">
        <v>9</v>
      </c>
      <c r="AQ19" s="44">
        <v>55</v>
      </c>
      <c r="AR19" s="12">
        <v>8</v>
      </c>
      <c r="AS19" s="11">
        <v>4</v>
      </c>
      <c r="AT19" s="6">
        <v>4</v>
      </c>
      <c r="AU19" s="6">
        <v>4</v>
      </c>
      <c r="AV19" s="6">
        <v>4</v>
      </c>
      <c r="AW19" s="6">
        <v>28</v>
      </c>
      <c r="AX19" s="41">
        <v>11</v>
      </c>
      <c r="AY19" s="44">
        <v>58</v>
      </c>
      <c r="AZ19" s="12">
        <v>16</v>
      </c>
      <c r="BA19" s="11">
        <v>1</v>
      </c>
      <c r="BB19" s="6">
        <v>4</v>
      </c>
      <c r="BC19" s="6">
        <v>4</v>
      </c>
      <c r="BD19" s="6">
        <v>4</v>
      </c>
      <c r="BE19" s="6">
        <v>42</v>
      </c>
      <c r="BF19" s="41">
        <v>8</v>
      </c>
      <c r="BG19" s="44">
        <v>66</v>
      </c>
      <c r="BH19" s="12">
        <v>18</v>
      </c>
      <c r="BI19" s="11">
        <v>23</v>
      </c>
      <c r="BJ19" s="6">
        <v>18</v>
      </c>
      <c r="BK19" s="6"/>
      <c r="BL19" s="6">
        <v>24</v>
      </c>
      <c r="BM19" s="41">
        <v>19</v>
      </c>
      <c r="BN19" s="11">
        <v>15</v>
      </c>
      <c r="BO19" s="6">
        <v>22</v>
      </c>
      <c r="BP19" s="6"/>
      <c r="BQ19" s="6">
        <v>22</v>
      </c>
      <c r="BR19" s="12">
        <v>29</v>
      </c>
      <c r="BS19" s="11">
        <v>21</v>
      </c>
      <c r="BT19" s="6"/>
      <c r="BU19" s="6">
        <v>23</v>
      </c>
      <c r="BV19" s="6">
        <v>21</v>
      </c>
      <c r="BW19" s="12">
        <v>21</v>
      </c>
      <c r="BX19" s="11"/>
      <c r="BY19" s="6"/>
      <c r="BZ19" s="6"/>
      <c r="CA19" s="12"/>
      <c r="CB19" s="11"/>
      <c r="CC19" s="83"/>
      <c r="CD19" s="1"/>
      <c r="CE19" s="1"/>
      <c r="CF19" s="1"/>
      <c r="CG19" s="1"/>
      <c r="CH19" s="1"/>
      <c r="CT19" s="23"/>
      <c r="CU19" s="23">
        <f t="shared" si="0"/>
        <v>713</v>
      </c>
      <c r="CV19" s="34" t="e">
        <f>IF(AND(L19="",N19="",P19="",Q19=""),"",SUM(L19,N19,P19,#REF!,Q19))</f>
        <v>#REF!</v>
      </c>
      <c r="CW19" s="34" t="str">
        <f t="shared" si="1"/>
        <v/>
      </c>
      <c r="CX19" s="23" t="e">
        <f>IF(AND(T19="",V19="",X19="",Y19=""),"",SUM(T19,V19,X19,#REF!,Y19))</f>
        <v>#REF!</v>
      </c>
      <c r="CY19" s="34" t="str">
        <f t="shared" si="2"/>
        <v/>
      </c>
      <c r="CZ19" s="23">
        <f t="shared" si="3"/>
        <v>57</v>
      </c>
      <c r="DA19" s="34">
        <f t="shared" si="4"/>
        <v>12</v>
      </c>
      <c r="DB19" s="23" t="e">
        <f>IF(AND(AK19="",AN19="",AO19="",AP19=""),"",SUM(AK19,AN19,AO19,#REF!,AP19))</f>
        <v>#REF!</v>
      </c>
      <c r="DC19" s="34" t="str">
        <f t="shared" si="5"/>
        <v/>
      </c>
      <c r="DD19" s="23" t="e">
        <f>IF(AND(AS19="",AV19="",AW19="",AX19=""),"",SUM(AS19,AV19,AW19,#REF!,AX19))</f>
        <v>#REF!</v>
      </c>
      <c r="DE19" s="34" t="str">
        <f t="shared" si="6"/>
        <v/>
      </c>
      <c r="DF19" s="23" t="e">
        <f>IF(AND(BA19="",BD19="",BE19="",BF19=""),"",SUM(BA19,BD19,BE19,#REF!,BF19))</f>
        <v>#REF!</v>
      </c>
      <c r="DG19" s="34" t="str">
        <f t="shared" si="7"/>
        <v/>
      </c>
      <c r="DH19" s="34"/>
      <c r="DI19" s="34"/>
    </row>
    <row r="20" spans="1:113">
      <c r="A20" s="73">
        <v>14</v>
      </c>
      <c r="B20" s="412"/>
      <c r="C20" s="413"/>
      <c r="D20" s="414"/>
      <c r="E20" s="415"/>
      <c r="F20" s="416"/>
      <c r="G20" s="416"/>
      <c r="H20" s="417"/>
      <c r="I20" s="418">
        <v>714</v>
      </c>
      <c r="J20" s="419"/>
      <c r="K20" s="420"/>
      <c r="L20" s="11">
        <v>2</v>
      </c>
      <c r="M20" s="6">
        <v>3</v>
      </c>
      <c r="N20" s="6">
        <v>4</v>
      </c>
      <c r="O20" s="6">
        <v>5</v>
      </c>
      <c r="P20" s="6">
        <v>39</v>
      </c>
      <c r="Q20" s="41">
        <v>17</v>
      </c>
      <c r="R20" s="44">
        <v>58</v>
      </c>
      <c r="S20" s="12">
        <v>11</v>
      </c>
      <c r="T20" s="17">
        <v>4</v>
      </c>
      <c r="U20" s="18">
        <v>4</v>
      </c>
      <c r="V20" s="18">
        <v>4</v>
      </c>
      <c r="W20" s="18">
        <v>5</v>
      </c>
      <c r="X20" s="18">
        <v>25</v>
      </c>
      <c r="Y20" s="46">
        <v>8</v>
      </c>
      <c r="Z20" s="44">
        <v>49</v>
      </c>
      <c r="AA20" s="41">
        <v>28</v>
      </c>
      <c r="AB20" s="294" t="s">
        <v>40</v>
      </c>
      <c r="AC20" s="6">
        <v>3</v>
      </c>
      <c r="AD20" s="6">
        <v>3</v>
      </c>
      <c r="AE20" s="6">
        <v>5</v>
      </c>
      <c r="AF20" s="6">
        <v>5</v>
      </c>
      <c r="AG20" s="41">
        <v>42</v>
      </c>
      <c r="AH20" s="44">
        <v>15</v>
      </c>
      <c r="AI20" s="6">
        <v>52</v>
      </c>
      <c r="AJ20" s="44">
        <v>9</v>
      </c>
      <c r="AK20" s="11">
        <v>5</v>
      </c>
      <c r="AL20" s="6">
        <v>5</v>
      </c>
      <c r="AM20" s="6">
        <v>5</v>
      </c>
      <c r="AN20" s="6">
        <v>5</v>
      </c>
      <c r="AO20" s="6">
        <v>32</v>
      </c>
      <c r="AP20" s="41">
        <v>9</v>
      </c>
      <c r="AQ20" s="44">
        <v>55</v>
      </c>
      <c r="AR20" s="12">
        <v>8</v>
      </c>
      <c r="AS20" s="11">
        <v>3</v>
      </c>
      <c r="AT20" s="6">
        <v>3</v>
      </c>
      <c r="AU20" s="6">
        <v>3</v>
      </c>
      <c r="AV20" s="6">
        <v>3</v>
      </c>
      <c r="AW20" s="6">
        <v>27</v>
      </c>
      <c r="AX20" s="41">
        <v>12</v>
      </c>
      <c r="AY20" s="44">
        <v>58</v>
      </c>
      <c r="AZ20" s="12">
        <v>16</v>
      </c>
      <c r="BA20" s="11">
        <v>5</v>
      </c>
      <c r="BB20" s="6">
        <v>4</v>
      </c>
      <c r="BC20" s="6"/>
      <c r="BD20" s="6"/>
      <c r="BE20" s="6"/>
      <c r="BF20" s="41"/>
      <c r="BG20" s="44"/>
      <c r="BH20" s="12"/>
      <c r="BI20" s="11"/>
      <c r="BJ20" s="6"/>
      <c r="BK20" s="6"/>
      <c r="BL20" s="6"/>
      <c r="BM20" s="41"/>
      <c r="BN20" s="11"/>
      <c r="BO20" s="6"/>
      <c r="BP20" s="6"/>
      <c r="BQ20" s="6"/>
      <c r="BR20" s="12"/>
      <c r="BS20" s="11"/>
      <c r="BT20" s="6"/>
      <c r="BU20" s="6"/>
      <c r="BV20" s="6"/>
      <c r="BW20" s="12"/>
      <c r="BX20" s="11"/>
      <c r="BY20" s="6"/>
      <c r="BZ20" s="6"/>
      <c r="CA20" s="12"/>
      <c r="CB20" s="11"/>
      <c r="CC20" s="83"/>
      <c r="CD20" s="1"/>
      <c r="CE20" s="1"/>
      <c r="CF20" s="296"/>
      <c r="CG20" s="1"/>
      <c r="CH20" s="1"/>
      <c r="CT20" s="23"/>
      <c r="CU20" s="23">
        <f t="shared" si="0"/>
        <v>714</v>
      </c>
      <c r="CV20" s="34" t="e">
        <f>IF(AND(L20="",N20="",P20="",Q20=""),"",SUM(L20,N20,P20,#REF!,Q20))</f>
        <v>#REF!</v>
      </c>
      <c r="CW20" s="34" t="str">
        <f t="shared" si="1"/>
        <v/>
      </c>
      <c r="CX20" s="23" t="e">
        <f>IF(AND(T20="",V20="",X20="",Y20=""),"",SUM(T20,V20,X20,#REF!,Y20))</f>
        <v>#REF!</v>
      </c>
      <c r="CY20" s="34" t="str">
        <f t="shared" si="2"/>
        <v/>
      </c>
      <c r="CZ20" s="23">
        <f t="shared" si="3"/>
        <v>58</v>
      </c>
      <c r="DA20" s="34">
        <f t="shared" si="4"/>
        <v>12</v>
      </c>
      <c r="DB20" s="23" t="e">
        <f>IF(AND(AK20="",AN20="",AO20="",AP20=""),"",SUM(AK20,AN20,AO20,#REF!,AP20))</f>
        <v>#REF!</v>
      </c>
      <c r="DC20" s="34" t="str">
        <f t="shared" si="5"/>
        <v/>
      </c>
      <c r="DD20" s="23" t="e">
        <f>IF(AND(AS20="",AV20="",AW20="",AX20=""),"",SUM(AS20,AV20,AW20,#REF!,AX20))</f>
        <v>#REF!</v>
      </c>
      <c r="DE20" s="34" t="str">
        <f t="shared" si="6"/>
        <v/>
      </c>
      <c r="DF20" s="23" t="e">
        <f>IF(AND(BA20="",BD20="",BE20="",BF20=""),"",SUM(BA20,BD20,BE20,#REF!,BF20))</f>
        <v>#REF!</v>
      </c>
      <c r="DG20" s="34" t="str">
        <f t="shared" si="7"/>
        <v/>
      </c>
      <c r="DH20" s="34"/>
      <c r="DI20" s="34"/>
    </row>
    <row r="21" spans="1:113">
      <c r="A21" s="73">
        <v>15</v>
      </c>
      <c r="B21" s="412"/>
      <c r="C21" s="413"/>
      <c r="D21" s="414"/>
      <c r="E21" s="415"/>
      <c r="F21" s="416"/>
      <c r="G21" s="416"/>
      <c r="H21" s="417"/>
      <c r="I21" s="418">
        <v>715</v>
      </c>
      <c r="J21" s="419"/>
      <c r="K21" s="420"/>
      <c r="L21" s="11">
        <v>2</v>
      </c>
      <c r="M21" s="6">
        <v>3</v>
      </c>
      <c r="N21" s="6">
        <v>4</v>
      </c>
      <c r="O21" s="6">
        <v>5</v>
      </c>
      <c r="P21" s="6">
        <v>39</v>
      </c>
      <c r="Q21" s="41">
        <v>17</v>
      </c>
      <c r="R21" s="44">
        <v>58</v>
      </c>
      <c r="S21" s="12">
        <v>11</v>
      </c>
      <c r="T21" s="17">
        <v>4</v>
      </c>
      <c r="U21" s="18">
        <v>4</v>
      </c>
      <c r="V21" s="18">
        <v>4</v>
      </c>
      <c r="W21" s="18">
        <v>5</v>
      </c>
      <c r="X21" s="18">
        <v>26</v>
      </c>
      <c r="Y21" s="46">
        <v>9</v>
      </c>
      <c r="Z21" s="44">
        <v>54</v>
      </c>
      <c r="AA21" s="41">
        <v>9</v>
      </c>
      <c r="AB21" s="294" t="s">
        <v>40</v>
      </c>
      <c r="AC21" s="6">
        <v>3</v>
      </c>
      <c r="AD21" s="6">
        <v>3</v>
      </c>
      <c r="AE21" s="6">
        <v>5</v>
      </c>
      <c r="AF21" s="6">
        <v>5</v>
      </c>
      <c r="AG21" s="41">
        <v>45</v>
      </c>
      <c r="AH21" s="44">
        <v>14</v>
      </c>
      <c r="AI21" s="6">
        <v>56</v>
      </c>
      <c r="AJ21" s="44">
        <v>9</v>
      </c>
      <c r="AK21" s="11">
        <v>5</v>
      </c>
      <c r="AL21" s="6">
        <v>5</v>
      </c>
      <c r="AM21" s="6">
        <v>5</v>
      </c>
      <c r="AN21" s="6">
        <v>5</v>
      </c>
      <c r="AO21" s="6">
        <v>36</v>
      </c>
      <c r="AP21" s="41">
        <v>9</v>
      </c>
      <c r="AQ21" s="44">
        <v>55</v>
      </c>
      <c r="AR21" s="12">
        <v>8</v>
      </c>
      <c r="AS21" s="11">
        <v>3</v>
      </c>
      <c r="AT21" s="6">
        <v>3</v>
      </c>
      <c r="AU21" s="6">
        <v>3</v>
      </c>
      <c r="AV21" s="6">
        <v>3</v>
      </c>
      <c r="AW21" s="6">
        <v>24</v>
      </c>
      <c r="AX21" s="41">
        <v>12</v>
      </c>
      <c r="AY21" s="44">
        <v>58</v>
      </c>
      <c r="AZ21" s="12">
        <v>16</v>
      </c>
      <c r="BA21" s="11">
        <v>5</v>
      </c>
      <c r="BB21" s="6">
        <v>4</v>
      </c>
      <c r="BC21" s="6"/>
      <c r="BD21" s="6"/>
      <c r="BE21" s="6"/>
      <c r="BF21" s="41"/>
      <c r="BG21" s="44"/>
      <c r="BH21" s="12"/>
      <c r="BI21" s="11"/>
      <c r="BJ21" s="6"/>
      <c r="BK21" s="6"/>
      <c r="BL21" s="6"/>
      <c r="BM21" s="41"/>
      <c r="BN21" s="11"/>
      <c r="BO21" s="6"/>
      <c r="BP21" s="6"/>
      <c r="BQ21" s="6"/>
      <c r="BR21" s="12"/>
      <c r="BS21" s="11"/>
      <c r="BT21" s="6"/>
      <c r="BU21" s="6"/>
      <c r="BV21" s="6"/>
      <c r="BW21" s="12"/>
      <c r="BX21" s="11"/>
      <c r="BY21" s="6"/>
      <c r="BZ21" s="6"/>
      <c r="CA21" s="12"/>
      <c r="CB21" s="11"/>
      <c r="CC21" s="83"/>
      <c r="CD21" s="1"/>
      <c r="CE21" s="1"/>
      <c r="CF21" s="297"/>
      <c r="CG21" s="1"/>
      <c r="CH21" s="1"/>
      <c r="CT21" s="23"/>
      <c r="CU21" s="23">
        <f t="shared" si="0"/>
        <v>715</v>
      </c>
      <c r="CV21" s="34" t="e">
        <f>IF(AND(L21="",N21="",P21="",Q21=""),"",SUM(L21,N21,P21,#REF!,Q21))</f>
        <v>#REF!</v>
      </c>
      <c r="CW21" s="34" t="str">
        <f t="shared" si="1"/>
        <v/>
      </c>
      <c r="CX21" s="23" t="e">
        <f>IF(AND(T21="",V21="",X21="",Y21=""),"",SUM(T21,V21,X21,#REF!,Y21))</f>
        <v>#REF!</v>
      </c>
      <c r="CY21" s="34" t="str">
        <f t="shared" si="2"/>
        <v/>
      </c>
      <c r="CZ21" s="23">
        <f t="shared" si="3"/>
        <v>61</v>
      </c>
      <c r="DA21" s="34">
        <f t="shared" si="4"/>
        <v>13</v>
      </c>
      <c r="DB21" s="23" t="e">
        <f>IF(AND(AK21="",AN21="",AO21="",AP21=""),"",SUM(AK21,AN21,AO21,#REF!,AP21))</f>
        <v>#REF!</v>
      </c>
      <c r="DC21" s="34" t="str">
        <f t="shared" si="5"/>
        <v/>
      </c>
      <c r="DD21" s="23" t="e">
        <f>IF(AND(AS21="",AV21="",AW21="",AX21=""),"",SUM(AS21,AV21,AW21,#REF!,AX21))</f>
        <v>#REF!</v>
      </c>
      <c r="DE21" s="34" t="str">
        <f t="shared" si="6"/>
        <v/>
      </c>
      <c r="DF21" s="23" t="e">
        <f>IF(AND(BA21="",BD21="",BE21="",BF21=""),"",SUM(BA21,BD21,BE21,#REF!,BF21))</f>
        <v>#REF!</v>
      </c>
      <c r="DG21" s="34" t="str">
        <f t="shared" si="7"/>
        <v/>
      </c>
      <c r="DH21" s="34"/>
      <c r="DI21" s="34"/>
    </row>
    <row r="22" spans="1:113">
      <c r="A22" s="73">
        <v>16</v>
      </c>
      <c r="B22" s="412"/>
      <c r="C22" s="413"/>
      <c r="D22" s="414"/>
      <c r="E22" s="415"/>
      <c r="F22" s="416"/>
      <c r="G22" s="416"/>
      <c r="H22" s="417"/>
      <c r="I22" s="418">
        <v>716</v>
      </c>
      <c r="J22" s="419"/>
      <c r="K22" s="420"/>
      <c r="L22" s="11">
        <v>2</v>
      </c>
      <c r="M22" s="6">
        <v>3</v>
      </c>
      <c r="N22" s="6">
        <v>4</v>
      </c>
      <c r="O22" s="6">
        <v>5</v>
      </c>
      <c r="P22" s="6">
        <v>39</v>
      </c>
      <c r="Q22" s="41">
        <v>17</v>
      </c>
      <c r="R22" s="44">
        <v>58</v>
      </c>
      <c r="S22" s="12">
        <v>11</v>
      </c>
      <c r="T22" s="17">
        <v>4</v>
      </c>
      <c r="U22" s="18">
        <v>4</v>
      </c>
      <c r="V22" s="18">
        <v>4</v>
      </c>
      <c r="W22" s="18">
        <v>5</v>
      </c>
      <c r="X22" s="18">
        <v>28</v>
      </c>
      <c r="Y22" s="46">
        <v>9</v>
      </c>
      <c r="Z22" s="44">
        <v>56</v>
      </c>
      <c r="AA22" s="41">
        <v>8</v>
      </c>
      <c r="AB22" s="294" t="s">
        <v>40</v>
      </c>
      <c r="AC22" s="6">
        <v>3</v>
      </c>
      <c r="AD22" s="6">
        <v>3</v>
      </c>
      <c r="AE22" s="6">
        <v>5</v>
      </c>
      <c r="AF22" s="6">
        <v>5</v>
      </c>
      <c r="AG22" s="41">
        <v>41</v>
      </c>
      <c r="AH22" s="44">
        <v>15</v>
      </c>
      <c r="AI22" s="6">
        <v>54</v>
      </c>
      <c r="AJ22" s="44">
        <v>9</v>
      </c>
      <c r="AK22" s="11">
        <v>5</v>
      </c>
      <c r="AL22" s="6">
        <v>5</v>
      </c>
      <c r="AM22" s="6">
        <v>5</v>
      </c>
      <c r="AN22" s="6">
        <v>5</v>
      </c>
      <c r="AO22" s="6">
        <v>39</v>
      </c>
      <c r="AP22" s="41">
        <v>9</v>
      </c>
      <c r="AQ22" s="44">
        <v>55</v>
      </c>
      <c r="AR22" s="12">
        <v>8</v>
      </c>
      <c r="AS22" s="11">
        <v>3</v>
      </c>
      <c r="AT22" s="6">
        <v>3</v>
      </c>
      <c r="AU22" s="6">
        <v>3</v>
      </c>
      <c r="AV22" s="6">
        <v>3</v>
      </c>
      <c r="AW22" s="6">
        <v>21</v>
      </c>
      <c r="AX22" s="41">
        <v>12</v>
      </c>
      <c r="AY22" s="44">
        <v>58</v>
      </c>
      <c r="AZ22" s="12">
        <v>16</v>
      </c>
      <c r="BA22" s="11">
        <v>5</v>
      </c>
      <c r="BB22" s="6">
        <v>4</v>
      </c>
      <c r="BC22" s="6"/>
      <c r="BD22" s="6"/>
      <c r="BE22" s="6"/>
      <c r="BF22" s="41"/>
      <c r="BG22" s="44"/>
      <c r="BH22" s="12"/>
      <c r="BI22" s="11"/>
      <c r="BJ22" s="6"/>
      <c r="BK22" s="6"/>
      <c r="BL22" s="6"/>
      <c r="BM22" s="41"/>
      <c r="BN22" s="11"/>
      <c r="BO22" s="6"/>
      <c r="BP22" s="6"/>
      <c r="BQ22" s="6"/>
      <c r="BR22" s="12"/>
      <c r="BS22" s="11"/>
      <c r="BT22" s="6"/>
      <c r="BU22" s="6"/>
      <c r="BV22" s="6"/>
      <c r="BW22" s="12"/>
      <c r="BX22" s="11"/>
      <c r="BY22" s="6"/>
      <c r="BZ22" s="6"/>
      <c r="CA22" s="12"/>
      <c r="CB22" s="11"/>
      <c r="CC22" s="83"/>
      <c r="CD22" s="1"/>
      <c r="CE22" s="1"/>
      <c r="CF22" s="298"/>
      <c r="CG22" s="1"/>
      <c r="CH22" s="1"/>
      <c r="CT22" s="23"/>
      <c r="CU22" s="23">
        <f t="shared" si="0"/>
        <v>716</v>
      </c>
      <c r="CV22" s="34" t="e">
        <f>IF(AND(L22="",N22="",P22="",Q22=""),"",SUM(L22,N22,P22,#REF!,Q22))</f>
        <v>#REF!</v>
      </c>
      <c r="CW22" s="34" t="str">
        <f t="shared" si="1"/>
        <v/>
      </c>
      <c r="CX22" s="23" t="e">
        <f>IF(AND(T22="",V22="",X22="",Y22=""),"",SUM(T22,V22,X22,#REF!,Y22))</f>
        <v>#REF!</v>
      </c>
      <c r="CY22" s="34" t="str">
        <f t="shared" si="2"/>
        <v/>
      </c>
      <c r="CZ22" s="23">
        <f t="shared" si="3"/>
        <v>57</v>
      </c>
      <c r="DA22" s="34">
        <f t="shared" si="4"/>
        <v>12</v>
      </c>
      <c r="DB22" s="23" t="e">
        <f>IF(AND(AK22="",AN22="",AO22="",AP22=""),"",SUM(AK22,AN22,AO22,#REF!,AP22))</f>
        <v>#REF!</v>
      </c>
      <c r="DC22" s="34" t="str">
        <f t="shared" si="5"/>
        <v/>
      </c>
      <c r="DD22" s="23" t="e">
        <f>IF(AND(AS22="",AV22="",AW22="",AX22=""),"",SUM(AS22,AV22,AW22,#REF!,AX22))</f>
        <v>#REF!</v>
      </c>
      <c r="DE22" s="34" t="str">
        <f t="shared" si="6"/>
        <v/>
      </c>
      <c r="DF22" s="23" t="e">
        <f>IF(AND(BA22="",BD22="",BE22="",BF22=""),"",SUM(BA22,BD22,BE22,#REF!,BF22))</f>
        <v>#REF!</v>
      </c>
      <c r="DG22" s="34" t="str">
        <f t="shared" si="7"/>
        <v/>
      </c>
      <c r="DH22" s="34"/>
      <c r="DI22" s="34"/>
    </row>
    <row r="23" spans="1:113">
      <c r="A23" s="73">
        <v>17</v>
      </c>
      <c r="B23" s="412"/>
      <c r="C23" s="413"/>
      <c r="D23" s="414"/>
      <c r="E23" s="415"/>
      <c r="F23" s="416"/>
      <c r="G23" s="416"/>
      <c r="H23" s="417"/>
      <c r="I23" s="418">
        <v>717</v>
      </c>
      <c r="J23" s="419"/>
      <c r="K23" s="420"/>
      <c r="L23" s="11">
        <v>2</v>
      </c>
      <c r="M23" s="6">
        <v>3</v>
      </c>
      <c r="N23" s="6">
        <v>4</v>
      </c>
      <c r="O23" s="6">
        <v>5</v>
      </c>
      <c r="P23" s="6">
        <v>39</v>
      </c>
      <c r="Q23" s="41">
        <v>17</v>
      </c>
      <c r="R23" s="44">
        <v>58</v>
      </c>
      <c r="S23" s="12">
        <v>11</v>
      </c>
      <c r="T23" s="17">
        <v>4</v>
      </c>
      <c r="U23" s="18">
        <v>4</v>
      </c>
      <c r="V23" s="18">
        <v>4</v>
      </c>
      <c r="W23" s="18">
        <v>5</v>
      </c>
      <c r="X23" s="18">
        <v>29</v>
      </c>
      <c r="Y23" s="46">
        <v>9</v>
      </c>
      <c r="Z23" s="44">
        <v>58</v>
      </c>
      <c r="AA23" s="41">
        <v>9</v>
      </c>
      <c r="AB23" s="294" t="s">
        <v>40</v>
      </c>
      <c r="AC23" s="6">
        <v>3</v>
      </c>
      <c r="AD23" s="6">
        <v>3</v>
      </c>
      <c r="AE23" s="6">
        <v>5</v>
      </c>
      <c r="AF23" s="6">
        <v>5</v>
      </c>
      <c r="AG23" s="41">
        <v>42</v>
      </c>
      <c r="AH23" s="44">
        <v>16</v>
      </c>
      <c r="AI23" s="6">
        <v>54</v>
      </c>
      <c r="AJ23" s="44">
        <v>9</v>
      </c>
      <c r="AK23" s="11">
        <v>5</v>
      </c>
      <c r="AL23" s="6">
        <v>5</v>
      </c>
      <c r="AM23" s="6">
        <v>5</v>
      </c>
      <c r="AN23" s="6">
        <v>5</v>
      </c>
      <c r="AO23" s="6">
        <v>38</v>
      </c>
      <c r="AP23" s="41">
        <v>9</v>
      </c>
      <c r="AQ23" s="44">
        <v>55</v>
      </c>
      <c r="AR23" s="12">
        <v>8</v>
      </c>
      <c r="AS23" s="11">
        <v>3</v>
      </c>
      <c r="AT23" s="6">
        <v>3</v>
      </c>
      <c r="AU23" s="6">
        <v>3</v>
      </c>
      <c r="AV23" s="6">
        <v>3</v>
      </c>
      <c r="AW23" s="6">
        <v>32</v>
      </c>
      <c r="AX23" s="41">
        <v>12</v>
      </c>
      <c r="AY23" s="44">
        <v>58</v>
      </c>
      <c r="AZ23" s="12">
        <v>16</v>
      </c>
      <c r="BA23" s="11">
        <v>5</v>
      </c>
      <c r="BB23" s="6">
        <v>4</v>
      </c>
      <c r="BC23" s="6"/>
      <c r="BD23" s="6"/>
      <c r="BE23" s="6"/>
      <c r="BF23" s="41"/>
      <c r="BG23" s="44"/>
      <c r="BH23" s="12"/>
      <c r="BI23" s="11"/>
      <c r="BJ23" s="6"/>
      <c r="BK23" s="6"/>
      <c r="BL23" s="6"/>
      <c r="BM23" s="41"/>
      <c r="BN23" s="11"/>
      <c r="BO23" s="6"/>
      <c r="BP23" s="6"/>
      <c r="BQ23" s="6"/>
      <c r="BR23" s="12"/>
      <c r="BS23" s="11"/>
      <c r="BT23" s="6"/>
      <c r="BU23" s="6"/>
      <c r="BV23" s="6"/>
      <c r="BW23" s="12"/>
      <c r="BX23" s="11"/>
      <c r="BY23" s="6"/>
      <c r="BZ23" s="6"/>
      <c r="CA23" s="12"/>
      <c r="CB23" s="11"/>
      <c r="CC23" s="83"/>
      <c r="CD23" s="1"/>
      <c r="CE23" s="1"/>
      <c r="CF23" s="298"/>
      <c r="CG23" s="1"/>
      <c r="CH23" s="1"/>
      <c r="CT23" s="23"/>
      <c r="CU23" s="23">
        <f t="shared" si="0"/>
        <v>717</v>
      </c>
      <c r="CV23" s="34" t="e">
        <f>IF(AND(L23="",N23="",P23="",Q23=""),"",SUM(L23,N23,P23,#REF!,Q23))</f>
        <v>#REF!</v>
      </c>
      <c r="CW23" s="34" t="str">
        <f t="shared" si="1"/>
        <v/>
      </c>
      <c r="CX23" s="23" t="e">
        <f>IF(AND(T23="",V23="",X23="",Y23=""),"",SUM(T23,V23,X23,#REF!,Y23))</f>
        <v>#REF!</v>
      </c>
      <c r="CY23" s="34" t="str">
        <f t="shared" si="2"/>
        <v/>
      </c>
      <c r="CZ23" s="23">
        <f t="shared" si="3"/>
        <v>58</v>
      </c>
      <c r="DA23" s="34">
        <f t="shared" si="4"/>
        <v>12</v>
      </c>
      <c r="DB23" s="23" t="e">
        <f>IF(AND(AK23="",AN23="",AO23="",AP23=""),"",SUM(AK23,AN23,AO23,#REF!,AP23))</f>
        <v>#REF!</v>
      </c>
      <c r="DC23" s="34" t="str">
        <f t="shared" si="5"/>
        <v/>
      </c>
      <c r="DD23" s="23" t="e">
        <f>IF(AND(AS23="",AV23="",AW23="",AX23=""),"",SUM(AS23,AV23,AW23,#REF!,AX23))</f>
        <v>#REF!</v>
      </c>
      <c r="DE23" s="34" t="str">
        <f t="shared" si="6"/>
        <v/>
      </c>
      <c r="DF23" s="23" t="e">
        <f>IF(AND(BA23="",BD23="",BE23="",BF23=""),"",SUM(BA23,BD23,BE23,#REF!,BF23))</f>
        <v>#REF!</v>
      </c>
      <c r="DG23" s="34" t="str">
        <f t="shared" si="7"/>
        <v/>
      </c>
      <c r="DH23" s="34"/>
      <c r="DI23" s="34"/>
    </row>
    <row r="24" spans="1:113" ht="19.5" thickBot="1">
      <c r="A24" s="73">
        <v>18</v>
      </c>
      <c r="B24" s="412"/>
      <c r="C24" s="413"/>
      <c r="D24" s="414"/>
      <c r="E24" s="415"/>
      <c r="F24" s="416"/>
      <c r="G24" s="416"/>
      <c r="H24" s="417"/>
      <c r="I24" s="418">
        <v>718</v>
      </c>
      <c r="J24" s="419"/>
      <c r="K24" s="420"/>
      <c r="L24" s="11">
        <v>2</v>
      </c>
      <c r="M24" s="6">
        <v>3</v>
      </c>
      <c r="N24" s="6">
        <v>4</v>
      </c>
      <c r="O24" s="6">
        <v>5</v>
      </c>
      <c r="P24" s="6">
        <v>39</v>
      </c>
      <c r="Q24" s="41">
        <v>17</v>
      </c>
      <c r="R24" s="44">
        <v>58</v>
      </c>
      <c r="S24" s="12">
        <v>11</v>
      </c>
      <c r="T24" s="17">
        <v>4</v>
      </c>
      <c r="U24" s="18">
        <v>4</v>
      </c>
      <c r="V24" s="18">
        <v>4</v>
      </c>
      <c r="W24" s="18">
        <v>5</v>
      </c>
      <c r="X24" s="18">
        <v>27</v>
      </c>
      <c r="Y24" s="46">
        <v>9</v>
      </c>
      <c r="Z24" s="44">
        <v>59</v>
      </c>
      <c r="AA24" s="41">
        <v>8</v>
      </c>
      <c r="AB24" s="294" t="s">
        <v>190</v>
      </c>
      <c r="AC24" s="6">
        <v>3</v>
      </c>
      <c r="AD24" s="6">
        <v>3</v>
      </c>
      <c r="AE24" s="6">
        <v>5</v>
      </c>
      <c r="AF24" s="6">
        <v>5</v>
      </c>
      <c r="AG24" s="41">
        <v>45</v>
      </c>
      <c r="AH24" s="44">
        <v>14</v>
      </c>
      <c r="AI24" s="6">
        <v>45</v>
      </c>
      <c r="AJ24" s="44">
        <v>9</v>
      </c>
      <c r="AK24" s="11">
        <v>5</v>
      </c>
      <c r="AL24" s="6">
        <v>5</v>
      </c>
      <c r="AM24" s="6">
        <v>5</v>
      </c>
      <c r="AN24" s="6">
        <v>5</v>
      </c>
      <c r="AO24" s="6">
        <v>37</v>
      </c>
      <c r="AP24" s="41">
        <v>8</v>
      </c>
      <c r="AQ24" s="44">
        <v>55</v>
      </c>
      <c r="AR24" s="12">
        <v>8</v>
      </c>
      <c r="AS24" s="11">
        <v>3</v>
      </c>
      <c r="AT24" s="6">
        <v>3</v>
      </c>
      <c r="AU24" s="6">
        <v>3</v>
      </c>
      <c r="AV24" s="6">
        <v>3</v>
      </c>
      <c r="AW24" s="6">
        <v>30</v>
      </c>
      <c r="AX24" s="41">
        <v>12</v>
      </c>
      <c r="AY24" s="44">
        <v>58</v>
      </c>
      <c r="AZ24" s="12">
        <v>16</v>
      </c>
      <c r="BA24" s="11">
        <v>4</v>
      </c>
      <c r="BB24" s="6">
        <v>4</v>
      </c>
      <c r="BC24" s="6"/>
      <c r="BD24" s="6"/>
      <c r="BE24" s="6"/>
      <c r="BF24" s="41"/>
      <c r="BG24" s="44"/>
      <c r="BH24" s="12"/>
      <c r="BI24" s="11"/>
      <c r="BJ24" s="6"/>
      <c r="BK24" s="6"/>
      <c r="BL24" s="6"/>
      <c r="BM24" s="41"/>
      <c r="BN24" s="11"/>
      <c r="BO24" s="6"/>
      <c r="BP24" s="6"/>
      <c r="BQ24" s="6"/>
      <c r="BR24" s="12"/>
      <c r="BS24" s="11"/>
      <c r="BT24" s="6"/>
      <c r="BU24" s="6"/>
      <c r="BV24" s="6"/>
      <c r="BW24" s="12"/>
      <c r="BX24" s="11"/>
      <c r="BY24" s="6"/>
      <c r="BZ24" s="6"/>
      <c r="CA24" s="12"/>
      <c r="CB24" s="11"/>
      <c r="CC24" s="83"/>
      <c r="CD24" s="1"/>
      <c r="CE24" s="1"/>
      <c r="CF24" s="298"/>
      <c r="CG24" s="1"/>
      <c r="CH24" s="1"/>
      <c r="CT24" s="23"/>
      <c r="CU24" s="23">
        <f t="shared" si="0"/>
        <v>718</v>
      </c>
      <c r="CV24" s="34" t="e">
        <f>IF(AND(L24="",N24="",P24="",Q24=""),"",SUM(L24,N24,P24,#REF!,Q24))</f>
        <v>#REF!</v>
      </c>
      <c r="CW24" s="34" t="str">
        <f t="shared" si="1"/>
        <v/>
      </c>
      <c r="CX24" s="23" t="e">
        <f>IF(AND(T24="",V24="",X24="",Y24=""),"",SUM(T24,V24,X24,#REF!,Y24))</f>
        <v>#REF!</v>
      </c>
      <c r="CY24" s="34" t="str">
        <f t="shared" si="2"/>
        <v/>
      </c>
      <c r="CZ24" s="23">
        <f t="shared" si="3"/>
        <v>61</v>
      </c>
      <c r="DA24" s="34">
        <f t="shared" si="4"/>
        <v>13</v>
      </c>
      <c r="DB24" s="23" t="e">
        <f>IF(AND(AK24="",AN24="",AO24="",AP24=""),"",SUM(AK24,AN24,AO24,#REF!,AP24))</f>
        <v>#REF!</v>
      </c>
      <c r="DC24" s="34" t="str">
        <f t="shared" si="5"/>
        <v/>
      </c>
      <c r="DD24" s="23" t="e">
        <f>IF(AND(AS24="",AV24="",AW24="",AX24=""),"",SUM(AS24,AV24,AW24,#REF!,AX24))</f>
        <v>#REF!</v>
      </c>
      <c r="DE24" s="34" t="str">
        <f t="shared" si="6"/>
        <v/>
      </c>
      <c r="DF24" s="23" t="e">
        <f>IF(AND(BA24="",BD24="",BE24="",BF24=""),"",SUM(BA24,BD24,BE24,#REF!,BF24))</f>
        <v>#REF!</v>
      </c>
      <c r="DG24" s="34" t="str">
        <f t="shared" si="7"/>
        <v/>
      </c>
      <c r="DH24" s="34"/>
      <c r="DI24" s="34"/>
    </row>
    <row r="25" spans="1:113">
      <c r="A25" s="73">
        <v>19</v>
      </c>
      <c r="B25" s="412"/>
      <c r="C25" s="413"/>
      <c r="D25" s="414"/>
      <c r="E25" s="415"/>
      <c r="F25" s="416"/>
      <c r="G25" s="416"/>
      <c r="H25" s="417"/>
      <c r="I25" s="418">
        <v>719</v>
      </c>
      <c r="J25" s="419"/>
      <c r="K25" s="420"/>
      <c r="L25" s="11">
        <v>2</v>
      </c>
      <c r="M25" s="6">
        <v>3</v>
      </c>
      <c r="N25" s="6">
        <v>4</v>
      </c>
      <c r="O25" s="6">
        <v>5</v>
      </c>
      <c r="P25" s="6">
        <v>39</v>
      </c>
      <c r="Q25" s="41">
        <v>17</v>
      </c>
      <c r="R25" s="44">
        <v>58</v>
      </c>
      <c r="S25" s="12">
        <v>11</v>
      </c>
      <c r="T25" s="17">
        <v>4</v>
      </c>
      <c r="U25" s="18">
        <v>4</v>
      </c>
      <c r="V25" s="18">
        <v>4</v>
      </c>
      <c r="W25" s="18">
        <v>5</v>
      </c>
      <c r="X25" s="18">
        <v>23</v>
      </c>
      <c r="Y25" s="46">
        <v>9</v>
      </c>
      <c r="Z25" s="44">
        <v>65</v>
      </c>
      <c r="AA25" s="41">
        <v>9</v>
      </c>
      <c r="AB25" s="294" t="s">
        <v>190</v>
      </c>
      <c r="AC25" s="6">
        <v>3</v>
      </c>
      <c r="AD25" s="6">
        <v>3</v>
      </c>
      <c r="AE25" s="6">
        <v>5</v>
      </c>
      <c r="AF25" s="6">
        <v>5</v>
      </c>
      <c r="AG25" s="41">
        <v>41</v>
      </c>
      <c r="AH25" s="44">
        <v>15</v>
      </c>
      <c r="AI25" s="6">
        <v>47</v>
      </c>
      <c r="AJ25" s="44">
        <v>9</v>
      </c>
      <c r="AK25" s="11">
        <v>5</v>
      </c>
      <c r="AL25" s="6">
        <v>5</v>
      </c>
      <c r="AM25" s="6">
        <v>5</v>
      </c>
      <c r="AN25" s="6">
        <v>5</v>
      </c>
      <c r="AO25" s="6">
        <v>32</v>
      </c>
      <c r="AP25" s="41">
        <v>9</v>
      </c>
      <c r="AQ25" s="44">
        <v>55</v>
      </c>
      <c r="AR25" s="12">
        <v>8</v>
      </c>
      <c r="AS25" s="11">
        <v>3</v>
      </c>
      <c r="AT25" s="6">
        <v>3</v>
      </c>
      <c r="AU25" s="6">
        <v>3</v>
      </c>
      <c r="AV25" s="6">
        <v>3</v>
      </c>
      <c r="AW25" s="6">
        <v>31</v>
      </c>
      <c r="AX25" s="41">
        <v>10</v>
      </c>
      <c r="AY25" s="44">
        <v>58</v>
      </c>
      <c r="AZ25" s="12">
        <v>16</v>
      </c>
      <c r="BA25" s="11">
        <v>4</v>
      </c>
      <c r="BB25" s="6">
        <v>4</v>
      </c>
      <c r="BC25" s="6"/>
      <c r="BD25" s="6"/>
      <c r="BE25" s="6"/>
      <c r="BF25" s="41"/>
      <c r="BG25" s="44"/>
      <c r="BH25" s="12"/>
      <c r="BI25" s="11"/>
      <c r="BJ25" s="6"/>
      <c r="BK25" s="6"/>
      <c r="BL25" s="6"/>
      <c r="BM25" s="41"/>
      <c r="BN25" s="11"/>
      <c r="BO25" s="6"/>
      <c r="BP25" s="6"/>
      <c r="BQ25" s="6"/>
      <c r="BR25" s="12"/>
      <c r="BS25" s="11"/>
      <c r="BT25" s="6"/>
      <c r="BU25" s="6"/>
      <c r="BV25" s="6"/>
      <c r="BW25" s="12"/>
      <c r="BX25" s="11"/>
      <c r="BY25" s="6"/>
      <c r="BZ25" s="6"/>
      <c r="CA25" s="12"/>
      <c r="CB25" s="11"/>
      <c r="CC25" s="83"/>
      <c r="CD25" s="1"/>
      <c r="CE25" s="1"/>
      <c r="CF25" s="298"/>
      <c r="CG25" s="301" t="s">
        <v>200</v>
      </c>
      <c r="CH25" s="300" t="s">
        <v>194</v>
      </c>
      <c r="CT25" s="23"/>
      <c r="CU25" s="23">
        <f t="shared" si="0"/>
        <v>719</v>
      </c>
      <c r="CV25" s="34" t="e">
        <f>IF(AND(L25="",N25="",P25="",Q25=""),"",SUM(L25,N25,P25,#REF!,Q25))</f>
        <v>#REF!</v>
      </c>
      <c r="CW25" s="34" t="str">
        <f t="shared" si="1"/>
        <v/>
      </c>
      <c r="CX25" s="23" t="e">
        <f>IF(AND(T25="",V25="",X25="",Y25=""),"",SUM(T25,V25,X25,#REF!,Y25))</f>
        <v>#REF!</v>
      </c>
      <c r="CY25" s="34" t="str">
        <f t="shared" si="2"/>
        <v/>
      </c>
      <c r="CZ25" s="23">
        <f t="shared" si="3"/>
        <v>57</v>
      </c>
      <c r="DA25" s="34">
        <f t="shared" si="4"/>
        <v>12</v>
      </c>
      <c r="DB25" s="23" t="e">
        <f>IF(AND(AK25="",AN25="",AO25="",AP25=""),"",SUM(AK25,AN25,AO25,#REF!,AP25))</f>
        <v>#REF!</v>
      </c>
      <c r="DC25" s="34" t="str">
        <f t="shared" si="5"/>
        <v/>
      </c>
      <c r="DD25" s="23" t="e">
        <f>IF(AND(AS25="",AV25="",AW25="",AX25=""),"",SUM(AS25,AV25,AW25,#REF!,AX25))</f>
        <v>#REF!</v>
      </c>
      <c r="DE25" s="34" t="str">
        <f t="shared" si="6"/>
        <v/>
      </c>
      <c r="DF25" s="23" t="e">
        <f>IF(AND(BA25="",BD25="",BE25="",BF25=""),"",SUM(BA25,BD25,BE25,#REF!,BF25))</f>
        <v>#REF!</v>
      </c>
      <c r="DG25" s="34" t="str">
        <f t="shared" si="7"/>
        <v/>
      </c>
      <c r="DH25" s="34"/>
      <c r="DI25" s="34"/>
    </row>
    <row r="26" spans="1:113">
      <c r="A26" s="73">
        <v>20</v>
      </c>
      <c r="B26" s="412"/>
      <c r="C26" s="413"/>
      <c r="D26" s="414"/>
      <c r="E26" s="415"/>
      <c r="F26" s="416"/>
      <c r="G26" s="416"/>
      <c r="H26" s="417"/>
      <c r="I26" s="418">
        <v>720</v>
      </c>
      <c r="J26" s="419"/>
      <c r="K26" s="420"/>
      <c r="L26" s="11">
        <v>2</v>
      </c>
      <c r="M26" s="6">
        <v>3</v>
      </c>
      <c r="N26" s="6">
        <v>4</v>
      </c>
      <c r="O26" s="6">
        <v>5</v>
      </c>
      <c r="P26" s="6">
        <v>39</v>
      </c>
      <c r="Q26" s="41">
        <v>17</v>
      </c>
      <c r="R26" s="44">
        <v>58</v>
      </c>
      <c r="S26" s="12">
        <v>11</v>
      </c>
      <c r="T26" s="17">
        <v>4</v>
      </c>
      <c r="U26" s="18">
        <v>4</v>
      </c>
      <c r="V26" s="18">
        <v>4</v>
      </c>
      <c r="W26" s="18">
        <v>5</v>
      </c>
      <c r="X26" s="18">
        <v>26</v>
      </c>
      <c r="Y26" s="46">
        <v>9</v>
      </c>
      <c r="Z26" s="44">
        <v>54</v>
      </c>
      <c r="AA26" s="41">
        <v>9</v>
      </c>
      <c r="AB26" s="294" t="s">
        <v>187</v>
      </c>
      <c r="AC26" s="6"/>
      <c r="AD26" s="6"/>
      <c r="AE26" s="6"/>
      <c r="AF26" s="6"/>
      <c r="AG26" s="41"/>
      <c r="AH26" s="44"/>
      <c r="AI26" s="6"/>
      <c r="AJ26" s="44"/>
      <c r="AK26" s="11"/>
      <c r="AL26" s="6"/>
      <c r="AM26" s="6"/>
      <c r="AN26" s="6"/>
      <c r="AO26" s="6"/>
      <c r="AP26" s="41"/>
      <c r="AQ26" s="44"/>
      <c r="AR26" s="12"/>
      <c r="AS26" s="11"/>
      <c r="AT26" s="6"/>
      <c r="AU26" s="6"/>
      <c r="AV26" s="6"/>
      <c r="AW26" s="6"/>
      <c r="AX26" s="41"/>
      <c r="AY26" s="44"/>
      <c r="AZ26" s="12"/>
      <c r="BA26" s="11"/>
      <c r="BB26" s="6"/>
      <c r="BC26" s="6"/>
      <c r="BD26" s="6"/>
      <c r="BE26" s="6"/>
      <c r="BF26" s="41"/>
      <c r="BG26" s="44"/>
      <c r="BH26" s="12"/>
      <c r="BI26" s="11"/>
      <c r="BJ26" s="6"/>
      <c r="BK26" s="6"/>
      <c r="BL26" s="6"/>
      <c r="BM26" s="41"/>
      <c r="BN26" s="11"/>
      <c r="BO26" s="6"/>
      <c r="BP26" s="6"/>
      <c r="BQ26" s="6"/>
      <c r="BR26" s="12"/>
      <c r="BS26" s="11"/>
      <c r="BT26" s="6"/>
      <c r="BU26" s="6"/>
      <c r="BV26" s="6"/>
      <c r="BW26" s="12"/>
      <c r="BX26" s="11"/>
      <c r="BY26" s="6"/>
      <c r="BZ26" s="6"/>
      <c r="CA26" s="12"/>
      <c r="CB26" s="11"/>
      <c r="CC26" s="83"/>
      <c r="CD26" s="1"/>
      <c r="CE26" s="1"/>
      <c r="CF26" s="298"/>
      <c r="CG26" s="430" t="s">
        <v>40</v>
      </c>
      <c r="CH26" s="431" t="s">
        <v>193</v>
      </c>
      <c r="CT26" s="23"/>
      <c r="CU26" s="23">
        <f t="shared" si="0"/>
        <v>720</v>
      </c>
      <c r="CV26" s="34" t="e">
        <f>IF(AND(L26="",N26="",P26="",Q26=""),"",SUM(L26,N26,P26,#REF!,Q26))</f>
        <v>#REF!</v>
      </c>
      <c r="CW26" s="34" t="str">
        <f t="shared" si="1"/>
        <v/>
      </c>
      <c r="CX26" s="23" t="e">
        <f>IF(AND(T26="",V26="",X26="",Y26=""),"",SUM(T26,V26,X26,#REF!,Y26))</f>
        <v>#REF!</v>
      </c>
      <c r="CY26" s="34" t="str">
        <f t="shared" si="2"/>
        <v/>
      </c>
      <c r="CZ26" s="23" t="str">
        <f t="shared" si="3"/>
        <v/>
      </c>
      <c r="DA26" s="34" t="str">
        <f t="shared" si="4"/>
        <v/>
      </c>
      <c r="DB26" s="23" t="str">
        <f>IF(AND(AK26="",AN26="",AO26="",AP26=""),"",SUM(AK26,AN26,AO26,#REF!,AP26))</f>
        <v/>
      </c>
      <c r="DC26" s="34" t="str">
        <f t="shared" si="5"/>
        <v/>
      </c>
      <c r="DD26" s="23" t="str">
        <f>IF(AND(AS26="",AV26="",AW26="",AX26=""),"",SUM(AS26,AV26,AW26,#REF!,AX26))</f>
        <v/>
      </c>
      <c r="DE26" s="34" t="str">
        <f t="shared" si="6"/>
        <v/>
      </c>
      <c r="DF26" s="23" t="str">
        <f>IF(AND(BA26="",BD26="",BE26="",BF26=""),"",SUM(BA26,BD26,BE26,#REF!,BF26))</f>
        <v/>
      </c>
      <c r="DG26" s="34" t="str">
        <f t="shared" si="7"/>
        <v/>
      </c>
      <c r="DH26" s="34"/>
      <c r="DI26" s="34"/>
    </row>
    <row r="27" spans="1:113">
      <c r="A27" s="73">
        <v>21</v>
      </c>
      <c r="B27" s="412"/>
      <c r="C27" s="413"/>
      <c r="D27" s="414"/>
      <c r="E27" s="415"/>
      <c r="F27" s="416"/>
      <c r="G27" s="416"/>
      <c r="H27" s="417"/>
      <c r="I27" s="418">
        <v>721</v>
      </c>
      <c r="J27" s="419"/>
      <c r="K27" s="420"/>
      <c r="L27" s="11">
        <v>2</v>
      </c>
      <c r="M27" s="6">
        <v>3</v>
      </c>
      <c r="N27" s="6">
        <v>4</v>
      </c>
      <c r="O27" s="6">
        <v>5</v>
      </c>
      <c r="P27" s="6">
        <v>39</v>
      </c>
      <c r="Q27" s="41">
        <v>17</v>
      </c>
      <c r="R27" s="44">
        <v>58</v>
      </c>
      <c r="S27" s="12">
        <v>11</v>
      </c>
      <c r="T27" s="17">
        <v>4</v>
      </c>
      <c r="U27" s="18">
        <v>4</v>
      </c>
      <c r="V27" s="18">
        <v>4</v>
      </c>
      <c r="W27" s="18">
        <v>5</v>
      </c>
      <c r="X27" s="18">
        <v>36</v>
      </c>
      <c r="Y27" s="46">
        <v>9</v>
      </c>
      <c r="Z27" s="44">
        <v>52</v>
      </c>
      <c r="AA27" s="41">
        <v>9</v>
      </c>
      <c r="AB27" s="294" t="s">
        <v>187</v>
      </c>
      <c r="AC27" s="6"/>
      <c r="AD27" s="6"/>
      <c r="AE27" s="6"/>
      <c r="AF27" s="6"/>
      <c r="AG27" s="41"/>
      <c r="AH27" s="44"/>
      <c r="AI27" s="6"/>
      <c r="AJ27" s="44"/>
      <c r="AK27" s="11"/>
      <c r="AL27" s="6"/>
      <c r="AM27" s="6"/>
      <c r="AN27" s="6"/>
      <c r="AO27" s="6"/>
      <c r="AP27" s="41"/>
      <c r="AQ27" s="44"/>
      <c r="AR27" s="12"/>
      <c r="AS27" s="11"/>
      <c r="AT27" s="6"/>
      <c r="AU27" s="6"/>
      <c r="AV27" s="6"/>
      <c r="AW27" s="6"/>
      <c r="AX27" s="41"/>
      <c r="AY27" s="44"/>
      <c r="AZ27" s="12"/>
      <c r="BA27" s="11"/>
      <c r="BB27" s="6"/>
      <c r="BC27" s="6"/>
      <c r="BD27" s="6"/>
      <c r="BE27" s="6"/>
      <c r="BF27" s="41"/>
      <c r="BG27" s="44"/>
      <c r="BH27" s="12"/>
      <c r="BI27" s="11"/>
      <c r="BJ27" s="6"/>
      <c r="BK27" s="6"/>
      <c r="BL27" s="6"/>
      <c r="BM27" s="41"/>
      <c r="BN27" s="11"/>
      <c r="BO27" s="6"/>
      <c r="BP27" s="6"/>
      <c r="BQ27" s="6"/>
      <c r="BR27" s="12"/>
      <c r="BS27" s="11"/>
      <c r="BT27" s="6"/>
      <c r="BU27" s="6"/>
      <c r="BV27" s="6"/>
      <c r="BW27" s="12"/>
      <c r="BX27" s="11"/>
      <c r="BY27" s="6"/>
      <c r="BZ27" s="6"/>
      <c r="CA27" s="12"/>
      <c r="CB27" s="11"/>
      <c r="CC27" s="83"/>
      <c r="CD27" s="1"/>
      <c r="CE27" s="1"/>
      <c r="CF27" s="298"/>
      <c r="CG27" s="430" t="s">
        <v>190</v>
      </c>
      <c r="CH27" s="431" t="s">
        <v>195</v>
      </c>
      <c r="CT27" s="23"/>
      <c r="CU27" s="23">
        <f t="shared" si="0"/>
        <v>721</v>
      </c>
      <c r="CV27" s="34" t="e">
        <f>IF(AND(L27="",N27="",P27="",Q27=""),"",SUM(L27,N27,P27,#REF!,Q27))</f>
        <v>#REF!</v>
      </c>
      <c r="CW27" s="34" t="str">
        <f t="shared" si="1"/>
        <v/>
      </c>
      <c r="CX27" s="23" t="e">
        <f>IF(AND(T27="",V27="",X27="",Y27=""),"",SUM(T27,V27,X27,#REF!,Y27))</f>
        <v>#REF!</v>
      </c>
      <c r="CY27" s="34" t="str">
        <f t="shared" si="2"/>
        <v/>
      </c>
      <c r="CZ27" s="23" t="str">
        <f t="shared" si="3"/>
        <v/>
      </c>
      <c r="DA27" s="34" t="str">
        <f t="shared" si="4"/>
        <v/>
      </c>
      <c r="DB27" s="23" t="str">
        <f>IF(AND(AK27="",AN27="",AO27="",AP27=""),"",SUM(AK27,AN27,AO27,#REF!,AP27))</f>
        <v/>
      </c>
      <c r="DC27" s="34" t="str">
        <f t="shared" si="5"/>
        <v/>
      </c>
      <c r="DD27" s="23" t="str">
        <f>IF(AND(AS27="",AV27="",AW27="",AX27=""),"",SUM(AS27,AV27,AW27,#REF!,AX27))</f>
        <v/>
      </c>
      <c r="DE27" s="34" t="str">
        <f t="shared" si="6"/>
        <v/>
      </c>
      <c r="DF27" s="23" t="str">
        <f>IF(AND(BA27="",BD27="",BE27="",BF27=""),"",SUM(BA27,BD27,BE27,#REF!,BF27))</f>
        <v/>
      </c>
      <c r="DG27" s="34" t="str">
        <f t="shared" si="7"/>
        <v/>
      </c>
      <c r="DH27" s="34"/>
      <c r="DI27" s="34"/>
    </row>
    <row r="28" spans="1:113">
      <c r="A28" s="73">
        <v>22</v>
      </c>
      <c r="B28" s="412"/>
      <c r="C28" s="413"/>
      <c r="D28" s="414"/>
      <c r="E28" s="415"/>
      <c r="F28" s="416"/>
      <c r="G28" s="416"/>
      <c r="H28" s="417"/>
      <c r="I28" s="418"/>
      <c r="J28" s="419"/>
      <c r="K28" s="420"/>
      <c r="L28" s="11"/>
      <c r="M28" s="6"/>
      <c r="N28" s="6"/>
      <c r="O28" s="6"/>
      <c r="P28" s="6"/>
      <c r="Q28" s="41"/>
      <c r="R28" s="44"/>
      <c r="S28" s="12"/>
      <c r="T28" s="17"/>
      <c r="U28" s="18"/>
      <c r="V28" s="18"/>
      <c r="W28" s="18"/>
      <c r="X28" s="18"/>
      <c r="Y28" s="46"/>
      <c r="Z28" s="44"/>
      <c r="AA28" s="41"/>
      <c r="AB28" s="294"/>
      <c r="AC28" s="6"/>
      <c r="AD28" s="6"/>
      <c r="AE28" s="6"/>
      <c r="AF28" s="6"/>
      <c r="AG28" s="41"/>
      <c r="AH28" s="44"/>
      <c r="AI28" s="6"/>
      <c r="AJ28" s="44"/>
      <c r="AK28" s="11"/>
      <c r="AL28" s="6"/>
      <c r="AM28" s="6"/>
      <c r="AN28" s="6"/>
      <c r="AO28" s="6"/>
      <c r="AP28" s="41"/>
      <c r="AQ28" s="44"/>
      <c r="AR28" s="12"/>
      <c r="AS28" s="11"/>
      <c r="AT28" s="6"/>
      <c r="AU28" s="6"/>
      <c r="AV28" s="6"/>
      <c r="AW28" s="6"/>
      <c r="AX28" s="41"/>
      <c r="AY28" s="44"/>
      <c r="AZ28" s="12"/>
      <c r="BA28" s="11"/>
      <c r="BB28" s="6"/>
      <c r="BC28" s="6"/>
      <c r="BD28" s="6"/>
      <c r="BE28" s="6"/>
      <c r="BF28" s="41"/>
      <c r="BG28" s="44"/>
      <c r="BH28" s="12"/>
      <c r="BI28" s="11"/>
      <c r="BJ28" s="6"/>
      <c r="BK28" s="6"/>
      <c r="BL28" s="6"/>
      <c r="BM28" s="41"/>
      <c r="BN28" s="11"/>
      <c r="BO28" s="6"/>
      <c r="BP28" s="6"/>
      <c r="BQ28" s="6"/>
      <c r="BR28" s="12"/>
      <c r="BS28" s="11"/>
      <c r="BT28" s="6"/>
      <c r="BU28" s="6"/>
      <c r="BV28" s="6"/>
      <c r="BW28" s="12"/>
      <c r="BX28" s="11"/>
      <c r="BY28" s="6"/>
      <c r="BZ28" s="6"/>
      <c r="CA28" s="12"/>
      <c r="CB28" s="11"/>
      <c r="CC28" s="83"/>
      <c r="CD28" s="1"/>
      <c r="CE28" s="1"/>
      <c r="CF28" s="298"/>
      <c r="CG28" s="430" t="s">
        <v>187</v>
      </c>
      <c r="CH28" s="431" t="s">
        <v>196</v>
      </c>
      <c r="CT28" s="23"/>
      <c r="CU28" s="23" t="str">
        <f t="shared" si="0"/>
        <v/>
      </c>
      <c r="CV28" s="34" t="str">
        <f>IF(AND(L28="",N28="",P28="",Q28=""),"",SUM(L28,N28,P28,#REF!,Q28))</f>
        <v/>
      </c>
      <c r="CW28" s="34" t="str">
        <f t="shared" si="1"/>
        <v/>
      </c>
      <c r="CX28" s="23" t="str">
        <f>IF(AND(T28="",V28="",X28="",Y28=""),"",SUM(T28,V28,X28,#REF!,Y28))</f>
        <v/>
      </c>
      <c r="CY28" s="34" t="str">
        <f t="shared" si="2"/>
        <v/>
      </c>
      <c r="CZ28" s="23" t="str">
        <f t="shared" si="3"/>
        <v/>
      </c>
      <c r="DA28" s="34" t="str">
        <f t="shared" si="4"/>
        <v/>
      </c>
      <c r="DB28" s="23" t="str">
        <f>IF(AND(AK28="",AN28="",AO28="",AP28=""),"",SUM(AK28,AN28,AO28,#REF!,AP28))</f>
        <v/>
      </c>
      <c r="DC28" s="34" t="str">
        <f t="shared" si="5"/>
        <v/>
      </c>
      <c r="DD28" s="23" t="str">
        <f>IF(AND(AS28="",AV28="",AW28="",AX28=""),"",SUM(AS28,AV28,AW28,#REF!,AX28))</f>
        <v/>
      </c>
      <c r="DE28" s="34" t="str">
        <f t="shared" si="6"/>
        <v/>
      </c>
      <c r="DF28" s="23" t="str">
        <f>IF(AND(BA28="",BD28="",BE28="",BF28=""),"",SUM(BA28,BD28,BE28,#REF!,BF28))</f>
        <v/>
      </c>
      <c r="DG28" s="34" t="str">
        <f t="shared" si="7"/>
        <v/>
      </c>
      <c r="DH28" s="34"/>
      <c r="DI28" s="34"/>
    </row>
    <row r="29" spans="1:113">
      <c r="A29" s="73">
        <v>23</v>
      </c>
      <c r="B29" s="412"/>
      <c r="C29" s="413"/>
      <c r="D29" s="414"/>
      <c r="E29" s="415"/>
      <c r="F29" s="416"/>
      <c r="G29" s="416"/>
      <c r="H29" s="417"/>
      <c r="I29" s="418"/>
      <c r="J29" s="419"/>
      <c r="K29" s="420"/>
      <c r="L29" s="11"/>
      <c r="M29" s="6"/>
      <c r="N29" s="6"/>
      <c r="O29" s="6"/>
      <c r="P29" s="6"/>
      <c r="Q29" s="41"/>
      <c r="R29" s="44"/>
      <c r="S29" s="12"/>
      <c r="T29" s="17"/>
      <c r="U29" s="18"/>
      <c r="V29" s="18"/>
      <c r="W29" s="18"/>
      <c r="X29" s="18"/>
      <c r="Y29" s="46"/>
      <c r="Z29" s="44"/>
      <c r="AA29" s="41"/>
      <c r="AB29" s="294"/>
      <c r="AC29" s="6"/>
      <c r="AD29" s="6"/>
      <c r="AE29" s="6"/>
      <c r="AF29" s="6"/>
      <c r="AG29" s="41"/>
      <c r="AH29" s="44"/>
      <c r="AI29" s="6"/>
      <c r="AJ29" s="44"/>
      <c r="AK29" s="11"/>
      <c r="AL29" s="6"/>
      <c r="AM29" s="6"/>
      <c r="AN29" s="6"/>
      <c r="AO29" s="6"/>
      <c r="AP29" s="41"/>
      <c r="AQ29" s="44"/>
      <c r="AR29" s="12"/>
      <c r="AS29" s="11"/>
      <c r="AT29" s="6"/>
      <c r="AU29" s="6"/>
      <c r="AV29" s="6"/>
      <c r="AW29" s="6"/>
      <c r="AX29" s="41"/>
      <c r="AY29" s="44"/>
      <c r="AZ29" s="12"/>
      <c r="BA29" s="11"/>
      <c r="BB29" s="6"/>
      <c r="BC29" s="6"/>
      <c r="BD29" s="6"/>
      <c r="BE29" s="6"/>
      <c r="BF29" s="48"/>
      <c r="BG29" s="44"/>
      <c r="BH29" s="12"/>
      <c r="BI29" s="11"/>
      <c r="BJ29" s="6"/>
      <c r="BK29" s="6"/>
      <c r="BL29" s="6"/>
      <c r="BM29" s="41"/>
      <c r="BN29" s="11"/>
      <c r="BO29" s="6"/>
      <c r="BP29" s="6"/>
      <c r="BQ29" s="6"/>
      <c r="BR29" s="12"/>
      <c r="BS29" s="11"/>
      <c r="BT29" s="6"/>
      <c r="BU29" s="6"/>
      <c r="BV29" s="6"/>
      <c r="BW29" s="12"/>
      <c r="BX29" s="11"/>
      <c r="BY29" s="6"/>
      <c r="BZ29" s="6"/>
      <c r="CA29" s="12"/>
      <c r="CB29" s="11"/>
      <c r="CC29" s="83"/>
      <c r="CD29" s="1"/>
      <c r="CE29" s="1"/>
      <c r="CF29" s="298"/>
      <c r="CG29" s="430" t="s">
        <v>191</v>
      </c>
      <c r="CH29" s="431" t="s">
        <v>197</v>
      </c>
      <c r="CT29" s="23"/>
      <c r="CU29" s="23" t="str">
        <f t="shared" si="0"/>
        <v/>
      </c>
      <c r="CV29" s="34" t="str">
        <f>IF(AND(L29="",N29="",P29="",Q29=""),"",SUM(L29,N29,P29,#REF!,Q29))</f>
        <v/>
      </c>
      <c r="CW29" s="34" t="str">
        <f t="shared" si="1"/>
        <v/>
      </c>
      <c r="CX29" s="23" t="str">
        <f>IF(AND(T29="",V29="",X29="",Y29=""),"",SUM(T29,V29,X29,#REF!,Y29))</f>
        <v/>
      </c>
      <c r="CY29" s="34" t="str">
        <f t="shared" si="2"/>
        <v/>
      </c>
      <c r="CZ29" s="23" t="str">
        <f t="shared" si="3"/>
        <v/>
      </c>
      <c r="DA29" s="34" t="str">
        <f t="shared" si="4"/>
        <v/>
      </c>
      <c r="DB29" s="23" t="str">
        <f>IF(AND(AK29="",AN29="",AO29="",AP29=""),"",SUM(AK29,AN29,AO29,#REF!,AP29))</f>
        <v/>
      </c>
      <c r="DC29" s="34" t="str">
        <f t="shared" si="5"/>
        <v/>
      </c>
      <c r="DD29" s="23" t="str">
        <f>IF(AND(AS29="",AV29="",AW29="",AX29=""),"",SUM(AS29,AV29,AW29,#REF!,AX29))</f>
        <v/>
      </c>
      <c r="DE29" s="34" t="str">
        <f t="shared" si="6"/>
        <v/>
      </c>
      <c r="DF29" s="23" t="str">
        <f>IF(AND(BA29="",BD29="",BE29="",BF29=""),"",SUM(BA29,BD29,BE29,#REF!,BF29))</f>
        <v/>
      </c>
      <c r="DG29" s="34" t="str">
        <f t="shared" si="7"/>
        <v/>
      </c>
      <c r="DH29" s="34"/>
      <c r="DI29" s="34"/>
    </row>
    <row r="30" spans="1:113">
      <c r="A30" s="73">
        <v>24</v>
      </c>
      <c r="B30" s="412"/>
      <c r="C30" s="413"/>
      <c r="D30" s="414"/>
      <c r="E30" s="415"/>
      <c r="F30" s="416"/>
      <c r="G30" s="416"/>
      <c r="H30" s="417"/>
      <c r="I30" s="418"/>
      <c r="J30" s="419"/>
      <c r="K30" s="420"/>
      <c r="L30" s="11"/>
      <c r="M30" s="6"/>
      <c r="N30" s="6"/>
      <c r="O30" s="6"/>
      <c r="P30" s="6"/>
      <c r="Q30" s="41"/>
      <c r="R30" s="44"/>
      <c r="S30" s="12"/>
      <c r="T30" s="17"/>
      <c r="U30" s="18"/>
      <c r="V30" s="18"/>
      <c r="W30" s="18"/>
      <c r="X30" s="18"/>
      <c r="Y30" s="46"/>
      <c r="Z30" s="44"/>
      <c r="AA30" s="41"/>
      <c r="AB30" s="294"/>
      <c r="AC30" s="6"/>
      <c r="AD30" s="6"/>
      <c r="AE30" s="6"/>
      <c r="AF30" s="6"/>
      <c r="AG30" s="41"/>
      <c r="AH30" s="44"/>
      <c r="AI30" s="6"/>
      <c r="AJ30" s="44"/>
      <c r="AK30" s="11"/>
      <c r="AL30" s="6"/>
      <c r="AM30" s="6"/>
      <c r="AN30" s="6"/>
      <c r="AO30" s="6"/>
      <c r="AP30" s="41"/>
      <c r="AQ30" s="44"/>
      <c r="AR30" s="12"/>
      <c r="AS30" s="11"/>
      <c r="AT30" s="6"/>
      <c r="AU30" s="6"/>
      <c r="AV30" s="6"/>
      <c r="AW30" s="6"/>
      <c r="AX30" s="41"/>
      <c r="AY30" s="44"/>
      <c r="AZ30" s="12"/>
      <c r="BA30" s="11"/>
      <c r="BB30" s="6"/>
      <c r="BC30" s="6"/>
      <c r="BD30" s="6"/>
      <c r="BE30" s="6"/>
      <c r="BF30" s="41"/>
      <c r="BG30" s="44"/>
      <c r="BH30" s="12"/>
      <c r="BI30" s="11"/>
      <c r="BJ30" s="6"/>
      <c r="BK30" s="6"/>
      <c r="BL30" s="6"/>
      <c r="BM30" s="41"/>
      <c r="BN30" s="11"/>
      <c r="BO30" s="6"/>
      <c r="BP30" s="6"/>
      <c r="BQ30" s="6"/>
      <c r="BR30" s="12"/>
      <c r="BS30" s="11"/>
      <c r="BT30" s="6"/>
      <c r="BU30" s="6"/>
      <c r="BV30" s="6"/>
      <c r="BW30" s="12"/>
      <c r="BX30" s="11"/>
      <c r="BY30" s="6"/>
      <c r="BZ30" s="6"/>
      <c r="CA30" s="12"/>
      <c r="CB30" s="11"/>
      <c r="CC30" s="83"/>
      <c r="CD30" s="1"/>
      <c r="CE30" s="1"/>
      <c r="CF30" s="298"/>
      <c r="CG30" s="430" t="s">
        <v>189</v>
      </c>
      <c r="CH30" s="431" t="s">
        <v>198</v>
      </c>
      <c r="CT30" s="23"/>
      <c r="CU30" s="23" t="str">
        <f t="shared" si="0"/>
        <v/>
      </c>
      <c r="CV30" s="34" t="str">
        <f>IF(AND(L30="",N30="",P30="",Q30=""),"",SUM(L30,N30,P30,#REF!,Q30))</f>
        <v/>
      </c>
      <c r="CW30" s="34" t="str">
        <f t="shared" si="1"/>
        <v/>
      </c>
      <c r="CX30" s="23" t="str">
        <f>IF(AND(T30="",V30="",X30="",Y30=""),"",SUM(T30,V30,X30,#REF!,Y30))</f>
        <v/>
      </c>
      <c r="CY30" s="34" t="str">
        <f t="shared" si="2"/>
        <v/>
      </c>
      <c r="CZ30" s="23" t="str">
        <f t="shared" si="3"/>
        <v/>
      </c>
      <c r="DA30" s="34" t="str">
        <f t="shared" si="4"/>
        <v/>
      </c>
      <c r="DB30" s="23" t="str">
        <f>IF(AND(AK30="",AN30="",AO30="",AP30=""),"",SUM(AK30,AN30,AO30,#REF!,AP30))</f>
        <v/>
      </c>
      <c r="DC30" s="34" t="str">
        <f t="shared" si="5"/>
        <v/>
      </c>
      <c r="DD30" s="23" t="str">
        <f>IF(AND(AS30="",AV30="",AW30="",AX30=""),"",SUM(AS30,AV30,AW30,#REF!,AX30))</f>
        <v/>
      </c>
      <c r="DE30" s="34" t="str">
        <f t="shared" si="6"/>
        <v/>
      </c>
      <c r="DF30" s="23" t="str">
        <f>IF(AND(BA30="",BD30="",BE30="",BF30=""),"",SUM(BA30,BD30,BE30,#REF!,BF30))</f>
        <v/>
      </c>
      <c r="DG30" s="34" t="str">
        <f t="shared" si="7"/>
        <v/>
      </c>
      <c r="DH30" s="34"/>
      <c r="DI30" s="34"/>
    </row>
    <row r="31" spans="1:113">
      <c r="A31" s="73">
        <v>25</v>
      </c>
      <c r="B31" s="412"/>
      <c r="C31" s="413"/>
      <c r="D31" s="414"/>
      <c r="E31" s="415"/>
      <c r="F31" s="416"/>
      <c r="G31" s="416"/>
      <c r="H31" s="417"/>
      <c r="I31" s="418"/>
      <c r="J31" s="419"/>
      <c r="K31" s="420"/>
      <c r="L31" s="11"/>
      <c r="M31" s="6"/>
      <c r="N31" s="6"/>
      <c r="O31" s="6"/>
      <c r="P31" s="6"/>
      <c r="Q31" s="41"/>
      <c r="R31" s="44"/>
      <c r="S31" s="12"/>
      <c r="T31" s="17"/>
      <c r="U31" s="18"/>
      <c r="V31" s="18"/>
      <c r="W31" s="18"/>
      <c r="X31" s="18"/>
      <c r="Y31" s="46"/>
      <c r="Z31" s="44"/>
      <c r="AA31" s="41"/>
      <c r="AB31" s="294"/>
      <c r="AC31" s="6"/>
      <c r="AD31" s="6"/>
      <c r="AE31" s="6"/>
      <c r="AF31" s="6"/>
      <c r="AG31" s="41"/>
      <c r="AH31" s="44"/>
      <c r="AI31" s="6"/>
      <c r="AJ31" s="44"/>
      <c r="AK31" s="11"/>
      <c r="AL31" s="6"/>
      <c r="AM31" s="6"/>
      <c r="AN31" s="6"/>
      <c r="AO31" s="6"/>
      <c r="AP31" s="41"/>
      <c r="AQ31" s="44"/>
      <c r="AR31" s="12"/>
      <c r="AS31" s="11"/>
      <c r="AT31" s="6"/>
      <c r="AU31" s="6"/>
      <c r="AV31" s="6"/>
      <c r="AW31" s="6"/>
      <c r="AX31" s="41"/>
      <c r="AY31" s="44"/>
      <c r="AZ31" s="12"/>
      <c r="BA31" s="11"/>
      <c r="BB31" s="6"/>
      <c r="BC31" s="6"/>
      <c r="BD31" s="6"/>
      <c r="BE31" s="6"/>
      <c r="BF31" s="41"/>
      <c r="BG31" s="44"/>
      <c r="BH31" s="12"/>
      <c r="BI31" s="11"/>
      <c r="BJ31" s="6"/>
      <c r="BK31" s="6"/>
      <c r="BL31" s="6"/>
      <c r="BM31" s="41"/>
      <c r="BN31" s="11"/>
      <c r="BO31" s="6"/>
      <c r="BP31" s="6"/>
      <c r="BQ31" s="6"/>
      <c r="BR31" s="12"/>
      <c r="BS31" s="11"/>
      <c r="BT31" s="6"/>
      <c r="BU31" s="6"/>
      <c r="BV31" s="6"/>
      <c r="BW31" s="12"/>
      <c r="BX31" s="11"/>
      <c r="BY31" s="6"/>
      <c r="BZ31" s="6"/>
      <c r="CA31" s="12"/>
      <c r="CB31" s="11"/>
      <c r="CC31" s="83"/>
      <c r="CD31" s="1"/>
      <c r="CE31" s="1"/>
      <c r="CF31" s="298"/>
      <c r="CG31" s="430" t="s">
        <v>192</v>
      </c>
      <c r="CH31" s="431" t="s">
        <v>199</v>
      </c>
      <c r="CT31" s="23"/>
      <c r="CU31" s="23" t="str">
        <f t="shared" si="0"/>
        <v/>
      </c>
      <c r="CV31" s="34" t="str">
        <f>IF(AND(L31="",N31="",P31="",Q31=""),"",SUM(L31,N31,P31,#REF!,Q31))</f>
        <v/>
      </c>
      <c r="CW31" s="34" t="str">
        <f t="shared" si="1"/>
        <v/>
      </c>
      <c r="CX31" s="23" t="str">
        <f>IF(AND(T31="",V31="",X31="",Y31=""),"",SUM(T31,V31,X31,#REF!,Y31))</f>
        <v/>
      </c>
      <c r="CY31" s="34" t="str">
        <f t="shared" si="2"/>
        <v/>
      </c>
      <c r="CZ31" s="23" t="str">
        <f t="shared" si="3"/>
        <v/>
      </c>
      <c r="DA31" s="34" t="str">
        <f t="shared" si="4"/>
        <v/>
      </c>
      <c r="DB31" s="23" t="str">
        <f>IF(AND(AK31="",AN31="",AO31="",AP31=""),"",SUM(AK31,AN31,AO31,#REF!,AP31))</f>
        <v/>
      </c>
      <c r="DC31" s="34" t="str">
        <f t="shared" si="5"/>
        <v/>
      </c>
      <c r="DD31" s="23" t="str">
        <f>IF(AND(AS31="",AV31="",AW31="",AX31=""),"",SUM(AS31,AV31,AW31,#REF!,AX31))</f>
        <v/>
      </c>
      <c r="DE31" s="34" t="str">
        <f t="shared" si="6"/>
        <v/>
      </c>
      <c r="DF31" s="23" t="str">
        <f>IF(AND(BA31="",BD31="",BE31="",BF31=""),"",SUM(BA31,BD31,BE31,#REF!,BF31))</f>
        <v/>
      </c>
      <c r="DG31" s="34" t="str">
        <f t="shared" si="7"/>
        <v/>
      </c>
      <c r="DH31" s="34"/>
      <c r="DI31" s="34"/>
    </row>
    <row r="32" spans="1:113" ht="19.5" thickBot="1">
      <c r="A32" s="73">
        <v>26</v>
      </c>
      <c r="B32" s="412"/>
      <c r="C32" s="413"/>
      <c r="D32" s="414"/>
      <c r="E32" s="415"/>
      <c r="F32" s="416"/>
      <c r="G32" s="416"/>
      <c r="H32" s="417"/>
      <c r="I32" s="418"/>
      <c r="J32" s="419"/>
      <c r="K32" s="420"/>
      <c r="L32" s="11"/>
      <c r="M32" s="6"/>
      <c r="N32" s="6"/>
      <c r="O32" s="6"/>
      <c r="P32" s="6"/>
      <c r="Q32" s="41"/>
      <c r="R32" s="44"/>
      <c r="S32" s="12"/>
      <c r="T32" s="17"/>
      <c r="U32" s="18"/>
      <c r="V32" s="18"/>
      <c r="W32" s="18"/>
      <c r="X32" s="18"/>
      <c r="Y32" s="46"/>
      <c r="Z32" s="44"/>
      <c r="AA32" s="41"/>
      <c r="AB32" s="294"/>
      <c r="AC32" s="6"/>
      <c r="AD32" s="6"/>
      <c r="AE32" s="6"/>
      <c r="AF32" s="6"/>
      <c r="AG32" s="41"/>
      <c r="AH32" s="44"/>
      <c r="AI32" s="6"/>
      <c r="AJ32" s="44"/>
      <c r="AK32" s="11"/>
      <c r="AL32" s="6"/>
      <c r="AM32" s="6"/>
      <c r="AN32" s="6"/>
      <c r="AO32" s="6"/>
      <c r="AP32" s="41"/>
      <c r="AQ32" s="44"/>
      <c r="AR32" s="12"/>
      <c r="AS32" s="11"/>
      <c r="AT32" s="6"/>
      <c r="AU32" s="6"/>
      <c r="AV32" s="6"/>
      <c r="AW32" s="6"/>
      <c r="AX32" s="41"/>
      <c r="AY32" s="44"/>
      <c r="AZ32" s="12"/>
      <c r="BA32" s="11"/>
      <c r="BB32" s="6"/>
      <c r="BC32" s="6"/>
      <c r="BD32" s="6"/>
      <c r="BE32" s="6"/>
      <c r="BF32" s="41"/>
      <c r="BG32" s="44"/>
      <c r="BH32" s="12"/>
      <c r="BI32" s="11"/>
      <c r="BJ32" s="6"/>
      <c r="BK32" s="6"/>
      <c r="BL32" s="6"/>
      <c r="BM32" s="41"/>
      <c r="BN32" s="11"/>
      <c r="BO32" s="6"/>
      <c r="BP32" s="6"/>
      <c r="BQ32" s="6"/>
      <c r="BR32" s="12"/>
      <c r="BS32" s="11"/>
      <c r="BT32" s="6"/>
      <c r="BU32" s="6"/>
      <c r="BV32" s="6"/>
      <c r="BW32" s="12"/>
      <c r="BX32" s="11"/>
      <c r="BY32" s="6"/>
      <c r="BZ32" s="6"/>
      <c r="CA32" s="12"/>
      <c r="CB32" s="11"/>
      <c r="CC32" s="83"/>
      <c r="CD32" s="1"/>
      <c r="CE32" s="1"/>
      <c r="CF32" s="298"/>
      <c r="CG32" s="432"/>
      <c r="CH32" s="433"/>
      <c r="CT32" s="23"/>
      <c r="CU32" s="23" t="str">
        <f t="shared" si="0"/>
        <v/>
      </c>
      <c r="CV32" s="34" t="str">
        <f>IF(AND(L32="",N32="",P32="",Q32=""),"",SUM(L32,N32,P32,#REF!,Q32))</f>
        <v/>
      </c>
      <c r="CW32" s="34" t="str">
        <f t="shared" si="1"/>
        <v/>
      </c>
      <c r="CX32" s="23" t="str">
        <f>IF(AND(T32="",V32="",X32="",Y32=""),"",SUM(T32,V32,X32,#REF!,Y32))</f>
        <v/>
      </c>
      <c r="CY32" s="34" t="str">
        <f t="shared" si="2"/>
        <v/>
      </c>
      <c r="CZ32" s="23" t="str">
        <f t="shared" si="3"/>
        <v/>
      </c>
      <c r="DA32" s="34" t="str">
        <f t="shared" si="4"/>
        <v/>
      </c>
      <c r="DB32" s="23" t="str">
        <f>IF(AND(AK32="",AN32="",AO32="",AP32=""),"",SUM(AK32,AN32,AO32,#REF!,AP32))</f>
        <v/>
      </c>
      <c r="DC32" s="34" t="str">
        <f t="shared" si="5"/>
        <v/>
      </c>
      <c r="DD32" s="23" t="str">
        <f>IF(AND(AS32="",AV32="",AW32="",AX32=""),"",SUM(AS32,AV32,AW32,#REF!,AX32))</f>
        <v/>
      </c>
      <c r="DE32" s="34" t="str">
        <f t="shared" si="6"/>
        <v/>
      </c>
      <c r="DF32" s="23" t="str">
        <f>IF(AND(BA32="",BD32="",BE32="",BF32=""),"",SUM(BA32,BD32,BE32,#REF!,BF32))</f>
        <v/>
      </c>
      <c r="DG32" s="34" t="str">
        <f t="shared" si="7"/>
        <v/>
      </c>
      <c r="DH32" s="34"/>
      <c r="DI32" s="34"/>
    </row>
    <row r="33" spans="1:113">
      <c r="A33" s="73">
        <v>27</v>
      </c>
      <c r="B33" s="412"/>
      <c r="C33" s="413"/>
      <c r="D33" s="414"/>
      <c r="E33" s="415"/>
      <c r="F33" s="416"/>
      <c r="G33" s="416"/>
      <c r="H33" s="417"/>
      <c r="I33" s="418"/>
      <c r="J33" s="419"/>
      <c r="K33" s="420"/>
      <c r="L33" s="11"/>
      <c r="M33" s="6"/>
      <c r="N33" s="6"/>
      <c r="O33" s="6"/>
      <c r="P33" s="6"/>
      <c r="Q33" s="41"/>
      <c r="R33" s="44"/>
      <c r="S33" s="12"/>
      <c r="T33" s="17"/>
      <c r="U33" s="18"/>
      <c r="V33" s="18"/>
      <c r="W33" s="18"/>
      <c r="X33" s="18"/>
      <c r="Y33" s="46"/>
      <c r="Z33" s="44"/>
      <c r="AA33" s="41"/>
      <c r="AB33" s="294"/>
      <c r="AC33" s="6"/>
      <c r="AD33" s="6"/>
      <c r="AE33" s="6"/>
      <c r="AF33" s="6"/>
      <c r="AG33" s="41"/>
      <c r="AH33" s="44"/>
      <c r="AI33" s="6"/>
      <c r="AJ33" s="44"/>
      <c r="AK33" s="11"/>
      <c r="AL33" s="6"/>
      <c r="AM33" s="6"/>
      <c r="AN33" s="6"/>
      <c r="AO33" s="6"/>
      <c r="AP33" s="41"/>
      <c r="AQ33" s="44"/>
      <c r="AR33" s="12"/>
      <c r="AS33" s="11"/>
      <c r="AT33" s="6"/>
      <c r="AU33" s="6"/>
      <c r="AV33" s="6"/>
      <c r="AW33" s="6"/>
      <c r="AX33" s="41"/>
      <c r="AY33" s="44"/>
      <c r="AZ33" s="12"/>
      <c r="BA33" s="11"/>
      <c r="BB33" s="6"/>
      <c r="BC33" s="6"/>
      <c r="BD33" s="6"/>
      <c r="BE33" s="6"/>
      <c r="BF33" s="41"/>
      <c r="BG33" s="44"/>
      <c r="BH33" s="12"/>
      <c r="BI33" s="11"/>
      <c r="BJ33" s="6"/>
      <c r="BK33" s="6"/>
      <c r="BL33" s="6"/>
      <c r="BM33" s="41"/>
      <c r="BN33" s="11"/>
      <c r="BO33" s="6"/>
      <c r="BP33" s="6"/>
      <c r="BQ33" s="6"/>
      <c r="BR33" s="12"/>
      <c r="BS33" s="11"/>
      <c r="BT33" s="6"/>
      <c r="BU33" s="6"/>
      <c r="BV33" s="6"/>
      <c r="BW33" s="12"/>
      <c r="BX33" s="11"/>
      <c r="BY33" s="6"/>
      <c r="BZ33" s="6"/>
      <c r="CA33" s="12"/>
      <c r="CB33" s="11"/>
      <c r="CC33" s="83"/>
      <c r="CD33" s="1"/>
      <c r="CE33" s="1"/>
      <c r="CF33" s="298"/>
      <c r="CG33" s="1"/>
      <c r="CH33" s="1"/>
      <c r="CT33" s="23"/>
      <c r="CU33" s="23" t="str">
        <f t="shared" si="0"/>
        <v/>
      </c>
      <c r="CV33" s="34" t="str">
        <f>IF(AND(L33="",N33="",P33="",Q33=""),"",SUM(L33,N33,P33,#REF!,Q33))</f>
        <v/>
      </c>
      <c r="CW33" s="34" t="str">
        <f t="shared" si="1"/>
        <v/>
      </c>
      <c r="CX33" s="23" t="str">
        <f>IF(AND(T33="",V33="",X33="",Y33=""),"",SUM(T33,V33,X33,#REF!,Y33))</f>
        <v/>
      </c>
      <c r="CY33" s="34" t="str">
        <f t="shared" si="2"/>
        <v/>
      </c>
      <c r="CZ33" s="23" t="str">
        <f t="shared" si="3"/>
        <v/>
      </c>
      <c r="DA33" s="34" t="str">
        <f t="shared" si="4"/>
        <v/>
      </c>
      <c r="DB33" s="23" t="str">
        <f>IF(AND(AK33="",AN33="",AO33="",AP33=""),"",SUM(AK33,AN33,AO33,#REF!,AP33))</f>
        <v/>
      </c>
      <c r="DC33" s="34" t="str">
        <f t="shared" si="5"/>
        <v/>
      </c>
      <c r="DD33" s="23" t="str">
        <f>IF(AND(AS33="",AV33="",AW33="",AX33=""),"",SUM(AS33,AV33,AW33,#REF!,AX33))</f>
        <v/>
      </c>
      <c r="DE33" s="34" t="str">
        <f t="shared" si="6"/>
        <v/>
      </c>
      <c r="DF33" s="23" t="str">
        <f>IF(AND(BA33="",BD33="",BE33="",BF33=""),"",SUM(BA33,BD33,BE33,#REF!,BF33))</f>
        <v/>
      </c>
      <c r="DG33" s="34" t="str">
        <f t="shared" si="7"/>
        <v/>
      </c>
      <c r="DH33" s="34"/>
      <c r="DI33" s="34"/>
    </row>
    <row r="34" spans="1:113">
      <c r="A34" s="73">
        <v>28</v>
      </c>
      <c r="B34" s="412"/>
      <c r="C34" s="413"/>
      <c r="D34" s="414"/>
      <c r="E34" s="415"/>
      <c r="F34" s="416"/>
      <c r="G34" s="416"/>
      <c r="H34" s="417"/>
      <c r="I34" s="418"/>
      <c r="J34" s="419"/>
      <c r="K34" s="420"/>
      <c r="L34" s="11">
        <v>9</v>
      </c>
      <c r="M34" s="6"/>
      <c r="N34" s="6">
        <v>9</v>
      </c>
      <c r="O34" s="6"/>
      <c r="P34" s="6">
        <v>33</v>
      </c>
      <c r="Q34" s="41"/>
      <c r="R34" s="44">
        <v>37</v>
      </c>
      <c r="S34" s="12">
        <v>11</v>
      </c>
      <c r="T34" s="17">
        <v>9</v>
      </c>
      <c r="U34" s="18"/>
      <c r="V34" s="18">
        <v>9</v>
      </c>
      <c r="W34" s="18"/>
      <c r="X34" s="18">
        <v>44</v>
      </c>
      <c r="Y34" s="46">
        <v>9</v>
      </c>
      <c r="Z34" s="44">
        <v>48</v>
      </c>
      <c r="AA34" s="41">
        <v>9</v>
      </c>
      <c r="AB34" s="294"/>
      <c r="AC34" s="6">
        <v>9</v>
      </c>
      <c r="AD34" s="6">
        <v>9</v>
      </c>
      <c r="AE34" s="6">
        <v>36</v>
      </c>
      <c r="AF34" s="6">
        <v>5</v>
      </c>
      <c r="AG34" s="41">
        <v>10</v>
      </c>
      <c r="AH34" s="44">
        <v>55</v>
      </c>
      <c r="AI34" s="6">
        <v>9</v>
      </c>
      <c r="AJ34" s="44">
        <v>8</v>
      </c>
      <c r="AK34" s="11">
        <v>9</v>
      </c>
      <c r="AL34" s="6"/>
      <c r="AM34" s="6"/>
      <c r="AN34" s="6">
        <v>6</v>
      </c>
      <c r="AO34" s="6">
        <v>36</v>
      </c>
      <c r="AP34" s="41">
        <v>9</v>
      </c>
      <c r="AQ34" s="44">
        <v>55</v>
      </c>
      <c r="AR34" s="12">
        <v>8</v>
      </c>
      <c r="AS34" s="11">
        <v>9</v>
      </c>
      <c r="AT34" s="6"/>
      <c r="AU34" s="6"/>
      <c r="AV34" s="6">
        <v>7</v>
      </c>
      <c r="AW34" s="6">
        <v>25</v>
      </c>
      <c r="AX34" s="41">
        <v>9</v>
      </c>
      <c r="AY34" s="44">
        <v>58</v>
      </c>
      <c r="AZ34" s="12">
        <v>16</v>
      </c>
      <c r="BA34" s="11">
        <v>11</v>
      </c>
      <c r="BB34" s="6"/>
      <c r="BC34" s="6"/>
      <c r="BD34" s="6">
        <v>14</v>
      </c>
      <c r="BE34" s="6">
        <v>39</v>
      </c>
      <c r="BF34" s="41">
        <v>9</v>
      </c>
      <c r="BG34" s="44">
        <v>62</v>
      </c>
      <c r="BH34" s="12">
        <v>18</v>
      </c>
      <c r="BI34" s="11"/>
      <c r="BJ34" s="6"/>
      <c r="BK34" s="6"/>
      <c r="BL34" s="6"/>
      <c r="BM34" s="41"/>
      <c r="BN34" s="11"/>
      <c r="BO34" s="6"/>
      <c r="BP34" s="6"/>
      <c r="BQ34" s="6"/>
      <c r="BR34" s="12"/>
      <c r="BS34" s="11"/>
      <c r="BT34" s="6"/>
      <c r="BU34" s="6"/>
      <c r="BV34" s="6"/>
      <c r="BW34" s="12"/>
      <c r="BX34" s="11"/>
      <c r="BY34" s="6"/>
      <c r="BZ34" s="6"/>
      <c r="CA34" s="12"/>
      <c r="CB34" s="11"/>
      <c r="CC34" s="83"/>
      <c r="CD34" s="1"/>
      <c r="CE34" s="1"/>
      <c r="CF34" s="298"/>
      <c r="CG34" s="1"/>
      <c r="CH34" s="1"/>
      <c r="CT34" s="23"/>
      <c r="CU34" s="23" t="str">
        <f t="shared" si="0"/>
        <v/>
      </c>
      <c r="CV34" s="34" t="e">
        <f>IF(AND(L34="",N34="",P34="",Q34=""),"",SUM(L34,N34,P34,#REF!,Q34))</f>
        <v>#REF!</v>
      </c>
      <c r="CW34" s="34" t="str">
        <f t="shared" si="1"/>
        <v/>
      </c>
      <c r="CX34" s="23" t="e">
        <f>IF(AND(T34="",V34="",X34="",Y34=""),"",SUM(T34,V34,X34,#REF!,Y34))</f>
        <v>#REF!</v>
      </c>
      <c r="CY34" s="34" t="str">
        <f t="shared" si="2"/>
        <v/>
      </c>
      <c r="CZ34" s="23">
        <f t="shared" si="3"/>
        <v>69</v>
      </c>
      <c r="DA34" s="34">
        <f t="shared" si="4"/>
        <v>14</v>
      </c>
      <c r="DB34" s="23" t="e">
        <f>IF(AND(AK34="",AN34="",AO34="",AP34=""),"",SUM(AK34,AN34,AO34,#REF!,AP34))</f>
        <v>#REF!</v>
      </c>
      <c r="DC34" s="34" t="str">
        <f t="shared" si="5"/>
        <v/>
      </c>
      <c r="DD34" s="23" t="e">
        <f>IF(AND(AS34="",AV34="",AW34="",AX34=""),"",SUM(AS34,AV34,AW34,#REF!,AX34))</f>
        <v>#REF!</v>
      </c>
      <c r="DE34" s="34" t="str">
        <f t="shared" si="6"/>
        <v/>
      </c>
      <c r="DF34" s="23" t="e">
        <f>IF(AND(BA34="",BD34="",BE34="",BF34=""),"",SUM(BA34,BD34,BE34,#REF!,BF34))</f>
        <v>#REF!</v>
      </c>
      <c r="DG34" s="34" t="str">
        <f t="shared" si="7"/>
        <v/>
      </c>
      <c r="DH34" s="34"/>
      <c r="DI34" s="34"/>
    </row>
    <row r="35" spans="1:113">
      <c r="A35" s="73">
        <v>29</v>
      </c>
      <c r="B35" s="412"/>
      <c r="C35" s="413"/>
      <c r="D35" s="414"/>
      <c r="E35" s="415"/>
      <c r="F35" s="416"/>
      <c r="G35" s="416"/>
      <c r="H35" s="417"/>
      <c r="I35" s="418"/>
      <c r="J35" s="419"/>
      <c r="K35" s="420"/>
      <c r="L35" s="11">
        <v>9</v>
      </c>
      <c r="M35" s="6"/>
      <c r="N35" s="6">
        <v>9</v>
      </c>
      <c r="O35" s="6"/>
      <c r="P35" s="6">
        <v>33</v>
      </c>
      <c r="Q35" s="41"/>
      <c r="R35" s="44">
        <v>37</v>
      </c>
      <c r="S35" s="12">
        <v>11</v>
      </c>
      <c r="T35" s="17">
        <v>9</v>
      </c>
      <c r="U35" s="18"/>
      <c r="V35" s="18">
        <v>9</v>
      </c>
      <c r="W35" s="18"/>
      <c r="X35" s="18">
        <v>41</v>
      </c>
      <c r="Y35" s="46">
        <v>8</v>
      </c>
      <c r="Z35" s="44">
        <v>47</v>
      </c>
      <c r="AA35" s="41">
        <v>9</v>
      </c>
      <c r="AB35" s="294"/>
      <c r="AC35" s="6">
        <v>9</v>
      </c>
      <c r="AD35" s="6">
        <v>9</v>
      </c>
      <c r="AE35" s="6">
        <v>35</v>
      </c>
      <c r="AF35" s="6">
        <v>5</v>
      </c>
      <c r="AG35" s="41">
        <v>9</v>
      </c>
      <c r="AH35" s="44">
        <v>55</v>
      </c>
      <c r="AI35" s="6">
        <v>9</v>
      </c>
      <c r="AJ35" s="44">
        <v>9</v>
      </c>
      <c r="AK35" s="11">
        <v>9</v>
      </c>
      <c r="AL35" s="6"/>
      <c r="AM35" s="6"/>
      <c r="AN35" s="6">
        <v>6</v>
      </c>
      <c r="AO35" s="6">
        <v>41</v>
      </c>
      <c r="AP35" s="41">
        <v>9</v>
      </c>
      <c r="AQ35" s="44">
        <v>55</v>
      </c>
      <c r="AR35" s="12">
        <v>8</v>
      </c>
      <c r="AS35" s="11">
        <v>9</v>
      </c>
      <c r="AT35" s="6"/>
      <c r="AU35" s="6"/>
      <c r="AV35" s="6">
        <v>7</v>
      </c>
      <c r="AW35" s="6">
        <v>26</v>
      </c>
      <c r="AX35" s="41">
        <v>8</v>
      </c>
      <c r="AY35" s="44">
        <v>58</v>
      </c>
      <c r="AZ35" s="12">
        <v>16</v>
      </c>
      <c r="BA35" s="11">
        <v>12</v>
      </c>
      <c r="BB35" s="6"/>
      <c r="BC35" s="6"/>
      <c r="BD35" s="6">
        <v>15</v>
      </c>
      <c r="BE35" s="6">
        <v>39</v>
      </c>
      <c r="BF35" s="41">
        <v>9</v>
      </c>
      <c r="BG35" s="44">
        <v>62</v>
      </c>
      <c r="BH35" s="12">
        <v>18</v>
      </c>
      <c r="BI35" s="11"/>
      <c r="BJ35" s="6"/>
      <c r="BK35" s="6"/>
      <c r="BL35" s="6"/>
      <c r="BM35" s="41"/>
      <c r="BN35" s="11"/>
      <c r="BO35" s="6"/>
      <c r="BP35" s="6"/>
      <c r="BQ35" s="6"/>
      <c r="BR35" s="12"/>
      <c r="BS35" s="11"/>
      <c r="BT35" s="6"/>
      <c r="BU35" s="6"/>
      <c r="BV35" s="6"/>
      <c r="BW35" s="12"/>
      <c r="BX35" s="11"/>
      <c r="BY35" s="6"/>
      <c r="BZ35" s="6"/>
      <c r="CA35" s="12"/>
      <c r="CB35" s="11"/>
      <c r="CC35" s="83"/>
      <c r="CD35" s="1"/>
      <c r="CE35" s="1"/>
      <c r="CF35" s="298"/>
      <c r="CG35" s="302"/>
      <c r="CH35" s="1"/>
      <c r="CT35" s="23"/>
      <c r="CU35" s="23" t="str">
        <f t="shared" si="0"/>
        <v/>
      </c>
      <c r="CV35" s="34" t="e">
        <f>IF(AND(L35="",N35="",P35="",Q35=""),"",SUM(L35,N35,P35,#REF!,Q35))</f>
        <v>#REF!</v>
      </c>
      <c r="CW35" s="34" t="str">
        <f t="shared" si="1"/>
        <v/>
      </c>
      <c r="CX35" s="23" t="e">
        <f>IF(AND(T35="",V35="",X35="",Y35=""),"",SUM(T35,V35,X35,#REF!,Y35))</f>
        <v>#REF!</v>
      </c>
      <c r="CY35" s="34" t="str">
        <f t="shared" si="2"/>
        <v/>
      </c>
      <c r="CZ35" s="23">
        <f t="shared" si="3"/>
        <v>67</v>
      </c>
      <c r="DA35" s="34">
        <f t="shared" si="4"/>
        <v>14</v>
      </c>
      <c r="DB35" s="23" t="e">
        <f>IF(AND(AK35="",AN35="",AO35="",AP35=""),"",SUM(AK35,AN35,AO35,#REF!,AP35))</f>
        <v>#REF!</v>
      </c>
      <c r="DC35" s="34" t="str">
        <f t="shared" si="5"/>
        <v/>
      </c>
      <c r="DD35" s="23" t="e">
        <f>IF(AND(AS35="",AV35="",AW35="",AX35=""),"",SUM(AS35,AV35,AW35,#REF!,AX35))</f>
        <v>#REF!</v>
      </c>
      <c r="DE35" s="34" t="str">
        <f t="shared" si="6"/>
        <v/>
      </c>
      <c r="DF35" s="23" t="e">
        <f>IF(AND(BA35="",BD35="",BE35="",BF35=""),"",SUM(BA35,BD35,BE35,#REF!,BF35))</f>
        <v>#REF!</v>
      </c>
      <c r="DG35" s="34" t="str">
        <f t="shared" si="7"/>
        <v/>
      </c>
      <c r="DH35" s="34"/>
      <c r="DI35" s="34"/>
    </row>
    <row r="36" spans="1:113">
      <c r="A36" s="73">
        <v>30</v>
      </c>
      <c r="B36" s="412"/>
      <c r="C36" s="413"/>
      <c r="D36" s="414"/>
      <c r="E36" s="415"/>
      <c r="F36" s="416"/>
      <c r="G36" s="416"/>
      <c r="H36" s="417"/>
      <c r="I36" s="418"/>
      <c r="J36" s="419"/>
      <c r="K36" s="420"/>
      <c r="L36" s="11">
        <v>9</v>
      </c>
      <c r="M36" s="6"/>
      <c r="N36" s="6">
        <v>9</v>
      </c>
      <c r="O36" s="6"/>
      <c r="P36" s="6">
        <v>36</v>
      </c>
      <c r="Q36" s="41"/>
      <c r="R36" s="44">
        <v>37</v>
      </c>
      <c r="S36" s="12">
        <v>11</v>
      </c>
      <c r="T36" s="17">
        <v>9</v>
      </c>
      <c r="U36" s="18"/>
      <c r="V36" s="18">
        <v>9</v>
      </c>
      <c r="W36" s="18"/>
      <c r="X36" s="18">
        <v>40</v>
      </c>
      <c r="Y36" s="46">
        <v>7</v>
      </c>
      <c r="Z36" s="44">
        <v>49</v>
      </c>
      <c r="AA36" s="41">
        <v>9</v>
      </c>
      <c r="AB36" s="294"/>
      <c r="AC36" s="6">
        <v>9</v>
      </c>
      <c r="AD36" s="6">
        <v>9</v>
      </c>
      <c r="AE36" s="6">
        <v>36</v>
      </c>
      <c r="AF36" s="6">
        <v>5</v>
      </c>
      <c r="AG36" s="41">
        <v>8</v>
      </c>
      <c r="AH36" s="44">
        <v>55</v>
      </c>
      <c r="AI36" s="6">
        <v>9</v>
      </c>
      <c r="AJ36" s="44">
        <v>6</v>
      </c>
      <c r="AK36" s="11">
        <v>9</v>
      </c>
      <c r="AL36" s="6"/>
      <c r="AM36" s="6"/>
      <c r="AN36" s="6">
        <v>6</v>
      </c>
      <c r="AO36" s="6">
        <v>40</v>
      </c>
      <c r="AP36" s="41">
        <v>9</v>
      </c>
      <c r="AQ36" s="44">
        <v>55</v>
      </c>
      <c r="AR36" s="12">
        <v>8</v>
      </c>
      <c r="AS36" s="11">
        <v>9</v>
      </c>
      <c r="AT36" s="6"/>
      <c r="AU36" s="6"/>
      <c r="AV36" s="6">
        <v>7</v>
      </c>
      <c r="AW36" s="6">
        <v>27</v>
      </c>
      <c r="AX36" s="41">
        <v>8</v>
      </c>
      <c r="AY36" s="44">
        <v>58</v>
      </c>
      <c r="AZ36" s="12">
        <v>16</v>
      </c>
      <c r="BA36" s="11">
        <v>15</v>
      </c>
      <c r="BB36" s="6"/>
      <c r="BC36" s="6"/>
      <c r="BD36" s="6">
        <v>12</v>
      </c>
      <c r="BE36" s="6">
        <v>39</v>
      </c>
      <c r="BF36" s="41">
        <v>9</v>
      </c>
      <c r="BG36" s="44">
        <v>62</v>
      </c>
      <c r="BH36" s="12">
        <v>18</v>
      </c>
      <c r="BI36" s="11"/>
      <c r="BJ36" s="6"/>
      <c r="BK36" s="6"/>
      <c r="BL36" s="6"/>
      <c r="BM36" s="41"/>
      <c r="BN36" s="11"/>
      <c r="BO36" s="6"/>
      <c r="BP36" s="6"/>
      <c r="BQ36" s="6"/>
      <c r="BR36" s="12"/>
      <c r="BS36" s="11"/>
      <c r="BT36" s="6"/>
      <c r="BU36" s="6"/>
      <c r="BV36" s="6"/>
      <c r="BW36" s="12"/>
      <c r="BX36" s="11"/>
      <c r="BY36" s="6"/>
      <c r="BZ36" s="6"/>
      <c r="CA36" s="12"/>
      <c r="CB36" s="11"/>
      <c r="CC36" s="83"/>
      <c r="CD36" s="1"/>
      <c r="CE36" s="1"/>
      <c r="CF36" s="298"/>
      <c r="CG36" s="1"/>
      <c r="CH36" s="1"/>
      <c r="CT36" s="23"/>
      <c r="CU36" s="23" t="str">
        <f t="shared" si="0"/>
        <v/>
      </c>
      <c r="CV36" s="34" t="e">
        <f>IF(AND(L36="",N36="",P36="",Q36=""),"",SUM(L36,N36,P36,#REF!,Q36))</f>
        <v>#REF!</v>
      </c>
      <c r="CW36" s="34" t="str">
        <f t="shared" si="1"/>
        <v/>
      </c>
      <c r="CX36" s="23" t="e">
        <f>IF(AND(T36="",V36="",X36="",Y36=""),"",SUM(T36,V36,X36,#REF!,Y36))</f>
        <v>#REF!</v>
      </c>
      <c r="CY36" s="34" t="str">
        <f t="shared" si="2"/>
        <v/>
      </c>
      <c r="CZ36" s="23">
        <f t="shared" si="3"/>
        <v>67</v>
      </c>
      <c r="DA36" s="34">
        <f t="shared" si="4"/>
        <v>14</v>
      </c>
      <c r="DB36" s="23" t="e">
        <f>IF(AND(AK36="",AN36="",AO36="",AP36=""),"",SUM(AK36,AN36,AO36,#REF!,AP36))</f>
        <v>#REF!</v>
      </c>
      <c r="DC36" s="34" t="str">
        <f t="shared" si="5"/>
        <v/>
      </c>
      <c r="DD36" s="23" t="e">
        <f>IF(AND(AS36="",AV36="",AW36="",AX36=""),"",SUM(AS36,AV36,AW36,#REF!,AX36))</f>
        <v>#REF!</v>
      </c>
      <c r="DE36" s="34" t="str">
        <f t="shared" si="6"/>
        <v/>
      </c>
      <c r="DF36" s="23" t="e">
        <f>IF(AND(BA36="",BD36="",BE36="",BF36=""),"",SUM(BA36,BD36,BE36,#REF!,BF36))</f>
        <v>#REF!</v>
      </c>
      <c r="DG36" s="34" t="str">
        <f t="shared" si="7"/>
        <v/>
      </c>
      <c r="DH36" s="34"/>
      <c r="DI36" s="34"/>
    </row>
    <row r="37" spans="1:113">
      <c r="A37" s="73">
        <v>31</v>
      </c>
      <c r="B37" s="412"/>
      <c r="C37" s="413"/>
      <c r="D37" s="414"/>
      <c r="E37" s="415"/>
      <c r="F37" s="416"/>
      <c r="G37" s="416"/>
      <c r="H37" s="417"/>
      <c r="I37" s="418"/>
      <c r="J37" s="419"/>
      <c r="K37" s="420"/>
      <c r="L37" s="11">
        <v>7</v>
      </c>
      <c r="M37" s="6"/>
      <c r="N37" s="6">
        <v>8</v>
      </c>
      <c r="O37" s="6"/>
      <c r="P37" s="6">
        <v>32</v>
      </c>
      <c r="Q37" s="41"/>
      <c r="R37" s="44">
        <v>37</v>
      </c>
      <c r="S37" s="12">
        <v>11</v>
      </c>
      <c r="T37" s="17">
        <v>8</v>
      </c>
      <c r="U37" s="18"/>
      <c r="V37" s="18">
        <v>8</v>
      </c>
      <c r="W37" s="18"/>
      <c r="X37" s="18">
        <v>40</v>
      </c>
      <c r="Y37" s="46">
        <v>9</v>
      </c>
      <c r="Z37" s="44">
        <v>41</v>
      </c>
      <c r="AA37" s="41">
        <v>9</v>
      </c>
      <c r="AB37" s="294"/>
      <c r="AC37" s="6">
        <v>10</v>
      </c>
      <c r="AD37" s="6">
        <v>10</v>
      </c>
      <c r="AE37" s="6">
        <v>38</v>
      </c>
      <c r="AF37" s="6">
        <v>5</v>
      </c>
      <c r="AG37" s="41">
        <v>9</v>
      </c>
      <c r="AH37" s="44">
        <v>55</v>
      </c>
      <c r="AI37" s="6">
        <v>9</v>
      </c>
      <c r="AJ37" s="44">
        <v>5</v>
      </c>
      <c r="AK37" s="11"/>
      <c r="AL37" s="6"/>
      <c r="AM37" s="6"/>
      <c r="AN37" s="6"/>
      <c r="AO37" s="6"/>
      <c r="AP37" s="41"/>
      <c r="AQ37" s="44">
        <v>55</v>
      </c>
      <c r="AR37" s="12">
        <v>8</v>
      </c>
      <c r="AS37" s="11"/>
      <c r="AT37" s="6"/>
      <c r="AU37" s="6"/>
      <c r="AV37" s="6"/>
      <c r="AW37" s="6">
        <v>30</v>
      </c>
      <c r="AX37" s="41">
        <v>8</v>
      </c>
      <c r="AY37" s="44">
        <v>58</v>
      </c>
      <c r="AZ37" s="12">
        <v>16</v>
      </c>
      <c r="BA37" s="11">
        <v>11</v>
      </c>
      <c r="BB37" s="6"/>
      <c r="BC37" s="6"/>
      <c r="BD37" s="6">
        <v>13</v>
      </c>
      <c r="BE37" s="6">
        <v>39</v>
      </c>
      <c r="BF37" s="41">
        <v>8</v>
      </c>
      <c r="BG37" s="44">
        <v>62</v>
      </c>
      <c r="BH37" s="12">
        <v>18</v>
      </c>
      <c r="BI37" s="11"/>
      <c r="BJ37" s="6"/>
      <c r="BK37" s="6"/>
      <c r="BL37" s="6"/>
      <c r="BM37" s="41"/>
      <c r="BN37" s="11"/>
      <c r="BO37" s="6"/>
      <c r="BP37" s="6"/>
      <c r="BQ37" s="6"/>
      <c r="BR37" s="12"/>
      <c r="BS37" s="11"/>
      <c r="BT37" s="6"/>
      <c r="BU37" s="6"/>
      <c r="BV37" s="6"/>
      <c r="BW37" s="12"/>
      <c r="BX37" s="11"/>
      <c r="BY37" s="6"/>
      <c r="BZ37" s="6"/>
      <c r="CA37" s="12"/>
      <c r="CB37" s="11"/>
      <c r="CC37" s="83"/>
      <c r="CD37" s="1"/>
      <c r="CE37" s="1"/>
      <c r="CF37" s="298"/>
      <c r="CG37" s="303" t="str">
        <f>'Master sheet'!D11</f>
        <v>Hindi</v>
      </c>
      <c r="CH37" s="1"/>
      <c r="CT37" s="23"/>
      <c r="CU37" s="23" t="str">
        <f t="shared" si="0"/>
        <v/>
      </c>
      <c r="CV37" s="34" t="e">
        <f>IF(AND(L37="",N37="",P37="",Q37=""),"",SUM(L37,N37,P37,#REF!,Q37))</f>
        <v>#REF!</v>
      </c>
      <c r="CW37" s="34" t="str">
        <f t="shared" si="1"/>
        <v/>
      </c>
      <c r="CX37" s="23" t="e">
        <f>IF(AND(T37="",V37="",X37="",Y37=""),"",SUM(T37,V37,X37,#REF!,Y37))</f>
        <v>#REF!</v>
      </c>
      <c r="CY37" s="34" t="str">
        <f t="shared" si="2"/>
        <v/>
      </c>
      <c r="CZ37" s="23">
        <f t="shared" si="3"/>
        <v>72</v>
      </c>
      <c r="DA37" s="34">
        <f t="shared" si="4"/>
        <v>15</v>
      </c>
      <c r="DB37" s="23" t="str">
        <f>IF(AND(AK37="",AN37="",AO37="",AP37=""),"",SUM(AK37,AN37,AO37,#REF!,AP37))</f>
        <v/>
      </c>
      <c r="DC37" s="34" t="str">
        <f t="shared" si="5"/>
        <v/>
      </c>
      <c r="DD37" s="23" t="e">
        <f>IF(AND(AS37="",AV37="",AW37="",AX37=""),"",SUM(AS37,AV37,AW37,#REF!,AX37))</f>
        <v>#REF!</v>
      </c>
      <c r="DE37" s="34" t="str">
        <f t="shared" si="6"/>
        <v/>
      </c>
      <c r="DF37" s="23" t="e">
        <f>IF(AND(BA37="",BD37="",BE37="",BF37=""),"",SUM(BA37,BD37,BE37,#REF!,BF37))</f>
        <v>#REF!</v>
      </c>
      <c r="DG37" s="34" t="str">
        <f t="shared" si="7"/>
        <v/>
      </c>
      <c r="DH37" s="34"/>
      <c r="DI37" s="34"/>
    </row>
    <row r="38" spans="1:113">
      <c r="A38" s="73">
        <v>32</v>
      </c>
      <c r="B38" s="412"/>
      <c r="C38" s="413"/>
      <c r="D38" s="414"/>
      <c r="E38" s="415"/>
      <c r="F38" s="416"/>
      <c r="G38" s="416"/>
      <c r="H38" s="417"/>
      <c r="I38" s="418"/>
      <c r="J38" s="419"/>
      <c r="K38" s="420"/>
      <c r="L38" s="11"/>
      <c r="M38" s="6"/>
      <c r="N38" s="6"/>
      <c r="O38" s="6"/>
      <c r="P38" s="6">
        <v>10</v>
      </c>
      <c r="Q38" s="41"/>
      <c r="R38" s="44">
        <v>37</v>
      </c>
      <c r="S38" s="12">
        <v>11</v>
      </c>
      <c r="T38" s="17"/>
      <c r="U38" s="18"/>
      <c r="V38" s="18"/>
      <c r="W38" s="18"/>
      <c r="X38" s="18"/>
      <c r="Y38" s="46"/>
      <c r="Z38" s="44">
        <v>40</v>
      </c>
      <c r="AA38" s="41">
        <v>9</v>
      </c>
      <c r="AB38" s="294"/>
      <c r="AC38" s="6"/>
      <c r="AD38" s="6"/>
      <c r="AE38" s="6"/>
      <c r="AF38" s="6"/>
      <c r="AG38" s="41">
        <v>8</v>
      </c>
      <c r="AH38" s="44">
        <v>55</v>
      </c>
      <c r="AI38" s="6">
        <v>9</v>
      </c>
      <c r="AJ38" s="44">
        <v>9</v>
      </c>
      <c r="AK38" s="11"/>
      <c r="AL38" s="6"/>
      <c r="AM38" s="6"/>
      <c r="AN38" s="6"/>
      <c r="AO38" s="6"/>
      <c r="AP38" s="41"/>
      <c r="AQ38" s="44">
        <v>55</v>
      </c>
      <c r="AR38" s="12">
        <v>8</v>
      </c>
      <c r="AS38" s="11"/>
      <c r="AT38" s="6"/>
      <c r="AU38" s="6"/>
      <c r="AV38" s="6"/>
      <c r="AW38" s="6">
        <v>30</v>
      </c>
      <c r="AX38" s="41">
        <v>8</v>
      </c>
      <c r="AY38" s="44">
        <v>58</v>
      </c>
      <c r="AZ38" s="12">
        <v>16</v>
      </c>
      <c r="BA38" s="11">
        <v>11</v>
      </c>
      <c r="BB38" s="6"/>
      <c r="BC38" s="6"/>
      <c r="BD38" s="6">
        <v>13</v>
      </c>
      <c r="BE38" s="6">
        <v>32</v>
      </c>
      <c r="BF38" s="41">
        <v>9</v>
      </c>
      <c r="BG38" s="44">
        <v>62</v>
      </c>
      <c r="BH38" s="12">
        <v>18</v>
      </c>
      <c r="BI38" s="11"/>
      <c r="BJ38" s="6"/>
      <c r="BK38" s="6"/>
      <c r="BL38" s="6"/>
      <c r="BM38" s="41"/>
      <c r="BN38" s="11"/>
      <c r="BO38" s="6"/>
      <c r="BP38" s="6"/>
      <c r="BQ38" s="6"/>
      <c r="BR38" s="12"/>
      <c r="BS38" s="11"/>
      <c r="BT38" s="6"/>
      <c r="BU38" s="6"/>
      <c r="BV38" s="6"/>
      <c r="BW38" s="12"/>
      <c r="BX38" s="11"/>
      <c r="BY38" s="6"/>
      <c r="BZ38" s="6"/>
      <c r="CA38" s="12"/>
      <c r="CB38" s="11"/>
      <c r="CC38" s="83"/>
      <c r="CD38" s="1"/>
      <c r="CE38" s="1"/>
      <c r="CF38" s="298"/>
      <c r="CG38" s="299"/>
      <c r="CH38" s="1"/>
      <c r="CT38" s="23"/>
      <c r="CU38" s="23" t="str">
        <f t="shared" si="0"/>
        <v/>
      </c>
      <c r="CV38" s="34" t="e">
        <f>IF(AND(L38="",N38="",P38="",Q38=""),"",SUM(L38,N38,P38,#REF!,Q38))</f>
        <v>#REF!</v>
      </c>
      <c r="CW38" s="34" t="str">
        <f t="shared" si="1"/>
        <v/>
      </c>
      <c r="CX38" s="23" t="str">
        <f>IF(AND(T38="",V38="",X38="",Y38=""),"",SUM(T38,V38,X38,#REF!,Y38))</f>
        <v/>
      </c>
      <c r="CY38" s="34" t="str">
        <f t="shared" si="2"/>
        <v/>
      </c>
      <c r="CZ38" s="23">
        <f t="shared" si="3"/>
        <v>8</v>
      </c>
      <c r="DA38" s="34">
        <f t="shared" si="4"/>
        <v>2</v>
      </c>
      <c r="DB38" s="23" t="str">
        <f>IF(AND(AK38="",AN38="",AO38="",AP38=""),"",SUM(AK38,AN38,AO38,#REF!,AP38))</f>
        <v/>
      </c>
      <c r="DC38" s="34" t="str">
        <f t="shared" si="5"/>
        <v/>
      </c>
      <c r="DD38" s="23" t="e">
        <f>IF(AND(AS38="",AV38="",AW38="",AX38=""),"",SUM(AS38,AV38,AW38,#REF!,AX38))</f>
        <v>#REF!</v>
      </c>
      <c r="DE38" s="34" t="str">
        <f t="shared" si="6"/>
        <v/>
      </c>
      <c r="DF38" s="23" t="e">
        <f>IF(AND(BA38="",BD38="",BE38="",BF38=""),"",SUM(BA38,BD38,BE38,#REF!,BF38))</f>
        <v>#REF!</v>
      </c>
      <c r="DG38" s="34" t="str">
        <f t="shared" si="7"/>
        <v/>
      </c>
      <c r="DH38" s="34"/>
      <c r="DI38" s="34"/>
    </row>
    <row r="39" spans="1:113">
      <c r="A39" s="73">
        <v>33</v>
      </c>
      <c r="B39" s="412"/>
      <c r="C39" s="413"/>
      <c r="D39" s="414"/>
      <c r="E39" s="415"/>
      <c r="F39" s="416"/>
      <c r="G39" s="416"/>
      <c r="H39" s="417"/>
      <c r="I39" s="418"/>
      <c r="J39" s="419"/>
      <c r="K39" s="420"/>
      <c r="L39" s="11"/>
      <c r="M39" s="6"/>
      <c r="N39" s="6"/>
      <c r="O39" s="6"/>
      <c r="P39" s="6">
        <v>7</v>
      </c>
      <c r="Q39" s="41"/>
      <c r="R39" s="44">
        <v>37</v>
      </c>
      <c r="S39" s="12">
        <v>11</v>
      </c>
      <c r="T39" s="17"/>
      <c r="U39" s="18"/>
      <c r="V39" s="18"/>
      <c r="W39" s="18"/>
      <c r="X39" s="18"/>
      <c r="Y39" s="46"/>
      <c r="Z39" s="44">
        <v>37</v>
      </c>
      <c r="AA39" s="41">
        <v>9</v>
      </c>
      <c r="AB39" s="294"/>
      <c r="AC39" s="6"/>
      <c r="AD39" s="6"/>
      <c r="AE39" s="6"/>
      <c r="AF39" s="6"/>
      <c r="AG39" s="41"/>
      <c r="AH39" s="44">
        <v>55</v>
      </c>
      <c r="AI39" s="6">
        <v>9</v>
      </c>
      <c r="AJ39" s="44">
        <v>8</v>
      </c>
      <c r="AK39" s="11"/>
      <c r="AL39" s="6"/>
      <c r="AM39" s="6"/>
      <c r="AN39" s="6"/>
      <c r="AO39" s="6"/>
      <c r="AP39" s="41"/>
      <c r="AQ39" s="44">
        <v>55</v>
      </c>
      <c r="AR39" s="12">
        <v>8</v>
      </c>
      <c r="AS39" s="11"/>
      <c r="AT39" s="6"/>
      <c r="AU39" s="6"/>
      <c r="AV39" s="6"/>
      <c r="AW39" s="6">
        <v>31</v>
      </c>
      <c r="AX39" s="41">
        <v>8</v>
      </c>
      <c r="AY39" s="44">
        <v>58</v>
      </c>
      <c r="AZ39" s="12">
        <v>16</v>
      </c>
      <c r="BA39" s="11">
        <v>11</v>
      </c>
      <c r="BB39" s="6"/>
      <c r="BC39" s="6"/>
      <c r="BD39" s="6">
        <v>13</v>
      </c>
      <c r="BE39" s="6">
        <v>32</v>
      </c>
      <c r="BF39" s="41">
        <v>9</v>
      </c>
      <c r="BG39" s="44">
        <v>62</v>
      </c>
      <c r="BH39" s="12">
        <v>18</v>
      </c>
      <c r="BI39" s="11"/>
      <c r="BJ39" s="6"/>
      <c r="BK39" s="6"/>
      <c r="BL39" s="6"/>
      <c r="BM39" s="41"/>
      <c r="BN39" s="11"/>
      <c r="BO39" s="6"/>
      <c r="BP39" s="6"/>
      <c r="BQ39" s="6"/>
      <c r="BR39" s="12"/>
      <c r="BS39" s="11"/>
      <c r="BT39" s="6"/>
      <c r="BU39" s="6"/>
      <c r="BV39" s="6"/>
      <c r="BW39" s="12"/>
      <c r="BX39" s="11"/>
      <c r="BY39" s="6"/>
      <c r="BZ39" s="6"/>
      <c r="CA39" s="12"/>
      <c r="CB39" s="11"/>
      <c r="CC39" s="83"/>
      <c r="CD39" s="1"/>
      <c r="CE39" s="1"/>
      <c r="CF39" s="298"/>
      <c r="CG39" s="1"/>
      <c r="CH39" s="1"/>
      <c r="CT39" s="23"/>
      <c r="CU39" s="23" t="str">
        <f t="shared" si="0"/>
        <v/>
      </c>
      <c r="CV39" s="34" t="e">
        <f>IF(AND(L39="",N39="",P39="",Q39=""),"",SUM(L39,N39,P39,#REF!,Q39))</f>
        <v>#REF!</v>
      </c>
      <c r="CW39" s="34" t="str">
        <f t="shared" si="1"/>
        <v/>
      </c>
      <c r="CX39" s="23" t="str">
        <f>IF(AND(T39="",V39="",X39="",Y39=""),"",SUM(T39,V39,X39,#REF!,Y39))</f>
        <v/>
      </c>
      <c r="CY39" s="34" t="str">
        <f t="shared" si="2"/>
        <v/>
      </c>
      <c r="CZ39" s="23" t="str">
        <f t="shared" si="3"/>
        <v/>
      </c>
      <c r="DA39" s="34" t="str">
        <f t="shared" si="4"/>
        <v/>
      </c>
      <c r="DB39" s="23" t="str">
        <f>IF(AND(AK39="",AN39="",AO39="",AP39=""),"",SUM(AK39,AN39,AO39,#REF!,AP39))</f>
        <v/>
      </c>
      <c r="DC39" s="34" t="str">
        <f t="shared" si="5"/>
        <v/>
      </c>
      <c r="DD39" s="23" t="e">
        <f>IF(AND(AS39="",AV39="",AW39="",AX39=""),"",SUM(AS39,AV39,AW39,#REF!,AX39))</f>
        <v>#REF!</v>
      </c>
      <c r="DE39" s="34" t="str">
        <f t="shared" si="6"/>
        <v/>
      </c>
      <c r="DF39" s="23" t="e">
        <f>IF(AND(BA39="",BD39="",BE39="",BF39=""),"",SUM(BA39,BD39,BE39,#REF!,BF39))</f>
        <v>#REF!</v>
      </c>
      <c r="DG39" s="34" t="str">
        <f t="shared" si="7"/>
        <v/>
      </c>
      <c r="DH39" s="34"/>
      <c r="DI39" s="34"/>
    </row>
    <row r="40" spans="1:113">
      <c r="A40" s="73">
        <v>34</v>
      </c>
      <c r="B40" s="412"/>
      <c r="C40" s="413"/>
      <c r="D40" s="414"/>
      <c r="E40" s="415"/>
      <c r="F40" s="416"/>
      <c r="G40" s="416"/>
      <c r="H40" s="417"/>
      <c r="I40" s="418"/>
      <c r="J40" s="419"/>
      <c r="K40" s="420"/>
      <c r="L40" s="11"/>
      <c r="M40" s="6"/>
      <c r="N40" s="6"/>
      <c r="O40" s="6"/>
      <c r="P40" s="6"/>
      <c r="Q40" s="41"/>
      <c r="R40" s="44">
        <v>37</v>
      </c>
      <c r="S40" s="12">
        <v>11</v>
      </c>
      <c r="T40" s="17"/>
      <c r="U40" s="18"/>
      <c r="V40" s="18"/>
      <c r="W40" s="18"/>
      <c r="X40" s="18"/>
      <c r="Y40" s="46"/>
      <c r="Z40" s="44">
        <v>37</v>
      </c>
      <c r="AA40" s="41">
        <v>9</v>
      </c>
      <c r="AB40" s="294"/>
      <c r="AC40" s="6"/>
      <c r="AD40" s="6"/>
      <c r="AE40" s="6"/>
      <c r="AF40" s="6"/>
      <c r="AG40" s="41"/>
      <c r="AH40" s="44">
        <v>55</v>
      </c>
      <c r="AI40" s="6">
        <v>9</v>
      </c>
      <c r="AJ40" s="44">
        <v>9</v>
      </c>
      <c r="AK40" s="11"/>
      <c r="AL40" s="6"/>
      <c r="AM40" s="6"/>
      <c r="AN40" s="6"/>
      <c r="AO40" s="6"/>
      <c r="AP40" s="41"/>
      <c r="AQ40" s="44">
        <v>55</v>
      </c>
      <c r="AR40" s="12">
        <v>8</v>
      </c>
      <c r="AS40" s="11"/>
      <c r="AT40" s="6"/>
      <c r="AU40" s="6"/>
      <c r="AV40" s="6"/>
      <c r="AW40" s="6">
        <v>32</v>
      </c>
      <c r="AX40" s="41">
        <v>8</v>
      </c>
      <c r="AY40" s="44">
        <v>58</v>
      </c>
      <c r="AZ40" s="12">
        <v>16</v>
      </c>
      <c r="BA40" s="11">
        <v>11</v>
      </c>
      <c r="BB40" s="6"/>
      <c r="BC40" s="6"/>
      <c r="BD40" s="6">
        <v>14</v>
      </c>
      <c r="BE40" s="6">
        <v>32</v>
      </c>
      <c r="BF40" s="41">
        <v>9</v>
      </c>
      <c r="BG40" s="44">
        <v>62</v>
      </c>
      <c r="BH40" s="12">
        <v>18</v>
      </c>
      <c r="BI40" s="11"/>
      <c r="BJ40" s="6"/>
      <c r="BK40" s="6"/>
      <c r="BL40" s="6"/>
      <c r="BM40" s="41"/>
      <c r="BN40" s="11"/>
      <c r="BO40" s="6"/>
      <c r="BP40" s="6"/>
      <c r="BQ40" s="6"/>
      <c r="BR40" s="12"/>
      <c r="BS40" s="11"/>
      <c r="BT40" s="6"/>
      <c r="BU40" s="6"/>
      <c r="BV40" s="6"/>
      <c r="BW40" s="12"/>
      <c r="BX40" s="11"/>
      <c r="BY40" s="6"/>
      <c r="BZ40" s="6"/>
      <c r="CA40" s="12"/>
      <c r="CB40" s="11"/>
      <c r="CC40" s="83"/>
      <c r="CD40" s="1"/>
      <c r="CE40" s="1"/>
      <c r="CF40" s="298"/>
      <c r="CG40" s="1"/>
      <c r="CH40" s="1"/>
      <c r="CT40" s="23"/>
      <c r="CU40" s="23" t="str">
        <f t="shared" si="0"/>
        <v/>
      </c>
      <c r="CV40" s="34" t="str">
        <f>IF(AND(L40="",N40="",P40="",Q40=""),"",SUM(L40,N40,P40,#REF!,Q40))</f>
        <v/>
      </c>
      <c r="CW40" s="34" t="str">
        <f t="shared" si="1"/>
        <v/>
      </c>
      <c r="CX40" s="23" t="str">
        <f>IF(AND(T40="",V40="",X40="",Y40=""),"",SUM(T40,V40,X40,#REF!,Y40))</f>
        <v/>
      </c>
      <c r="CY40" s="34" t="str">
        <f t="shared" si="2"/>
        <v/>
      </c>
      <c r="CZ40" s="23" t="str">
        <f t="shared" si="3"/>
        <v/>
      </c>
      <c r="DA40" s="34" t="str">
        <f t="shared" si="4"/>
        <v/>
      </c>
      <c r="DB40" s="23" t="str">
        <f>IF(AND(AK40="",AN40="",AO40="",AP40=""),"",SUM(AK40,AN40,AO40,#REF!,AP40))</f>
        <v/>
      </c>
      <c r="DC40" s="34" t="str">
        <f t="shared" si="5"/>
        <v/>
      </c>
      <c r="DD40" s="23" t="e">
        <f>IF(AND(AS40="",AV40="",AW40="",AX40=""),"",SUM(AS40,AV40,AW40,#REF!,AX40))</f>
        <v>#REF!</v>
      </c>
      <c r="DE40" s="34" t="str">
        <f t="shared" si="6"/>
        <v/>
      </c>
      <c r="DF40" s="23" t="e">
        <f>IF(AND(BA40="",BD40="",BE40="",BF40=""),"",SUM(BA40,BD40,BE40,#REF!,BF40))</f>
        <v>#REF!</v>
      </c>
      <c r="DG40" s="34" t="str">
        <f t="shared" si="7"/>
        <v/>
      </c>
      <c r="DH40" s="34"/>
      <c r="DI40" s="34"/>
    </row>
    <row r="41" spans="1:113">
      <c r="A41" s="73">
        <v>35</v>
      </c>
      <c r="B41" s="412"/>
      <c r="C41" s="413"/>
      <c r="D41" s="414"/>
      <c r="E41" s="415"/>
      <c r="F41" s="416"/>
      <c r="G41" s="416"/>
      <c r="H41" s="417"/>
      <c r="I41" s="418"/>
      <c r="J41" s="419"/>
      <c r="K41" s="420"/>
      <c r="L41" s="11"/>
      <c r="M41" s="6"/>
      <c r="N41" s="6"/>
      <c r="O41" s="6"/>
      <c r="P41" s="6"/>
      <c r="Q41" s="41"/>
      <c r="R41" s="44">
        <v>37</v>
      </c>
      <c r="S41" s="12">
        <v>11</v>
      </c>
      <c r="T41" s="17"/>
      <c r="U41" s="18"/>
      <c r="V41" s="18"/>
      <c r="W41" s="18"/>
      <c r="X41" s="18"/>
      <c r="Y41" s="46"/>
      <c r="Z41" s="44">
        <v>37</v>
      </c>
      <c r="AA41" s="41">
        <v>9</v>
      </c>
      <c r="AB41" s="294"/>
      <c r="AC41" s="6"/>
      <c r="AD41" s="6"/>
      <c r="AE41" s="6"/>
      <c r="AF41" s="6"/>
      <c r="AG41" s="41"/>
      <c r="AH41" s="44">
        <v>55</v>
      </c>
      <c r="AI41" s="6">
        <v>9</v>
      </c>
      <c r="AJ41" s="44">
        <v>8</v>
      </c>
      <c r="AK41" s="11"/>
      <c r="AL41" s="6"/>
      <c r="AM41" s="6"/>
      <c r="AN41" s="6"/>
      <c r="AO41" s="6"/>
      <c r="AP41" s="41"/>
      <c r="AQ41" s="44">
        <v>55</v>
      </c>
      <c r="AR41" s="12">
        <v>8</v>
      </c>
      <c r="AS41" s="11"/>
      <c r="AT41" s="6"/>
      <c r="AU41" s="6"/>
      <c r="AV41" s="6"/>
      <c r="AW41" s="6">
        <v>32</v>
      </c>
      <c r="AX41" s="41">
        <v>9</v>
      </c>
      <c r="AY41" s="44">
        <v>58</v>
      </c>
      <c r="AZ41" s="12">
        <v>16</v>
      </c>
      <c r="BA41" s="11">
        <v>11</v>
      </c>
      <c r="BB41" s="6"/>
      <c r="BC41" s="6"/>
      <c r="BD41" s="6">
        <v>15</v>
      </c>
      <c r="BE41" s="6">
        <v>32</v>
      </c>
      <c r="BF41" s="41">
        <v>8</v>
      </c>
      <c r="BG41" s="44">
        <v>62</v>
      </c>
      <c r="BH41" s="12">
        <v>18</v>
      </c>
      <c r="BI41" s="11"/>
      <c r="BJ41" s="6"/>
      <c r="BK41" s="6"/>
      <c r="BL41" s="6"/>
      <c r="BM41" s="41"/>
      <c r="BN41" s="11"/>
      <c r="BO41" s="6"/>
      <c r="BP41" s="6"/>
      <c r="BQ41" s="6"/>
      <c r="BR41" s="12"/>
      <c r="BS41" s="11"/>
      <c r="BT41" s="6"/>
      <c r="BU41" s="6"/>
      <c r="BV41" s="6"/>
      <c r="BW41" s="12"/>
      <c r="BX41" s="11"/>
      <c r="BY41" s="6"/>
      <c r="BZ41" s="6"/>
      <c r="CA41" s="12"/>
      <c r="CB41" s="11"/>
      <c r="CC41" s="83"/>
      <c r="CD41" s="1"/>
      <c r="CE41" s="1"/>
      <c r="CF41" s="298"/>
      <c r="CG41" s="1"/>
      <c r="CH41" s="1"/>
      <c r="CT41" s="23"/>
      <c r="CU41" s="23" t="str">
        <f t="shared" si="0"/>
        <v/>
      </c>
      <c r="CV41" s="34" t="str">
        <f>IF(AND(L41="",N41="",P41="",Q41=""),"",SUM(L41,N41,P41,#REF!,Q41))</f>
        <v/>
      </c>
      <c r="CW41" s="34" t="str">
        <f t="shared" si="1"/>
        <v/>
      </c>
      <c r="CX41" s="23" t="str">
        <f>IF(AND(T41="",V41="",X41="",Y41=""),"",SUM(T41,V41,X41,#REF!,Y41))</f>
        <v/>
      </c>
      <c r="CY41" s="34" t="str">
        <f t="shared" si="2"/>
        <v/>
      </c>
      <c r="CZ41" s="23" t="str">
        <f t="shared" si="3"/>
        <v/>
      </c>
      <c r="DA41" s="34" t="str">
        <f t="shared" si="4"/>
        <v/>
      </c>
      <c r="DB41" s="23" t="str">
        <f>IF(AND(AK41="",AN41="",AO41="",AP41=""),"",SUM(AK41,AN41,AO41,#REF!,AP41))</f>
        <v/>
      </c>
      <c r="DC41" s="34" t="str">
        <f t="shared" si="5"/>
        <v/>
      </c>
      <c r="DD41" s="23" t="e">
        <f>IF(AND(AS41="",AV41="",AW41="",AX41=""),"",SUM(AS41,AV41,AW41,#REF!,AX41))</f>
        <v>#REF!</v>
      </c>
      <c r="DE41" s="34" t="str">
        <f t="shared" si="6"/>
        <v/>
      </c>
      <c r="DF41" s="23" t="e">
        <f>IF(AND(BA41="",BD41="",BE41="",BF41=""),"",SUM(BA41,BD41,BE41,#REF!,BF41))</f>
        <v>#REF!</v>
      </c>
      <c r="DG41" s="34" t="str">
        <f t="shared" si="7"/>
        <v/>
      </c>
      <c r="DH41" s="34"/>
      <c r="DI41" s="34"/>
    </row>
    <row r="42" spans="1:113">
      <c r="A42" s="73">
        <v>36</v>
      </c>
      <c r="B42" s="412"/>
      <c r="C42" s="413"/>
      <c r="D42" s="414"/>
      <c r="E42" s="415"/>
      <c r="F42" s="416"/>
      <c r="G42" s="416"/>
      <c r="H42" s="417"/>
      <c r="I42" s="418"/>
      <c r="J42" s="419"/>
      <c r="K42" s="420"/>
      <c r="L42" s="11"/>
      <c r="M42" s="6"/>
      <c r="N42" s="6"/>
      <c r="O42" s="6"/>
      <c r="P42" s="6"/>
      <c r="Q42" s="41"/>
      <c r="R42" s="44">
        <v>37</v>
      </c>
      <c r="S42" s="12">
        <v>11</v>
      </c>
      <c r="T42" s="17"/>
      <c r="U42" s="18"/>
      <c r="V42" s="18"/>
      <c r="W42" s="18"/>
      <c r="X42" s="18"/>
      <c r="Y42" s="46"/>
      <c r="Z42" s="44">
        <v>47</v>
      </c>
      <c r="AA42" s="41">
        <v>9</v>
      </c>
      <c r="AB42" s="294"/>
      <c r="AC42" s="6"/>
      <c r="AD42" s="6"/>
      <c r="AE42" s="6"/>
      <c r="AF42" s="6"/>
      <c r="AG42" s="41"/>
      <c r="AH42" s="44">
        <v>55</v>
      </c>
      <c r="AI42" s="6">
        <v>9</v>
      </c>
      <c r="AJ42" s="44">
        <v>10</v>
      </c>
      <c r="AK42" s="11"/>
      <c r="AL42" s="6"/>
      <c r="AM42" s="6"/>
      <c r="AN42" s="6"/>
      <c r="AO42" s="6"/>
      <c r="AP42" s="41"/>
      <c r="AQ42" s="44">
        <v>55</v>
      </c>
      <c r="AR42" s="12">
        <v>8</v>
      </c>
      <c r="AS42" s="11"/>
      <c r="AT42" s="6"/>
      <c r="AU42" s="6"/>
      <c r="AV42" s="6"/>
      <c r="AW42" s="6">
        <v>32</v>
      </c>
      <c r="AX42" s="41">
        <v>9</v>
      </c>
      <c r="AY42" s="44">
        <v>58</v>
      </c>
      <c r="AZ42" s="12">
        <v>16</v>
      </c>
      <c r="BA42" s="11">
        <v>12</v>
      </c>
      <c r="BB42" s="6"/>
      <c r="BC42" s="6"/>
      <c r="BD42" s="6">
        <v>15</v>
      </c>
      <c r="BE42" s="6">
        <v>32</v>
      </c>
      <c r="BF42" s="41">
        <v>9</v>
      </c>
      <c r="BG42" s="44">
        <v>62</v>
      </c>
      <c r="BH42" s="12">
        <v>18</v>
      </c>
      <c r="BI42" s="11"/>
      <c r="BJ42" s="6"/>
      <c r="BK42" s="6"/>
      <c r="BL42" s="6"/>
      <c r="BM42" s="41"/>
      <c r="BN42" s="11"/>
      <c r="BO42" s="6"/>
      <c r="BP42" s="6"/>
      <c r="BQ42" s="6"/>
      <c r="BR42" s="12"/>
      <c r="BS42" s="11"/>
      <c r="BT42" s="6"/>
      <c r="BU42" s="6"/>
      <c r="BV42" s="6"/>
      <c r="BW42" s="12"/>
      <c r="BX42" s="11"/>
      <c r="BY42" s="6"/>
      <c r="BZ42" s="6"/>
      <c r="CA42" s="12"/>
      <c r="CB42" s="11"/>
      <c r="CC42" s="83"/>
      <c r="CD42" s="1"/>
      <c r="CE42" s="1"/>
      <c r="CF42" s="298"/>
      <c r="CG42" s="1"/>
      <c r="CH42" s="1"/>
      <c r="CT42" s="23"/>
      <c r="CU42" s="23" t="str">
        <f t="shared" si="0"/>
        <v/>
      </c>
      <c r="CV42" s="34" t="str">
        <f>IF(AND(L42="",N42="",P42="",Q42=""),"",SUM(L42,N42,P42,#REF!,Q42))</f>
        <v/>
      </c>
      <c r="CW42" s="34" t="str">
        <f t="shared" si="1"/>
        <v/>
      </c>
      <c r="CX42" s="23" t="str">
        <f>IF(AND(T42="",V42="",X42="",Y42=""),"",SUM(T42,V42,X42,#REF!,Y42))</f>
        <v/>
      </c>
      <c r="CY42" s="34" t="str">
        <f t="shared" si="2"/>
        <v/>
      </c>
      <c r="CZ42" s="23" t="str">
        <f t="shared" si="3"/>
        <v/>
      </c>
      <c r="DA42" s="34" t="str">
        <f t="shared" si="4"/>
        <v/>
      </c>
      <c r="DB42" s="23" t="str">
        <f>IF(AND(AK42="",AN42="",AO42="",AP42=""),"",SUM(AK42,AN42,AO42,#REF!,AP42))</f>
        <v/>
      </c>
      <c r="DC42" s="34" t="str">
        <f t="shared" si="5"/>
        <v/>
      </c>
      <c r="DD42" s="23" t="e">
        <f>IF(AND(AS42="",AV42="",AW42="",AX42=""),"",SUM(AS42,AV42,AW42,#REF!,AX42))</f>
        <v>#REF!</v>
      </c>
      <c r="DE42" s="34" t="str">
        <f t="shared" si="6"/>
        <v/>
      </c>
      <c r="DF42" s="23" t="e">
        <f>IF(AND(BA42="",BD42="",BE42="",BF42=""),"",SUM(BA42,BD42,BE42,#REF!,BF42))</f>
        <v>#REF!</v>
      </c>
      <c r="DG42" s="34" t="str">
        <f t="shared" si="7"/>
        <v/>
      </c>
      <c r="DH42" s="34"/>
      <c r="DI42" s="34"/>
    </row>
    <row r="43" spans="1:113">
      <c r="A43" s="73">
        <v>37</v>
      </c>
      <c r="B43" s="412"/>
      <c r="C43" s="413"/>
      <c r="D43" s="414"/>
      <c r="E43" s="415"/>
      <c r="F43" s="416"/>
      <c r="G43" s="416"/>
      <c r="H43" s="417"/>
      <c r="I43" s="418"/>
      <c r="J43" s="419"/>
      <c r="K43" s="420"/>
      <c r="L43" s="11"/>
      <c r="M43" s="6"/>
      <c r="N43" s="6"/>
      <c r="O43" s="6"/>
      <c r="P43" s="6"/>
      <c r="Q43" s="41"/>
      <c r="R43" s="44"/>
      <c r="S43" s="12"/>
      <c r="T43" s="17"/>
      <c r="U43" s="18"/>
      <c r="V43" s="18"/>
      <c r="W43" s="18"/>
      <c r="X43" s="18"/>
      <c r="Y43" s="46"/>
      <c r="Z43" s="44"/>
      <c r="AA43" s="41"/>
      <c r="AB43" s="294"/>
      <c r="AC43" s="6"/>
      <c r="AD43" s="6"/>
      <c r="AE43" s="6"/>
      <c r="AF43" s="6"/>
      <c r="AG43" s="41"/>
      <c r="AH43" s="44"/>
      <c r="AI43" s="6"/>
      <c r="AJ43" s="44"/>
      <c r="AK43" s="11"/>
      <c r="AL43" s="6"/>
      <c r="AM43" s="6"/>
      <c r="AN43" s="6"/>
      <c r="AO43" s="6"/>
      <c r="AP43" s="41"/>
      <c r="AQ43" s="44"/>
      <c r="AR43" s="12"/>
      <c r="AS43" s="11"/>
      <c r="AT43" s="6"/>
      <c r="AU43" s="6"/>
      <c r="AV43" s="6"/>
      <c r="AW43" s="6"/>
      <c r="AX43" s="41"/>
      <c r="AY43" s="44"/>
      <c r="AZ43" s="12"/>
      <c r="BA43" s="11"/>
      <c r="BB43" s="6"/>
      <c r="BC43" s="6"/>
      <c r="BD43" s="6"/>
      <c r="BE43" s="6"/>
      <c r="BF43" s="41"/>
      <c r="BG43" s="44"/>
      <c r="BH43" s="12"/>
      <c r="BI43" s="11"/>
      <c r="BJ43" s="6"/>
      <c r="BK43" s="6"/>
      <c r="BL43" s="6"/>
      <c r="BM43" s="41"/>
      <c r="BN43" s="11"/>
      <c r="BO43" s="6"/>
      <c r="BP43" s="6"/>
      <c r="BQ43" s="6"/>
      <c r="BR43" s="12"/>
      <c r="BS43" s="11"/>
      <c r="BT43" s="6"/>
      <c r="BU43" s="6"/>
      <c r="BV43" s="6"/>
      <c r="BW43" s="12"/>
      <c r="BX43" s="11"/>
      <c r="BY43" s="6"/>
      <c r="BZ43" s="6"/>
      <c r="CA43" s="12"/>
      <c r="CB43" s="11"/>
      <c r="CC43" s="83"/>
      <c r="CD43" s="1"/>
      <c r="CE43" s="1"/>
      <c r="CF43" s="298"/>
      <c r="CG43" s="1"/>
      <c r="CH43" s="1"/>
      <c r="CT43" s="23"/>
      <c r="CU43" s="23" t="str">
        <f t="shared" si="0"/>
        <v/>
      </c>
      <c r="CV43" s="34" t="str">
        <f>IF(AND(L43="",N43="",P43="",Q43=""),"",SUM(L43,N43,P43,#REF!,Q43))</f>
        <v/>
      </c>
      <c r="CW43" s="34" t="str">
        <f t="shared" si="1"/>
        <v/>
      </c>
      <c r="CX43" s="23" t="str">
        <f>IF(AND(T43="",V43="",X43="",Y43=""),"",SUM(T43,V43,X43,#REF!,Y43))</f>
        <v/>
      </c>
      <c r="CY43" s="34" t="str">
        <f t="shared" si="2"/>
        <v/>
      </c>
      <c r="CZ43" s="23" t="str">
        <f t="shared" si="3"/>
        <v/>
      </c>
      <c r="DA43" s="34" t="str">
        <f t="shared" si="4"/>
        <v/>
      </c>
      <c r="DB43" s="23" t="str">
        <f>IF(AND(AK43="",AN43="",AO43="",AP43=""),"",SUM(AK43,AN43,AO43,#REF!,AP43))</f>
        <v/>
      </c>
      <c r="DC43" s="34" t="str">
        <f t="shared" si="5"/>
        <v/>
      </c>
      <c r="DD43" s="23" t="str">
        <f>IF(AND(AS43="",AV43="",AW43="",AX43=""),"",SUM(AS43,AV43,AW43,#REF!,AX43))</f>
        <v/>
      </c>
      <c r="DE43" s="34" t="str">
        <f t="shared" si="6"/>
        <v/>
      </c>
      <c r="DF43" s="23" t="str">
        <f>IF(AND(BA43="",BD43="",BE43="",BF43=""),"",SUM(BA43,BD43,BE43,#REF!,BF43))</f>
        <v/>
      </c>
      <c r="DG43" s="34" t="str">
        <f t="shared" si="7"/>
        <v/>
      </c>
      <c r="DH43" s="34"/>
      <c r="DI43" s="34"/>
    </row>
    <row r="44" spans="1:113">
      <c r="A44" s="73">
        <v>38</v>
      </c>
      <c r="B44" s="412"/>
      <c r="C44" s="413"/>
      <c r="D44" s="414"/>
      <c r="E44" s="415"/>
      <c r="F44" s="416"/>
      <c r="G44" s="416"/>
      <c r="H44" s="417"/>
      <c r="I44" s="418"/>
      <c r="J44" s="419"/>
      <c r="K44" s="420"/>
      <c r="L44" s="11"/>
      <c r="M44" s="6"/>
      <c r="N44" s="6"/>
      <c r="O44" s="6"/>
      <c r="P44" s="6"/>
      <c r="Q44" s="41"/>
      <c r="R44" s="44"/>
      <c r="S44" s="12"/>
      <c r="T44" s="17"/>
      <c r="U44" s="18"/>
      <c r="V44" s="18"/>
      <c r="W44" s="18"/>
      <c r="X44" s="18"/>
      <c r="Y44" s="46"/>
      <c r="Z44" s="44"/>
      <c r="AA44" s="41"/>
      <c r="AB44" s="294"/>
      <c r="AC44" s="6"/>
      <c r="AD44" s="6"/>
      <c r="AE44" s="6"/>
      <c r="AF44" s="6"/>
      <c r="AG44" s="41"/>
      <c r="AH44" s="44"/>
      <c r="AI44" s="6"/>
      <c r="AJ44" s="44"/>
      <c r="AK44" s="11"/>
      <c r="AL44" s="6"/>
      <c r="AM44" s="6"/>
      <c r="AN44" s="6"/>
      <c r="AO44" s="6"/>
      <c r="AP44" s="41"/>
      <c r="AQ44" s="44"/>
      <c r="AR44" s="12"/>
      <c r="AS44" s="11"/>
      <c r="AT44" s="6"/>
      <c r="AU44" s="6"/>
      <c r="AV44" s="6"/>
      <c r="AW44" s="6"/>
      <c r="AX44" s="41"/>
      <c r="AY44" s="44"/>
      <c r="AZ44" s="12"/>
      <c r="BA44" s="11"/>
      <c r="BB44" s="6"/>
      <c r="BC44" s="6"/>
      <c r="BD44" s="6"/>
      <c r="BE44" s="6"/>
      <c r="BF44" s="41"/>
      <c r="BG44" s="44"/>
      <c r="BH44" s="12"/>
      <c r="BI44" s="11"/>
      <c r="BJ44" s="6"/>
      <c r="BK44" s="6"/>
      <c r="BL44" s="6"/>
      <c r="BM44" s="41"/>
      <c r="BN44" s="11"/>
      <c r="BO44" s="6"/>
      <c r="BP44" s="6"/>
      <c r="BQ44" s="6"/>
      <c r="BR44" s="12"/>
      <c r="BS44" s="11"/>
      <c r="BT44" s="6"/>
      <c r="BU44" s="6"/>
      <c r="BV44" s="6"/>
      <c r="BW44" s="12"/>
      <c r="BX44" s="11"/>
      <c r="BY44" s="6"/>
      <c r="BZ44" s="6"/>
      <c r="CA44" s="12"/>
      <c r="CB44" s="11"/>
      <c r="CC44" s="83"/>
      <c r="CD44" s="1"/>
      <c r="CE44" s="1"/>
      <c r="CF44" s="298"/>
      <c r="CG44" s="1"/>
      <c r="CH44" s="1"/>
      <c r="CT44" s="23"/>
      <c r="CU44" s="23" t="str">
        <f t="shared" si="0"/>
        <v/>
      </c>
      <c r="CV44" s="34" t="str">
        <f>IF(AND(L44="",N44="",P44="",Q44=""),"",SUM(L44,N44,P44,#REF!,Q44))</f>
        <v/>
      </c>
      <c r="CW44" s="34" t="str">
        <f t="shared" si="1"/>
        <v/>
      </c>
      <c r="CX44" s="23" t="str">
        <f>IF(AND(T44="",V44="",X44="",Y44=""),"",SUM(T44,V44,X44,#REF!,Y44))</f>
        <v/>
      </c>
      <c r="CY44" s="34" t="str">
        <f t="shared" si="2"/>
        <v/>
      </c>
      <c r="CZ44" s="23" t="str">
        <f t="shared" si="3"/>
        <v/>
      </c>
      <c r="DA44" s="34" t="str">
        <f t="shared" si="4"/>
        <v/>
      </c>
      <c r="DB44" s="23" t="str">
        <f>IF(AND(AK44="",AN44="",AO44="",AP44=""),"",SUM(AK44,AN44,AO44,#REF!,AP44))</f>
        <v/>
      </c>
      <c r="DC44" s="34" t="str">
        <f t="shared" si="5"/>
        <v/>
      </c>
      <c r="DD44" s="23" t="str">
        <f>IF(AND(AS44="",AV44="",AW44="",AX44=""),"",SUM(AS44,AV44,AW44,#REF!,AX44))</f>
        <v/>
      </c>
      <c r="DE44" s="34" t="str">
        <f t="shared" si="6"/>
        <v/>
      </c>
      <c r="DF44" s="23" t="str">
        <f>IF(AND(BA44="",BD44="",BE44="",BF44=""),"",SUM(BA44,BD44,BE44,#REF!,BF44))</f>
        <v/>
      </c>
      <c r="DG44" s="34" t="str">
        <f t="shared" si="7"/>
        <v/>
      </c>
      <c r="DH44" s="34"/>
      <c r="DI44" s="34"/>
    </row>
    <row r="45" spans="1:113">
      <c r="A45" s="73">
        <v>39</v>
      </c>
      <c r="B45" s="412"/>
      <c r="C45" s="413"/>
      <c r="D45" s="414"/>
      <c r="E45" s="415"/>
      <c r="F45" s="416"/>
      <c r="G45" s="416"/>
      <c r="H45" s="417"/>
      <c r="I45" s="418"/>
      <c r="J45" s="419"/>
      <c r="K45" s="420"/>
      <c r="L45" s="11"/>
      <c r="M45" s="6"/>
      <c r="N45" s="6"/>
      <c r="O45" s="6"/>
      <c r="P45" s="6"/>
      <c r="Q45" s="41"/>
      <c r="R45" s="44"/>
      <c r="S45" s="12"/>
      <c r="T45" s="17"/>
      <c r="U45" s="18"/>
      <c r="V45" s="18"/>
      <c r="W45" s="18"/>
      <c r="X45" s="18"/>
      <c r="Y45" s="46"/>
      <c r="Z45" s="44"/>
      <c r="AA45" s="41"/>
      <c r="AB45" s="294"/>
      <c r="AC45" s="6"/>
      <c r="AD45" s="6"/>
      <c r="AE45" s="6"/>
      <c r="AF45" s="6"/>
      <c r="AG45" s="41"/>
      <c r="AH45" s="44"/>
      <c r="AI45" s="6"/>
      <c r="AJ45" s="44"/>
      <c r="AK45" s="11"/>
      <c r="AL45" s="6"/>
      <c r="AM45" s="6"/>
      <c r="AN45" s="6"/>
      <c r="AO45" s="6"/>
      <c r="AP45" s="41"/>
      <c r="AQ45" s="44"/>
      <c r="AR45" s="12"/>
      <c r="AS45" s="11"/>
      <c r="AT45" s="6"/>
      <c r="AU45" s="6"/>
      <c r="AV45" s="6"/>
      <c r="AW45" s="6"/>
      <c r="AX45" s="41"/>
      <c r="AY45" s="44"/>
      <c r="AZ45" s="12"/>
      <c r="BA45" s="11"/>
      <c r="BB45" s="6"/>
      <c r="BC45" s="6"/>
      <c r="BD45" s="6"/>
      <c r="BE45" s="6"/>
      <c r="BF45" s="41"/>
      <c r="BG45" s="44"/>
      <c r="BH45" s="12"/>
      <c r="BI45" s="11"/>
      <c r="BJ45" s="6"/>
      <c r="BK45" s="6"/>
      <c r="BL45" s="6"/>
      <c r="BM45" s="41"/>
      <c r="BN45" s="11"/>
      <c r="BO45" s="6"/>
      <c r="BP45" s="6"/>
      <c r="BQ45" s="6"/>
      <c r="BR45" s="12"/>
      <c r="BS45" s="11"/>
      <c r="BT45" s="6"/>
      <c r="BU45" s="6"/>
      <c r="BV45" s="6"/>
      <c r="BW45" s="12"/>
      <c r="BX45" s="11"/>
      <c r="BY45" s="6"/>
      <c r="BZ45" s="6"/>
      <c r="CA45" s="12"/>
      <c r="CB45" s="11"/>
      <c r="CC45" s="83"/>
      <c r="CD45" s="1"/>
      <c r="CE45" s="1"/>
      <c r="CF45" s="298"/>
      <c r="CG45" s="1"/>
      <c r="CH45" s="1"/>
      <c r="CT45" s="23"/>
      <c r="CU45" s="23" t="str">
        <f t="shared" si="0"/>
        <v/>
      </c>
      <c r="CV45" s="34" t="str">
        <f>IF(AND(L45="",N45="",P45="",Q45=""),"",SUM(L45,N45,P45,#REF!,Q45))</f>
        <v/>
      </c>
      <c r="CW45" s="34" t="str">
        <f t="shared" si="1"/>
        <v/>
      </c>
      <c r="CX45" s="23" t="str">
        <f>IF(AND(T45="",V45="",X45="",Y45=""),"",SUM(T45,V45,X45,#REF!,Y45))</f>
        <v/>
      </c>
      <c r="CY45" s="34" t="str">
        <f t="shared" si="2"/>
        <v/>
      </c>
      <c r="CZ45" s="23" t="str">
        <f t="shared" si="3"/>
        <v/>
      </c>
      <c r="DA45" s="34" t="str">
        <f t="shared" si="4"/>
        <v/>
      </c>
      <c r="DB45" s="23" t="str">
        <f>IF(AND(AK45="",AN45="",AO45="",AP45=""),"",SUM(AK45,AN45,AO45,#REF!,AP45))</f>
        <v/>
      </c>
      <c r="DC45" s="34" t="str">
        <f t="shared" si="5"/>
        <v/>
      </c>
      <c r="DD45" s="23" t="str">
        <f>IF(AND(AS45="",AV45="",AW45="",AX45=""),"",SUM(AS45,AV45,AW45,#REF!,AX45))</f>
        <v/>
      </c>
      <c r="DE45" s="34" t="str">
        <f t="shared" si="6"/>
        <v/>
      </c>
      <c r="DF45" s="23" t="str">
        <f>IF(AND(BA45="",BD45="",BE45="",BF45=""),"",SUM(BA45,BD45,BE45,#REF!,BF45))</f>
        <v/>
      </c>
      <c r="DG45" s="34" t="str">
        <f t="shared" si="7"/>
        <v/>
      </c>
      <c r="DH45" s="34"/>
      <c r="DI45" s="34"/>
    </row>
    <row r="46" spans="1:113">
      <c r="A46" s="73">
        <v>40</v>
      </c>
      <c r="B46" s="412"/>
      <c r="C46" s="413"/>
      <c r="D46" s="414"/>
      <c r="E46" s="415"/>
      <c r="F46" s="416"/>
      <c r="G46" s="416"/>
      <c r="H46" s="417"/>
      <c r="I46" s="418"/>
      <c r="J46" s="419"/>
      <c r="K46" s="420"/>
      <c r="L46" s="11"/>
      <c r="M46" s="6"/>
      <c r="N46" s="6"/>
      <c r="O46" s="6"/>
      <c r="P46" s="6"/>
      <c r="Q46" s="41"/>
      <c r="R46" s="44"/>
      <c r="S46" s="12"/>
      <c r="T46" s="17"/>
      <c r="U46" s="18"/>
      <c r="V46" s="18"/>
      <c r="W46" s="18"/>
      <c r="X46" s="18"/>
      <c r="Y46" s="46"/>
      <c r="Z46" s="44"/>
      <c r="AA46" s="41"/>
      <c r="AB46" s="294"/>
      <c r="AC46" s="6"/>
      <c r="AD46" s="6"/>
      <c r="AE46" s="6"/>
      <c r="AF46" s="6"/>
      <c r="AG46" s="41"/>
      <c r="AH46" s="44"/>
      <c r="AI46" s="6"/>
      <c r="AJ46" s="44"/>
      <c r="AK46" s="11"/>
      <c r="AL46" s="6"/>
      <c r="AM46" s="6"/>
      <c r="AN46" s="6"/>
      <c r="AO46" s="6"/>
      <c r="AP46" s="41"/>
      <c r="AQ46" s="44"/>
      <c r="AR46" s="12"/>
      <c r="AS46" s="11"/>
      <c r="AT46" s="6"/>
      <c r="AU46" s="6"/>
      <c r="AV46" s="6"/>
      <c r="AW46" s="6"/>
      <c r="AX46" s="41"/>
      <c r="AY46" s="44"/>
      <c r="AZ46" s="12"/>
      <c r="BA46" s="11"/>
      <c r="BB46" s="6"/>
      <c r="BC46" s="6"/>
      <c r="BD46" s="6"/>
      <c r="BE46" s="6"/>
      <c r="BF46" s="41"/>
      <c r="BG46" s="44"/>
      <c r="BH46" s="12"/>
      <c r="BI46" s="11"/>
      <c r="BJ46" s="6"/>
      <c r="BK46" s="6"/>
      <c r="BL46" s="6"/>
      <c r="BM46" s="41"/>
      <c r="BN46" s="11"/>
      <c r="BO46" s="6"/>
      <c r="BP46" s="6"/>
      <c r="BQ46" s="6"/>
      <c r="BR46" s="12"/>
      <c r="BS46" s="11"/>
      <c r="BT46" s="6"/>
      <c r="BU46" s="6"/>
      <c r="BV46" s="6"/>
      <c r="BW46" s="12"/>
      <c r="BX46" s="11"/>
      <c r="BY46" s="6"/>
      <c r="BZ46" s="6"/>
      <c r="CA46" s="12"/>
      <c r="CB46" s="11"/>
      <c r="CC46" s="83"/>
      <c r="CD46" s="1"/>
      <c r="CE46" s="1"/>
      <c r="CF46" s="298"/>
      <c r="CG46" s="1"/>
      <c r="CH46" s="1"/>
      <c r="CT46" s="23"/>
      <c r="CU46" s="23" t="str">
        <f t="shared" si="0"/>
        <v/>
      </c>
      <c r="CV46" s="34" t="str">
        <f>IF(AND(L46="",N46="",P46="",Q46=""),"",SUM(L46,N46,P46,#REF!,Q46))</f>
        <v/>
      </c>
      <c r="CW46" s="34" t="str">
        <f t="shared" si="1"/>
        <v/>
      </c>
      <c r="CX46" s="23" t="str">
        <f>IF(AND(T46="",V46="",X46="",Y46=""),"",SUM(T46,V46,X46,#REF!,Y46))</f>
        <v/>
      </c>
      <c r="CY46" s="34" t="str">
        <f t="shared" si="2"/>
        <v/>
      </c>
      <c r="CZ46" s="23" t="str">
        <f t="shared" si="3"/>
        <v/>
      </c>
      <c r="DA46" s="34" t="str">
        <f t="shared" si="4"/>
        <v/>
      </c>
      <c r="DB46" s="23" t="str">
        <f>IF(AND(AK46="",AN46="",AO46="",AP46=""),"",SUM(AK46,AN46,AO46,#REF!,AP46))</f>
        <v/>
      </c>
      <c r="DC46" s="34" t="str">
        <f t="shared" si="5"/>
        <v/>
      </c>
      <c r="DD46" s="23" t="str">
        <f>IF(AND(AS46="",AV46="",AW46="",AX46=""),"",SUM(AS46,AV46,AW46,#REF!,AX46))</f>
        <v/>
      </c>
      <c r="DE46" s="34" t="str">
        <f t="shared" si="6"/>
        <v/>
      </c>
      <c r="DF46" s="23" t="str">
        <f>IF(AND(BA46="",BD46="",BE46="",BF46=""),"",SUM(BA46,BD46,BE46,#REF!,BF46))</f>
        <v/>
      </c>
      <c r="DG46" s="34" t="str">
        <f t="shared" si="7"/>
        <v/>
      </c>
      <c r="DH46" s="34"/>
      <c r="DI46" s="34"/>
    </row>
    <row r="47" spans="1:113">
      <c r="A47" s="73">
        <v>41</v>
      </c>
      <c r="B47" s="412"/>
      <c r="C47" s="413"/>
      <c r="D47" s="414"/>
      <c r="E47" s="415"/>
      <c r="F47" s="416"/>
      <c r="G47" s="416"/>
      <c r="H47" s="417"/>
      <c r="I47" s="418"/>
      <c r="J47" s="419"/>
      <c r="K47" s="420"/>
      <c r="L47" s="11"/>
      <c r="M47" s="6"/>
      <c r="N47" s="6"/>
      <c r="O47" s="6"/>
      <c r="P47" s="6"/>
      <c r="Q47" s="41"/>
      <c r="R47" s="44"/>
      <c r="S47" s="12"/>
      <c r="T47" s="17"/>
      <c r="U47" s="18"/>
      <c r="V47" s="18"/>
      <c r="W47" s="18"/>
      <c r="X47" s="18"/>
      <c r="Y47" s="46"/>
      <c r="Z47" s="44"/>
      <c r="AA47" s="41"/>
      <c r="AB47" s="294"/>
      <c r="AC47" s="6"/>
      <c r="AD47" s="6"/>
      <c r="AE47" s="6"/>
      <c r="AF47" s="6"/>
      <c r="AG47" s="41"/>
      <c r="AH47" s="44"/>
      <c r="AI47" s="6"/>
      <c r="AJ47" s="44"/>
      <c r="AK47" s="11"/>
      <c r="AL47" s="6"/>
      <c r="AM47" s="6"/>
      <c r="AN47" s="6"/>
      <c r="AO47" s="6"/>
      <c r="AP47" s="41"/>
      <c r="AQ47" s="44"/>
      <c r="AR47" s="12"/>
      <c r="AS47" s="11"/>
      <c r="AT47" s="6"/>
      <c r="AU47" s="6"/>
      <c r="AV47" s="6"/>
      <c r="AW47" s="6"/>
      <c r="AX47" s="41"/>
      <c r="AY47" s="44"/>
      <c r="AZ47" s="12"/>
      <c r="BA47" s="11"/>
      <c r="BB47" s="6"/>
      <c r="BC47" s="6"/>
      <c r="BD47" s="6"/>
      <c r="BE47" s="6"/>
      <c r="BF47" s="41"/>
      <c r="BG47" s="44"/>
      <c r="BH47" s="12"/>
      <c r="BI47" s="11"/>
      <c r="BJ47" s="6"/>
      <c r="BK47" s="6"/>
      <c r="BL47" s="6"/>
      <c r="BM47" s="41"/>
      <c r="BN47" s="11"/>
      <c r="BO47" s="6"/>
      <c r="BP47" s="6"/>
      <c r="BQ47" s="6"/>
      <c r="BR47" s="12"/>
      <c r="BS47" s="11"/>
      <c r="BT47" s="6"/>
      <c r="BU47" s="6"/>
      <c r="BV47" s="6"/>
      <c r="BW47" s="12"/>
      <c r="BX47" s="11"/>
      <c r="BY47" s="6"/>
      <c r="BZ47" s="6"/>
      <c r="CA47" s="12"/>
      <c r="CB47" s="11"/>
      <c r="CC47" s="83"/>
      <c r="CD47" s="1"/>
      <c r="CE47" s="1"/>
      <c r="CF47" s="298"/>
      <c r="CG47" s="1"/>
      <c r="CH47" s="1"/>
      <c r="CT47" s="23"/>
      <c r="CU47" s="23" t="str">
        <f t="shared" si="0"/>
        <v/>
      </c>
      <c r="CV47" s="34" t="str">
        <f>IF(AND(L47="",N47="",P47="",Q47=""),"",SUM(L47,N47,P47,#REF!,Q47))</f>
        <v/>
      </c>
      <c r="CW47" s="34" t="str">
        <f t="shared" si="1"/>
        <v/>
      </c>
      <c r="CX47" s="23" t="str">
        <f>IF(AND(T47="",V47="",X47="",Y47=""),"",SUM(T47,V47,X47,#REF!,Y47))</f>
        <v/>
      </c>
      <c r="CY47" s="34" t="str">
        <f t="shared" si="2"/>
        <v/>
      </c>
      <c r="CZ47" s="23" t="str">
        <f t="shared" si="3"/>
        <v/>
      </c>
      <c r="DA47" s="34" t="str">
        <f t="shared" si="4"/>
        <v/>
      </c>
      <c r="DB47" s="23" t="str">
        <f>IF(AND(AK47="",AN47="",AO47="",AP47=""),"",SUM(AK47,AN47,AO47,#REF!,AP47))</f>
        <v/>
      </c>
      <c r="DC47" s="34" t="str">
        <f t="shared" si="5"/>
        <v/>
      </c>
      <c r="DD47" s="23" t="str">
        <f>IF(AND(AS47="",AV47="",AW47="",AX47=""),"",SUM(AS47,AV47,AW47,#REF!,AX47))</f>
        <v/>
      </c>
      <c r="DE47" s="34" t="str">
        <f t="shared" si="6"/>
        <v/>
      </c>
      <c r="DF47" s="23" t="str">
        <f>IF(AND(BA47="",BD47="",BE47="",BF47=""),"",SUM(BA47,BD47,BE47,#REF!,BF47))</f>
        <v/>
      </c>
      <c r="DG47" s="34" t="str">
        <f t="shared" si="7"/>
        <v/>
      </c>
      <c r="DH47" s="34"/>
      <c r="DI47" s="34"/>
    </row>
    <row r="48" spans="1:113">
      <c r="A48" s="73">
        <v>42</v>
      </c>
      <c r="B48" s="412"/>
      <c r="C48" s="413"/>
      <c r="D48" s="414"/>
      <c r="E48" s="415"/>
      <c r="F48" s="416"/>
      <c r="G48" s="416"/>
      <c r="H48" s="417"/>
      <c r="I48" s="418"/>
      <c r="J48" s="419"/>
      <c r="K48" s="420"/>
      <c r="L48" s="11"/>
      <c r="M48" s="6"/>
      <c r="N48" s="6"/>
      <c r="O48" s="6"/>
      <c r="P48" s="6"/>
      <c r="Q48" s="41"/>
      <c r="R48" s="44"/>
      <c r="S48" s="12"/>
      <c r="T48" s="17"/>
      <c r="U48" s="18"/>
      <c r="V48" s="18"/>
      <c r="W48" s="18"/>
      <c r="X48" s="18"/>
      <c r="Y48" s="46"/>
      <c r="Z48" s="44"/>
      <c r="AA48" s="41"/>
      <c r="AB48" s="294"/>
      <c r="AC48" s="6"/>
      <c r="AD48" s="6"/>
      <c r="AE48" s="6"/>
      <c r="AF48" s="6"/>
      <c r="AG48" s="41"/>
      <c r="AH48" s="44"/>
      <c r="AI48" s="6"/>
      <c r="AJ48" s="44"/>
      <c r="AK48" s="11"/>
      <c r="AL48" s="6"/>
      <c r="AM48" s="6"/>
      <c r="AN48" s="6"/>
      <c r="AO48" s="6"/>
      <c r="AP48" s="41"/>
      <c r="AQ48" s="44"/>
      <c r="AR48" s="12"/>
      <c r="AS48" s="11"/>
      <c r="AT48" s="6"/>
      <c r="AU48" s="6"/>
      <c r="AV48" s="6"/>
      <c r="AW48" s="6"/>
      <c r="AX48" s="41"/>
      <c r="AY48" s="44"/>
      <c r="AZ48" s="12"/>
      <c r="BA48" s="11"/>
      <c r="BB48" s="6"/>
      <c r="BC48" s="6"/>
      <c r="BD48" s="6"/>
      <c r="BE48" s="6"/>
      <c r="BF48" s="41"/>
      <c r="BG48" s="44"/>
      <c r="BH48" s="12"/>
      <c r="BI48" s="11"/>
      <c r="BJ48" s="6"/>
      <c r="BK48" s="6"/>
      <c r="BL48" s="6"/>
      <c r="BM48" s="41"/>
      <c r="BN48" s="11"/>
      <c r="BO48" s="6"/>
      <c r="BP48" s="6"/>
      <c r="BQ48" s="6"/>
      <c r="BR48" s="12"/>
      <c r="BS48" s="11"/>
      <c r="BT48" s="6"/>
      <c r="BU48" s="6"/>
      <c r="BV48" s="6"/>
      <c r="BW48" s="12"/>
      <c r="BX48" s="11"/>
      <c r="BY48" s="6"/>
      <c r="BZ48" s="6"/>
      <c r="CA48" s="12"/>
      <c r="CB48" s="11"/>
      <c r="CC48" s="83"/>
      <c r="CD48" s="1"/>
      <c r="CE48" s="1"/>
      <c r="CF48" s="298"/>
      <c r="CG48" s="1"/>
      <c r="CH48" s="1"/>
      <c r="CT48" s="23"/>
      <c r="CU48" s="23" t="str">
        <f t="shared" si="0"/>
        <v/>
      </c>
      <c r="CV48" s="34" t="str">
        <f>IF(AND(L48="",N48="",P48="",Q48=""),"",SUM(L48,N48,P48,#REF!,Q48))</f>
        <v/>
      </c>
      <c r="CW48" s="34" t="str">
        <f t="shared" si="1"/>
        <v/>
      </c>
      <c r="CX48" s="23" t="str">
        <f>IF(AND(T48="",V48="",X48="",Y48=""),"",SUM(T48,V48,X48,#REF!,Y48))</f>
        <v/>
      </c>
      <c r="CY48" s="34" t="str">
        <f t="shared" si="2"/>
        <v/>
      </c>
      <c r="CZ48" s="23" t="str">
        <f t="shared" si="3"/>
        <v/>
      </c>
      <c r="DA48" s="34" t="str">
        <f t="shared" si="4"/>
        <v/>
      </c>
      <c r="DB48" s="23" t="str">
        <f>IF(AND(AK48="",AN48="",AO48="",AP48=""),"",SUM(AK48,AN48,AO48,#REF!,AP48))</f>
        <v/>
      </c>
      <c r="DC48" s="34" t="str">
        <f t="shared" si="5"/>
        <v/>
      </c>
      <c r="DD48" s="23" t="str">
        <f>IF(AND(AS48="",AV48="",AW48="",AX48=""),"",SUM(AS48,AV48,AW48,#REF!,AX48))</f>
        <v/>
      </c>
      <c r="DE48" s="34" t="str">
        <f t="shared" si="6"/>
        <v/>
      </c>
      <c r="DF48" s="23" t="str">
        <f>IF(AND(BA48="",BD48="",BE48="",BF48=""),"",SUM(BA48,BD48,BE48,#REF!,BF48))</f>
        <v/>
      </c>
      <c r="DG48" s="34" t="str">
        <f t="shared" si="7"/>
        <v/>
      </c>
      <c r="DH48" s="34"/>
      <c r="DI48" s="34"/>
    </row>
    <row r="49" spans="1:113">
      <c r="A49" s="73">
        <v>43</v>
      </c>
      <c r="B49" s="412"/>
      <c r="C49" s="413"/>
      <c r="D49" s="414"/>
      <c r="E49" s="415"/>
      <c r="F49" s="416"/>
      <c r="G49" s="416"/>
      <c r="H49" s="417"/>
      <c r="I49" s="418"/>
      <c r="J49" s="419"/>
      <c r="K49" s="420"/>
      <c r="L49" s="11"/>
      <c r="M49" s="6"/>
      <c r="N49" s="6"/>
      <c r="O49" s="6"/>
      <c r="P49" s="6"/>
      <c r="Q49" s="41"/>
      <c r="R49" s="44"/>
      <c r="S49" s="12"/>
      <c r="T49" s="17"/>
      <c r="U49" s="18"/>
      <c r="V49" s="18"/>
      <c r="W49" s="18"/>
      <c r="X49" s="18"/>
      <c r="Y49" s="46"/>
      <c r="Z49" s="44"/>
      <c r="AA49" s="41"/>
      <c r="AB49" s="294"/>
      <c r="AC49" s="6"/>
      <c r="AD49" s="6"/>
      <c r="AE49" s="6"/>
      <c r="AF49" s="6"/>
      <c r="AG49" s="41"/>
      <c r="AH49" s="44"/>
      <c r="AI49" s="6"/>
      <c r="AJ49" s="44"/>
      <c r="AK49" s="11"/>
      <c r="AL49" s="6"/>
      <c r="AM49" s="6"/>
      <c r="AN49" s="6"/>
      <c r="AO49" s="6"/>
      <c r="AP49" s="41"/>
      <c r="AQ49" s="44"/>
      <c r="AR49" s="12"/>
      <c r="AS49" s="11"/>
      <c r="AT49" s="6"/>
      <c r="AU49" s="6"/>
      <c r="AV49" s="6"/>
      <c r="AW49" s="6"/>
      <c r="AX49" s="41"/>
      <c r="AY49" s="44"/>
      <c r="AZ49" s="12"/>
      <c r="BA49" s="11"/>
      <c r="BB49" s="6"/>
      <c r="BC49" s="6"/>
      <c r="BD49" s="6"/>
      <c r="BE49" s="6"/>
      <c r="BF49" s="41"/>
      <c r="BG49" s="44"/>
      <c r="BH49" s="12"/>
      <c r="BI49" s="11"/>
      <c r="BJ49" s="6"/>
      <c r="BK49" s="6"/>
      <c r="BL49" s="6"/>
      <c r="BM49" s="41"/>
      <c r="BN49" s="11"/>
      <c r="BO49" s="6"/>
      <c r="BP49" s="6"/>
      <c r="BQ49" s="6"/>
      <c r="BR49" s="12"/>
      <c r="BS49" s="11"/>
      <c r="BT49" s="6"/>
      <c r="BU49" s="6"/>
      <c r="BV49" s="6"/>
      <c r="BW49" s="12"/>
      <c r="BX49" s="11"/>
      <c r="BY49" s="6"/>
      <c r="BZ49" s="6"/>
      <c r="CA49" s="12"/>
      <c r="CB49" s="11"/>
      <c r="CC49" s="83"/>
      <c r="CD49" s="1"/>
      <c r="CE49" s="1"/>
      <c r="CF49" s="298"/>
      <c r="CG49" s="1"/>
      <c r="CH49" s="1"/>
      <c r="CT49" s="23"/>
      <c r="CU49" s="23" t="str">
        <f t="shared" si="0"/>
        <v/>
      </c>
      <c r="CV49" s="34" t="str">
        <f>IF(AND(L49="",N49="",P49="",Q49=""),"",SUM(L49,N49,P49,#REF!,Q49))</f>
        <v/>
      </c>
      <c r="CW49" s="34" t="str">
        <f t="shared" si="1"/>
        <v/>
      </c>
      <c r="CX49" s="23" t="str">
        <f>IF(AND(T49="",V49="",X49="",Y49=""),"",SUM(T49,V49,X49,#REF!,Y49))</f>
        <v/>
      </c>
      <c r="CY49" s="34" t="str">
        <f t="shared" si="2"/>
        <v/>
      </c>
      <c r="CZ49" s="23" t="str">
        <f t="shared" si="3"/>
        <v/>
      </c>
      <c r="DA49" s="34" t="str">
        <f t="shared" si="4"/>
        <v/>
      </c>
      <c r="DB49" s="23" t="str">
        <f>IF(AND(AK49="",AN49="",AO49="",AP49=""),"",SUM(AK49,AN49,AO49,#REF!,AP49))</f>
        <v/>
      </c>
      <c r="DC49" s="34" t="str">
        <f t="shared" si="5"/>
        <v/>
      </c>
      <c r="DD49" s="23" t="str">
        <f>IF(AND(AS49="",AV49="",AW49="",AX49=""),"",SUM(AS49,AV49,AW49,#REF!,AX49))</f>
        <v/>
      </c>
      <c r="DE49" s="34" t="str">
        <f t="shared" si="6"/>
        <v/>
      </c>
      <c r="DF49" s="23" t="str">
        <f>IF(AND(BA49="",BD49="",BE49="",BF49=""),"",SUM(BA49,BD49,BE49,#REF!,BF49))</f>
        <v/>
      </c>
      <c r="DG49" s="34" t="str">
        <f t="shared" si="7"/>
        <v/>
      </c>
      <c r="DH49" s="34"/>
      <c r="DI49" s="34"/>
    </row>
    <row r="50" spans="1:113">
      <c r="A50" s="73">
        <v>44</v>
      </c>
      <c r="B50" s="412"/>
      <c r="C50" s="413"/>
      <c r="D50" s="414"/>
      <c r="E50" s="415"/>
      <c r="F50" s="416"/>
      <c r="G50" s="416"/>
      <c r="H50" s="417"/>
      <c r="I50" s="418"/>
      <c r="J50" s="419"/>
      <c r="K50" s="420"/>
      <c r="L50" s="11"/>
      <c r="M50" s="6"/>
      <c r="N50" s="6"/>
      <c r="O50" s="6"/>
      <c r="P50" s="6"/>
      <c r="Q50" s="41"/>
      <c r="R50" s="44"/>
      <c r="S50" s="12"/>
      <c r="T50" s="17"/>
      <c r="U50" s="18"/>
      <c r="V50" s="18"/>
      <c r="W50" s="18"/>
      <c r="X50" s="18"/>
      <c r="Y50" s="46"/>
      <c r="Z50" s="44"/>
      <c r="AA50" s="41"/>
      <c r="AB50" s="294"/>
      <c r="AC50" s="6"/>
      <c r="AD50" s="6"/>
      <c r="AE50" s="6"/>
      <c r="AF50" s="6"/>
      <c r="AG50" s="41"/>
      <c r="AH50" s="44"/>
      <c r="AI50" s="6"/>
      <c r="AJ50" s="44"/>
      <c r="AK50" s="11"/>
      <c r="AL50" s="6"/>
      <c r="AM50" s="6"/>
      <c r="AN50" s="6"/>
      <c r="AO50" s="6"/>
      <c r="AP50" s="41"/>
      <c r="AQ50" s="44"/>
      <c r="AR50" s="12"/>
      <c r="AS50" s="11"/>
      <c r="AT50" s="6"/>
      <c r="AU50" s="6"/>
      <c r="AV50" s="6"/>
      <c r="AW50" s="6"/>
      <c r="AX50" s="41"/>
      <c r="AY50" s="44"/>
      <c r="AZ50" s="12"/>
      <c r="BA50" s="11"/>
      <c r="BB50" s="6"/>
      <c r="BC50" s="6"/>
      <c r="BD50" s="6"/>
      <c r="BE50" s="6"/>
      <c r="BF50" s="41"/>
      <c r="BG50" s="44"/>
      <c r="BH50" s="12"/>
      <c r="BI50" s="11"/>
      <c r="BJ50" s="6"/>
      <c r="BK50" s="6"/>
      <c r="BL50" s="6"/>
      <c r="BM50" s="41"/>
      <c r="BN50" s="11"/>
      <c r="BO50" s="6"/>
      <c r="BP50" s="6"/>
      <c r="BQ50" s="6"/>
      <c r="BR50" s="12"/>
      <c r="BS50" s="11"/>
      <c r="BT50" s="6"/>
      <c r="BU50" s="6"/>
      <c r="BV50" s="6"/>
      <c r="BW50" s="12"/>
      <c r="BX50" s="11"/>
      <c r="BY50" s="6"/>
      <c r="BZ50" s="6"/>
      <c r="CA50" s="12"/>
      <c r="CB50" s="11"/>
      <c r="CC50" s="83"/>
      <c r="CD50" s="1"/>
      <c r="CE50" s="1"/>
      <c r="CF50" s="298"/>
      <c r="CG50" s="1"/>
      <c r="CH50" s="1"/>
      <c r="CT50" s="23"/>
      <c r="CU50" s="23" t="str">
        <f t="shared" si="0"/>
        <v/>
      </c>
      <c r="CV50" s="34" t="str">
        <f>IF(AND(L50="",N50="",P50="",Q50=""),"",SUM(L50,N50,P50,#REF!,Q50))</f>
        <v/>
      </c>
      <c r="CW50" s="34" t="str">
        <f t="shared" si="1"/>
        <v/>
      </c>
      <c r="CX50" s="23" t="str">
        <f>IF(AND(T50="",V50="",X50="",Y50=""),"",SUM(T50,V50,X50,#REF!,Y50))</f>
        <v/>
      </c>
      <c r="CY50" s="34" t="str">
        <f t="shared" si="2"/>
        <v/>
      </c>
      <c r="CZ50" s="23" t="str">
        <f t="shared" si="3"/>
        <v/>
      </c>
      <c r="DA50" s="34" t="str">
        <f t="shared" si="4"/>
        <v/>
      </c>
      <c r="DB50" s="23" t="str">
        <f>IF(AND(AK50="",AN50="",AO50="",AP50=""),"",SUM(AK50,AN50,AO50,#REF!,AP50))</f>
        <v/>
      </c>
      <c r="DC50" s="34" t="str">
        <f t="shared" si="5"/>
        <v/>
      </c>
      <c r="DD50" s="23" t="str">
        <f>IF(AND(AS50="",AV50="",AW50="",AX50=""),"",SUM(AS50,AV50,AW50,#REF!,AX50))</f>
        <v/>
      </c>
      <c r="DE50" s="34" t="str">
        <f t="shared" si="6"/>
        <v/>
      </c>
      <c r="DF50" s="23" t="str">
        <f>IF(AND(BA50="",BD50="",BE50="",BF50=""),"",SUM(BA50,BD50,BE50,#REF!,BF50))</f>
        <v/>
      </c>
      <c r="DG50" s="34" t="str">
        <f t="shared" si="7"/>
        <v/>
      </c>
      <c r="DH50" s="34"/>
      <c r="DI50" s="34"/>
    </row>
    <row r="51" spans="1:113">
      <c r="A51" s="73">
        <v>45</v>
      </c>
      <c r="B51" s="412"/>
      <c r="C51" s="413"/>
      <c r="D51" s="414"/>
      <c r="E51" s="415"/>
      <c r="F51" s="416"/>
      <c r="G51" s="416"/>
      <c r="H51" s="417"/>
      <c r="I51" s="418"/>
      <c r="J51" s="419"/>
      <c r="K51" s="420"/>
      <c r="L51" s="11"/>
      <c r="M51" s="6"/>
      <c r="N51" s="6"/>
      <c r="O51" s="6"/>
      <c r="P51" s="6"/>
      <c r="Q51" s="41"/>
      <c r="R51" s="44"/>
      <c r="S51" s="12"/>
      <c r="T51" s="17"/>
      <c r="U51" s="18"/>
      <c r="V51" s="18"/>
      <c r="W51" s="18"/>
      <c r="X51" s="18"/>
      <c r="Y51" s="46"/>
      <c r="Z51" s="44"/>
      <c r="AA51" s="41"/>
      <c r="AB51" s="294"/>
      <c r="AC51" s="6"/>
      <c r="AD51" s="6"/>
      <c r="AE51" s="6"/>
      <c r="AF51" s="6"/>
      <c r="AG51" s="41"/>
      <c r="AH51" s="44"/>
      <c r="AI51" s="6"/>
      <c r="AJ51" s="44"/>
      <c r="AK51" s="11"/>
      <c r="AL51" s="6"/>
      <c r="AM51" s="6"/>
      <c r="AN51" s="6"/>
      <c r="AO51" s="6"/>
      <c r="AP51" s="41"/>
      <c r="AQ51" s="44"/>
      <c r="AR51" s="12"/>
      <c r="AS51" s="11"/>
      <c r="AT51" s="6"/>
      <c r="AU51" s="6"/>
      <c r="AV51" s="6"/>
      <c r="AW51" s="6"/>
      <c r="AX51" s="41"/>
      <c r="AY51" s="44"/>
      <c r="AZ51" s="12"/>
      <c r="BA51" s="11"/>
      <c r="BB51" s="6"/>
      <c r="BC51" s="6"/>
      <c r="BD51" s="6"/>
      <c r="BE51" s="6"/>
      <c r="BF51" s="41"/>
      <c r="BG51" s="44"/>
      <c r="BH51" s="12"/>
      <c r="BI51" s="11"/>
      <c r="BJ51" s="6"/>
      <c r="BK51" s="6"/>
      <c r="BL51" s="6"/>
      <c r="BM51" s="41"/>
      <c r="BN51" s="11"/>
      <c r="BO51" s="6"/>
      <c r="BP51" s="6"/>
      <c r="BQ51" s="6"/>
      <c r="BR51" s="12"/>
      <c r="BS51" s="11"/>
      <c r="BT51" s="6"/>
      <c r="BU51" s="6"/>
      <c r="BV51" s="6"/>
      <c r="BW51" s="12"/>
      <c r="BX51" s="11"/>
      <c r="BY51" s="6"/>
      <c r="BZ51" s="6"/>
      <c r="CA51" s="12"/>
      <c r="CB51" s="11"/>
      <c r="CC51" s="83"/>
      <c r="CD51" s="1"/>
      <c r="CE51" s="1"/>
      <c r="CF51" s="298"/>
      <c r="CG51" s="1"/>
      <c r="CH51" s="1"/>
      <c r="CT51" s="23"/>
      <c r="CU51" s="23" t="str">
        <f t="shared" si="0"/>
        <v/>
      </c>
      <c r="CV51" s="34" t="str">
        <f>IF(AND(L51="",N51="",P51="",Q51=""),"",SUM(L51,N51,P51,#REF!,Q51))</f>
        <v/>
      </c>
      <c r="CW51" s="34" t="str">
        <f t="shared" si="1"/>
        <v/>
      </c>
      <c r="CX51" s="23" t="str">
        <f>IF(AND(T51="",V51="",X51="",Y51=""),"",SUM(T51,V51,X51,#REF!,Y51))</f>
        <v/>
      </c>
      <c r="CY51" s="34" t="str">
        <f t="shared" si="2"/>
        <v/>
      </c>
      <c r="CZ51" s="23" t="str">
        <f t="shared" si="3"/>
        <v/>
      </c>
      <c r="DA51" s="34" t="str">
        <f t="shared" si="4"/>
        <v/>
      </c>
      <c r="DB51" s="23" t="str">
        <f>IF(AND(AK51="",AN51="",AO51="",AP51=""),"",SUM(AK51,AN51,AO51,#REF!,AP51))</f>
        <v/>
      </c>
      <c r="DC51" s="34" t="str">
        <f t="shared" si="5"/>
        <v/>
      </c>
      <c r="DD51" s="23" t="str">
        <f>IF(AND(AS51="",AV51="",AW51="",AX51=""),"",SUM(AS51,AV51,AW51,#REF!,AX51))</f>
        <v/>
      </c>
      <c r="DE51" s="34" t="str">
        <f t="shared" si="6"/>
        <v/>
      </c>
      <c r="DF51" s="23" t="str">
        <f>IF(AND(BA51="",BD51="",BE51="",BF51=""),"",SUM(BA51,BD51,BE51,#REF!,BF51))</f>
        <v/>
      </c>
      <c r="DG51" s="34" t="str">
        <f t="shared" si="7"/>
        <v/>
      </c>
      <c r="DH51" s="34"/>
      <c r="DI51" s="34"/>
    </row>
    <row r="52" spans="1:113">
      <c r="A52" s="73">
        <v>46</v>
      </c>
      <c r="B52" s="412"/>
      <c r="C52" s="413"/>
      <c r="D52" s="414"/>
      <c r="E52" s="415"/>
      <c r="F52" s="416"/>
      <c r="G52" s="416"/>
      <c r="H52" s="417"/>
      <c r="I52" s="418"/>
      <c r="J52" s="419"/>
      <c r="K52" s="420"/>
      <c r="L52" s="11"/>
      <c r="M52" s="6"/>
      <c r="N52" s="6"/>
      <c r="O52" s="6"/>
      <c r="P52" s="6"/>
      <c r="Q52" s="41"/>
      <c r="R52" s="44"/>
      <c r="S52" s="12"/>
      <c r="T52" s="17"/>
      <c r="U52" s="18"/>
      <c r="V52" s="18"/>
      <c r="W52" s="18"/>
      <c r="X52" s="18"/>
      <c r="Y52" s="46"/>
      <c r="Z52" s="44"/>
      <c r="AA52" s="41"/>
      <c r="AB52" s="294"/>
      <c r="AC52" s="6"/>
      <c r="AD52" s="6"/>
      <c r="AE52" s="6"/>
      <c r="AF52" s="6"/>
      <c r="AG52" s="41"/>
      <c r="AH52" s="44"/>
      <c r="AI52" s="6"/>
      <c r="AJ52" s="44"/>
      <c r="AK52" s="11"/>
      <c r="AL52" s="6"/>
      <c r="AM52" s="6"/>
      <c r="AN52" s="6"/>
      <c r="AO52" s="6"/>
      <c r="AP52" s="41"/>
      <c r="AQ52" s="44"/>
      <c r="AR52" s="12"/>
      <c r="AS52" s="11"/>
      <c r="AT52" s="6"/>
      <c r="AU52" s="6"/>
      <c r="AV52" s="6"/>
      <c r="AW52" s="6"/>
      <c r="AX52" s="41"/>
      <c r="AY52" s="44"/>
      <c r="AZ52" s="12"/>
      <c r="BA52" s="11"/>
      <c r="BB52" s="6"/>
      <c r="BC52" s="6"/>
      <c r="BD52" s="6"/>
      <c r="BE52" s="6"/>
      <c r="BF52" s="41"/>
      <c r="BG52" s="44"/>
      <c r="BH52" s="12"/>
      <c r="BI52" s="11"/>
      <c r="BJ52" s="6"/>
      <c r="BK52" s="6"/>
      <c r="BL52" s="6"/>
      <c r="BM52" s="41"/>
      <c r="BN52" s="11"/>
      <c r="BO52" s="6"/>
      <c r="BP52" s="6"/>
      <c r="BQ52" s="6"/>
      <c r="BR52" s="12"/>
      <c r="BS52" s="11"/>
      <c r="BT52" s="6"/>
      <c r="BU52" s="6"/>
      <c r="BV52" s="6"/>
      <c r="BW52" s="12"/>
      <c r="BX52" s="11"/>
      <c r="BY52" s="6"/>
      <c r="BZ52" s="6"/>
      <c r="CA52" s="12"/>
      <c r="CB52" s="11"/>
      <c r="CC52" s="83"/>
      <c r="CD52" s="1"/>
      <c r="CE52" s="1"/>
      <c r="CF52" s="298"/>
      <c r="CG52" s="1"/>
      <c r="CH52" s="1"/>
      <c r="CT52" s="23"/>
      <c r="CU52" s="23" t="str">
        <f t="shared" si="0"/>
        <v/>
      </c>
      <c r="CV52" s="34" t="str">
        <f>IF(AND(L52="",N52="",P52="",Q52=""),"",SUM(L52,N52,P52,#REF!,Q52))</f>
        <v/>
      </c>
      <c r="CW52" s="34" t="str">
        <f t="shared" si="1"/>
        <v/>
      </c>
      <c r="CX52" s="23" t="str">
        <f>IF(AND(T52="",V52="",X52="",Y52=""),"",SUM(T52,V52,X52,#REF!,Y52))</f>
        <v/>
      </c>
      <c r="CY52" s="34" t="str">
        <f t="shared" si="2"/>
        <v/>
      </c>
      <c r="CZ52" s="23" t="str">
        <f t="shared" si="3"/>
        <v/>
      </c>
      <c r="DA52" s="34" t="str">
        <f t="shared" si="4"/>
        <v/>
      </c>
      <c r="DB52" s="23" t="str">
        <f>IF(AND(AK52="",AN52="",AO52="",AP52=""),"",SUM(AK52,AN52,AO52,#REF!,AP52))</f>
        <v/>
      </c>
      <c r="DC52" s="34" t="str">
        <f t="shared" si="5"/>
        <v/>
      </c>
      <c r="DD52" s="23" t="str">
        <f>IF(AND(AS52="",AV52="",AW52="",AX52=""),"",SUM(AS52,AV52,AW52,#REF!,AX52))</f>
        <v/>
      </c>
      <c r="DE52" s="34" t="str">
        <f t="shared" si="6"/>
        <v/>
      </c>
      <c r="DF52" s="23" t="str">
        <f>IF(AND(BA52="",BD52="",BE52="",BF52=""),"",SUM(BA52,BD52,BE52,#REF!,BF52))</f>
        <v/>
      </c>
      <c r="DG52" s="34" t="str">
        <f t="shared" si="7"/>
        <v/>
      </c>
      <c r="DH52" s="34"/>
      <c r="DI52" s="34"/>
    </row>
    <row r="53" spans="1:113">
      <c r="A53" s="73">
        <v>47</v>
      </c>
      <c r="B53" s="412"/>
      <c r="C53" s="413"/>
      <c r="D53" s="414"/>
      <c r="E53" s="415"/>
      <c r="F53" s="416"/>
      <c r="G53" s="416"/>
      <c r="H53" s="417"/>
      <c r="I53" s="418"/>
      <c r="J53" s="419"/>
      <c r="K53" s="420"/>
      <c r="L53" s="11"/>
      <c r="M53" s="6"/>
      <c r="N53" s="6"/>
      <c r="O53" s="6"/>
      <c r="P53" s="6"/>
      <c r="Q53" s="41"/>
      <c r="R53" s="44"/>
      <c r="S53" s="12"/>
      <c r="T53" s="17"/>
      <c r="U53" s="18"/>
      <c r="V53" s="18"/>
      <c r="W53" s="18"/>
      <c r="X53" s="18"/>
      <c r="Y53" s="46"/>
      <c r="Z53" s="44"/>
      <c r="AA53" s="41"/>
      <c r="AB53" s="294"/>
      <c r="AC53" s="6"/>
      <c r="AD53" s="6"/>
      <c r="AE53" s="6"/>
      <c r="AF53" s="6"/>
      <c r="AG53" s="41"/>
      <c r="AH53" s="44"/>
      <c r="AI53" s="6"/>
      <c r="AJ53" s="44"/>
      <c r="AK53" s="11"/>
      <c r="AL53" s="6"/>
      <c r="AM53" s="6"/>
      <c r="AN53" s="6"/>
      <c r="AO53" s="6"/>
      <c r="AP53" s="41"/>
      <c r="AQ53" s="44"/>
      <c r="AR53" s="12"/>
      <c r="AS53" s="11"/>
      <c r="AT53" s="6"/>
      <c r="AU53" s="6"/>
      <c r="AV53" s="6"/>
      <c r="AW53" s="6"/>
      <c r="AX53" s="41"/>
      <c r="AY53" s="44"/>
      <c r="AZ53" s="12"/>
      <c r="BA53" s="11"/>
      <c r="BB53" s="6"/>
      <c r="BC53" s="6"/>
      <c r="BD53" s="6"/>
      <c r="BE53" s="6"/>
      <c r="BF53" s="41"/>
      <c r="BG53" s="44"/>
      <c r="BH53" s="12"/>
      <c r="BI53" s="11"/>
      <c r="BJ53" s="6"/>
      <c r="BK53" s="6"/>
      <c r="BL53" s="6"/>
      <c r="BM53" s="41"/>
      <c r="BN53" s="11"/>
      <c r="BO53" s="6"/>
      <c r="BP53" s="6"/>
      <c r="BQ53" s="6"/>
      <c r="BR53" s="12"/>
      <c r="BS53" s="11"/>
      <c r="BT53" s="6"/>
      <c r="BU53" s="6"/>
      <c r="BV53" s="6"/>
      <c r="BW53" s="12"/>
      <c r="BX53" s="11"/>
      <c r="BY53" s="6"/>
      <c r="BZ53" s="6"/>
      <c r="CA53" s="12"/>
      <c r="CB53" s="11"/>
      <c r="CC53" s="83"/>
      <c r="CD53" s="1"/>
      <c r="CE53" s="1"/>
      <c r="CF53" s="298"/>
      <c r="CG53" s="1"/>
      <c r="CH53" s="1"/>
      <c r="CT53" s="23"/>
      <c r="CU53" s="23" t="str">
        <f t="shared" si="0"/>
        <v/>
      </c>
      <c r="CV53" s="34" t="str">
        <f>IF(AND(L53="",N53="",P53="",Q53=""),"",SUM(L53,N53,P53,#REF!,Q53))</f>
        <v/>
      </c>
      <c r="CW53" s="34" t="str">
        <f t="shared" si="1"/>
        <v/>
      </c>
      <c r="CX53" s="23" t="str">
        <f>IF(AND(T53="",V53="",X53="",Y53=""),"",SUM(T53,V53,X53,#REF!,Y53))</f>
        <v/>
      </c>
      <c r="CY53" s="34" t="str">
        <f t="shared" si="2"/>
        <v/>
      </c>
      <c r="CZ53" s="23" t="str">
        <f t="shared" si="3"/>
        <v/>
      </c>
      <c r="DA53" s="34" t="str">
        <f t="shared" si="4"/>
        <v/>
      </c>
      <c r="DB53" s="23" t="str">
        <f>IF(AND(AK53="",AN53="",AO53="",AP53=""),"",SUM(AK53,AN53,AO53,#REF!,AP53))</f>
        <v/>
      </c>
      <c r="DC53" s="34" t="str">
        <f t="shared" si="5"/>
        <v/>
      </c>
      <c r="DD53" s="23" t="str">
        <f>IF(AND(AS53="",AV53="",AW53="",AX53=""),"",SUM(AS53,AV53,AW53,#REF!,AX53))</f>
        <v/>
      </c>
      <c r="DE53" s="34" t="str">
        <f t="shared" si="6"/>
        <v/>
      </c>
      <c r="DF53" s="23" t="str">
        <f>IF(AND(BA53="",BD53="",BE53="",BF53=""),"",SUM(BA53,BD53,BE53,#REF!,BF53))</f>
        <v/>
      </c>
      <c r="DG53" s="34" t="str">
        <f t="shared" si="7"/>
        <v/>
      </c>
      <c r="DH53" s="34"/>
      <c r="DI53" s="34"/>
    </row>
    <row r="54" spans="1:113">
      <c r="A54" s="73">
        <v>48</v>
      </c>
      <c r="B54" s="412"/>
      <c r="C54" s="413"/>
      <c r="D54" s="414"/>
      <c r="E54" s="415"/>
      <c r="F54" s="416"/>
      <c r="G54" s="416"/>
      <c r="H54" s="417"/>
      <c r="I54" s="418"/>
      <c r="J54" s="419"/>
      <c r="K54" s="420"/>
      <c r="L54" s="11"/>
      <c r="M54" s="6"/>
      <c r="N54" s="6"/>
      <c r="O54" s="6"/>
      <c r="P54" s="6"/>
      <c r="Q54" s="41"/>
      <c r="R54" s="44"/>
      <c r="S54" s="12"/>
      <c r="T54" s="17"/>
      <c r="U54" s="18"/>
      <c r="V54" s="18"/>
      <c r="W54" s="18"/>
      <c r="X54" s="18"/>
      <c r="Y54" s="46"/>
      <c r="Z54" s="44"/>
      <c r="AA54" s="41"/>
      <c r="AB54" s="294"/>
      <c r="AC54" s="6"/>
      <c r="AD54" s="6"/>
      <c r="AE54" s="6"/>
      <c r="AF54" s="6"/>
      <c r="AG54" s="41"/>
      <c r="AH54" s="44"/>
      <c r="AI54" s="6"/>
      <c r="AJ54" s="44"/>
      <c r="AK54" s="11"/>
      <c r="AL54" s="6"/>
      <c r="AM54" s="6"/>
      <c r="AN54" s="6"/>
      <c r="AO54" s="6"/>
      <c r="AP54" s="41"/>
      <c r="AQ54" s="44"/>
      <c r="AR54" s="12"/>
      <c r="AS54" s="11"/>
      <c r="AT54" s="6"/>
      <c r="AU54" s="6"/>
      <c r="AV54" s="6"/>
      <c r="AW54" s="6"/>
      <c r="AX54" s="41"/>
      <c r="AY54" s="44"/>
      <c r="AZ54" s="12"/>
      <c r="BA54" s="11"/>
      <c r="BB54" s="6"/>
      <c r="BC54" s="6"/>
      <c r="BD54" s="6"/>
      <c r="BE54" s="6"/>
      <c r="BF54" s="41"/>
      <c r="BG54" s="44"/>
      <c r="BH54" s="12"/>
      <c r="BI54" s="11"/>
      <c r="BJ54" s="6"/>
      <c r="BK54" s="6"/>
      <c r="BL54" s="6"/>
      <c r="BM54" s="41"/>
      <c r="BN54" s="11"/>
      <c r="BO54" s="6"/>
      <c r="BP54" s="6"/>
      <c r="BQ54" s="6"/>
      <c r="BR54" s="12"/>
      <c r="BS54" s="11"/>
      <c r="BT54" s="6"/>
      <c r="BU54" s="6"/>
      <c r="BV54" s="6"/>
      <c r="BW54" s="12"/>
      <c r="BX54" s="11"/>
      <c r="BY54" s="6"/>
      <c r="BZ54" s="6"/>
      <c r="CA54" s="12"/>
      <c r="CB54" s="11"/>
      <c r="CC54" s="83"/>
      <c r="CD54" s="1"/>
      <c r="CE54" s="1"/>
      <c r="CF54" s="298"/>
      <c r="CG54" s="1"/>
      <c r="CH54" s="1"/>
      <c r="CT54" s="23"/>
      <c r="CU54" s="23" t="str">
        <f t="shared" si="0"/>
        <v/>
      </c>
      <c r="CV54" s="34" t="str">
        <f>IF(AND(L54="",N54="",P54="",Q54=""),"",SUM(L54,N54,P54,#REF!,Q54))</f>
        <v/>
      </c>
      <c r="CW54" s="34" t="str">
        <f t="shared" si="1"/>
        <v/>
      </c>
      <c r="CX54" s="23" t="str">
        <f>IF(AND(T54="",V54="",X54="",Y54=""),"",SUM(T54,V54,X54,#REF!,Y54))</f>
        <v/>
      </c>
      <c r="CY54" s="34" t="str">
        <f t="shared" si="2"/>
        <v/>
      </c>
      <c r="CZ54" s="23" t="str">
        <f t="shared" si="3"/>
        <v/>
      </c>
      <c r="DA54" s="34" t="str">
        <f t="shared" si="4"/>
        <v/>
      </c>
      <c r="DB54" s="23" t="str">
        <f>IF(AND(AK54="",AN54="",AO54="",AP54=""),"",SUM(AK54,AN54,AO54,#REF!,AP54))</f>
        <v/>
      </c>
      <c r="DC54" s="34" t="str">
        <f t="shared" si="5"/>
        <v/>
      </c>
      <c r="DD54" s="23" t="str">
        <f>IF(AND(AS54="",AV54="",AW54="",AX54=""),"",SUM(AS54,AV54,AW54,#REF!,AX54))</f>
        <v/>
      </c>
      <c r="DE54" s="34" t="str">
        <f t="shared" si="6"/>
        <v/>
      </c>
      <c r="DF54" s="23" t="str">
        <f>IF(AND(BA54="",BD54="",BE54="",BF54=""),"",SUM(BA54,BD54,BE54,#REF!,BF54))</f>
        <v/>
      </c>
      <c r="DG54" s="34" t="str">
        <f t="shared" si="7"/>
        <v/>
      </c>
      <c r="DH54" s="34"/>
      <c r="DI54" s="34"/>
    </row>
    <row r="55" spans="1:113">
      <c r="A55" s="73">
        <v>49</v>
      </c>
      <c r="B55" s="412"/>
      <c r="C55" s="413"/>
      <c r="D55" s="414"/>
      <c r="E55" s="415"/>
      <c r="F55" s="416"/>
      <c r="G55" s="416"/>
      <c r="H55" s="417"/>
      <c r="I55" s="418"/>
      <c r="J55" s="419"/>
      <c r="K55" s="420"/>
      <c r="L55" s="11"/>
      <c r="M55" s="6"/>
      <c r="N55" s="6"/>
      <c r="O55" s="6"/>
      <c r="P55" s="6"/>
      <c r="Q55" s="41"/>
      <c r="R55" s="44"/>
      <c r="S55" s="12"/>
      <c r="T55" s="17"/>
      <c r="U55" s="18"/>
      <c r="V55" s="18"/>
      <c r="W55" s="18"/>
      <c r="X55" s="18"/>
      <c r="Y55" s="46"/>
      <c r="Z55" s="44"/>
      <c r="AA55" s="41"/>
      <c r="AB55" s="294"/>
      <c r="AC55" s="6"/>
      <c r="AD55" s="6"/>
      <c r="AE55" s="6"/>
      <c r="AF55" s="6"/>
      <c r="AG55" s="41"/>
      <c r="AH55" s="44"/>
      <c r="AI55" s="6"/>
      <c r="AJ55" s="44"/>
      <c r="AK55" s="11"/>
      <c r="AL55" s="6"/>
      <c r="AM55" s="6"/>
      <c r="AN55" s="6"/>
      <c r="AO55" s="6"/>
      <c r="AP55" s="41"/>
      <c r="AQ55" s="44"/>
      <c r="AR55" s="12"/>
      <c r="AS55" s="11"/>
      <c r="AT55" s="6"/>
      <c r="AU55" s="6"/>
      <c r="AV55" s="6"/>
      <c r="AW55" s="6"/>
      <c r="AX55" s="41"/>
      <c r="AY55" s="44"/>
      <c r="AZ55" s="12"/>
      <c r="BA55" s="11"/>
      <c r="BB55" s="6"/>
      <c r="BC55" s="6"/>
      <c r="BD55" s="6"/>
      <c r="BE55" s="6"/>
      <c r="BF55" s="41"/>
      <c r="BG55" s="44"/>
      <c r="BH55" s="12"/>
      <c r="BI55" s="11"/>
      <c r="BJ55" s="6"/>
      <c r="BK55" s="6"/>
      <c r="BL55" s="6"/>
      <c r="BM55" s="41"/>
      <c r="BN55" s="11"/>
      <c r="BO55" s="6"/>
      <c r="BP55" s="6"/>
      <c r="BQ55" s="6"/>
      <c r="BR55" s="12"/>
      <c r="BS55" s="11"/>
      <c r="BT55" s="6"/>
      <c r="BU55" s="6"/>
      <c r="BV55" s="6"/>
      <c r="BW55" s="12"/>
      <c r="BX55" s="11"/>
      <c r="BY55" s="6"/>
      <c r="BZ55" s="6"/>
      <c r="CA55" s="12"/>
      <c r="CB55" s="11"/>
      <c r="CC55" s="83"/>
      <c r="CD55" s="1"/>
      <c r="CE55" s="1"/>
      <c r="CF55" s="298"/>
      <c r="CG55" s="1"/>
      <c r="CH55" s="1"/>
      <c r="CT55" s="23"/>
      <c r="CU55" s="23" t="str">
        <f t="shared" si="0"/>
        <v/>
      </c>
      <c r="CV55" s="34" t="str">
        <f>IF(AND(L55="",N55="",P55="",Q55=""),"",SUM(L55,N55,P55,#REF!,Q55))</f>
        <v/>
      </c>
      <c r="CW55" s="34" t="str">
        <f t="shared" si="1"/>
        <v/>
      </c>
      <c r="CX55" s="23" t="str">
        <f>IF(AND(T55="",V55="",X55="",Y55=""),"",SUM(T55,V55,X55,#REF!,Y55))</f>
        <v/>
      </c>
      <c r="CY55" s="34" t="str">
        <f t="shared" si="2"/>
        <v/>
      </c>
      <c r="CZ55" s="23" t="str">
        <f t="shared" si="3"/>
        <v/>
      </c>
      <c r="DA55" s="34" t="str">
        <f t="shared" si="4"/>
        <v/>
      </c>
      <c r="DB55" s="23" t="str">
        <f>IF(AND(AK55="",AN55="",AO55="",AP55=""),"",SUM(AK55,AN55,AO55,#REF!,AP55))</f>
        <v/>
      </c>
      <c r="DC55" s="34" t="str">
        <f t="shared" si="5"/>
        <v/>
      </c>
      <c r="DD55" s="23" t="str">
        <f>IF(AND(AS55="",AV55="",AW55="",AX55=""),"",SUM(AS55,AV55,AW55,#REF!,AX55))</f>
        <v/>
      </c>
      <c r="DE55" s="34" t="str">
        <f t="shared" si="6"/>
        <v/>
      </c>
      <c r="DF55" s="23" t="str">
        <f>IF(AND(BA55="",BD55="",BE55="",BF55=""),"",SUM(BA55,BD55,BE55,#REF!,BF55))</f>
        <v/>
      </c>
      <c r="DG55" s="34" t="str">
        <f t="shared" si="7"/>
        <v/>
      </c>
      <c r="DH55" s="34"/>
      <c r="DI55" s="34"/>
    </row>
    <row r="56" spans="1:113">
      <c r="A56" s="73">
        <v>50</v>
      </c>
      <c r="B56" s="412"/>
      <c r="C56" s="413"/>
      <c r="D56" s="414"/>
      <c r="E56" s="415"/>
      <c r="F56" s="416"/>
      <c r="G56" s="416"/>
      <c r="H56" s="417"/>
      <c r="I56" s="418"/>
      <c r="J56" s="419"/>
      <c r="K56" s="420"/>
      <c r="L56" s="11"/>
      <c r="M56" s="6"/>
      <c r="N56" s="6"/>
      <c r="O56" s="6"/>
      <c r="P56" s="6"/>
      <c r="Q56" s="41"/>
      <c r="R56" s="44"/>
      <c r="S56" s="12"/>
      <c r="T56" s="17"/>
      <c r="U56" s="18"/>
      <c r="V56" s="18"/>
      <c r="W56" s="18"/>
      <c r="X56" s="18"/>
      <c r="Y56" s="46"/>
      <c r="Z56" s="44"/>
      <c r="AA56" s="41"/>
      <c r="AB56" s="294"/>
      <c r="AC56" s="6"/>
      <c r="AD56" s="6"/>
      <c r="AE56" s="6"/>
      <c r="AF56" s="6"/>
      <c r="AG56" s="41"/>
      <c r="AH56" s="44"/>
      <c r="AI56" s="6"/>
      <c r="AJ56" s="44"/>
      <c r="AK56" s="11"/>
      <c r="AL56" s="6"/>
      <c r="AM56" s="6"/>
      <c r="AN56" s="6"/>
      <c r="AO56" s="6"/>
      <c r="AP56" s="41"/>
      <c r="AQ56" s="44"/>
      <c r="AR56" s="12"/>
      <c r="AS56" s="11"/>
      <c r="AT56" s="6"/>
      <c r="AU56" s="6"/>
      <c r="AV56" s="6"/>
      <c r="AW56" s="6"/>
      <c r="AX56" s="41"/>
      <c r="AY56" s="44"/>
      <c r="AZ56" s="12"/>
      <c r="BA56" s="11"/>
      <c r="BB56" s="6"/>
      <c r="BC56" s="6"/>
      <c r="BD56" s="6"/>
      <c r="BE56" s="6"/>
      <c r="BF56" s="41"/>
      <c r="BG56" s="44"/>
      <c r="BH56" s="12"/>
      <c r="BI56" s="11"/>
      <c r="BJ56" s="6"/>
      <c r="BK56" s="6"/>
      <c r="BL56" s="6"/>
      <c r="BM56" s="41"/>
      <c r="BN56" s="11"/>
      <c r="BO56" s="6"/>
      <c r="BP56" s="6"/>
      <c r="BQ56" s="6"/>
      <c r="BR56" s="12"/>
      <c r="BS56" s="11"/>
      <c r="BT56" s="6"/>
      <c r="BU56" s="6"/>
      <c r="BV56" s="6"/>
      <c r="BW56" s="12"/>
      <c r="BX56" s="11"/>
      <c r="BY56" s="6"/>
      <c r="BZ56" s="6"/>
      <c r="CA56" s="12"/>
      <c r="CB56" s="11"/>
      <c r="CC56" s="83"/>
      <c r="CD56" s="1"/>
      <c r="CE56" s="1"/>
      <c r="CF56" s="298"/>
      <c r="CG56" s="1"/>
      <c r="CH56" s="1"/>
      <c r="CT56" s="23"/>
      <c r="CU56" s="23" t="str">
        <f t="shared" si="0"/>
        <v/>
      </c>
      <c r="CV56" s="34" t="str">
        <f>IF(AND(L56="",N56="",P56="",Q56=""),"",SUM(L56,N56,P56,#REF!,Q56))</f>
        <v/>
      </c>
      <c r="CW56" s="34" t="str">
        <f t="shared" si="1"/>
        <v/>
      </c>
      <c r="CX56" s="23" t="str">
        <f>IF(AND(T56="",V56="",X56="",Y56=""),"",SUM(T56,V56,X56,#REF!,Y56))</f>
        <v/>
      </c>
      <c r="CY56" s="34" t="str">
        <f t="shared" si="2"/>
        <v/>
      </c>
      <c r="CZ56" s="23" t="str">
        <f t="shared" si="3"/>
        <v/>
      </c>
      <c r="DA56" s="34" t="str">
        <f t="shared" si="4"/>
        <v/>
      </c>
      <c r="DB56" s="23" t="str">
        <f>IF(AND(AK56="",AN56="",AO56="",AP56=""),"",SUM(AK56,AN56,AO56,#REF!,AP56))</f>
        <v/>
      </c>
      <c r="DC56" s="34" t="str">
        <f t="shared" si="5"/>
        <v/>
      </c>
      <c r="DD56" s="23" t="str">
        <f>IF(AND(AS56="",AV56="",AW56="",AX56=""),"",SUM(AS56,AV56,AW56,#REF!,AX56))</f>
        <v/>
      </c>
      <c r="DE56" s="34" t="str">
        <f t="shared" si="6"/>
        <v/>
      </c>
      <c r="DF56" s="23" t="str">
        <f>IF(AND(BA56="",BD56="",BE56="",BF56=""),"",SUM(BA56,BD56,BE56,#REF!,BF56))</f>
        <v/>
      </c>
      <c r="DG56" s="34" t="str">
        <f t="shared" si="7"/>
        <v/>
      </c>
      <c r="DH56" s="34"/>
      <c r="DI56" s="34"/>
    </row>
    <row r="57" spans="1:113">
      <c r="A57" s="73">
        <v>51</v>
      </c>
      <c r="B57" s="412"/>
      <c r="C57" s="413"/>
      <c r="D57" s="414"/>
      <c r="E57" s="415"/>
      <c r="F57" s="416"/>
      <c r="G57" s="416"/>
      <c r="H57" s="417"/>
      <c r="I57" s="418"/>
      <c r="J57" s="419"/>
      <c r="K57" s="420"/>
      <c r="L57" s="11"/>
      <c r="M57" s="6"/>
      <c r="N57" s="6"/>
      <c r="O57" s="6"/>
      <c r="P57" s="6"/>
      <c r="Q57" s="41"/>
      <c r="R57" s="44"/>
      <c r="S57" s="12"/>
      <c r="T57" s="17"/>
      <c r="U57" s="18"/>
      <c r="V57" s="18"/>
      <c r="W57" s="18"/>
      <c r="X57" s="18"/>
      <c r="Y57" s="46"/>
      <c r="Z57" s="44"/>
      <c r="AA57" s="41"/>
      <c r="AB57" s="294"/>
      <c r="AC57" s="6"/>
      <c r="AD57" s="6"/>
      <c r="AE57" s="6"/>
      <c r="AF57" s="6"/>
      <c r="AG57" s="41"/>
      <c r="AH57" s="44"/>
      <c r="AI57" s="6"/>
      <c r="AJ57" s="44"/>
      <c r="AK57" s="11"/>
      <c r="AL57" s="6"/>
      <c r="AM57" s="6"/>
      <c r="AN57" s="6"/>
      <c r="AO57" s="6"/>
      <c r="AP57" s="41"/>
      <c r="AQ57" s="44"/>
      <c r="AR57" s="12"/>
      <c r="AS57" s="11"/>
      <c r="AT57" s="6"/>
      <c r="AU57" s="6"/>
      <c r="AV57" s="6"/>
      <c r="AW57" s="6"/>
      <c r="AX57" s="41"/>
      <c r="AY57" s="44"/>
      <c r="AZ57" s="12"/>
      <c r="BA57" s="11"/>
      <c r="BB57" s="6"/>
      <c r="BC57" s="6"/>
      <c r="BD57" s="6"/>
      <c r="BE57" s="6"/>
      <c r="BF57" s="41"/>
      <c r="BG57" s="44"/>
      <c r="BH57" s="12"/>
      <c r="BI57" s="11"/>
      <c r="BJ57" s="6"/>
      <c r="BK57" s="6"/>
      <c r="BL57" s="6"/>
      <c r="BM57" s="41"/>
      <c r="BN57" s="11"/>
      <c r="BO57" s="6"/>
      <c r="BP57" s="6"/>
      <c r="BQ57" s="6"/>
      <c r="BR57" s="12"/>
      <c r="BS57" s="11"/>
      <c r="BT57" s="6"/>
      <c r="BU57" s="6"/>
      <c r="BV57" s="6"/>
      <c r="BW57" s="12"/>
      <c r="BX57" s="11"/>
      <c r="BY57" s="6"/>
      <c r="BZ57" s="6"/>
      <c r="CA57" s="12"/>
      <c r="CB57" s="11"/>
      <c r="CC57" s="83"/>
      <c r="CD57" s="1"/>
      <c r="CE57" s="1"/>
      <c r="CF57" s="298"/>
      <c r="CG57" s="1"/>
      <c r="CH57" s="1"/>
      <c r="CT57" s="23"/>
      <c r="CU57" s="23" t="str">
        <f t="shared" si="0"/>
        <v/>
      </c>
      <c r="CV57" s="34" t="str">
        <f>IF(AND(L57="",N57="",P57="",Q57=""),"",SUM(L57,N57,P57,#REF!,Q57))</f>
        <v/>
      </c>
      <c r="CW57" s="34" t="str">
        <f t="shared" si="1"/>
        <v/>
      </c>
      <c r="CX57" s="23" t="str">
        <f>IF(AND(T57="",V57="",X57="",Y57=""),"",SUM(T57,V57,X57,#REF!,Y57))</f>
        <v/>
      </c>
      <c r="CY57" s="34" t="str">
        <f t="shared" si="2"/>
        <v/>
      </c>
      <c r="CZ57" s="23" t="str">
        <f t="shared" si="3"/>
        <v/>
      </c>
      <c r="DA57" s="34" t="str">
        <f t="shared" si="4"/>
        <v/>
      </c>
      <c r="DB57" s="23" t="str">
        <f>IF(AND(AK57="",AN57="",AO57="",AP57=""),"",SUM(AK57,AN57,AO57,#REF!,AP57))</f>
        <v/>
      </c>
      <c r="DC57" s="34" t="str">
        <f t="shared" si="5"/>
        <v/>
      </c>
      <c r="DD57" s="23" t="str">
        <f>IF(AND(AS57="",AV57="",AW57="",AX57=""),"",SUM(AS57,AV57,AW57,#REF!,AX57))</f>
        <v/>
      </c>
      <c r="DE57" s="34" t="str">
        <f t="shared" si="6"/>
        <v/>
      </c>
      <c r="DF57" s="23" t="str">
        <f>IF(AND(BA57="",BD57="",BE57="",BF57=""),"",SUM(BA57,BD57,BE57,#REF!,BF57))</f>
        <v/>
      </c>
      <c r="DG57" s="34" t="str">
        <f t="shared" si="7"/>
        <v/>
      </c>
      <c r="DH57" s="34"/>
      <c r="DI57" s="34"/>
    </row>
    <row r="58" spans="1:113">
      <c r="A58" s="73">
        <v>52</v>
      </c>
      <c r="B58" s="412"/>
      <c r="C58" s="413"/>
      <c r="D58" s="414"/>
      <c r="E58" s="415"/>
      <c r="F58" s="416"/>
      <c r="G58" s="416"/>
      <c r="H58" s="417"/>
      <c r="I58" s="418"/>
      <c r="J58" s="419"/>
      <c r="K58" s="420"/>
      <c r="L58" s="11"/>
      <c r="M58" s="6"/>
      <c r="N58" s="6"/>
      <c r="O58" s="6"/>
      <c r="P58" s="6"/>
      <c r="Q58" s="41"/>
      <c r="R58" s="44"/>
      <c r="S58" s="12"/>
      <c r="T58" s="17"/>
      <c r="U58" s="18"/>
      <c r="V58" s="18"/>
      <c r="W58" s="18"/>
      <c r="X58" s="18"/>
      <c r="Y58" s="46"/>
      <c r="Z58" s="44"/>
      <c r="AA58" s="41"/>
      <c r="AB58" s="294"/>
      <c r="AC58" s="6"/>
      <c r="AD58" s="6"/>
      <c r="AE58" s="6"/>
      <c r="AF58" s="6"/>
      <c r="AG58" s="41"/>
      <c r="AH58" s="44"/>
      <c r="AI58" s="6"/>
      <c r="AJ58" s="44"/>
      <c r="AK58" s="11"/>
      <c r="AL58" s="6"/>
      <c r="AM58" s="6"/>
      <c r="AN58" s="6"/>
      <c r="AO58" s="6"/>
      <c r="AP58" s="41"/>
      <c r="AQ58" s="44"/>
      <c r="AR58" s="12"/>
      <c r="AS58" s="11"/>
      <c r="AT58" s="6"/>
      <c r="AU58" s="6"/>
      <c r="AV58" s="6"/>
      <c r="AW58" s="6"/>
      <c r="AX58" s="41"/>
      <c r="AY58" s="44"/>
      <c r="AZ58" s="12"/>
      <c r="BA58" s="11"/>
      <c r="BB58" s="6"/>
      <c r="BC58" s="6"/>
      <c r="BD58" s="6"/>
      <c r="BE58" s="6"/>
      <c r="BF58" s="41"/>
      <c r="BG58" s="44"/>
      <c r="BH58" s="12"/>
      <c r="BI58" s="11"/>
      <c r="BJ58" s="6"/>
      <c r="BK58" s="6"/>
      <c r="BL58" s="6"/>
      <c r="BM58" s="41"/>
      <c r="BN58" s="11"/>
      <c r="BO58" s="6"/>
      <c r="BP58" s="6"/>
      <c r="BQ58" s="6"/>
      <c r="BR58" s="12"/>
      <c r="BS58" s="11"/>
      <c r="BT58" s="6"/>
      <c r="BU58" s="6"/>
      <c r="BV58" s="6"/>
      <c r="BW58" s="12"/>
      <c r="BX58" s="11"/>
      <c r="BY58" s="6"/>
      <c r="BZ58" s="6"/>
      <c r="CA58" s="12"/>
      <c r="CB58" s="11"/>
      <c r="CC58" s="83"/>
      <c r="CD58" s="1"/>
      <c r="CE58" s="1"/>
      <c r="CF58" s="298"/>
      <c r="CG58" s="1"/>
      <c r="CH58" s="1"/>
      <c r="CT58" s="23"/>
      <c r="CU58" s="23" t="str">
        <f t="shared" si="0"/>
        <v/>
      </c>
      <c r="CV58" s="34" t="str">
        <f>IF(AND(L58="",N58="",P58="",Q58=""),"",SUM(L58,N58,P58,#REF!,Q58))</f>
        <v/>
      </c>
      <c r="CW58" s="34" t="str">
        <f t="shared" si="1"/>
        <v/>
      </c>
      <c r="CX58" s="23" t="str">
        <f>IF(AND(T58="",V58="",X58="",Y58=""),"",SUM(T58,V58,X58,#REF!,Y58))</f>
        <v/>
      </c>
      <c r="CY58" s="34" t="str">
        <f t="shared" si="2"/>
        <v/>
      </c>
      <c r="CZ58" s="23" t="str">
        <f t="shared" si="3"/>
        <v/>
      </c>
      <c r="DA58" s="34" t="str">
        <f t="shared" si="4"/>
        <v/>
      </c>
      <c r="DB58" s="23" t="str">
        <f>IF(AND(AK58="",AN58="",AO58="",AP58=""),"",SUM(AK58,AN58,AO58,#REF!,AP58))</f>
        <v/>
      </c>
      <c r="DC58" s="34" t="str">
        <f t="shared" si="5"/>
        <v/>
      </c>
      <c r="DD58" s="23" t="str">
        <f>IF(AND(AS58="",AV58="",AW58="",AX58=""),"",SUM(AS58,AV58,AW58,#REF!,AX58))</f>
        <v/>
      </c>
      <c r="DE58" s="34" t="str">
        <f t="shared" si="6"/>
        <v/>
      </c>
      <c r="DF58" s="23" t="str">
        <f>IF(AND(BA58="",BD58="",BE58="",BF58=""),"",SUM(BA58,BD58,BE58,#REF!,BF58))</f>
        <v/>
      </c>
      <c r="DG58" s="34" t="str">
        <f t="shared" si="7"/>
        <v/>
      </c>
      <c r="DH58" s="34"/>
      <c r="DI58" s="34"/>
    </row>
    <row r="59" spans="1:113">
      <c r="A59" s="73">
        <v>53</v>
      </c>
      <c r="B59" s="412"/>
      <c r="C59" s="413"/>
      <c r="D59" s="414"/>
      <c r="E59" s="415"/>
      <c r="F59" s="416"/>
      <c r="G59" s="416"/>
      <c r="H59" s="417"/>
      <c r="I59" s="418"/>
      <c r="J59" s="419"/>
      <c r="K59" s="420"/>
      <c r="L59" s="11"/>
      <c r="M59" s="6"/>
      <c r="N59" s="6"/>
      <c r="O59" s="6"/>
      <c r="P59" s="6"/>
      <c r="Q59" s="41"/>
      <c r="R59" s="44"/>
      <c r="S59" s="12"/>
      <c r="T59" s="17"/>
      <c r="U59" s="18"/>
      <c r="V59" s="18"/>
      <c r="W59" s="18"/>
      <c r="X59" s="18"/>
      <c r="Y59" s="46"/>
      <c r="Z59" s="44"/>
      <c r="AA59" s="41"/>
      <c r="AB59" s="294"/>
      <c r="AC59" s="6"/>
      <c r="AD59" s="6"/>
      <c r="AE59" s="6"/>
      <c r="AF59" s="6"/>
      <c r="AG59" s="41"/>
      <c r="AH59" s="44"/>
      <c r="AI59" s="6"/>
      <c r="AJ59" s="44"/>
      <c r="AK59" s="11"/>
      <c r="AL59" s="6"/>
      <c r="AM59" s="6"/>
      <c r="AN59" s="6"/>
      <c r="AO59" s="6"/>
      <c r="AP59" s="41"/>
      <c r="AQ59" s="44"/>
      <c r="AR59" s="12"/>
      <c r="AS59" s="11"/>
      <c r="AT59" s="6"/>
      <c r="AU59" s="6"/>
      <c r="AV59" s="6"/>
      <c r="AW59" s="6"/>
      <c r="AX59" s="41"/>
      <c r="AY59" s="44"/>
      <c r="AZ59" s="12"/>
      <c r="BA59" s="11"/>
      <c r="BB59" s="6"/>
      <c r="BC59" s="6"/>
      <c r="BD59" s="6"/>
      <c r="BE59" s="6"/>
      <c r="BF59" s="41"/>
      <c r="BG59" s="44"/>
      <c r="BH59" s="12"/>
      <c r="BI59" s="11"/>
      <c r="BJ59" s="6"/>
      <c r="BK59" s="6"/>
      <c r="BL59" s="6"/>
      <c r="BM59" s="41"/>
      <c r="BN59" s="11"/>
      <c r="BO59" s="6"/>
      <c r="BP59" s="6"/>
      <c r="BQ59" s="6"/>
      <c r="BR59" s="12"/>
      <c r="BS59" s="11"/>
      <c r="BT59" s="6"/>
      <c r="BU59" s="6"/>
      <c r="BV59" s="6"/>
      <c r="BW59" s="12"/>
      <c r="BX59" s="11"/>
      <c r="BY59" s="6"/>
      <c r="BZ59" s="6"/>
      <c r="CA59" s="12"/>
      <c r="CB59" s="11"/>
      <c r="CC59" s="83"/>
      <c r="CD59" s="1"/>
      <c r="CE59" s="1"/>
      <c r="CF59" s="298"/>
      <c r="CG59" s="1"/>
      <c r="CH59" s="1"/>
      <c r="CT59" s="23"/>
      <c r="CU59" s="36" t="str">
        <f t="shared" si="0"/>
        <v/>
      </c>
      <c r="CV59" s="37" t="str">
        <f>IF(AND(L59="",N59="",P59="",Q59=""),"",SUM(L59,N59,P59,#REF!,Q59))</f>
        <v/>
      </c>
      <c r="CW59" s="37" t="str">
        <f t="shared" si="1"/>
        <v/>
      </c>
      <c r="CX59" s="36" t="str">
        <f>IF(AND(T59="",V59="",X59="",Y59=""),"",SUM(T59,V59,X59,#REF!,Y59))</f>
        <v/>
      </c>
      <c r="CY59" s="37" t="str">
        <f t="shared" si="2"/>
        <v/>
      </c>
      <c r="CZ59" s="36" t="str">
        <f t="shared" si="3"/>
        <v/>
      </c>
      <c r="DA59" s="37" t="str">
        <f t="shared" si="4"/>
        <v/>
      </c>
      <c r="DB59" s="36" t="str">
        <f>IF(AND(AK59="",AN59="",AO59="",AP59=""),"",SUM(AK59,AN59,AO59,#REF!,AP59))</f>
        <v/>
      </c>
      <c r="DC59" s="37" t="str">
        <f t="shared" si="5"/>
        <v/>
      </c>
      <c r="DD59" s="36" t="str">
        <f>IF(AND(AS59="",AV59="",AW59="",AX59=""),"",SUM(AS59,AV59,AW59,#REF!,AX59))</f>
        <v/>
      </c>
      <c r="DE59" s="37" t="str">
        <f t="shared" si="6"/>
        <v/>
      </c>
      <c r="DF59" s="36" t="str">
        <f>IF(AND(BA59="",BD59="",BE59="",BF59=""),"",SUM(BA59,BD59,BE59,#REF!,BF59))</f>
        <v/>
      </c>
      <c r="DG59" s="37" t="str">
        <f t="shared" si="7"/>
        <v/>
      </c>
      <c r="DH59" s="34"/>
      <c r="DI59" s="34"/>
    </row>
    <row r="60" spans="1:113">
      <c r="A60" s="73">
        <v>54</v>
      </c>
      <c r="B60" s="412"/>
      <c r="C60" s="413"/>
      <c r="D60" s="414"/>
      <c r="E60" s="415"/>
      <c r="F60" s="416"/>
      <c r="G60" s="416"/>
      <c r="H60" s="417"/>
      <c r="I60" s="418"/>
      <c r="J60" s="419"/>
      <c r="K60" s="420"/>
      <c r="L60" s="11"/>
      <c r="M60" s="6"/>
      <c r="N60" s="6"/>
      <c r="O60" s="6"/>
      <c r="P60" s="6"/>
      <c r="Q60" s="41"/>
      <c r="R60" s="44"/>
      <c r="S60" s="12"/>
      <c r="T60" s="17"/>
      <c r="U60" s="18"/>
      <c r="V60" s="18"/>
      <c r="W60" s="18"/>
      <c r="X60" s="18"/>
      <c r="Y60" s="46"/>
      <c r="Z60" s="44"/>
      <c r="AA60" s="41"/>
      <c r="AB60" s="294"/>
      <c r="AC60" s="6"/>
      <c r="AD60" s="6"/>
      <c r="AE60" s="6"/>
      <c r="AF60" s="6"/>
      <c r="AG60" s="41"/>
      <c r="AH60" s="44"/>
      <c r="AI60" s="6"/>
      <c r="AJ60" s="44"/>
      <c r="AK60" s="11"/>
      <c r="AL60" s="6"/>
      <c r="AM60" s="6"/>
      <c r="AN60" s="6"/>
      <c r="AO60" s="6"/>
      <c r="AP60" s="41"/>
      <c r="AQ60" s="44"/>
      <c r="AR60" s="12"/>
      <c r="AS60" s="11"/>
      <c r="AT60" s="6"/>
      <c r="AU60" s="6"/>
      <c r="AV60" s="6"/>
      <c r="AW60" s="6"/>
      <c r="AX60" s="41"/>
      <c r="AY60" s="44"/>
      <c r="AZ60" s="12"/>
      <c r="BA60" s="11"/>
      <c r="BB60" s="6"/>
      <c r="BC60" s="6"/>
      <c r="BD60" s="6"/>
      <c r="BE60" s="6"/>
      <c r="BF60" s="41"/>
      <c r="BG60" s="44"/>
      <c r="BH60" s="12"/>
      <c r="BI60" s="11"/>
      <c r="BJ60" s="6"/>
      <c r="BK60" s="6"/>
      <c r="BL60" s="6"/>
      <c r="BM60" s="41"/>
      <c r="BN60" s="11"/>
      <c r="BO60" s="6"/>
      <c r="BP60" s="6"/>
      <c r="BQ60" s="6"/>
      <c r="BR60" s="12"/>
      <c r="BS60" s="11"/>
      <c r="BT60" s="6"/>
      <c r="BU60" s="6"/>
      <c r="BV60" s="6"/>
      <c r="BW60" s="12"/>
      <c r="BX60" s="11"/>
      <c r="BY60" s="6"/>
      <c r="BZ60" s="6"/>
      <c r="CA60" s="12"/>
      <c r="CB60" s="11"/>
      <c r="CC60" s="83"/>
      <c r="CD60" s="1"/>
      <c r="CE60" s="1"/>
      <c r="CF60" s="298"/>
      <c r="CG60" s="1"/>
      <c r="CH60" s="1"/>
      <c r="CT60" s="23"/>
      <c r="CU60" s="36" t="str">
        <f t="shared" si="0"/>
        <v/>
      </c>
      <c r="CV60" s="37" t="str">
        <f>IF(AND(L60="",N60="",P60="",Q60=""),"",SUM(L60,N60,P60,#REF!,Q60))</f>
        <v/>
      </c>
      <c r="CW60" s="37" t="str">
        <f t="shared" si="1"/>
        <v/>
      </c>
      <c r="CX60" s="36" t="str">
        <f>IF(AND(T60="",V60="",X60="",Y60=""),"",SUM(T60,V60,X60,#REF!,Y60))</f>
        <v/>
      </c>
      <c r="CY60" s="37" t="str">
        <f t="shared" si="2"/>
        <v/>
      </c>
      <c r="CZ60" s="36" t="str">
        <f t="shared" si="3"/>
        <v/>
      </c>
      <c r="DA60" s="37" t="str">
        <f t="shared" si="4"/>
        <v/>
      </c>
      <c r="DB60" s="36" t="str">
        <f>IF(AND(AK60="",AN60="",AO60="",AP60=""),"",SUM(AK60,AN60,AO60,#REF!,AP60))</f>
        <v/>
      </c>
      <c r="DC60" s="37" t="str">
        <f t="shared" si="5"/>
        <v/>
      </c>
      <c r="DD60" s="36" t="str">
        <f>IF(AND(AS60="",AV60="",AW60="",AX60=""),"",SUM(AS60,AV60,AW60,#REF!,AX60))</f>
        <v/>
      </c>
      <c r="DE60" s="37" t="str">
        <f t="shared" si="6"/>
        <v/>
      </c>
      <c r="DF60" s="36" t="str">
        <f>IF(AND(BA60="",BD60="",BE60="",BF60=""),"",SUM(BA60,BD60,BE60,#REF!,BF60))</f>
        <v/>
      </c>
      <c r="DG60" s="37" t="str">
        <f t="shared" si="7"/>
        <v/>
      </c>
      <c r="DH60" s="34"/>
      <c r="DI60" s="34"/>
    </row>
    <row r="61" spans="1:113">
      <c r="A61" s="73">
        <v>55</v>
      </c>
      <c r="B61" s="412"/>
      <c r="C61" s="413"/>
      <c r="D61" s="414"/>
      <c r="E61" s="415"/>
      <c r="F61" s="416"/>
      <c r="G61" s="416"/>
      <c r="H61" s="417"/>
      <c r="I61" s="418"/>
      <c r="J61" s="419"/>
      <c r="K61" s="420"/>
      <c r="L61" s="11"/>
      <c r="M61" s="6"/>
      <c r="N61" s="6"/>
      <c r="O61" s="6"/>
      <c r="P61" s="6"/>
      <c r="Q61" s="41"/>
      <c r="R61" s="44"/>
      <c r="S61" s="12"/>
      <c r="T61" s="17"/>
      <c r="U61" s="18"/>
      <c r="V61" s="18"/>
      <c r="W61" s="18"/>
      <c r="X61" s="18"/>
      <c r="Y61" s="46"/>
      <c r="Z61" s="44"/>
      <c r="AA61" s="41"/>
      <c r="AB61" s="294"/>
      <c r="AC61" s="6"/>
      <c r="AD61" s="6"/>
      <c r="AE61" s="6"/>
      <c r="AF61" s="6"/>
      <c r="AG61" s="41"/>
      <c r="AH61" s="44"/>
      <c r="AI61" s="6"/>
      <c r="AJ61" s="44"/>
      <c r="AK61" s="11"/>
      <c r="AL61" s="6"/>
      <c r="AM61" s="6"/>
      <c r="AN61" s="6"/>
      <c r="AO61" s="6"/>
      <c r="AP61" s="41"/>
      <c r="AQ61" s="44"/>
      <c r="AR61" s="12"/>
      <c r="AS61" s="11"/>
      <c r="AT61" s="6"/>
      <c r="AU61" s="6"/>
      <c r="AV61" s="6"/>
      <c r="AW61" s="6"/>
      <c r="AX61" s="41"/>
      <c r="AY61" s="44"/>
      <c r="AZ61" s="12"/>
      <c r="BA61" s="11"/>
      <c r="BB61" s="6"/>
      <c r="BC61" s="6"/>
      <c r="BD61" s="6"/>
      <c r="BE61" s="6"/>
      <c r="BF61" s="41"/>
      <c r="BG61" s="44"/>
      <c r="BH61" s="12"/>
      <c r="BI61" s="11"/>
      <c r="BJ61" s="6"/>
      <c r="BK61" s="6"/>
      <c r="BL61" s="6"/>
      <c r="BM61" s="41"/>
      <c r="BN61" s="11"/>
      <c r="BO61" s="6"/>
      <c r="BP61" s="6"/>
      <c r="BQ61" s="6"/>
      <c r="BR61" s="12"/>
      <c r="BS61" s="11"/>
      <c r="BT61" s="6"/>
      <c r="BU61" s="6"/>
      <c r="BV61" s="6"/>
      <c r="BW61" s="12"/>
      <c r="BX61" s="11"/>
      <c r="BY61" s="6"/>
      <c r="BZ61" s="6"/>
      <c r="CA61" s="12"/>
      <c r="CB61" s="11"/>
      <c r="CC61" s="83"/>
      <c r="CD61" s="1"/>
      <c r="CE61" s="1"/>
      <c r="CF61" s="298"/>
      <c r="CG61" s="1"/>
      <c r="CH61" s="1"/>
      <c r="CT61" s="23"/>
      <c r="CU61" s="36" t="str">
        <f t="shared" si="0"/>
        <v/>
      </c>
      <c r="CV61" s="37" t="str">
        <f>IF(AND(L61="",N61="",P61="",Q61=""),"",SUM(L61,N61,P61,#REF!,Q61))</f>
        <v/>
      </c>
      <c r="CW61" s="37" t="str">
        <f t="shared" si="1"/>
        <v/>
      </c>
      <c r="CX61" s="36" t="str">
        <f>IF(AND(T61="",V61="",X61="",Y61=""),"",SUM(T61,V61,X61,#REF!,Y61))</f>
        <v/>
      </c>
      <c r="CY61" s="37" t="str">
        <f t="shared" si="2"/>
        <v/>
      </c>
      <c r="CZ61" s="36" t="str">
        <f t="shared" si="3"/>
        <v/>
      </c>
      <c r="DA61" s="37" t="str">
        <f t="shared" si="4"/>
        <v/>
      </c>
      <c r="DB61" s="36" t="str">
        <f>IF(AND(AK61="",AN61="",AO61="",AP61=""),"",SUM(AK61,AN61,AO61,#REF!,AP61))</f>
        <v/>
      </c>
      <c r="DC61" s="37" t="str">
        <f t="shared" si="5"/>
        <v/>
      </c>
      <c r="DD61" s="36" t="str">
        <f>IF(AND(AS61="",AV61="",AW61="",AX61=""),"",SUM(AS61,AV61,AW61,#REF!,AX61))</f>
        <v/>
      </c>
      <c r="DE61" s="37" t="str">
        <f t="shared" si="6"/>
        <v/>
      </c>
      <c r="DF61" s="36" t="str">
        <f>IF(AND(BA61="",BD61="",BE61="",BF61=""),"",SUM(BA61,BD61,BE61,#REF!,BF61))</f>
        <v/>
      </c>
      <c r="DG61" s="37" t="str">
        <f t="shared" si="7"/>
        <v/>
      </c>
      <c r="DH61" s="34"/>
      <c r="DI61" s="34"/>
    </row>
    <row r="62" spans="1:113">
      <c r="A62" s="73">
        <v>56</v>
      </c>
      <c r="B62" s="412"/>
      <c r="C62" s="413"/>
      <c r="D62" s="414"/>
      <c r="E62" s="415"/>
      <c r="F62" s="416"/>
      <c r="G62" s="416"/>
      <c r="H62" s="417"/>
      <c r="I62" s="418"/>
      <c r="J62" s="419"/>
      <c r="K62" s="420"/>
      <c r="L62" s="11"/>
      <c r="M62" s="6"/>
      <c r="N62" s="6"/>
      <c r="O62" s="6"/>
      <c r="P62" s="6"/>
      <c r="Q62" s="41"/>
      <c r="R62" s="44"/>
      <c r="S62" s="12"/>
      <c r="T62" s="17"/>
      <c r="U62" s="18"/>
      <c r="V62" s="18"/>
      <c r="W62" s="18"/>
      <c r="X62" s="18"/>
      <c r="Y62" s="46"/>
      <c r="Z62" s="44"/>
      <c r="AA62" s="41"/>
      <c r="AB62" s="294"/>
      <c r="AC62" s="6"/>
      <c r="AD62" s="6"/>
      <c r="AE62" s="6"/>
      <c r="AF62" s="6"/>
      <c r="AG62" s="41"/>
      <c r="AH62" s="44"/>
      <c r="AI62" s="6"/>
      <c r="AJ62" s="44"/>
      <c r="AK62" s="11"/>
      <c r="AL62" s="6"/>
      <c r="AM62" s="6"/>
      <c r="AN62" s="6"/>
      <c r="AO62" s="6"/>
      <c r="AP62" s="41"/>
      <c r="AQ62" s="44"/>
      <c r="AR62" s="12"/>
      <c r="AS62" s="11"/>
      <c r="AT62" s="6"/>
      <c r="AU62" s="6"/>
      <c r="AV62" s="6"/>
      <c r="AW62" s="6"/>
      <c r="AX62" s="41"/>
      <c r="AY62" s="44"/>
      <c r="AZ62" s="12"/>
      <c r="BA62" s="11"/>
      <c r="BB62" s="6"/>
      <c r="BC62" s="6"/>
      <c r="BD62" s="6"/>
      <c r="BE62" s="6"/>
      <c r="BF62" s="41"/>
      <c r="BG62" s="44"/>
      <c r="BH62" s="12"/>
      <c r="BI62" s="11"/>
      <c r="BJ62" s="6"/>
      <c r="BK62" s="6"/>
      <c r="BL62" s="6"/>
      <c r="BM62" s="41"/>
      <c r="BN62" s="11"/>
      <c r="BO62" s="6"/>
      <c r="BP62" s="6"/>
      <c r="BQ62" s="6"/>
      <c r="BR62" s="12"/>
      <c r="BS62" s="11"/>
      <c r="BT62" s="6"/>
      <c r="BU62" s="6"/>
      <c r="BV62" s="6"/>
      <c r="BW62" s="12"/>
      <c r="BX62" s="11"/>
      <c r="BY62" s="6"/>
      <c r="BZ62" s="6"/>
      <c r="CA62" s="12"/>
      <c r="CB62" s="11"/>
      <c r="CC62" s="83"/>
      <c r="CD62" s="1"/>
      <c r="CE62" s="1"/>
      <c r="CF62" s="298"/>
      <c r="CG62" s="1"/>
      <c r="CH62" s="1"/>
      <c r="CT62" s="23"/>
      <c r="CU62" s="36" t="str">
        <f t="shared" si="0"/>
        <v/>
      </c>
      <c r="CV62" s="37" t="str">
        <f>IF(AND(L62="",N62="",P62="",Q62=""),"",SUM(L62,N62,P62,#REF!,Q62))</f>
        <v/>
      </c>
      <c r="CW62" s="37" t="str">
        <f t="shared" si="1"/>
        <v/>
      </c>
      <c r="CX62" s="36" t="str">
        <f>IF(AND(T62="",V62="",X62="",Y62=""),"",SUM(T62,V62,X62,#REF!,Y62))</f>
        <v/>
      </c>
      <c r="CY62" s="37" t="str">
        <f t="shared" si="2"/>
        <v/>
      </c>
      <c r="CZ62" s="36" t="str">
        <f t="shared" si="3"/>
        <v/>
      </c>
      <c r="DA62" s="37" t="str">
        <f t="shared" si="4"/>
        <v/>
      </c>
      <c r="DB62" s="36" t="str">
        <f>IF(AND(AK62="",AN62="",AO62="",AP62=""),"",SUM(AK62,AN62,AO62,#REF!,AP62))</f>
        <v/>
      </c>
      <c r="DC62" s="37" t="str">
        <f t="shared" si="5"/>
        <v/>
      </c>
      <c r="DD62" s="36" t="str">
        <f>IF(AND(AS62="",AV62="",AW62="",AX62=""),"",SUM(AS62,AV62,AW62,#REF!,AX62))</f>
        <v/>
      </c>
      <c r="DE62" s="37" t="str">
        <f t="shared" si="6"/>
        <v/>
      </c>
      <c r="DF62" s="36" t="str">
        <f>IF(AND(BA62="",BD62="",BE62="",BF62=""),"",SUM(BA62,BD62,BE62,#REF!,BF62))</f>
        <v/>
      </c>
      <c r="DG62" s="37" t="str">
        <f t="shared" si="7"/>
        <v/>
      </c>
      <c r="DH62" s="34"/>
      <c r="DI62" s="34"/>
    </row>
    <row r="63" spans="1:113">
      <c r="A63" s="73">
        <v>57</v>
      </c>
      <c r="B63" s="412"/>
      <c r="C63" s="413"/>
      <c r="D63" s="414"/>
      <c r="E63" s="415"/>
      <c r="F63" s="416"/>
      <c r="G63" s="416"/>
      <c r="H63" s="417"/>
      <c r="I63" s="418"/>
      <c r="J63" s="419"/>
      <c r="K63" s="420"/>
      <c r="L63" s="11"/>
      <c r="M63" s="6"/>
      <c r="N63" s="6"/>
      <c r="O63" s="6"/>
      <c r="P63" s="6"/>
      <c r="Q63" s="41"/>
      <c r="R63" s="44"/>
      <c r="S63" s="12"/>
      <c r="T63" s="17"/>
      <c r="U63" s="18"/>
      <c r="V63" s="18"/>
      <c r="W63" s="18"/>
      <c r="X63" s="18"/>
      <c r="Y63" s="46"/>
      <c r="Z63" s="44"/>
      <c r="AA63" s="41"/>
      <c r="AB63" s="294"/>
      <c r="AC63" s="6"/>
      <c r="AD63" s="6"/>
      <c r="AE63" s="6"/>
      <c r="AF63" s="6"/>
      <c r="AG63" s="41"/>
      <c r="AH63" s="44"/>
      <c r="AI63" s="6"/>
      <c r="AJ63" s="44"/>
      <c r="AK63" s="11"/>
      <c r="AL63" s="6"/>
      <c r="AM63" s="6"/>
      <c r="AN63" s="6"/>
      <c r="AO63" s="6"/>
      <c r="AP63" s="41"/>
      <c r="AQ63" s="44"/>
      <c r="AR63" s="12"/>
      <c r="AS63" s="11"/>
      <c r="AT63" s="6"/>
      <c r="AU63" s="6"/>
      <c r="AV63" s="6"/>
      <c r="AW63" s="6"/>
      <c r="AX63" s="41"/>
      <c r="AY63" s="44"/>
      <c r="AZ63" s="12"/>
      <c r="BA63" s="11"/>
      <c r="BB63" s="6"/>
      <c r="BC63" s="6"/>
      <c r="BD63" s="6"/>
      <c r="BE63" s="6"/>
      <c r="BF63" s="41"/>
      <c r="BG63" s="44"/>
      <c r="BH63" s="12"/>
      <c r="BI63" s="11"/>
      <c r="BJ63" s="6"/>
      <c r="BK63" s="6"/>
      <c r="BL63" s="6"/>
      <c r="BM63" s="41"/>
      <c r="BN63" s="11"/>
      <c r="BO63" s="6"/>
      <c r="BP63" s="6"/>
      <c r="BQ63" s="6"/>
      <c r="BR63" s="12"/>
      <c r="BS63" s="11"/>
      <c r="BT63" s="6"/>
      <c r="BU63" s="6"/>
      <c r="BV63" s="6"/>
      <c r="BW63" s="12"/>
      <c r="BX63" s="11"/>
      <c r="BY63" s="6"/>
      <c r="BZ63" s="6"/>
      <c r="CA63" s="12"/>
      <c r="CB63" s="11"/>
      <c r="CC63" s="83"/>
      <c r="CD63" s="1"/>
      <c r="CE63" s="1"/>
      <c r="CF63" s="298"/>
      <c r="CG63" s="1"/>
      <c r="CH63" s="1"/>
      <c r="CT63" s="23"/>
      <c r="CU63" s="36" t="str">
        <f t="shared" si="0"/>
        <v/>
      </c>
      <c r="CV63" s="37" t="str">
        <f>IF(AND(L63="",N63="",P63="",Q63=""),"",SUM(L63,N63,P63,#REF!,Q63))</f>
        <v/>
      </c>
      <c r="CW63" s="37" t="str">
        <f t="shared" si="1"/>
        <v/>
      </c>
      <c r="CX63" s="36" t="str">
        <f>IF(AND(T63="",V63="",X63="",Y63=""),"",SUM(T63,V63,X63,#REF!,Y63))</f>
        <v/>
      </c>
      <c r="CY63" s="37" t="str">
        <f t="shared" si="2"/>
        <v/>
      </c>
      <c r="CZ63" s="36" t="str">
        <f t="shared" si="3"/>
        <v/>
      </c>
      <c r="DA63" s="37" t="str">
        <f t="shared" si="4"/>
        <v/>
      </c>
      <c r="DB63" s="36" t="str">
        <f>IF(AND(AK63="",AN63="",AO63="",AP63=""),"",SUM(AK63,AN63,AO63,#REF!,AP63))</f>
        <v/>
      </c>
      <c r="DC63" s="37" t="str">
        <f t="shared" si="5"/>
        <v/>
      </c>
      <c r="DD63" s="36" t="str">
        <f>IF(AND(AS63="",AV63="",AW63="",AX63=""),"",SUM(AS63,AV63,AW63,#REF!,AX63))</f>
        <v/>
      </c>
      <c r="DE63" s="37" t="str">
        <f t="shared" si="6"/>
        <v/>
      </c>
      <c r="DF63" s="36" t="str">
        <f>IF(AND(BA63="",BD63="",BE63="",BF63=""),"",SUM(BA63,BD63,BE63,#REF!,BF63))</f>
        <v/>
      </c>
      <c r="DG63" s="37" t="str">
        <f t="shared" si="7"/>
        <v/>
      </c>
      <c r="DH63" s="34"/>
      <c r="DI63" s="34"/>
    </row>
    <row r="64" spans="1:113">
      <c r="A64" s="73">
        <v>58</v>
      </c>
      <c r="B64" s="412"/>
      <c r="C64" s="413"/>
      <c r="D64" s="414"/>
      <c r="E64" s="415"/>
      <c r="F64" s="416"/>
      <c r="G64" s="416"/>
      <c r="H64" s="417"/>
      <c r="I64" s="418"/>
      <c r="J64" s="419"/>
      <c r="K64" s="420"/>
      <c r="L64" s="11"/>
      <c r="M64" s="6"/>
      <c r="N64" s="6"/>
      <c r="O64" s="6"/>
      <c r="P64" s="6"/>
      <c r="Q64" s="41"/>
      <c r="R64" s="44"/>
      <c r="S64" s="12"/>
      <c r="T64" s="17"/>
      <c r="U64" s="18"/>
      <c r="V64" s="18"/>
      <c r="W64" s="18"/>
      <c r="X64" s="18"/>
      <c r="Y64" s="46"/>
      <c r="Z64" s="44"/>
      <c r="AA64" s="41"/>
      <c r="AB64" s="294"/>
      <c r="AC64" s="6"/>
      <c r="AD64" s="6"/>
      <c r="AE64" s="6"/>
      <c r="AF64" s="6"/>
      <c r="AG64" s="41"/>
      <c r="AH64" s="44"/>
      <c r="AI64" s="6"/>
      <c r="AJ64" s="44"/>
      <c r="AK64" s="11"/>
      <c r="AL64" s="6"/>
      <c r="AM64" s="6"/>
      <c r="AN64" s="6"/>
      <c r="AO64" s="6"/>
      <c r="AP64" s="41"/>
      <c r="AQ64" s="44"/>
      <c r="AR64" s="12"/>
      <c r="AS64" s="11"/>
      <c r="AT64" s="6"/>
      <c r="AU64" s="6"/>
      <c r="AV64" s="6"/>
      <c r="AW64" s="6"/>
      <c r="AX64" s="41"/>
      <c r="AY64" s="44"/>
      <c r="AZ64" s="12"/>
      <c r="BA64" s="11"/>
      <c r="BB64" s="6"/>
      <c r="BC64" s="6"/>
      <c r="BD64" s="6"/>
      <c r="BE64" s="6"/>
      <c r="BF64" s="41"/>
      <c r="BG64" s="44"/>
      <c r="BH64" s="12"/>
      <c r="BI64" s="11"/>
      <c r="BJ64" s="6"/>
      <c r="BK64" s="6"/>
      <c r="BL64" s="6"/>
      <c r="BM64" s="41"/>
      <c r="BN64" s="11"/>
      <c r="BO64" s="6"/>
      <c r="BP64" s="6"/>
      <c r="BQ64" s="6"/>
      <c r="BR64" s="12"/>
      <c r="BS64" s="11"/>
      <c r="BT64" s="6"/>
      <c r="BU64" s="6"/>
      <c r="BV64" s="6"/>
      <c r="BW64" s="12"/>
      <c r="BX64" s="11"/>
      <c r="BY64" s="6"/>
      <c r="BZ64" s="6"/>
      <c r="CA64" s="12"/>
      <c r="CB64" s="11"/>
      <c r="CC64" s="83"/>
      <c r="CD64" s="1"/>
      <c r="CE64" s="1"/>
      <c r="CF64" s="298"/>
      <c r="CG64" s="1"/>
      <c r="CH64" s="1"/>
      <c r="CT64" s="23"/>
      <c r="CU64" s="36" t="str">
        <f t="shared" si="0"/>
        <v/>
      </c>
      <c r="CV64" s="37" t="str">
        <f>IF(AND(L64="",N64="",P64="",Q64=""),"",SUM(L64,N64,P64,#REF!,Q64))</f>
        <v/>
      </c>
      <c r="CW64" s="37" t="str">
        <f t="shared" si="1"/>
        <v/>
      </c>
      <c r="CX64" s="36" t="str">
        <f>IF(AND(T64="",V64="",X64="",Y64=""),"",SUM(T64,V64,X64,#REF!,Y64))</f>
        <v/>
      </c>
      <c r="CY64" s="37" t="str">
        <f t="shared" si="2"/>
        <v/>
      </c>
      <c r="CZ64" s="36" t="str">
        <f t="shared" si="3"/>
        <v/>
      </c>
      <c r="DA64" s="37" t="str">
        <f t="shared" si="4"/>
        <v/>
      </c>
      <c r="DB64" s="36" t="str">
        <f>IF(AND(AK64="",AN64="",AO64="",AP64=""),"",SUM(AK64,AN64,AO64,#REF!,AP64))</f>
        <v/>
      </c>
      <c r="DC64" s="37" t="str">
        <f t="shared" si="5"/>
        <v/>
      </c>
      <c r="DD64" s="36" t="str">
        <f>IF(AND(AS64="",AV64="",AW64="",AX64=""),"",SUM(AS64,AV64,AW64,#REF!,AX64))</f>
        <v/>
      </c>
      <c r="DE64" s="37" t="str">
        <f t="shared" si="6"/>
        <v/>
      </c>
      <c r="DF64" s="36" t="str">
        <f>IF(AND(BA64="",BD64="",BE64="",BF64=""),"",SUM(BA64,BD64,BE64,#REF!,BF64))</f>
        <v/>
      </c>
      <c r="DG64" s="37" t="str">
        <f t="shared" si="7"/>
        <v/>
      </c>
      <c r="DH64" s="34"/>
      <c r="DI64" s="34"/>
    </row>
    <row r="65" spans="1:113">
      <c r="A65" s="73">
        <v>59</v>
      </c>
      <c r="B65" s="412"/>
      <c r="C65" s="413"/>
      <c r="D65" s="414"/>
      <c r="E65" s="415"/>
      <c r="F65" s="416"/>
      <c r="G65" s="416"/>
      <c r="H65" s="417"/>
      <c r="I65" s="418"/>
      <c r="J65" s="419"/>
      <c r="K65" s="420"/>
      <c r="L65" s="11"/>
      <c r="M65" s="6"/>
      <c r="N65" s="6"/>
      <c r="O65" s="6"/>
      <c r="P65" s="6"/>
      <c r="Q65" s="41"/>
      <c r="R65" s="44"/>
      <c r="S65" s="12"/>
      <c r="T65" s="17"/>
      <c r="U65" s="18"/>
      <c r="V65" s="18"/>
      <c r="W65" s="18"/>
      <c r="X65" s="18"/>
      <c r="Y65" s="46"/>
      <c r="Z65" s="44"/>
      <c r="AA65" s="41"/>
      <c r="AB65" s="294"/>
      <c r="AC65" s="6"/>
      <c r="AD65" s="6"/>
      <c r="AE65" s="6"/>
      <c r="AF65" s="6"/>
      <c r="AG65" s="41"/>
      <c r="AH65" s="44"/>
      <c r="AI65" s="6"/>
      <c r="AJ65" s="44"/>
      <c r="AK65" s="11"/>
      <c r="AL65" s="6"/>
      <c r="AM65" s="6"/>
      <c r="AN65" s="6"/>
      <c r="AO65" s="6"/>
      <c r="AP65" s="41"/>
      <c r="AQ65" s="44"/>
      <c r="AR65" s="12"/>
      <c r="AS65" s="11"/>
      <c r="AT65" s="6"/>
      <c r="AU65" s="6"/>
      <c r="AV65" s="6"/>
      <c r="AW65" s="6"/>
      <c r="AX65" s="41"/>
      <c r="AY65" s="44"/>
      <c r="AZ65" s="12"/>
      <c r="BA65" s="11"/>
      <c r="BB65" s="6"/>
      <c r="BC65" s="6"/>
      <c r="BD65" s="6"/>
      <c r="BE65" s="6"/>
      <c r="BF65" s="41"/>
      <c r="BG65" s="44"/>
      <c r="BH65" s="12"/>
      <c r="BI65" s="11"/>
      <c r="BJ65" s="6"/>
      <c r="BK65" s="6"/>
      <c r="BL65" s="6"/>
      <c r="BM65" s="41"/>
      <c r="BN65" s="11"/>
      <c r="BO65" s="6"/>
      <c r="BP65" s="6"/>
      <c r="BQ65" s="6"/>
      <c r="BR65" s="12"/>
      <c r="BS65" s="11"/>
      <c r="BT65" s="6"/>
      <c r="BU65" s="6"/>
      <c r="BV65" s="6"/>
      <c r="BW65" s="12"/>
      <c r="BX65" s="11"/>
      <c r="BY65" s="6"/>
      <c r="BZ65" s="6"/>
      <c r="CA65" s="12"/>
      <c r="CB65" s="11"/>
      <c r="CC65" s="83"/>
      <c r="CD65" s="1"/>
      <c r="CE65" s="1"/>
      <c r="CF65" s="298"/>
      <c r="CG65" s="1"/>
      <c r="CH65" s="1"/>
      <c r="CT65" s="23"/>
      <c r="CU65" s="36" t="str">
        <f t="shared" si="0"/>
        <v/>
      </c>
      <c r="CV65" s="37" t="str">
        <f>IF(AND(L65="",N65="",P65="",Q65=""),"",SUM(L65,N65,P65,#REF!,Q65))</f>
        <v/>
      </c>
      <c r="CW65" s="37" t="str">
        <f t="shared" si="1"/>
        <v/>
      </c>
      <c r="CX65" s="36" t="str">
        <f>IF(AND(T65="",V65="",X65="",Y65=""),"",SUM(T65,V65,X65,#REF!,Y65))</f>
        <v/>
      </c>
      <c r="CY65" s="37" t="str">
        <f t="shared" si="2"/>
        <v/>
      </c>
      <c r="CZ65" s="36" t="str">
        <f t="shared" si="3"/>
        <v/>
      </c>
      <c r="DA65" s="37" t="str">
        <f t="shared" si="4"/>
        <v/>
      </c>
      <c r="DB65" s="36" t="str">
        <f>IF(AND(AK65="",AN65="",AO65="",AP65=""),"",SUM(AK65,AN65,AO65,#REF!,AP65))</f>
        <v/>
      </c>
      <c r="DC65" s="37" t="str">
        <f t="shared" si="5"/>
        <v/>
      </c>
      <c r="DD65" s="36" t="str">
        <f>IF(AND(AS65="",AV65="",AW65="",AX65=""),"",SUM(AS65,AV65,AW65,#REF!,AX65))</f>
        <v/>
      </c>
      <c r="DE65" s="37" t="str">
        <f t="shared" si="6"/>
        <v/>
      </c>
      <c r="DF65" s="36" t="str">
        <f>IF(AND(BA65="",BD65="",BE65="",BF65=""),"",SUM(BA65,BD65,BE65,#REF!,BF65))</f>
        <v/>
      </c>
      <c r="DG65" s="37" t="str">
        <f t="shared" si="7"/>
        <v/>
      </c>
      <c r="DH65" s="34"/>
      <c r="DI65" s="34"/>
    </row>
    <row r="66" spans="1:113">
      <c r="A66" s="73">
        <v>60</v>
      </c>
      <c r="B66" s="412"/>
      <c r="C66" s="413"/>
      <c r="D66" s="414"/>
      <c r="E66" s="415"/>
      <c r="F66" s="416"/>
      <c r="G66" s="416"/>
      <c r="H66" s="417"/>
      <c r="I66" s="418"/>
      <c r="J66" s="419"/>
      <c r="K66" s="420"/>
      <c r="L66" s="11"/>
      <c r="M66" s="6"/>
      <c r="N66" s="6"/>
      <c r="O66" s="6"/>
      <c r="P66" s="6"/>
      <c r="Q66" s="41"/>
      <c r="R66" s="44"/>
      <c r="S66" s="12"/>
      <c r="T66" s="17"/>
      <c r="U66" s="18"/>
      <c r="V66" s="18"/>
      <c r="W66" s="18"/>
      <c r="X66" s="18"/>
      <c r="Y66" s="46"/>
      <c r="Z66" s="44"/>
      <c r="AA66" s="41"/>
      <c r="AB66" s="294"/>
      <c r="AC66" s="6"/>
      <c r="AD66" s="6"/>
      <c r="AE66" s="6"/>
      <c r="AF66" s="6"/>
      <c r="AG66" s="41"/>
      <c r="AH66" s="44"/>
      <c r="AI66" s="6"/>
      <c r="AJ66" s="44"/>
      <c r="AK66" s="11"/>
      <c r="AL66" s="6"/>
      <c r="AM66" s="6"/>
      <c r="AN66" s="6"/>
      <c r="AO66" s="6"/>
      <c r="AP66" s="41"/>
      <c r="AQ66" s="44"/>
      <c r="AR66" s="12"/>
      <c r="AS66" s="11"/>
      <c r="AT66" s="6"/>
      <c r="AU66" s="6"/>
      <c r="AV66" s="6"/>
      <c r="AW66" s="6"/>
      <c r="AX66" s="41"/>
      <c r="AY66" s="44"/>
      <c r="AZ66" s="12"/>
      <c r="BA66" s="11"/>
      <c r="BB66" s="6"/>
      <c r="BC66" s="6"/>
      <c r="BD66" s="6"/>
      <c r="BE66" s="6"/>
      <c r="BF66" s="41"/>
      <c r="BG66" s="44"/>
      <c r="BH66" s="12"/>
      <c r="BI66" s="11"/>
      <c r="BJ66" s="6"/>
      <c r="BK66" s="6"/>
      <c r="BL66" s="6"/>
      <c r="BM66" s="41"/>
      <c r="BN66" s="11"/>
      <c r="BO66" s="6"/>
      <c r="BP66" s="6"/>
      <c r="BQ66" s="6"/>
      <c r="BR66" s="12"/>
      <c r="BS66" s="11"/>
      <c r="BT66" s="6"/>
      <c r="BU66" s="6"/>
      <c r="BV66" s="6"/>
      <c r="BW66" s="12"/>
      <c r="BX66" s="11"/>
      <c r="BY66" s="6"/>
      <c r="BZ66" s="6"/>
      <c r="CA66" s="12"/>
      <c r="CB66" s="11"/>
      <c r="CC66" s="83"/>
      <c r="CD66" s="1"/>
      <c r="CE66" s="1"/>
      <c r="CF66" s="298"/>
      <c r="CG66" s="1"/>
      <c r="CH66" s="1"/>
      <c r="CT66" s="23"/>
      <c r="CU66" s="36" t="str">
        <f t="shared" si="0"/>
        <v/>
      </c>
      <c r="CV66" s="37" t="str">
        <f>IF(AND(L66="",N66="",P66="",Q66=""),"",SUM(L66,N66,P66,#REF!,Q66))</f>
        <v/>
      </c>
      <c r="CW66" s="37" t="str">
        <f t="shared" si="1"/>
        <v/>
      </c>
      <c r="CX66" s="36" t="str">
        <f>IF(AND(T66="",V66="",X66="",Y66=""),"",SUM(T66,V66,X66,#REF!,Y66))</f>
        <v/>
      </c>
      <c r="CY66" s="37" t="str">
        <f t="shared" si="2"/>
        <v/>
      </c>
      <c r="CZ66" s="36" t="str">
        <f t="shared" si="3"/>
        <v/>
      </c>
      <c r="DA66" s="37" t="str">
        <f t="shared" si="4"/>
        <v/>
      </c>
      <c r="DB66" s="36" t="str">
        <f>IF(AND(AK66="",AN66="",AO66="",AP66=""),"",SUM(AK66,AN66,AO66,#REF!,AP66))</f>
        <v/>
      </c>
      <c r="DC66" s="37" t="str">
        <f t="shared" si="5"/>
        <v/>
      </c>
      <c r="DD66" s="36" t="str">
        <f>IF(AND(AS66="",AV66="",AW66="",AX66=""),"",SUM(AS66,AV66,AW66,#REF!,AX66))</f>
        <v/>
      </c>
      <c r="DE66" s="37" t="str">
        <f t="shared" si="6"/>
        <v/>
      </c>
      <c r="DF66" s="36" t="str">
        <f>IF(AND(BA66="",BD66="",BE66="",BF66=""),"",SUM(BA66,BD66,BE66,#REF!,BF66))</f>
        <v/>
      </c>
      <c r="DG66" s="37" t="str">
        <f t="shared" si="7"/>
        <v/>
      </c>
      <c r="DH66" s="34"/>
      <c r="DI66" s="34"/>
    </row>
    <row r="67" spans="1:113">
      <c r="A67" s="73">
        <v>61</v>
      </c>
      <c r="B67" s="412"/>
      <c r="C67" s="413"/>
      <c r="D67" s="414"/>
      <c r="E67" s="415"/>
      <c r="F67" s="416"/>
      <c r="G67" s="416"/>
      <c r="H67" s="417"/>
      <c r="I67" s="418"/>
      <c r="J67" s="419"/>
      <c r="K67" s="420"/>
      <c r="L67" s="11"/>
      <c r="M67" s="6"/>
      <c r="N67" s="6"/>
      <c r="O67" s="6"/>
      <c r="P67" s="6"/>
      <c r="Q67" s="41"/>
      <c r="R67" s="44"/>
      <c r="S67" s="12"/>
      <c r="T67" s="17"/>
      <c r="U67" s="18"/>
      <c r="V67" s="18"/>
      <c r="W67" s="18"/>
      <c r="X67" s="18"/>
      <c r="Y67" s="46"/>
      <c r="Z67" s="44"/>
      <c r="AA67" s="41"/>
      <c r="AB67" s="294"/>
      <c r="AC67" s="6"/>
      <c r="AD67" s="6"/>
      <c r="AE67" s="6"/>
      <c r="AF67" s="6"/>
      <c r="AG67" s="41"/>
      <c r="AH67" s="44"/>
      <c r="AI67" s="6"/>
      <c r="AJ67" s="44"/>
      <c r="AK67" s="11"/>
      <c r="AL67" s="6"/>
      <c r="AM67" s="6"/>
      <c r="AN67" s="6"/>
      <c r="AO67" s="6"/>
      <c r="AP67" s="41"/>
      <c r="AQ67" s="44"/>
      <c r="AR67" s="12"/>
      <c r="AS67" s="11"/>
      <c r="AT67" s="6"/>
      <c r="AU67" s="6"/>
      <c r="AV67" s="6"/>
      <c r="AW67" s="6"/>
      <c r="AX67" s="41"/>
      <c r="AY67" s="44"/>
      <c r="AZ67" s="12"/>
      <c r="BA67" s="11"/>
      <c r="BB67" s="6"/>
      <c r="BC67" s="6"/>
      <c r="BD67" s="6"/>
      <c r="BE67" s="6"/>
      <c r="BF67" s="41"/>
      <c r="BG67" s="44"/>
      <c r="BH67" s="12"/>
      <c r="BI67" s="11"/>
      <c r="BJ67" s="6"/>
      <c r="BK67" s="6"/>
      <c r="BL67" s="6"/>
      <c r="BM67" s="41"/>
      <c r="BN67" s="11"/>
      <c r="BO67" s="6"/>
      <c r="BP67" s="6"/>
      <c r="BQ67" s="6"/>
      <c r="BR67" s="12"/>
      <c r="BS67" s="11"/>
      <c r="BT67" s="6"/>
      <c r="BU67" s="6"/>
      <c r="BV67" s="6"/>
      <c r="BW67" s="12"/>
      <c r="BX67" s="11"/>
      <c r="BY67" s="6"/>
      <c r="BZ67" s="6"/>
      <c r="CA67" s="12"/>
      <c r="CB67" s="11"/>
      <c r="CC67" s="83"/>
      <c r="CD67" s="1"/>
      <c r="CE67" s="1"/>
      <c r="CF67" s="1"/>
      <c r="CG67" s="1"/>
      <c r="CH67" s="1"/>
      <c r="CT67" s="23"/>
      <c r="CU67" s="36" t="str">
        <f t="shared" si="0"/>
        <v/>
      </c>
      <c r="CV67" s="37" t="str">
        <f>IF(AND(L67="",N67="",P67="",Q67=""),"",SUM(L67,N67,P67,#REF!,Q67))</f>
        <v/>
      </c>
      <c r="CW67" s="37" t="str">
        <f t="shared" si="1"/>
        <v/>
      </c>
      <c r="CX67" s="36" t="str">
        <f>IF(AND(T67="",V67="",X67="",Y67=""),"",SUM(T67,V67,X67,#REF!,Y67))</f>
        <v/>
      </c>
      <c r="CY67" s="37" t="str">
        <f t="shared" si="2"/>
        <v/>
      </c>
      <c r="CZ67" s="36" t="str">
        <f t="shared" si="3"/>
        <v/>
      </c>
      <c r="DA67" s="37" t="str">
        <f t="shared" si="4"/>
        <v/>
      </c>
      <c r="DB67" s="36" t="str">
        <f>IF(AND(AK67="",AN67="",AO67="",AP67=""),"",SUM(AK67,AN67,AO67,#REF!,AP67))</f>
        <v/>
      </c>
      <c r="DC67" s="37" t="str">
        <f t="shared" si="5"/>
        <v/>
      </c>
      <c r="DD67" s="36" t="str">
        <f>IF(AND(AS67="",AV67="",AW67="",AX67=""),"",SUM(AS67,AV67,AW67,#REF!,AX67))</f>
        <v/>
      </c>
      <c r="DE67" s="37" t="str">
        <f t="shared" si="6"/>
        <v/>
      </c>
      <c r="DF67" s="36" t="str">
        <f>IF(AND(BA67="",BD67="",BE67="",BF67=""),"",SUM(BA67,BD67,BE67,#REF!,BF67))</f>
        <v/>
      </c>
      <c r="DG67" s="37" t="str">
        <f t="shared" si="7"/>
        <v/>
      </c>
      <c r="DH67" s="34"/>
      <c r="DI67" s="34"/>
    </row>
    <row r="68" spans="1:113">
      <c r="A68" s="73">
        <v>62</v>
      </c>
      <c r="B68" s="412"/>
      <c r="C68" s="413"/>
      <c r="D68" s="414"/>
      <c r="E68" s="415"/>
      <c r="F68" s="416"/>
      <c r="G68" s="416"/>
      <c r="H68" s="417"/>
      <c r="I68" s="418"/>
      <c r="J68" s="419"/>
      <c r="K68" s="420"/>
      <c r="L68" s="11"/>
      <c r="M68" s="6"/>
      <c r="N68" s="6"/>
      <c r="O68" s="6"/>
      <c r="P68" s="6"/>
      <c r="Q68" s="41"/>
      <c r="R68" s="44"/>
      <c r="S68" s="12"/>
      <c r="T68" s="17"/>
      <c r="U68" s="18"/>
      <c r="V68" s="18"/>
      <c r="W68" s="18"/>
      <c r="X68" s="18"/>
      <c r="Y68" s="46"/>
      <c r="Z68" s="44"/>
      <c r="AA68" s="41"/>
      <c r="AB68" s="294"/>
      <c r="AC68" s="6"/>
      <c r="AD68" s="6"/>
      <c r="AE68" s="6"/>
      <c r="AF68" s="6"/>
      <c r="AG68" s="41"/>
      <c r="AH68" s="44"/>
      <c r="AI68" s="6"/>
      <c r="AJ68" s="44"/>
      <c r="AK68" s="11"/>
      <c r="AL68" s="6"/>
      <c r="AM68" s="6"/>
      <c r="AN68" s="6"/>
      <c r="AO68" s="6"/>
      <c r="AP68" s="41"/>
      <c r="AQ68" s="44"/>
      <c r="AR68" s="12"/>
      <c r="AS68" s="11"/>
      <c r="AT68" s="6"/>
      <c r="AU68" s="6"/>
      <c r="AV68" s="6"/>
      <c r="AW68" s="6"/>
      <c r="AX68" s="41"/>
      <c r="AY68" s="44"/>
      <c r="AZ68" s="12"/>
      <c r="BA68" s="11"/>
      <c r="BB68" s="6"/>
      <c r="BC68" s="6"/>
      <c r="BD68" s="6"/>
      <c r="BE68" s="6"/>
      <c r="BF68" s="41"/>
      <c r="BG68" s="44"/>
      <c r="BH68" s="12"/>
      <c r="BI68" s="11"/>
      <c r="BJ68" s="6"/>
      <c r="BK68" s="6"/>
      <c r="BL68" s="6"/>
      <c r="BM68" s="41"/>
      <c r="BN68" s="11"/>
      <c r="BO68" s="6"/>
      <c r="BP68" s="6"/>
      <c r="BQ68" s="6"/>
      <c r="BR68" s="12"/>
      <c r="BS68" s="11"/>
      <c r="BT68" s="6"/>
      <c r="BU68" s="6"/>
      <c r="BV68" s="6"/>
      <c r="BW68" s="12"/>
      <c r="BX68" s="11"/>
      <c r="BY68" s="6"/>
      <c r="BZ68" s="6"/>
      <c r="CA68" s="12"/>
      <c r="CB68" s="11"/>
      <c r="CC68" s="83"/>
      <c r="CD68" s="1"/>
      <c r="CE68" s="1"/>
      <c r="CF68" s="1"/>
      <c r="CG68" s="1"/>
      <c r="CH68" s="1"/>
      <c r="CT68" s="23"/>
      <c r="CU68" s="36" t="str">
        <f t="shared" si="0"/>
        <v/>
      </c>
      <c r="CV68" s="37" t="str">
        <f>IF(AND(L68="",N68="",P68="",Q68=""),"",SUM(L68,N68,P68,#REF!,Q68))</f>
        <v/>
      </c>
      <c r="CW68" s="37" t="str">
        <f t="shared" si="1"/>
        <v/>
      </c>
      <c r="CX68" s="36" t="str">
        <f>IF(AND(T68="",V68="",X68="",Y68=""),"",SUM(T68,V68,X68,#REF!,Y68))</f>
        <v/>
      </c>
      <c r="CY68" s="37" t="str">
        <f t="shared" si="2"/>
        <v/>
      </c>
      <c r="CZ68" s="36" t="str">
        <f t="shared" si="3"/>
        <v/>
      </c>
      <c r="DA68" s="37" t="str">
        <f t="shared" si="4"/>
        <v/>
      </c>
      <c r="DB68" s="36" t="str">
        <f>IF(AND(AK68="",AN68="",AO68="",AP68=""),"",SUM(AK68,AN68,AO68,#REF!,AP68))</f>
        <v/>
      </c>
      <c r="DC68" s="37" t="str">
        <f t="shared" si="5"/>
        <v/>
      </c>
      <c r="DD68" s="36" t="str">
        <f>IF(AND(AS68="",AV68="",AW68="",AX68=""),"",SUM(AS68,AV68,AW68,#REF!,AX68))</f>
        <v/>
      </c>
      <c r="DE68" s="37" t="str">
        <f t="shared" si="6"/>
        <v/>
      </c>
      <c r="DF68" s="36" t="str">
        <f>IF(AND(BA68="",BD68="",BE68="",BF68=""),"",SUM(BA68,BD68,BE68,#REF!,BF68))</f>
        <v/>
      </c>
      <c r="DG68" s="37" t="str">
        <f t="shared" si="7"/>
        <v/>
      </c>
      <c r="DH68" s="34"/>
      <c r="DI68" s="34"/>
    </row>
    <row r="69" spans="1:113">
      <c r="A69" s="73">
        <v>63</v>
      </c>
      <c r="B69" s="412"/>
      <c r="C69" s="413"/>
      <c r="D69" s="414"/>
      <c r="E69" s="415"/>
      <c r="F69" s="416"/>
      <c r="G69" s="416"/>
      <c r="H69" s="417"/>
      <c r="I69" s="418"/>
      <c r="J69" s="419"/>
      <c r="K69" s="420"/>
      <c r="L69" s="11"/>
      <c r="M69" s="6"/>
      <c r="N69" s="6"/>
      <c r="O69" s="6"/>
      <c r="P69" s="6"/>
      <c r="Q69" s="41"/>
      <c r="R69" s="44"/>
      <c r="S69" s="12"/>
      <c r="T69" s="17"/>
      <c r="U69" s="18"/>
      <c r="V69" s="18"/>
      <c r="W69" s="18"/>
      <c r="X69" s="18"/>
      <c r="Y69" s="46"/>
      <c r="Z69" s="44"/>
      <c r="AA69" s="41"/>
      <c r="AB69" s="294"/>
      <c r="AC69" s="6"/>
      <c r="AD69" s="6"/>
      <c r="AE69" s="6"/>
      <c r="AF69" s="6"/>
      <c r="AG69" s="41"/>
      <c r="AH69" s="44"/>
      <c r="AI69" s="6"/>
      <c r="AJ69" s="44"/>
      <c r="AK69" s="11"/>
      <c r="AL69" s="6"/>
      <c r="AM69" s="6"/>
      <c r="AN69" s="6"/>
      <c r="AO69" s="6"/>
      <c r="AP69" s="41"/>
      <c r="AQ69" s="44"/>
      <c r="AR69" s="12"/>
      <c r="AS69" s="11"/>
      <c r="AT69" s="6"/>
      <c r="AU69" s="6"/>
      <c r="AV69" s="6"/>
      <c r="AW69" s="6"/>
      <c r="AX69" s="41"/>
      <c r="AY69" s="44"/>
      <c r="AZ69" s="12"/>
      <c r="BA69" s="11"/>
      <c r="BB69" s="6"/>
      <c r="BC69" s="6"/>
      <c r="BD69" s="6"/>
      <c r="BE69" s="6"/>
      <c r="BF69" s="41"/>
      <c r="BG69" s="44"/>
      <c r="BH69" s="12"/>
      <c r="BI69" s="11"/>
      <c r="BJ69" s="6"/>
      <c r="BK69" s="6"/>
      <c r="BL69" s="6"/>
      <c r="BM69" s="41"/>
      <c r="BN69" s="11"/>
      <c r="BO69" s="6"/>
      <c r="BP69" s="6"/>
      <c r="BQ69" s="6"/>
      <c r="BR69" s="12"/>
      <c r="BS69" s="11"/>
      <c r="BT69" s="6"/>
      <c r="BU69" s="6"/>
      <c r="BV69" s="6"/>
      <c r="BW69" s="12"/>
      <c r="BX69" s="11"/>
      <c r="BY69" s="6"/>
      <c r="BZ69" s="6"/>
      <c r="CA69" s="12"/>
      <c r="CB69" s="11"/>
      <c r="CC69" s="83"/>
      <c r="CD69" s="1"/>
      <c r="CE69" s="1"/>
      <c r="CF69" s="1"/>
      <c r="CG69" s="1"/>
      <c r="CH69" s="1"/>
      <c r="CT69" s="23"/>
      <c r="CU69" s="36" t="str">
        <f t="shared" si="0"/>
        <v/>
      </c>
      <c r="CV69" s="37" t="str">
        <f>IF(AND(L69="",N69="",P69="",Q69=""),"",SUM(L69,N69,P69,#REF!,Q69))</f>
        <v/>
      </c>
      <c r="CW69" s="37" t="str">
        <f t="shared" si="1"/>
        <v/>
      </c>
      <c r="CX69" s="36" t="str">
        <f>IF(AND(T69="",V69="",X69="",Y69=""),"",SUM(T69,V69,X69,#REF!,Y69))</f>
        <v/>
      </c>
      <c r="CY69" s="37" t="str">
        <f t="shared" si="2"/>
        <v/>
      </c>
      <c r="CZ69" s="36" t="str">
        <f t="shared" si="3"/>
        <v/>
      </c>
      <c r="DA69" s="37" t="str">
        <f t="shared" si="4"/>
        <v/>
      </c>
      <c r="DB69" s="36" t="str">
        <f>IF(AND(AK69="",AN69="",AO69="",AP69=""),"",SUM(AK69,AN69,AO69,#REF!,AP69))</f>
        <v/>
      </c>
      <c r="DC69" s="37" t="str">
        <f t="shared" si="5"/>
        <v/>
      </c>
      <c r="DD69" s="36" t="str">
        <f>IF(AND(AS69="",AV69="",AW69="",AX69=""),"",SUM(AS69,AV69,AW69,#REF!,AX69))</f>
        <v/>
      </c>
      <c r="DE69" s="37" t="str">
        <f t="shared" si="6"/>
        <v/>
      </c>
      <c r="DF69" s="36" t="str">
        <f>IF(AND(BA69="",BD69="",BE69="",BF69=""),"",SUM(BA69,BD69,BE69,#REF!,BF69))</f>
        <v/>
      </c>
      <c r="DG69" s="37" t="str">
        <f t="shared" si="7"/>
        <v/>
      </c>
      <c r="DH69" s="34"/>
      <c r="DI69" s="34"/>
    </row>
    <row r="70" spans="1:113">
      <c r="A70" s="73">
        <v>64</v>
      </c>
      <c r="B70" s="412"/>
      <c r="C70" s="413"/>
      <c r="D70" s="414"/>
      <c r="E70" s="415"/>
      <c r="F70" s="416"/>
      <c r="G70" s="416"/>
      <c r="H70" s="417"/>
      <c r="I70" s="418"/>
      <c r="J70" s="419"/>
      <c r="K70" s="420"/>
      <c r="L70" s="11"/>
      <c r="M70" s="6"/>
      <c r="N70" s="6"/>
      <c r="O70" s="6"/>
      <c r="P70" s="6"/>
      <c r="Q70" s="41"/>
      <c r="R70" s="44"/>
      <c r="S70" s="12"/>
      <c r="T70" s="17"/>
      <c r="U70" s="18"/>
      <c r="V70" s="18"/>
      <c r="W70" s="18"/>
      <c r="X70" s="18"/>
      <c r="Y70" s="46"/>
      <c r="Z70" s="44"/>
      <c r="AA70" s="41"/>
      <c r="AB70" s="294"/>
      <c r="AC70" s="6"/>
      <c r="AD70" s="6"/>
      <c r="AE70" s="6"/>
      <c r="AF70" s="6"/>
      <c r="AG70" s="41"/>
      <c r="AH70" s="44"/>
      <c r="AI70" s="6"/>
      <c r="AJ70" s="44"/>
      <c r="AK70" s="11"/>
      <c r="AL70" s="6"/>
      <c r="AM70" s="6"/>
      <c r="AN70" s="6"/>
      <c r="AO70" s="6"/>
      <c r="AP70" s="41"/>
      <c r="AQ70" s="44"/>
      <c r="AR70" s="12"/>
      <c r="AS70" s="11"/>
      <c r="AT70" s="6"/>
      <c r="AU70" s="6"/>
      <c r="AV70" s="6"/>
      <c r="AW70" s="6"/>
      <c r="AX70" s="41"/>
      <c r="AY70" s="44"/>
      <c r="AZ70" s="12"/>
      <c r="BA70" s="11"/>
      <c r="BB70" s="6"/>
      <c r="BC70" s="6"/>
      <c r="BD70" s="6"/>
      <c r="BE70" s="6"/>
      <c r="BF70" s="41"/>
      <c r="BG70" s="44"/>
      <c r="BH70" s="12"/>
      <c r="BI70" s="11"/>
      <c r="BJ70" s="6"/>
      <c r="BK70" s="6"/>
      <c r="BL70" s="6"/>
      <c r="BM70" s="41"/>
      <c r="BN70" s="11"/>
      <c r="BO70" s="6"/>
      <c r="BP70" s="6"/>
      <c r="BQ70" s="6"/>
      <c r="BR70" s="12"/>
      <c r="BS70" s="11"/>
      <c r="BT70" s="6"/>
      <c r="BU70" s="6"/>
      <c r="BV70" s="6"/>
      <c r="BW70" s="12"/>
      <c r="BX70" s="11"/>
      <c r="BY70" s="6"/>
      <c r="BZ70" s="6"/>
      <c r="CA70" s="12"/>
      <c r="CB70" s="11"/>
      <c r="CC70" s="83"/>
      <c r="CD70" s="1"/>
      <c r="CE70" s="1"/>
      <c r="CF70" s="1"/>
      <c r="CG70" s="1"/>
      <c r="CH70" s="1"/>
      <c r="CT70" s="23"/>
      <c r="CU70" s="36" t="str">
        <f t="shared" si="0"/>
        <v/>
      </c>
      <c r="CV70" s="37" t="str">
        <f>IF(AND(L70="",N70="",P70="",Q70=""),"",SUM(L70,N70,P70,#REF!,Q70))</f>
        <v/>
      </c>
      <c r="CW70" s="37" t="str">
        <f t="shared" si="1"/>
        <v/>
      </c>
      <c r="CX70" s="36" t="str">
        <f>IF(AND(T70="",V70="",X70="",Y70=""),"",SUM(T70,V70,X70,#REF!,Y70))</f>
        <v/>
      </c>
      <c r="CY70" s="37" t="str">
        <f t="shared" si="2"/>
        <v/>
      </c>
      <c r="CZ70" s="36" t="str">
        <f t="shared" si="3"/>
        <v/>
      </c>
      <c r="DA70" s="37" t="str">
        <f t="shared" si="4"/>
        <v/>
      </c>
      <c r="DB70" s="36" t="str">
        <f>IF(AND(AK70="",AN70="",AO70="",AP70=""),"",SUM(AK70,AN70,AO70,#REF!,AP70))</f>
        <v/>
      </c>
      <c r="DC70" s="37" t="str">
        <f t="shared" si="5"/>
        <v/>
      </c>
      <c r="DD70" s="36" t="str">
        <f>IF(AND(AS70="",AV70="",AW70="",AX70=""),"",SUM(AS70,AV70,AW70,#REF!,AX70))</f>
        <v/>
      </c>
      <c r="DE70" s="37" t="str">
        <f t="shared" si="6"/>
        <v/>
      </c>
      <c r="DF70" s="36" t="str">
        <f>IF(AND(BA70="",BD70="",BE70="",BF70=""),"",SUM(BA70,BD70,BE70,#REF!,BF70))</f>
        <v/>
      </c>
      <c r="DG70" s="37" t="str">
        <f t="shared" si="7"/>
        <v/>
      </c>
      <c r="DH70" s="34"/>
      <c r="DI70" s="34"/>
    </row>
    <row r="71" spans="1:113">
      <c r="A71" s="73">
        <v>65</v>
      </c>
      <c r="B71" s="412"/>
      <c r="C71" s="413"/>
      <c r="D71" s="414"/>
      <c r="E71" s="415"/>
      <c r="F71" s="416"/>
      <c r="G71" s="416"/>
      <c r="H71" s="417"/>
      <c r="I71" s="418"/>
      <c r="J71" s="419"/>
      <c r="K71" s="420"/>
      <c r="L71" s="11"/>
      <c r="M71" s="6"/>
      <c r="N71" s="6"/>
      <c r="O71" s="6"/>
      <c r="P71" s="6"/>
      <c r="Q71" s="41"/>
      <c r="R71" s="44"/>
      <c r="S71" s="12"/>
      <c r="T71" s="17"/>
      <c r="U71" s="18"/>
      <c r="V71" s="18"/>
      <c r="W71" s="18"/>
      <c r="X71" s="18"/>
      <c r="Y71" s="46"/>
      <c r="Z71" s="44"/>
      <c r="AA71" s="41"/>
      <c r="AB71" s="294"/>
      <c r="AC71" s="6"/>
      <c r="AD71" s="6"/>
      <c r="AE71" s="6"/>
      <c r="AF71" s="6"/>
      <c r="AG71" s="41"/>
      <c r="AH71" s="44"/>
      <c r="AI71" s="6"/>
      <c r="AJ71" s="44"/>
      <c r="AK71" s="11"/>
      <c r="AL71" s="6"/>
      <c r="AM71" s="6"/>
      <c r="AN71" s="6"/>
      <c r="AO71" s="6"/>
      <c r="AP71" s="41"/>
      <c r="AQ71" s="44"/>
      <c r="AR71" s="12"/>
      <c r="AS71" s="11"/>
      <c r="AT71" s="6"/>
      <c r="AU71" s="6"/>
      <c r="AV71" s="6"/>
      <c r="AW71" s="6"/>
      <c r="AX71" s="41"/>
      <c r="AY71" s="44"/>
      <c r="AZ71" s="12"/>
      <c r="BA71" s="11"/>
      <c r="BB71" s="6"/>
      <c r="BC71" s="6"/>
      <c r="BD71" s="6"/>
      <c r="BE71" s="6"/>
      <c r="BF71" s="41"/>
      <c r="BG71" s="44"/>
      <c r="BH71" s="12"/>
      <c r="BI71" s="11"/>
      <c r="BJ71" s="6"/>
      <c r="BK71" s="6"/>
      <c r="BL71" s="6"/>
      <c r="BM71" s="41"/>
      <c r="BN71" s="11"/>
      <c r="BO71" s="6"/>
      <c r="BP71" s="6"/>
      <c r="BQ71" s="6"/>
      <c r="BR71" s="12"/>
      <c r="BS71" s="11"/>
      <c r="BT71" s="6"/>
      <c r="BU71" s="6"/>
      <c r="BV71" s="6"/>
      <c r="BW71" s="12"/>
      <c r="BX71" s="11"/>
      <c r="BY71" s="6"/>
      <c r="BZ71" s="6"/>
      <c r="CA71" s="12"/>
      <c r="CB71" s="11"/>
      <c r="CC71" s="83"/>
      <c r="CD71" s="1"/>
      <c r="CE71" s="1"/>
      <c r="CF71" s="1"/>
      <c r="CG71" s="1"/>
      <c r="CH71" s="1"/>
      <c r="CT71" s="23"/>
      <c r="CU71" s="36" t="str">
        <f t="shared" si="0"/>
        <v/>
      </c>
      <c r="CV71" s="37" t="str">
        <f>IF(AND(L71="",N71="",P71="",Q71=""),"",SUM(L71,N71,P71,#REF!,Q71))</f>
        <v/>
      </c>
      <c r="CW71" s="37" t="str">
        <f t="shared" si="1"/>
        <v/>
      </c>
      <c r="CX71" s="36" t="str">
        <f>IF(AND(T71="",V71="",X71="",Y71=""),"",SUM(T71,V71,X71,#REF!,Y71))</f>
        <v/>
      </c>
      <c r="CY71" s="37" t="str">
        <f t="shared" si="2"/>
        <v/>
      </c>
      <c r="CZ71" s="36" t="str">
        <f t="shared" si="3"/>
        <v/>
      </c>
      <c r="DA71" s="37" t="str">
        <f t="shared" si="4"/>
        <v/>
      </c>
      <c r="DB71" s="36" t="str">
        <f>IF(AND(AK71="",AN71="",AO71="",AP71=""),"",SUM(AK71,AN71,AO71,#REF!,AP71))</f>
        <v/>
      </c>
      <c r="DC71" s="37" t="str">
        <f t="shared" si="5"/>
        <v/>
      </c>
      <c r="DD71" s="36" t="str">
        <f>IF(AND(AS71="",AV71="",AW71="",AX71=""),"",SUM(AS71,AV71,AW71,#REF!,AX71))</f>
        <v/>
      </c>
      <c r="DE71" s="37" t="str">
        <f t="shared" si="6"/>
        <v/>
      </c>
      <c r="DF71" s="36" t="str">
        <f>IF(AND(BA71="",BD71="",BE71="",BF71=""),"",SUM(BA71,BD71,BE71,#REF!,BF71))</f>
        <v/>
      </c>
      <c r="DG71" s="37" t="str">
        <f t="shared" si="7"/>
        <v/>
      </c>
      <c r="DH71" s="34"/>
      <c r="DI71" s="34"/>
    </row>
    <row r="72" spans="1:113">
      <c r="A72" s="73">
        <v>66</v>
      </c>
      <c r="B72" s="412"/>
      <c r="C72" s="413"/>
      <c r="D72" s="414"/>
      <c r="E72" s="415"/>
      <c r="F72" s="416"/>
      <c r="G72" s="416"/>
      <c r="H72" s="417"/>
      <c r="I72" s="418"/>
      <c r="J72" s="419"/>
      <c r="K72" s="420"/>
      <c r="L72" s="11"/>
      <c r="M72" s="6"/>
      <c r="N72" s="6"/>
      <c r="O72" s="6"/>
      <c r="P72" s="6"/>
      <c r="Q72" s="41"/>
      <c r="R72" s="44"/>
      <c r="S72" s="12"/>
      <c r="T72" s="17"/>
      <c r="U72" s="18"/>
      <c r="V72" s="18"/>
      <c r="W72" s="18"/>
      <c r="X72" s="18"/>
      <c r="Y72" s="46"/>
      <c r="Z72" s="44"/>
      <c r="AA72" s="41"/>
      <c r="AB72" s="294"/>
      <c r="AC72" s="6"/>
      <c r="AD72" s="6"/>
      <c r="AE72" s="6"/>
      <c r="AF72" s="6"/>
      <c r="AG72" s="41"/>
      <c r="AH72" s="44"/>
      <c r="AI72" s="6"/>
      <c r="AJ72" s="44"/>
      <c r="AK72" s="11"/>
      <c r="AL72" s="6"/>
      <c r="AM72" s="6"/>
      <c r="AN72" s="6"/>
      <c r="AO72" s="6"/>
      <c r="AP72" s="41"/>
      <c r="AQ72" s="44"/>
      <c r="AR72" s="12"/>
      <c r="AS72" s="11"/>
      <c r="AT72" s="6"/>
      <c r="AU72" s="6"/>
      <c r="AV72" s="6"/>
      <c r="AW72" s="6"/>
      <c r="AX72" s="41"/>
      <c r="AY72" s="44"/>
      <c r="AZ72" s="12"/>
      <c r="BA72" s="11"/>
      <c r="BB72" s="6"/>
      <c r="BC72" s="6"/>
      <c r="BD72" s="6"/>
      <c r="BE72" s="6"/>
      <c r="BF72" s="41"/>
      <c r="BG72" s="44"/>
      <c r="BH72" s="12"/>
      <c r="BI72" s="11"/>
      <c r="BJ72" s="6"/>
      <c r="BK72" s="6"/>
      <c r="BL72" s="6"/>
      <c r="BM72" s="41"/>
      <c r="BN72" s="11"/>
      <c r="BO72" s="6"/>
      <c r="BP72" s="6"/>
      <c r="BQ72" s="6"/>
      <c r="BR72" s="12"/>
      <c r="BS72" s="11"/>
      <c r="BT72" s="6"/>
      <c r="BU72" s="6"/>
      <c r="BV72" s="6"/>
      <c r="BW72" s="12"/>
      <c r="BX72" s="11"/>
      <c r="BY72" s="6"/>
      <c r="BZ72" s="6"/>
      <c r="CA72" s="12"/>
      <c r="CB72" s="11"/>
      <c r="CC72" s="83"/>
      <c r="CD72" s="1"/>
      <c r="CE72" s="1"/>
      <c r="CF72" s="1"/>
      <c r="CG72" s="1"/>
      <c r="CH72" s="1"/>
      <c r="CT72" s="23"/>
      <c r="CU72" s="36" t="str">
        <f t="shared" ref="CU72:CU135" si="8">IF(I72="","",I72)</f>
        <v/>
      </c>
      <c r="CV72" s="37" t="str">
        <f>IF(AND(L72="",N72="",P72="",Q72=""),"",SUM(L72,N72,P72,#REF!,Q72))</f>
        <v/>
      </c>
      <c r="CW72" s="37" t="str">
        <f t="shared" ref="CW72:CW135" si="9">IFERROR(IF(CV72="","",ROUNDUP(CV72*20%,0)),"")</f>
        <v/>
      </c>
      <c r="CX72" s="36" t="str">
        <f>IF(AND(T72="",V72="",X72="",Y72=""),"",SUM(T72,V72,X72,#REF!,Y72))</f>
        <v/>
      </c>
      <c r="CY72" s="37" t="str">
        <f t="shared" ref="CY72:CY135" si="10">IFERROR(IF(CX72="","",ROUNDUP(CX72*20%,0)),"")</f>
        <v/>
      </c>
      <c r="CZ72" s="36" t="str">
        <f t="shared" ref="CZ72:CZ135" si="11">IF(AND(AC72="",AD72="",AE72="",AG72=""),"",SUM(AC72,AD72,AE72,AF72,AG72))</f>
        <v/>
      </c>
      <c r="DA72" s="37" t="str">
        <f t="shared" ref="DA72:DA135" si="12">IFERROR(IF(CZ72="","",ROUNDUP(CZ72*20%,0)),"")</f>
        <v/>
      </c>
      <c r="DB72" s="36" t="str">
        <f>IF(AND(AK72="",AN72="",AO72="",AP72=""),"",SUM(AK72,AN72,AO72,#REF!,AP72))</f>
        <v/>
      </c>
      <c r="DC72" s="37" t="str">
        <f t="shared" ref="DC72:DC135" si="13">IFERROR(IF(DB72="","",ROUNDUP(DB72*20%,0)),"")</f>
        <v/>
      </c>
      <c r="DD72" s="36" t="str">
        <f>IF(AND(AS72="",AV72="",AW72="",AX72=""),"",SUM(AS72,AV72,AW72,#REF!,AX72))</f>
        <v/>
      </c>
      <c r="DE72" s="37" t="str">
        <f t="shared" ref="DE72:DE135" si="14">IFERROR(IF(DD72="","",ROUNDUP(DD72*20%,0)),"")</f>
        <v/>
      </c>
      <c r="DF72" s="36" t="str">
        <f>IF(AND(BA72="",BD72="",BE72="",BF72=""),"",SUM(BA72,BD72,BE72,#REF!,BF72))</f>
        <v/>
      </c>
      <c r="DG72" s="37" t="str">
        <f t="shared" ref="DG72:DG135" si="15">IFERROR(IF(DF72="","",ROUNDUP(DF72*20%,0)),"")</f>
        <v/>
      </c>
      <c r="DH72" s="34"/>
      <c r="DI72" s="34"/>
    </row>
    <row r="73" spans="1:113">
      <c r="A73" s="73">
        <v>67</v>
      </c>
      <c r="B73" s="412"/>
      <c r="C73" s="413"/>
      <c r="D73" s="414"/>
      <c r="E73" s="415"/>
      <c r="F73" s="416"/>
      <c r="G73" s="416"/>
      <c r="H73" s="417"/>
      <c r="I73" s="418"/>
      <c r="J73" s="419"/>
      <c r="K73" s="420"/>
      <c r="L73" s="11"/>
      <c r="M73" s="6"/>
      <c r="N73" s="6"/>
      <c r="O73" s="6"/>
      <c r="P73" s="6"/>
      <c r="Q73" s="41"/>
      <c r="R73" s="44"/>
      <c r="S73" s="12"/>
      <c r="T73" s="17"/>
      <c r="U73" s="18"/>
      <c r="V73" s="18"/>
      <c r="W73" s="18"/>
      <c r="X73" s="18"/>
      <c r="Y73" s="46"/>
      <c r="Z73" s="44"/>
      <c r="AA73" s="41"/>
      <c r="AB73" s="294"/>
      <c r="AC73" s="6"/>
      <c r="AD73" s="6"/>
      <c r="AE73" s="6"/>
      <c r="AF73" s="6"/>
      <c r="AG73" s="41"/>
      <c r="AH73" s="44"/>
      <c r="AI73" s="6"/>
      <c r="AJ73" s="44"/>
      <c r="AK73" s="11"/>
      <c r="AL73" s="6"/>
      <c r="AM73" s="6"/>
      <c r="AN73" s="6"/>
      <c r="AO73" s="6"/>
      <c r="AP73" s="41"/>
      <c r="AQ73" s="44"/>
      <c r="AR73" s="12"/>
      <c r="AS73" s="11"/>
      <c r="AT73" s="6"/>
      <c r="AU73" s="6"/>
      <c r="AV73" s="6"/>
      <c r="AW73" s="6"/>
      <c r="AX73" s="41"/>
      <c r="AY73" s="44"/>
      <c r="AZ73" s="12"/>
      <c r="BA73" s="11"/>
      <c r="BB73" s="6"/>
      <c r="BC73" s="6"/>
      <c r="BD73" s="6"/>
      <c r="BE73" s="6"/>
      <c r="BF73" s="41"/>
      <c r="BG73" s="44"/>
      <c r="BH73" s="12"/>
      <c r="BI73" s="11"/>
      <c r="BJ73" s="6"/>
      <c r="BK73" s="6"/>
      <c r="BL73" s="6"/>
      <c r="BM73" s="41"/>
      <c r="BN73" s="11"/>
      <c r="BO73" s="6"/>
      <c r="BP73" s="6"/>
      <c r="BQ73" s="6"/>
      <c r="BR73" s="12"/>
      <c r="BS73" s="11"/>
      <c r="BT73" s="6"/>
      <c r="BU73" s="6"/>
      <c r="BV73" s="6"/>
      <c r="BW73" s="12"/>
      <c r="BX73" s="11"/>
      <c r="BY73" s="6"/>
      <c r="BZ73" s="6"/>
      <c r="CA73" s="12"/>
      <c r="CB73" s="11"/>
      <c r="CC73" s="83"/>
      <c r="CD73" s="1"/>
      <c r="CE73" s="1"/>
      <c r="CF73" s="1"/>
      <c r="CG73" s="1"/>
      <c r="CH73" s="1"/>
      <c r="CT73" s="23"/>
      <c r="CU73" s="36" t="str">
        <f t="shared" si="8"/>
        <v/>
      </c>
      <c r="CV73" s="37" t="str">
        <f>IF(AND(L73="",N73="",P73="",Q73=""),"",SUM(L73,N73,P73,#REF!,Q73))</f>
        <v/>
      </c>
      <c r="CW73" s="37" t="str">
        <f t="shared" si="9"/>
        <v/>
      </c>
      <c r="CX73" s="36" t="str">
        <f>IF(AND(T73="",V73="",X73="",Y73=""),"",SUM(T73,V73,X73,#REF!,Y73))</f>
        <v/>
      </c>
      <c r="CY73" s="37" t="str">
        <f t="shared" si="10"/>
        <v/>
      </c>
      <c r="CZ73" s="36" t="str">
        <f t="shared" si="11"/>
        <v/>
      </c>
      <c r="DA73" s="37" t="str">
        <f t="shared" si="12"/>
        <v/>
      </c>
      <c r="DB73" s="36" t="str">
        <f>IF(AND(AK73="",AN73="",AO73="",AP73=""),"",SUM(AK73,AN73,AO73,#REF!,AP73))</f>
        <v/>
      </c>
      <c r="DC73" s="37" t="str">
        <f t="shared" si="13"/>
        <v/>
      </c>
      <c r="DD73" s="36" t="str">
        <f>IF(AND(AS73="",AV73="",AW73="",AX73=""),"",SUM(AS73,AV73,AW73,#REF!,AX73))</f>
        <v/>
      </c>
      <c r="DE73" s="37" t="str">
        <f t="shared" si="14"/>
        <v/>
      </c>
      <c r="DF73" s="36" t="str">
        <f>IF(AND(BA73="",BD73="",BE73="",BF73=""),"",SUM(BA73,BD73,BE73,#REF!,BF73))</f>
        <v/>
      </c>
      <c r="DG73" s="37" t="str">
        <f t="shared" si="15"/>
        <v/>
      </c>
      <c r="DH73" s="34"/>
      <c r="DI73" s="34"/>
    </row>
    <row r="74" spans="1:113">
      <c r="A74" s="73">
        <v>68</v>
      </c>
      <c r="B74" s="412"/>
      <c r="C74" s="413"/>
      <c r="D74" s="414"/>
      <c r="E74" s="415"/>
      <c r="F74" s="416"/>
      <c r="G74" s="416"/>
      <c r="H74" s="417"/>
      <c r="I74" s="418"/>
      <c r="J74" s="419"/>
      <c r="K74" s="420"/>
      <c r="L74" s="11"/>
      <c r="M74" s="6"/>
      <c r="N74" s="6"/>
      <c r="O74" s="6"/>
      <c r="P74" s="6"/>
      <c r="Q74" s="41"/>
      <c r="R74" s="44"/>
      <c r="S74" s="12"/>
      <c r="T74" s="17"/>
      <c r="U74" s="18"/>
      <c r="V74" s="18"/>
      <c r="W74" s="18"/>
      <c r="X74" s="18"/>
      <c r="Y74" s="46"/>
      <c r="Z74" s="44"/>
      <c r="AA74" s="41"/>
      <c r="AB74" s="294"/>
      <c r="AC74" s="6"/>
      <c r="AD74" s="6"/>
      <c r="AE74" s="6"/>
      <c r="AF74" s="6"/>
      <c r="AG74" s="41"/>
      <c r="AH74" s="44"/>
      <c r="AI74" s="6"/>
      <c r="AJ74" s="44"/>
      <c r="AK74" s="11"/>
      <c r="AL74" s="6"/>
      <c r="AM74" s="6"/>
      <c r="AN74" s="6"/>
      <c r="AO74" s="6"/>
      <c r="AP74" s="41"/>
      <c r="AQ74" s="44"/>
      <c r="AR74" s="12"/>
      <c r="AS74" s="11"/>
      <c r="AT74" s="6"/>
      <c r="AU74" s="6"/>
      <c r="AV74" s="6"/>
      <c r="AW74" s="6"/>
      <c r="AX74" s="41"/>
      <c r="AY74" s="44"/>
      <c r="AZ74" s="12"/>
      <c r="BA74" s="11"/>
      <c r="BB74" s="6"/>
      <c r="BC74" s="6"/>
      <c r="BD74" s="6"/>
      <c r="BE74" s="6"/>
      <c r="BF74" s="41"/>
      <c r="BG74" s="44"/>
      <c r="BH74" s="12"/>
      <c r="BI74" s="11"/>
      <c r="BJ74" s="6"/>
      <c r="BK74" s="6"/>
      <c r="BL74" s="6"/>
      <c r="BM74" s="41"/>
      <c r="BN74" s="11"/>
      <c r="BO74" s="6"/>
      <c r="BP74" s="6"/>
      <c r="BQ74" s="6"/>
      <c r="BR74" s="12"/>
      <c r="BS74" s="11"/>
      <c r="BT74" s="6"/>
      <c r="BU74" s="6"/>
      <c r="BV74" s="6"/>
      <c r="BW74" s="12"/>
      <c r="BX74" s="11"/>
      <c r="BY74" s="6"/>
      <c r="BZ74" s="6"/>
      <c r="CA74" s="12"/>
      <c r="CB74" s="11"/>
      <c r="CC74" s="83"/>
      <c r="CD74" s="1"/>
      <c r="CE74" s="1"/>
      <c r="CF74" s="1"/>
      <c r="CG74" s="1"/>
      <c r="CH74" s="1"/>
      <c r="CT74" s="23"/>
      <c r="CU74" s="36" t="str">
        <f t="shared" si="8"/>
        <v/>
      </c>
      <c r="CV74" s="37" t="str">
        <f>IF(AND(L74="",N74="",P74="",Q74=""),"",SUM(L74,N74,P74,#REF!,Q74))</f>
        <v/>
      </c>
      <c r="CW74" s="37" t="str">
        <f t="shared" si="9"/>
        <v/>
      </c>
      <c r="CX74" s="36" t="str">
        <f>IF(AND(T74="",V74="",X74="",Y74=""),"",SUM(T74,V74,X74,#REF!,Y74))</f>
        <v/>
      </c>
      <c r="CY74" s="37" t="str">
        <f t="shared" si="10"/>
        <v/>
      </c>
      <c r="CZ74" s="36" t="str">
        <f t="shared" si="11"/>
        <v/>
      </c>
      <c r="DA74" s="37" t="str">
        <f t="shared" si="12"/>
        <v/>
      </c>
      <c r="DB74" s="36" t="str">
        <f>IF(AND(AK74="",AN74="",AO74="",AP74=""),"",SUM(AK74,AN74,AO74,#REF!,AP74))</f>
        <v/>
      </c>
      <c r="DC74" s="37" t="str">
        <f t="shared" si="13"/>
        <v/>
      </c>
      <c r="DD74" s="36" t="str">
        <f>IF(AND(AS74="",AV74="",AW74="",AX74=""),"",SUM(AS74,AV74,AW74,#REF!,AX74))</f>
        <v/>
      </c>
      <c r="DE74" s="37" t="str">
        <f t="shared" si="14"/>
        <v/>
      </c>
      <c r="DF74" s="36" t="str">
        <f>IF(AND(BA74="",BD74="",BE74="",BF74=""),"",SUM(BA74,BD74,BE74,#REF!,BF74))</f>
        <v/>
      </c>
      <c r="DG74" s="37" t="str">
        <f t="shared" si="15"/>
        <v/>
      </c>
      <c r="DH74" s="34"/>
      <c r="DI74" s="34"/>
    </row>
    <row r="75" spans="1:113">
      <c r="A75" s="73">
        <v>69</v>
      </c>
      <c r="B75" s="412"/>
      <c r="C75" s="413"/>
      <c r="D75" s="414"/>
      <c r="E75" s="415"/>
      <c r="F75" s="416"/>
      <c r="G75" s="416"/>
      <c r="H75" s="417"/>
      <c r="I75" s="418"/>
      <c r="J75" s="419"/>
      <c r="K75" s="420"/>
      <c r="L75" s="11"/>
      <c r="M75" s="6"/>
      <c r="N75" s="6"/>
      <c r="O75" s="6"/>
      <c r="P75" s="6"/>
      <c r="Q75" s="41"/>
      <c r="R75" s="44"/>
      <c r="S75" s="12"/>
      <c r="T75" s="17"/>
      <c r="U75" s="18"/>
      <c r="V75" s="18"/>
      <c r="W75" s="18"/>
      <c r="X75" s="18"/>
      <c r="Y75" s="46"/>
      <c r="Z75" s="44"/>
      <c r="AA75" s="41"/>
      <c r="AB75" s="294"/>
      <c r="AC75" s="6"/>
      <c r="AD75" s="6"/>
      <c r="AE75" s="6"/>
      <c r="AF75" s="6"/>
      <c r="AG75" s="41"/>
      <c r="AH75" s="44"/>
      <c r="AI75" s="6"/>
      <c r="AJ75" s="44"/>
      <c r="AK75" s="11"/>
      <c r="AL75" s="6"/>
      <c r="AM75" s="6"/>
      <c r="AN75" s="6"/>
      <c r="AO75" s="6"/>
      <c r="AP75" s="41"/>
      <c r="AQ75" s="44"/>
      <c r="AR75" s="12"/>
      <c r="AS75" s="11"/>
      <c r="AT75" s="6"/>
      <c r="AU75" s="6"/>
      <c r="AV75" s="6"/>
      <c r="AW75" s="6"/>
      <c r="AX75" s="41"/>
      <c r="AY75" s="44"/>
      <c r="AZ75" s="12"/>
      <c r="BA75" s="11"/>
      <c r="BB75" s="6"/>
      <c r="BC75" s="6"/>
      <c r="BD75" s="6"/>
      <c r="BE75" s="6"/>
      <c r="BF75" s="41"/>
      <c r="BG75" s="44"/>
      <c r="BH75" s="12"/>
      <c r="BI75" s="11"/>
      <c r="BJ75" s="6"/>
      <c r="BK75" s="6"/>
      <c r="BL75" s="6"/>
      <c r="BM75" s="41"/>
      <c r="BN75" s="11"/>
      <c r="BO75" s="6"/>
      <c r="BP75" s="6"/>
      <c r="BQ75" s="6"/>
      <c r="BR75" s="12"/>
      <c r="BS75" s="11"/>
      <c r="BT75" s="6"/>
      <c r="BU75" s="6"/>
      <c r="BV75" s="6"/>
      <c r="BW75" s="12"/>
      <c r="BX75" s="11"/>
      <c r="BY75" s="6"/>
      <c r="BZ75" s="6"/>
      <c r="CA75" s="12"/>
      <c r="CB75" s="11"/>
      <c r="CC75" s="83"/>
      <c r="CD75" s="1"/>
      <c r="CE75" s="1"/>
      <c r="CF75" s="1"/>
      <c r="CG75" s="1"/>
      <c r="CH75" s="1"/>
      <c r="CT75" s="23"/>
      <c r="CU75" s="36" t="str">
        <f t="shared" si="8"/>
        <v/>
      </c>
      <c r="CV75" s="37" t="str">
        <f>IF(AND(L75="",N75="",P75="",Q75=""),"",SUM(L75,N75,P75,#REF!,Q75))</f>
        <v/>
      </c>
      <c r="CW75" s="37" t="str">
        <f t="shared" si="9"/>
        <v/>
      </c>
      <c r="CX75" s="36" t="str">
        <f>IF(AND(T75="",V75="",X75="",Y75=""),"",SUM(T75,V75,X75,#REF!,Y75))</f>
        <v/>
      </c>
      <c r="CY75" s="37" t="str">
        <f t="shared" si="10"/>
        <v/>
      </c>
      <c r="CZ75" s="36" t="str">
        <f t="shared" si="11"/>
        <v/>
      </c>
      <c r="DA75" s="37" t="str">
        <f t="shared" si="12"/>
        <v/>
      </c>
      <c r="DB75" s="36" t="str">
        <f>IF(AND(AK75="",AN75="",AO75="",AP75=""),"",SUM(AK75,AN75,AO75,#REF!,AP75))</f>
        <v/>
      </c>
      <c r="DC75" s="37" t="str">
        <f t="shared" si="13"/>
        <v/>
      </c>
      <c r="DD75" s="36" t="str">
        <f>IF(AND(AS75="",AV75="",AW75="",AX75=""),"",SUM(AS75,AV75,AW75,#REF!,AX75))</f>
        <v/>
      </c>
      <c r="DE75" s="37" t="str">
        <f t="shared" si="14"/>
        <v/>
      </c>
      <c r="DF75" s="36" t="str">
        <f>IF(AND(BA75="",BD75="",BE75="",BF75=""),"",SUM(BA75,BD75,BE75,#REF!,BF75))</f>
        <v/>
      </c>
      <c r="DG75" s="37" t="str">
        <f t="shared" si="15"/>
        <v/>
      </c>
      <c r="DH75" s="34"/>
      <c r="DI75" s="34"/>
    </row>
    <row r="76" spans="1:113">
      <c r="A76" s="73">
        <v>70</v>
      </c>
      <c r="B76" s="412"/>
      <c r="C76" s="413"/>
      <c r="D76" s="414"/>
      <c r="E76" s="415"/>
      <c r="F76" s="416"/>
      <c r="G76" s="416"/>
      <c r="H76" s="417"/>
      <c r="I76" s="418"/>
      <c r="J76" s="419"/>
      <c r="K76" s="420"/>
      <c r="L76" s="11"/>
      <c r="M76" s="6"/>
      <c r="N76" s="6"/>
      <c r="O76" s="6"/>
      <c r="P76" s="6"/>
      <c r="Q76" s="41"/>
      <c r="R76" s="44"/>
      <c r="S76" s="12"/>
      <c r="T76" s="17"/>
      <c r="U76" s="18"/>
      <c r="V76" s="18"/>
      <c r="W76" s="18"/>
      <c r="X76" s="18"/>
      <c r="Y76" s="46"/>
      <c r="Z76" s="44"/>
      <c r="AA76" s="41"/>
      <c r="AB76" s="294"/>
      <c r="AC76" s="6"/>
      <c r="AD76" s="6"/>
      <c r="AE76" s="6"/>
      <c r="AF76" s="6"/>
      <c r="AG76" s="41"/>
      <c r="AH76" s="44"/>
      <c r="AI76" s="6"/>
      <c r="AJ76" s="44"/>
      <c r="AK76" s="11"/>
      <c r="AL76" s="6"/>
      <c r="AM76" s="6"/>
      <c r="AN76" s="6"/>
      <c r="AO76" s="6"/>
      <c r="AP76" s="41"/>
      <c r="AQ76" s="44"/>
      <c r="AR76" s="12"/>
      <c r="AS76" s="11"/>
      <c r="AT76" s="6"/>
      <c r="AU76" s="6"/>
      <c r="AV76" s="6"/>
      <c r="AW76" s="6"/>
      <c r="AX76" s="41"/>
      <c r="AY76" s="44"/>
      <c r="AZ76" s="12"/>
      <c r="BA76" s="11"/>
      <c r="BB76" s="6"/>
      <c r="BC76" s="6"/>
      <c r="BD76" s="6"/>
      <c r="BE76" s="6"/>
      <c r="BF76" s="41"/>
      <c r="BG76" s="44"/>
      <c r="BH76" s="12"/>
      <c r="BI76" s="11"/>
      <c r="BJ76" s="6"/>
      <c r="BK76" s="6"/>
      <c r="BL76" s="6"/>
      <c r="BM76" s="41"/>
      <c r="BN76" s="11"/>
      <c r="BO76" s="6"/>
      <c r="BP76" s="6"/>
      <c r="BQ76" s="6"/>
      <c r="BR76" s="12"/>
      <c r="BS76" s="11"/>
      <c r="BT76" s="6"/>
      <c r="BU76" s="6"/>
      <c r="BV76" s="6"/>
      <c r="BW76" s="12"/>
      <c r="BX76" s="11"/>
      <c r="BY76" s="6"/>
      <c r="BZ76" s="6"/>
      <c r="CA76" s="12"/>
      <c r="CB76" s="11"/>
      <c r="CC76" s="83"/>
      <c r="CD76" s="1"/>
      <c r="CE76" s="1"/>
      <c r="CF76" s="1"/>
      <c r="CG76" s="1"/>
      <c r="CH76" s="1"/>
      <c r="CT76" s="23"/>
      <c r="CU76" s="36" t="str">
        <f t="shared" si="8"/>
        <v/>
      </c>
      <c r="CV76" s="37" t="str">
        <f>IF(AND(L76="",N76="",P76="",Q76=""),"",SUM(L76,N76,P76,#REF!,Q76))</f>
        <v/>
      </c>
      <c r="CW76" s="37" t="str">
        <f t="shared" si="9"/>
        <v/>
      </c>
      <c r="CX76" s="36" t="str">
        <f>IF(AND(T76="",V76="",X76="",Y76=""),"",SUM(T76,V76,X76,#REF!,Y76))</f>
        <v/>
      </c>
      <c r="CY76" s="37" t="str">
        <f t="shared" si="10"/>
        <v/>
      </c>
      <c r="CZ76" s="36" t="str">
        <f t="shared" si="11"/>
        <v/>
      </c>
      <c r="DA76" s="37" t="str">
        <f t="shared" si="12"/>
        <v/>
      </c>
      <c r="DB76" s="36" t="str">
        <f>IF(AND(AK76="",AN76="",AO76="",AP76=""),"",SUM(AK76,AN76,AO76,#REF!,AP76))</f>
        <v/>
      </c>
      <c r="DC76" s="37" t="str">
        <f t="shared" si="13"/>
        <v/>
      </c>
      <c r="DD76" s="36" t="str">
        <f>IF(AND(AS76="",AV76="",AW76="",AX76=""),"",SUM(AS76,AV76,AW76,#REF!,AX76))</f>
        <v/>
      </c>
      <c r="DE76" s="37" t="str">
        <f t="shared" si="14"/>
        <v/>
      </c>
      <c r="DF76" s="36" t="str">
        <f>IF(AND(BA76="",BD76="",BE76="",BF76=""),"",SUM(BA76,BD76,BE76,#REF!,BF76))</f>
        <v/>
      </c>
      <c r="DG76" s="37" t="str">
        <f t="shared" si="15"/>
        <v/>
      </c>
      <c r="DH76" s="34"/>
      <c r="DI76" s="34"/>
    </row>
    <row r="77" spans="1:113">
      <c r="A77" s="73">
        <v>71</v>
      </c>
      <c r="B77" s="412"/>
      <c r="C77" s="413"/>
      <c r="D77" s="414"/>
      <c r="E77" s="415"/>
      <c r="F77" s="416"/>
      <c r="G77" s="416"/>
      <c r="H77" s="417"/>
      <c r="I77" s="418"/>
      <c r="J77" s="419"/>
      <c r="K77" s="420"/>
      <c r="L77" s="11"/>
      <c r="M77" s="6"/>
      <c r="N77" s="6"/>
      <c r="O77" s="6"/>
      <c r="P77" s="6"/>
      <c r="Q77" s="41"/>
      <c r="R77" s="44"/>
      <c r="S77" s="12"/>
      <c r="T77" s="17"/>
      <c r="U77" s="18"/>
      <c r="V77" s="18"/>
      <c r="W77" s="18"/>
      <c r="X77" s="18"/>
      <c r="Y77" s="46"/>
      <c r="Z77" s="44"/>
      <c r="AA77" s="41"/>
      <c r="AB77" s="294"/>
      <c r="AC77" s="6"/>
      <c r="AD77" s="6"/>
      <c r="AE77" s="6"/>
      <c r="AF77" s="6"/>
      <c r="AG77" s="41"/>
      <c r="AH77" s="44"/>
      <c r="AI77" s="6"/>
      <c r="AJ77" s="44"/>
      <c r="AK77" s="11"/>
      <c r="AL77" s="6"/>
      <c r="AM77" s="6"/>
      <c r="AN77" s="6"/>
      <c r="AO77" s="6"/>
      <c r="AP77" s="41"/>
      <c r="AQ77" s="44"/>
      <c r="AR77" s="12"/>
      <c r="AS77" s="11"/>
      <c r="AT77" s="6"/>
      <c r="AU77" s="6"/>
      <c r="AV77" s="6"/>
      <c r="AW77" s="6"/>
      <c r="AX77" s="41"/>
      <c r="AY77" s="44"/>
      <c r="AZ77" s="12"/>
      <c r="BA77" s="11"/>
      <c r="BB77" s="6"/>
      <c r="BC77" s="6"/>
      <c r="BD77" s="6"/>
      <c r="BE77" s="6"/>
      <c r="BF77" s="41"/>
      <c r="BG77" s="44"/>
      <c r="BH77" s="12"/>
      <c r="BI77" s="11"/>
      <c r="BJ77" s="6"/>
      <c r="BK77" s="6"/>
      <c r="BL77" s="6"/>
      <c r="BM77" s="41"/>
      <c r="BN77" s="11"/>
      <c r="BO77" s="6"/>
      <c r="BP77" s="6"/>
      <c r="BQ77" s="6"/>
      <c r="BR77" s="12"/>
      <c r="BS77" s="11"/>
      <c r="BT77" s="6"/>
      <c r="BU77" s="6"/>
      <c r="BV77" s="6"/>
      <c r="BW77" s="12"/>
      <c r="BX77" s="11"/>
      <c r="BY77" s="6"/>
      <c r="BZ77" s="6"/>
      <c r="CA77" s="12"/>
      <c r="CB77" s="11"/>
      <c r="CC77" s="83"/>
      <c r="CD77" s="1"/>
      <c r="CE77" s="1"/>
      <c r="CF77" s="1"/>
      <c r="CG77" s="1"/>
      <c r="CH77" s="1"/>
      <c r="CT77" s="23"/>
      <c r="CU77" s="36" t="str">
        <f t="shared" si="8"/>
        <v/>
      </c>
      <c r="CV77" s="37" t="str">
        <f>IF(AND(L77="",N77="",P77="",Q77=""),"",SUM(L77,N77,P77,#REF!,Q77))</f>
        <v/>
      </c>
      <c r="CW77" s="37" t="str">
        <f t="shared" si="9"/>
        <v/>
      </c>
      <c r="CX77" s="36" t="str">
        <f>IF(AND(T77="",V77="",X77="",Y77=""),"",SUM(T77,V77,X77,#REF!,Y77))</f>
        <v/>
      </c>
      <c r="CY77" s="37" t="str">
        <f t="shared" si="10"/>
        <v/>
      </c>
      <c r="CZ77" s="36" t="str">
        <f t="shared" si="11"/>
        <v/>
      </c>
      <c r="DA77" s="37" t="str">
        <f t="shared" si="12"/>
        <v/>
      </c>
      <c r="DB77" s="36" t="str">
        <f>IF(AND(AK77="",AN77="",AO77="",AP77=""),"",SUM(AK77,AN77,AO77,#REF!,AP77))</f>
        <v/>
      </c>
      <c r="DC77" s="37" t="str">
        <f t="shared" si="13"/>
        <v/>
      </c>
      <c r="DD77" s="36" t="str">
        <f>IF(AND(AS77="",AV77="",AW77="",AX77=""),"",SUM(AS77,AV77,AW77,#REF!,AX77))</f>
        <v/>
      </c>
      <c r="DE77" s="37" t="str">
        <f t="shared" si="14"/>
        <v/>
      </c>
      <c r="DF77" s="36" t="str">
        <f>IF(AND(BA77="",BD77="",BE77="",BF77=""),"",SUM(BA77,BD77,BE77,#REF!,BF77))</f>
        <v/>
      </c>
      <c r="DG77" s="37" t="str">
        <f t="shared" si="15"/>
        <v/>
      </c>
      <c r="DH77" s="34"/>
      <c r="DI77" s="34"/>
    </row>
    <row r="78" spans="1:113">
      <c r="A78" s="73">
        <v>72</v>
      </c>
      <c r="B78" s="412"/>
      <c r="C78" s="413"/>
      <c r="D78" s="414"/>
      <c r="E78" s="415"/>
      <c r="F78" s="416"/>
      <c r="G78" s="416"/>
      <c r="H78" s="417"/>
      <c r="I78" s="418"/>
      <c r="J78" s="419"/>
      <c r="K78" s="420"/>
      <c r="L78" s="11"/>
      <c r="M78" s="6"/>
      <c r="N78" s="6"/>
      <c r="O78" s="6"/>
      <c r="P78" s="6"/>
      <c r="Q78" s="41"/>
      <c r="R78" s="44"/>
      <c r="S78" s="12"/>
      <c r="T78" s="17"/>
      <c r="U78" s="18"/>
      <c r="V78" s="18"/>
      <c r="W78" s="18"/>
      <c r="X78" s="18"/>
      <c r="Y78" s="46"/>
      <c r="Z78" s="44"/>
      <c r="AA78" s="41"/>
      <c r="AB78" s="294"/>
      <c r="AC78" s="6"/>
      <c r="AD78" s="6"/>
      <c r="AE78" s="6"/>
      <c r="AF78" s="6"/>
      <c r="AG78" s="41"/>
      <c r="AH78" s="44"/>
      <c r="AI78" s="6"/>
      <c r="AJ78" s="44"/>
      <c r="AK78" s="11"/>
      <c r="AL78" s="6"/>
      <c r="AM78" s="6"/>
      <c r="AN78" s="6"/>
      <c r="AO78" s="6"/>
      <c r="AP78" s="41"/>
      <c r="AQ78" s="44"/>
      <c r="AR78" s="12"/>
      <c r="AS78" s="11"/>
      <c r="AT78" s="6"/>
      <c r="AU78" s="6"/>
      <c r="AV78" s="6"/>
      <c r="AW78" s="6"/>
      <c r="AX78" s="41"/>
      <c r="AY78" s="44"/>
      <c r="AZ78" s="12"/>
      <c r="BA78" s="11"/>
      <c r="BB78" s="6"/>
      <c r="BC78" s="6"/>
      <c r="BD78" s="6"/>
      <c r="BE78" s="6"/>
      <c r="BF78" s="41"/>
      <c r="BG78" s="44"/>
      <c r="BH78" s="12"/>
      <c r="BI78" s="11"/>
      <c r="BJ78" s="6"/>
      <c r="BK78" s="6"/>
      <c r="BL78" s="6"/>
      <c r="BM78" s="41"/>
      <c r="BN78" s="11"/>
      <c r="BO78" s="6"/>
      <c r="BP78" s="6"/>
      <c r="BQ78" s="6"/>
      <c r="BR78" s="12"/>
      <c r="BS78" s="11"/>
      <c r="BT78" s="6"/>
      <c r="BU78" s="6"/>
      <c r="BV78" s="6"/>
      <c r="BW78" s="12"/>
      <c r="BX78" s="11"/>
      <c r="BY78" s="6"/>
      <c r="BZ78" s="6"/>
      <c r="CA78" s="12"/>
      <c r="CB78" s="11"/>
      <c r="CC78" s="83"/>
      <c r="CD78" s="1"/>
      <c r="CE78" s="1"/>
      <c r="CF78" s="1"/>
      <c r="CG78" s="1"/>
      <c r="CH78" s="1"/>
      <c r="CT78" s="23"/>
      <c r="CU78" s="36" t="str">
        <f t="shared" si="8"/>
        <v/>
      </c>
      <c r="CV78" s="37" t="str">
        <f>IF(AND(L78="",N78="",P78="",Q78=""),"",SUM(L78,N78,P78,#REF!,Q78))</f>
        <v/>
      </c>
      <c r="CW78" s="37" t="str">
        <f t="shared" si="9"/>
        <v/>
      </c>
      <c r="CX78" s="36" t="str">
        <f>IF(AND(T78="",V78="",X78="",Y78=""),"",SUM(T78,V78,X78,#REF!,Y78))</f>
        <v/>
      </c>
      <c r="CY78" s="37" t="str">
        <f t="shared" si="10"/>
        <v/>
      </c>
      <c r="CZ78" s="36" t="str">
        <f t="shared" si="11"/>
        <v/>
      </c>
      <c r="DA78" s="37" t="str">
        <f t="shared" si="12"/>
        <v/>
      </c>
      <c r="DB78" s="36" t="str">
        <f>IF(AND(AK78="",AN78="",AO78="",AP78=""),"",SUM(AK78,AN78,AO78,#REF!,AP78))</f>
        <v/>
      </c>
      <c r="DC78" s="37" t="str">
        <f t="shared" si="13"/>
        <v/>
      </c>
      <c r="DD78" s="36" t="str">
        <f>IF(AND(AS78="",AV78="",AW78="",AX78=""),"",SUM(AS78,AV78,AW78,#REF!,AX78))</f>
        <v/>
      </c>
      <c r="DE78" s="37" t="str">
        <f t="shared" si="14"/>
        <v/>
      </c>
      <c r="DF78" s="36" t="str">
        <f>IF(AND(BA78="",BD78="",BE78="",BF78=""),"",SUM(BA78,BD78,BE78,#REF!,BF78))</f>
        <v/>
      </c>
      <c r="DG78" s="37" t="str">
        <f t="shared" si="15"/>
        <v/>
      </c>
      <c r="DH78" s="34"/>
      <c r="DI78" s="34"/>
    </row>
    <row r="79" spans="1:113">
      <c r="A79" s="73">
        <v>73</v>
      </c>
      <c r="B79" s="412"/>
      <c r="C79" s="413"/>
      <c r="D79" s="414"/>
      <c r="E79" s="415"/>
      <c r="F79" s="416"/>
      <c r="G79" s="416"/>
      <c r="H79" s="417"/>
      <c r="I79" s="418"/>
      <c r="J79" s="419"/>
      <c r="K79" s="420"/>
      <c r="L79" s="11"/>
      <c r="M79" s="6"/>
      <c r="N79" s="6"/>
      <c r="O79" s="6"/>
      <c r="P79" s="6"/>
      <c r="Q79" s="41"/>
      <c r="R79" s="44"/>
      <c r="S79" s="12"/>
      <c r="T79" s="17"/>
      <c r="U79" s="18"/>
      <c r="V79" s="18"/>
      <c r="W79" s="18"/>
      <c r="X79" s="18"/>
      <c r="Y79" s="46"/>
      <c r="Z79" s="44"/>
      <c r="AA79" s="41"/>
      <c r="AB79" s="294"/>
      <c r="AC79" s="6"/>
      <c r="AD79" s="6"/>
      <c r="AE79" s="6"/>
      <c r="AF79" s="6"/>
      <c r="AG79" s="41"/>
      <c r="AH79" s="44"/>
      <c r="AI79" s="6"/>
      <c r="AJ79" s="44"/>
      <c r="AK79" s="11"/>
      <c r="AL79" s="6"/>
      <c r="AM79" s="6"/>
      <c r="AN79" s="6"/>
      <c r="AO79" s="6"/>
      <c r="AP79" s="41"/>
      <c r="AQ79" s="44"/>
      <c r="AR79" s="12"/>
      <c r="AS79" s="11"/>
      <c r="AT79" s="6"/>
      <c r="AU79" s="6"/>
      <c r="AV79" s="6"/>
      <c r="AW79" s="6"/>
      <c r="AX79" s="41"/>
      <c r="AY79" s="44"/>
      <c r="AZ79" s="12"/>
      <c r="BA79" s="11"/>
      <c r="BB79" s="6"/>
      <c r="BC79" s="6"/>
      <c r="BD79" s="6"/>
      <c r="BE79" s="6"/>
      <c r="BF79" s="41"/>
      <c r="BG79" s="44"/>
      <c r="BH79" s="12"/>
      <c r="BI79" s="11"/>
      <c r="BJ79" s="6"/>
      <c r="BK79" s="6"/>
      <c r="BL79" s="6"/>
      <c r="BM79" s="41"/>
      <c r="BN79" s="11"/>
      <c r="BO79" s="6"/>
      <c r="BP79" s="6"/>
      <c r="BQ79" s="6"/>
      <c r="BR79" s="12"/>
      <c r="BS79" s="11"/>
      <c r="BT79" s="6"/>
      <c r="BU79" s="6"/>
      <c r="BV79" s="6"/>
      <c r="BW79" s="12"/>
      <c r="BX79" s="11"/>
      <c r="BY79" s="6"/>
      <c r="BZ79" s="6"/>
      <c r="CA79" s="12"/>
      <c r="CB79" s="11"/>
      <c r="CC79" s="83"/>
      <c r="CD79" s="1"/>
      <c r="CE79" s="1"/>
      <c r="CF79" s="1"/>
      <c r="CG79" s="1"/>
      <c r="CH79" s="1"/>
      <c r="CT79" s="23"/>
      <c r="CU79" s="36" t="str">
        <f t="shared" si="8"/>
        <v/>
      </c>
      <c r="CV79" s="37" t="str">
        <f>IF(AND(L79="",N79="",P79="",Q79=""),"",SUM(L79,N79,P79,#REF!,Q79))</f>
        <v/>
      </c>
      <c r="CW79" s="37" t="str">
        <f t="shared" si="9"/>
        <v/>
      </c>
      <c r="CX79" s="36" t="str">
        <f>IF(AND(T79="",V79="",X79="",Y79=""),"",SUM(T79,V79,X79,#REF!,Y79))</f>
        <v/>
      </c>
      <c r="CY79" s="37" t="str">
        <f t="shared" si="10"/>
        <v/>
      </c>
      <c r="CZ79" s="36" t="str">
        <f t="shared" si="11"/>
        <v/>
      </c>
      <c r="DA79" s="37" t="str">
        <f t="shared" si="12"/>
        <v/>
      </c>
      <c r="DB79" s="36" t="str">
        <f>IF(AND(AK79="",AN79="",AO79="",AP79=""),"",SUM(AK79,AN79,AO79,#REF!,AP79))</f>
        <v/>
      </c>
      <c r="DC79" s="37" t="str">
        <f t="shared" si="13"/>
        <v/>
      </c>
      <c r="DD79" s="36" t="str">
        <f>IF(AND(AS79="",AV79="",AW79="",AX79=""),"",SUM(AS79,AV79,AW79,#REF!,AX79))</f>
        <v/>
      </c>
      <c r="DE79" s="37" t="str">
        <f t="shared" si="14"/>
        <v/>
      </c>
      <c r="DF79" s="36" t="str">
        <f>IF(AND(BA79="",BD79="",BE79="",BF79=""),"",SUM(BA79,BD79,BE79,#REF!,BF79))</f>
        <v/>
      </c>
      <c r="DG79" s="37" t="str">
        <f t="shared" si="15"/>
        <v/>
      </c>
      <c r="DH79" s="34"/>
      <c r="DI79" s="34"/>
    </row>
    <row r="80" spans="1:113">
      <c r="A80" s="73">
        <v>74</v>
      </c>
      <c r="B80" s="412"/>
      <c r="C80" s="413"/>
      <c r="D80" s="414"/>
      <c r="E80" s="415"/>
      <c r="F80" s="416"/>
      <c r="G80" s="416"/>
      <c r="H80" s="417"/>
      <c r="I80" s="418"/>
      <c r="J80" s="419"/>
      <c r="K80" s="420"/>
      <c r="L80" s="11"/>
      <c r="M80" s="6"/>
      <c r="N80" s="6"/>
      <c r="O80" s="6"/>
      <c r="P80" s="6"/>
      <c r="Q80" s="41"/>
      <c r="R80" s="44"/>
      <c r="S80" s="12"/>
      <c r="T80" s="17"/>
      <c r="U80" s="18"/>
      <c r="V80" s="18"/>
      <c r="W80" s="18"/>
      <c r="X80" s="18"/>
      <c r="Y80" s="46"/>
      <c r="Z80" s="44"/>
      <c r="AA80" s="41"/>
      <c r="AB80" s="294"/>
      <c r="AC80" s="6"/>
      <c r="AD80" s="6"/>
      <c r="AE80" s="6"/>
      <c r="AF80" s="6"/>
      <c r="AG80" s="41"/>
      <c r="AH80" s="44"/>
      <c r="AI80" s="6"/>
      <c r="AJ80" s="44"/>
      <c r="AK80" s="11"/>
      <c r="AL80" s="6"/>
      <c r="AM80" s="6"/>
      <c r="AN80" s="6"/>
      <c r="AO80" s="6"/>
      <c r="AP80" s="41"/>
      <c r="AQ80" s="44"/>
      <c r="AR80" s="12"/>
      <c r="AS80" s="11"/>
      <c r="AT80" s="6"/>
      <c r="AU80" s="6"/>
      <c r="AV80" s="6"/>
      <c r="AW80" s="6"/>
      <c r="AX80" s="41"/>
      <c r="AY80" s="44"/>
      <c r="AZ80" s="12"/>
      <c r="BA80" s="11"/>
      <c r="BB80" s="6"/>
      <c r="BC80" s="6"/>
      <c r="BD80" s="6"/>
      <c r="BE80" s="6"/>
      <c r="BF80" s="41"/>
      <c r="BG80" s="44"/>
      <c r="BH80" s="12"/>
      <c r="BI80" s="11"/>
      <c r="BJ80" s="6"/>
      <c r="BK80" s="6"/>
      <c r="BL80" s="6"/>
      <c r="BM80" s="41"/>
      <c r="BN80" s="11"/>
      <c r="BO80" s="6"/>
      <c r="BP80" s="6"/>
      <c r="BQ80" s="6"/>
      <c r="BR80" s="12"/>
      <c r="BS80" s="11"/>
      <c r="BT80" s="6"/>
      <c r="BU80" s="6"/>
      <c r="BV80" s="6"/>
      <c r="BW80" s="12"/>
      <c r="BX80" s="11"/>
      <c r="BY80" s="6"/>
      <c r="BZ80" s="6"/>
      <c r="CA80" s="12"/>
      <c r="CB80" s="11"/>
      <c r="CC80" s="83"/>
      <c r="CD80" s="1"/>
      <c r="CE80" s="1"/>
      <c r="CF80" s="1"/>
      <c r="CG80" s="1"/>
      <c r="CH80" s="1"/>
      <c r="CT80" s="23"/>
      <c r="CU80" s="36" t="str">
        <f t="shared" si="8"/>
        <v/>
      </c>
      <c r="CV80" s="37" t="str">
        <f>IF(AND(L80="",N80="",P80="",Q80=""),"",SUM(L80,N80,P80,#REF!,Q80))</f>
        <v/>
      </c>
      <c r="CW80" s="37" t="str">
        <f t="shared" si="9"/>
        <v/>
      </c>
      <c r="CX80" s="36" t="str">
        <f>IF(AND(T80="",V80="",X80="",Y80=""),"",SUM(T80,V80,X80,#REF!,Y80))</f>
        <v/>
      </c>
      <c r="CY80" s="37" t="str">
        <f t="shared" si="10"/>
        <v/>
      </c>
      <c r="CZ80" s="36" t="str">
        <f t="shared" si="11"/>
        <v/>
      </c>
      <c r="DA80" s="37" t="str">
        <f t="shared" si="12"/>
        <v/>
      </c>
      <c r="DB80" s="36" t="str">
        <f>IF(AND(AK80="",AN80="",AO80="",AP80=""),"",SUM(AK80,AN80,AO80,#REF!,AP80))</f>
        <v/>
      </c>
      <c r="DC80" s="37" t="str">
        <f t="shared" si="13"/>
        <v/>
      </c>
      <c r="DD80" s="36" t="str">
        <f>IF(AND(AS80="",AV80="",AW80="",AX80=""),"",SUM(AS80,AV80,AW80,#REF!,AX80))</f>
        <v/>
      </c>
      <c r="DE80" s="37" t="str">
        <f t="shared" si="14"/>
        <v/>
      </c>
      <c r="DF80" s="36" t="str">
        <f>IF(AND(BA80="",BD80="",BE80="",BF80=""),"",SUM(BA80,BD80,BE80,#REF!,BF80))</f>
        <v/>
      </c>
      <c r="DG80" s="37" t="str">
        <f t="shared" si="15"/>
        <v/>
      </c>
      <c r="DH80" s="34"/>
      <c r="DI80" s="34"/>
    </row>
    <row r="81" spans="1:113">
      <c r="A81" s="73">
        <v>75</v>
      </c>
      <c r="B81" s="412"/>
      <c r="C81" s="413"/>
      <c r="D81" s="414"/>
      <c r="E81" s="415"/>
      <c r="F81" s="416"/>
      <c r="G81" s="416"/>
      <c r="H81" s="417"/>
      <c r="I81" s="418"/>
      <c r="J81" s="419"/>
      <c r="K81" s="420"/>
      <c r="L81" s="11"/>
      <c r="M81" s="6"/>
      <c r="N81" s="6"/>
      <c r="O81" s="6"/>
      <c r="P81" s="6"/>
      <c r="Q81" s="41"/>
      <c r="R81" s="44"/>
      <c r="S81" s="12"/>
      <c r="T81" s="17"/>
      <c r="U81" s="18"/>
      <c r="V81" s="18"/>
      <c r="W81" s="18"/>
      <c r="X81" s="18"/>
      <c r="Y81" s="46"/>
      <c r="Z81" s="44"/>
      <c r="AA81" s="41"/>
      <c r="AB81" s="294"/>
      <c r="AC81" s="6"/>
      <c r="AD81" s="6"/>
      <c r="AE81" s="6"/>
      <c r="AF81" s="6"/>
      <c r="AG81" s="41"/>
      <c r="AH81" s="44"/>
      <c r="AI81" s="6"/>
      <c r="AJ81" s="44"/>
      <c r="AK81" s="11"/>
      <c r="AL81" s="6"/>
      <c r="AM81" s="6"/>
      <c r="AN81" s="6"/>
      <c r="AO81" s="6"/>
      <c r="AP81" s="41"/>
      <c r="AQ81" s="44"/>
      <c r="AR81" s="12"/>
      <c r="AS81" s="11"/>
      <c r="AT81" s="6"/>
      <c r="AU81" s="6"/>
      <c r="AV81" s="6"/>
      <c r="AW81" s="6"/>
      <c r="AX81" s="41"/>
      <c r="AY81" s="44"/>
      <c r="AZ81" s="12"/>
      <c r="BA81" s="11"/>
      <c r="BB81" s="6"/>
      <c r="BC81" s="6"/>
      <c r="BD81" s="6"/>
      <c r="BE81" s="6"/>
      <c r="BF81" s="41"/>
      <c r="BG81" s="44"/>
      <c r="BH81" s="12"/>
      <c r="BI81" s="11"/>
      <c r="BJ81" s="6"/>
      <c r="BK81" s="6"/>
      <c r="BL81" s="6"/>
      <c r="BM81" s="41"/>
      <c r="BN81" s="11"/>
      <c r="BO81" s="6"/>
      <c r="BP81" s="6"/>
      <c r="BQ81" s="6"/>
      <c r="BR81" s="12"/>
      <c r="BS81" s="11"/>
      <c r="BT81" s="6"/>
      <c r="BU81" s="6"/>
      <c r="BV81" s="6"/>
      <c r="BW81" s="12"/>
      <c r="BX81" s="11"/>
      <c r="BY81" s="6"/>
      <c r="BZ81" s="6"/>
      <c r="CA81" s="12"/>
      <c r="CB81" s="11"/>
      <c r="CC81" s="83"/>
      <c r="CD81" s="1"/>
      <c r="CE81" s="1"/>
      <c r="CF81" s="1"/>
      <c r="CG81" s="1"/>
      <c r="CH81" s="1"/>
      <c r="CT81" s="23"/>
      <c r="CU81" s="36" t="str">
        <f t="shared" si="8"/>
        <v/>
      </c>
      <c r="CV81" s="37" t="str">
        <f>IF(AND(L81="",N81="",P81="",Q81=""),"",SUM(L81,N81,P81,#REF!,Q81))</f>
        <v/>
      </c>
      <c r="CW81" s="37" t="str">
        <f t="shared" si="9"/>
        <v/>
      </c>
      <c r="CX81" s="36" t="str">
        <f>IF(AND(T81="",V81="",X81="",Y81=""),"",SUM(T81,V81,X81,#REF!,Y81))</f>
        <v/>
      </c>
      <c r="CY81" s="37" t="str">
        <f t="shared" si="10"/>
        <v/>
      </c>
      <c r="CZ81" s="36" t="str">
        <f t="shared" si="11"/>
        <v/>
      </c>
      <c r="DA81" s="37" t="str">
        <f t="shared" si="12"/>
        <v/>
      </c>
      <c r="DB81" s="36" t="str">
        <f>IF(AND(AK81="",AN81="",AO81="",AP81=""),"",SUM(AK81,AN81,AO81,#REF!,AP81))</f>
        <v/>
      </c>
      <c r="DC81" s="37" t="str">
        <f t="shared" si="13"/>
        <v/>
      </c>
      <c r="DD81" s="36" t="str">
        <f>IF(AND(AS81="",AV81="",AW81="",AX81=""),"",SUM(AS81,AV81,AW81,#REF!,AX81))</f>
        <v/>
      </c>
      <c r="DE81" s="37" t="str">
        <f t="shared" si="14"/>
        <v/>
      </c>
      <c r="DF81" s="36" t="str">
        <f>IF(AND(BA81="",BD81="",BE81="",BF81=""),"",SUM(BA81,BD81,BE81,#REF!,BF81))</f>
        <v/>
      </c>
      <c r="DG81" s="37" t="str">
        <f t="shared" si="15"/>
        <v/>
      </c>
      <c r="DH81" s="34"/>
      <c r="DI81" s="34"/>
    </row>
    <row r="82" spans="1:113">
      <c r="A82" s="73">
        <v>76</v>
      </c>
      <c r="B82" s="412"/>
      <c r="C82" s="413"/>
      <c r="D82" s="414"/>
      <c r="E82" s="415"/>
      <c r="F82" s="416"/>
      <c r="G82" s="416"/>
      <c r="H82" s="417"/>
      <c r="I82" s="418"/>
      <c r="J82" s="419"/>
      <c r="K82" s="420"/>
      <c r="L82" s="11"/>
      <c r="M82" s="6"/>
      <c r="N82" s="6"/>
      <c r="O82" s="6"/>
      <c r="P82" s="6"/>
      <c r="Q82" s="41"/>
      <c r="R82" s="44"/>
      <c r="S82" s="12"/>
      <c r="T82" s="17"/>
      <c r="U82" s="18"/>
      <c r="V82" s="18"/>
      <c r="W82" s="18"/>
      <c r="X82" s="18"/>
      <c r="Y82" s="46"/>
      <c r="Z82" s="44"/>
      <c r="AA82" s="41"/>
      <c r="AB82" s="294"/>
      <c r="AC82" s="6"/>
      <c r="AD82" s="6"/>
      <c r="AE82" s="6"/>
      <c r="AF82" s="6"/>
      <c r="AG82" s="41"/>
      <c r="AH82" s="44"/>
      <c r="AI82" s="6"/>
      <c r="AJ82" s="44"/>
      <c r="AK82" s="11"/>
      <c r="AL82" s="6"/>
      <c r="AM82" s="6"/>
      <c r="AN82" s="6"/>
      <c r="AO82" s="6"/>
      <c r="AP82" s="41"/>
      <c r="AQ82" s="44"/>
      <c r="AR82" s="12"/>
      <c r="AS82" s="11"/>
      <c r="AT82" s="6"/>
      <c r="AU82" s="6"/>
      <c r="AV82" s="6"/>
      <c r="AW82" s="6"/>
      <c r="AX82" s="41"/>
      <c r="AY82" s="44"/>
      <c r="AZ82" s="12"/>
      <c r="BA82" s="11"/>
      <c r="BB82" s="6"/>
      <c r="BC82" s="6"/>
      <c r="BD82" s="6"/>
      <c r="BE82" s="6"/>
      <c r="BF82" s="41"/>
      <c r="BG82" s="44"/>
      <c r="BH82" s="12"/>
      <c r="BI82" s="11"/>
      <c r="BJ82" s="6"/>
      <c r="BK82" s="6"/>
      <c r="BL82" s="6"/>
      <c r="BM82" s="41"/>
      <c r="BN82" s="11"/>
      <c r="BO82" s="6"/>
      <c r="BP82" s="6"/>
      <c r="BQ82" s="6"/>
      <c r="BR82" s="12"/>
      <c r="BS82" s="11"/>
      <c r="BT82" s="6"/>
      <c r="BU82" s="6"/>
      <c r="BV82" s="6"/>
      <c r="BW82" s="12"/>
      <c r="BX82" s="11"/>
      <c r="BY82" s="6"/>
      <c r="BZ82" s="6"/>
      <c r="CA82" s="12"/>
      <c r="CB82" s="11"/>
      <c r="CC82" s="83"/>
      <c r="CD82" s="1"/>
      <c r="CE82" s="1"/>
      <c r="CF82" s="1"/>
      <c r="CG82" s="1"/>
      <c r="CH82" s="1"/>
      <c r="CT82" s="23"/>
      <c r="CU82" s="36" t="str">
        <f t="shared" si="8"/>
        <v/>
      </c>
      <c r="CV82" s="37" t="str">
        <f>IF(AND(L82="",N82="",P82="",Q82=""),"",SUM(L82,N82,P82,#REF!,Q82))</f>
        <v/>
      </c>
      <c r="CW82" s="37" t="str">
        <f t="shared" si="9"/>
        <v/>
      </c>
      <c r="CX82" s="36" t="str">
        <f>IF(AND(T82="",V82="",X82="",Y82=""),"",SUM(T82,V82,X82,#REF!,Y82))</f>
        <v/>
      </c>
      <c r="CY82" s="37" t="str">
        <f t="shared" si="10"/>
        <v/>
      </c>
      <c r="CZ82" s="36" t="str">
        <f t="shared" si="11"/>
        <v/>
      </c>
      <c r="DA82" s="37" t="str">
        <f t="shared" si="12"/>
        <v/>
      </c>
      <c r="DB82" s="36" t="str">
        <f>IF(AND(AK82="",AN82="",AO82="",AP82=""),"",SUM(AK82,AN82,AO82,#REF!,AP82))</f>
        <v/>
      </c>
      <c r="DC82" s="37" t="str">
        <f t="shared" si="13"/>
        <v/>
      </c>
      <c r="DD82" s="36" t="str">
        <f>IF(AND(AS82="",AV82="",AW82="",AX82=""),"",SUM(AS82,AV82,AW82,#REF!,AX82))</f>
        <v/>
      </c>
      <c r="DE82" s="37" t="str">
        <f t="shared" si="14"/>
        <v/>
      </c>
      <c r="DF82" s="36" t="str">
        <f>IF(AND(BA82="",BD82="",BE82="",BF82=""),"",SUM(BA82,BD82,BE82,#REF!,BF82))</f>
        <v/>
      </c>
      <c r="DG82" s="37" t="str">
        <f t="shared" si="15"/>
        <v/>
      </c>
      <c r="DH82" s="34"/>
      <c r="DI82" s="34"/>
    </row>
    <row r="83" spans="1:113">
      <c r="A83" s="73">
        <v>77</v>
      </c>
      <c r="B83" s="412"/>
      <c r="C83" s="413"/>
      <c r="D83" s="414"/>
      <c r="E83" s="415"/>
      <c r="F83" s="416"/>
      <c r="G83" s="416"/>
      <c r="H83" s="417"/>
      <c r="I83" s="418"/>
      <c r="J83" s="419"/>
      <c r="K83" s="420"/>
      <c r="L83" s="11"/>
      <c r="M83" s="6"/>
      <c r="N83" s="6"/>
      <c r="O83" s="6"/>
      <c r="P83" s="6"/>
      <c r="Q83" s="41"/>
      <c r="R83" s="44"/>
      <c r="S83" s="12"/>
      <c r="T83" s="17"/>
      <c r="U83" s="18"/>
      <c r="V83" s="18"/>
      <c r="W83" s="18"/>
      <c r="X83" s="18"/>
      <c r="Y83" s="46"/>
      <c r="Z83" s="44"/>
      <c r="AA83" s="41"/>
      <c r="AB83" s="294"/>
      <c r="AC83" s="6"/>
      <c r="AD83" s="6"/>
      <c r="AE83" s="6"/>
      <c r="AF83" s="6"/>
      <c r="AG83" s="41"/>
      <c r="AH83" s="44"/>
      <c r="AI83" s="6"/>
      <c r="AJ83" s="44"/>
      <c r="AK83" s="11"/>
      <c r="AL83" s="6"/>
      <c r="AM83" s="6"/>
      <c r="AN83" s="6"/>
      <c r="AO83" s="6"/>
      <c r="AP83" s="41"/>
      <c r="AQ83" s="44"/>
      <c r="AR83" s="12"/>
      <c r="AS83" s="11"/>
      <c r="AT83" s="6"/>
      <c r="AU83" s="6"/>
      <c r="AV83" s="6"/>
      <c r="AW83" s="6"/>
      <c r="AX83" s="41"/>
      <c r="AY83" s="44"/>
      <c r="AZ83" s="12"/>
      <c r="BA83" s="11"/>
      <c r="BB83" s="6"/>
      <c r="BC83" s="6"/>
      <c r="BD83" s="6"/>
      <c r="BE83" s="6"/>
      <c r="BF83" s="41"/>
      <c r="BG83" s="44"/>
      <c r="BH83" s="12"/>
      <c r="BI83" s="11"/>
      <c r="BJ83" s="6"/>
      <c r="BK83" s="6"/>
      <c r="BL83" s="6"/>
      <c r="BM83" s="41"/>
      <c r="BN83" s="11"/>
      <c r="BO83" s="6"/>
      <c r="BP83" s="6"/>
      <c r="BQ83" s="6"/>
      <c r="BR83" s="12"/>
      <c r="BS83" s="11"/>
      <c r="BT83" s="6"/>
      <c r="BU83" s="6"/>
      <c r="BV83" s="6"/>
      <c r="BW83" s="12"/>
      <c r="BX83" s="11"/>
      <c r="BY83" s="6"/>
      <c r="BZ83" s="6"/>
      <c r="CA83" s="12"/>
      <c r="CB83" s="11"/>
      <c r="CC83" s="83"/>
      <c r="CD83" s="1"/>
      <c r="CE83" s="1"/>
      <c r="CF83" s="1"/>
      <c r="CG83" s="1"/>
      <c r="CH83" s="1"/>
      <c r="CT83" s="23"/>
      <c r="CU83" s="36" t="str">
        <f t="shared" si="8"/>
        <v/>
      </c>
      <c r="CV83" s="37" t="str">
        <f>IF(AND(L83="",N83="",P83="",Q83=""),"",SUM(L83,N83,P83,#REF!,Q83))</f>
        <v/>
      </c>
      <c r="CW83" s="37" t="str">
        <f t="shared" si="9"/>
        <v/>
      </c>
      <c r="CX83" s="36" t="str">
        <f>IF(AND(T83="",V83="",X83="",Y83=""),"",SUM(T83,V83,X83,#REF!,Y83))</f>
        <v/>
      </c>
      <c r="CY83" s="37" t="str">
        <f t="shared" si="10"/>
        <v/>
      </c>
      <c r="CZ83" s="36" t="str">
        <f t="shared" si="11"/>
        <v/>
      </c>
      <c r="DA83" s="37" t="str">
        <f t="shared" si="12"/>
        <v/>
      </c>
      <c r="DB83" s="36" t="str">
        <f>IF(AND(AK83="",AN83="",AO83="",AP83=""),"",SUM(AK83,AN83,AO83,#REF!,AP83))</f>
        <v/>
      </c>
      <c r="DC83" s="37" t="str">
        <f t="shared" si="13"/>
        <v/>
      </c>
      <c r="DD83" s="36" t="str">
        <f>IF(AND(AS83="",AV83="",AW83="",AX83=""),"",SUM(AS83,AV83,AW83,#REF!,AX83))</f>
        <v/>
      </c>
      <c r="DE83" s="37" t="str">
        <f t="shared" si="14"/>
        <v/>
      </c>
      <c r="DF83" s="36" t="str">
        <f>IF(AND(BA83="",BD83="",BE83="",BF83=""),"",SUM(BA83,BD83,BE83,#REF!,BF83))</f>
        <v/>
      </c>
      <c r="DG83" s="37" t="str">
        <f t="shared" si="15"/>
        <v/>
      </c>
      <c r="DH83" s="34"/>
      <c r="DI83" s="34"/>
    </row>
    <row r="84" spans="1:113">
      <c r="A84" s="73">
        <v>78</v>
      </c>
      <c r="B84" s="412"/>
      <c r="C84" s="413"/>
      <c r="D84" s="414"/>
      <c r="E84" s="415"/>
      <c r="F84" s="416"/>
      <c r="G84" s="416"/>
      <c r="H84" s="417"/>
      <c r="I84" s="418"/>
      <c r="J84" s="419"/>
      <c r="K84" s="420"/>
      <c r="L84" s="11"/>
      <c r="M84" s="6"/>
      <c r="N84" s="6"/>
      <c r="O84" s="6"/>
      <c r="P84" s="6"/>
      <c r="Q84" s="41"/>
      <c r="R84" s="44"/>
      <c r="S84" s="12"/>
      <c r="T84" s="17"/>
      <c r="U84" s="18"/>
      <c r="V84" s="18"/>
      <c r="W84" s="18"/>
      <c r="X84" s="18"/>
      <c r="Y84" s="46"/>
      <c r="Z84" s="44"/>
      <c r="AA84" s="41"/>
      <c r="AB84" s="294"/>
      <c r="AC84" s="6"/>
      <c r="AD84" s="6"/>
      <c r="AE84" s="6"/>
      <c r="AF84" s="6"/>
      <c r="AG84" s="41"/>
      <c r="AH84" s="44"/>
      <c r="AI84" s="6"/>
      <c r="AJ84" s="44"/>
      <c r="AK84" s="11"/>
      <c r="AL84" s="6"/>
      <c r="AM84" s="6"/>
      <c r="AN84" s="6"/>
      <c r="AO84" s="6"/>
      <c r="AP84" s="41"/>
      <c r="AQ84" s="44"/>
      <c r="AR84" s="12"/>
      <c r="AS84" s="11"/>
      <c r="AT84" s="6"/>
      <c r="AU84" s="6"/>
      <c r="AV84" s="6"/>
      <c r="AW84" s="6"/>
      <c r="AX84" s="41"/>
      <c r="AY84" s="44"/>
      <c r="AZ84" s="12"/>
      <c r="BA84" s="11"/>
      <c r="BB84" s="6"/>
      <c r="BC84" s="6"/>
      <c r="BD84" s="6"/>
      <c r="BE84" s="6"/>
      <c r="BF84" s="41"/>
      <c r="BG84" s="44"/>
      <c r="BH84" s="12"/>
      <c r="BI84" s="11"/>
      <c r="BJ84" s="6"/>
      <c r="BK84" s="6"/>
      <c r="BL84" s="6"/>
      <c r="BM84" s="41"/>
      <c r="BN84" s="11"/>
      <c r="BO84" s="6"/>
      <c r="BP84" s="6"/>
      <c r="BQ84" s="6"/>
      <c r="BR84" s="12"/>
      <c r="BS84" s="11"/>
      <c r="BT84" s="6"/>
      <c r="BU84" s="6"/>
      <c r="BV84" s="6"/>
      <c r="BW84" s="12"/>
      <c r="BX84" s="11"/>
      <c r="BY84" s="6"/>
      <c r="BZ84" s="6"/>
      <c r="CA84" s="12"/>
      <c r="CB84" s="11"/>
      <c r="CC84" s="83"/>
      <c r="CD84" s="1"/>
      <c r="CE84" s="1"/>
      <c r="CF84" s="1"/>
      <c r="CG84" s="1"/>
      <c r="CH84" s="1"/>
      <c r="CT84" s="23"/>
      <c r="CU84" s="36" t="str">
        <f t="shared" si="8"/>
        <v/>
      </c>
      <c r="CV84" s="37" t="str">
        <f>IF(AND(L84="",N84="",P84="",Q84=""),"",SUM(L84,N84,P84,#REF!,Q84))</f>
        <v/>
      </c>
      <c r="CW84" s="37" t="str">
        <f t="shared" si="9"/>
        <v/>
      </c>
      <c r="CX84" s="36" t="str">
        <f>IF(AND(T84="",V84="",X84="",Y84=""),"",SUM(T84,V84,X84,#REF!,Y84))</f>
        <v/>
      </c>
      <c r="CY84" s="37" t="str">
        <f t="shared" si="10"/>
        <v/>
      </c>
      <c r="CZ84" s="36" t="str">
        <f t="shared" si="11"/>
        <v/>
      </c>
      <c r="DA84" s="37" t="str">
        <f t="shared" si="12"/>
        <v/>
      </c>
      <c r="DB84" s="36" t="str">
        <f>IF(AND(AK84="",AN84="",AO84="",AP84=""),"",SUM(AK84,AN84,AO84,#REF!,AP84))</f>
        <v/>
      </c>
      <c r="DC84" s="37" t="str">
        <f t="shared" si="13"/>
        <v/>
      </c>
      <c r="DD84" s="36" t="str">
        <f>IF(AND(AS84="",AV84="",AW84="",AX84=""),"",SUM(AS84,AV84,AW84,#REF!,AX84))</f>
        <v/>
      </c>
      <c r="DE84" s="37" t="str">
        <f t="shared" si="14"/>
        <v/>
      </c>
      <c r="DF84" s="36" t="str">
        <f>IF(AND(BA84="",BD84="",BE84="",BF84=""),"",SUM(BA84,BD84,BE84,#REF!,BF84))</f>
        <v/>
      </c>
      <c r="DG84" s="37" t="str">
        <f t="shared" si="15"/>
        <v/>
      </c>
      <c r="DH84" s="34"/>
      <c r="DI84" s="34"/>
    </row>
    <row r="85" spans="1:113">
      <c r="A85" s="73">
        <v>79</v>
      </c>
      <c r="B85" s="412"/>
      <c r="C85" s="413"/>
      <c r="D85" s="414"/>
      <c r="E85" s="415"/>
      <c r="F85" s="416"/>
      <c r="G85" s="416"/>
      <c r="H85" s="417"/>
      <c r="I85" s="418"/>
      <c r="J85" s="419"/>
      <c r="K85" s="420"/>
      <c r="L85" s="11"/>
      <c r="M85" s="6"/>
      <c r="N85" s="6"/>
      <c r="O85" s="6"/>
      <c r="P85" s="6"/>
      <c r="Q85" s="41"/>
      <c r="R85" s="44"/>
      <c r="S85" s="12"/>
      <c r="T85" s="17"/>
      <c r="U85" s="18"/>
      <c r="V85" s="18"/>
      <c r="W85" s="18"/>
      <c r="X85" s="18"/>
      <c r="Y85" s="46"/>
      <c r="Z85" s="44"/>
      <c r="AA85" s="41"/>
      <c r="AB85" s="294"/>
      <c r="AC85" s="6"/>
      <c r="AD85" s="6"/>
      <c r="AE85" s="6"/>
      <c r="AF85" s="6"/>
      <c r="AG85" s="41"/>
      <c r="AH85" s="44"/>
      <c r="AI85" s="6"/>
      <c r="AJ85" s="44"/>
      <c r="AK85" s="11"/>
      <c r="AL85" s="6"/>
      <c r="AM85" s="6"/>
      <c r="AN85" s="6"/>
      <c r="AO85" s="6"/>
      <c r="AP85" s="41"/>
      <c r="AQ85" s="44"/>
      <c r="AR85" s="12"/>
      <c r="AS85" s="11"/>
      <c r="AT85" s="6"/>
      <c r="AU85" s="6"/>
      <c r="AV85" s="6"/>
      <c r="AW85" s="6"/>
      <c r="AX85" s="41"/>
      <c r="AY85" s="44"/>
      <c r="AZ85" s="12"/>
      <c r="BA85" s="11"/>
      <c r="BB85" s="6"/>
      <c r="BC85" s="6"/>
      <c r="BD85" s="6"/>
      <c r="BE85" s="6"/>
      <c r="BF85" s="41"/>
      <c r="BG85" s="44"/>
      <c r="BH85" s="12"/>
      <c r="BI85" s="11"/>
      <c r="BJ85" s="6"/>
      <c r="BK85" s="6"/>
      <c r="BL85" s="6"/>
      <c r="BM85" s="41"/>
      <c r="BN85" s="11"/>
      <c r="BO85" s="6"/>
      <c r="BP85" s="6"/>
      <c r="BQ85" s="6"/>
      <c r="BR85" s="12"/>
      <c r="BS85" s="11"/>
      <c r="BT85" s="6"/>
      <c r="BU85" s="6"/>
      <c r="BV85" s="6"/>
      <c r="BW85" s="12"/>
      <c r="BX85" s="11"/>
      <c r="BY85" s="6"/>
      <c r="BZ85" s="6"/>
      <c r="CA85" s="12"/>
      <c r="CB85" s="11"/>
      <c r="CC85" s="83"/>
      <c r="CD85" s="1"/>
      <c r="CE85" s="1"/>
      <c r="CF85" s="1"/>
      <c r="CG85" s="1"/>
      <c r="CH85" s="1"/>
      <c r="CT85" s="23"/>
      <c r="CU85" s="36" t="str">
        <f t="shared" si="8"/>
        <v/>
      </c>
      <c r="CV85" s="37" t="str">
        <f>IF(AND(L85="",N85="",P85="",Q85=""),"",SUM(L85,N85,P85,#REF!,Q85))</f>
        <v/>
      </c>
      <c r="CW85" s="37" t="str">
        <f t="shared" si="9"/>
        <v/>
      </c>
      <c r="CX85" s="36" t="str">
        <f>IF(AND(T85="",V85="",X85="",Y85=""),"",SUM(T85,V85,X85,#REF!,Y85))</f>
        <v/>
      </c>
      <c r="CY85" s="37" t="str">
        <f t="shared" si="10"/>
        <v/>
      </c>
      <c r="CZ85" s="36" t="str">
        <f t="shared" si="11"/>
        <v/>
      </c>
      <c r="DA85" s="37" t="str">
        <f t="shared" si="12"/>
        <v/>
      </c>
      <c r="DB85" s="36" t="str">
        <f>IF(AND(AK85="",AN85="",AO85="",AP85=""),"",SUM(AK85,AN85,AO85,#REF!,AP85))</f>
        <v/>
      </c>
      <c r="DC85" s="37" t="str">
        <f t="shared" si="13"/>
        <v/>
      </c>
      <c r="DD85" s="36" t="str">
        <f>IF(AND(AS85="",AV85="",AW85="",AX85=""),"",SUM(AS85,AV85,AW85,#REF!,AX85))</f>
        <v/>
      </c>
      <c r="DE85" s="37" t="str">
        <f t="shared" si="14"/>
        <v/>
      </c>
      <c r="DF85" s="36" t="str">
        <f>IF(AND(BA85="",BD85="",BE85="",BF85=""),"",SUM(BA85,BD85,BE85,#REF!,BF85))</f>
        <v/>
      </c>
      <c r="DG85" s="37" t="str">
        <f t="shared" si="15"/>
        <v/>
      </c>
      <c r="DH85" s="34"/>
      <c r="DI85" s="34"/>
    </row>
    <row r="86" spans="1:113">
      <c r="A86" s="73">
        <v>80</v>
      </c>
      <c r="B86" s="412"/>
      <c r="C86" s="413"/>
      <c r="D86" s="414"/>
      <c r="E86" s="415"/>
      <c r="F86" s="416"/>
      <c r="G86" s="416"/>
      <c r="H86" s="417"/>
      <c r="I86" s="418"/>
      <c r="J86" s="419"/>
      <c r="K86" s="420"/>
      <c r="L86" s="11"/>
      <c r="M86" s="6"/>
      <c r="N86" s="6"/>
      <c r="O86" s="6"/>
      <c r="P86" s="6"/>
      <c r="Q86" s="41"/>
      <c r="R86" s="44"/>
      <c r="S86" s="12"/>
      <c r="T86" s="17"/>
      <c r="U86" s="18"/>
      <c r="V86" s="18"/>
      <c r="W86" s="18"/>
      <c r="X86" s="18"/>
      <c r="Y86" s="46"/>
      <c r="Z86" s="44"/>
      <c r="AA86" s="41"/>
      <c r="AB86" s="294"/>
      <c r="AC86" s="6"/>
      <c r="AD86" s="6"/>
      <c r="AE86" s="6"/>
      <c r="AF86" s="6"/>
      <c r="AG86" s="41"/>
      <c r="AH86" s="44"/>
      <c r="AI86" s="6"/>
      <c r="AJ86" s="44"/>
      <c r="AK86" s="11"/>
      <c r="AL86" s="6"/>
      <c r="AM86" s="6"/>
      <c r="AN86" s="6"/>
      <c r="AO86" s="6"/>
      <c r="AP86" s="41"/>
      <c r="AQ86" s="44"/>
      <c r="AR86" s="12"/>
      <c r="AS86" s="11"/>
      <c r="AT86" s="6"/>
      <c r="AU86" s="6"/>
      <c r="AV86" s="6"/>
      <c r="AW86" s="6"/>
      <c r="AX86" s="41"/>
      <c r="AY86" s="44"/>
      <c r="AZ86" s="12"/>
      <c r="BA86" s="11"/>
      <c r="BB86" s="6"/>
      <c r="BC86" s="6"/>
      <c r="BD86" s="6"/>
      <c r="BE86" s="6"/>
      <c r="BF86" s="41"/>
      <c r="BG86" s="44"/>
      <c r="BH86" s="12"/>
      <c r="BI86" s="11"/>
      <c r="BJ86" s="6"/>
      <c r="BK86" s="6"/>
      <c r="BL86" s="6"/>
      <c r="BM86" s="41"/>
      <c r="BN86" s="11"/>
      <c r="BO86" s="6"/>
      <c r="BP86" s="6"/>
      <c r="BQ86" s="6"/>
      <c r="BR86" s="12"/>
      <c r="BS86" s="11"/>
      <c r="BT86" s="6"/>
      <c r="BU86" s="6"/>
      <c r="BV86" s="6"/>
      <c r="BW86" s="12"/>
      <c r="BX86" s="11"/>
      <c r="BY86" s="6"/>
      <c r="BZ86" s="6"/>
      <c r="CA86" s="12"/>
      <c r="CB86" s="11"/>
      <c r="CC86" s="83"/>
      <c r="CD86" s="1"/>
      <c r="CE86" s="1"/>
      <c r="CF86" s="1"/>
      <c r="CG86" s="1"/>
      <c r="CH86" s="1"/>
      <c r="CT86" s="23"/>
      <c r="CU86" s="36" t="str">
        <f t="shared" si="8"/>
        <v/>
      </c>
      <c r="CV86" s="37" t="str">
        <f>IF(AND(L86="",N86="",P86="",Q86=""),"",SUM(L86,N86,P86,#REF!,Q86))</f>
        <v/>
      </c>
      <c r="CW86" s="37" t="str">
        <f t="shared" si="9"/>
        <v/>
      </c>
      <c r="CX86" s="36" t="str">
        <f>IF(AND(T86="",V86="",X86="",Y86=""),"",SUM(T86,V86,X86,#REF!,Y86))</f>
        <v/>
      </c>
      <c r="CY86" s="37" t="str">
        <f t="shared" si="10"/>
        <v/>
      </c>
      <c r="CZ86" s="36" t="str">
        <f t="shared" si="11"/>
        <v/>
      </c>
      <c r="DA86" s="37" t="str">
        <f t="shared" si="12"/>
        <v/>
      </c>
      <c r="DB86" s="36" t="str">
        <f>IF(AND(AK86="",AN86="",AO86="",AP86=""),"",SUM(AK86,AN86,AO86,#REF!,AP86))</f>
        <v/>
      </c>
      <c r="DC86" s="37" t="str">
        <f t="shared" si="13"/>
        <v/>
      </c>
      <c r="DD86" s="36" t="str">
        <f>IF(AND(AS86="",AV86="",AW86="",AX86=""),"",SUM(AS86,AV86,AW86,#REF!,AX86))</f>
        <v/>
      </c>
      <c r="DE86" s="37" t="str">
        <f t="shared" si="14"/>
        <v/>
      </c>
      <c r="DF86" s="36" t="str">
        <f>IF(AND(BA86="",BD86="",BE86="",BF86=""),"",SUM(BA86,BD86,BE86,#REF!,BF86))</f>
        <v/>
      </c>
      <c r="DG86" s="37" t="str">
        <f t="shared" si="15"/>
        <v/>
      </c>
      <c r="DH86" s="34"/>
      <c r="DI86" s="34"/>
    </row>
    <row r="87" spans="1:113">
      <c r="A87" s="73">
        <v>81</v>
      </c>
      <c r="B87" s="412"/>
      <c r="C87" s="413"/>
      <c r="D87" s="414"/>
      <c r="E87" s="415"/>
      <c r="F87" s="416"/>
      <c r="G87" s="416"/>
      <c r="H87" s="417"/>
      <c r="I87" s="418"/>
      <c r="J87" s="419"/>
      <c r="K87" s="420"/>
      <c r="L87" s="11"/>
      <c r="M87" s="6"/>
      <c r="N87" s="6"/>
      <c r="O87" s="6"/>
      <c r="P87" s="6"/>
      <c r="Q87" s="41"/>
      <c r="R87" s="44"/>
      <c r="S87" s="12"/>
      <c r="T87" s="17"/>
      <c r="U87" s="18"/>
      <c r="V87" s="18"/>
      <c r="W87" s="18"/>
      <c r="X87" s="18"/>
      <c r="Y87" s="46"/>
      <c r="Z87" s="44"/>
      <c r="AA87" s="41"/>
      <c r="AB87" s="294"/>
      <c r="AC87" s="6"/>
      <c r="AD87" s="6"/>
      <c r="AE87" s="6"/>
      <c r="AF87" s="6"/>
      <c r="AG87" s="41"/>
      <c r="AH87" s="44"/>
      <c r="AI87" s="6"/>
      <c r="AJ87" s="44"/>
      <c r="AK87" s="11"/>
      <c r="AL87" s="6"/>
      <c r="AM87" s="6"/>
      <c r="AN87" s="6"/>
      <c r="AO87" s="6"/>
      <c r="AP87" s="41"/>
      <c r="AQ87" s="44"/>
      <c r="AR87" s="12"/>
      <c r="AS87" s="11"/>
      <c r="AT87" s="6"/>
      <c r="AU87" s="6"/>
      <c r="AV87" s="6"/>
      <c r="AW87" s="6"/>
      <c r="AX87" s="41"/>
      <c r="AY87" s="44"/>
      <c r="AZ87" s="12"/>
      <c r="BA87" s="11"/>
      <c r="BB87" s="6"/>
      <c r="BC87" s="6"/>
      <c r="BD87" s="6"/>
      <c r="BE87" s="6"/>
      <c r="BF87" s="41"/>
      <c r="BG87" s="44"/>
      <c r="BH87" s="12"/>
      <c r="BI87" s="11"/>
      <c r="BJ87" s="6"/>
      <c r="BK87" s="6"/>
      <c r="BL87" s="6"/>
      <c r="BM87" s="41"/>
      <c r="BN87" s="11"/>
      <c r="BO87" s="6"/>
      <c r="BP87" s="6"/>
      <c r="BQ87" s="6"/>
      <c r="BR87" s="12"/>
      <c r="BS87" s="11"/>
      <c r="BT87" s="6"/>
      <c r="BU87" s="6"/>
      <c r="BV87" s="6"/>
      <c r="BW87" s="12"/>
      <c r="BX87" s="11"/>
      <c r="BY87" s="6"/>
      <c r="BZ87" s="6"/>
      <c r="CA87" s="12"/>
      <c r="CB87" s="11"/>
      <c r="CC87" s="83"/>
      <c r="CD87" s="1"/>
      <c r="CE87" s="1"/>
      <c r="CF87" s="1"/>
      <c r="CG87" s="1"/>
      <c r="CH87" s="1"/>
      <c r="CT87" s="23"/>
      <c r="CU87" s="36" t="str">
        <f t="shared" si="8"/>
        <v/>
      </c>
      <c r="CV87" s="37" t="str">
        <f>IF(AND(L87="",N87="",P87="",Q87=""),"",SUM(L87,N87,P87,#REF!,Q87))</f>
        <v/>
      </c>
      <c r="CW87" s="37" t="str">
        <f t="shared" si="9"/>
        <v/>
      </c>
      <c r="CX87" s="36" t="str">
        <f>IF(AND(T87="",V87="",X87="",Y87=""),"",SUM(T87,V87,X87,#REF!,Y87))</f>
        <v/>
      </c>
      <c r="CY87" s="37" t="str">
        <f t="shared" si="10"/>
        <v/>
      </c>
      <c r="CZ87" s="36" t="str">
        <f t="shared" si="11"/>
        <v/>
      </c>
      <c r="DA87" s="37" t="str">
        <f t="shared" si="12"/>
        <v/>
      </c>
      <c r="DB87" s="36" t="str">
        <f>IF(AND(AK87="",AN87="",AO87="",AP87=""),"",SUM(AK87,AN87,AO87,#REF!,AP87))</f>
        <v/>
      </c>
      <c r="DC87" s="37" t="str">
        <f t="shared" si="13"/>
        <v/>
      </c>
      <c r="DD87" s="36" t="str">
        <f>IF(AND(AS87="",AV87="",AW87="",AX87=""),"",SUM(AS87,AV87,AW87,#REF!,AX87))</f>
        <v/>
      </c>
      <c r="DE87" s="37" t="str">
        <f t="shared" si="14"/>
        <v/>
      </c>
      <c r="DF87" s="36" t="str">
        <f>IF(AND(BA87="",BD87="",BE87="",BF87=""),"",SUM(BA87,BD87,BE87,#REF!,BF87))</f>
        <v/>
      </c>
      <c r="DG87" s="37" t="str">
        <f t="shared" si="15"/>
        <v/>
      </c>
      <c r="DH87" s="34"/>
      <c r="DI87" s="34"/>
    </row>
    <row r="88" spans="1:113">
      <c r="A88" s="73">
        <v>82</v>
      </c>
      <c r="B88" s="412"/>
      <c r="C88" s="413"/>
      <c r="D88" s="414"/>
      <c r="E88" s="415"/>
      <c r="F88" s="416"/>
      <c r="G88" s="416"/>
      <c r="H88" s="417"/>
      <c r="I88" s="418"/>
      <c r="J88" s="419"/>
      <c r="K88" s="420"/>
      <c r="L88" s="11"/>
      <c r="M88" s="6"/>
      <c r="N88" s="6"/>
      <c r="O88" s="6"/>
      <c r="P88" s="6"/>
      <c r="Q88" s="41"/>
      <c r="R88" s="44"/>
      <c r="S88" s="12"/>
      <c r="T88" s="17"/>
      <c r="U88" s="18"/>
      <c r="V88" s="18"/>
      <c r="W88" s="18"/>
      <c r="X88" s="18"/>
      <c r="Y88" s="46"/>
      <c r="Z88" s="44"/>
      <c r="AA88" s="41"/>
      <c r="AB88" s="294"/>
      <c r="AC88" s="6"/>
      <c r="AD88" s="6"/>
      <c r="AE88" s="6"/>
      <c r="AF88" s="6"/>
      <c r="AG88" s="41"/>
      <c r="AH88" s="44"/>
      <c r="AI88" s="6"/>
      <c r="AJ88" s="44"/>
      <c r="AK88" s="11"/>
      <c r="AL88" s="6"/>
      <c r="AM88" s="6"/>
      <c r="AN88" s="6"/>
      <c r="AO88" s="6"/>
      <c r="AP88" s="41"/>
      <c r="AQ88" s="44"/>
      <c r="AR88" s="12"/>
      <c r="AS88" s="11"/>
      <c r="AT88" s="6"/>
      <c r="AU88" s="6"/>
      <c r="AV88" s="6"/>
      <c r="AW88" s="6"/>
      <c r="AX88" s="41"/>
      <c r="AY88" s="44"/>
      <c r="AZ88" s="12"/>
      <c r="BA88" s="11"/>
      <c r="BB88" s="6"/>
      <c r="BC88" s="6"/>
      <c r="BD88" s="6"/>
      <c r="BE88" s="6"/>
      <c r="BF88" s="41"/>
      <c r="BG88" s="44"/>
      <c r="BH88" s="12"/>
      <c r="BI88" s="11"/>
      <c r="BJ88" s="6"/>
      <c r="BK88" s="6"/>
      <c r="BL88" s="6"/>
      <c r="BM88" s="41"/>
      <c r="BN88" s="11"/>
      <c r="BO88" s="6"/>
      <c r="BP88" s="6"/>
      <c r="BQ88" s="6"/>
      <c r="BR88" s="12"/>
      <c r="BS88" s="11"/>
      <c r="BT88" s="6"/>
      <c r="BU88" s="6"/>
      <c r="BV88" s="6"/>
      <c r="BW88" s="12"/>
      <c r="BX88" s="11"/>
      <c r="BY88" s="6"/>
      <c r="BZ88" s="6"/>
      <c r="CA88" s="12"/>
      <c r="CB88" s="11"/>
      <c r="CC88" s="83"/>
      <c r="CD88" s="1"/>
      <c r="CE88" s="1"/>
      <c r="CF88" s="1"/>
      <c r="CG88" s="1"/>
      <c r="CH88" s="1"/>
      <c r="CT88" s="23"/>
      <c r="CU88" s="36" t="str">
        <f t="shared" si="8"/>
        <v/>
      </c>
      <c r="CV88" s="37" t="str">
        <f>IF(AND(L88="",N88="",P88="",Q88=""),"",SUM(L88,N88,P88,#REF!,Q88))</f>
        <v/>
      </c>
      <c r="CW88" s="37" t="str">
        <f t="shared" si="9"/>
        <v/>
      </c>
      <c r="CX88" s="36" t="str">
        <f>IF(AND(T88="",V88="",X88="",Y88=""),"",SUM(T88,V88,X88,#REF!,Y88))</f>
        <v/>
      </c>
      <c r="CY88" s="37" t="str">
        <f t="shared" si="10"/>
        <v/>
      </c>
      <c r="CZ88" s="36" t="str">
        <f t="shared" si="11"/>
        <v/>
      </c>
      <c r="DA88" s="37" t="str">
        <f t="shared" si="12"/>
        <v/>
      </c>
      <c r="DB88" s="36" t="str">
        <f>IF(AND(AK88="",AN88="",AO88="",AP88=""),"",SUM(AK88,AN88,AO88,#REF!,AP88))</f>
        <v/>
      </c>
      <c r="DC88" s="37" t="str">
        <f t="shared" si="13"/>
        <v/>
      </c>
      <c r="DD88" s="36" t="str">
        <f>IF(AND(AS88="",AV88="",AW88="",AX88=""),"",SUM(AS88,AV88,AW88,#REF!,AX88))</f>
        <v/>
      </c>
      <c r="DE88" s="37" t="str">
        <f t="shared" si="14"/>
        <v/>
      </c>
      <c r="DF88" s="36" t="str">
        <f>IF(AND(BA88="",BD88="",BE88="",BF88=""),"",SUM(BA88,BD88,BE88,#REF!,BF88))</f>
        <v/>
      </c>
      <c r="DG88" s="37" t="str">
        <f t="shared" si="15"/>
        <v/>
      </c>
      <c r="DH88" s="34"/>
      <c r="DI88" s="34"/>
    </row>
    <row r="89" spans="1:113">
      <c r="A89" s="73">
        <v>83</v>
      </c>
      <c r="B89" s="412"/>
      <c r="C89" s="413"/>
      <c r="D89" s="414"/>
      <c r="E89" s="415"/>
      <c r="F89" s="416"/>
      <c r="G89" s="416"/>
      <c r="H89" s="417"/>
      <c r="I89" s="418"/>
      <c r="J89" s="419"/>
      <c r="K89" s="420"/>
      <c r="L89" s="11"/>
      <c r="M89" s="6"/>
      <c r="N89" s="6"/>
      <c r="O89" s="6"/>
      <c r="P89" s="6"/>
      <c r="Q89" s="41"/>
      <c r="R89" s="44"/>
      <c r="S89" s="12"/>
      <c r="T89" s="17"/>
      <c r="U89" s="18"/>
      <c r="V89" s="18"/>
      <c r="W89" s="18"/>
      <c r="X89" s="18"/>
      <c r="Y89" s="46"/>
      <c r="Z89" s="44"/>
      <c r="AA89" s="41"/>
      <c r="AB89" s="294"/>
      <c r="AC89" s="6"/>
      <c r="AD89" s="6"/>
      <c r="AE89" s="6"/>
      <c r="AF89" s="6"/>
      <c r="AG89" s="41"/>
      <c r="AH89" s="44"/>
      <c r="AI89" s="6"/>
      <c r="AJ89" s="44"/>
      <c r="AK89" s="11"/>
      <c r="AL89" s="6"/>
      <c r="AM89" s="6"/>
      <c r="AN89" s="6"/>
      <c r="AO89" s="6"/>
      <c r="AP89" s="41"/>
      <c r="AQ89" s="44"/>
      <c r="AR89" s="12"/>
      <c r="AS89" s="11"/>
      <c r="AT89" s="6"/>
      <c r="AU89" s="6"/>
      <c r="AV89" s="6"/>
      <c r="AW89" s="6"/>
      <c r="AX89" s="41"/>
      <c r="AY89" s="44"/>
      <c r="AZ89" s="12"/>
      <c r="BA89" s="11"/>
      <c r="BB89" s="6"/>
      <c r="BC89" s="6"/>
      <c r="BD89" s="6"/>
      <c r="BE89" s="6"/>
      <c r="BF89" s="41"/>
      <c r="BG89" s="44"/>
      <c r="BH89" s="12"/>
      <c r="BI89" s="11"/>
      <c r="BJ89" s="6"/>
      <c r="BK89" s="6"/>
      <c r="BL89" s="6"/>
      <c r="BM89" s="41"/>
      <c r="BN89" s="11"/>
      <c r="BO89" s="6"/>
      <c r="BP89" s="6"/>
      <c r="BQ89" s="6"/>
      <c r="BR89" s="12"/>
      <c r="BS89" s="11"/>
      <c r="BT89" s="6"/>
      <c r="BU89" s="6"/>
      <c r="BV89" s="6"/>
      <c r="BW89" s="12"/>
      <c r="BX89" s="11"/>
      <c r="BY89" s="6"/>
      <c r="BZ89" s="6"/>
      <c r="CA89" s="12"/>
      <c r="CB89" s="11"/>
      <c r="CC89" s="83"/>
      <c r="CD89" s="1"/>
      <c r="CE89" s="1"/>
      <c r="CF89" s="1"/>
      <c r="CG89" s="1"/>
      <c r="CH89" s="1"/>
      <c r="CT89" s="23"/>
      <c r="CU89" s="36" t="str">
        <f t="shared" si="8"/>
        <v/>
      </c>
      <c r="CV89" s="37" t="str">
        <f>IF(AND(L89="",N89="",P89="",Q89=""),"",SUM(L89,N89,P89,#REF!,Q89))</f>
        <v/>
      </c>
      <c r="CW89" s="37" t="str">
        <f t="shared" si="9"/>
        <v/>
      </c>
      <c r="CX89" s="36" t="str">
        <f>IF(AND(T89="",V89="",X89="",Y89=""),"",SUM(T89,V89,X89,#REF!,Y89))</f>
        <v/>
      </c>
      <c r="CY89" s="37" t="str">
        <f t="shared" si="10"/>
        <v/>
      </c>
      <c r="CZ89" s="36" t="str">
        <f t="shared" si="11"/>
        <v/>
      </c>
      <c r="DA89" s="37" t="str">
        <f t="shared" si="12"/>
        <v/>
      </c>
      <c r="DB89" s="36" t="str">
        <f>IF(AND(AK89="",AN89="",AO89="",AP89=""),"",SUM(AK89,AN89,AO89,#REF!,AP89))</f>
        <v/>
      </c>
      <c r="DC89" s="37" t="str">
        <f t="shared" si="13"/>
        <v/>
      </c>
      <c r="DD89" s="36" t="str">
        <f>IF(AND(AS89="",AV89="",AW89="",AX89=""),"",SUM(AS89,AV89,AW89,#REF!,AX89))</f>
        <v/>
      </c>
      <c r="DE89" s="37" t="str">
        <f t="shared" si="14"/>
        <v/>
      </c>
      <c r="DF89" s="36" t="str">
        <f>IF(AND(BA89="",BD89="",BE89="",BF89=""),"",SUM(BA89,BD89,BE89,#REF!,BF89))</f>
        <v/>
      </c>
      <c r="DG89" s="37" t="str">
        <f t="shared" si="15"/>
        <v/>
      </c>
      <c r="DH89" s="34"/>
      <c r="DI89" s="34"/>
    </row>
    <row r="90" spans="1:113">
      <c r="A90" s="73">
        <v>84</v>
      </c>
      <c r="B90" s="412"/>
      <c r="C90" s="413"/>
      <c r="D90" s="414"/>
      <c r="E90" s="415"/>
      <c r="F90" s="416"/>
      <c r="G90" s="416"/>
      <c r="H90" s="417"/>
      <c r="I90" s="418"/>
      <c r="J90" s="419"/>
      <c r="K90" s="420"/>
      <c r="L90" s="11"/>
      <c r="M90" s="6"/>
      <c r="N90" s="6"/>
      <c r="O90" s="6"/>
      <c r="P90" s="6"/>
      <c r="Q90" s="41"/>
      <c r="R90" s="44"/>
      <c r="S90" s="12"/>
      <c r="T90" s="17"/>
      <c r="U90" s="18"/>
      <c r="V90" s="18"/>
      <c r="W90" s="18"/>
      <c r="X90" s="18"/>
      <c r="Y90" s="46"/>
      <c r="Z90" s="44"/>
      <c r="AA90" s="41"/>
      <c r="AB90" s="294"/>
      <c r="AC90" s="6"/>
      <c r="AD90" s="6"/>
      <c r="AE90" s="6"/>
      <c r="AF90" s="6"/>
      <c r="AG90" s="41"/>
      <c r="AH90" s="44"/>
      <c r="AI90" s="6"/>
      <c r="AJ90" s="44"/>
      <c r="AK90" s="11"/>
      <c r="AL90" s="6"/>
      <c r="AM90" s="6"/>
      <c r="AN90" s="6"/>
      <c r="AO90" s="6"/>
      <c r="AP90" s="41"/>
      <c r="AQ90" s="44"/>
      <c r="AR90" s="12"/>
      <c r="AS90" s="11"/>
      <c r="AT90" s="6"/>
      <c r="AU90" s="6"/>
      <c r="AV90" s="6"/>
      <c r="AW90" s="6"/>
      <c r="AX90" s="41"/>
      <c r="AY90" s="44"/>
      <c r="AZ90" s="12"/>
      <c r="BA90" s="11"/>
      <c r="BB90" s="6"/>
      <c r="BC90" s="6"/>
      <c r="BD90" s="6"/>
      <c r="BE90" s="6"/>
      <c r="BF90" s="41"/>
      <c r="BG90" s="44"/>
      <c r="BH90" s="12"/>
      <c r="BI90" s="11"/>
      <c r="BJ90" s="6"/>
      <c r="BK90" s="6"/>
      <c r="BL90" s="6"/>
      <c r="BM90" s="41"/>
      <c r="BN90" s="11"/>
      <c r="BO90" s="6"/>
      <c r="BP90" s="6"/>
      <c r="BQ90" s="6"/>
      <c r="BR90" s="12"/>
      <c r="BS90" s="11"/>
      <c r="BT90" s="6"/>
      <c r="BU90" s="6"/>
      <c r="BV90" s="6"/>
      <c r="BW90" s="12"/>
      <c r="BX90" s="11"/>
      <c r="BY90" s="6"/>
      <c r="BZ90" s="6"/>
      <c r="CA90" s="12"/>
      <c r="CB90" s="11"/>
      <c r="CC90" s="83"/>
      <c r="CD90" s="1"/>
      <c r="CE90" s="1"/>
      <c r="CF90" s="1"/>
      <c r="CG90" s="1"/>
      <c r="CH90" s="1"/>
      <c r="CT90" s="23"/>
      <c r="CU90" s="36" t="str">
        <f t="shared" si="8"/>
        <v/>
      </c>
      <c r="CV90" s="37" t="str">
        <f>IF(AND(L90="",N90="",P90="",Q90=""),"",SUM(L90,N90,P90,#REF!,Q90))</f>
        <v/>
      </c>
      <c r="CW90" s="37" t="str">
        <f t="shared" si="9"/>
        <v/>
      </c>
      <c r="CX90" s="36" t="str">
        <f>IF(AND(T90="",V90="",X90="",Y90=""),"",SUM(T90,V90,X90,#REF!,Y90))</f>
        <v/>
      </c>
      <c r="CY90" s="37" t="str">
        <f t="shared" si="10"/>
        <v/>
      </c>
      <c r="CZ90" s="36" t="str">
        <f t="shared" si="11"/>
        <v/>
      </c>
      <c r="DA90" s="37" t="str">
        <f t="shared" si="12"/>
        <v/>
      </c>
      <c r="DB90" s="36" t="str">
        <f>IF(AND(AK90="",AN90="",AO90="",AP90=""),"",SUM(AK90,AN90,AO90,#REF!,AP90))</f>
        <v/>
      </c>
      <c r="DC90" s="37" t="str">
        <f t="shared" si="13"/>
        <v/>
      </c>
      <c r="DD90" s="36" t="str">
        <f>IF(AND(AS90="",AV90="",AW90="",AX90=""),"",SUM(AS90,AV90,AW90,#REF!,AX90))</f>
        <v/>
      </c>
      <c r="DE90" s="37" t="str">
        <f t="shared" si="14"/>
        <v/>
      </c>
      <c r="DF90" s="36" t="str">
        <f>IF(AND(BA90="",BD90="",BE90="",BF90=""),"",SUM(BA90,BD90,BE90,#REF!,BF90))</f>
        <v/>
      </c>
      <c r="DG90" s="37" t="str">
        <f t="shared" si="15"/>
        <v/>
      </c>
      <c r="DH90" s="34"/>
      <c r="DI90" s="34"/>
    </row>
    <row r="91" spans="1:113">
      <c r="A91" s="73">
        <v>85</v>
      </c>
      <c r="B91" s="412"/>
      <c r="C91" s="413"/>
      <c r="D91" s="414"/>
      <c r="E91" s="415"/>
      <c r="F91" s="416"/>
      <c r="G91" s="416"/>
      <c r="H91" s="417"/>
      <c r="I91" s="418"/>
      <c r="J91" s="419"/>
      <c r="K91" s="420"/>
      <c r="L91" s="11"/>
      <c r="M91" s="6"/>
      <c r="N91" s="6"/>
      <c r="O91" s="6"/>
      <c r="P91" s="6"/>
      <c r="Q91" s="41"/>
      <c r="R91" s="44"/>
      <c r="S91" s="12"/>
      <c r="T91" s="17"/>
      <c r="U91" s="18"/>
      <c r="V91" s="18"/>
      <c r="W91" s="18"/>
      <c r="X91" s="18"/>
      <c r="Y91" s="46"/>
      <c r="Z91" s="44"/>
      <c r="AA91" s="41"/>
      <c r="AB91" s="294"/>
      <c r="AC91" s="6"/>
      <c r="AD91" s="6"/>
      <c r="AE91" s="6"/>
      <c r="AF91" s="6"/>
      <c r="AG91" s="41"/>
      <c r="AH91" s="44"/>
      <c r="AI91" s="6"/>
      <c r="AJ91" s="44"/>
      <c r="AK91" s="11"/>
      <c r="AL91" s="6"/>
      <c r="AM91" s="6"/>
      <c r="AN91" s="6"/>
      <c r="AO91" s="6"/>
      <c r="AP91" s="41"/>
      <c r="AQ91" s="44"/>
      <c r="AR91" s="12"/>
      <c r="AS91" s="11"/>
      <c r="AT91" s="6"/>
      <c r="AU91" s="6"/>
      <c r="AV91" s="6"/>
      <c r="AW91" s="6"/>
      <c r="AX91" s="41"/>
      <c r="AY91" s="44"/>
      <c r="AZ91" s="12"/>
      <c r="BA91" s="11"/>
      <c r="BB91" s="6"/>
      <c r="BC91" s="6"/>
      <c r="BD91" s="6"/>
      <c r="BE91" s="6"/>
      <c r="BF91" s="41"/>
      <c r="BG91" s="44"/>
      <c r="BH91" s="12"/>
      <c r="BI91" s="11"/>
      <c r="BJ91" s="6"/>
      <c r="BK91" s="6"/>
      <c r="BL91" s="6"/>
      <c r="BM91" s="41"/>
      <c r="BN91" s="11"/>
      <c r="BO91" s="6"/>
      <c r="BP91" s="6"/>
      <c r="BQ91" s="6"/>
      <c r="BR91" s="12"/>
      <c r="BS91" s="11"/>
      <c r="BT91" s="6"/>
      <c r="BU91" s="6"/>
      <c r="BV91" s="6"/>
      <c r="BW91" s="12"/>
      <c r="BX91" s="11"/>
      <c r="BY91" s="6"/>
      <c r="BZ91" s="6"/>
      <c r="CA91" s="12"/>
      <c r="CB91" s="11"/>
      <c r="CC91" s="83"/>
      <c r="CD91" s="1"/>
      <c r="CE91" s="1"/>
      <c r="CF91" s="1"/>
      <c r="CG91" s="1"/>
      <c r="CH91" s="1"/>
      <c r="CT91" s="23"/>
      <c r="CU91" s="36" t="str">
        <f t="shared" si="8"/>
        <v/>
      </c>
      <c r="CV91" s="37" t="str">
        <f>IF(AND(L91="",N91="",P91="",Q91=""),"",SUM(L91,N91,P91,#REF!,Q91))</f>
        <v/>
      </c>
      <c r="CW91" s="37" t="str">
        <f t="shared" si="9"/>
        <v/>
      </c>
      <c r="CX91" s="36" t="str">
        <f>IF(AND(T91="",V91="",X91="",Y91=""),"",SUM(T91,V91,X91,#REF!,Y91))</f>
        <v/>
      </c>
      <c r="CY91" s="37" t="str">
        <f t="shared" si="10"/>
        <v/>
      </c>
      <c r="CZ91" s="36" t="str">
        <f t="shared" si="11"/>
        <v/>
      </c>
      <c r="DA91" s="37" t="str">
        <f t="shared" si="12"/>
        <v/>
      </c>
      <c r="DB91" s="36" t="str">
        <f>IF(AND(AK91="",AN91="",AO91="",AP91=""),"",SUM(AK91,AN91,AO91,#REF!,AP91))</f>
        <v/>
      </c>
      <c r="DC91" s="37" t="str">
        <f t="shared" si="13"/>
        <v/>
      </c>
      <c r="DD91" s="36" t="str">
        <f>IF(AND(AS91="",AV91="",AW91="",AX91=""),"",SUM(AS91,AV91,AW91,#REF!,AX91))</f>
        <v/>
      </c>
      <c r="DE91" s="37" t="str">
        <f t="shared" si="14"/>
        <v/>
      </c>
      <c r="DF91" s="36" t="str">
        <f>IF(AND(BA91="",BD91="",BE91="",BF91=""),"",SUM(BA91,BD91,BE91,#REF!,BF91))</f>
        <v/>
      </c>
      <c r="DG91" s="37" t="str">
        <f t="shared" si="15"/>
        <v/>
      </c>
      <c r="DH91" s="34"/>
      <c r="DI91" s="34"/>
    </row>
    <row r="92" spans="1:113">
      <c r="A92" s="73">
        <v>86</v>
      </c>
      <c r="B92" s="412"/>
      <c r="C92" s="413"/>
      <c r="D92" s="414"/>
      <c r="E92" s="415"/>
      <c r="F92" s="416"/>
      <c r="G92" s="416"/>
      <c r="H92" s="417"/>
      <c r="I92" s="418"/>
      <c r="J92" s="419"/>
      <c r="K92" s="420"/>
      <c r="L92" s="11"/>
      <c r="M92" s="6"/>
      <c r="N92" s="6"/>
      <c r="O92" s="6"/>
      <c r="P92" s="6"/>
      <c r="Q92" s="41"/>
      <c r="R92" s="44"/>
      <c r="S92" s="12"/>
      <c r="T92" s="17"/>
      <c r="U92" s="18"/>
      <c r="V92" s="18"/>
      <c r="W92" s="18"/>
      <c r="X92" s="18"/>
      <c r="Y92" s="46"/>
      <c r="Z92" s="44"/>
      <c r="AA92" s="41"/>
      <c r="AB92" s="294"/>
      <c r="AC92" s="6"/>
      <c r="AD92" s="6"/>
      <c r="AE92" s="6"/>
      <c r="AF92" s="6"/>
      <c r="AG92" s="41"/>
      <c r="AH92" s="44"/>
      <c r="AI92" s="6"/>
      <c r="AJ92" s="44"/>
      <c r="AK92" s="11"/>
      <c r="AL92" s="6"/>
      <c r="AM92" s="6"/>
      <c r="AN92" s="6"/>
      <c r="AO92" s="6"/>
      <c r="AP92" s="41"/>
      <c r="AQ92" s="44"/>
      <c r="AR92" s="12"/>
      <c r="AS92" s="11"/>
      <c r="AT92" s="6"/>
      <c r="AU92" s="6"/>
      <c r="AV92" s="6"/>
      <c r="AW92" s="6"/>
      <c r="AX92" s="41"/>
      <c r="AY92" s="44"/>
      <c r="AZ92" s="12"/>
      <c r="BA92" s="11"/>
      <c r="BB92" s="6"/>
      <c r="BC92" s="6"/>
      <c r="BD92" s="6"/>
      <c r="BE92" s="6"/>
      <c r="BF92" s="41"/>
      <c r="BG92" s="44"/>
      <c r="BH92" s="12"/>
      <c r="BI92" s="11"/>
      <c r="BJ92" s="6"/>
      <c r="BK92" s="6"/>
      <c r="BL92" s="6"/>
      <c r="BM92" s="41"/>
      <c r="BN92" s="11"/>
      <c r="BO92" s="6"/>
      <c r="BP92" s="6"/>
      <c r="BQ92" s="6"/>
      <c r="BR92" s="12"/>
      <c r="BS92" s="11"/>
      <c r="BT92" s="6"/>
      <c r="BU92" s="6"/>
      <c r="BV92" s="6"/>
      <c r="BW92" s="12"/>
      <c r="BX92" s="11"/>
      <c r="BY92" s="6"/>
      <c r="BZ92" s="6"/>
      <c r="CA92" s="12"/>
      <c r="CB92" s="11"/>
      <c r="CC92" s="83"/>
      <c r="CD92" s="1"/>
      <c r="CE92" s="1"/>
      <c r="CF92" s="1"/>
      <c r="CG92" s="1"/>
      <c r="CH92" s="1"/>
      <c r="CT92" s="23"/>
      <c r="CU92" s="36" t="str">
        <f t="shared" si="8"/>
        <v/>
      </c>
      <c r="CV92" s="37" t="str">
        <f>IF(AND(L92="",N92="",P92="",Q92=""),"",SUM(L92,N92,P92,#REF!,Q92))</f>
        <v/>
      </c>
      <c r="CW92" s="37" t="str">
        <f t="shared" si="9"/>
        <v/>
      </c>
      <c r="CX92" s="36" t="str">
        <f>IF(AND(T92="",V92="",X92="",Y92=""),"",SUM(T92,V92,X92,#REF!,Y92))</f>
        <v/>
      </c>
      <c r="CY92" s="37" t="str">
        <f t="shared" si="10"/>
        <v/>
      </c>
      <c r="CZ92" s="36" t="str">
        <f t="shared" si="11"/>
        <v/>
      </c>
      <c r="DA92" s="37" t="str">
        <f t="shared" si="12"/>
        <v/>
      </c>
      <c r="DB92" s="36" t="str">
        <f>IF(AND(AK92="",AN92="",AO92="",AP92=""),"",SUM(AK92,AN92,AO92,#REF!,AP92))</f>
        <v/>
      </c>
      <c r="DC92" s="37" t="str">
        <f t="shared" si="13"/>
        <v/>
      </c>
      <c r="DD92" s="36" t="str">
        <f>IF(AND(AS92="",AV92="",AW92="",AX92=""),"",SUM(AS92,AV92,AW92,#REF!,AX92))</f>
        <v/>
      </c>
      <c r="DE92" s="37" t="str">
        <f t="shared" si="14"/>
        <v/>
      </c>
      <c r="DF92" s="36" t="str">
        <f>IF(AND(BA92="",BD92="",BE92="",BF92=""),"",SUM(BA92,BD92,BE92,#REF!,BF92))</f>
        <v/>
      </c>
      <c r="DG92" s="37" t="str">
        <f t="shared" si="15"/>
        <v/>
      </c>
      <c r="DH92" s="34"/>
      <c r="DI92" s="34"/>
    </row>
    <row r="93" spans="1:113">
      <c r="A93" s="73">
        <v>87</v>
      </c>
      <c r="B93" s="412"/>
      <c r="C93" s="413"/>
      <c r="D93" s="414"/>
      <c r="E93" s="415"/>
      <c r="F93" s="416"/>
      <c r="G93" s="416"/>
      <c r="H93" s="417"/>
      <c r="I93" s="418"/>
      <c r="J93" s="419"/>
      <c r="K93" s="420"/>
      <c r="L93" s="11"/>
      <c r="M93" s="6"/>
      <c r="N93" s="6"/>
      <c r="O93" s="6"/>
      <c r="P93" s="6"/>
      <c r="Q93" s="41"/>
      <c r="R93" s="44"/>
      <c r="S93" s="12"/>
      <c r="T93" s="17"/>
      <c r="U93" s="18"/>
      <c r="V93" s="18"/>
      <c r="W93" s="18"/>
      <c r="X93" s="18"/>
      <c r="Y93" s="46"/>
      <c r="Z93" s="44"/>
      <c r="AA93" s="41"/>
      <c r="AB93" s="294"/>
      <c r="AC93" s="6"/>
      <c r="AD93" s="6"/>
      <c r="AE93" s="6"/>
      <c r="AF93" s="6"/>
      <c r="AG93" s="41"/>
      <c r="AH93" s="44"/>
      <c r="AI93" s="6"/>
      <c r="AJ93" s="44"/>
      <c r="AK93" s="11"/>
      <c r="AL93" s="6"/>
      <c r="AM93" s="6"/>
      <c r="AN93" s="6"/>
      <c r="AO93" s="6"/>
      <c r="AP93" s="41"/>
      <c r="AQ93" s="44"/>
      <c r="AR93" s="12"/>
      <c r="AS93" s="11"/>
      <c r="AT93" s="6"/>
      <c r="AU93" s="6"/>
      <c r="AV93" s="6"/>
      <c r="AW93" s="6"/>
      <c r="AX93" s="41"/>
      <c r="AY93" s="44"/>
      <c r="AZ93" s="12"/>
      <c r="BA93" s="11"/>
      <c r="BB93" s="6"/>
      <c r="BC93" s="6"/>
      <c r="BD93" s="6"/>
      <c r="BE93" s="6"/>
      <c r="BF93" s="41"/>
      <c r="BG93" s="44"/>
      <c r="BH93" s="12"/>
      <c r="BI93" s="11"/>
      <c r="BJ93" s="6"/>
      <c r="BK93" s="6"/>
      <c r="BL93" s="6"/>
      <c r="BM93" s="41"/>
      <c r="BN93" s="11"/>
      <c r="BO93" s="6"/>
      <c r="BP93" s="6"/>
      <c r="BQ93" s="6"/>
      <c r="BR93" s="12"/>
      <c r="BS93" s="11"/>
      <c r="BT93" s="6"/>
      <c r="BU93" s="6"/>
      <c r="BV93" s="6"/>
      <c r="BW93" s="12"/>
      <c r="BX93" s="11"/>
      <c r="BY93" s="6"/>
      <c r="BZ93" s="6"/>
      <c r="CA93" s="12"/>
      <c r="CB93" s="11"/>
      <c r="CC93" s="83"/>
      <c r="CD93" s="1"/>
      <c r="CE93" s="1"/>
      <c r="CF93" s="1"/>
      <c r="CG93" s="1"/>
      <c r="CH93" s="1"/>
      <c r="CT93" s="23"/>
      <c r="CU93" s="36" t="str">
        <f t="shared" si="8"/>
        <v/>
      </c>
      <c r="CV93" s="37" t="str">
        <f>IF(AND(L93="",N93="",P93="",Q93=""),"",SUM(L93,N93,P93,#REF!,Q93))</f>
        <v/>
      </c>
      <c r="CW93" s="37" t="str">
        <f t="shared" si="9"/>
        <v/>
      </c>
      <c r="CX93" s="36" t="str">
        <f>IF(AND(T93="",V93="",X93="",Y93=""),"",SUM(T93,V93,X93,#REF!,Y93))</f>
        <v/>
      </c>
      <c r="CY93" s="37" t="str">
        <f t="shared" si="10"/>
        <v/>
      </c>
      <c r="CZ93" s="36" t="str">
        <f t="shared" si="11"/>
        <v/>
      </c>
      <c r="DA93" s="37" t="str">
        <f t="shared" si="12"/>
        <v/>
      </c>
      <c r="DB93" s="36" t="str">
        <f>IF(AND(AK93="",AN93="",AO93="",AP93=""),"",SUM(AK93,AN93,AO93,#REF!,AP93))</f>
        <v/>
      </c>
      <c r="DC93" s="37" t="str">
        <f t="shared" si="13"/>
        <v/>
      </c>
      <c r="DD93" s="36" t="str">
        <f>IF(AND(AS93="",AV93="",AW93="",AX93=""),"",SUM(AS93,AV93,AW93,#REF!,AX93))</f>
        <v/>
      </c>
      <c r="DE93" s="37" t="str">
        <f t="shared" si="14"/>
        <v/>
      </c>
      <c r="DF93" s="36" t="str">
        <f>IF(AND(BA93="",BD93="",BE93="",BF93=""),"",SUM(BA93,BD93,BE93,#REF!,BF93))</f>
        <v/>
      </c>
      <c r="DG93" s="37" t="str">
        <f t="shared" si="15"/>
        <v/>
      </c>
      <c r="DH93" s="34"/>
      <c r="DI93" s="34"/>
    </row>
    <row r="94" spans="1:113">
      <c r="A94" s="73">
        <v>88</v>
      </c>
      <c r="B94" s="412"/>
      <c r="C94" s="413"/>
      <c r="D94" s="414"/>
      <c r="E94" s="415"/>
      <c r="F94" s="416"/>
      <c r="G94" s="416"/>
      <c r="H94" s="417"/>
      <c r="I94" s="418"/>
      <c r="J94" s="419"/>
      <c r="K94" s="420"/>
      <c r="L94" s="11"/>
      <c r="M94" s="6"/>
      <c r="N94" s="6"/>
      <c r="O94" s="6"/>
      <c r="P94" s="6"/>
      <c r="Q94" s="41"/>
      <c r="R94" s="44"/>
      <c r="S94" s="12"/>
      <c r="T94" s="17"/>
      <c r="U94" s="18"/>
      <c r="V94" s="18"/>
      <c r="W94" s="18"/>
      <c r="X94" s="18"/>
      <c r="Y94" s="46"/>
      <c r="Z94" s="44"/>
      <c r="AA94" s="41"/>
      <c r="AB94" s="294"/>
      <c r="AC94" s="6"/>
      <c r="AD94" s="6"/>
      <c r="AE94" s="6"/>
      <c r="AF94" s="6"/>
      <c r="AG94" s="41"/>
      <c r="AH94" s="44"/>
      <c r="AI94" s="6"/>
      <c r="AJ94" s="44"/>
      <c r="AK94" s="11"/>
      <c r="AL94" s="6"/>
      <c r="AM94" s="6"/>
      <c r="AN94" s="6"/>
      <c r="AO94" s="6"/>
      <c r="AP94" s="41"/>
      <c r="AQ94" s="44"/>
      <c r="AR94" s="12"/>
      <c r="AS94" s="11"/>
      <c r="AT94" s="6"/>
      <c r="AU94" s="6"/>
      <c r="AV94" s="6"/>
      <c r="AW94" s="6"/>
      <c r="AX94" s="41"/>
      <c r="AY94" s="44"/>
      <c r="AZ94" s="12"/>
      <c r="BA94" s="11"/>
      <c r="BB94" s="6"/>
      <c r="BC94" s="6"/>
      <c r="BD94" s="6"/>
      <c r="BE94" s="6"/>
      <c r="BF94" s="41"/>
      <c r="BG94" s="44"/>
      <c r="BH94" s="12"/>
      <c r="BI94" s="11"/>
      <c r="BJ94" s="6"/>
      <c r="BK94" s="6"/>
      <c r="BL94" s="6"/>
      <c r="BM94" s="41"/>
      <c r="BN94" s="11"/>
      <c r="BO94" s="6"/>
      <c r="BP94" s="6"/>
      <c r="BQ94" s="6"/>
      <c r="BR94" s="12"/>
      <c r="BS94" s="11"/>
      <c r="BT94" s="6"/>
      <c r="BU94" s="6"/>
      <c r="BV94" s="6"/>
      <c r="BW94" s="12"/>
      <c r="BX94" s="11"/>
      <c r="BY94" s="6"/>
      <c r="BZ94" s="6"/>
      <c r="CA94" s="12"/>
      <c r="CB94" s="11"/>
      <c r="CC94" s="83"/>
      <c r="CD94" s="1"/>
      <c r="CE94" s="1"/>
      <c r="CF94" s="1"/>
      <c r="CG94" s="1"/>
      <c r="CH94" s="1"/>
      <c r="CT94" s="23"/>
      <c r="CU94" s="36" t="str">
        <f t="shared" si="8"/>
        <v/>
      </c>
      <c r="CV94" s="37" t="str">
        <f>IF(AND(L94="",N94="",P94="",Q94=""),"",SUM(L94,N94,P94,#REF!,Q94))</f>
        <v/>
      </c>
      <c r="CW94" s="37" t="str">
        <f t="shared" si="9"/>
        <v/>
      </c>
      <c r="CX94" s="36" t="str">
        <f>IF(AND(T94="",V94="",X94="",Y94=""),"",SUM(T94,V94,X94,#REF!,Y94))</f>
        <v/>
      </c>
      <c r="CY94" s="37" t="str">
        <f t="shared" si="10"/>
        <v/>
      </c>
      <c r="CZ94" s="36" t="str">
        <f t="shared" si="11"/>
        <v/>
      </c>
      <c r="DA94" s="37" t="str">
        <f t="shared" si="12"/>
        <v/>
      </c>
      <c r="DB94" s="36" t="str">
        <f>IF(AND(AK94="",AN94="",AO94="",AP94=""),"",SUM(AK94,AN94,AO94,#REF!,AP94))</f>
        <v/>
      </c>
      <c r="DC94" s="37" t="str">
        <f t="shared" si="13"/>
        <v/>
      </c>
      <c r="DD94" s="36" t="str">
        <f>IF(AND(AS94="",AV94="",AW94="",AX94=""),"",SUM(AS94,AV94,AW94,#REF!,AX94))</f>
        <v/>
      </c>
      <c r="DE94" s="37" t="str">
        <f t="shared" si="14"/>
        <v/>
      </c>
      <c r="DF94" s="36" t="str">
        <f>IF(AND(BA94="",BD94="",BE94="",BF94=""),"",SUM(BA94,BD94,BE94,#REF!,BF94))</f>
        <v/>
      </c>
      <c r="DG94" s="37" t="str">
        <f t="shared" si="15"/>
        <v/>
      </c>
      <c r="DH94" s="34"/>
      <c r="DI94" s="34"/>
    </row>
    <row r="95" spans="1:113">
      <c r="A95" s="73">
        <v>89</v>
      </c>
      <c r="B95" s="412"/>
      <c r="C95" s="413"/>
      <c r="D95" s="414"/>
      <c r="E95" s="415"/>
      <c r="F95" s="416"/>
      <c r="G95" s="416"/>
      <c r="H95" s="417"/>
      <c r="I95" s="418"/>
      <c r="J95" s="419"/>
      <c r="K95" s="420"/>
      <c r="L95" s="11"/>
      <c r="M95" s="6"/>
      <c r="N95" s="6"/>
      <c r="O95" s="6"/>
      <c r="P95" s="6"/>
      <c r="Q95" s="41"/>
      <c r="R95" s="44"/>
      <c r="S95" s="12"/>
      <c r="T95" s="17"/>
      <c r="U95" s="18"/>
      <c r="V95" s="18"/>
      <c r="W95" s="18"/>
      <c r="X95" s="18"/>
      <c r="Y95" s="46"/>
      <c r="Z95" s="44"/>
      <c r="AA95" s="41"/>
      <c r="AB95" s="294"/>
      <c r="AC95" s="6"/>
      <c r="AD95" s="6"/>
      <c r="AE95" s="6"/>
      <c r="AF95" s="6"/>
      <c r="AG95" s="41"/>
      <c r="AH95" s="44"/>
      <c r="AI95" s="6"/>
      <c r="AJ95" s="44"/>
      <c r="AK95" s="11"/>
      <c r="AL95" s="6"/>
      <c r="AM95" s="6"/>
      <c r="AN95" s="6"/>
      <c r="AO95" s="6"/>
      <c r="AP95" s="41"/>
      <c r="AQ95" s="44"/>
      <c r="AR95" s="12"/>
      <c r="AS95" s="11"/>
      <c r="AT95" s="6"/>
      <c r="AU95" s="6"/>
      <c r="AV95" s="6"/>
      <c r="AW95" s="6"/>
      <c r="AX95" s="41"/>
      <c r="AY95" s="44"/>
      <c r="AZ95" s="12"/>
      <c r="BA95" s="11"/>
      <c r="BB95" s="6"/>
      <c r="BC95" s="6"/>
      <c r="BD95" s="6"/>
      <c r="BE95" s="6"/>
      <c r="BF95" s="41"/>
      <c r="BG95" s="44"/>
      <c r="BH95" s="12"/>
      <c r="BI95" s="11"/>
      <c r="BJ95" s="6"/>
      <c r="BK95" s="6"/>
      <c r="BL95" s="6"/>
      <c r="BM95" s="41"/>
      <c r="BN95" s="11"/>
      <c r="BO95" s="6"/>
      <c r="BP95" s="6"/>
      <c r="BQ95" s="6"/>
      <c r="BR95" s="12"/>
      <c r="BS95" s="11"/>
      <c r="BT95" s="6"/>
      <c r="BU95" s="6"/>
      <c r="BV95" s="6"/>
      <c r="BW95" s="12"/>
      <c r="BX95" s="11"/>
      <c r="BY95" s="6"/>
      <c r="BZ95" s="6"/>
      <c r="CA95" s="12"/>
      <c r="CB95" s="11"/>
      <c r="CC95" s="83"/>
      <c r="CD95" s="1"/>
      <c r="CE95" s="1"/>
      <c r="CF95" s="1"/>
      <c r="CG95" s="1"/>
      <c r="CH95" s="1"/>
      <c r="CT95" s="23"/>
      <c r="CU95" s="36" t="str">
        <f t="shared" si="8"/>
        <v/>
      </c>
      <c r="CV95" s="37" t="str">
        <f>IF(AND(L95="",N95="",P95="",Q95=""),"",SUM(L95,N95,P95,#REF!,Q95))</f>
        <v/>
      </c>
      <c r="CW95" s="37" t="str">
        <f t="shared" si="9"/>
        <v/>
      </c>
      <c r="CX95" s="36" t="str">
        <f>IF(AND(T95="",V95="",X95="",Y95=""),"",SUM(T95,V95,X95,#REF!,Y95))</f>
        <v/>
      </c>
      <c r="CY95" s="37" t="str">
        <f t="shared" si="10"/>
        <v/>
      </c>
      <c r="CZ95" s="36" t="str">
        <f t="shared" si="11"/>
        <v/>
      </c>
      <c r="DA95" s="37" t="str">
        <f t="shared" si="12"/>
        <v/>
      </c>
      <c r="DB95" s="36" t="str">
        <f>IF(AND(AK95="",AN95="",AO95="",AP95=""),"",SUM(AK95,AN95,AO95,#REF!,AP95))</f>
        <v/>
      </c>
      <c r="DC95" s="37" t="str">
        <f t="shared" si="13"/>
        <v/>
      </c>
      <c r="DD95" s="36" t="str">
        <f>IF(AND(AS95="",AV95="",AW95="",AX95=""),"",SUM(AS95,AV95,AW95,#REF!,AX95))</f>
        <v/>
      </c>
      <c r="DE95" s="37" t="str">
        <f t="shared" si="14"/>
        <v/>
      </c>
      <c r="DF95" s="36" t="str">
        <f>IF(AND(BA95="",BD95="",BE95="",BF95=""),"",SUM(BA95,BD95,BE95,#REF!,BF95))</f>
        <v/>
      </c>
      <c r="DG95" s="37" t="str">
        <f t="shared" si="15"/>
        <v/>
      </c>
      <c r="DH95" s="34"/>
      <c r="DI95" s="34"/>
    </row>
    <row r="96" spans="1:113">
      <c r="A96" s="73">
        <v>90</v>
      </c>
      <c r="B96" s="412"/>
      <c r="C96" s="413"/>
      <c r="D96" s="414"/>
      <c r="E96" s="415"/>
      <c r="F96" s="416"/>
      <c r="G96" s="416"/>
      <c r="H96" s="417"/>
      <c r="I96" s="418"/>
      <c r="J96" s="419"/>
      <c r="K96" s="420"/>
      <c r="L96" s="11"/>
      <c r="M96" s="6"/>
      <c r="N96" s="6"/>
      <c r="O96" s="6"/>
      <c r="P96" s="6"/>
      <c r="Q96" s="41"/>
      <c r="R96" s="44"/>
      <c r="S96" s="12"/>
      <c r="T96" s="17"/>
      <c r="U96" s="18"/>
      <c r="V96" s="18"/>
      <c r="W96" s="18"/>
      <c r="X96" s="18"/>
      <c r="Y96" s="46"/>
      <c r="Z96" s="44"/>
      <c r="AA96" s="41"/>
      <c r="AB96" s="294"/>
      <c r="AC96" s="6"/>
      <c r="AD96" s="6"/>
      <c r="AE96" s="6"/>
      <c r="AF96" s="6"/>
      <c r="AG96" s="41"/>
      <c r="AH96" s="44"/>
      <c r="AI96" s="6"/>
      <c r="AJ96" s="44"/>
      <c r="AK96" s="11"/>
      <c r="AL96" s="6"/>
      <c r="AM96" s="6"/>
      <c r="AN96" s="6"/>
      <c r="AO96" s="6"/>
      <c r="AP96" s="41"/>
      <c r="AQ96" s="44"/>
      <c r="AR96" s="12"/>
      <c r="AS96" s="11"/>
      <c r="AT96" s="6"/>
      <c r="AU96" s="6"/>
      <c r="AV96" s="6"/>
      <c r="AW96" s="6"/>
      <c r="AX96" s="41"/>
      <c r="AY96" s="44"/>
      <c r="AZ96" s="12"/>
      <c r="BA96" s="11"/>
      <c r="BB96" s="6"/>
      <c r="BC96" s="6"/>
      <c r="BD96" s="6"/>
      <c r="BE96" s="6"/>
      <c r="BF96" s="41"/>
      <c r="BG96" s="44"/>
      <c r="BH96" s="12"/>
      <c r="BI96" s="11"/>
      <c r="BJ96" s="6"/>
      <c r="BK96" s="6"/>
      <c r="BL96" s="6"/>
      <c r="BM96" s="41"/>
      <c r="BN96" s="11"/>
      <c r="BO96" s="6"/>
      <c r="BP96" s="6"/>
      <c r="BQ96" s="6"/>
      <c r="BR96" s="12"/>
      <c r="BS96" s="11"/>
      <c r="BT96" s="6"/>
      <c r="BU96" s="6"/>
      <c r="BV96" s="6"/>
      <c r="BW96" s="12"/>
      <c r="BX96" s="11"/>
      <c r="BY96" s="6"/>
      <c r="BZ96" s="6"/>
      <c r="CA96" s="12"/>
      <c r="CB96" s="11"/>
      <c r="CC96" s="83"/>
      <c r="CD96" s="1"/>
      <c r="CE96" s="1"/>
      <c r="CF96" s="1"/>
      <c r="CG96" s="1"/>
      <c r="CH96" s="1"/>
      <c r="CT96" s="23"/>
      <c r="CU96" s="36" t="str">
        <f t="shared" si="8"/>
        <v/>
      </c>
      <c r="CV96" s="37" t="str">
        <f>IF(AND(L96="",N96="",P96="",Q96=""),"",SUM(L96,N96,P96,#REF!,Q96))</f>
        <v/>
      </c>
      <c r="CW96" s="37" t="str">
        <f t="shared" si="9"/>
        <v/>
      </c>
      <c r="CX96" s="36" t="str">
        <f>IF(AND(T96="",V96="",X96="",Y96=""),"",SUM(T96,V96,X96,#REF!,Y96))</f>
        <v/>
      </c>
      <c r="CY96" s="37" t="str">
        <f t="shared" si="10"/>
        <v/>
      </c>
      <c r="CZ96" s="36" t="str">
        <f t="shared" si="11"/>
        <v/>
      </c>
      <c r="DA96" s="37" t="str">
        <f t="shared" si="12"/>
        <v/>
      </c>
      <c r="DB96" s="36" t="str">
        <f>IF(AND(AK96="",AN96="",AO96="",AP96=""),"",SUM(AK96,AN96,AO96,#REF!,AP96))</f>
        <v/>
      </c>
      <c r="DC96" s="37" t="str">
        <f t="shared" si="13"/>
        <v/>
      </c>
      <c r="DD96" s="36" t="str">
        <f>IF(AND(AS96="",AV96="",AW96="",AX96=""),"",SUM(AS96,AV96,AW96,#REF!,AX96))</f>
        <v/>
      </c>
      <c r="DE96" s="37" t="str">
        <f t="shared" si="14"/>
        <v/>
      </c>
      <c r="DF96" s="36" t="str">
        <f>IF(AND(BA96="",BD96="",BE96="",BF96=""),"",SUM(BA96,BD96,BE96,#REF!,BF96))</f>
        <v/>
      </c>
      <c r="DG96" s="37" t="str">
        <f t="shared" si="15"/>
        <v/>
      </c>
      <c r="DH96" s="34"/>
      <c r="DI96" s="34"/>
    </row>
    <row r="97" spans="1:113">
      <c r="A97" s="73">
        <v>91</v>
      </c>
      <c r="B97" s="412"/>
      <c r="C97" s="413"/>
      <c r="D97" s="414"/>
      <c r="E97" s="415"/>
      <c r="F97" s="416"/>
      <c r="G97" s="416"/>
      <c r="H97" s="417"/>
      <c r="I97" s="418"/>
      <c r="J97" s="419"/>
      <c r="K97" s="420"/>
      <c r="L97" s="11"/>
      <c r="M97" s="6"/>
      <c r="N97" s="6"/>
      <c r="O97" s="6"/>
      <c r="P97" s="6"/>
      <c r="Q97" s="41"/>
      <c r="R97" s="44"/>
      <c r="S97" s="12"/>
      <c r="T97" s="17"/>
      <c r="U97" s="18"/>
      <c r="V97" s="18"/>
      <c r="W97" s="18"/>
      <c r="X97" s="18"/>
      <c r="Y97" s="46"/>
      <c r="Z97" s="44"/>
      <c r="AA97" s="41"/>
      <c r="AB97" s="294"/>
      <c r="AC97" s="6"/>
      <c r="AD97" s="6"/>
      <c r="AE97" s="6"/>
      <c r="AF97" s="6"/>
      <c r="AG97" s="41"/>
      <c r="AH97" s="44"/>
      <c r="AI97" s="6"/>
      <c r="AJ97" s="44"/>
      <c r="AK97" s="11"/>
      <c r="AL97" s="6"/>
      <c r="AM97" s="6"/>
      <c r="AN97" s="6"/>
      <c r="AO97" s="6"/>
      <c r="AP97" s="41"/>
      <c r="AQ97" s="44"/>
      <c r="AR97" s="12"/>
      <c r="AS97" s="11"/>
      <c r="AT97" s="6"/>
      <c r="AU97" s="6"/>
      <c r="AV97" s="6"/>
      <c r="AW97" s="6"/>
      <c r="AX97" s="41"/>
      <c r="AY97" s="44"/>
      <c r="AZ97" s="12"/>
      <c r="BA97" s="11"/>
      <c r="BB97" s="6"/>
      <c r="BC97" s="6"/>
      <c r="BD97" s="6"/>
      <c r="BE97" s="6"/>
      <c r="BF97" s="41"/>
      <c r="BG97" s="44"/>
      <c r="BH97" s="12"/>
      <c r="BI97" s="11"/>
      <c r="BJ97" s="6"/>
      <c r="BK97" s="6"/>
      <c r="BL97" s="6"/>
      <c r="BM97" s="41"/>
      <c r="BN97" s="11"/>
      <c r="BO97" s="6"/>
      <c r="BP97" s="6"/>
      <c r="BQ97" s="6"/>
      <c r="BR97" s="12"/>
      <c r="BS97" s="11"/>
      <c r="BT97" s="6"/>
      <c r="BU97" s="6"/>
      <c r="BV97" s="6"/>
      <c r="BW97" s="12"/>
      <c r="BX97" s="11"/>
      <c r="BY97" s="6"/>
      <c r="BZ97" s="6"/>
      <c r="CA97" s="12"/>
      <c r="CB97" s="11"/>
      <c r="CC97" s="83"/>
      <c r="CD97" s="1"/>
      <c r="CE97" s="1"/>
      <c r="CF97" s="1"/>
      <c r="CG97" s="1"/>
      <c r="CH97" s="1"/>
      <c r="CT97" s="23"/>
      <c r="CU97" s="36" t="str">
        <f t="shared" si="8"/>
        <v/>
      </c>
      <c r="CV97" s="37" t="str">
        <f>IF(AND(L97="",N97="",P97="",Q97=""),"",SUM(L97,N97,P97,#REF!,Q97))</f>
        <v/>
      </c>
      <c r="CW97" s="37" t="str">
        <f t="shared" si="9"/>
        <v/>
      </c>
      <c r="CX97" s="36" t="str">
        <f>IF(AND(T97="",V97="",X97="",Y97=""),"",SUM(T97,V97,X97,#REF!,Y97))</f>
        <v/>
      </c>
      <c r="CY97" s="37" t="str">
        <f t="shared" si="10"/>
        <v/>
      </c>
      <c r="CZ97" s="36" t="str">
        <f t="shared" si="11"/>
        <v/>
      </c>
      <c r="DA97" s="37" t="str">
        <f t="shared" si="12"/>
        <v/>
      </c>
      <c r="DB97" s="36" t="str">
        <f>IF(AND(AK97="",AN97="",AO97="",AP97=""),"",SUM(AK97,AN97,AO97,#REF!,AP97))</f>
        <v/>
      </c>
      <c r="DC97" s="37" t="str">
        <f t="shared" si="13"/>
        <v/>
      </c>
      <c r="DD97" s="36" t="str">
        <f>IF(AND(AS97="",AV97="",AW97="",AX97=""),"",SUM(AS97,AV97,AW97,#REF!,AX97))</f>
        <v/>
      </c>
      <c r="DE97" s="37" t="str">
        <f t="shared" si="14"/>
        <v/>
      </c>
      <c r="DF97" s="36" t="str">
        <f>IF(AND(BA97="",BD97="",BE97="",BF97=""),"",SUM(BA97,BD97,BE97,#REF!,BF97))</f>
        <v/>
      </c>
      <c r="DG97" s="37" t="str">
        <f t="shared" si="15"/>
        <v/>
      </c>
      <c r="DH97" s="34"/>
      <c r="DI97" s="34"/>
    </row>
    <row r="98" spans="1:113">
      <c r="A98" s="73">
        <v>92</v>
      </c>
      <c r="B98" s="412"/>
      <c r="C98" s="413"/>
      <c r="D98" s="414"/>
      <c r="E98" s="415"/>
      <c r="F98" s="416"/>
      <c r="G98" s="416"/>
      <c r="H98" s="417"/>
      <c r="I98" s="418"/>
      <c r="J98" s="419"/>
      <c r="K98" s="420"/>
      <c r="L98" s="11"/>
      <c r="M98" s="6"/>
      <c r="N98" s="6"/>
      <c r="O98" s="6"/>
      <c r="P98" s="6"/>
      <c r="Q98" s="41"/>
      <c r="R98" s="44"/>
      <c r="S98" s="12"/>
      <c r="T98" s="17"/>
      <c r="U98" s="18"/>
      <c r="V98" s="18"/>
      <c r="W98" s="18"/>
      <c r="X98" s="18"/>
      <c r="Y98" s="46"/>
      <c r="Z98" s="44"/>
      <c r="AA98" s="41"/>
      <c r="AB98" s="294"/>
      <c r="AC98" s="6"/>
      <c r="AD98" s="6"/>
      <c r="AE98" s="6"/>
      <c r="AF98" s="6"/>
      <c r="AG98" s="41"/>
      <c r="AH98" s="44"/>
      <c r="AI98" s="6"/>
      <c r="AJ98" s="44"/>
      <c r="AK98" s="11"/>
      <c r="AL98" s="6"/>
      <c r="AM98" s="6"/>
      <c r="AN98" s="6"/>
      <c r="AO98" s="6"/>
      <c r="AP98" s="41"/>
      <c r="AQ98" s="44"/>
      <c r="AR98" s="12"/>
      <c r="AS98" s="11"/>
      <c r="AT98" s="6"/>
      <c r="AU98" s="6"/>
      <c r="AV98" s="6"/>
      <c r="AW98" s="6"/>
      <c r="AX98" s="41"/>
      <c r="AY98" s="44"/>
      <c r="AZ98" s="12"/>
      <c r="BA98" s="11"/>
      <c r="BB98" s="6"/>
      <c r="BC98" s="6"/>
      <c r="BD98" s="6"/>
      <c r="BE98" s="6"/>
      <c r="BF98" s="41"/>
      <c r="BG98" s="44"/>
      <c r="BH98" s="12"/>
      <c r="BI98" s="11"/>
      <c r="BJ98" s="6"/>
      <c r="BK98" s="6"/>
      <c r="BL98" s="6"/>
      <c r="BM98" s="41"/>
      <c r="BN98" s="11"/>
      <c r="BO98" s="6"/>
      <c r="BP98" s="6"/>
      <c r="BQ98" s="6"/>
      <c r="BR98" s="12"/>
      <c r="BS98" s="11"/>
      <c r="BT98" s="6"/>
      <c r="BU98" s="6"/>
      <c r="BV98" s="6"/>
      <c r="BW98" s="12"/>
      <c r="BX98" s="11"/>
      <c r="BY98" s="6"/>
      <c r="BZ98" s="6"/>
      <c r="CA98" s="12"/>
      <c r="CB98" s="11"/>
      <c r="CC98" s="83"/>
      <c r="CD98" s="1"/>
      <c r="CE98" s="1"/>
      <c r="CF98" s="1"/>
      <c r="CG98" s="1"/>
      <c r="CH98" s="1"/>
      <c r="CT98" s="23"/>
      <c r="CU98" s="36" t="str">
        <f t="shared" si="8"/>
        <v/>
      </c>
      <c r="CV98" s="37" t="str">
        <f>IF(AND(L98="",N98="",P98="",Q98=""),"",SUM(L98,N98,P98,#REF!,Q98))</f>
        <v/>
      </c>
      <c r="CW98" s="37" t="str">
        <f t="shared" si="9"/>
        <v/>
      </c>
      <c r="CX98" s="36" t="str">
        <f>IF(AND(T98="",V98="",X98="",Y98=""),"",SUM(T98,V98,X98,#REF!,Y98))</f>
        <v/>
      </c>
      <c r="CY98" s="37" t="str">
        <f t="shared" si="10"/>
        <v/>
      </c>
      <c r="CZ98" s="36" t="str">
        <f t="shared" si="11"/>
        <v/>
      </c>
      <c r="DA98" s="37" t="str">
        <f t="shared" si="12"/>
        <v/>
      </c>
      <c r="DB98" s="36" t="str">
        <f>IF(AND(AK98="",AN98="",AO98="",AP98=""),"",SUM(AK98,AN98,AO98,#REF!,AP98))</f>
        <v/>
      </c>
      <c r="DC98" s="37" t="str">
        <f t="shared" si="13"/>
        <v/>
      </c>
      <c r="DD98" s="36" t="str">
        <f>IF(AND(AS98="",AV98="",AW98="",AX98=""),"",SUM(AS98,AV98,AW98,#REF!,AX98))</f>
        <v/>
      </c>
      <c r="DE98" s="37" t="str">
        <f t="shared" si="14"/>
        <v/>
      </c>
      <c r="DF98" s="36" t="str">
        <f>IF(AND(BA98="",BD98="",BE98="",BF98=""),"",SUM(BA98,BD98,BE98,#REF!,BF98))</f>
        <v/>
      </c>
      <c r="DG98" s="37" t="str">
        <f t="shared" si="15"/>
        <v/>
      </c>
      <c r="DH98" s="34"/>
      <c r="DI98" s="34"/>
    </row>
    <row r="99" spans="1:113">
      <c r="A99" s="73">
        <v>93</v>
      </c>
      <c r="B99" s="412"/>
      <c r="C99" s="413"/>
      <c r="D99" s="414"/>
      <c r="E99" s="415"/>
      <c r="F99" s="416"/>
      <c r="G99" s="416"/>
      <c r="H99" s="417"/>
      <c r="I99" s="418"/>
      <c r="J99" s="419"/>
      <c r="K99" s="420"/>
      <c r="L99" s="11"/>
      <c r="M99" s="6"/>
      <c r="N99" s="6"/>
      <c r="O99" s="6"/>
      <c r="P99" s="6"/>
      <c r="Q99" s="41"/>
      <c r="R99" s="44"/>
      <c r="S99" s="12"/>
      <c r="T99" s="17"/>
      <c r="U99" s="18"/>
      <c r="V99" s="18"/>
      <c r="W99" s="18"/>
      <c r="X99" s="18"/>
      <c r="Y99" s="46"/>
      <c r="Z99" s="44"/>
      <c r="AA99" s="41"/>
      <c r="AB99" s="294"/>
      <c r="AC99" s="6"/>
      <c r="AD99" s="6"/>
      <c r="AE99" s="6"/>
      <c r="AF99" s="6"/>
      <c r="AG99" s="41"/>
      <c r="AH99" s="44"/>
      <c r="AI99" s="6"/>
      <c r="AJ99" s="44"/>
      <c r="AK99" s="11"/>
      <c r="AL99" s="6"/>
      <c r="AM99" s="6"/>
      <c r="AN99" s="6"/>
      <c r="AO99" s="6"/>
      <c r="AP99" s="41"/>
      <c r="AQ99" s="44"/>
      <c r="AR99" s="12"/>
      <c r="AS99" s="11"/>
      <c r="AT99" s="6"/>
      <c r="AU99" s="6"/>
      <c r="AV99" s="6"/>
      <c r="AW99" s="6"/>
      <c r="AX99" s="41"/>
      <c r="AY99" s="44"/>
      <c r="AZ99" s="12"/>
      <c r="BA99" s="11"/>
      <c r="BB99" s="6"/>
      <c r="BC99" s="6"/>
      <c r="BD99" s="6"/>
      <c r="BE99" s="6"/>
      <c r="BF99" s="41"/>
      <c r="BG99" s="44"/>
      <c r="BH99" s="12"/>
      <c r="BI99" s="11"/>
      <c r="BJ99" s="6"/>
      <c r="BK99" s="6"/>
      <c r="BL99" s="6"/>
      <c r="BM99" s="41"/>
      <c r="BN99" s="11"/>
      <c r="BO99" s="6"/>
      <c r="BP99" s="6"/>
      <c r="BQ99" s="6"/>
      <c r="BR99" s="12"/>
      <c r="BS99" s="11"/>
      <c r="BT99" s="6"/>
      <c r="BU99" s="6"/>
      <c r="BV99" s="6"/>
      <c r="BW99" s="12"/>
      <c r="BX99" s="11"/>
      <c r="BY99" s="6"/>
      <c r="BZ99" s="6"/>
      <c r="CA99" s="12"/>
      <c r="CB99" s="11"/>
      <c r="CC99" s="83"/>
      <c r="CD99" s="1"/>
      <c r="CE99" s="1"/>
      <c r="CF99" s="1"/>
      <c r="CG99" s="1"/>
      <c r="CH99" s="1"/>
      <c r="CT99" s="23"/>
      <c r="CU99" s="36" t="str">
        <f t="shared" si="8"/>
        <v/>
      </c>
      <c r="CV99" s="37" t="str">
        <f>IF(AND(L99="",N99="",P99="",Q99=""),"",SUM(L99,N99,P99,#REF!,Q99))</f>
        <v/>
      </c>
      <c r="CW99" s="37" t="str">
        <f t="shared" si="9"/>
        <v/>
      </c>
      <c r="CX99" s="36" t="str">
        <f>IF(AND(T99="",V99="",X99="",Y99=""),"",SUM(T99,V99,X99,#REF!,Y99))</f>
        <v/>
      </c>
      <c r="CY99" s="37" t="str">
        <f t="shared" si="10"/>
        <v/>
      </c>
      <c r="CZ99" s="36" t="str">
        <f t="shared" si="11"/>
        <v/>
      </c>
      <c r="DA99" s="37" t="str">
        <f t="shared" si="12"/>
        <v/>
      </c>
      <c r="DB99" s="36" t="str">
        <f>IF(AND(AK99="",AN99="",AO99="",AP99=""),"",SUM(AK99,AN99,AO99,#REF!,AP99))</f>
        <v/>
      </c>
      <c r="DC99" s="37" t="str">
        <f t="shared" si="13"/>
        <v/>
      </c>
      <c r="DD99" s="36" t="str">
        <f>IF(AND(AS99="",AV99="",AW99="",AX99=""),"",SUM(AS99,AV99,AW99,#REF!,AX99))</f>
        <v/>
      </c>
      <c r="DE99" s="37" t="str">
        <f t="shared" si="14"/>
        <v/>
      </c>
      <c r="DF99" s="36" t="str">
        <f>IF(AND(BA99="",BD99="",BE99="",BF99=""),"",SUM(BA99,BD99,BE99,#REF!,BF99))</f>
        <v/>
      </c>
      <c r="DG99" s="37" t="str">
        <f t="shared" si="15"/>
        <v/>
      </c>
      <c r="DH99" s="34"/>
      <c r="DI99" s="34"/>
    </row>
    <row r="100" spans="1:113">
      <c r="A100" s="73">
        <v>94</v>
      </c>
      <c r="B100" s="412"/>
      <c r="C100" s="413"/>
      <c r="D100" s="414"/>
      <c r="E100" s="415"/>
      <c r="F100" s="416"/>
      <c r="G100" s="416"/>
      <c r="H100" s="417"/>
      <c r="I100" s="418"/>
      <c r="J100" s="419"/>
      <c r="K100" s="420"/>
      <c r="L100" s="11"/>
      <c r="M100" s="6"/>
      <c r="N100" s="6"/>
      <c r="O100" s="6"/>
      <c r="P100" s="6"/>
      <c r="Q100" s="41"/>
      <c r="R100" s="44"/>
      <c r="S100" s="12"/>
      <c r="T100" s="17"/>
      <c r="U100" s="18"/>
      <c r="V100" s="18"/>
      <c r="W100" s="18"/>
      <c r="X100" s="18"/>
      <c r="Y100" s="46"/>
      <c r="Z100" s="44"/>
      <c r="AA100" s="41"/>
      <c r="AB100" s="294"/>
      <c r="AC100" s="6"/>
      <c r="AD100" s="6"/>
      <c r="AE100" s="6"/>
      <c r="AF100" s="6"/>
      <c r="AG100" s="41"/>
      <c r="AH100" s="44"/>
      <c r="AI100" s="6"/>
      <c r="AJ100" s="44"/>
      <c r="AK100" s="11"/>
      <c r="AL100" s="6"/>
      <c r="AM100" s="6"/>
      <c r="AN100" s="6"/>
      <c r="AO100" s="6"/>
      <c r="AP100" s="41"/>
      <c r="AQ100" s="44"/>
      <c r="AR100" s="12"/>
      <c r="AS100" s="11"/>
      <c r="AT100" s="6"/>
      <c r="AU100" s="6"/>
      <c r="AV100" s="6"/>
      <c r="AW100" s="6"/>
      <c r="AX100" s="41"/>
      <c r="AY100" s="44"/>
      <c r="AZ100" s="12"/>
      <c r="BA100" s="11"/>
      <c r="BB100" s="6"/>
      <c r="BC100" s="6"/>
      <c r="BD100" s="6"/>
      <c r="BE100" s="6"/>
      <c r="BF100" s="41"/>
      <c r="BG100" s="44"/>
      <c r="BH100" s="12"/>
      <c r="BI100" s="11"/>
      <c r="BJ100" s="6"/>
      <c r="BK100" s="6"/>
      <c r="BL100" s="6"/>
      <c r="BM100" s="41"/>
      <c r="BN100" s="11"/>
      <c r="BO100" s="6"/>
      <c r="BP100" s="6"/>
      <c r="BQ100" s="6"/>
      <c r="BR100" s="12"/>
      <c r="BS100" s="11"/>
      <c r="BT100" s="6"/>
      <c r="BU100" s="6"/>
      <c r="BV100" s="6"/>
      <c r="BW100" s="12"/>
      <c r="BX100" s="11"/>
      <c r="BY100" s="6"/>
      <c r="BZ100" s="6"/>
      <c r="CA100" s="12"/>
      <c r="CB100" s="11"/>
      <c r="CC100" s="83"/>
      <c r="CD100" s="1"/>
      <c r="CE100" s="1"/>
      <c r="CF100" s="1"/>
      <c r="CG100" s="1"/>
      <c r="CH100" s="1"/>
      <c r="CT100" s="23"/>
      <c r="CU100" s="36" t="str">
        <f t="shared" si="8"/>
        <v/>
      </c>
      <c r="CV100" s="37" t="str">
        <f>IF(AND(L100="",N100="",P100="",Q100=""),"",SUM(L100,N100,P100,#REF!,Q100))</f>
        <v/>
      </c>
      <c r="CW100" s="37" t="str">
        <f t="shared" si="9"/>
        <v/>
      </c>
      <c r="CX100" s="36" t="str">
        <f>IF(AND(T100="",V100="",X100="",Y100=""),"",SUM(T100,V100,X100,#REF!,Y100))</f>
        <v/>
      </c>
      <c r="CY100" s="37" t="str">
        <f t="shared" si="10"/>
        <v/>
      </c>
      <c r="CZ100" s="36" t="str">
        <f t="shared" si="11"/>
        <v/>
      </c>
      <c r="DA100" s="37" t="str">
        <f t="shared" si="12"/>
        <v/>
      </c>
      <c r="DB100" s="36" t="str">
        <f>IF(AND(AK100="",AN100="",AO100="",AP100=""),"",SUM(AK100,AN100,AO100,#REF!,AP100))</f>
        <v/>
      </c>
      <c r="DC100" s="37" t="str">
        <f t="shared" si="13"/>
        <v/>
      </c>
      <c r="DD100" s="36" t="str">
        <f>IF(AND(AS100="",AV100="",AW100="",AX100=""),"",SUM(AS100,AV100,AW100,#REF!,AX100))</f>
        <v/>
      </c>
      <c r="DE100" s="37" t="str">
        <f t="shared" si="14"/>
        <v/>
      </c>
      <c r="DF100" s="36" t="str">
        <f>IF(AND(BA100="",BD100="",BE100="",BF100=""),"",SUM(BA100,BD100,BE100,#REF!,BF100))</f>
        <v/>
      </c>
      <c r="DG100" s="37" t="str">
        <f t="shared" si="15"/>
        <v/>
      </c>
      <c r="DH100" s="34"/>
      <c r="DI100" s="34"/>
    </row>
    <row r="101" spans="1:113">
      <c r="A101" s="73">
        <v>95</v>
      </c>
      <c r="B101" s="412"/>
      <c r="C101" s="413"/>
      <c r="D101" s="414"/>
      <c r="E101" s="415"/>
      <c r="F101" s="416"/>
      <c r="G101" s="416"/>
      <c r="H101" s="417"/>
      <c r="I101" s="418"/>
      <c r="J101" s="419"/>
      <c r="K101" s="420"/>
      <c r="L101" s="11"/>
      <c r="M101" s="6"/>
      <c r="N101" s="6"/>
      <c r="O101" s="6"/>
      <c r="P101" s="6"/>
      <c r="Q101" s="41"/>
      <c r="R101" s="44"/>
      <c r="S101" s="12"/>
      <c r="T101" s="17"/>
      <c r="U101" s="18"/>
      <c r="V101" s="18"/>
      <c r="W101" s="18"/>
      <c r="X101" s="18"/>
      <c r="Y101" s="46"/>
      <c r="Z101" s="44"/>
      <c r="AA101" s="41"/>
      <c r="AB101" s="294"/>
      <c r="AC101" s="6"/>
      <c r="AD101" s="6"/>
      <c r="AE101" s="6"/>
      <c r="AF101" s="6"/>
      <c r="AG101" s="41"/>
      <c r="AH101" s="44"/>
      <c r="AI101" s="6"/>
      <c r="AJ101" s="44"/>
      <c r="AK101" s="11"/>
      <c r="AL101" s="6"/>
      <c r="AM101" s="6"/>
      <c r="AN101" s="6"/>
      <c r="AO101" s="6"/>
      <c r="AP101" s="41"/>
      <c r="AQ101" s="44"/>
      <c r="AR101" s="12"/>
      <c r="AS101" s="11"/>
      <c r="AT101" s="6"/>
      <c r="AU101" s="6"/>
      <c r="AV101" s="6"/>
      <c r="AW101" s="6"/>
      <c r="AX101" s="41"/>
      <c r="AY101" s="44"/>
      <c r="AZ101" s="12"/>
      <c r="BA101" s="11"/>
      <c r="BB101" s="6"/>
      <c r="BC101" s="6"/>
      <c r="BD101" s="6"/>
      <c r="BE101" s="6"/>
      <c r="BF101" s="41"/>
      <c r="BG101" s="44"/>
      <c r="BH101" s="12"/>
      <c r="BI101" s="11"/>
      <c r="BJ101" s="6"/>
      <c r="BK101" s="6"/>
      <c r="BL101" s="6"/>
      <c r="BM101" s="41"/>
      <c r="BN101" s="11"/>
      <c r="BO101" s="6"/>
      <c r="BP101" s="6"/>
      <c r="BQ101" s="6"/>
      <c r="BR101" s="12"/>
      <c r="BS101" s="11"/>
      <c r="BT101" s="6"/>
      <c r="BU101" s="6"/>
      <c r="BV101" s="6"/>
      <c r="BW101" s="12"/>
      <c r="BX101" s="11"/>
      <c r="BY101" s="6"/>
      <c r="BZ101" s="6"/>
      <c r="CA101" s="12"/>
      <c r="CB101" s="11"/>
      <c r="CC101" s="83"/>
      <c r="CD101" s="1"/>
      <c r="CE101" s="1"/>
      <c r="CF101" s="1"/>
      <c r="CG101" s="1"/>
      <c r="CH101" s="1"/>
      <c r="CT101" s="23"/>
      <c r="CU101" s="36" t="str">
        <f t="shared" si="8"/>
        <v/>
      </c>
      <c r="CV101" s="37" t="str">
        <f>IF(AND(L101="",N101="",P101="",Q101=""),"",SUM(L101,N101,P101,#REF!,Q101))</f>
        <v/>
      </c>
      <c r="CW101" s="37" t="str">
        <f t="shared" si="9"/>
        <v/>
      </c>
      <c r="CX101" s="36" t="str">
        <f>IF(AND(T101="",V101="",X101="",Y101=""),"",SUM(T101,V101,X101,#REF!,Y101))</f>
        <v/>
      </c>
      <c r="CY101" s="37" t="str">
        <f t="shared" si="10"/>
        <v/>
      </c>
      <c r="CZ101" s="36" t="str">
        <f t="shared" si="11"/>
        <v/>
      </c>
      <c r="DA101" s="37" t="str">
        <f t="shared" si="12"/>
        <v/>
      </c>
      <c r="DB101" s="36" t="str">
        <f>IF(AND(AK101="",AN101="",AO101="",AP101=""),"",SUM(AK101,AN101,AO101,#REF!,AP101))</f>
        <v/>
      </c>
      <c r="DC101" s="37" t="str">
        <f t="shared" si="13"/>
        <v/>
      </c>
      <c r="DD101" s="36" t="str">
        <f>IF(AND(AS101="",AV101="",AW101="",AX101=""),"",SUM(AS101,AV101,AW101,#REF!,AX101))</f>
        <v/>
      </c>
      <c r="DE101" s="37" t="str">
        <f t="shared" si="14"/>
        <v/>
      </c>
      <c r="DF101" s="36" t="str">
        <f>IF(AND(BA101="",BD101="",BE101="",BF101=""),"",SUM(BA101,BD101,BE101,#REF!,BF101))</f>
        <v/>
      </c>
      <c r="DG101" s="37" t="str">
        <f t="shared" si="15"/>
        <v/>
      </c>
      <c r="DH101" s="34"/>
      <c r="DI101" s="34"/>
    </row>
    <row r="102" spans="1:113">
      <c r="A102" s="73">
        <v>96</v>
      </c>
      <c r="B102" s="412"/>
      <c r="C102" s="413"/>
      <c r="D102" s="414"/>
      <c r="E102" s="415"/>
      <c r="F102" s="416"/>
      <c r="G102" s="416"/>
      <c r="H102" s="417"/>
      <c r="I102" s="418"/>
      <c r="J102" s="419"/>
      <c r="K102" s="420"/>
      <c r="L102" s="11"/>
      <c r="M102" s="6"/>
      <c r="N102" s="6"/>
      <c r="O102" s="6"/>
      <c r="P102" s="6"/>
      <c r="Q102" s="41"/>
      <c r="R102" s="44"/>
      <c r="S102" s="12"/>
      <c r="T102" s="17"/>
      <c r="U102" s="18"/>
      <c r="V102" s="18"/>
      <c r="W102" s="18"/>
      <c r="X102" s="18"/>
      <c r="Y102" s="46"/>
      <c r="Z102" s="44"/>
      <c r="AA102" s="41"/>
      <c r="AB102" s="294"/>
      <c r="AC102" s="6"/>
      <c r="AD102" s="6"/>
      <c r="AE102" s="6"/>
      <c r="AF102" s="6"/>
      <c r="AG102" s="41"/>
      <c r="AH102" s="44"/>
      <c r="AI102" s="6"/>
      <c r="AJ102" s="44"/>
      <c r="AK102" s="11"/>
      <c r="AL102" s="6"/>
      <c r="AM102" s="6"/>
      <c r="AN102" s="6"/>
      <c r="AO102" s="6"/>
      <c r="AP102" s="41"/>
      <c r="AQ102" s="44"/>
      <c r="AR102" s="12"/>
      <c r="AS102" s="11"/>
      <c r="AT102" s="6"/>
      <c r="AU102" s="6"/>
      <c r="AV102" s="6"/>
      <c r="AW102" s="6"/>
      <c r="AX102" s="41"/>
      <c r="AY102" s="44"/>
      <c r="AZ102" s="12"/>
      <c r="BA102" s="11"/>
      <c r="BB102" s="6"/>
      <c r="BC102" s="6"/>
      <c r="BD102" s="6"/>
      <c r="BE102" s="6"/>
      <c r="BF102" s="41"/>
      <c r="BG102" s="44"/>
      <c r="BH102" s="12"/>
      <c r="BI102" s="11"/>
      <c r="BJ102" s="6"/>
      <c r="BK102" s="6"/>
      <c r="BL102" s="6"/>
      <c r="BM102" s="41"/>
      <c r="BN102" s="11"/>
      <c r="BO102" s="6"/>
      <c r="BP102" s="6"/>
      <c r="BQ102" s="6"/>
      <c r="BR102" s="12"/>
      <c r="BS102" s="11"/>
      <c r="BT102" s="6"/>
      <c r="BU102" s="6"/>
      <c r="BV102" s="6"/>
      <c r="BW102" s="12"/>
      <c r="BX102" s="11"/>
      <c r="BY102" s="6"/>
      <c r="BZ102" s="6"/>
      <c r="CA102" s="12"/>
      <c r="CB102" s="11"/>
      <c r="CC102" s="83"/>
      <c r="CD102" s="1"/>
      <c r="CE102" s="1"/>
      <c r="CF102" s="1"/>
      <c r="CG102" s="1"/>
      <c r="CH102" s="1"/>
      <c r="CT102" s="23"/>
      <c r="CU102" s="36" t="str">
        <f t="shared" si="8"/>
        <v/>
      </c>
      <c r="CV102" s="37" t="str">
        <f>IF(AND(L102="",N102="",P102="",Q102=""),"",SUM(L102,N102,P102,#REF!,Q102))</f>
        <v/>
      </c>
      <c r="CW102" s="37" t="str">
        <f t="shared" si="9"/>
        <v/>
      </c>
      <c r="CX102" s="36" t="str">
        <f>IF(AND(T102="",V102="",X102="",Y102=""),"",SUM(T102,V102,X102,#REF!,Y102))</f>
        <v/>
      </c>
      <c r="CY102" s="37" t="str">
        <f t="shared" si="10"/>
        <v/>
      </c>
      <c r="CZ102" s="36" t="str">
        <f t="shared" si="11"/>
        <v/>
      </c>
      <c r="DA102" s="37" t="str">
        <f t="shared" si="12"/>
        <v/>
      </c>
      <c r="DB102" s="36" t="str">
        <f>IF(AND(AK102="",AN102="",AO102="",AP102=""),"",SUM(AK102,AN102,AO102,#REF!,AP102))</f>
        <v/>
      </c>
      <c r="DC102" s="37" t="str">
        <f t="shared" si="13"/>
        <v/>
      </c>
      <c r="DD102" s="36" t="str">
        <f>IF(AND(AS102="",AV102="",AW102="",AX102=""),"",SUM(AS102,AV102,AW102,#REF!,AX102))</f>
        <v/>
      </c>
      <c r="DE102" s="37" t="str">
        <f t="shared" si="14"/>
        <v/>
      </c>
      <c r="DF102" s="36" t="str">
        <f>IF(AND(BA102="",BD102="",BE102="",BF102=""),"",SUM(BA102,BD102,BE102,#REF!,BF102))</f>
        <v/>
      </c>
      <c r="DG102" s="37" t="str">
        <f t="shared" si="15"/>
        <v/>
      </c>
      <c r="DH102" s="34"/>
      <c r="DI102" s="34"/>
    </row>
    <row r="103" spans="1:113">
      <c r="A103" s="73">
        <v>97</v>
      </c>
      <c r="B103" s="412"/>
      <c r="C103" s="413"/>
      <c r="D103" s="414"/>
      <c r="E103" s="415"/>
      <c r="F103" s="416"/>
      <c r="G103" s="416"/>
      <c r="H103" s="417"/>
      <c r="I103" s="418"/>
      <c r="J103" s="419"/>
      <c r="K103" s="420"/>
      <c r="L103" s="11"/>
      <c r="M103" s="6"/>
      <c r="N103" s="6"/>
      <c r="O103" s="6"/>
      <c r="P103" s="6"/>
      <c r="Q103" s="41"/>
      <c r="R103" s="44"/>
      <c r="S103" s="12"/>
      <c r="T103" s="17"/>
      <c r="U103" s="18"/>
      <c r="V103" s="18"/>
      <c r="W103" s="18"/>
      <c r="X103" s="18"/>
      <c r="Y103" s="46"/>
      <c r="Z103" s="44"/>
      <c r="AA103" s="41"/>
      <c r="AB103" s="294"/>
      <c r="AC103" s="6"/>
      <c r="AD103" s="6"/>
      <c r="AE103" s="6"/>
      <c r="AF103" s="6"/>
      <c r="AG103" s="41"/>
      <c r="AH103" s="44"/>
      <c r="AI103" s="6"/>
      <c r="AJ103" s="44"/>
      <c r="AK103" s="11"/>
      <c r="AL103" s="6"/>
      <c r="AM103" s="6"/>
      <c r="AN103" s="6"/>
      <c r="AO103" s="6"/>
      <c r="AP103" s="41"/>
      <c r="AQ103" s="44"/>
      <c r="AR103" s="12"/>
      <c r="AS103" s="11"/>
      <c r="AT103" s="6"/>
      <c r="AU103" s="6"/>
      <c r="AV103" s="6"/>
      <c r="AW103" s="6"/>
      <c r="AX103" s="41"/>
      <c r="AY103" s="44"/>
      <c r="AZ103" s="12"/>
      <c r="BA103" s="11"/>
      <c r="BB103" s="6"/>
      <c r="BC103" s="6"/>
      <c r="BD103" s="6"/>
      <c r="BE103" s="6"/>
      <c r="BF103" s="41"/>
      <c r="BG103" s="44"/>
      <c r="BH103" s="12"/>
      <c r="BI103" s="11"/>
      <c r="BJ103" s="6"/>
      <c r="BK103" s="6"/>
      <c r="BL103" s="6"/>
      <c r="BM103" s="41"/>
      <c r="BN103" s="11"/>
      <c r="BO103" s="6"/>
      <c r="BP103" s="6"/>
      <c r="BQ103" s="6"/>
      <c r="BR103" s="12"/>
      <c r="BS103" s="11"/>
      <c r="BT103" s="6"/>
      <c r="BU103" s="6"/>
      <c r="BV103" s="6"/>
      <c r="BW103" s="12"/>
      <c r="BX103" s="11"/>
      <c r="BY103" s="6"/>
      <c r="BZ103" s="6"/>
      <c r="CA103" s="12"/>
      <c r="CB103" s="11"/>
      <c r="CC103" s="83"/>
      <c r="CD103" s="1"/>
      <c r="CE103" s="1"/>
      <c r="CF103" s="1"/>
      <c r="CG103" s="1"/>
      <c r="CH103" s="1"/>
      <c r="CT103" s="23"/>
      <c r="CU103" s="36" t="str">
        <f t="shared" si="8"/>
        <v/>
      </c>
      <c r="CV103" s="37" t="str">
        <f>IF(AND(L103="",N103="",P103="",Q103=""),"",SUM(L103,N103,P103,#REF!,Q103))</f>
        <v/>
      </c>
      <c r="CW103" s="37" t="str">
        <f t="shared" si="9"/>
        <v/>
      </c>
      <c r="CX103" s="36" t="str">
        <f>IF(AND(T103="",V103="",X103="",Y103=""),"",SUM(T103,V103,X103,#REF!,Y103))</f>
        <v/>
      </c>
      <c r="CY103" s="37" t="str">
        <f t="shared" si="10"/>
        <v/>
      </c>
      <c r="CZ103" s="36" t="str">
        <f t="shared" si="11"/>
        <v/>
      </c>
      <c r="DA103" s="37" t="str">
        <f t="shared" si="12"/>
        <v/>
      </c>
      <c r="DB103" s="36" t="str">
        <f>IF(AND(AK103="",AN103="",AO103="",AP103=""),"",SUM(AK103,AN103,AO103,#REF!,AP103))</f>
        <v/>
      </c>
      <c r="DC103" s="37" t="str">
        <f t="shared" si="13"/>
        <v/>
      </c>
      <c r="DD103" s="36" t="str">
        <f>IF(AND(AS103="",AV103="",AW103="",AX103=""),"",SUM(AS103,AV103,AW103,#REF!,AX103))</f>
        <v/>
      </c>
      <c r="DE103" s="37" t="str">
        <f t="shared" si="14"/>
        <v/>
      </c>
      <c r="DF103" s="36" t="str">
        <f>IF(AND(BA103="",BD103="",BE103="",BF103=""),"",SUM(BA103,BD103,BE103,#REF!,BF103))</f>
        <v/>
      </c>
      <c r="DG103" s="37" t="str">
        <f t="shared" si="15"/>
        <v/>
      </c>
      <c r="DH103" s="34"/>
      <c r="DI103" s="34"/>
    </row>
    <row r="104" spans="1:113">
      <c r="A104" s="73">
        <v>98</v>
      </c>
      <c r="B104" s="412"/>
      <c r="C104" s="413"/>
      <c r="D104" s="414"/>
      <c r="E104" s="415"/>
      <c r="F104" s="416"/>
      <c r="G104" s="416"/>
      <c r="H104" s="417"/>
      <c r="I104" s="418"/>
      <c r="J104" s="419"/>
      <c r="K104" s="420"/>
      <c r="L104" s="11"/>
      <c r="M104" s="6"/>
      <c r="N104" s="6"/>
      <c r="O104" s="6"/>
      <c r="P104" s="6"/>
      <c r="Q104" s="41"/>
      <c r="R104" s="44"/>
      <c r="S104" s="12"/>
      <c r="T104" s="17"/>
      <c r="U104" s="18"/>
      <c r="V104" s="18"/>
      <c r="W104" s="18"/>
      <c r="X104" s="18"/>
      <c r="Y104" s="46"/>
      <c r="Z104" s="44"/>
      <c r="AA104" s="41"/>
      <c r="AB104" s="294"/>
      <c r="AC104" s="6"/>
      <c r="AD104" s="6"/>
      <c r="AE104" s="6"/>
      <c r="AF104" s="6"/>
      <c r="AG104" s="41"/>
      <c r="AH104" s="44"/>
      <c r="AI104" s="6"/>
      <c r="AJ104" s="44"/>
      <c r="AK104" s="11"/>
      <c r="AL104" s="6"/>
      <c r="AM104" s="6"/>
      <c r="AN104" s="6"/>
      <c r="AO104" s="6"/>
      <c r="AP104" s="41"/>
      <c r="AQ104" s="44"/>
      <c r="AR104" s="12"/>
      <c r="AS104" s="11"/>
      <c r="AT104" s="6"/>
      <c r="AU104" s="6"/>
      <c r="AV104" s="6"/>
      <c r="AW104" s="6"/>
      <c r="AX104" s="41"/>
      <c r="AY104" s="44"/>
      <c r="AZ104" s="12"/>
      <c r="BA104" s="11"/>
      <c r="BB104" s="6"/>
      <c r="BC104" s="6"/>
      <c r="BD104" s="6"/>
      <c r="BE104" s="6"/>
      <c r="BF104" s="41"/>
      <c r="BG104" s="44"/>
      <c r="BH104" s="12"/>
      <c r="BI104" s="11"/>
      <c r="BJ104" s="6"/>
      <c r="BK104" s="6"/>
      <c r="BL104" s="6"/>
      <c r="BM104" s="41"/>
      <c r="BN104" s="11"/>
      <c r="BO104" s="6"/>
      <c r="BP104" s="6"/>
      <c r="BQ104" s="6"/>
      <c r="BR104" s="12"/>
      <c r="BS104" s="11"/>
      <c r="BT104" s="6"/>
      <c r="BU104" s="6"/>
      <c r="BV104" s="6"/>
      <c r="BW104" s="12"/>
      <c r="BX104" s="11"/>
      <c r="BY104" s="6"/>
      <c r="BZ104" s="6"/>
      <c r="CA104" s="12"/>
      <c r="CB104" s="11"/>
      <c r="CC104" s="83"/>
      <c r="CD104" s="1"/>
      <c r="CE104" s="1"/>
      <c r="CF104" s="1"/>
      <c r="CG104" s="1"/>
      <c r="CH104" s="1"/>
      <c r="CT104" s="23"/>
      <c r="CU104" s="36" t="str">
        <f t="shared" si="8"/>
        <v/>
      </c>
      <c r="CV104" s="37" t="str">
        <f>IF(AND(L104="",N104="",P104="",Q104=""),"",SUM(L104,N104,P104,#REF!,Q104))</f>
        <v/>
      </c>
      <c r="CW104" s="37" t="str">
        <f t="shared" si="9"/>
        <v/>
      </c>
      <c r="CX104" s="36" t="str">
        <f>IF(AND(T104="",V104="",X104="",Y104=""),"",SUM(T104,V104,X104,#REF!,Y104))</f>
        <v/>
      </c>
      <c r="CY104" s="37" t="str">
        <f t="shared" si="10"/>
        <v/>
      </c>
      <c r="CZ104" s="36" t="str">
        <f t="shared" si="11"/>
        <v/>
      </c>
      <c r="DA104" s="37" t="str">
        <f t="shared" si="12"/>
        <v/>
      </c>
      <c r="DB104" s="36" t="str">
        <f>IF(AND(AK104="",AN104="",AO104="",AP104=""),"",SUM(AK104,AN104,AO104,#REF!,AP104))</f>
        <v/>
      </c>
      <c r="DC104" s="37" t="str">
        <f t="shared" si="13"/>
        <v/>
      </c>
      <c r="DD104" s="36" t="str">
        <f>IF(AND(AS104="",AV104="",AW104="",AX104=""),"",SUM(AS104,AV104,AW104,#REF!,AX104))</f>
        <v/>
      </c>
      <c r="DE104" s="37" t="str">
        <f t="shared" si="14"/>
        <v/>
      </c>
      <c r="DF104" s="36" t="str">
        <f>IF(AND(BA104="",BD104="",BE104="",BF104=""),"",SUM(BA104,BD104,BE104,#REF!,BF104))</f>
        <v/>
      </c>
      <c r="DG104" s="37" t="str">
        <f t="shared" si="15"/>
        <v/>
      </c>
      <c r="DH104" s="34"/>
      <c r="DI104" s="34"/>
    </row>
    <row r="105" spans="1:113">
      <c r="A105" s="73">
        <v>99</v>
      </c>
      <c r="B105" s="412"/>
      <c r="C105" s="413"/>
      <c r="D105" s="414"/>
      <c r="E105" s="415"/>
      <c r="F105" s="416"/>
      <c r="G105" s="416"/>
      <c r="H105" s="417"/>
      <c r="I105" s="418"/>
      <c r="J105" s="419"/>
      <c r="K105" s="420"/>
      <c r="L105" s="11"/>
      <c r="M105" s="6"/>
      <c r="N105" s="6"/>
      <c r="O105" s="6"/>
      <c r="P105" s="6"/>
      <c r="Q105" s="41"/>
      <c r="R105" s="44"/>
      <c r="S105" s="12"/>
      <c r="T105" s="17"/>
      <c r="U105" s="18"/>
      <c r="V105" s="18"/>
      <c r="W105" s="18"/>
      <c r="X105" s="18"/>
      <c r="Y105" s="46"/>
      <c r="Z105" s="44"/>
      <c r="AA105" s="41"/>
      <c r="AB105" s="294"/>
      <c r="AC105" s="6"/>
      <c r="AD105" s="6"/>
      <c r="AE105" s="6"/>
      <c r="AF105" s="6"/>
      <c r="AG105" s="41"/>
      <c r="AH105" s="44"/>
      <c r="AI105" s="6"/>
      <c r="AJ105" s="44"/>
      <c r="AK105" s="11"/>
      <c r="AL105" s="6"/>
      <c r="AM105" s="6"/>
      <c r="AN105" s="6"/>
      <c r="AO105" s="6"/>
      <c r="AP105" s="41"/>
      <c r="AQ105" s="44"/>
      <c r="AR105" s="12"/>
      <c r="AS105" s="11"/>
      <c r="AT105" s="6"/>
      <c r="AU105" s="6"/>
      <c r="AV105" s="6"/>
      <c r="AW105" s="6"/>
      <c r="AX105" s="41"/>
      <c r="AY105" s="44"/>
      <c r="AZ105" s="12"/>
      <c r="BA105" s="11"/>
      <c r="BB105" s="6"/>
      <c r="BC105" s="6"/>
      <c r="BD105" s="6"/>
      <c r="BE105" s="6"/>
      <c r="BF105" s="41"/>
      <c r="BG105" s="44"/>
      <c r="BH105" s="12"/>
      <c r="BI105" s="11"/>
      <c r="BJ105" s="6"/>
      <c r="BK105" s="6"/>
      <c r="BL105" s="6"/>
      <c r="BM105" s="41"/>
      <c r="BN105" s="11"/>
      <c r="BO105" s="6"/>
      <c r="BP105" s="6"/>
      <c r="BQ105" s="6"/>
      <c r="BR105" s="12"/>
      <c r="BS105" s="11"/>
      <c r="BT105" s="6"/>
      <c r="BU105" s="6"/>
      <c r="BV105" s="6"/>
      <c r="BW105" s="12"/>
      <c r="BX105" s="11"/>
      <c r="BY105" s="6"/>
      <c r="BZ105" s="6"/>
      <c r="CA105" s="12"/>
      <c r="CB105" s="11"/>
      <c r="CC105" s="83"/>
      <c r="CD105" s="1"/>
      <c r="CE105" s="1"/>
      <c r="CF105" s="1"/>
      <c r="CG105" s="1"/>
      <c r="CH105" s="1"/>
      <c r="CT105" s="23"/>
      <c r="CU105" s="36" t="str">
        <f t="shared" si="8"/>
        <v/>
      </c>
      <c r="CV105" s="37" t="str">
        <f>IF(AND(L105="",N105="",P105="",Q105=""),"",SUM(L105,N105,P105,#REF!,Q105))</f>
        <v/>
      </c>
      <c r="CW105" s="37" t="str">
        <f t="shared" si="9"/>
        <v/>
      </c>
      <c r="CX105" s="36" t="str">
        <f>IF(AND(T105="",V105="",X105="",Y105=""),"",SUM(T105,V105,X105,#REF!,Y105))</f>
        <v/>
      </c>
      <c r="CY105" s="37" t="str">
        <f t="shared" si="10"/>
        <v/>
      </c>
      <c r="CZ105" s="36" t="str">
        <f t="shared" si="11"/>
        <v/>
      </c>
      <c r="DA105" s="37" t="str">
        <f t="shared" si="12"/>
        <v/>
      </c>
      <c r="DB105" s="36" t="str">
        <f>IF(AND(AK105="",AN105="",AO105="",AP105=""),"",SUM(AK105,AN105,AO105,#REF!,AP105))</f>
        <v/>
      </c>
      <c r="DC105" s="37" t="str">
        <f t="shared" si="13"/>
        <v/>
      </c>
      <c r="DD105" s="36" t="str">
        <f>IF(AND(AS105="",AV105="",AW105="",AX105=""),"",SUM(AS105,AV105,AW105,#REF!,AX105))</f>
        <v/>
      </c>
      <c r="DE105" s="37" t="str">
        <f t="shared" si="14"/>
        <v/>
      </c>
      <c r="DF105" s="36" t="str">
        <f>IF(AND(BA105="",BD105="",BE105="",BF105=""),"",SUM(BA105,BD105,BE105,#REF!,BF105))</f>
        <v/>
      </c>
      <c r="DG105" s="37" t="str">
        <f t="shared" si="15"/>
        <v/>
      </c>
      <c r="DH105" s="34"/>
      <c r="DI105" s="34"/>
    </row>
    <row r="106" spans="1:113">
      <c r="A106" s="73">
        <v>100</v>
      </c>
      <c r="B106" s="412"/>
      <c r="C106" s="413"/>
      <c r="D106" s="414"/>
      <c r="E106" s="415"/>
      <c r="F106" s="416"/>
      <c r="G106" s="416"/>
      <c r="H106" s="417"/>
      <c r="I106" s="418"/>
      <c r="J106" s="419"/>
      <c r="K106" s="420"/>
      <c r="L106" s="11"/>
      <c r="M106" s="6"/>
      <c r="N106" s="6"/>
      <c r="O106" s="6"/>
      <c r="P106" s="6"/>
      <c r="Q106" s="41"/>
      <c r="R106" s="44"/>
      <c r="S106" s="12"/>
      <c r="T106" s="17"/>
      <c r="U106" s="18"/>
      <c r="V106" s="18"/>
      <c r="W106" s="18"/>
      <c r="X106" s="18"/>
      <c r="Y106" s="46"/>
      <c r="Z106" s="44"/>
      <c r="AA106" s="41"/>
      <c r="AB106" s="294"/>
      <c r="AC106" s="6"/>
      <c r="AD106" s="6"/>
      <c r="AE106" s="6"/>
      <c r="AF106" s="6"/>
      <c r="AG106" s="41"/>
      <c r="AH106" s="44"/>
      <c r="AI106" s="6"/>
      <c r="AJ106" s="44"/>
      <c r="AK106" s="11"/>
      <c r="AL106" s="6"/>
      <c r="AM106" s="6"/>
      <c r="AN106" s="6"/>
      <c r="AO106" s="6"/>
      <c r="AP106" s="41"/>
      <c r="AQ106" s="44"/>
      <c r="AR106" s="12"/>
      <c r="AS106" s="11"/>
      <c r="AT106" s="6"/>
      <c r="AU106" s="6"/>
      <c r="AV106" s="6"/>
      <c r="AW106" s="6"/>
      <c r="AX106" s="41"/>
      <c r="AY106" s="44"/>
      <c r="AZ106" s="12"/>
      <c r="BA106" s="11"/>
      <c r="BB106" s="6"/>
      <c r="BC106" s="6"/>
      <c r="BD106" s="6"/>
      <c r="BE106" s="6"/>
      <c r="BF106" s="41"/>
      <c r="BG106" s="44"/>
      <c r="BH106" s="12"/>
      <c r="BI106" s="11"/>
      <c r="BJ106" s="6"/>
      <c r="BK106" s="6"/>
      <c r="BL106" s="6"/>
      <c r="BM106" s="41"/>
      <c r="BN106" s="11"/>
      <c r="BO106" s="6"/>
      <c r="BP106" s="6"/>
      <c r="BQ106" s="6"/>
      <c r="BR106" s="12"/>
      <c r="BS106" s="11"/>
      <c r="BT106" s="6"/>
      <c r="BU106" s="6"/>
      <c r="BV106" s="6"/>
      <c r="BW106" s="12"/>
      <c r="BX106" s="11"/>
      <c r="BY106" s="6"/>
      <c r="BZ106" s="6"/>
      <c r="CA106" s="12"/>
      <c r="CB106" s="11"/>
      <c r="CC106" s="83"/>
      <c r="CD106" s="1"/>
      <c r="CE106" s="1"/>
      <c r="CF106" s="1"/>
      <c r="CG106" s="1"/>
      <c r="CH106" s="1"/>
      <c r="CT106" s="23"/>
      <c r="CU106" s="36" t="str">
        <f t="shared" si="8"/>
        <v/>
      </c>
      <c r="CV106" s="37" t="str">
        <f>IF(AND(L106="",N106="",P106="",Q106=""),"",SUM(L106,N106,P106,#REF!,Q106))</f>
        <v/>
      </c>
      <c r="CW106" s="37" t="str">
        <f t="shared" si="9"/>
        <v/>
      </c>
      <c r="CX106" s="36" t="str">
        <f>IF(AND(T106="",V106="",X106="",Y106=""),"",SUM(T106,V106,X106,#REF!,Y106))</f>
        <v/>
      </c>
      <c r="CY106" s="37" t="str">
        <f t="shared" si="10"/>
        <v/>
      </c>
      <c r="CZ106" s="36" t="str">
        <f t="shared" si="11"/>
        <v/>
      </c>
      <c r="DA106" s="37" t="str">
        <f t="shared" si="12"/>
        <v/>
      </c>
      <c r="DB106" s="36" t="str">
        <f>IF(AND(AK106="",AN106="",AO106="",AP106=""),"",SUM(AK106,AN106,AO106,#REF!,AP106))</f>
        <v/>
      </c>
      <c r="DC106" s="37" t="str">
        <f t="shared" si="13"/>
        <v/>
      </c>
      <c r="DD106" s="36" t="str">
        <f>IF(AND(AS106="",AV106="",AW106="",AX106=""),"",SUM(AS106,AV106,AW106,#REF!,AX106))</f>
        <v/>
      </c>
      <c r="DE106" s="37" t="str">
        <f t="shared" si="14"/>
        <v/>
      </c>
      <c r="DF106" s="36" t="str">
        <f>IF(AND(BA106="",BD106="",BE106="",BF106=""),"",SUM(BA106,BD106,BE106,#REF!,BF106))</f>
        <v/>
      </c>
      <c r="DG106" s="37" t="str">
        <f t="shared" si="15"/>
        <v/>
      </c>
      <c r="DH106" s="34"/>
      <c r="DI106" s="34"/>
    </row>
    <row r="107" spans="1:113">
      <c r="A107" s="73">
        <v>101</v>
      </c>
      <c r="B107" s="412"/>
      <c r="C107" s="413"/>
      <c r="D107" s="414"/>
      <c r="E107" s="415"/>
      <c r="F107" s="416"/>
      <c r="G107" s="416"/>
      <c r="H107" s="417"/>
      <c r="I107" s="418"/>
      <c r="J107" s="419"/>
      <c r="K107" s="420"/>
      <c r="L107" s="11"/>
      <c r="M107" s="6"/>
      <c r="N107" s="6"/>
      <c r="O107" s="6"/>
      <c r="P107" s="6"/>
      <c r="Q107" s="41"/>
      <c r="R107" s="44"/>
      <c r="S107" s="12"/>
      <c r="T107" s="17"/>
      <c r="U107" s="18"/>
      <c r="V107" s="18"/>
      <c r="W107" s="18"/>
      <c r="X107" s="18"/>
      <c r="Y107" s="46"/>
      <c r="Z107" s="44"/>
      <c r="AA107" s="41"/>
      <c r="AB107" s="294"/>
      <c r="AC107" s="6"/>
      <c r="AD107" s="6"/>
      <c r="AE107" s="6"/>
      <c r="AF107" s="6"/>
      <c r="AG107" s="41"/>
      <c r="AH107" s="44"/>
      <c r="AI107" s="6"/>
      <c r="AJ107" s="44"/>
      <c r="AK107" s="11"/>
      <c r="AL107" s="6"/>
      <c r="AM107" s="6"/>
      <c r="AN107" s="6"/>
      <c r="AO107" s="6"/>
      <c r="AP107" s="41"/>
      <c r="AQ107" s="44"/>
      <c r="AR107" s="12"/>
      <c r="AS107" s="11"/>
      <c r="AT107" s="6"/>
      <c r="AU107" s="6"/>
      <c r="AV107" s="6"/>
      <c r="AW107" s="6"/>
      <c r="AX107" s="41"/>
      <c r="AY107" s="44"/>
      <c r="AZ107" s="12"/>
      <c r="BA107" s="11"/>
      <c r="BB107" s="6"/>
      <c r="BC107" s="6"/>
      <c r="BD107" s="6"/>
      <c r="BE107" s="6"/>
      <c r="BF107" s="41"/>
      <c r="BG107" s="44"/>
      <c r="BH107" s="12"/>
      <c r="BI107" s="11"/>
      <c r="BJ107" s="6"/>
      <c r="BK107" s="6"/>
      <c r="BL107" s="6"/>
      <c r="BM107" s="41"/>
      <c r="BN107" s="11"/>
      <c r="BO107" s="6"/>
      <c r="BP107" s="6"/>
      <c r="BQ107" s="6"/>
      <c r="BR107" s="12"/>
      <c r="BS107" s="11"/>
      <c r="BT107" s="6"/>
      <c r="BU107" s="6"/>
      <c r="BV107" s="6"/>
      <c r="BW107" s="12"/>
      <c r="BX107" s="11"/>
      <c r="BY107" s="6"/>
      <c r="BZ107" s="6"/>
      <c r="CA107" s="12"/>
      <c r="CB107" s="11"/>
      <c r="CC107" s="83"/>
      <c r="CD107" s="1"/>
      <c r="CE107" s="1"/>
      <c r="CF107" s="1"/>
      <c r="CG107" s="1"/>
      <c r="CH107" s="1"/>
      <c r="CT107" s="23"/>
      <c r="CU107" s="36" t="str">
        <f t="shared" si="8"/>
        <v/>
      </c>
      <c r="CV107" s="37" t="str">
        <f>IF(AND(L107="",N107="",P107="",Q107=""),"",SUM(L107,N107,P107,#REF!,Q107))</f>
        <v/>
      </c>
      <c r="CW107" s="37" t="str">
        <f t="shared" si="9"/>
        <v/>
      </c>
      <c r="CX107" s="36" t="str">
        <f>IF(AND(T107="",V107="",X107="",Y107=""),"",SUM(T107,V107,X107,#REF!,Y107))</f>
        <v/>
      </c>
      <c r="CY107" s="37" t="str">
        <f t="shared" si="10"/>
        <v/>
      </c>
      <c r="CZ107" s="36" t="str">
        <f t="shared" si="11"/>
        <v/>
      </c>
      <c r="DA107" s="37" t="str">
        <f t="shared" si="12"/>
        <v/>
      </c>
      <c r="DB107" s="36" t="str">
        <f>IF(AND(AK107="",AN107="",AO107="",AP107=""),"",SUM(AK107,AN107,AO107,#REF!,AP107))</f>
        <v/>
      </c>
      <c r="DC107" s="37" t="str">
        <f t="shared" si="13"/>
        <v/>
      </c>
      <c r="DD107" s="36" t="str">
        <f>IF(AND(AS107="",AV107="",AW107="",AX107=""),"",SUM(AS107,AV107,AW107,#REF!,AX107))</f>
        <v/>
      </c>
      <c r="DE107" s="37" t="str">
        <f t="shared" si="14"/>
        <v/>
      </c>
      <c r="DF107" s="36" t="str">
        <f>IF(AND(BA107="",BD107="",BE107="",BF107=""),"",SUM(BA107,BD107,BE107,#REF!,BF107))</f>
        <v/>
      </c>
      <c r="DG107" s="37" t="str">
        <f t="shared" si="15"/>
        <v/>
      </c>
      <c r="DH107" s="34"/>
      <c r="DI107" s="34"/>
    </row>
    <row r="108" spans="1:113">
      <c r="A108" s="73">
        <v>102</v>
      </c>
      <c r="B108" s="412"/>
      <c r="C108" s="413"/>
      <c r="D108" s="414"/>
      <c r="E108" s="415"/>
      <c r="F108" s="416"/>
      <c r="G108" s="416"/>
      <c r="H108" s="417"/>
      <c r="I108" s="418"/>
      <c r="J108" s="419"/>
      <c r="K108" s="420"/>
      <c r="L108" s="11"/>
      <c r="M108" s="6"/>
      <c r="N108" s="6"/>
      <c r="O108" s="6"/>
      <c r="P108" s="6"/>
      <c r="Q108" s="41"/>
      <c r="R108" s="44"/>
      <c r="S108" s="12"/>
      <c r="T108" s="17"/>
      <c r="U108" s="18"/>
      <c r="V108" s="18"/>
      <c r="W108" s="18"/>
      <c r="X108" s="18"/>
      <c r="Y108" s="46"/>
      <c r="Z108" s="44"/>
      <c r="AA108" s="41"/>
      <c r="AB108" s="294"/>
      <c r="AC108" s="6"/>
      <c r="AD108" s="6"/>
      <c r="AE108" s="6"/>
      <c r="AF108" s="6"/>
      <c r="AG108" s="41"/>
      <c r="AH108" s="44"/>
      <c r="AI108" s="6"/>
      <c r="AJ108" s="44"/>
      <c r="AK108" s="11"/>
      <c r="AL108" s="6"/>
      <c r="AM108" s="6"/>
      <c r="AN108" s="6"/>
      <c r="AO108" s="6"/>
      <c r="AP108" s="41"/>
      <c r="AQ108" s="44"/>
      <c r="AR108" s="12"/>
      <c r="AS108" s="11"/>
      <c r="AT108" s="6"/>
      <c r="AU108" s="6"/>
      <c r="AV108" s="6"/>
      <c r="AW108" s="6"/>
      <c r="AX108" s="41"/>
      <c r="AY108" s="44"/>
      <c r="AZ108" s="12"/>
      <c r="BA108" s="11"/>
      <c r="BB108" s="6"/>
      <c r="BC108" s="6"/>
      <c r="BD108" s="6"/>
      <c r="BE108" s="6"/>
      <c r="BF108" s="41"/>
      <c r="BG108" s="44"/>
      <c r="BH108" s="12"/>
      <c r="BI108" s="11"/>
      <c r="BJ108" s="6"/>
      <c r="BK108" s="6"/>
      <c r="BL108" s="6"/>
      <c r="BM108" s="41"/>
      <c r="BN108" s="11"/>
      <c r="BO108" s="6"/>
      <c r="BP108" s="6"/>
      <c r="BQ108" s="6"/>
      <c r="BR108" s="12"/>
      <c r="BS108" s="11"/>
      <c r="BT108" s="6"/>
      <c r="BU108" s="6"/>
      <c r="BV108" s="6"/>
      <c r="BW108" s="12"/>
      <c r="BX108" s="11"/>
      <c r="BY108" s="6"/>
      <c r="BZ108" s="6"/>
      <c r="CA108" s="12"/>
      <c r="CB108" s="11"/>
      <c r="CC108" s="83"/>
      <c r="CD108" s="1"/>
      <c r="CE108" s="1"/>
      <c r="CF108" s="1"/>
      <c r="CG108" s="1"/>
      <c r="CH108" s="1"/>
      <c r="CT108" s="23"/>
      <c r="CU108" s="36" t="str">
        <f t="shared" si="8"/>
        <v/>
      </c>
      <c r="CV108" s="37" t="str">
        <f>IF(AND(L108="",N108="",P108="",Q108=""),"",SUM(L108,N108,P108,#REF!,Q108))</f>
        <v/>
      </c>
      <c r="CW108" s="37" t="str">
        <f t="shared" si="9"/>
        <v/>
      </c>
      <c r="CX108" s="36" t="str">
        <f>IF(AND(T108="",V108="",X108="",Y108=""),"",SUM(T108,V108,X108,#REF!,Y108))</f>
        <v/>
      </c>
      <c r="CY108" s="37" t="str">
        <f t="shared" si="10"/>
        <v/>
      </c>
      <c r="CZ108" s="36" t="str">
        <f t="shared" si="11"/>
        <v/>
      </c>
      <c r="DA108" s="37" t="str">
        <f t="shared" si="12"/>
        <v/>
      </c>
      <c r="DB108" s="36" t="str">
        <f>IF(AND(AK108="",AN108="",AO108="",AP108=""),"",SUM(AK108,AN108,AO108,#REF!,AP108))</f>
        <v/>
      </c>
      <c r="DC108" s="37" t="str">
        <f t="shared" si="13"/>
        <v/>
      </c>
      <c r="DD108" s="36" t="str">
        <f>IF(AND(AS108="",AV108="",AW108="",AX108=""),"",SUM(AS108,AV108,AW108,#REF!,AX108))</f>
        <v/>
      </c>
      <c r="DE108" s="37" t="str">
        <f t="shared" si="14"/>
        <v/>
      </c>
      <c r="DF108" s="36" t="str">
        <f>IF(AND(BA108="",BD108="",BE108="",BF108=""),"",SUM(BA108,BD108,BE108,#REF!,BF108))</f>
        <v/>
      </c>
      <c r="DG108" s="37" t="str">
        <f t="shared" si="15"/>
        <v/>
      </c>
      <c r="DH108" s="34"/>
      <c r="DI108" s="34"/>
    </row>
    <row r="109" spans="1:113">
      <c r="A109" s="73">
        <v>103</v>
      </c>
      <c r="B109" s="412"/>
      <c r="C109" s="413"/>
      <c r="D109" s="414"/>
      <c r="E109" s="415"/>
      <c r="F109" s="416"/>
      <c r="G109" s="416"/>
      <c r="H109" s="417"/>
      <c r="I109" s="418"/>
      <c r="J109" s="419"/>
      <c r="K109" s="420"/>
      <c r="L109" s="11"/>
      <c r="M109" s="6"/>
      <c r="N109" s="6"/>
      <c r="O109" s="6"/>
      <c r="P109" s="6"/>
      <c r="Q109" s="41"/>
      <c r="R109" s="44"/>
      <c r="S109" s="12"/>
      <c r="T109" s="17"/>
      <c r="U109" s="18"/>
      <c r="V109" s="18"/>
      <c r="W109" s="18"/>
      <c r="X109" s="18"/>
      <c r="Y109" s="46"/>
      <c r="Z109" s="44"/>
      <c r="AA109" s="41"/>
      <c r="AB109" s="294"/>
      <c r="AC109" s="6"/>
      <c r="AD109" s="6"/>
      <c r="AE109" s="6"/>
      <c r="AF109" s="6"/>
      <c r="AG109" s="41"/>
      <c r="AH109" s="44"/>
      <c r="AI109" s="6"/>
      <c r="AJ109" s="44"/>
      <c r="AK109" s="11"/>
      <c r="AL109" s="6"/>
      <c r="AM109" s="6"/>
      <c r="AN109" s="6"/>
      <c r="AO109" s="6"/>
      <c r="AP109" s="41"/>
      <c r="AQ109" s="44"/>
      <c r="AR109" s="12"/>
      <c r="AS109" s="11"/>
      <c r="AT109" s="6"/>
      <c r="AU109" s="6"/>
      <c r="AV109" s="6"/>
      <c r="AW109" s="6"/>
      <c r="AX109" s="41"/>
      <c r="AY109" s="44"/>
      <c r="AZ109" s="12"/>
      <c r="BA109" s="11"/>
      <c r="BB109" s="6"/>
      <c r="BC109" s="6"/>
      <c r="BD109" s="6"/>
      <c r="BE109" s="6"/>
      <c r="BF109" s="41"/>
      <c r="BG109" s="44"/>
      <c r="BH109" s="12"/>
      <c r="BI109" s="11"/>
      <c r="BJ109" s="6"/>
      <c r="BK109" s="6"/>
      <c r="BL109" s="6"/>
      <c r="BM109" s="41"/>
      <c r="BN109" s="11"/>
      <c r="BO109" s="6"/>
      <c r="BP109" s="6"/>
      <c r="BQ109" s="6"/>
      <c r="BR109" s="12"/>
      <c r="BS109" s="11"/>
      <c r="BT109" s="6"/>
      <c r="BU109" s="6"/>
      <c r="BV109" s="6"/>
      <c r="BW109" s="12"/>
      <c r="BX109" s="11"/>
      <c r="BY109" s="6"/>
      <c r="BZ109" s="6"/>
      <c r="CA109" s="12"/>
      <c r="CB109" s="11"/>
      <c r="CC109" s="83"/>
      <c r="CD109" s="1"/>
      <c r="CE109" s="1"/>
      <c r="CF109" s="1"/>
      <c r="CG109" s="1"/>
      <c r="CH109" s="1"/>
      <c r="CT109" s="23"/>
      <c r="CU109" s="36" t="str">
        <f t="shared" si="8"/>
        <v/>
      </c>
      <c r="CV109" s="37" t="str">
        <f>IF(AND(L109="",N109="",P109="",Q109=""),"",SUM(L109,N109,P109,#REF!,Q109))</f>
        <v/>
      </c>
      <c r="CW109" s="37" t="str">
        <f t="shared" si="9"/>
        <v/>
      </c>
      <c r="CX109" s="36" t="str">
        <f>IF(AND(T109="",V109="",X109="",Y109=""),"",SUM(T109,V109,X109,#REF!,Y109))</f>
        <v/>
      </c>
      <c r="CY109" s="37" t="str">
        <f t="shared" si="10"/>
        <v/>
      </c>
      <c r="CZ109" s="36" t="str">
        <f t="shared" si="11"/>
        <v/>
      </c>
      <c r="DA109" s="37" t="str">
        <f t="shared" si="12"/>
        <v/>
      </c>
      <c r="DB109" s="36" t="str">
        <f>IF(AND(AK109="",AN109="",AO109="",AP109=""),"",SUM(AK109,AN109,AO109,#REF!,AP109))</f>
        <v/>
      </c>
      <c r="DC109" s="37" t="str">
        <f t="shared" si="13"/>
        <v/>
      </c>
      <c r="DD109" s="36" t="str">
        <f>IF(AND(AS109="",AV109="",AW109="",AX109=""),"",SUM(AS109,AV109,AW109,#REF!,AX109))</f>
        <v/>
      </c>
      <c r="DE109" s="37" t="str">
        <f t="shared" si="14"/>
        <v/>
      </c>
      <c r="DF109" s="36" t="str">
        <f>IF(AND(BA109="",BD109="",BE109="",BF109=""),"",SUM(BA109,BD109,BE109,#REF!,BF109))</f>
        <v/>
      </c>
      <c r="DG109" s="37" t="str">
        <f t="shared" si="15"/>
        <v/>
      </c>
      <c r="DH109" s="34"/>
      <c r="DI109" s="34"/>
    </row>
    <row r="110" spans="1:113">
      <c r="A110" s="73">
        <v>104</v>
      </c>
      <c r="B110" s="412"/>
      <c r="C110" s="413"/>
      <c r="D110" s="414"/>
      <c r="E110" s="415"/>
      <c r="F110" s="416"/>
      <c r="G110" s="416"/>
      <c r="H110" s="417"/>
      <c r="I110" s="418"/>
      <c r="J110" s="419"/>
      <c r="K110" s="420"/>
      <c r="L110" s="11"/>
      <c r="M110" s="6"/>
      <c r="N110" s="6"/>
      <c r="O110" s="6"/>
      <c r="P110" s="6"/>
      <c r="Q110" s="41"/>
      <c r="R110" s="44"/>
      <c r="S110" s="12"/>
      <c r="T110" s="17"/>
      <c r="U110" s="18"/>
      <c r="V110" s="18"/>
      <c r="W110" s="18"/>
      <c r="X110" s="18"/>
      <c r="Y110" s="46"/>
      <c r="Z110" s="44"/>
      <c r="AA110" s="41"/>
      <c r="AB110" s="294"/>
      <c r="AC110" s="6"/>
      <c r="AD110" s="6"/>
      <c r="AE110" s="6"/>
      <c r="AF110" s="6"/>
      <c r="AG110" s="41"/>
      <c r="AH110" s="44"/>
      <c r="AI110" s="6"/>
      <c r="AJ110" s="44"/>
      <c r="AK110" s="11"/>
      <c r="AL110" s="6"/>
      <c r="AM110" s="6"/>
      <c r="AN110" s="6"/>
      <c r="AO110" s="6"/>
      <c r="AP110" s="41"/>
      <c r="AQ110" s="44"/>
      <c r="AR110" s="12"/>
      <c r="AS110" s="11"/>
      <c r="AT110" s="6"/>
      <c r="AU110" s="6"/>
      <c r="AV110" s="6"/>
      <c r="AW110" s="6"/>
      <c r="AX110" s="41"/>
      <c r="AY110" s="44"/>
      <c r="AZ110" s="12"/>
      <c r="BA110" s="11"/>
      <c r="BB110" s="6"/>
      <c r="BC110" s="6"/>
      <c r="BD110" s="6"/>
      <c r="BE110" s="6"/>
      <c r="BF110" s="41"/>
      <c r="BG110" s="44"/>
      <c r="BH110" s="12"/>
      <c r="BI110" s="11"/>
      <c r="BJ110" s="6"/>
      <c r="BK110" s="6"/>
      <c r="BL110" s="6"/>
      <c r="BM110" s="41"/>
      <c r="BN110" s="11"/>
      <c r="BO110" s="6"/>
      <c r="BP110" s="6"/>
      <c r="BQ110" s="6"/>
      <c r="BR110" s="12"/>
      <c r="BS110" s="11"/>
      <c r="BT110" s="6"/>
      <c r="BU110" s="6"/>
      <c r="BV110" s="6"/>
      <c r="BW110" s="12"/>
      <c r="BX110" s="11"/>
      <c r="BY110" s="6"/>
      <c r="BZ110" s="6"/>
      <c r="CA110" s="12"/>
      <c r="CB110" s="11"/>
      <c r="CC110" s="83"/>
      <c r="CD110" s="1"/>
      <c r="CE110" s="1"/>
      <c r="CF110" s="1"/>
      <c r="CG110" s="1"/>
      <c r="CH110" s="1"/>
      <c r="CT110" s="23"/>
      <c r="CU110" s="36" t="str">
        <f t="shared" si="8"/>
        <v/>
      </c>
      <c r="CV110" s="37" t="str">
        <f>IF(AND(L110="",N110="",P110="",Q110=""),"",SUM(L110,N110,P110,#REF!,Q110))</f>
        <v/>
      </c>
      <c r="CW110" s="37" t="str">
        <f t="shared" si="9"/>
        <v/>
      </c>
      <c r="CX110" s="36" t="str">
        <f>IF(AND(T110="",V110="",X110="",Y110=""),"",SUM(T110,V110,X110,#REF!,Y110))</f>
        <v/>
      </c>
      <c r="CY110" s="37" t="str">
        <f t="shared" si="10"/>
        <v/>
      </c>
      <c r="CZ110" s="36" t="str">
        <f t="shared" si="11"/>
        <v/>
      </c>
      <c r="DA110" s="37" t="str">
        <f t="shared" si="12"/>
        <v/>
      </c>
      <c r="DB110" s="36" t="str">
        <f>IF(AND(AK110="",AN110="",AO110="",AP110=""),"",SUM(AK110,AN110,AO110,#REF!,AP110))</f>
        <v/>
      </c>
      <c r="DC110" s="37" t="str">
        <f t="shared" si="13"/>
        <v/>
      </c>
      <c r="DD110" s="36" t="str">
        <f>IF(AND(AS110="",AV110="",AW110="",AX110=""),"",SUM(AS110,AV110,AW110,#REF!,AX110))</f>
        <v/>
      </c>
      <c r="DE110" s="37" t="str">
        <f t="shared" si="14"/>
        <v/>
      </c>
      <c r="DF110" s="36" t="str">
        <f>IF(AND(BA110="",BD110="",BE110="",BF110=""),"",SUM(BA110,BD110,BE110,#REF!,BF110))</f>
        <v/>
      </c>
      <c r="DG110" s="37" t="str">
        <f t="shared" si="15"/>
        <v/>
      </c>
      <c r="DH110" s="34"/>
      <c r="DI110" s="34"/>
    </row>
    <row r="111" spans="1:113">
      <c r="A111" s="73">
        <v>105</v>
      </c>
      <c r="B111" s="412"/>
      <c r="C111" s="413"/>
      <c r="D111" s="414"/>
      <c r="E111" s="415"/>
      <c r="F111" s="416"/>
      <c r="G111" s="416"/>
      <c r="H111" s="417"/>
      <c r="I111" s="418"/>
      <c r="J111" s="419"/>
      <c r="K111" s="420"/>
      <c r="L111" s="11"/>
      <c r="M111" s="6"/>
      <c r="N111" s="6"/>
      <c r="O111" s="6"/>
      <c r="P111" s="6"/>
      <c r="Q111" s="41"/>
      <c r="R111" s="44"/>
      <c r="S111" s="12"/>
      <c r="T111" s="17"/>
      <c r="U111" s="18"/>
      <c r="V111" s="18"/>
      <c r="W111" s="18"/>
      <c r="X111" s="18"/>
      <c r="Y111" s="46"/>
      <c r="Z111" s="44"/>
      <c r="AA111" s="41"/>
      <c r="AB111" s="294"/>
      <c r="AC111" s="6"/>
      <c r="AD111" s="6"/>
      <c r="AE111" s="6"/>
      <c r="AF111" s="6"/>
      <c r="AG111" s="41"/>
      <c r="AH111" s="44"/>
      <c r="AI111" s="6"/>
      <c r="AJ111" s="44"/>
      <c r="AK111" s="11"/>
      <c r="AL111" s="6"/>
      <c r="AM111" s="6"/>
      <c r="AN111" s="6"/>
      <c r="AO111" s="6"/>
      <c r="AP111" s="41"/>
      <c r="AQ111" s="44"/>
      <c r="AR111" s="12"/>
      <c r="AS111" s="11"/>
      <c r="AT111" s="6"/>
      <c r="AU111" s="6"/>
      <c r="AV111" s="6"/>
      <c r="AW111" s="6"/>
      <c r="AX111" s="41"/>
      <c r="AY111" s="44"/>
      <c r="AZ111" s="12"/>
      <c r="BA111" s="11"/>
      <c r="BB111" s="6"/>
      <c r="BC111" s="6"/>
      <c r="BD111" s="6"/>
      <c r="BE111" s="6"/>
      <c r="BF111" s="41"/>
      <c r="BG111" s="44"/>
      <c r="BH111" s="12"/>
      <c r="BI111" s="11"/>
      <c r="BJ111" s="6"/>
      <c r="BK111" s="6"/>
      <c r="BL111" s="6"/>
      <c r="BM111" s="41"/>
      <c r="BN111" s="11"/>
      <c r="BO111" s="6"/>
      <c r="BP111" s="6"/>
      <c r="BQ111" s="6"/>
      <c r="BR111" s="12"/>
      <c r="BS111" s="11"/>
      <c r="BT111" s="6"/>
      <c r="BU111" s="6"/>
      <c r="BV111" s="6"/>
      <c r="BW111" s="12"/>
      <c r="BX111" s="11"/>
      <c r="BY111" s="6"/>
      <c r="BZ111" s="6"/>
      <c r="CA111" s="12"/>
      <c r="CB111" s="11"/>
      <c r="CC111" s="83"/>
      <c r="CD111" s="1"/>
      <c r="CE111" s="1"/>
      <c r="CF111" s="1"/>
      <c r="CG111" s="1"/>
      <c r="CH111" s="1"/>
      <c r="CT111" s="23"/>
      <c r="CU111" s="36" t="str">
        <f t="shared" si="8"/>
        <v/>
      </c>
      <c r="CV111" s="37" t="str">
        <f>IF(AND(L111="",N111="",P111="",Q111=""),"",SUM(L111,N111,P111,#REF!,Q111))</f>
        <v/>
      </c>
      <c r="CW111" s="37" t="str">
        <f t="shared" si="9"/>
        <v/>
      </c>
      <c r="CX111" s="36" t="str">
        <f>IF(AND(T111="",V111="",X111="",Y111=""),"",SUM(T111,V111,X111,#REF!,Y111))</f>
        <v/>
      </c>
      <c r="CY111" s="37" t="str">
        <f t="shared" si="10"/>
        <v/>
      </c>
      <c r="CZ111" s="36" t="str">
        <f t="shared" si="11"/>
        <v/>
      </c>
      <c r="DA111" s="37" t="str">
        <f t="shared" si="12"/>
        <v/>
      </c>
      <c r="DB111" s="36" t="str">
        <f>IF(AND(AK111="",AN111="",AO111="",AP111=""),"",SUM(AK111,AN111,AO111,#REF!,AP111))</f>
        <v/>
      </c>
      <c r="DC111" s="37" t="str">
        <f t="shared" si="13"/>
        <v/>
      </c>
      <c r="DD111" s="36" t="str">
        <f>IF(AND(AS111="",AV111="",AW111="",AX111=""),"",SUM(AS111,AV111,AW111,#REF!,AX111))</f>
        <v/>
      </c>
      <c r="DE111" s="37" t="str">
        <f t="shared" si="14"/>
        <v/>
      </c>
      <c r="DF111" s="36" t="str">
        <f>IF(AND(BA111="",BD111="",BE111="",BF111=""),"",SUM(BA111,BD111,BE111,#REF!,BF111))</f>
        <v/>
      </c>
      <c r="DG111" s="37" t="str">
        <f t="shared" si="15"/>
        <v/>
      </c>
      <c r="DH111" s="34"/>
      <c r="DI111" s="34"/>
    </row>
    <row r="112" spans="1:113">
      <c r="A112" s="73">
        <v>106</v>
      </c>
      <c r="B112" s="412"/>
      <c r="C112" s="413"/>
      <c r="D112" s="414"/>
      <c r="E112" s="415"/>
      <c r="F112" s="416"/>
      <c r="G112" s="416"/>
      <c r="H112" s="417"/>
      <c r="I112" s="418"/>
      <c r="J112" s="419"/>
      <c r="K112" s="420"/>
      <c r="L112" s="11"/>
      <c r="M112" s="6"/>
      <c r="N112" s="6"/>
      <c r="O112" s="6"/>
      <c r="P112" s="6"/>
      <c r="Q112" s="41"/>
      <c r="R112" s="44"/>
      <c r="S112" s="12"/>
      <c r="T112" s="17"/>
      <c r="U112" s="18"/>
      <c r="V112" s="18"/>
      <c r="W112" s="18"/>
      <c r="X112" s="18"/>
      <c r="Y112" s="46"/>
      <c r="Z112" s="44"/>
      <c r="AA112" s="41"/>
      <c r="AB112" s="294"/>
      <c r="AC112" s="6"/>
      <c r="AD112" s="6"/>
      <c r="AE112" s="6"/>
      <c r="AF112" s="6"/>
      <c r="AG112" s="41"/>
      <c r="AH112" s="44"/>
      <c r="AI112" s="6"/>
      <c r="AJ112" s="44"/>
      <c r="AK112" s="11"/>
      <c r="AL112" s="6"/>
      <c r="AM112" s="6"/>
      <c r="AN112" s="6"/>
      <c r="AO112" s="6"/>
      <c r="AP112" s="41"/>
      <c r="AQ112" s="44"/>
      <c r="AR112" s="12"/>
      <c r="AS112" s="11"/>
      <c r="AT112" s="6"/>
      <c r="AU112" s="6"/>
      <c r="AV112" s="6"/>
      <c r="AW112" s="6"/>
      <c r="AX112" s="41"/>
      <c r="AY112" s="44"/>
      <c r="AZ112" s="12"/>
      <c r="BA112" s="11"/>
      <c r="BB112" s="6"/>
      <c r="BC112" s="6"/>
      <c r="BD112" s="6"/>
      <c r="BE112" s="6"/>
      <c r="BF112" s="41"/>
      <c r="BG112" s="44"/>
      <c r="BH112" s="12"/>
      <c r="BI112" s="11"/>
      <c r="BJ112" s="6"/>
      <c r="BK112" s="6"/>
      <c r="BL112" s="6"/>
      <c r="BM112" s="41"/>
      <c r="BN112" s="11"/>
      <c r="BO112" s="6"/>
      <c r="BP112" s="6"/>
      <c r="BQ112" s="6"/>
      <c r="BR112" s="12"/>
      <c r="BS112" s="11"/>
      <c r="BT112" s="6"/>
      <c r="BU112" s="6"/>
      <c r="BV112" s="6"/>
      <c r="BW112" s="12"/>
      <c r="BX112" s="11"/>
      <c r="BY112" s="6"/>
      <c r="BZ112" s="6"/>
      <c r="CA112" s="12"/>
      <c r="CB112" s="11"/>
      <c r="CC112" s="83"/>
      <c r="CD112" s="1"/>
      <c r="CE112" s="1"/>
      <c r="CF112" s="1"/>
      <c r="CG112" s="1"/>
      <c r="CH112" s="1"/>
      <c r="CT112" s="23"/>
      <c r="CU112" s="36" t="str">
        <f t="shared" si="8"/>
        <v/>
      </c>
      <c r="CV112" s="37" t="str">
        <f>IF(AND(L112="",N112="",P112="",Q112=""),"",SUM(L112,N112,P112,#REF!,Q112))</f>
        <v/>
      </c>
      <c r="CW112" s="37" t="str">
        <f t="shared" si="9"/>
        <v/>
      </c>
      <c r="CX112" s="36" t="str">
        <f>IF(AND(T112="",V112="",X112="",Y112=""),"",SUM(T112,V112,X112,#REF!,Y112))</f>
        <v/>
      </c>
      <c r="CY112" s="37" t="str">
        <f t="shared" si="10"/>
        <v/>
      </c>
      <c r="CZ112" s="36" t="str">
        <f t="shared" si="11"/>
        <v/>
      </c>
      <c r="DA112" s="37" t="str">
        <f t="shared" si="12"/>
        <v/>
      </c>
      <c r="DB112" s="36" t="str">
        <f>IF(AND(AK112="",AN112="",AO112="",AP112=""),"",SUM(AK112,AN112,AO112,#REF!,AP112))</f>
        <v/>
      </c>
      <c r="DC112" s="37" t="str">
        <f t="shared" si="13"/>
        <v/>
      </c>
      <c r="DD112" s="36" t="str">
        <f>IF(AND(AS112="",AV112="",AW112="",AX112=""),"",SUM(AS112,AV112,AW112,#REF!,AX112))</f>
        <v/>
      </c>
      <c r="DE112" s="37" t="str">
        <f t="shared" si="14"/>
        <v/>
      </c>
      <c r="DF112" s="36" t="str">
        <f>IF(AND(BA112="",BD112="",BE112="",BF112=""),"",SUM(BA112,BD112,BE112,#REF!,BF112))</f>
        <v/>
      </c>
      <c r="DG112" s="37" t="str">
        <f t="shared" si="15"/>
        <v/>
      </c>
      <c r="DH112" s="34"/>
      <c r="DI112" s="34"/>
    </row>
    <row r="113" spans="1:113">
      <c r="A113" s="73">
        <v>107</v>
      </c>
      <c r="B113" s="412"/>
      <c r="C113" s="413"/>
      <c r="D113" s="414"/>
      <c r="E113" s="415"/>
      <c r="F113" s="416"/>
      <c r="G113" s="416"/>
      <c r="H113" s="417"/>
      <c r="I113" s="418"/>
      <c r="J113" s="419"/>
      <c r="K113" s="420"/>
      <c r="L113" s="11"/>
      <c r="M113" s="6"/>
      <c r="N113" s="6"/>
      <c r="O113" s="6"/>
      <c r="P113" s="6"/>
      <c r="Q113" s="41"/>
      <c r="R113" s="44"/>
      <c r="S113" s="12"/>
      <c r="T113" s="17"/>
      <c r="U113" s="18"/>
      <c r="V113" s="18"/>
      <c r="W113" s="18"/>
      <c r="X113" s="18"/>
      <c r="Y113" s="46"/>
      <c r="Z113" s="44"/>
      <c r="AA113" s="41"/>
      <c r="AB113" s="294"/>
      <c r="AC113" s="6"/>
      <c r="AD113" s="6"/>
      <c r="AE113" s="6"/>
      <c r="AF113" s="6"/>
      <c r="AG113" s="41"/>
      <c r="AH113" s="44"/>
      <c r="AI113" s="6"/>
      <c r="AJ113" s="44"/>
      <c r="AK113" s="11"/>
      <c r="AL113" s="6"/>
      <c r="AM113" s="6"/>
      <c r="AN113" s="6"/>
      <c r="AO113" s="6"/>
      <c r="AP113" s="41"/>
      <c r="AQ113" s="44"/>
      <c r="AR113" s="12"/>
      <c r="AS113" s="11"/>
      <c r="AT113" s="6"/>
      <c r="AU113" s="6"/>
      <c r="AV113" s="6"/>
      <c r="AW113" s="6"/>
      <c r="AX113" s="41"/>
      <c r="AY113" s="44"/>
      <c r="AZ113" s="12"/>
      <c r="BA113" s="11"/>
      <c r="BB113" s="6"/>
      <c r="BC113" s="6"/>
      <c r="BD113" s="6"/>
      <c r="BE113" s="6"/>
      <c r="BF113" s="41"/>
      <c r="BG113" s="44"/>
      <c r="BH113" s="12"/>
      <c r="BI113" s="11"/>
      <c r="BJ113" s="6"/>
      <c r="BK113" s="6"/>
      <c r="BL113" s="6"/>
      <c r="BM113" s="41"/>
      <c r="BN113" s="11"/>
      <c r="BO113" s="6"/>
      <c r="BP113" s="6"/>
      <c r="BQ113" s="6"/>
      <c r="BR113" s="12"/>
      <c r="BS113" s="11"/>
      <c r="BT113" s="6"/>
      <c r="BU113" s="6"/>
      <c r="BV113" s="6"/>
      <c r="BW113" s="12"/>
      <c r="BX113" s="11"/>
      <c r="BY113" s="6"/>
      <c r="BZ113" s="6"/>
      <c r="CA113" s="12"/>
      <c r="CB113" s="11"/>
      <c r="CC113" s="83"/>
      <c r="CD113" s="1"/>
      <c r="CE113" s="1"/>
      <c r="CF113" s="1"/>
      <c r="CG113" s="1"/>
      <c r="CH113" s="1"/>
      <c r="CT113" s="23"/>
      <c r="CU113" s="36" t="str">
        <f t="shared" si="8"/>
        <v/>
      </c>
      <c r="CV113" s="37" t="str">
        <f>IF(AND(L113="",N113="",P113="",Q113=""),"",SUM(L113,N113,P113,#REF!,Q113))</f>
        <v/>
      </c>
      <c r="CW113" s="37" t="str">
        <f t="shared" si="9"/>
        <v/>
      </c>
      <c r="CX113" s="36" t="str">
        <f>IF(AND(T113="",V113="",X113="",Y113=""),"",SUM(T113,V113,X113,#REF!,Y113))</f>
        <v/>
      </c>
      <c r="CY113" s="37" t="str">
        <f t="shared" si="10"/>
        <v/>
      </c>
      <c r="CZ113" s="36" t="str">
        <f t="shared" si="11"/>
        <v/>
      </c>
      <c r="DA113" s="37" t="str">
        <f t="shared" si="12"/>
        <v/>
      </c>
      <c r="DB113" s="36" t="str">
        <f>IF(AND(AK113="",AN113="",AO113="",AP113=""),"",SUM(AK113,AN113,AO113,#REF!,AP113))</f>
        <v/>
      </c>
      <c r="DC113" s="37" t="str">
        <f t="shared" si="13"/>
        <v/>
      </c>
      <c r="DD113" s="36" t="str">
        <f>IF(AND(AS113="",AV113="",AW113="",AX113=""),"",SUM(AS113,AV113,AW113,#REF!,AX113))</f>
        <v/>
      </c>
      <c r="DE113" s="37" t="str">
        <f t="shared" si="14"/>
        <v/>
      </c>
      <c r="DF113" s="36" t="str">
        <f>IF(AND(BA113="",BD113="",BE113="",BF113=""),"",SUM(BA113,BD113,BE113,#REF!,BF113))</f>
        <v/>
      </c>
      <c r="DG113" s="37" t="str">
        <f t="shared" si="15"/>
        <v/>
      </c>
      <c r="DH113" s="34"/>
      <c r="DI113" s="34"/>
    </row>
    <row r="114" spans="1:113">
      <c r="A114" s="73">
        <v>108</v>
      </c>
      <c r="B114" s="412"/>
      <c r="C114" s="413"/>
      <c r="D114" s="414"/>
      <c r="E114" s="415"/>
      <c r="F114" s="416"/>
      <c r="G114" s="416"/>
      <c r="H114" s="417"/>
      <c r="I114" s="418"/>
      <c r="J114" s="419"/>
      <c r="K114" s="420"/>
      <c r="L114" s="11"/>
      <c r="M114" s="6"/>
      <c r="N114" s="6"/>
      <c r="O114" s="6"/>
      <c r="P114" s="6"/>
      <c r="Q114" s="41"/>
      <c r="R114" s="44"/>
      <c r="S114" s="12"/>
      <c r="T114" s="17"/>
      <c r="U114" s="18"/>
      <c r="V114" s="18"/>
      <c r="W114" s="18"/>
      <c r="X114" s="18"/>
      <c r="Y114" s="46"/>
      <c r="Z114" s="44"/>
      <c r="AA114" s="41"/>
      <c r="AB114" s="294"/>
      <c r="AC114" s="6"/>
      <c r="AD114" s="6"/>
      <c r="AE114" s="6"/>
      <c r="AF114" s="6"/>
      <c r="AG114" s="41"/>
      <c r="AH114" s="44"/>
      <c r="AI114" s="6"/>
      <c r="AJ114" s="44"/>
      <c r="AK114" s="11"/>
      <c r="AL114" s="6"/>
      <c r="AM114" s="6"/>
      <c r="AN114" s="6"/>
      <c r="AO114" s="6"/>
      <c r="AP114" s="41"/>
      <c r="AQ114" s="44"/>
      <c r="AR114" s="12"/>
      <c r="AS114" s="11"/>
      <c r="AT114" s="6"/>
      <c r="AU114" s="6"/>
      <c r="AV114" s="6"/>
      <c r="AW114" s="6"/>
      <c r="AX114" s="41"/>
      <c r="AY114" s="44"/>
      <c r="AZ114" s="12"/>
      <c r="BA114" s="11"/>
      <c r="BB114" s="6"/>
      <c r="BC114" s="6"/>
      <c r="BD114" s="6"/>
      <c r="BE114" s="6"/>
      <c r="BF114" s="41"/>
      <c r="BG114" s="44"/>
      <c r="BH114" s="12"/>
      <c r="BI114" s="11"/>
      <c r="BJ114" s="6"/>
      <c r="BK114" s="6"/>
      <c r="BL114" s="6"/>
      <c r="BM114" s="41"/>
      <c r="BN114" s="11"/>
      <c r="BO114" s="6"/>
      <c r="BP114" s="6"/>
      <c r="BQ114" s="6"/>
      <c r="BR114" s="12"/>
      <c r="BS114" s="11"/>
      <c r="BT114" s="6"/>
      <c r="BU114" s="6"/>
      <c r="BV114" s="6"/>
      <c r="BW114" s="12"/>
      <c r="BX114" s="11"/>
      <c r="BY114" s="6"/>
      <c r="BZ114" s="6"/>
      <c r="CA114" s="12"/>
      <c r="CB114" s="11"/>
      <c r="CC114" s="83"/>
      <c r="CD114" s="1"/>
      <c r="CE114" s="1"/>
      <c r="CF114" s="1"/>
      <c r="CG114" s="1"/>
      <c r="CH114" s="1"/>
      <c r="CT114" s="23"/>
      <c r="CU114" s="36" t="str">
        <f t="shared" si="8"/>
        <v/>
      </c>
      <c r="CV114" s="37" t="str">
        <f>IF(AND(L114="",N114="",P114="",Q114=""),"",SUM(L114,N114,P114,#REF!,Q114))</f>
        <v/>
      </c>
      <c r="CW114" s="37" t="str">
        <f t="shared" si="9"/>
        <v/>
      </c>
      <c r="CX114" s="36" t="str">
        <f>IF(AND(T114="",V114="",X114="",Y114=""),"",SUM(T114,V114,X114,#REF!,Y114))</f>
        <v/>
      </c>
      <c r="CY114" s="37" t="str">
        <f t="shared" si="10"/>
        <v/>
      </c>
      <c r="CZ114" s="36" t="str">
        <f t="shared" si="11"/>
        <v/>
      </c>
      <c r="DA114" s="37" t="str">
        <f t="shared" si="12"/>
        <v/>
      </c>
      <c r="DB114" s="36" t="str">
        <f>IF(AND(AK114="",AN114="",AO114="",AP114=""),"",SUM(AK114,AN114,AO114,#REF!,AP114))</f>
        <v/>
      </c>
      <c r="DC114" s="37" t="str">
        <f t="shared" si="13"/>
        <v/>
      </c>
      <c r="DD114" s="36" t="str">
        <f>IF(AND(AS114="",AV114="",AW114="",AX114=""),"",SUM(AS114,AV114,AW114,#REF!,AX114))</f>
        <v/>
      </c>
      <c r="DE114" s="37" t="str">
        <f t="shared" si="14"/>
        <v/>
      </c>
      <c r="DF114" s="36" t="str">
        <f>IF(AND(BA114="",BD114="",BE114="",BF114=""),"",SUM(BA114,BD114,BE114,#REF!,BF114))</f>
        <v/>
      </c>
      <c r="DG114" s="37" t="str">
        <f t="shared" si="15"/>
        <v/>
      </c>
      <c r="DH114" s="34"/>
      <c r="DI114" s="34"/>
    </row>
    <row r="115" spans="1:113">
      <c r="A115" s="73">
        <v>109</v>
      </c>
      <c r="B115" s="412"/>
      <c r="C115" s="413"/>
      <c r="D115" s="414"/>
      <c r="E115" s="415"/>
      <c r="F115" s="416"/>
      <c r="G115" s="416"/>
      <c r="H115" s="417"/>
      <c r="I115" s="418"/>
      <c r="J115" s="419"/>
      <c r="K115" s="420"/>
      <c r="L115" s="11"/>
      <c r="M115" s="6"/>
      <c r="N115" s="6"/>
      <c r="O115" s="6"/>
      <c r="P115" s="6"/>
      <c r="Q115" s="41"/>
      <c r="R115" s="44"/>
      <c r="S115" s="12"/>
      <c r="T115" s="17"/>
      <c r="U115" s="18"/>
      <c r="V115" s="18"/>
      <c r="W115" s="18"/>
      <c r="X115" s="18"/>
      <c r="Y115" s="46"/>
      <c r="Z115" s="44"/>
      <c r="AA115" s="41"/>
      <c r="AB115" s="294"/>
      <c r="AC115" s="6"/>
      <c r="AD115" s="6"/>
      <c r="AE115" s="6"/>
      <c r="AF115" s="6"/>
      <c r="AG115" s="41"/>
      <c r="AH115" s="44"/>
      <c r="AI115" s="6"/>
      <c r="AJ115" s="44"/>
      <c r="AK115" s="11"/>
      <c r="AL115" s="6"/>
      <c r="AM115" s="6"/>
      <c r="AN115" s="6"/>
      <c r="AO115" s="6"/>
      <c r="AP115" s="41"/>
      <c r="AQ115" s="44"/>
      <c r="AR115" s="12"/>
      <c r="AS115" s="11"/>
      <c r="AT115" s="6"/>
      <c r="AU115" s="6"/>
      <c r="AV115" s="6"/>
      <c r="AW115" s="6"/>
      <c r="AX115" s="41"/>
      <c r="AY115" s="44"/>
      <c r="AZ115" s="12"/>
      <c r="BA115" s="11"/>
      <c r="BB115" s="6"/>
      <c r="BC115" s="6"/>
      <c r="BD115" s="6"/>
      <c r="BE115" s="6"/>
      <c r="BF115" s="41"/>
      <c r="BG115" s="44"/>
      <c r="BH115" s="12"/>
      <c r="BI115" s="11"/>
      <c r="BJ115" s="6"/>
      <c r="BK115" s="6"/>
      <c r="BL115" s="6"/>
      <c r="BM115" s="41"/>
      <c r="BN115" s="11"/>
      <c r="BO115" s="6"/>
      <c r="BP115" s="6"/>
      <c r="BQ115" s="6"/>
      <c r="BR115" s="12"/>
      <c r="BS115" s="11"/>
      <c r="BT115" s="6"/>
      <c r="BU115" s="6"/>
      <c r="BV115" s="6"/>
      <c r="BW115" s="12"/>
      <c r="BX115" s="11"/>
      <c r="BY115" s="6"/>
      <c r="BZ115" s="6"/>
      <c r="CA115" s="12"/>
      <c r="CB115" s="11"/>
      <c r="CC115" s="83"/>
      <c r="CD115" s="1"/>
      <c r="CE115" s="1"/>
      <c r="CF115" s="1"/>
      <c r="CG115" s="1"/>
      <c r="CH115" s="1"/>
      <c r="CT115" s="23"/>
      <c r="CU115" s="36" t="str">
        <f t="shared" si="8"/>
        <v/>
      </c>
      <c r="CV115" s="37" t="str">
        <f>IF(AND(L115="",N115="",P115="",Q115=""),"",SUM(L115,N115,P115,#REF!,Q115))</f>
        <v/>
      </c>
      <c r="CW115" s="37" t="str">
        <f t="shared" si="9"/>
        <v/>
      </c>
      <c r="CX115" s="36" t="str">
        <f>IF(AND(T115="",V115="",X115="",Y115=""),"",SUM(T115,V115,X115,#REF!,Y115))</f>
        <v/>
      </c>
      <c r="CY115" s="37" t="str">
        <f t="shared" si="10"/>
        <v/>
      </c>
      <c r="CZ115" s="36" t="str">
        <f t="shared" si="11"/>
        <v/>
      </c>
      <c r="DA115" s="37" t="str">
        <f t="shared" si="12"/>
        <v/>
      </c>
      <c r="DB115" s="36" t="str">
        <f>IF(AND(AK115="",AN115="",AO115="",AP115=""),"",SUM(AK115,AN115,AO115,#REF!,AP115))</f>
        <v/>
      </c>
      <c r="DC115" s="37" t="str">
        <f t="shared" si="13"/>
        <v/>
      </c>
      <c r="DD115" s="36" t="str">
        <f>IF(AND(AS115="",AV115="",AW115="",AX115=""),"",SUM(AS115,AV115,AW115,#REF!,AX115))</f>
        <v/>
      </c>
      <c r="DE115" s="37" t="str">
        <f t="shared" si="14"/>
        <v/>
      </c>
      <c r="DF115" s="36" t="str">
        <f>IF(AND(BA115="",BD115="",BE115="",BF115=""),"",SUM(BA115,BD115,BE115,#REF!,BF115))</f>
        <v/>
      </c>
      <c r="DG115" s="37" t="str">
        <f t="shared" si="15"/>
        <v/>
      </c>
      <c r="DH115" s="34"/>
      <c r="DI115" s="34"/>
    </row>
    <row r="116" spans="1:113">
      <c r="A116" s="73">
        <v>110</v>
      </c>
      <c r="B116" s="412"/>
      <c r="C116" s="413"/>
      <c r="D116" s="414"/>
      <c r="E116" s="415"/>
      <c r="F116" s="416"/>
      <c r="G116" s="416"/>
      <c r="H116" s="417"/>
      <c r="I116" s="418"/>
      <c r="J116" s="419"/>
      <c r="K116" s="420"/>
      <c r="L116" s="11"/>
      <c r="M116" s="6"/>
      <c r="N116" s="6"/>
      <c r="O116" s="6"/>
      <c r="P116" s="6"/>
      <c r="Q116" s="41"/>
      <c r="R116" s="44"/>
      <c r="S116" s="12"/>
      <c r="T116" s="17"/>
      <c r="U116" s="18"/>
      <c r="V116" s="18"/>
      <c r="W116" s="18"/>
      <c r="X116" s="18"/>
      <c r="Y116" s="46"/>
      <c r="Z116" s="44"/>
      <c r="AA116" s="41"/>
      <c r="AB116" s="294"/>
      <c r="AC116" s="6"/>
      <c r="AD116" s="6"/>
      <c r="AE116" s="6"/>
      <c r="AF116" s="6"/>
      <c r="AG116" s="41"/>
      <c r="AH116" s="44"/>
      <c r="AI116" s="6"/>
      <c r="AJ116" s="44"/>
      <c r="AK116" s="11"/>
      <c r="AL116" s="6"/>
      <c r="AM116" s="6"/>
      <c r="AN116" s="6"/>
      <c r="AO116" s="6"/>
      <c r="AP116" s="41"/>
      <c r="AQ116" s="44"/>
      <c r="AR116" s="12"/>
      <c r="AS116" s="11"/>
      <c r="AT116" s="6"/>
      <c r="AU116" s="6"/>
      <c r="AV116" s="6"/>
      <c r="AW116" s="6"/>
      <c r="AX116" s="41"/>
      <c r="AY116" s="44"/>
      <c r="AZ116" s="12"/>
      <c r="BA116" s="11"/>
      <c r="BB116" s="6"/>
      <c r="BC116" s="6"/>
      <c r="BD116" s="6"/>
      <c r="BE116" s="6"/>
      <c r="BF116" s="41"/>
      <c r="BG116" s="44"/>
      <c r="BH116" s="12"/>
      <c r="BI116" s="11"/>
      <c r="BJ116" s="6"/>
      <c r="BK116" s="6"/>
      <c r="BL116" s="6"/>
      <c r="BM116" s="41"/>
      <c r="BN116" s="11"/>
      <c r="BO116" s="6"/>
      <c r="BP116" s="6"/>
      <c r="BQ116" s="6"/>
      <c r="BR116" s="12"/>
      <c r="BS116" s="11"/>
      <c r="BT116" s="6"/>
      <c r="BU116" s="6"/>
      <c r="BV116" s="6"/>
      <c r="BW116" s="12"/>
      <c r="BX116" s="11"/>
      <c r="BY116" s="6"/>
      <c r="BZ116" s="6"/>
      <c r="CA116" s="12"/>
      <c r="CB116" s="11"/>
      <c r="CC116" s="83"/>
      <c r="CD116" s="1"/>
      <c r="CE116" s="1"/>
      <c r="CF116" s="1"/>
      <c r="CG116" s="1"/>
      <c r="CH116" s="1"/>
      <c r="CT116" s="23"/>
      <c r="CU116" s="36" t="str">
        <f t="shared" si="8"/>
        <v/>
      </c>
      <c r="CV116" s="37" t="str">
        <f>IF(AND(L116="",N116="",P116="",Q116=""),"",SUM(L116,N116,P116,#REF!,Q116))</f>
        <v/>
      </c>
      <c r="CW116" s="37" t="str">
        <f t="shared" si="9"/>
        <v/>
      </c>
      <c r="CX116" s="36" t="str">
        <f>IF(AND(T116="",V116="",X116="",Y116=""),"",SUM(T116,V116,X116,#REF!,Y116))</f>
        <v/>
      </c>
      <c r="CY116" s="37" t="str">
        <f t="shared" si="10"/>
        <v/>
      </c>
      <c r="CZ116" s="36" t="str">
        <f t="shared" si="11"/>
        <v/>
      </c>
      <c r="DA116" s="37" t="str">
        <f t="shared" si="12"/>
        <v/>
      </c>
      <c r="DB116" s="36" t="str">
        <f>IF(AND(AK116="",AN116="",AO116="",AP116=""),"",SUM(AK116,AN116,AO116,#REF!,AP116))</f>
        <v/>
      </c>
      <c r="DC116" s="37" t="str">
        <f t="shared" si="13"/>
        <v/>
      </c>
      <c r="DD116" s="36" t="str">
        <f>IF(AND(AS116="",AV116="",AW116="",AX116=""),"",SUM(AS116,AV116,AW116,#REF!,AX116))</f>
        <v/>
      </c>
      <c r="DE116" s="37" t="str">
        <f t="shared" si="14"/>
        <v/>
      </c>
      <c r="DF116" s="36" t="str">
        <f>IF(AND(BA116="",BD116="",BE116="",BF116=""),"",SUM(BA116,BD116,BE116,#REF!,BF116))</f>
        <v/>
      </c>
      <c r="DG116" s="37" t="str">
        <f t="shared" si="15"/>
        <v/>
      </c>
      <c r="DH116" s="34"/>
      <c r="DI116" s="34"/>
    </row>
    <row r="117" spans="1:113">
      <c r="A117" s="73">
        <v>111</v>
      </c>
      <c r="B117" s="412"/>
      <c r="C117" s="413"/>
      <c r="D117" s="414"/>
      <c r="E117" s="415"/>
      <c r="F117" s="416"/>
      <c r="G117" s="416"/>
      <c r="H117" s="417"/>
      <c r="I117" s="418"/>
      <c r="J117" s="419"/>
      <c r="K117" s="420"/>
      <c r="L117" s="11"/>
      <c r="M117" s="6"/>
      <c r="N117" s="6"/>
      <c r="O117" s="6"/>
      <c r="P117" s="6"/>
      <c r="Q117" s="41"/>
      <c r="R117" s="44"/>
      <c r="S117" s="12"/>
      <c r="T117" s="17"/>
      <c r="U117" s="18"/>
      <c r="V117" s="18"/>
      <c r="W117" s="18"/>
      <c r="X117" s="18"/>
      <c r="Y117" s="46"/>
      <c r="Z117" s="44"/>
      <c r="AA117" s="41"/>
      <c r="AB117" s="294"/>
      <c r="AC117" s="6"/>
      <c r="AD117" s="6"/>
      <c r="AE117" s="6"/>
      <c r="AF117" s="6"/>
      <c r="AG117" s="41"/>
      <c r="AH117" s="44"/>
      <c r="AI117" s="6"/>
      <c r="AJ117" s="44"/>
      <c r="AK117" s="11"/>
      <c r="AL117" s="6"/>
      <c r="AM117" s="6"/>
      <c r="AN117" s="6"/>
      <c r="AO117" s="6"/>
      <c r="AP117" s="41"/>
      <c r="AQ117" s="44"/>
      <c r="AR117" s="12"/>
      <c r="AS117" s="11"/>
      <c r="AT117" s="6"/>
      <c r="AU117" s="6"/>
      <c r="AV117" s="6"/>
      <c r="AW117" s="6"/>
      <c r="AX117" s="41"/>
      <c r="AY117" s="44"/>
      <c r="AZ117" s="12"/>
      <c r="BA117" s="11"/>
      <c r="BB117" s="6"/>
      <c r="BC117" s="6"/>
      <c r="BD117" s="6"/>
      <c r="BE117" s="6"/>
      <c r="BF117" s="41"/>
      <c r="BG117" s="44"/>
      <c r="BH117" s="12"/>
      <c r="BI117" s="11"/>
      <c r="BJ117" s="6"/>
      <c r="BK117" s="6"/>
      <c r="BL117" s="6"/>
      <c r="BM117" s="41"/>
      <c r="BN117" s="11"/>
      <c r="BO117" s="6"/>
      <c r="BP117" s="6"/>
      <c r="BQ117" s="6"/>
      <c r="BR117" s="12"/>
      <c r="BS117" s="11"/>
      <c r="BT117" s="6"/>
      <c r="BU117" s="6"/>
      <c r="BV117" s="6"/>
      <c r="BW117" s="12"/>
      <c r="BX117" s="11"/>
      <c r="BY117" s="6"/>
      <c r="BZ117" s="6"/>
      <c r="CA117" s="12"/>
      <c r="CB117" s="11"/>
      <c r="CC117" s="83"/>
      <c r="CD117" s="1"/>
      <c r="CE117" s="1"/>
      <c r="CF117" s="1"/>
      <c r="CG117" s="1"/>
      <c r="CH117" s="1"/>
      <c r="CT117" s="23"/>
      <c r="CU117" s="36" t="str">
        <f t="shared" si="8"/>
        <v/>
      </c>
      <c r="CV117" s="37" t="str">
        <f>IF(AND(L117="",N117="",P117="",Q117=""),"",SUM(L117,N117,P117,#REF!,Q117))</f>
        <v/>
      </c>
      <c r="CW117" s="37" t="str">
        <f t="shared" si="9"/>
        <v/>
      </c>
      <c r="CX117" s="36" t="str">
        <f>IF(AND(T117="",V117="",X117="",Y117=""),"",SUM(T117,V117,X117,#REF!,Y117))</f>
        <v/>
      </c>
      <c r="CY117" s="37" t="str">
        <f t="shared" si="10"/>
        <v/>
      </c>
      <c r="CZ117" s="36" t="str">
        <f t="shared" si="11"/>
        <v/>
      </c>
      <c r="DA117" s="37" t="str">
        <f t="shared" si="12"/>
        <v/>
      </c>
      <c r="DB117" s="36" t="str">
        <f>IF(AND(AK117="",AN117="",AO117="",AP117=""),"",SUM(AK117,AN117,AO117,#REF!,AP117))</f>
        <v/>
      </c>
      <c r="DC117" s="37" t="str">
        <f t="shared" si="13"/>
        <v/>
      </c>
      <c r="DD117" s="36" t="str">
        <f>IF(AND(AS117="",AV117="",AW117="",AX117=""),"",SUM(AS117,AV117,AW117,#REF!,AX117))</f>
        <v/>
      </c>
      <c r="DE117" s="37" t="str">
        <f t="shared" si="14"/>
        <v/>
      </c>
      <c r="DF117" s="36" t="str">
        <f>IF(AND(BA117="",BD117="",BE117="",BF117=""),"",SUM(BA117,BD117,BE117,#REF!,BF117))</f>
        <v/>
      </c>
      <c r="DG117" s="37" t="str">
        <f t="shared" si="15"/>
        <v/>
      </c>
      <c r="DH117" s="34"/>
      <c r="DI117" s="34"/>
    </row>
    <row r="118" spans="1:113">
      <c r="A118" s="73">
        <v>112</v>
      </c>
      <c r="B118" s="412"/>
      <c r="C118" s="413"/>
      <c r="D118" s="414"/>
      <c r="E118" s="415"/>
      <c r="F118" s="416"/>
      <c r="G118" s="416"/>
      <c r="H118" s="417"/>
      <c r="I118" s="418"/>
      <c r="J118" s="419"/>
      <c r="K118" s="420"/>
      <c r="L118" s="11"/>
      <c r="M118" s="6"/>
      <c r="N118" s="6"/>
      <c r="O118" s="6"/>
      <c r="P118" s="6"/>
      <c r="Q118" s="41"/>
      <c r="R118" s="44"/>
      <c r="S118" s="12"/>
      <c r="T118" s="17"/>
      <c r="U118" s="18"/>
      <c r="V118" s="18"/>
      <c r="W118" s="18"/>
      <c r="X118" s="18"/>
      <c r="Y118" s="46"/>
      <c r="Z118" s="44"/>
      <c r="AA118" s="41"/>
      <c r="AB118" s="294"/>
      <c r="AC118" s="6"/>
      <c r="AD118" s="6"/>
      <c r="AE118" s="6"/>
      <c r="AF118" s="6"/>
      <c r="AG118" s="41"/>
      <c r="AH118" s="44"/>
      <c r="AI118" s="6"/>
      <c r="AJ118" s="44"/>
      <c r="AK118" s="11"/>
      <c r="AL118" s="6"/>
      <c r="AM118" s="6"/>
      <c r="AN118" s="6"/>
      <c r="AO118" s="6"/>
      <c r="AP118" s="41"/>
      <c r="AQ118" s="44"/>
      <c r="AR118" s="12"/>
      <c r="AS118" s="11"/>
      <c r="AT118" s="6"/>
      <c r="AU118" s="6"/>
      <c r="AV118" s="6"/>
      <c r="AW118" s="6"/>
      <c r="AX118" s="41"/>
      <c r="AY118" s="44"/>
      <c r="AZ118" s="12"/>
      <c r="BA118" s="11"/>
      <c r="BB118" s="6"/>
      <c r="BC118" s="6"/>
      <c r="BD118" s="6"/>
      <c r="BE118" s="6"/>
      <c r="BF118" s="41"/>
      <c r="BG118" s="44"/>
      <c r="BH118" s="12"/>
      <c r="BI118" s="11"/>
      <c r="BJ118" s="6"/>
      <c r="BK118" s="6"/>
      <c r="BL118" s="6"/>
      <c r="BM118" s="41"/>
      <c r="BN118" s="11"/>
      <c r="BO118" s="6"/>
      <c r="BP118" s="6"/>
      <c r="BQ118" s="6"/>
      <c r="BR118" s="12"/>
      <c r="BS118" s="11"/>
      <c r="BT118" s="6"/>
      <c r="BU118" s="6"/>
      <c r="BV118" s="6"/>
      <c r="BW118" s="12"/>
      <c r="BX118" s="11"/>
      <c r="BY118" s="6"/>
      <c r="BZ118" s="6"/>
      <c r="CA118" s="12"/>
      <c r="CB118" s="11"/>
      <c r="CC118" s="83"/>
      <c r="CD118" s="1"/>
      <c r="CE118" s="1"/>
      <c r="CF118" s="1"/>
      <c r="CG118" s="1"/>
      <c r="CH118" s="1"/>
      <c r="CT118" s="23"/>
      <c r="CU118" s="36" t="str">
        <f t="shared" si="8"/>
        <v/>
      </c>
      <c r="CV118" s="37" t="str">
        <f>IF(AND(L118="",N118="",P118="",Q118=""),"",SUM(L118,N118,P118,#REF!,Q118))</f>
        <v/>
      </c>
      <c r="CW118" s="37" t="str">
        <f t="shared" si="9"/>
        <v/>
      </c>
      <c r="CX118" s="36" t="str">
        <f>IF(AND(T118="",V118="",X118="",Y118=""),"",SUM(T118,V118,X118,#REF!,Y118))</f>
        <v/>
      </c>
      <c r="CY118" s="37" t="str">
        <f t="shared" si="10"/>
        <v/>
      </c>
      <c r="CZ118" s="36" t="str">
        <f t="shared" si="11"/>
        <v/>
      </c>
      <c r="DA118" s="37" t="str">
        <f t="shared" si="12"/>
        <v/>
      </c>
      <c r="DB118" s="36" t="str">
        <f>IF(AND(AK118="",AN118="",AO118="",AP118=""),"",SUM(AK118,AN118,AO118,#REF!,AP118))</f>
        <v/>
      </c>
      <c r="DC118" s="37" t="str">
        <f t="shared" si="13"/>
        <v/>
      </c>
      <c r="DD118" s="36" t="str">
        <f>IF(AND(AS118="",AV118="",AW118="",AX118=""),"",SUM(AS118,AV118,AW118,#REF!,AX118))</f>
        <v/>
      </c>
      <c r="DE118" s="37" t="str">
        <f t="shared" si="14"/>
        <v/>
      </c>
      <c r="DF118" s="36" t="str">
        <f>IF(AND(BA118="",BD118="",BE118="",BF118=""),"",SUM(BA118,BD118,BE118,#REF!,BF118))</f>
        <v/>
      </c>
      <c r="DG118" s="37" t="str">
        <f t="shared" si="15"/>
        <v/>
      </c>
      <c r="DH118" s="34"/>
      <c r="DI118" s="34"/>
    </row>
    <row r="119" spans="1:113">
      <c r="A119" s="73">
        <v>113</v>
      </c>
      <c r="B119" s="412"/>
      <c r="C119" s="413"/>
      <c r="D119" s="414"/>
      <c r="E119" s="415"/>
      <c r="F119" s="416"/>
      <c r="G119" s="416"/>
      <c r="H119" s="417"/>
      <c r="I119" s="418"/>
      <c r="J119" s="419"/>
      <c r="K119" s="420"/>
      <c r="L119" s="11"/>
      <c r="M119" s="6"/>
      <c r="N119" s="6"/>
      <c r="O119" s="6"/>
      <c r="P119" s="6"/>
      <c r="Q119" s="41"/>
      <c r="R119" s="44"/>
      <c r="S119" s="12"/>
      <c r="T119" s="17"/>
      <c r="U119" s="18"/>
      <c r="V119" s="18"/>
      <c r="W119" s="18"/>
      <c r="X119" s="18"/>
      <c r="Y119" s="46"/>
      <c r="Z119" s="44"/>
      <c r="AA119" s="41"/>
      <c r="AB119" s="294"/>
      <c r="AC119" s="6"/>
      <c r="AD119" s="6"/>
      <c r="AE119" s="6"/>
      <c r="AF119" s="6"/>
      <c r="AG119" s="41"/>
      <c r="AH119" s="44"/>
      <c r="AI119" s="6"/>
      <c r="AJ119" s="44"/>
      <c r="AK119" s="11"/>
      <c r="AL119" s="6"/>
      <c r="AM119" s="6"/>
      <c r="AN119" s="6"/>
      <c r="AO119" s="6"/>
      <c r="AP119" s="41"/>
      <c r="AQ119" s="44"/>
      <c r="AR119" s="12"/>
      <c r="AS119" s="11"/>
      <c r="AT119" s="6"/>
      <c r="AU119" s="6"/>
      <c r="AV119" s="6"/>
      <c r="AW119" s="6"/>
      <c r="AX119" s="41"/>
      <c r="AY119" s="44"/>
      <c r="AZ119" s="12"/>
      <c r="BA119" s="11"/>
      <c r="BB119" s="6"/>
      <c r="BC119" s="6"/>
      <c r="BD119" s="6"/>
      <c r="BE119" s="6"/>
      <c r="BF119" s="41"/>
      <c r="BG119" s="44"/>
      <c r="BH119" s="12"/>
      <c r="BI119" s="11"/>
      <c r="BJ119" s="6"/>
      <c r="BK119" s="6"/>
      <c r="BL119" s="6"/>
      <c r="BM119" s="41"/>
      <c r="BN119" s="11"/>
      <c r="BO119" s="6"/>
      <c r="BP119" s="6"/>
      <c r="BQ119" s="6"/>
      <c r="BR119" s="12"/>
      <c r="BS119" s="11"/>
      <c r="BT119" s="6"/>
      <c r="BU119" s="6"/>
      <c r="BV119" s="6"/>
      <c r="BW119" s="12"/>
      <c r="BX119" s="11"/>
      <c r="BY119" s="6"/>
      <c r="BZ119" s="6"/>
      <c r="CA119" s="12"/>
      <c r="CB119" s="11"/>
      <c r="CC119" s="83"/>
      <c r="CD119" s="1"/>
      <c r="CE119" s="1"/>
      <c r="CF119" s="1"/>
      <c r="CG119" s="1"/>
      <c r="CH119" s="1"/>
      <c r="CT119" s="23"/>
      <c r="CU119" s="36" t="str">
        <f t="shared" si="8"/>
        <v/>
      </c>
      <c r="CV119" s="37" t="str">
        <f>IF(AND(L119="",N119="",P119="",Q119=""),"",SUM(L119,N119,P119,#REF!,Q119))</f>
        <v/>
      </c>
      <c r="CW119" s="37" t="str">
        <f t="shared" si="9"/>
        <v/>
      </c>
      <c r="CX119" s="36" t="str">
        <f>IF(AND(T119="",V119="",X119="",Y119=""),"",SUM(T119,V119,X119,#REF!,Y119))</f>
        <v/>
      </c>
      <c r="CY119" s="37" t="str">
        <f t="shared" si="10"/>
        <v/>
      </c>
      <c r="CZ119" s="36" t="str">
        <f t="shared" si="11"/>
        <v/>
      </c>
      <c r="DA119" s="37" t="str">
        <f t="shared" si="12"/>
        <v/>
      </c>
      <c r="DB119" s="36" t="str">
        <f>IF(AND(AK119="",AN119="",AO119="",AP119=""),"",SUM(AK119,AN119,AO119,#REF!,AP119))</f>
        <v/>
      </c>
      <c r="DC119" s="37" t="str">
        <f t="shared" si="13"/>
        <v/>
      </c>
      <c r="DD119" s="36" t="str">
        <f>IF(AND(AS119="",AV119="",AW119="",AX119=""),"",SUM(AS119,AV119,AW119,#REF!,AX119))</f>
        <v/>
      </c>
      <c r="DE119" s="37" t="str">
        <f t="shared" si="14"/>
        <v/>
      </c>
      <c r="DF119" s="36" t="str">
        <f>IF(AND(BA119="",BD119="",BE119="",BF119=""),"",SUM(BA119,BD119,BE119,#REF!,BF119))</f>
        <v/>
      </c>
      <c r="DG119" s="37" t="str">
        <f t="shared" si="15"/>
        <v/>
      </c>
      <c r="DH119" s="34"/>
      <c r="DI119" s="34"/>
    </row>
    <row r="120" spans="1:113">
      <c r="A120" s="73">
        <v>114</v>
      </c>
      <c r="B120" s="412"/>
      <c r="C120" s="413"/>
      <c r="D120" s="414"/>
      <c r="E120" s="415"/>
      <c r="F120" s="416"/>
      <c r="G120" s="416"/>
      <c r="H120" s="417"/>
      <c r="I120" s="418"/>
      <c r="J120" s="419"/>
      <c r="K120" s="420"/>
      <c r="L120" s="11"/>
      <c r="M120" s="6"/>
      <c r="N120" s="6"/>
      <c r="O120" s="6"/>
      <c r="P120" s="6"/>
      <c r="Q120" s="41"/>
      <c r="R120" s="44"/>
      <c r="S120" s="12"/>
      <c r="T120" s="17"/>
      <c r="U120" s="18"/>
      <c r="V120" s="18"/>
      <c r="W120" s="18"/>
      <c r="X120" s="18"/>
      <c r="Y120" s="46"/>
      <c r="Z120" s="44"/>
      <c r="AA120" s="41"/>
      <c r="AB120" s="294"/>
      <c r="AC120" s="6"/>
      <c r="AD120" s="6"/>
      <c r="AE120" s="6"/>
      <c r="AF120" s="6"/>
      <c r="AG120" s="41"/>
      <c r="AH120" s="44"/>
      <c r="AI120" s="6"/>
      <c r="AJ120" s="44"/>
      <c r="AK120" s="11"/>
      <c r="AL120" s="6"/>
      <c r="AM120" s="6"/>
      <c r="AN120" s="6"/>
      <c r="AO120" s="6"/>
      <c r="AP120" s="41"/>
      <c r="AQ120" s="44"/>
      <c r="AR120" s="12"/>
      <c r="AS120" s="11"/>
      <c r="AT120" s="6"/>
      <c r="AU120" s="6"/>
      <c r="AV120" s="6"/>
      <c r="AW120" s="6"/>
      <c r="AX120" s="41"/>
      <c r="AY120" s="44"/>
      <c r="AZ120" s="12"/>
      <c r="BA120" s="11"/>
      <c r="BB120" s="6"/>
      <c r="BC120" s="6"/>
      <c r="BD120" s="6"/>
      <c r="BE120" s="6"/>
      <c r="BF120" s="41"/>
      <c r="BG120" s="44"/>
      <c r="BH120" s="12"/>
      <c r="BI120" s="11"/>
      <c r="BJ120" s="6"/>
      <c r="BK120" s="6"/>
      <c r="BL120" s="6"/>
      <c r="BM120" s="41"/>
      <c r="BN120" s="11"/>
      <c r="BO120" s="6"/>
      <c r="BP120" s="6"/>
      <c r="BQ120" s="6"/>
      <c r="BR120" s="12"/>
      <c r="BS120" s="11"/>
      <c r="BT120" s="6"/>
      <c r="BU120" s="6"/>
      <c r="BV120" s="6"/>
      <c r="BW120" s="12"/>
      <c r="BX120" s="11"/>
      <c r="BY120" s="6"/>
      <c r="BZ120" s="6"/>
      <c r="CA120" s="12"/>
      <c r="CB120" s="11"/>
      <c r="CC120" s="83"/>
      <c r="CD120" s="1"/>
      <c r="CE120" s="1"/>
      <c r="CF120" s="1"/>
      <c r="CG120" s="1"/>
      <c r="CH120" s="1"/>
      <c r="CT120" s="23"/>
      <c r="CU120" s="36" t="str">
        <f t="shared" si="8"/>
        <v/>
      </c>
      <c r="CV120" s="37" t="str">
        <f>IF(AND(L120="",N120="",P120="",Q120=""),"",SUM(L120,N120,P120,#REF!,Q120))</f>
        <v/>
      </c>
      <c r="CW120" s="37" t="str">
        <f t="shared" si="9"/>
        <v/>
      </c>
      <c r="CX120" s="36" t="str">
        <f>IF(AND(T120="",V120="",X120="",Y120=""),"",SUM(T120,V120,X120,#REF!,Y120))</f>
        <v/>
      </c>
      <c r="CY120" s="37" t="str">
        <f t="shared" si="10"/>
        <v/>
      </c>
      <c r="CZ120" s="36" t="str">
        <f t="shared" si="11"/>
        <v/>
      </c>
      <c r="DA120" s="37" t="str">
        <f t="shared" si="12"/>
        <v/>
      </c>
      <c r="DB120" s="36" t="str">
        <f>IF(AND(AK120="",AN120="",AO120="",AP120=""),"",SUM(AK120,AN120,AO120,#REF!,AP120))</f>
        <v/>
      </c>
      <c r="DC120" s="37" t="str">
        <f t="shared" si="13"/>
        <v/>
      </c>
      <c r="DD120" s="36" t="str">
        <f>IF(AND(AS120="",AV120="",AW120="",AX120=""),"",SUM(AS120,AV120,AW120,#REF!,AX120))</f>
        <v/>
      </c>
      <c r="DE120" s="37" t="str">
        <f t="shared" si="14"/>
        <v/>
      </c>
      <c r="DF120" s="36" t="str">
        <f>IF(AND(BA120="",BD120="",BE120="",BF120=""),"",SUM(BA120,BD120,BE120,#REF!,BF120))</f>
        <v/>
      </c>
      <c r="DG120" s="37" t="str">
        <f t="shared" si="15"/>
        <v/>
      </c>
      <c r="DH120" s="34"/>
      <c r="DI120" s="34"/>
    </row>
    <row r="121" spans="1:113">
      <c r="A121" s="73">
        <v>115</v>
      </c>
      <c r="B121" s="412"/>
      <c r="C121" s="413"/>
      <c r="D121" s="414"/>
      <c r="E121" s="415"/>
      <c r="F121" s="416"/>
      <c r="G121" s="416"/>
      <c r="H121" s="417"/>
      <c r="I121" s="418"/>
      <c r="J121" s="419"/>
      <c r="K121" s="420"/>
      <c r="L121" s="11"/>
      <c r="M121" s="6"/>
      <c r="N121" s="6"/>
      <c r="O121" s="6"/>
      <c r="P121" s="6"/>
      <c r="Q121" s="41"/>
      <c r="R121" s="44"/>
      <c r="S121" s="12"/>
      <c r="T121" s="17"/>
      <c r="U121" s="18"/>
      <c r="V121" s="18"/>
      <c r="W121" s="18"/>
      <c r="X121" s="18"/>
      <c r="Y121" s="46"/>
      <c r="Z121" s="44"/>
      <c r="AA121" s="41"/>
      <c r="AB121" s="294"/>
      <c r="AC121" s="6"/>
      <c r="AD121" s="6"/>
      <c r="AE121" s="6"/>
      <c r="AF121" s="6"/>
      <c r="AG121" s="41"/>
      <c r="AH121" s="44"/>
      <c r="AI121" s="6"/>
      <c r="AJ121" s="44"/>
      <c r="AK121" s="11"/>
      <c r="AL121" s="6"/>
      <c r="AM121" s="6"/>
      <c r="AN121" s="6"/>
      <c r="AO121" s="6"/>
      <c r="AP121" s="41"/>
      <c r="AQ121" s="44"/>
      <c r="AR121" s="12"/>
      <c r="AS121" s="11"/>
      <c r="AT121" s="6"/>
      <c r="AU121" s="6"/>
      <c r="AV121" s="6"/>
      <c r="AW121" s="6"/>
      <c r="AX121" s="41"/>
      <c r="AY121" s="44"/>
      <c r="AZ121" s="12"/>
      <c r="BA121" s="11"/>
      <c r="BB121" s="6"/>
      <c r="BC121" s="6"/>
      <c r="BD121" s="6"/>
      <c r="BE121" s="6"/>
      <c r="BF121" s="41"/>
      <c r="BG121" s="44"/>
      <c r="BH121" s="12"/>
      <c r="BI121" s="11"/>
      <c r="BJ121" s="6"/>
      <c r="BK121" s="6"/>
      <c r="BL121" s="6"/>
      <c r="BM121" s="41"/>
      <c r="BN121" s="11"/>
      <c r="BO121" s="6"/>
      <c r="BP121" s="6"/>
      <c r="BQ121" s="6"/>
      <c r="BR121" s="12"/>
      <c r="BS121" s="11"/>
      <c r="BT121" s="6"/>
      <c r="BU121" s="6"/>
      <c r="BV121" s="6"/>
      <c r="BW121" s="12"/>
      <c r="BX121" s="11"/>
      <c r="BY121" s="6"/>
      <c r="BZ121" s="6"/>
      <c r="CA121" s="12"/>
      <c r="CB121" s="11"/>
      <c r="CC121" s="83"/>
      <c r="CD121" s="1"/>
      <c r="CE121" s="1"/>
      <c r="CF121" s="1"/>
      <c r="CG121" s="1"/>
      <c r="CH121" s="1"/>
      <c r="CT121" s="23"/>
      <c r="CU121" s="36" t="str">
        <f t="shared" si="8"/>
        <v/>
      </c>
      <c r="CV121" s="37" t="str">
        <f>IF(AND(L121="",N121="",P121="",Q121=""),"",SUM(L121,N121,P121,#REF!,Q121))</f>
        <v/>
      </c>
      <c r="CW121" s="37" t="str">
        <f t="shared" si="9"/>
        <v/>
      </c>
      <c r="CX121" s="36" t="str">
        <f>IF(AND(T121="",V121="",X121="",Y121=""),"",SUM(T121,V121,X121,#REF!,Y121))</f>
        <v/>
      </c>
      <c r="CY121" s="37" t="str">
        <f t="shared" si="10"/>
        <v/>
      </c>
      <c r="CZ121" s="36" t="str">
        <f t="shared" si="11"/>
        <v/>
      </c>
      <c r="DA121" s="37" t="str">
        <f t="shared" si="12"/>
        <v/>
      </c>
      <c r="DB121" s="36" t="str">
        <f>IF(AND(AK121="",AN121="",AO121="",AP121=""),"",SUM(AK121,AN121,AO121,#REF!,AP121))</f>
        <v/>
      </c>
      <c r="DC121" s="37" t="str">
        <f t="shared" si="13"/>
        <v/>
      </c>
      <c r="DD121" s="36" t="str">
        <f>IF(AND(AS121="",AV121="",AW121="",AX121=""),"",SUM(AS121,AV121,AW121,#REF!,AX121))</f>
        <v/>
      </c>
      <c r="DE121" s="37" t="str">
        <f t="shared" si="14"/>
        <v/>
      </c>
      <c r="DF121" s="36" t="str">
        <f>IF(AND(BA121="",BD121="",BE121="",BF121=""),"",SUM(BA121,BD121,BE121,#REF!,BF121))</f>
        <v/>
      </c>
      <c r="DG121" s="37" t="str">
        <f t="shared" si="15"/>
        <v/>
      </c>
      <c r="DH121" s="34"/>
      <c r="DI121" s="34"/>
    </row>
    <row r="122" spans="1:113">
      <c r="A122" s="73">
        <v>116</v>
      </c>
      <c r="B122" s="412"/>
      <c r="C122" s="413"/>
      <c r="D122" s="414"/>
      <c r="E122" s="415"/>
      <c r="F122" s="416"/>
      <c r="G122" s="416"/>
      <c r="H122" s="417"/>
      <c r="I122" s="418"/>
      <c r="J122" s="419"/>
      <c r="K122" s="420"/>
      <c r="L122" s="11"/>
      <c r="M122" s="6"/>
      <c r="N122" s="6"/>
      <c r="O122" s="6"/>
      <c r="P122" s="6"/>
      <c r="Q122" s="41"/>
      <c r="R122" s="44"/>
      <c r="S122" s="12"/>
      <c r="T122" s="17"/>
      <c r="U122" s="18"/>
      <c r="V122" s="18"/>
      <c r="W122" s="18"/>
      <c r="X122" s="18"/>
      <c r="Y122" s="46"/>
      <c r="Z122" s="44"/>
      <c r="AA122" s="41"/>
      <c r="AB122" s="294"/>
      <c r="AC122" s="6"/>
      <c r="AD122" s="6"/>
      <c r="AE122" s="6"/>
      <c r="AF122" s="6"/>
      <c r="AG122" s="41"/>
      <c r="AH122" s="44"/>
      <c r="AI122" s="6"/>
      <c r="AJ122" s="44"/>
      <c r="AK122" s="11"/>
      <c r="AL122" s="6"/>
      <c r="AM122" s="6"/>
      <c r="AN122" s="6"/>
      <c r="AO122" s="6"/>
      <c r="AP122" s="41"/>
      <c r="AQ122" s="44"/>
      <c r="AR122" s="12"/>
      <c r="AS122" s="11"/>
      <c r="AT122" s="6"/>
      <c r="AU122" s="6"/>
      <c r="AV122" s="6"/>
      <c r="AW122" s="6"/>
      <c r="AX122" s="41"/>
      <c r="AY122" s="44"/>
      <c r="AZ122" s="12"/>
      <c r="BA122" s="11"/>
      <c r="BB122" s="6"/>
      <c r="BC122" s="6"/>
      <c r="BD122" s="6"/>
      <c r="BE122" s="6"/>
      <c r="BF122" s="41"/>
      <c r="BG122" s="44"/>
      <c r="BH122" s="12"/>
      <c r="BI122" s="11"/>
      <c r="BJ122" s="6"/>
      <c r="BK122" s="6"/>
      <c r="BL122" s="6"/>
      <c r="BM122" s="41"/>
      <c r="BN122" s="11"/>
      <c r="BO122" s="6"/>
      <c r="BP122" s="6"/>
      <c r="BQ122" s="6"/>
      <c r="BR122" s="12"/>
      <c r="BS122" s="11"/>
      <c r="BT122" s="6"/>
      <c r="BU122" s="6"/>
      <c r="BV122" s="6"/>
      <c r="BW122" s="12"/>
      <c r="BX122" s="11"/>
      <c r="BY122" s="6"/>
      <c r="BZ122" s="6"/>
      <c r="CA122" s="12"/>
      <c r="CB122" s="11"/>
      <c r="CC122" s="83"/>
      <c r="CD122" s="1"/>
      <c r="CE122" s="1"/>
      <c r="CF122" s="1"/>
      <c r="CG122" s="1"/>
      <c r="CH122" s="1"/>
      <c r="CT122" s="23"/>
      <c r="CU122" s="36" t="str">
        <f t="shared" si="8"/>
        <v/>
      </c>
      <c r="CV122" s="37" t="str">
        <f>IF(AND(L122="",N122="",P122="",Q122=""),"",SUM(L122,N122,P122,#REF!,Q122))</f>
        <v/>
      </c>
      <c r="CW122" s="37" t="str">
        <f t="shared" si="9"/>
        <v/>
      </c>
      <c r="CX122" s="36" t="str">
        <f>IF(AND(T122="",V122="",X122="",Y122=""),"",SUM(T122,V122,X122,#REF!,Y122))</f>
        <v/>
      </c>
      <c r="CY122" s="37" t="str">
        <f t="shared" si="10"/>
        <v/>
      </c>
      <c r="CZ122" s="36" t="str">
        <f t="shared" si="11"/>
        <v/>
      </c>
      <c r="DA122" s="37" t="str">
        <f t="shared" si="12"/>
        <v/>
      </c>
      <c r="DB122" s="36" t="str">
        <f>IF(AND(AK122="",AN122="",AO122="",AP122=""),"",SUM(AK122,AN122,AO122,#REF!,AP122))</f>
        <v/>
      </c>
      <c r="DC122" s="37" t="str">
        <f t="shared" si="13"/>
        <v/>
      </c>
      <c r="DD122" s="36" t="str">
        <f>IF(AND(AS122="",AV122="",AW122="",AX122=""),"",SUM(AS122,AV122,AW122,#REF!,AX122))</f>
        <v/>
      </c>
      <c r="DE122" s="37" t="str">
        <f t="shared" si="14"/>
        <v/>
      </c>
      <c r="DF122" s="36" t="str">
        <f>IF(AND(BA122="",BD122="",BE122="",BF122=""),"",SUM(BA122,BD122,BE122,#REF!,BF122))</f>
        <v/>
      </c>
      <c r="DG122" s="37" t="str">
        <f t="shared" si="15"/>
        <v/>
      </c>
      <c r="DH122" s="34"/>
      <c r="DI122" s="34"/>
    </row>
    <row r="123" spans="1:113">
      <c r="A123" s="73">
        <v>117</v>
      </c>
      <c r="B123" s="412"/>
      <c r="C123" s="413"/>
      <c r="D123" s="414"/>
      <c r="E123" s="415"/>
      <c r="F123" s="416"/>
      <c r="G123" s="416"/>
      <c r="H123" s="417"/>
      <c r="I123" s="418"/>
      <c r="J123" s="419"/>
      <c r="K123" s="420"/>
      <c r="L123" s="11"/>
      <c r="M123" s="6"/>
      <c r="N123" s="6"/>
      <c r="O123" s="6"/>
      <c r="P123" s="6"/>
      <c r="Q123" s="41"/>
      <c r="R123" s="44"/>
      <c r="S123" s="12"/>
      <c r="T123" s="17"/>
      <c r="U123" s="18"/>
      <c r="V123" s="18"/>
      <c r="W123" s="18"/>
      <c r="X123" s="18"/>
      <c r="Y123" s="46"/>
      <c r="Z123" s="44"/>
      <c r="AA123" s="41"/>
      <c r="AB123" s="294"/>
      <c r="AC123" s="6"/>
      <c r="AD123" s="6"/>
      <c r="AE123" s="6"/>
      <c r="AF123" s="6"/>
      <c r="AG123" s="41"/>
      <c r="AH123" s="44"/>
      <c r="AI123" s="6"/>
      <c r="AJ123" s="44"/>
      <c r="AK123" s="11"/>
      <c r="AL123" s="6"/>
      <c r="AM123" s="6"/>
      <c r="AN123" s="6"/>
      <c r="AO123" s="6"/>
      <c r="AP123" s="41"/>
      <c r="AQ123" s="44"/>
      <c r="AR123" s="12"/>
      <c r="AS123" s="11"/>
      <c r="AT123" s="6"/>
      <c r="AU123" s="6"/>
      <c r="AV123" s="6"/>
      <c r="AW123" s="6"/>
      <c r="AX123" s="41"/>
      <c r="AY123" s="44"/>
      <c r="AZ123" s="12"/>
      <c r="BA123" s="11"/>
      <c r="BB123" s="6"/>
      <c r="BC123" s="6"/>
      <c r="BD123" s="6"/>
      <c r="BE123" s="6"/>
      <c r="BF123" s="41"/>
      <c r="BG123" s="44"/>
      <c r="BH123" s="12"/>
      <c r="BI123" s="11"/>
      <c r="BJ123" s="6"/>
      <c r="BK123" s="6"/>
      <c r="BL123" s="6"/>
      <c r="BM123" s="41"/>
      <c r="BN123" s="11"/>
      <c r="BO123" s="6"/>
      <c r="BP123" s="6"/>
      <c r="BQ123" s="6"/>
      <c r="BR123" s="12"/>
      <c r="BS123" s="11"/>
      <c r="BT123" s="6"/>
      <c r="BU123" s="6"/>
      <c r="BV123" s="6"/>
      <c r="BW123" s="12"/>
      <c r="BX123" s="11"/>
      <c r="BY123" s="6"/>
      <c r="BZ123" s="6"/>
      <c r="CA123" s="12"/>
      <c r="CB123" s="11"/>
      <c r="CC123" s="83"/>
      <c r="CD123" s="1"/>
      <c r="CE123" s="1"/>
      <c r="CF123" s="1"/>
      <c r="CG123" s="1"/>
      <c r="CH123" s="1"/>
      <c r="CT123" s="23"/>
      <c r="CU123" s="36" t="str">
        <f t="shared" si="8"/>
        <v/>
      </c>
      <c r="CV123" s="37" t="str">
        <f>IF(AND(L123="",N123="",P123="",Q123=""),"",SUM(L123,N123,P123,#REF!,Q123))</f>
        <v/>
      </c>
      <c r="CW123" s="37" t="str">
        <f t="shared" si="9"/>
        <v/>
      </c>
      <c r="CX123" s="36" t="str">
        <f>IF(AND(T123="",V123="",X123="",Y123=""),"",SUM(T123,V123,X123,#REF!,Y123))</f>
        <v/>
      </c>
      <c r="CY123" s="37" t="str">
        <f t="shared" si="10"/>
        <v/>
      </c>
      <c r="CZ123" s="36" t="str">
        <f t="shared" si="11"/>
        <v/>
      </c>
      <c r="DA123" s="37" t="str">
        <f t="shared" si="12"/>
        <v/>
      </c>
      <c r="DB123" s="36" t="str">
        <f>IF(AND(AK123="",AN123="",AO123="",AP123=""),"",SUM(AK123,AN123,AO123,#REF!,AP123))</f>
        <v/>
      </c>
      <c r="DC123" s="37" t="str">
        <f t="shared" si="13"/>
        <v/>
      </c>
      <c r="DD123" s="36" t="str">
        <f>IF(AND(AS123="",AV123="",AW123="",AX123=""),"",SUM(AS123,AV123,AW123,#REF!,AX123))</f>
        <v/>
      </c>
      <c r="DE123" s="37" t="str">
        <f t="shared" si="14"/>
        <v/>
      </c>
      <c r="DF123" s="36" t="str">
        <f>IF(AND(BA123="",BD123="",BE123="",BF123=""),"",SUM(BA123,BD123,BE123,#REF!,BF123))</f>
        <v/>
      </c>
      <c r="DG123" s="37" t="str">
        <f t="shared" si="15"/>
        <v/>
      </c>
      <c r="DH123" s="34"/>
      <c r="DI123" s="34"/>
    </row>
    <row r="124" spans="1:113">
      <c r="A124" s="73">
        <v>118</v>
      </c>
      <c r="B124" s="412"/>
      <c r="C124" s="413"/>
      <c r="D124" s="414"/>
      <c r="E124" s="415"/>
      <c r="F124" s="416"/>
      <c r="G124" s="416"/>
      <c r="H124" s="417"/>
      <c r="I124" s="418"/>
      <c r="J124" s="419"/>
      <c r="K124" s="420"/>
      <c r="L124" s="11"/>
      <c r="M124" s="6"/>
      <c r="N124" s="6"/>
      <c r="O124" s="6"/>
      <c r="P124" s="6"/>
      <c r="Q124" s="41"/>
      <c r="R124" s="44"/>
      <c r="S124" s="12"/>
      <c r="T124" s="17"/>
      <c r="U124" s="18"/>
      <c r="V124" s="18"/>
      <c r="W124" s="18"/>
      <c r="X124" s="18"/>
      <c r="Y124" s="46"/>
      <c r="Z124" s="44"/>
      <c r="AA124" s="41"/>
      <c r="AB124" s="294"/>
      <c r="AC124" s="6"/>
      <c r="AD124" s="6"/>
      <c r="AE124" s="6"/>
      <c r="AF124" s="6"/>
      <c r="AG124" s="41"/>
      <c r="AH124" s="44"/>
      <c r="AI124" s="6"/>
      <c r="AJ124" s="44"/>
      <c r="AK124" s="11"/>
      <c r="AL124" s="6"/>
      <c r="AM124" s="6"/>
      <c r="AN124" s="6"/>
      <c r="AO124" s="6"/>
      <c r="AP124" s="41"/>
      <c r="AQ124" s="44"/>
      <c r="AR124" s="12"/>
      <c r="AS124" s="11"/>
      <c r="AT124" s="6"/>
      <c r="AU124" s="6"/>
      <c r="AV124" s="6"/>
      <c r="AW124" s="6"/>
      <c r="AX124" s="41"/>
      <c r="AY124" s="44"/>
      <c r="AZ124" s="12"/>
      <c r="BA124" s="11"/>
      <c r="BB124" s="6"/>
      <c r="BC124" s="6"/>
      <c r="BD124" s="6"/>
      <c r="BE124" s="6"/>
      <c r="BF124" s="41"/>
      <c r="BG124" s="44"/>
      <c r="BH124" s="12"/>
      <c r="BI124" s="11"/>
      <c r="BJ124" s="6"/>
      <c r="BK124" s="6"/>
      <c r="BL124" s="6"/>
      <c r="BM124" s="41"/>
      <c r="BN124" s="11"/>
      <c r="BO124" s="6"/>
      <c r="BP124" s="6"/>
      <c r="BQ124" s="6"/>
      <c r="BR124" s="12"/>
      <c r="BS124" s="11"/>
      <c r="BT124" s="6"/>
      <c r="BU124" s="6"/>
      <c r="BV124" s="6"/>
      <c r="BW124" s="12"/>
      <c r="BX124" s="11"/>
      <c r="BY124" s="6"/>
      <c r="BZ124" s="6"/>
      <c r="CA124" s="12"/>
      <c r="CB124" s="11"/>
      <c r="CC124" s="83"/>
      <c r="CD124" s="1"/>
      <c r="CE124" s="1"/>
      <c r="CF124" s="1"/>
      <c r="CG124" s="1"/>
      <c r="CH124" s="1"/>
      <c r="CT124" s="23"/>
      <c r="CU124" s="36" t="str">
        <f t="shared" si="8"/>
        <v/>
      </c>
      <c r="CV124" s="37" t="str">
        <f>IF(AND(L124="",N124="",P124="",Q124=""),"",SUM(L124,N124,P124,#REF!,Q124))</f>
        <v/>
      </c>
      <c r="CW124" s="37" t="str">
        <f t="shared" si="9"/>
        <v/>
      </c>
      <c r="CX124" s="36" t="str">
        <f>IF(AND(T124="",V124="",X124="",Y124=""),"",SUM(T124,V124,X124,#REF!,Y124))</f>
        <v/>
      </c>
      <c r="CY124" s="37" t="str">
        <f t="shared" si="10"/>
        <v/>
      </c>
      <c r="CZ124" s="36" t="str">
        <f t="shared" si="11"/>
        <v/>
      </c>
      <c r="DA124" s="37" t="str">
        <f t="shared" si="12"/>
        <v/>
      </c>
      <c r="DB124" s="36" t="str">
        <f>IF(AND(AK124="",AN124="",AO124="",AP124=""),"",SUM(AK124,AN124,AO124,#REF!,AP124))</f>
        <v/>
      </c>
      <c r="DC124" s="37" t="str">
        <f t="shared" si="13"/>
        <v/>
      </c>
      <c r="DD124" s="36" t="str">
        <f>IF(AND(AS124="",AV124="",AW124="",AX124=""),"",SUM(AS124,AV124,AW124,#REF!,AX124))</f>
        <v/>
      </c>
      <c r="DE124" s="37" t="str">
        <f t="shared" si="14"/>
        <v/>
      </c>
      <c r="DF124" s="36" t="str">
        <f>IF(AND(BA124="",BD124="",BE124="",BF124=""),"",SUM(BA124,BD124,BE124,#REF!,BF124))</f>
        <v/>
      </c>
      <c r="DG124" s="37" t="str">
        <f t="shared" si="15"/>
        <v/>
      </c>
      <c r="DH124" s="34"/>
      <c r="DI124" s="34"/>
    </row>
    <row r="125" spans="1:113">
      <c r="A125" s="73">
        <v>119</v>
      </c>
      <c r="B125" s="412"/>
      <c r="C125" s="413"/>
      <c r="D125" s="414"/>
      <c r="E125" s="415"/>
      <c r="F125" s="416"/>
      <c r="G125" s="416"/>
      <c r="H125" s="417"/>
      <c r="I125" s="418"/>
      <c r="J125" s="419"/>
      <c r="K125" s="420"/>
      <c r="L125" s="11"/>
      <c r="M125" s="6"/>
      <c r="N125" s="6"/>
      <c r="O125" s="6"/>
      <c r="P125" s="6"/>
      <c r="Q125" s="41"/>
      <c r="R125" s="44"/>
      <c r="S125" s="12"/>
      <c r="T125" s="17"/>
      <c r="U125" s="18"/>
      <c r="V125" s="18"/>
      <c r="W125" s="18"/>
      <c r="X125" s="18"/>
      <c r="Y125" s="46"/>
      <c r="Z125" s="44"/>
      <c r="AA125" s="41"/>
      <c r="AB125" s="294"/>
      <c r="AC125" s="6"/>
      <c r="AD125" s="6"/>
      <c r="AE125" s="6"/>
      <c r="AF125" s="6"/>
      <c r="AG125" s="41"/>
      <c r="AH125" s="44"/>
      <c r="AI125" s="6"/>
      <c r="AJ125" s="44"/>
      <c r="AK125" s="11"/>
      <c r="AL125" s="6"/>
      <c r="AM125" s="6"/>
      <c r="AN125" s="6"/>
      <c r="AO125" s="6"/>
      <c r="AP125" s="41"/>
      <c r="AQ125" s="44"/>
      <c r="AR125" s="12"/>
      <c r="AS125" s="11"/>
      <c r="AT125" s="6"/>
      <c r="AU125" s="6"/>
      <c r="AV125" s="6"/>
      <c r="AW125" s="6"/>
      <c r="AX125" s="41"/>
      <c r="AY125" s="44"/>
      <c r="AZ125" s="12"/>
      <c r="BA125" s="11"/>
      <c r="BB125" s="6"/>
      <c r="BC125" s="6"/>
      <c r="BD125" s="6"/>
      <c r="BE125" s="6"/>
      <c r="BF125" s="41"/>
      <c r="BG125" s="44"/>
      <c r="BH125" s="12"/>
      <c r="BI125" s="11"/>
      <c r="BJ125" s="6"/>
      <c r="BK125" s="6"/>
      <c r="BL125" s="6"/>
      <c r="BM125" s="41"/>
      <c r="BN125" s="11"/>
      <c r="BO125" s="6"/>
      <c r="BP125" s="6"/>
      <c r="BQ125" s="6"/>
      <c r="BR125" s="12"/>
      <c r="BS125" s="11"/>
      <c r="BT125" s="6"/>
      <c r="BU125" s="6"/>
      <c r="BV125" s="6"/>
      <c r="BW125" s="12"/>
      <c r="BX125" s="11"/>
      <c r="BY125" s="6"/>
      <c r="BZ125" s="6"/>
      <c r="CA125" s="12"/>
      <c r="CB125" s="11"/>
      <c r="CC125" s="83"/>
      <c r="CD125" s="1"/>
      <c r="CE125" s="1"/>
      <c r="CF125" s="1"/>
      <c r="CG125" s="1"/>
      <c r="CH125" s="1"/>
      <c r="CT125" s="23"/>
      <c r="CU125" s="36" t="str">
        <f t="shared" si="8"/>
        <v/>
      </c>
      <c r="CV125" s="37" t="str">
        <f>IF(AND(L125="",N125="",P125="",Q125=""),"",SUM(L125,N125,P125,#REF!,Q125))</f>
        <v/>
      </c>
      <c r="CW125" s="37" t="str">
        <f t="shared" si="9"/>
        <v/>
      </c>
      <c r="CX125" s="36" t="str">
        <f>IF(AND(T125="",V125="",X125="",Y125=""),"",SUM(T125,V125,X125,#REF!,Y125))</f>
        <v/>
      </c>
      <c r="CY125" s="37" t="str">
        <f t="shared" si="10"/>
        <v/>
      </c>
      <c r="CZ125" s="36" t="str">
        <f t="shared" si="11"/>
        <v/>
      </c>
      <c r="DA125" s="37" t="str">
        <f t="shared" si="12"/>
        <v/>
      </c>
      <c r="DB125" s="36" t="str">
        <f>IF(AND(AK125="",AN125="",AO125="",AP125=""),"",SUM(AK125,AN125,AO125,#REF!,AP125))</f>
        <v/>
      </c>
      <c r="DC125" s="37" t="str">
        <f t="shared" si="13"/>
        <v/>
      </c>
      <c r="DD125" s="36" t="str">
        <f>IF(AND(AS125="",AV125="",AW125="",AX125=""),"",SUM(AS125,AV125,AW125,#REF!,AX125))</f>
        <v/>
      </c>
      <c r="DE125" s="37" t="str">
        <f t="shared" si="14"/>
        <v/>
      </c>
      <c r="DF125" s="36" t="str">
        <f>IF(AND(BA125="",BD125="",BE125="",BF125=""),"",SUM(BA125,BD125,BE125,#REF!,BF125))</f>
        <v/>
      </c>
      <c r="DG125" s="37" t="str">
        <f t="shared" si="15"/>
        <v/>
      </c>
      <c r="DH125" s="34"/>
      <c r="DI125" s="34"/>
    </row>
    <row r="126" spans="1:113">
      <c r="A126" s="73">
        <v>120</v>
      </c>
      <c r="B126" s="412"/>
      <c r="C126" s="413"/>
      <c r="D126" s="414"/>
      <c r="E126" s="415"/>
      <c r="F126" s="416"/>
      <c r="G126" s="416"/>
      <c r="H126" s="417"/>
      <c r="I126" s="418"/>
      <c r="J126" s="419"/>
      <c r="K126" s="420"/>
      <c r="L126" s="11"/>
      <c r="M126" s="6"/>
      <c r="N126" s="6"/>
      <c r="O126" s="6"/>
      <c r="P126" s="6"/>
      <c r="Q126" s="41"/>
      <c r="R126" s="44"/>
      <c r="S126" s="12"/>
      <c r="T126" s="17"/>
      <c r="U126" s="18"/>
      <c r="V126" s="18"/>
      <c r="W126" s="18"/>
      <c r="X126" s="18"/>
      <c r="Y126" s="46"/>
      <c r="Z126" s="44"/>
      <c r="AA126" s="41"/>
      <c r="AB126" s="294"/>
      <c r="AC126" s="6"/>
      <c r="AD126" s="6"/>
      <c r="AE126" s="6"/>
      <c r="AF126" s="6"/>
      <c r="AG126" s="41"/>
      <c r="AH126" s="44"/>
      <c r="AI126" s="6"/>
      <c r="AJ126" s="44"/>
      <c r="AK126" s="11"/>
      <c r="AL126" s="6"/>
      <c r="AM126" s="6"/>
      <c r="AN126" s="6"/>
      <c r="AO126" s="6"/>
      <c r="AP126" s="41"/>
      <c r="AQ126" s="44"/>
      <c r="AR126" s="12"/>
      <c r="AS126" s="11"/>
      <c r="AT126" s="6"/>
      <c r="AU126" s="6"/>
      <c r="AV126" s="6"/>
      <c r="AW126" s="6"/>
      <c r="AX126" s="41"/>
      <c r="AY126" s="44"/>
      <c r="AZ126" s="12"/>
      <c r="BA126" s="11"/>
      <c r="BB126" s="6"/>
      <c r="BC126" s="6"/>
      <c r="BD126" s="6"/>
      <c r="BE126" s="6"/>
      <c r="BF126" s="41"/>
      <c r="BG126" s="44"/>
      <c r="BH126" s="12"/>
      <c r="BI126" s="11"/>
      <c r="BJ126" s="6"/>
      <c r="BK126" s="6"/>
      <c r="BL126" s="6"/>
      <c r="BM126" s="41"/>
      <c r="BN126" s="11"/>
      <c r="BO126" s="6"/>
      <c r="BP126" s="6"/>
      <c r="BQ126" s="6"/>
      <c r="BR126" s="12"/>
      <c r="BS126" s="11"/>
      <c r="BT126" s="6"/>
      <c r="BU126" s="6"/>
      <c r="BV126" s="6"/>
      <c r="BW126" s="12"/>
      <c r="BX126" s="11"/>
      <c r="BY126" s="6"/>
      <c r="BZ126" s="6"/>
      <c r="CA126" s="12"/>
      <c r="CB126" s="11"/>
      <c r="CC126" s="83"/>
      <c r="CD126" s="1"/>
      <c r="CE126" s="1"/>
      <c r="CF126" s="1"/>
      <c r="CG126" s="1"/>
      <c r="CH126" s="1"/>
      <c r="CT126" s="23"/>
      <c r="CU126" s="36" t="str">
        <f t="shared" si="8"/>
        <v/>
      </c>
      <c r="CV126" s="37" t="str">
        <f>IF(AND(L126="",N126="",P126="",Q126=""),"",SUM(L126,N126,P126,#REF!,Q126))</f>
        <v/>
      </c>
      <c r="CW126" s="37" t="str">
        <f t="shared" si="9"/>
        <v/>
      </c>
      <c r="CX126" s="36" t="str">
        <f>IF(AND(T126="",V126="",X126="",Y126=""),"",SUM(T126,V126,X126,#REF!,Y126))</f>
        <v/>
      </c>
      <c r="CY126" s="37" t="str">
        <f t="shared" si="10"/>
        <v/>
      </c>
      <c r="CZ126" s="36" t="str">
        <f t="shared" si="11"/>
        <v/>
      </c>
      <c r="DA126" s="37" t="str">
        <f t="shared" si="12"/>
        <v/>
      </c>
      <c r="DB126" s="36" t="str">
        <f>IF(AND(AK126="",AN126="",AO126="",AP126=""),"",SUM(AK126,AN126,AO126,#REF!,AP126))</f>
        <v/>
      </c>
      <c r="DC126" s="37" t="str">
        <f t="shared" si="13"/>
        <v/>
      </c>
      <c r="DD126" s="36" t="str">
        <f>IF(AND(AS126="",AV126="",AW126="",AX126=""),"",SUM(AS126,AV126,AW126,#REF!,AX126))</f>
        <v/>
      </c>
      <c r="DE126" s="37" t="str">
        <f t="shared" si="14"/>
        <v/>
      </c>
      <c r="DF126" s="36" t="str">
        <f>IF(AND(BA126="",BD126="",BE126="",BF126=""),"",SUM(BA126,BD126,BE126,#REF!,BF126))</f>
        <v/>
      </c>
      <c r="DG126" s="37" t="str">
        <f t="shared" si="15"/>
        <v/>
      </c>
      <c r="DH126" s="34"/>
      <c r="DI126" s="34"/>
    </row>
    <row r="127" spans="1:113">
      <c r="A127" s="73">
        <v>121</v>
      </c>
      <c r="B127" s="412"/>
      <c r="C127" s="413"/>
      <c r="D127" s="414"/>
      <c r="E127" s="415"/>
      <c r="F127" s="416"/>
      <c r="G127" s="416"/>
      <c r="H127" s="417"/>
      <c r="I127" s="418"/>
      <c r="J127" s="419"/>
      <c r="K127" s="420"/>
      <c r="L127" s="11"/>
      <c r="M127" s="6"/>
      <c r="N127" s="6"/>
      <c r="O127" s="6"/>
      <c r="P127" s="6"/>
      <c r="Q127" s="41"/>
      <c r="R127" s="44"/>
      <c r="S127" s="12"/>
      <c r="T127" s="17"/>
      <c r="U127" s="18"/>
      <c r="V127" s="18"/>
      <c r="W127" s="18"/>
      <c r="X127" s="18"/>
      <c r="Y127" s="46"/>
      <c r="Z127" s="44"/>
      <c r="AA127" s="41"/>
      <c r="AB127" s="294"/>
      <c r="AC127" s="6"/>
      <c r="AD127" s="6"/>
      <c r="AE127" s="6"/>
      <c r="AF127" s="6"/>
      <c r="AG127" s="41"/>
      <c r="AH127" s="44"/>
      <c r="AI127" s="6"/>
      <c r="AJ127" s="44"/>
      <c r="AK127" s="11"/>
      <c r="AL127" s="6"/>
      <c r="AM127" s="6"/>
      <c r="AN127" s="6"/>
      <c r="AO127" s="6"/>
      <c r="AP127" s="41"/>
      <c r="AQ127" s="44"/>
      <c r="AR127" s="12"/>
      <c r="AS127" s="11"/>
      <c r="AT127" s="6"/>
      <c r="AU127" s="6"/>
      <c r="AV127" s="6"/>
      <c r="AW127" s="6"/>
      <c r="AX127" s="41"/>
      <c r="AY127" s="44"/>
      <c r="AZ127" s="12"/>
      <c r="BA127" s="11"/>
      <c r="BB127" s="6"/>
      <c r="BC127" s="6"/>
      <c r="BD127" s="6"/>
      <c r="BE127" s="6"/>
      <c r="BF127" s="41"/>
      <c r="BG127" s="44"/>
      <c r="BH127" s="12"/>
      <c r="BI127" s="11"/>
      <c r="BJ127" s="6"/>
      <c r="BK127" s="6"/>
      <c r="BL127" s="6"/>
      <c r="BM127" s="41"/>
      <c r="BN127" s="11"/>
      <c r="BO127" s="6"/>
      <c r="BP127" s="6"/>
      <c r="BQ127" s="6"/>
      <c r="BR127" s="12"/>
      <c r="BS127" s="11"/>
      <c r="BT127" s="6"/>
      <c r="BU127" s="6"/>
      <c r="BV127" s="6"/>
      <c r="BW127" s="12"/>
      <c r="BX127" s="11"/>
      <c r="BY127" s="6"/>
      <c r="BZ127" s="6"/>
      <c r="CA127" s="12"/>
      <c r="CB127" s="11"/>
      <c r="CC127" s="83"/>
      <c r="CD127" s="1"/>
      <c r="CE127" s="1"/>
      <c r="CF127" s="1"/>
      <c r="CG127" s="1"/>
      <c r="CH127" s="1"/>
      <c r="CT127" s="23"/>
      <c r="CU127" s="36" t="str">
        <f t="shared" si="8"/>
        <v/>
      </c>
      <c r="CV127" s="37" t="str">
        <f>IF(AND(L127="",N127="",P127="",Q127=""),"",SUM(L127,N127,P127,#REF!,Q127))</f>
        <v/>
      </c>
      <c r="CW127" s="37" t="str">
        <f t="shared" si="9"/>
        <v/>
      </c>
      <c r="CX127" s="36" t="str">
        <f>IF(AND(T127="",V127="",X127="",Y127=""),"",SUM(T127,V127,X127,#REF!,Y127))</f>
        <v/>
      </c>
      <c r="CY127" s="37" t="str">
        <f t="shared" si="10"/>
        <v/>
      </c>
      <c r="CZ127" s="36" t="str">
        <f t="shared" si="11"/>
        <v/>
      </c>
      <c r="DA127" s="37" t="str">
        <f t="shared" si="12"/>
        <v/>
      </c>
      <c r="DB127" s="36" t="str">
        <f>IF(AND(AK127="",AN127="",AO127="",AP127=""),"",SUM(AK127,AN127,AO127,#REF!,AP127))</f>
        <v/>
      </c>
      <c r="DC127" s="37" t="str">
        <f t="shared" si="13"/>
        <v/>
      </c>
      <c r="DD127" s="36" t="str">
        <f>IF(AND(AS127="",AV127="",AW127="",AX127=""),"",SUM(AS127,AV127,AW127,#REF!,AX127))</f>
        <v/>
      </c>
      <c r="DE127" s="37" t="str">
        <f t="shared" si="14"/>
        <v/>
      </c>
      <c r="DF127" s="36" t="str">
        <f>IF(AND(BA127="",BD127="",BE127="",BF127=""),"",SUM(BA127,BD127,BE127,#REF!,BF127))</f>
        <v/>
      </c>
      <c r="DG127" s="37" t="str">
        <f t="shared" si="15"/>
        <v/>
      </c>
      <c r="DH127" s="34" t="e">
        <f>IF(AND(#REF!="",#REF!="",#REF!="",#REF!=""),"",SUM(#REF!,#REF!,#REF!,#REF!))</f>
        <v>#REF!</v>
      </c>
      <c r="DI127" s="34" t="str">
        <f t="shared" ref="DI127:DI190" si="16">IFERROR(IF(DH127="","",IF($DH$5=100,ROUNDUP(DH127*20%,0),IF($DH$5=86,ROUNDUP((DH127/$DH$5)*$DI$5,0),IF($DH$5=66,ROUNDUP((DH127/$DH$5)*$DI$5,0),"")))),"")</f>
        <v/>
      </c>
    </row>
    <row r="128" spans="1:113">
      <c r="A128" s="73">
        <v>122</v>
      </c>
      <c r="B128" s="412"/>
      <c r="C128" s="413"/>
      <c r="D128" s="414"/>
      <c r="E128" s="415"/>
      <c r="F128" s="416"/>
      <c r="G128" s="416"/>
      <c r="H128" s="417"/>
      <c r="I128" s="418"/>
      <c r="J128" s="419"/>
      <c r="K128" s="420"/>
      <c r="L128" s="11"/>
      <c r="M128" s="6"/>
      <c r="N128" s="6"/>
      <c r="O128" s="6"/>
      <c r="P128" s="6"/>
      <c r="Q128" s="41"/>
      <c r="R128" s="44"/>
      <c r="S128" s="12"/>
      <c r="T128" s="17"/>
      <c r="U128" s="18"/>
      <c r="V128" s="18"/>
      <c r="W128" s="18"/>
      <c r="X128" s="18"/>
      <c r="Y128" s="46"/>
      <c r="Z128" s="44"/>
      <c r="AA128" s="41"/>
      <c r="AB128" s="294"/>
      <c r="AC128" s="6"/>
      <c r="AD128" s="6"/>
      <c r="AE128" s="6"/>
      <c r="AF128" s="6"/>
      <c r="AG128" s="41"/>
      <c r="AH128" s="44"/>
      <c r="AI128" s="6"/>
      <c r="AJ128" s="44"/>
      <c r="AK128" s="11"/>
      <c r="AL128" s="6"/>
      <c r="AM128" s="6"/>
      <c r="AN128" s="6"/>
      <c r="AO128" s="6"/>
      <c r="AP128" s="41"/>
      <c r="AQ128" s="44"/>
      <c r="AR128" s="12"/>
      <c r="AS128" s="11"/>
      <c r="AT128" s="6"/>
      <c r="AU128" s="6"/>
      <c r="AV128" s="6"/>
      <c r="AW128" s="6"/>
      <c r="AX128" s="41"/>
      <c r="AY128" s="44"/>
      <c r="AZ128" s="12"/>
      <c r="BA128" s="11"/>
      <c r="BB128" s="6"/>
      <c r="BC128" s="6"/>
      <c r="BD128" s="6"/>
      <c r="BE128" s="6"/>
      <c r="BF128" s="41"/>
      <c r="BG128" s="44"/>
      <c r="BH128" s="12"/>
      <c r="BI128" s="11"/>
      <c r="BJ128" s="6"/>
      <c r="BK128" s="6"/>
      <c r="BL128" s="6"/>
      <c r="BM128" s="41"/>
      <c r="BN128" s="11"/>
      <c r="BO128" s="6"/>
      <c r="BP128" s="6"/>
      <c r="BQ128" s="6"/>
      <c r="BR128" s="12"/>
      <c r="BS128" s="11"/>
      <c r="BT128" s="6"/>
      <c r="BU128" s="6"/>
      <c r="BV128" s="6"/>
      <c r="BW128" s="12"/>
      <c r="BX128" s="11"/>
      <c r="BY128" s="6"/>
      <c r="BZ128" s="6"/>
      <c r="CA128" s="12"/>
      <c r="CB128" s="11"/>
      <c r="CC128" s="83"/>
      <c r="CD128" s="1"/>
      <c r="CE128" s="1"/>
      <c r="CF128" s="1"/>
      <c r="CG128" s="1"/>
      <c r="CH128" s="1"/>
      <c r="CT128" s="23"/>
      <c r="CU128" s="36" t="str">
        <f t="shared" si="8"/>
        <v/>
      </c>
      <c r="CV128" s="37" t="str">
        <f>IF(AND(L128="",N128="",P128="",Q128=""),"",SUM(L128,N128,P128,#REF!,Q128))</f>
        <v/>
      </c>
      <c r="CW128" s="37" t="str">
        <f t="shared" si="9"/>
        <v/>
      </c>
      <c r="CX128" s="36" t="str">
        <f>IF(AND(T128="",V128="",X128="",Y128=""),"",SUM(T128,V128,X128,#REF!,Y128))</f>
        <v/>
      </c>
      <c r="CY128" s="37" t="str">
        <f t="shared" si="10"/>
        <v/>
      </c>
      <c r="CZ128" s="36" t="str">
        <f t="shared" si="11"/>
        <v/>
      </c>
      <c r="DA128" s="37" t="str">
        <f t="shared" si="12"/>
        <v/>
      </c>
      <c r="DB128" s="36" t="str">
        <f>IF(AND(AK128="",AN128="",AO128="",AP128=""),"",SUM(AK128,AN128,AO128,#REF!,AP128))</f>
        <v/>
      </c>
      <c r="DC128" s="37" t="str">
        <f t="shared" si="13"/>
        <v/>
      </c>
      <c r="DD128" s="36" t="str">
        <f>IF(AND(AS128="",AV128="",AW128="",AX128=""),"",SUM(AS128,AV128,AW128,#REF!,AX128))</f>
        <v/>
      </c>
      <c r="DE128" s="37" t="str">
        <f t="shared" si="14"/>
        <v/>
      </c>
      <c r="DF128" s="36" t="str">
        <f>IF(AND(BA128="",BD128="",BE128="",BF128=""),"",SUM(BA128,BD128,BE128,#REF!,BF128))</f>
        <v/>
      </c>
      <c r="DG128" s="37" t="str">
        <f t="shared" si="15"/>
        <v/>
      </c>
      <c r="DH128" s="34" t="e">
        <f>IF(AND(#REF!="",#REF!="",#REF!="",#REF!=""),"",SUM(#REF!,#REF!,#REF!,#REF!))</f>
        <v>#REF!</v>
      </c>
      <c r="DI128" s="34" t="str">
        <f t="shared" si="16"/>
        <v/>
      </c>
    </row>
    <row r="129" spans="1:113">
      <c r="A129" s="73">
        <v>123</v>
      </c>
      <c r="B129" s="412"/>
      <c r="C129" s="413"/>
      <c r="D129" s="414"/>
      <c r="E129" s="415"/>
      <c r="F129" s="416"/>
      <c r="G129" s="416"/>
      <c r="H129" s="417"/>
      <c r="I129" s="418"/>
      <c r="J129" s="419"/>
      <c r="K129" s="420"/>
      <c r="L129" s="11"/>
      <c r="M129" s="6"/>
      <c r="N129" s="6"/>
      <c r="O129" s="6"/>
      <c r="P129" s="6"/>
      <c r="Q129" s="41"/>
      <c r="R129" s="44"/>
      <c r="S129" s="12"/>
      <c r="T129" s="17"/>
      <c r="U129" s="18"/>
      <c r="V129" s="18"/>
      <c r="W129" s="18"/>
      <c r="X129" s="18"/>
      <c r="Y129" s="46"/>
      <c r="Z129" s="44"/>
      <c r="AA129" s="41"/>
      <c r="AB129" s="294"/>
      <c r="AC129" s="6"/>
      <c r="AD129" s="6"/>
      <c r="AE129" s="6"/>
      <c r="AF129" s="6"/>
      <c r="AG129" s="41"/>
      <c r="AH129" s="44"/>
      <c r="AI129" s="6"/>
      <c r="AJ129" s="44"/>
      <c r="AK129" s="11"/>
      <c r="AL129" s="6"/>
      <c r="AM129" s="6"/>
      <c r="AN129" s="6"/>
      <c r="AO129" s="6"/>
      <c r="AP129" s="41"/>
      <c r="AQ129" s="44"/>
      <c r="AR129" s="12"/>
      <c r="AS129" s="11"/>
      <c r="AT129" s="6"/>
      <c r="AU129" s="6"/>
      <c r="AV129" s="6"/>
      <c r="AW129" s="6"/>
      <c r="AX129" s="41"/>
      <c r="AY129" s="44"/>
      <c r="AZ129" s="12"/>
      <c r="BA129" s="11"/>
      <c r="BB129" s="6"/>
      <c r="BC129" s="6"/>
      <c r="BD129" s="6"/>
      <c r="BE129" s="6"/>
      <c r="BF129" s="41"/>
      <c r="BG129" s="44"/>
      <c r="BH129" s="12"/>
      <c r="BI129" s="11"/>
      <c r="BJ129" s="6"/>
      <c r="BK129" s="6"/>
      <c r="BL129" s="6"/>
      <c r="BM129" s="41"/>
      <c r="BN129" s="11"/>
      <c r="BO129" s="6"/>
      <c r="BP129" s="6"/>
      <c r="BQ129" s="6"/>
      <c r="BR129" s="12"/>
      <c r="BS129" s="11"/>
      <c r="BT129" s="6"/>
      <c r="BU129" s="6"/>
      <c r="BV129" s="6"/>
      <c r="BW129" s="12"/>
      <c r="BX129" s="11"/>
      <c r="BY129" s="6"/>
      <c r="BZ129" s="6"/>
      <c r="CA129" s="12"/>
      <c r="CB129" s="11"/>
      <c r="CC129" s="83"/>
      <c r="CD129" s="1"/>
      <c r="CE129" s="1"/>
      <c r="CF129" s="1"/>
      <c r="CG129" s="1"/>
      <c r="CH129" s="1"/>
      <c r="CT129" s="23"/>
      <c r="CU129" s="36" t="str">
        <f t="shared" si="8"/>
        <v/>
      </c>
      <c r="CV129" s="37" t="str">
        <f>IF(AND(L129="",N129="",P129="",Q129=""),"",SUM(L129,N129,P129,#REF!,Q129))</f>
        <v/>
      </c>
      <c r="CW129" s="37" t="str">
        <f t="shared" si="9"/>
        <v/>
      </c>
      <c r="CX129" s="36" t="str">
        <f>IF(AND(T129="",V129="",X129="",Y129=""),"",SUM(T129,V129,X129,#REF!,Y129))</f>
        <v/>
      </c>
      <c r="CY129" s="37" t="str">
        <f t="shared" si="10"/>
        <v/>
      </c>
      <c r="CZ129" s="36" t="str">
        <f t="shared" si="11"/>
        <v/>
      </c>
      <c r="DA129" s="37" t="str">
        <f t="shared" si="12"/>
        <v/>
      </c>
      <c r="DB129" s="36" t="str">
        <f>IF(AND(AK129="",AN129="",AO129="",AP129=""),"",SUM(AK129,AN129,AO129,#REF!,AP129))</f>
        <v/>
      </c>
      <c r="DC129" s="37" t="str">
        <f t="shared" si="13"/>
        <v/>
      </c>
      <c r="DD129" s="36" t="str">
        <f>IF(AND(AS129="",AV129="",AW129="",AX129=""),"",SUM(AS129,AV129,AW129,#REF!,AX129))</f>
        <v/>
      </c>
      <c r="DE129" s="37" t="str">
        <f t="shared" si="14"/>
        <v/>
      </c>
      <c r="DF129" s="36" t="str">
        <f>IF(AND(BA129="",BD129="",BE129="",BF129=""),"",SUM(BA129,BD129,BE129,#REF!,BF129))</f>
        <v/>
      </c>
      <c r="DG129" s="37" t="str">
        <f t="shared" si="15"/>
        <v/>
      </c>
      <c r="DH129" s="34" t="e">
        <f>IF(AND(#REF!="",#REF!="",#REF!="",#REF!=""),"",SUM(#REF!,#REF!,#REF!,#REF!))</f>
        <v>#REF!</v>
      </c>
      <c r="DI129" s="34" t="str">
        <f t="shared" si="16"/>
        <v/>
      </c>
    </row>
    <row r="130" spans="1:113">
      <c r="A130" s="73">
        <v>124</v>
      </c>
      <c r="B130" s="412"/>
      <c r="C130" s="413"/>
      <c r="D130" s="414"/>
      <c r="E130" s="415"/>
      <c r="F130" s="416"/>
      <c r="G130" s="416"/>
      <c r="H130" s="417"/>
      <c r="I130" s="418"/>
      <c r="J130" s="419"/>
      <c r="K130" s="420"/>
      <c r="L130" s="11"/>
      <c r="M130" s="6"/>
      <c r="N130" s="6"/>
      <c r="O130" s="6"/>
      <c r="P130" s="6"/>
      <c r="Q130" s="41"/>
      <c r="R130" s="44"/>
      <c r="S130" s="12"/>
      <c r="T130" s="17"/>
      <c r="U130" s="18"/>
      <c r="V130" s="18"/>
      <c r="W130" s="18"/>
      <c r="X130" s="18"/>
      <c r="Y130" s="46"/>
      <c r="Z130" s="44"/>
      <c r="AA130" s="41"/>
      <c r="AB130" s="294"/>
      <c r="AC130" s="6"/>
      <c r="AD130" s="6"/>
      <c r="AE130" s="6"/>
      <c r="AF130" s="6"/>
      <c r="AG130" s="41"/>
      <c r="AH130" s="44"/>
      <c r="AI130" s="6"/>
      <c r="AJ130" s="44"/>
      <c r="AK130" s="11"/>
      <c r="AL130" s="6"/>
      <c r="AM130" s="6"/>
      <c r="AN130" s="6"/>
      <c r="AO130" s="6"/>
      <c r="AP130" s="41"/>
      <c r="AQ130" s="44"/>
      <c r="AR130" s="12"/>
      <c r="AS130" s="11"/>
      <c r="AT130" s="6"/>
      <c r="AU130" s="6"/>
      <c r="AV130" s="6"/>
      <c r="AW130" s="6"/>
      <c r="AX130" s="41"/>
      <c r="AY130" s="44"/>
      <c r="AZ130" s="12"/>
      <c r="BA130" s="11"/>
      <c r="BB130" s="6"/>
      <c r="BC130" s="6"/>
      <c r="BD130" s="6"/>
      <c r="BE130" s="6"/>
      <c r="BF130" s="41"/>
      <c r="BG130" s="44"/>
      <c r="BH130" s="12"/>
      <c r="BI130" s="11"/>
      <c r="BJ130" s="6"/>
      <c r="BK130" s="6"/>
      <c r="BL130" s="6"/>
      <c r="BM130" s="41"/>
      <c r="BN130" s="11"/>
      <c r="BO130" s="6"/>
      <c r="BP130" s="6"/>
      <c r="BQ130" s="6"/>
      <c r="BR130" s="12"/>
      <c r="BS130" s="11"/>
      <c r="BT130" s="6"/>
      <c r="BU130" s="6"/>
      <c r="BV130" s="6"/>
      <c r="BW130" s="12"/>
      <c r="BX130" s="11"/>
      <c r="BY130" s="6"/>
      <c r="BZ130" s="6"/>
      <c r="CA130" s="12"/>
      <c r="CB130" s="11"/>
      <c r="CC130" s="83"/>
      <c r="CD130" s="1"/>
      <c r="CE130" s="1"/>
      <c r="CF130" s="1"/>
      <c r="CG130" s="1"/>
      <c r="CH130" s="1"/>
      <c r="CT130" s="23"/>
      <c r="CU130" s="36" t="str">
        <f t="shared" si="8"/>
        <v/>
      </c>
      <c r="CV130" s="37" t="str">
        <f>IF(AND(L130="",N130="",P130="",Q130=""),"",SUM(L130,N130,P130,#REF!,Q130))</f>
        <v/>
      </c>
      <c r="CW130" s="37" t="str">
        <f t="shared" si="9"/>
        <v/>
      </c>
      <c r="CX130" s="36" t="str">
        <f>IF(AND(T130="",V130="",X130="",Y130=""),"",SUM(T130,V130,X130,#REF!,Y130))</f>
        <v/>
      </c>
      <c r="CY130" s="37" t="str">
        <f t="shared" si="10"/>
        <v/>
      </c>
      <c r="CZ130" s="36" t="str">
        <f t="shared" si="11"/>
        <v/>
      </c>
      <c r="DA130" s="37" t="str">
        <f t="shared" si="12"/>
        <v/>
      </c>
      <c r="DB130" s="36" t="str">
        <f>IF(AND(AK130="",AN130="",AO130="",AP130=""),"",SUM(AK130,AN130,AO130,#REF!,AP130))</f>
        <v/>
      </c>
      <c r="DC130" s="37" t="str">
        <f t="shared" si="13"/>
        <v/>
      </c>
      <c r="DD130" s="36" t="str">
        <f>IF(AND(AS130="",AV130="",AW130="",AX130=""),"",SUM(AS130,AV130,AW130,#REF!,AX130))</f>
        <v/>
      </c>
      <c r="DE130" s="37" t="str">
        <f t="shared" si="14"/>
        <v/>
      </c>
      <c r="DF130" s="36" t="str">
        <f>IF(AND(BA130="",BD130="",BE130="",BF130=""),"",SUM(BA130,BD130,BE130,#REF!,BF130))</f>
        <v/>
      </c>
      <c r="DG130" s="37" t="str">
        <f t="shared" si="15"/>
        <v/>
      </c>
      <c r="DH130" s="34" t="e">
        <f>IF(AND(#REF!="",#REF!="",#REF!="",#REF!=""),"",SUM(#REF!,#REF!,#REF!,#REF!))</f>
        <v>#REF!</v>
      </c>
      <c r="DI130" s="34" t="str">
        <f t="shared" si="16"/>
        <v/>
      </c>
    </row>
    <row r="131" spans="1:113">
      <c r="A131" s="73">
        <v>125</v>
      </c>
      <c r="B131" s="412"/>
      <c r="C131" s="413"/>
      <c r="D131" s="414"/>
      <c r="E131" s="415"/>
      <c r="F131" s="416"/>
      <c r="G131" s="416"/>
      <c r="H131" s="417"/>
      <c r="I131" s="418"/>
      <c r="J131" s="419"/>
      <c r="K131" s="420"/>
      <c r="L131" s="11"/>
      <c r="M131" s="6"/>
      <c r="N131" s="6"/>
      <c r="O131" s="6"/>
      <c r="P131" s="6"/>
      <c r="Q131" s="41"/>
      <c r="R131" s="44"/>
      <c r="S131" s="12"/>
      <c r="T131" s="17"/>
      <c r="U131" s="18"/>
      <c r="V131" s="18"/>
      <c r="W131" s="18"/>
      <c r="X131" s="18"/>
      <c r="Y131" s="46"/>
      <c r="Z131" s="44"/>
      <c r="AA131" s="41"/>
      <c r="AB131" s="294"/>
      <c r="AC131" s="6"/>
      <c r="AD131" s="6"/>
      <c r="AE131" s="6"/>
      <c r="AF131" s="6"/>
      <c r="AG131" s="41"/>
      <c r="AH131" s="44"/>
      <c r="AI131" s="6"/>
      <c r="AJ131" s="44"/>
      <c r="AK131" s="11"/>
      <c r="AL131" s="6"/>
      <c r="AM131" s="6"/>
      <c r="AN131" s="6"/>
      <c r="AO131" s="6"/>
      <c r="AP131" s="41"/>
      <c r="AQ131" s="44"/>
      <c r="AR131" s="12"/>
      <c r="AS131" s="11"/>
      <c r="AT131" s="6"/>
      <c r="AU131" s="6"/>
      <c r="AV131" s="6"/>
      <c r="AW131" s="6"/>
      <c r="AX131" s="41"/>
      <c r="AY131" s="44"/>
      <c r="AZ131" s="12"/>
      <c r="BA131" s="11"/>
      <c r="BB131" s="6"/>
      <c r="BC131" s="6"/>
      <c r="BD131" s="6"/>
      <c r="BE131" s="6"/>
      <c r="BF131" s="41"/>
      <c r="BG131" s="44"/>
      <c r="BH131" s="12"/>
      <c r="BI131" s="11"/>
      <c r="BJ131" s="6"/>
      <c r="BK131" s="6"/>
      <c r="BL131" s="6"/>
      <c r="BM131" s="41"/>
      <c r="BN131" s="11"/>
      <c r="BO131" s="6"/>
      <c r="BP131" s="6"/>
      <c r="BQ131" s="6"/>
      <c r="BR131" s="12"/>
      <c r="BS131" s="11"/>
      <c r="BT131" s="6"/>
      <c r="BU131" s="6"/>
      <c r="BV131" s="6"/>
      <c r="BW131" s="12"/>
      <c r="BX131" s="11"/>
      <c r="BY131" s="6"/>
      <c r="BZ131" s="6"/>
      <c r="CA131" s="12"/>
      <c r="CB131" s="11"/>
      <c r="CC131" s="83"/>
      <c r="CD131" s="1"/>
      <c r="CE131" s="1"/>
      <c r="CF131" s="1"/>
      <c r="CG131" s="1"/>
      <c r="CH131" s="1"/>
      <c r="CT131" s="23"/>
      <c r="CU131" s="36" t="str">
        <f t="shared" si="8"/>
        <v/>
      </c>
      <c r="CV131" s="37" t="str">
        <f>IF(AND(L131="",N131="",P131="",Q131=""),"",SUM(L131,N131,P131,#REF!,Q131))</f>
        <v/>
      </c>
      <c r="CW131" s="37" t="str">
        <f t="shared" si="9"/>
        <v/>
      </c>
      <c r="CX131" s="36" t="str">
        <f>IF(AND(T131="",V131="",X131="",Y131=""),"",SUM(T131,V131,X131,#REF!,Y131))</f>
        <v/>
      </c>
      <c r="CY131" s="37" t="str">
        <f t="shared" si="10"/>
        <v/>
      </c>
      <c r="CZ131" s="36" t="str">
        <f t="shared" si="11"/>
        <v/>
      </c>
      <c r="DA131" s="37" t="str">
        <f t="shared" si="12"/>
        <v/>
      </c>
      <c r="DB131" s="36" t="str">
        <f>IF(AND(AK131="",AN131="",AO131="",AP131=""),"",SUM(AK131,AN131,AO131,#REF!,AP131))</f>
        <v/>
      </c>
      <c r="DC131" s="37" t="str">
        <f t="shared" si="13"/>
        <v/>
      </c>
      <c r="DD131" s="36" t="str">
        <f>IF(AND(AS131="",AV131="",AW131="",AX131=""),"",SUM(AS131,AV131,AW131,#REF!,AX131))</f>
        <v/>
      </c>
      <c r="DE131" s="37" t="str">
        <f t="shared" si="14"/>
        <v/>
      </c>
      <c r="DF131" s="36" t="str">
        <f>IF(AND(BA131="",BD131="",BE131="",BF131=""),"",SUM(BA131,BD131,BE131,#REF!,BF131))</f>
        <v/>
      </c>
      <c r="DG131" s="37" t="str">
        <f t="shared" si="15"/>
        <v/>
      </c>
      <c r="DH131" s="34" t="e">
        <f>IF(AND(#REF!="",#REF!="",#REF!="",#REF!=""),"",SUM(#REF!,#REF!,#REF!,#REF!))</f>
        <v>#REF!</v>
      </c>
      <c r="DI131" s="34" t="str">
        <f t="shared" si="16"/>
        <v/>
      </c>
    </row>
    <row r="132" spans="1:113">
      <c r="A132" s="73">
        <v>126</v>
      </c>
      <c r="B132" s="412"/>
      <c r="C132" s="413"/>
      <c r="D132" s="414"/>
      <c r="E132" s="415"/>
      <c r="F132" s="416"/>
      <c r="G132" s="416"/>
      <c r="H132" s="417"/>
      <c r="I132" s="418"/>
      <c r="J132" s="419"/>
      <c r="K132" s="420"/>
      <c r="L132" s="11"/>
      <c r="M132" s="6"/>
      <c r="N132" s="6"/>
      <c r="O132" s="6"/>
      <c r="P132" s="6"/>
      <c r="Q132" s="41"/>
      <c r="R132" s="44"/>
      <c r="S132" s="12"/>
      <c r="T132" s="17"/>
      <c r="U132" s="18"/>
      <c r="V132" s="18"/>
      <c r="W132" s="18"/>
      <c r="X132" s="18"/>
      <c r="Y132" s="46"/>
      <c r="Z132" s="44"/>
      <c r="AA132" s="41"/>
      <c r="AB132" s="294"/>
      <c r="AC132" s="6"/>
      <c r="AD132" s="6"/>
      <c r="AE132" s="6"/>
      <c r="AF132" s="6"/>
      <c r="AG132" s="41"/>
      <c r="AH132" s="44"/>
      <c r="AI132" s="6"/>
      <c r="AJ132" s="44"/>
      <c r="AK132" s="11"/>
      <c r="AL132" s="6"/>
      <c r="AM132" s="6"/>
      <c r="AN132" s="6"/>
      <c r="AO132" s="6"/>
      <c r="AP132" s="41"/>
      <c r="AQ132" s="44"/>
      <c r="AR132" s="12"/>
      <c r="AS132" s="11"/>
      <c r="AT132" s="6"/>
      <c r="AU132" s="6"/>
      <c r="AV132" s="6"/>
      <c r="AW132" s="6"/>
      <c r="AX132" s="41"/>
      <c r="AY132" s="44"/>
      <c r="AZ132" s="12"/>
      <c r="BA132" s="11"/>
      <c r="BB132" s="6"/>
      <c r="BC132" s="6"/>
      <c r="BD132" s="6"/>
      <c r="BE132" s="6"/>
      <c r="BF132" s="41"/>
      <c r="BG132" s="44"/>
      <c r="BH132" s="12"/>
      <c r="BI132" s="11"/>
      <c r="BJ132" s="6"/>
      <c r="BK132" s="6"/>
      <c r="BL132" s="6"/>
      <c r="BM132" s="41"/>
      <c r="BN132" s="11"/>
      <c r="BO132" s="6"/>
      <c r="BP132" s="6"/>
      <c r="BQ132" s="6"/>
      <c r="BR132" s="12"/>
      <c r="BS132" s="11"/>
      <c r="BT132" s="6"/>
      <c r="BU132" s="6"/>
      <c r="BV132" s="6"/>
      <c r="BW132" s="12"/>
      <c r="BX132" s="11"/>
      <c r="BY132" s="6"/>
      <c r="BZ132" s="6"/>
      <c r="CA132" s="12"/>
      <c r="CB132" s="11"/>
      <c r="CC132" s="83"/>
      <c r="CD132" s="1"/>
      <c r="CE132" s="1"/>
      <c r="CF132" s="1"/>
      <c r="CG132" s="1"/>
      <c r="CH132" s="1"/>
      <c r="CT132" s="23"/>
      <c r="CU132" s="36" t="str">
        <f t="shared" si="8"/>
        <v/>
      </c>
      <c r="CV132" s="37" t="str">
        <f>IF(AND(L132="",N132="",P132="",Q132=""),"",SUM(L132,N132,P132,#REF!,Q132))</f>
        <v/>
      </c>
      <c r="CW132" s="37" t="str">
        <f t="shared" si="9"/>
        <v/>
      </c>
      <c r="CX132" s="36" t="str">
        <f>IF(AND(T132="",V132="",X132="",Y132=""),"",SUM(T132,V132,X132,#REF!,Y132))</f>
        <v/>
      </c>
      <c r="CY132" s="37" t="str">
        <f t="shared" si="10"/>
        <v/>
      </c>
      <c r="CZ132" s="36" t="str">
        <f t="shared" si="11"/>
        <v/>
      </c>
      <c r="DA132" s="37" t="str">
        <f t="shared" si="12"/>
        <v/>
      </c>
      <c r="DB132" s="36" t="str">
        <f>IF(AND(AK132="",AN132="",AO132="",AP132=""),"",SUM(AK132,AN132,AO132,#REF!,AP132))</f>
        <v/>
      </c>
      <c r="DC132" s="37" t="str">
        <f t="shared" si="13"/>
        <v/>
      </c>
      <c r="DD132" s="36" t="str">
        <f>IF(AND(AS132="",AV132="",AW132="",AX132=""),"",SUM(AS132,AV132,AW132,#REF!,AX132))</f>
        <v/>
      </c>
      <c r="DE132" s="37" t="str">
        <f t="shared" si="14"/>
        <v/>
      </c>
      <c r="DF132" s="36" t="str">
        <f>IF(AND(BA132="",BD132="",BE132="",BF132=""),"",SUM(BA132,BD132,BE132,#REF!,BF132))</f>
        <v/>
      </c>
      <c r="DG132" s="37" t="str">
        <f t="shared" si="15"/>
        <v/>
      </c>
      <c r="DH132" s="34" t="e">
        <f>IF(AND(#REF!="",#REF!="",#REF!="",#REF!=""),"",SUM(#REF!,#REF!,#REF!,#REF!))</f>
        <v>#REF!</v>
      </c>
      <c r="DI132" s="34" t="str">
        <f t="shared" si="16"/>
        <v/>
      </c>
    </row>
    <row r="133" spans="1:113">
      <c r="A133" s="73">
        <v>127</v>
      </c>
      <c r="B133" s="412"/>
      <c r="C133" s="413"/>
      <c r="D133" s="414"/>
      <c r="E133" s="415"/>
      <c r="F133" s="416"/>
      <c r="G133" s="416"/>
      <c r="H133" s="417"/>
      <c r="I133" s="418"/>
      <c r="J133" s="419"/>
      <c r="K133" s="420"/>
      <c r="L133" s="11"/>
      <c r="M133" s="6"/>
      <c r="N133" s="6"/>
      <c r="O133" s="6"/>
      <c r="P133" s="6"/>
      <c r="Q133" s="41"/>
      <c r="R133" s="44"/>
      <c r="S133" s="12"/>
      <c r="T133" s="17"/>
      <c r="U133" s="18"/>
      <c r="V133" s="18"/>
      <c r="W133" s="18"/>
      <c r="X133" s="18"/>
      <c r="Y133" s="46"/>
      <c r="Z133" s="44"/>
      <c r="AA133" s="41"/>
      <c r="AB133" s="294"/>
      <c r="AC133" s="6"/>
      <c r="AD133" s="6"/>
      <c r="AE133" s="6"/>
      <c r="AF133" s="6"/>
      <c r="AG133" s="41"/>
      <c r="AH133" s="44"/>
      <c r="AI133" s="6"/>
      <c r="AJ133" s="44"/>
      <c r="AK133" s="11"/>
      <c r="AL133" s="6"/>
      <c r="AM133" s="6"/>
      <c r="AN133" s="6"/>
      <c r="AO133" s="6"/>
      <c r="AP133" s="41"/>
      <c r="AQ133" s="44"/>
      <c r="AR133" s="12"/>
      <c r="AS133" s="11"/>
      <c r="AT133" s="6"/>
      <c r="AU133" s="6"/>
      <c r="AV133" s="6"/>
      <c r="AW133" s="6"/>
      <c r="AX133" s="41"/>
      <c r="AY133" s="44"/>
      <c r="AZ133" s="12"/>
      <c r="BA133" s="11"/>
      <c r="BB133" s="6"/>
      <c r="BC133" s="6"/>
      <c r="BD133" s="6"/>
      <c r="BE133" s="6"/>
      <c r="BF133" s="41"/>
      <c r="BG133" s="44"/>
      <c r="BH133" s="12"/>
      <c r="BI133" s="11"/>
      <c r="BJ133" s="6"/>
      <c r="BK133" s="6"/>
      <c r="BL133" s="6"/>
      <c r="BM133" s="41"/>
      <c r="BN133" s="11"/>
      <c r="BO133" s="6"/>
      <c r="BP133" s="6"/>
      <c r="BQ133" s="6"/>
      <c r="BR133" s="12"/>
      <c r="BS133" s="11"/>
      <c r="BT133" s="6"/>
      <c r="BU133" s="6"/>
      <c r="BV133" s="6"/>
      <c r="BW133" s="12"/>
      <c r="BX133" s="11"/>
      <c r="BY133" s="6"/>
      <c r="BZ133" s="6"/>
      <c r="CA133" s="12"/>
      <c r="CB133" s="11"/>
      <c r="CC133" s="83"/>
      <c r="CD133" s="1"/>
      <c r="CE133" s="1"/>
      <c r="CF133" s="1"/>
      <c r="CG133" s="1"/>
      <c r="CH133" s="1"/>
      <c r="CT133" s="23"/>
      <c r="CU133" s="36" t="str">
        <f t="shared" si="8"/>
        <v/>
      </c>
      <c r="CV133" s="37" t="str">
        <f>IF(AND(L133="",N133="",P133="",Q133=""),"",SUM(L133,N133,P133,#REF!,Q133))</f>
        <v/>
      </c>
      <c r="CW133" s="37" t="str">
        <f t="shared" si="9"/>
        <v/>
      </c>
      <c r="CX133" s="36" t="str">
        <f>IF(AND(T133="",V133="",X133="",Y133=""),"",SUM(T133,V133,X133,#REF!,Y133))</f>
        <v/>
      </c>
      <c r="CY133" s="37" t="str">
        <f t="shared" si="10"/>
        <v/>
      </c>
      <c r="CZ133" s="36" t="str">
        <f t="shared" si="11"/>
        <v/>
      </c>
      <c r="DA133" s="37" t="str">
        <f t="shared" si="12"/>
        <v/>
      </c>
      <c r="DB133" s="36" t="str">
        <f>IF(AND(AK133="",AN133="",AO133="",AP133=""),"",SUM(AK133,AN133,AO133,#REF!,AP133))</f>
        <v/>
      </c>
      <c r="DC133" s="37" t="str">
        <f t="shared" si="13"/>
        <v/>
      </c>
      <c r="DD133" s="36" t="str">
        <f>IF(AND(AS133="",AV133="",AW133="",AX133=""),"",SUM(AS133,AV133,AW133,#REF!,AX133))</f>
        <v/>
      </c>
      <c r="DE133" s="37" t="str">
        <f t="shared" si="14"/>
        <v/>
      </c>
      <c r="DF133" s="36" t="str">
        <f>IF(AND(BA133="",BD133="",BE133="",BF133=""),"",SUM(BA133,BD133,BE133,#REF!,BF133))</f>
        <v/>
      </c>
      <c r="DG133" s="37" t="str">
        <f t="shared" si="15"/>
        <v/>
      </c>
      <c r="DH133" s="34" t="e">
        <f>IF(AND(#REF!="",#REF!="",#REF!="",#REF!=""),"",SUM(#REF!,#REF!,#REF!,#REF!))</f>
        <v>#REF!</v>
      </c>
      <c r="DI133" s="34" t="str">
        <f t="shared" si="16"/>
        <v/>
      </c>
    </row>
    <row r="134" spans="1:113">
      <c r="A134" s="73">
        <v>128</v>
      </c>
      <c r="B134" s="412"/>
      <c r="C134" s="413"/>
      <c r="D134" s="414"/>
      <c r="E134" s="415"/>
      <c r="F134" s="416"/>
      <c r="G134" s="416"/>
      <c r="H134" s="417"/>
      <c r="I134" s="418"/>
      <c r="J134" s="419"/>
      <c r="K134" s="420"/>
      <c r="L134" s="11"/>
      <c r="M134" s="6"/>
      <c r="N134" s="6"/>
      <c r="O134" s="6"/>
      <c r="P134" s="6"/>
      <c r="Q134" s="41"/>
      <c r="R134" s="44"/>
      <c r="S134" s="12"/>
      <c r="T134" s="17"/>
      <c r="U134" s="18"/>
      <c r="V134" s="18"/>
      <c r="W134" s="18"/>
      <c r="X134" s="18"/>
      <c r="Y134" s="46"/>
      <c r="Z134" s="44"/>
      <c r="AA134" s="41"/>
      <c r="AB134" s="294"/>
      <c r="AC134" s="6"/>
      <c r="AD134" s="6"/>
      <c r="AE134" s="6"/>
      <c r="AF134" s="6"/>
      <c r="AG134" s="41"/>
      <c r="AH134" s="44"/>
      <c r="AI134" s="6"/>
      <c r="AJ134" s="44"/>
      <c r="AK134" s="11"/>
      <c r="AL134" s="6"/>
      <c r="AM134" s="6"/>
      <c r="AN134" s="6"/>
      <c r="AO134" s="6"/>
      <c r="AP134" s="41"/>
      <c r="AQ134" s="44"/>
      <c r="AR134" s="12"/>
      <c r="AS134" s="11"/>
      <c r="AT134" s="6"/>
      <c r="AU134" s="6"/>
      <c r="AV134" s="6"/>
      <c r="AW134" s="6"/>
      <c r="AX134" s="41"/>
      <c r="AY134" s="44"/>
      <c r="AZ134" s="12"/>
      <c r="BA134" s="11"/>
      <c r="BB134" s="6"/>
      <c r="BC134" s="6"/>
      <c r="BD134" s="6"/>
      <c r="BE134" s="6"/>
      <c r="BF134" s="41"/>
      <c r="BG134" s="44"/>
      <c r="BH134" s="12"/>
      <c r="BI134" s="11"/>
      <c r="BJ134" s="6"/>
      <c r="BK134" s="6"/>
      <c r="BL134" s="6"/>
      <c r="BM134" s="41"/>
      <c r="BN134" s="11"/>
      <c r="BO134" s="6"/>
      <c r="BP134" s="6"/>
      <c r="BQ134" s="6"/>
      <c r="BR134" s="12"/>
      <c r="BS134" s="11"/>
      <c r="BT134" s="6"/>
      <c r="BU134" s="6"/>
      <c r="BV134" s="6"/>
      <c r="BW134" s="12"/>
      <c r="BX134" s="11"/>
      <c r="BY134" s="6"/>
      <c r="BZ134" s="6"/>
      <c r="CA134" s="12"/>
      <c r="CB134" s="11"/>
      <c r="CC134" s="83"/>
      <c r="CD134" s="1"/>
      <c r="CE134" s="1"/>
      <c r="CF134" s="1"/>
      <c r="CG134" s="1"/>
      <c r="CH134" s="1"/>
      <c r="CT134" s="23"/>
      <c r="CU134" s="36" t="str">
        <f t="shared" si="8"/>
        <v/>
      </c>
      <c r="CV134" s="37" t="str">
        <f>IF(AND(L134="",N134="",P134="",Q134=""),"",SUM(L134,N134,P134,#REF!,Q134))</f>
        <v/>
      </c>
      <c r="CW134" s="37" t="str">
        <f t="shared" si="9"/>
        <v/>
      </c>
      <c r="CX134" s="36" t="str">
        <f>IF(AND(T134="",V134="",X134="",Y134=""),"",SUM(T134,V134,X134,#REF!,Y134))</f>
        <v/>
      </c>
      <c r="CY134" s="37" t="str">
        <f t="shared" si="10"/>
        <v/>
      </c>
      <c r="CZ134" s="36" t="str">
        <f t="shared" si="11"/>
        <v/>
      </c>
      <c r="DA134" s="37" t="str">
        <f t="shared" si="12"/>
        <v/>
      </c>
      <c r="DB134" s="36" t="str">
        <f>IF(AND(AK134="",AN134="",AO134="",AP134=""),"",SUM(AK134,AN134,AO134,#REF!,AP134))</f>
        <v/>
      </c>
      <c r="DC134" s="37" t="str">
        <f t="shared" si="13"/>
        <v/>
      </c>
      <c r="DD134" s="36" t="str">
        <f>IF(AND(AS134="",AV134="",AW134="",AX134=""),"",SUM(AS134,AV134,AW134,#REF!,AX134))</f>
        <v/>
      </c>
      <c r="DE134" s="37" t="str">
        <f t="shared" si="14"/>
        <v/>
      </c>
      <c r="DF134" s="36" t="str">
        <f>IF(AND(BA134="",BD134="",BE134="",BF134=""),"",SUM(BA134,BD134,BE134,#REF!,BF134))</f>
        <v/>
      </c>
      <c r="DG134" s="37" t="str">
        <f t="shared" si="15"/>
        <v/>
      </c>
      <c r="DH134" s="34" t="e">
        <f>IF(AND(#REF!="",#REF!="",#REF!="",#REF!=""),"",SUM(#REF!,#REF!,#REF!,#REF!))</f>
        <v>#REF!</v>
      </c>
      <c r="DI134" s="34" t="str">
        <f t="shared" si="16"/>
        <v/>
      </c>
    </row>
    <row r="135" spans="1:113">
      <c r="A135" s="73">
        <v>129</v>
      </c>
      <c r="B135" s="412"/>
      <c r="C135" s="413"/>
      <c r="D135" s="414"/>
      <c r="E135" s="415"/>
      <c r="F135" s="416"/>
      <c r="G135" s="416"/>
      <c r="H135" s="417"/>
      <c r="I135" s="418"/>
      <c r="J135" s="419"/>
      <c r="K135" s="420"/>
      <c r="L135" s="11"/>
      <c r="M135" s="6"/>
      <c r="N135" s="6"/>
      <c r="O135" s="6"/>
      <c r="P135" s="6"/>
      <c r="Q135" s="41"/>
      <c r="R135" s="44"/>
      <c r="S135" s="12"/>
      <c r="T135" s="17"/>
      <c r="U135" s="18"/>
      <c r="V135" s="18"/>
      <c r="W135" s="18"/>
      <c r="X135" s="18"/>
      <c r="Y135" s="46"/>
      <c r="Z135" s="44"/>
      <c r="AA135" s="41"/>
      <c r="AB135" s="294"/>
      <c r="AC135" s="6"/>
      <c r="AD135" s="6"/>
      <c r="AE135" s="6"/>
      <c r="AF135" s="6"/>
      <c r="AG135" s="41"/>
      <c r="AH135" s="44"/>
      <c r="AI135" s="6"/>
      <c r="AJ135" s="44"/>
      <c r="AK135" s="11"/>
      <c r="AL135" s="6"/>
      <c r="AM135" s="6"/>
      <c r="AN135" s="6"/>
      <c r="AO135" s="6"/>
      <c r="AP135" s="41"/>
      <c r="AQ135" s="44"/>
      <c r="AR135" s="12"/>
      <c r="AS135" s="11"/>
      <c r="AT135" s="6"/>
      <c r="AU135" s="6"/>
      <c r="AV135" s="6"/>
      <c r="AW135" s="6"/>
      <c r="AX135" s="41"/>
      <c r="AY135" s="44"/>
      <c r="AZ135" s="12"/>
      <c r="BA135" s="11"/>
      <c r="BB135" s="6"/>
      <c r="BC135" s="6"/>
      <c r="BD135" s="6"/>
      <c r="BE135" s="6"/>
      <c r="BF135" s="41"/>
      <c r="BG135" s="44"/>
      <c r="BH135" s="12"/>
      <c r="BI135" s="11"/>
      <c r="BJ135" s="6"/>
      <c r="BK135" s="6"/>
      <c r="BL135" s="6"/>
      <c r="BM135" s="41"/>
      <c r="BN135" s="11"/>
      <c r="BO135" s="6"/>
      <c r="BP135" s="6"/>
      <c r="BQ135" s="6"/>
      <c r="BR135" s="12"/>
      <c r="BS135" s="11"/>
      <c r="BT135" s="6"/>
      <c r="BU135" s="6"/>
      <c r="BV135" s="6"/>
      <c r="BW135" s="12"/>
      <c r="BX135" s="11"/>
      <c r="BY135" s="6"/>
      <c r="BZ135" s="6"/>
      <c r="CA135" s="12"/>
      <c r="CB135" s="11"/>
      <c r="CC135" s="83"/>
      <c r="CD135" s="1"/>
      <c r="CE135" s="1"/>
      <c r="CF135" s="1"/>
      <c r="CG135" s="1"/>
      <c r="CH135" s="1"/>
      <c r="CT135" s="23"/>
      <c r="CU135" s="36" t="str">
        <f t="shared" si="8"/>
        <v/>
      </c>
      <c r="CV135" s="37" t="str">
        <f>IF(AND(L135="",N135="",P135="",Q135=""),"",SUM(L135,N135,P135,#REF!,Q135))</f>
        <v/>
      </c>
      <c r="CW135" s="37" t="str">
        <f t="shared" si="9"/>
        <v/>
      </c>
      <c r="CX135" s="36" t="str">
        <f>IF(AND(T135="",V135="",X135="",Y135=""),"",SUM(T135,V135,X135,#REF!,Y135))</f>
        <v/>
      </c>
      <c r="CY135" s="37" t="str">
        <f t="shared" si="10"/>
        <v/>
      </c>
      <c r="CZ135" s="36" t="str">
        <f t="shared" si="11"/>
        <v/>
      </c>
      <c r="DA135" s="37" t="str">
        <f t="shared" si="12"/>
        <v/>
      </c>
      <c r="DB135" s="36" t="str">
        <f>IF(AND(AK135="",AN135="",AO135="",AP135=""),"",SUM(AK135,AN135,AO135,#REF!,AP135))</f>
        <v/>
      </c>
      <c r="DC135" s="37" t="str">
        <f t="shared" si="13"/>
        <v/>
      </c>
      <c r="DD135" s="36" t="str">
        <f>IF(AND(AS135="",AV135="",AW135="",AX135=""),"",SUM(AS135,AV135,AW135,#REF!,AX135))</f>
        <v/>
      </c>
      <c r="DE135" s="37" t="str">
        <f t="shared" si="14"/>
        <v/>
      </c>
      <c r="DF135" s="36" t="str">
        <f>IF(AND(BA135="",BD135="",BE135="",BF135=""),"",SUM(BA135,BD135,BE135,#REF!,BF135))</f>
        <v/>
      </c>
      <c r="DG135" s="37" t="str">
        <f t="shared" si="15"/>
        <v/>
      </c>
      <c r="DH135" s="34" t="e">
        <f>IF(AND(#REF!="",#REF!="",#REF!="",#REF!=""),"",SUM(#REF!,#REF!,#REF!,#REF!))</f>
        <v>#REF!</v>
      </c>
      <c r="DI135" s="34" t="str">
        <f t="shared" si="16"/>
        <v/>
      </c>
    </row>
    <row r="136" spans="1:113">
      <c r="A136" s="73">
        <v>130</v>
      </c>
      <c r="B136" s="412"/>
      <c r="C136" s="413"/>
      <c r="D136" s="414"/>
      <c r="E136" s="415"/>
      <c r="F136" s="416"/>
      <c r="G136" s="416"/>
      <c r="H136" s="417"/>
      <c r="I136" s="418"/>
      <c r="J136" s="419"/>
      <c r="K136" s="420"/>
      <c r="L136" s="11"/>
      <c r="M136" s="6"/>
      <c r="N136" s="6"/>
      <c r="O136" s="6"/>
      <c r="P136" s="6"/>
      <c r="Q136" s="41"/>
      <c r="R136" s="44"/>
      <c r="S136" s="12"/>
      <c r="T136" s="17"/>
      <c r="U136" s="18"/>
      <c r="V136" s="18"/>
      <c r="W136" s="18"/>
      <c r="X136" s="18"/>
      <c r="Y136" s="46"/>
      <c r="Z136" s="44"/>
      <c r="AA136" s="41"/>
      <c r="AB136" s="294"/>
      <c r="AC136" s="6"/>
      <c r="AD136" s="6"/>
      <c r="AE136" s="6"/>
      <c r="AF136" s="6"/>
      <c r="AG136" s="41"/>
      <c r="AH136" s="44"/>
      <c r="AI136" s="6"/>
      <c r="AJ136" s="44"/>
      <c r="AK136" s="11"/>
      <c r="AL136" s="6"/>
      <c r="AM136" s="6"/>
      <c r="AN136" s="6"/>
      <c r="AO136" s="6"/>
      <c r="AP136" s="41"/>
      <c r="AQ136" s="44"/>
      <c r="AR136" s="12"/>
      <c r="AS136" s="11"/>
      <c r="AT136" s="6"/>
      <c r="AU136" s="6"/>
      <c r="AV136" s="6"/>
      <c r="AW136" s="6"/>
      <c r="AX136" s="41"/>
      <c r="AY136" s="44"/>
      <c r="AZ136" s="12"/>
      <c r="BA136" s="11"/>
      <c r="BB136" s="6"/>
      <c r="BC136" s="6"/>
      <c r="BD136" s="6"/>
      <c r="BE136" s="6"/>
      <c r="BF136" s="41"/>
      <c r="BG136" s="44"/>
      <c r="BH136" s="12"/>
      <c r="BI136" s="11"/>
      <c r="BJ136" s="6"/>
      <c r="BK136" s="6"/>
      <c r="BL136" s="6"/>
      <c r="BM136" s="41"/>
      <c r="BN136" s="11"/>
      <c r="BO136" s="6"/>
      <c r="BP136" s="6"/>
      <c r="BQ136" s="6"/>
      <c r="BR136" s="12"/>
      <c r="BS136" s="11"/>
      <c r="BT136" s="6"/>
      <c r="BU136" s="6"/>
      <c r="BV136" s="6"/>
      <c r="BW136" s="12"/>
      <c r="BX136" s="11"/>
      <c r="BY136" s="6"/>
      <c r="BZ136" s="6"/>
      <c r="CA136" s="12"/>
      <c r="CB136" s="11"/>
      <c r="CC136" s="83"/>
      <c r="CD136" s="1"/>
      <c r="CE136" s="1"/>
      <c r="CF136" s="1"/>
      <c r="CG136" s="1"/>
      <c r="CH136" s="1"/>
      <c r="CT136" s="23"/>
      <c r="CU136" s="36" t="str">
        <f t="shared" ref="CU136:CU199" si="17">IF(I136="","",I136)</f>
        <v/>
      </c>
      <c r="CV136" s="37" t="str">
        <f>IF(AND(L136="",N136="",P136="",Q136=""),"",SUM(L136,N136,P136,#REF!,Q136))</f>
        <v/>
      </c>
      <c r="CW136" s="37" t="str">
        <f t="shared" ref="CW136:CW199" si="18">IFERROR(IF(CV136="","",ROUNDUP(CV136*20%,0)),"")</f>
        <v/>
      </c>
      <c r="CX136" s="36" t="str">
        <f>IF(AND(T136="",V136="",X136="",Y136=""),"",SUM(T136,V136,X136,#REF!,Y136))</f>
        <v/>
      </c>
      <c r="CY136" s="37" t="str">
        <f t="shared" ref="CY136:CY199" si="19">IFERROR(IF(CX136="","",ROUNDUP(CX136*20%,0)),"")</f>
        <v/>
      </c>
      <c r="CZ136" s="36" t="str">
        <f t="shared" ref="CZ136:CZ199" si="20">IF(AND(AC136="",AD136="",AE136="",AG136=""),"",SUM(AC136,AD136,AE136,AF136,AG136))</f>
        <v/>
      </c>
      <c r="DA136" s="37" t="str">
        <f t="shared" ref="DA136:DA199" si="21">IFERROR(IF(CZ136="","",ROUNDUP(CZ136*20%,0)),"")</f>
        <v/>
      </c>
      <c r="DB136" s="36" t="str">
        <f>IF(AND(AK136="",AN136="",AO136="",AP136=""),"",SUM(AK136,AN136,AO136,#REF!,AP136))</f>
        <v/>
      </c>
      <c r="DC136" s="37" t="str">
        <f t="shared" ref="DC136:DC199" si="22">IFERROR(IF(DB136="","",ROUNDUP(DB136*20%,0)),"")</f>
        <v/>
      </c>
      <c r="DD136" s="36" t="str">
        <f>IF(AND(AS136="",AV136="",AW136="",AX136=""),"",SUM(AS136,AV136,AW136,#REF!,AX136))</f>
        <v/>
      </c>
      <c r="DE136" s="37" t="str">
        <f t="shared" ref="DE136:DE199" si="23">IFERROR(IF(DD136="","",ROUNDUP(DD136*20%,0)),"")</f>
        <v/>
      </c>
      <c r="DF136" s="36" t="str">
        <f>IF(AND(BA136="",BD136="",BE136="",BF136=""),"",SUM(BA136,BD136,BE136,#REF!,BF136))</f>
        <v/>
      </c>
      <c r="DG136" s="37" t="str">
        <f t="shared" ref="DG136:DG199" si="24">IFERROR(IF(DF136="","",ROUNDUP(DF136*20%,0)),"")</f>
        <v/>
      </c>
      <c r="DH136" s="34" t="e">
        <f>IF(AND(#REF!="",#REF!="",#REF!="",#REF!=""),"",SUM(#REF!,#REF!,#REF!,#REF!))</f>
        <v>#REF!</v>
      </c>
      <c r="DI136" s="34" t="str">
        <f t="shared" si="16"/>
        <v/>
      </c>
    </row>
    <row r="137" spans="1:113">
      <c r="A137" s="73">
        <v>131</v>
      </c>
      <c r="B137" s="412"/>
      <c r="C137" s="413"/>
      <c r="D137" s="414"/>
      <c r="E137" s="415"/>
      <c r="F137" s="416"/>
      <c r="G137" s="416"/>
      <c r="H137" s="417"/>
      <c r="I137" s="418"/>
      <c r="J137" s="419"/>
      <c r="K137" s="420"/>
      <c r="L137" s="11"/>
      <c r="M137" s="6"/>
      <c r="N137" s="6"/>
      <c r="O137" s="6"/>
      <c r="P137" s="6"/>
      <c r="Q137" s="41"/>
      <c r="R137" s="44"/>
      <c r="S137" s="12"/>
      <c r="T137" s="17"/>
      <c r="U137" s="18"/>
      <c r="V137" s="18"/>
      <c r="W137" s="18"/>
      <c r="X137" s="18"/>
      <c r="Y137" s="46"/>
      <c r="Z137" s="44"/>
      <c r="AA137" s="41"/>
      <c r="AB137" s="294"/>
      <c r="AC137" s="6"/>
      <c r="AD137" s="6"/>
      <c r="AE137" s="6"/>
      <c r="AF137" s="6"/>
      <c r="AG137" s="41"/>
      <c r="AH137" s="44"/>
      <c r="AI137" s="6"/>
      <c r="AJ137" s="44"/>
      <c r="AK137" s="11"/>
      <c r="AL137" s="6"/>
      <c r="AM137" s="6"/>
      <c r="AN137" s="6"/>
      <c r="AO137" s="6"/>
      <c r="AP137" s="41"/>
      <c r="AQ137" s="44"/>
      <c r="AR137" s="12"/>
      <c r="AS137" s="11"/>
      <c r="AT137" s="6"/>
      <c r="AU137" s="6"/>
      <c r="AV137" s="6"/>
      <c r="AW137" s="6"/>
      <c r="AX137" s="41"/>
      <c r="AY137" s="44"/>
      <c r="AZ137" s="12"/>
      <c r="BA137" s="11"/>
      <c r="BB137" s="6"/>
      <c r="BC137" s="6"/>
      <c r="BD137" s="6"/>
      <c r="BE137" s="6"/>
      <c r="BF137" s="41"/>
      <c r="BG137" s="44"/>
      <c r="BH137" s="12"/>
      <c r="BI137" s="11"/>
      <c r="BJ137" s="6"/>
      <c r="BK137" s="6"/>
      <c r="BL137" s="6"/>
      <c r="BM137" s="41"/>
      <c r="BN137" s="11"/>
      <c r="BO137" s="6"/>
      <c r="BP137" s="6"/>
      <c r="BQ137" s="6"/>
      <c r="BR137" s="12"/>
      <c r="BS137" s="11"/>
      <c r="BT137" s="6"/>
      <c r="BU137" s="6"/>
      <c r="BV137" s="6"/>
      <c r="BW137" s="12"/>
      <c r="BX137" s="11"/>
      <c r="BY137" s="6"/>
      <c r="BZ137" s="6"/>
      <c r="CA137" s="12"/>
      <c r="CB137" s="11"/>
      <c r="CC137" s="83"/>
      <c r="CD137" s="1"/>
      <c r="CE137" s="1"/>
      <c r="CF137" s="1"/>
      <c r="CG137" s="1"/>
      <c r="CH137" s="1"/>
      <c r="CT137" s="23"/>
      <c r="CU137" s="36" t="str">
        <f t="shared" si="17"/>
        <v/>
      </c>
      <c r="CV137" s="37" t="str">
        <f>IF(AND(L137="",N137="",P137="",Q137=""),"",SUM(L137,N137,P137,#REF!,Q137))</f>
        <v/>
      </c>
      <c r="CW137" s="37" t="str">
        <f t="shared" si="18"/>
        <v/>
      </c>
      <c r="CX137" s="36" t="str">
        <f>IF(AND(T137="",V137="",X137="",Y137=""),"",SUM(T137,V137,X137,#REF!,Y137))</f>
        <v/>
      </c>
      <c r="CY137" s="37" t="str">
        <f t="shared" si="19"/>
        <v/>
      </c>
      <c r="CZ137" s="36" t="str">
        <f t="shared" si="20"/>
        <v/>
      </c>
      <c r="DA137" s="37" t="str">
        <f t="shared" si="21"/>
        <v/>
      </c>
      <c r="DB137" s="36" t="str">
        <f>IF(AND(AK137="",AN137="",AO137="",AP137=""),"",SUM(AK137,AN137,AO137,#REF!,AP137))</f>
        <v/>
      </c>
      <c r="DC137" s="37" t="str">
        <f t="shared" si="22"/>
        <v/>
      </c>
      <c r="DD137" s="36" t="str">
        <f>IF(AND(AS137="",AV137="",AW137="",AX137=""),"",SUM(AS137,AV137,AW137,#REF!,AX137))</f>
        <v/>
      </c>
      <c r="DE137" s="37" t="str">
        <f t="shared" si="23"/>
        <v/>
      </c>
      <c r="DF137" s="36" t="str">
        <f>IF(AND(BA137="",BD137="",BE137="",BF137=""),"",SUM(BA137,BD137,BE137,#REF!,BF137))</f>
        <v/>
      </c>
      <c r="DG137" s="37" t="str">
        <f t="shared" si="24"/>
        <v/>
      </c>
      <c r="DH137" s="34" t="e">
        <f>IF(AND(#REF!="",#REF!="",#REF!="",#REF!=""),"",SUM(#REF!,#REF!,#REF!,#REF!))</f>
        <v>#REF!</v>
      </c>
      <c r="DI137" s="34" t="str">
        <f t="shared" si="16"/>
        <v/>
      </c>
    </row>
    <row r="138" spans="1:113">
      <c r="A138" s="73">
        <v>132</v>
      </c>
      <c r="B138" s="412"/>
      <c r="C138" s="413"/>
      <c r="D138" s="414"/>
      <c r="E138" s="415"/>
      <c r="F138" s="416"/>
      <c r="G138" s="416"/>
      <c r="H138" s="417"/>
      <c r="I138" s="418"/>
      <c r="J138" s="419"/>
      <c r="K138" s="420"/>
      <c r="L138" s="11"/>
      <c r="M138" s="6"/>
      <c r="N138" s="6"/>
      <c r="O138" s="6"/>
      <c r="P138" s="6"/>
      <c r="Q138" s="41"/>
      <c r="R138" s="44"/>
      <c r="S138" s="12"/>
      <c r="T138" s="17"/>
      <c r="U138" s="18"/>
      <c r="V138" s="18"/>
      <c r="W138" s="18"/>
      <c r="X138" s="18"/>
      <c r="Y138" s="46"/>
      <c r="Z138" s="44"/>
      <c r="AA138" s="41"/>
      <c r="AB138" s="294"/>
      <c r="AC138" s="6"/>
      <c r="AD138" s="6"/>
      <c r="AE138" s="6"/>
      <c r="AF138" s="6"/>
      <c r="AG138" s="41"/>
      <c r="AH138" s="44"/>
      <c r="AI138" s="6"/>
      <c r="AJ138" s="44"/>
      <c r="AK138" s="11"/>
      <c r="AL138" s="6"/>
      <c r="AM138" s="6"/>
      <c r="AN138" s="6"/>
      <c r="AO138" s="6"/>
      <c r="AP138" s="41"/>
      <c r="AQ138" s="44"/>
      <c r="AR138" s="12"/>
      <c r="AS138" s="11"/>
      <c r="AT138" s="6"/>
      <c r="AU138" s="6"/>
      <c r="AV138" s="6"/>
      <c r="AW138" s="6"/>
      <c r="AX138" s="41"/>
      <c r="AY138" s="44"/>
      <c r="AZ138" s="12"/>
      <c r="BA138" s="11"/>
      <c r="BB138" s="6"/>
      <c r="BC138" s="6"/>
      <c r="BD138" s="6"/>
      <c r="BE138" s="6"/>
      <c r="BF138" s="41"/>
      <c r="BG138" s="44"/>
      <c r="BH138" s="12"/>
      <c r="BI138" s="11"/>
      <c r="BJ138" s="6"/>
      <c r="BK138" s="6"/>
      <c r="BL138" s="6"/>
      <c r="BM138" s="41"/>
      <c r="BN138" s="11"/>
      <c r="BO138" s="6"/>
      <c r="BP138" s="6"/>
      <c r="BQ138" s="6"/>
      <c r="BR138" s="12"/>
      <c r="BS138" s="11"/>
      <c r="BT138" s="6"/>
      <c r="BU138" s="6"/>
      <c r="BV138" s="6"/>
      <c r="BW138" s="12"/>
      <c r="BX138" s="11"/>
      <c r="BY138" s="6"/>
      <c r="BZ138" s="6"/>
      <c r="CA138" s="12"/>
      <c r="CB138" s="11"/>
      <c r="CC138" s="83"/>
      <c r="CD138" s="1"/>
      <c r="CE138" s="1"/>
      <c r="CF138" s="1"/>
      <c r="CG138" s="1"/>
      <c r="CH138" s="1"/>
      <c r="CT138" s="23"/>
      <c r="CU138" s="36" t="str">
        <f t="shared" si="17"/>
        <v/>
      </c>
      <c r="CV138" s="37" t="str">
        <f>IF(AND(L138="",N138="",P138="",Q138=""),"",SUM(L138,N138,P138,#REF!,Q138))</f>
        <v/>
      </c>
      <c r="CW138" s="37" t="str">
        <f t="shared" si="18"/>
        <v/>
      </c>
      <c r="CX138" s="36" t="str">
        <f>IF(AND(T138="",V138="",X138="",Y138=""),"",SUM(T138,V138,X138,#REF!,Y138))</f>
        <v/>
      </c>
      <c r="CY138" s="37" t="str">
        <f t="shared" si="19"/>
        <v/>
      </c>
      <c r="CZ138" s="36" t="str">
        <f t="shared" si="20"/>
        <v/>
      </c>
      <c r="DA138" s="37" t="str">
        <f t="shared" si="21"/>
        <v/>
      </c>
      <c r="DB138" s="36" t="str">
        <f>IF(AND(AK138="",AN138="",AO138="",AP138=""),"",SUM(AK138,AN138,AO138,#REF!,AP138))</f>
        <v/>
      </c>
      <c r="DC138" s="37" t="str">
        <f t="shared" si="22"/>
        <v/>
      </c>
      <c r="DD138" s="36" t="str">
        <f>IF(AND(AS138="",AV138="",AW138="",AX138=""),"",SUM(AS138,AV138,AW138,#REF!,AX138))</f>
        <v/>
      </c>
      <c r="DE138" s="37" t="str">
        <f t="shared" si="23"/>
        <v/>
      </c>
      <c r="DF138" s="36" t="str">
        <f>IF(AND(BA138="",BD138="",BE138="",BF138=""),"",SUM(BA138,BD138,BE138,#REF!,BF138))</f>
        <v/>
      </c>
      <c r="DG138" s="37" t="str">
        <f t="shared" si="24"/>
        <v/>
      </c>
      <c r="DH138" s="34" t="e">
        <f>IF(AND(#REF!="",#REF!="",#REF!="",#REF!=""),"",SUM(#REF!,#REF!,#REF!,#REF!))</f>
        <v>#REF!</v>
      </c>
      <c r="DI138" s="34" t="str">
        <f t="shared" si="16"/>
        <v/>
      </c>
    </row>
    <row r="139" spans="1:113">
      <c r="A139" s="73">
        <v>133</v>
      </c>
      <c r="B139" s="412"/>
      <c r="C139" s="413"/>
      <c r="D139" s="414"/>
      <c r="E139" s="415"/>
      <c r="F139" s="416"/>
      <c r="G139" s="416"/>
      <c r="H139" s="417"/>
      <c r="I139" s="418"/>
      <c r="J139" s="419"/>
      <c r="K139" s="420"/>
      <c r="L139" s="11"/>
      <c r="M139" s="6"/>
      <c r="N139" s="6"/>
      <c r="O139" s="6"/>
      <c r="P139" s="6"/>
      <c r="Q139" s="41"/>
      <c r="R139" s="44"/>
      <c r="S139" s="12"/>
      <c r="T139" s="17"/>
      <c r="U139" s="18"/>
      <c r="V139" s="18"/>
      <c r="W139" s="18"/>
      <c r="X139" s="18"/>
      <c r="Y139" s="46"/>
      <c r="Z139" s="44"/>
      <c r="AA139" s="41"/>
      <c r="AB139" s="294"/>
      <c r="AC139" s="6"/>
      <c r="AD139" s="6"/>
      <c r="AE139" s="6"/>
      <c r="AF139" s="6"/>
      <c r="AG139" s="41"/>
      <c r="AH139" s="44"/>
      <c r="AI139" s="6"/>
      <c r="AJ139" s="44"/>
      <c r="AK139" s="11"/>
      <c r="AL139" s="6"/>
      <c r="AM139" s="6"/>
      <c r="AN139" s="6"/>
      <c r="AO139" s="6"/>
      <c r="AP139" s="41"/>
      <c r="AQ139" s="44"/>
      <c r="AR139" s="12"/>
      <c r="AS139" s="11"/>
      <c r="AT139" s="6"/>
      <c r="AU139" s="6"/>
      <c r="AV139" s="6"/>
      <c r="AW139" s="6"/>
      <c r="AX139" s="41"/>
      <c r="AY139" s="44"/>
      <c r="AZ139" s="12"/>
      <c r="BA139" s="11"/>
      <c r="BB139" s="6"/>
      <c r="BC139" s="6"/>
      <c r="BD139" s="6"/>
      <c r="BE139" s="6"/>
      <c r="BF139" s="41"/>
      <c r="BG139" s="44"/>
      <c r="BH139" s="12"/>
      <c r="BI139" s="11"/>
      <c r="BJ139" s="6"/>
      <c r="BK139" s="6"/>
      <c r="BL139" s="6"/>
      <c r="BM139" s="41"/>
      <c r="BN139" s="11"/>
      <c r="BO139" s="6"/>
      <c r="BP139" s="6"/>
      <c r="BQ139" s="6"/>
      <c r="BR139" s="12"/>
      <c r="BS139" s="11"/>
      <c r="BT139" s="6"/>
      <c r="BU139" s="6"/>
      <c r="BV139" s="6"/>
      <c r="BW139" s="12"/>
      <c r="BX139" s="11"/>
      <c r="BY139" s="6"/>
      <c r="BZ139" s="6"/>
      <c r="CA139" s="12"/>
      <c r="CB139" s="11"/>
      <c r="CC139" s="83"/>
      <c r="CD139" s="1"/>
      <c r="CE139" s="1"/>
      <c r="CF139" s="1"/>
      <c r="CG139" s="1"/>
      <c r="CH139" s="1"/>
      <c r="CT139" s="23"/>
      <c r="CU139" s="36" t="str">
        <f t="shared" si="17"/>
        <v/>
      </c>
      <c r="CV139" s="37" t="str">
        <f>IF(AND(L139="",N139="",P139="",Q139=""),"",SUM(L139,N139,P139,#REF!,Q139))</f>
        <v/>
      </c>
      <c r="CW139" s="37" t="str">
        <f t="shared" si="18"/>
        <v/>
      </c>
      <c r="CX139" s="36" t="str">
        <f>IF(AND(T139="",V139="",X139="",Y139=""),"",SUM(T139,V139,X139,#REF!,Y139))</f>
        <v/>
      </c>
      <c r="CY139" s="37" t="str">
        <f t="shared" si="19"/>
        <v/>
      </c>
      <c r="CZ139" s="36" t="str">
        <f t="shared" si="20"/>
        <v/>
      </c>
      <c r="DA139" s="37" t="str">
        <f t="shared" si="21"/>
        <v/>
      </c>
      <c r="DB139" s="36" t="str">
        <f>IF(AND(AK139="",AN139="",AO139="",AP139=""),"",SUM(AK139,AN139,AO139,#REF!,AP139))</f>
        <v/>
      </c>
      <c r="DC139" s="37" t="str">
        <f t="shared" si="22"/>
        <v/>
      </c>
      <c r="DD139" s="36" t="str">
        <f>IF(AND(AS139="",AV139="",AW139="",AX139=""),"",SUM(AS139,AV139,AW139,#REF!,AX139))</f>
        <v/>
      </c>
      <c r="DE139" s="37" t="str">
        <f t="shared" si="23"/>
        <v/>
      </c>
      <c r="DF139" s="36" t="str">
        <f>IF(AND(BA139="",BD139="",BE139="",BF139=""),"",SUM(BA139,BD139,BE139,#REF!,BF139))</f>
        <v/>
      </c>
      <c r="DG139" s="37" t="str">
        <f t="shared" si="24"/>
        <v/>
      </c>
      <c r="DH139" s="34" t="e">
        <f>IF(AND(#REF!="",#REF!="",#REF!="",#REF!=""),"",SUM(#REF!,#REF!,#REF!,#REF!))</f>
        <v>#REF!</v>
      </c>
      <c r="DI139" s="34" t="str">
        <f t="shared" si="16"/>
        <v/>
      </c>
    </row>
    <row r="140" spans="1:113">
      <c r="A140" s="73">
        <v>134</v>
      </c>
      <c r="B140" s="412"/>
      <c r="C140" s="413"/>
      <c r="D140" s="414"/>
      <c r="E140" s="415"/>
      <c r="F140" s="416"/>
      <c r="G140" s="416"/>
      <c r="H140" s="417"/>
      <c r="I140" s="418"/>
      <c r="J140" s="419"/>
      <c r="K140" s="420"/>
      <c r="L140" s="11"/>
      <c r="M140" s="6"/>
      <c r="N140" s="6"/>
      <c r="O140" s="6"/>
      <c r="P140" s="6"/>
      <c r="Q140" s="41"/>
      <c r="R140" s="44"/>
      <c r="S140" s="12"/>
      <c r="T140" s="17"/>
      <c r="U140" s="18"/>
      <c r="V140" s="18"/>
      <c r="W140" s="18"/>
      <c r="X140" s="18"/>
      <c r="Y140" s="46"/>
      <c r="Z140" s="44"/>
      <c r="AA140" s="41"/>
      <c r="AB140" s="294"/>
      <c r="AC140" s="6"/>
      <c r="AD140" s="6"/>
      <c r="AE140" s="6"/>
      <c r="AF140" s="6"/>
      <c r="AG140" s="41"/>
      <c r="AH140" s="44"/>
      <c r="AI140" s="6"/>
      <c r="AJ140" s="44"/>
      <c r="AK140" s="11"/>
      <c r="AL140" s="6"/>
      <c r="AM140" s="6"/>
      <c r="AN140" s="6"/>
      <c r="AO140" s="6"/>
      <c r="AP140" s="41"/>
      <c r="AQ140" s="44"/>
      <c r="AR140" s="12"/>
      <c r="AS140" s="11"/>
      <c r="AT140" s="6"/>
      <c r="AU140" s="6"/>
      <c r="AV140" s="6"/>
      <c r="AW140" s="6"/>
      <c r="AX140" s="41"/>
      <c r="AY140" s="44"/>
      <c r="AZ140" s="12"/>
      <c r="BA140" s="11"/>
      <c r="BB140" s="6"/>
      <c r="BC140" s="6"/>
      <c r="BD140" s="6"/>
      <c r="BE140" s="6"/>
      <c r="BF140" s="41"/>
      <c r="BG140" s="44"/>
      <c r="BH140" s="12"/>
      <c r="BI140" s="11"/>
      <c r="BJ140" s="6"/>
      <c r="BK140" s="6"/>
      <c r="BL140" s="6"/>
      <c r="BM140" s="41"/>
      <c r="BN140" s="11"/>
      <c r="BO140" s="6"/>
      <c r="BP140" s="6"/>
      <c r="BQ140" s="6"/>
      <c r="BR140" s="12"/>
      <c r="BS140" s="11"/>
      <c r="BT140" s="6"/>
      <c r="BU140" s="6"/>
      <c r="BV140" s="6"/>
      <c r="BW140" s="12"/>
      <c r="BX140" s="11"/>
      <c r="BY140" s="6"/>
      <c r="BZ140" s="6"/>
      <c r="CA140" s="12"/>
      <c r="CB140" s="11"/>
      <c r="CC140" s="83"/>
      <c r="CD140" s="1"/>
      <c r="CE140" s="1"/>
      <c r="CF140" s="1"/>
      <c r="CG140" s="1"/>
      <c r="CH140" s="1"/>
      <c r="CT140" s="23"/>
      <c r="CU140" s="36" t="str">
        <f t="shared" si="17"/>
        <v/>
      </c>
      <c r="CV140" s="37" t="str">
        <f>IF(AND(L140="",N140="",P140="",Q140=""),"",SUM(L140,N140,P140,#REF!,Q140))</f>
        <v/>
      </c>
      <c r="CW140" s="37" t="str">
        <f t="shared" si="18"/>
        <v/>
      </c>
      <c r="CX140" s="36" t="str">
        <f>IF(AND(T140="",V140="",X140="",Y140=""),"",SUM(T140,V140,X140,#REF!,Y140))</f>
        <v/>
      </c>
      <c r="CY140" s="37" t="str">
        <f t="shared" si="19"/>
        <v/>
      </c>
      <c r="CZ140" s="36" t="str">
        <f t="shared" si="20"/>
        <v/>
      </c>
      <c r="DA140" s="37" t="str">
        <f t="shared" si="21"/>
        <v/>
      </c>
      <c r="DB140" s="36" t="str">
        <f>IF(AND(AK140="",AN140="",AO140="",AP140=""),"",SUM(AK140,AN140,AO140,#REF!,AP140))</f>
        <v/>
      </c>
      <c r="DC140" s="37" t="str">
        <f t="shared" si="22"/>
        <v/>
      </c>
      <c r="DD140" s="36" t="str">
        <f>IF(AND(AS140="",AV140="",AW140="",AX140=""),"",SUM(AS140,AV140,AW140,#REF!,AX140))</f>
        <v/>
      </c>
      <c r="DE140" s="37" t="str">
        <f t="shared" si="23"/>
        <v/>
      </c>
      <c r="DF140" s="36" t="str">
        <f>IF(AND(BA140="",BD140="",BE140="",BF140=""),"",SUM(BA140,BD140,BE140,#REF!,BF140))</f>
        <v/>
      </c>
      <c r="DG140" s="37" t="str">
        <f t="shared" si="24"/>
        <v/>
      </c>
      <c r="DH140" s="34" t="e">
        <f>IF(AND(#REF!="",#REF!="",#REF!="",#REF!=""),"",SUM(#REF!,#REF!,#REF!,#REF!))</f>
        <v>#REF!</v>
      </c>
      <c r="DI140" s="34" t="str">
        <f t="shared" si="16"/>
        <v/>
      </c>
    </row>
    <row r="141" spans="1:113">
      <c r="A141" s="73">
        <v>135</v>
      </c>
      <c r="B141" s="412"/>
      <c r="C141" s="413"/>
      <c r="D141" s="414"/>
      <c r="E141" s="415"/>
      <c r="F141" s="416"/>
      <c r="G141" s="416"/>
      <c r="H141" s="417"/>
      <c r="I141" s="418"/>
      <c r="J141" s="419"/>
      <c r="K141" s="420"/>
      <c r="L141" s="11"/>
      <c r="M141" s="6"/>
      <c r="N141" s="6"/>
      <c r="O141" s="6"/>
      <c r="P141" s="6"/>
      <c r="Q141" s="41"/>
      <c r="R141" s="44"/>
      <c r="S141" s="12"/>
      <c r="T141" s="17"/>
      <c r="U141" s="18"/>
      <c r="V141" s="18"/>
      <c r="W141" s="18"/>
      <c r="X141" s="18"/>
      <c r="Y141" s="46"/>
      <c r="Z141" s="44"/>
      <c r="AA141" s="41"/>
      <c r="AB141" s="294"/>
      <c r="AC141" s="6"/>
      <c r="AD141" s="6"/>
      <c r="AE141" s="6"/>
      <c r="AF141" s="6"/>
      <c r="AG141" s="41"/>
      <c r="AH141" s="44"/>
      <c r="AI141" s="6"/>
      <c r="AJ141" s="44"/>
      <c r="AK141" s="11"/>
      <c r="AL141" s="6"/>
      <c r="AM141" s="6"/>
      <c r="AN141" s="6"/>
      <c r="AO141" s="6"/>
      <c r="AP141" s="41"/>
      <c r="AQ141" s="44"/>
      <c r="AR141" s="12"/>
      <c r="AS141" s="11"/>
      <c r="AT141" s="6"/>
      <c r="AU141" s="6"/>
      <c r="AV141" s="6"/>
      <c r="AW141" s="6"/>
      <c r="AX141" s="41"/>
      <c r="AY141" s="44"/>
      <c r="AZ141" s="12"/>
      <c r="BA141" s="11"/>
      <c r="BB141" s="6"/>
      <c r="BC141" s="6"/>
      <c r="BD141" s="6"/>
      <c r="BE141" s="6"/>
      <c r="BF141" s="41"/>
      <c r="BG141" s="44"/>
      <c r="BH141" s="12"/>
      <c r="BI141" s="11"/>
      <c r="BJ141" s="6"/>
      <c r="BK141" s="6"/>
      <c r="BL141" s="6"/>
      <c r="BM141" s="41"/>
      <c r="BN141" s="11"/>
      <c r="BO141" s="6"/>
      <c r="BP141" s="6"/>
      <c r="BQ141" s="6"/>
      <c r="BR141" s="12"/>
      <c r="BS141" s="11"/>
      <c r="BT141" s="6"/>
      <c r="BU141" s="6"/>
      <c r="BV141" s="6"/>
      <c r="BW141" s="12"/>
      <c r="BX141" s="11"/>
      <c r="BY141" s="6"/>
      <c r="BZ141" s="6"/>
      <c r="CA141" s="12"/>
      <c r="CB141" s="11"/>
      <c r="CC141" s="83"/>
      <c r="CD141" s="1"/>
      <c r="CE141" s="1"/>
      <c r="CF141" s="1"/>
      <c r="CG141" s="1"/>
      <c r="CH141" s="1"/>
      <c r="CT141" s="23"/>
      <c r="CU141" s="36" t="str">
        <f t="shared" si="17"/>
        <v/>
      </c>
      <c r="CV141" s="37" t="str">
        <f>IF(AND(L141="",N141="",P141="",Q141=""),"",SUM(L141,N141,P141,#REF!,Q141))</f>
        <v/>
      </c>
      <c r="CW141" s="37" t="str">
        <f t="shared" si="18"/>
        <v/>
      </c>
      <c r="CX141" s="36" t="str">
        <f>IF(AND(T141="",V141="",X141="",Y141=""),"",SUM(T141,V141,X141,#REF!,Y141))</f>
        <v/>
      </c>
      <c r="CY141" s="37" t="str">
        <f t="shared" si="19"/>
        <v/>
      </c>
      <c r="CZ141" s="36" t="str">
        <f t="shared" si="20"/>
        <v/>
      </c>
      <c r="DA141" s="37" t="str">
        <f t="shared" si="21"/>
        <v/>
      </c>
      <c r="DB141" s="36" t="str">
        <f>IF(AND(AK141="",AN141="",AO141="",AP141=""),"",SUM(AK141,AN141,AO141,#REF!,AP141))</f>
        <v/>
      </c>
      <c r="DC141" s="37" t="str">
        <f t="shared" si="22"/>
        <v/>
      </c>
      <c r="DD141" s="36" t="str">
        <f>IF(AND(AS141="",AV141="",AW141="",AX141=""),"",SUM(AS141,AV141,AW141,#REF!,AX141))</f>
        <v/>
      </c>
      <c r="DE141" s="37" t="str">
        <f t="shared" si="23"/>
        <v/>
      </c>
      <c r="DF141" s="36" t="str">
        <f>IF(AND(BA141="",BD141="",BE141="",BF141=""),"",SUM(BA141,BD141,BE141,#REF!,BF141))</f>
        <v/>
      </c>
      <c r="DG141" s="37" t="str">
        <f t="shared" si="24"/>
        <v/>
      </c>
      <c r="DH141" s="34" t="e">
        <f>IF(AND(#REF!="",#REF!="",#REF!="",#REF!=""),"",SUM(#REF!,#REF!,#REF!,#REF!))</f>
        <v>#REF!</v>
      </c>
      <c r="DI141" s="34" t="str">
        <f t="shared" si="16"/>
        <v/>
      </c>
    </row>
    <row r="142" spans="1:113">
      <c r="A142" s="73">
        <v>136</v>
      </c>
      <c r="B142" s="412"/>
      <c r="C142" s="413"/>
      <c r="D142" s="414"/>
      <c r="E142" s="415"/>
      <c r="F142" s="416"/>
      <c r="G142" s="416"/>
      <c r="H142" s="417"/>
      <c r="I142" s="418"/>
      <c r="J142" s="419"/>
      <c r="K142" s="420"/>
      <c r="L142" s="11"/>
      <c r="M142" s="6"/>
      <c r="N142" s="6"/>
      <c r="O142" s="6"/>
      <c r="P142" s="6"/>
      <c r="Q142" s="41"/>
      <c r="R142" s="44"/>
      <c r="S142" s="12"/>
      <c r="T142" s="17"/>
      <c r="U142" s="18"/>
      <c r="V142" s="18"/>
      <c r="W142" s="18"/>
      <c r="X142" s="18"/>
      <c r="Y142" s="46"/>
      <c r="Z142" s="44"/>
      <c r="AA142" s="41"/>
      <c r="AB142" s="294"/>
      <c r="AC142" s="6"/>
      <c r="AD142" s="6"/>
      <c r="AE142" s="6"/>
      <c r="AF142" s="6"/>
      <c r="AG142" s="41"/>
      <c r="AH142" s="44"/>
      <c r="AI142" s="6"/>
      <c r="AJ142" s="44"/>
      <c r="AK142" s="11"/>
      <c r="AL142" s="6"/>
      <c r="AM142" s="6"/>
      <c r="AN142" s="6"/>
      <c r="AO142" s="6"/>
      <c r="AP142" s="41"/>
      <c r="AQ142" s="44"/>
      <c r="AR142" s="12"/>
      <c r="AS142" s="11"/>
      <c r="AT142" s="6"/>
      <c r="AU142" s="6"/>
      <c r="AV142" s="6"/>
      <c r="AW142" s="6"/>
      <c r="AX142" s="41"/>
      <c r="AY142" s="44"/>
      <c r="AZ142" s="12"/>
      <c r="BA142" s="11"/>
      <c r="BB142" s="6"/>
      <c r="BC142" s="6"/>
      <c r="BD142" s="6"/>
      <c r="BE142" s="6"/>
      <c r="BF142" s="41"/>
      <c r="BG142" s="44"/>
      <c r="BH142" s="12"/>
      <c r="BI142" s="11"/>
      <c r="BJ142" s="6"/>
      <c r="BK142" s="6"/>
      <c r="BL142" s="6"/>
      <c r="BM142" s="41"/>
      <c r="BN142" s="11"/>
      <c r="BO142" s="6"/>
      <c r="BP142" s="6"/>
      <c r="BQ142" s="6"/>
      <c r="BR142" s="12"/>
      <c r="BS142" s="11"/>
      <c r="BT142" s="6"/>
      <c r="BU142" s="6"/>
      <c r="BV142" s="6"/>
      <c r="BW142" s="12"/>
      <c r="BX142" s="11"/>
      <c r="BY142" s="6"/>
      <c r="BZ142" s="6"/>
      <c r="CA142" s="12"/>
      <c r="CB142" s="11"/>
      <c r="CC142" s="83"/>
      <c r="CD142" s="1"/>
      <c r="CE142" s="1"/>
      <c r="CF142" s="1"/>
      <c r="CG142" s="1"/>
      <c r="CH142" s="1"/>
      <c r="CT142" s="23"/>
      <c r="CU142" s="36" t="str">
        <f t="shared" si="17"/>
        <v/>
      </c>
      <c r="CV142" s="37" t="str">
        <f>IF(AND(L142="",N142="",P142="",Q142=""),"",SUM(L142,N142,P142,#REF!,Q142))</f>
        <v/>
      </c>
      <c r="CW142" s="37" t="str">
        <f t="shared" si="18"/>
        <v/>
      </c>
      <c r="CX142" s="36" t="str">
        <f>IF(AND(T142="",V142="",X142="",Y142=""),"",SUM(T142,V142,X142,#REF!,Y142))</f>
        <v/>
      </c>
      <c r="CY142" s="37" t="str">
        <f t="shared" si="19"/>
        <v/>
      </c>
      <c r="CZ142" s="36" t="str">
        <f t="shared" si="20"/>
        <v/>
      </c>
      <c r="DA142" s="37" t="str">
        <f t="shared" si="21"/>
        <v/>
      </c>
      <c r="DB142" s="36" t="str">
        <f>IF(AND(AK142="",AN142="",AO142="",AP142=""),"",SUM(AK142,AN142,AO142,#REF!,AP142))</f>
        <v/>
      </c>
      <c r="DC142" s="37" t="str">
        <f t="shared" si="22"/>
        <v/>
      </c>
      <c r="DD142" s="36" t="str">
        <f>IF(AND(AS142="",AV142="",AW142="",AX142=""),"",SUM(AS142,AV142,AW142,#REF!,AX142))</f>
        <v/>
      </c>
      <c r="DE142" s="37" t="str">
        <f t="shared" si="23"/>
        <v/>
      </c>
      <c r="DF142" s="36" t="str">
        <f>IF(AND(BA142="",BD142="",BE142="",BF142=""),"",SUM(BA142,BD142,BE142,#REF!,BF142))</f>
        <v/>
      </c>
      <c r="DG142" s="37" t="str">
        <f t="shared" si="24"/>
        <v/>
      </c>
      <c r="DH142" s="34" t="e">
        <f>IF(AND(#REF!="",#REF!="",#REF!="",#REF!=""),"",SUM(#REF!,#REF!,#REF!,#REF!))</f>
        <v>#REF!</v>
      </c>
      <c r="DI142" s="34" t="str">
        <f t="shared" si="16"/>
        <v/>
      </c>
    </row>
    <row r="143" spans="1:113">
      <c r="A143" s="73">
        <v>137</v>
      </c>
      <c r="B143" s="412"/>
      <c r="C143" s="413"/>
      <c r="D143" s="414"/>
      <c r="E143" s="415"/>
      <c r="F143" s="416"/>
      <c r="G143" s="416"/>
      <c r="H143" s="417"/>
      <c r="I143" s="418"/>
      <c r="J143" s="419"/>
      <c r="K143" s="420"/>
      <c r="L143" s="11"/>
      <c r="M143" s="6"/>
      <c r="N143" s="6"/>
      <c r="O143" s="6"/>
      <c r="P143" s="6"/>
      <c r="Q143" s="41"/>
      <c r="R143" s="44"/>
      <c r="S143" s="12"/>
      <c r="T143" s="17"/>
      <c r="U143" s="18"/>
      <c r="V143" s="18"/>
      <c r="W143" s="18"/>
      <c r="X143" s="18"/>
      <c r="Y143" s="46"/>
      <c r="Z143" s="44"/>
      <c r="AA143" s="41"/>
      <c r="AB143" s="294"/>
      <c r="AC143" s="6"/>
      <c r="AD143" s="6"/>
      <c r="AE143" s="6"/>
      <c r="AF143" s="6"/>
      <c r="AG143" s="41"/>
      <c r="AH143" s="44"/>
      <c r="AI143" s="6"/>
      <c r="AJ143" s="44"/>
      <c r="AK143" s="11"/>
      <c r="AL143" s="6"/>
      <c r="AM143" s="6"/>
      <c r="AN143" s="6"/>
      <c r="AO143" s="6"/>
      <c r="AP143" s="41"/>
      <c r="AQ143" s="44"/>
      <c r="AR143" s="12"/>
      <c r="AS143" s="11"/>
      <c r="AT143" s="6"/>
      <c r="AU143" s="6"/>
      <c r="AV143" s="6"/>
      <c r="AW143" s="6"/>
      <c r="AX143" s="41"/>
      <c r="AY143" s="44"/>
      <c r="AZ143" s="12"/>
      <c r="BA143" s="11"/>
      <c r="BB143" s="6"/>
      <c r="BC143" s="6"/>
      <c r="BD143" s="6"/>
      <c r="BE143" s="6"/>
      <c r="BF143" s="41"/>
      <c r="BG143" s="44"/>
      <c r="BH143" s="12"/>
      <c r="BI143" s="11"/>
      <c r="BJ143" s="6"/>
      <c r="BK143" s="6"/>
      <c r="BL143" s="6"/>
      <c r="BM143" s="41"/>
      <c r="BN143" s="11"/>
      <c r="BO143" s="6"/>
      <c r="BP143" s="6"/>
      <c r="BQ143" s="6"/>
      <c r="BR143" s="12"/>
      <c r="BS143" s="11"/>
      <c r="BT143" s="6"/>
      <c r="BU143" s="6"/>
      <c r="BV143" s="6"/>
      <c r="BW143" s="12"/>
      <c r="BX143" s="11"/>
      <c r="BY143" s="6"/>
      <c r="BZ143" s="6"/>
      <c r="CA143" s="12"/>
      <c r="CB143" s="11"/>
      <c r="CC143" s="83"/>
      <c r="CD143" s="1"/>
      <c r="CE143" s="1"/>
      <c r="CF143" s="1"/>
      <c r="CG143" s="1"/>
      <c r="CH143" s="1"/>
      <c r="CT143" s="23"/>
      <c r="CU143" s="36" t="str">
        <f t="shared" si="17"/>
        <v/>
      </c>
      <c r="CV143" s="37" t="str">
        <f>IF(AND(L143="",N143="",P143="",Q143=""),"",SUM(L143,N143,P143,#REF!,Q143))</f>
        <v/>
      </c>
      <c r="CW143" s="37" t="str">
        <f t="shared" si="18"/>
        <v/>
      </c>
      <c r="CX143" s="36" t="str">
        <f>IF(AND(T143="",V143="",X143="",Y143=""),"",SUM(T143,V143,X143,#REF!,Y143))</f>
        <v/>
      </c>
      <c r="CY143" s="37" t="str">
        <f t="shared" si="19"/>
        <v/>
      </c>
      <c r="CZ143" s="36" t="str">
        <f t="shared" si="20"/>
        <v/>
      </c>
      <c r="DA143" s="37" t="str">
        <f t="shared" si="21"/>
        <v/>
      </c>
      <c r="DB143" s="36" t="str">
        <f>IF(AND(AK143="",AN143="",AO143="",AP143=""),"",SUM(AK143,AN143,AO143,#REF!,AP143))</f>
        <v/>
      </c>
      <c r="DC143" s="37" t="str">
        <f t="shared" si="22"/>
        <v/>
      </c>
      <c r="DD143" s="36" t="str">
        <f>IF(AND(AS143="",AV143="",AW143="",AX143=""),"",SUM(AS143,AV143,AW143,#REF!,AX143))</f>
        <v/>
      </c>
      <c r="DE143" s="37" t="str">
        <f t="shared" si="23"/>
        <v/>
      </c>
      <c r="DF143" s="36" t="str">
        <f>IF(AND(BA143="",BD143="",BE143="",BF143=""),"",SUM(BA143,BD143,BE143,#REF!,BF143))</f>
        <v/>
      </c>
      <c r="DG143" s="37" t="str">
        <f t="shared" si="24"/>
        <v/>
      </c>
      <c r="DH143" s="34" t="e">
        <f>IF(AND(#REF!="",#REF!="",#REF!="",#REF!=""),"",SUM(#REF!,#REF!,#REF!,#REF!))</f>
        <v>#REF!</v>
      </c>
      <c r="DI143" s="34" t="str">
        <f t="shared" si="16"/>
        <v/>
      </c>
    </row>
    <row r="144" spans="1:113">
      <c r="A144" s="73">
        <v>138</v>
      </c>
      <c r="B144" s="412"/>
      <c r="C144" s="413"/>
      <c r="D144" s="414"/>
      <c r="E144" s="415"/>
      <c r="F144" s="416"/>
      <c r="G144" s="416"/>
      <c r="H144" s="417"/>
      <c r="I144" s="418"/>
      <c r="J144" s="419"/>
      <c r="K144" s="420"/>
      <c r="L144" s="11"/>
      <c r="M144" s="6"/>
      <c r="N144" s="6"/>
      <c r="O144" s="6"/>
      <c r="P144" s="6"/>
      <c r="Q144" s="41"/>
      <c r="R144" s="44"/>
      <c r="S144" s="12"/>
      <c r="T144" s="17"/>
      <c r="U144" s="18"/>
      <c r="V144" s="18"/>
      <c r="W144" s="18"/>
      <c r="X144" s="18"/>
      <c r="Y144" s="46"/>
      <c r="Z144" s="44"/>
      <c r="AA144" s="41"/>
      <c r="AB144" s="294"/>
      <c r="AC144" s="6"/>
      <c r="AD144" s="6"/>
      <c r="AE144" s="6"/>
      <c r="AF144" s="6"/>
      <c r="AG144" s="41"/>
      <c r="AH144" s="44"/>
      <c r="AI144" s="6"/>
      <c r="AJ144" s="44"/>
      <c r="AK144" s="11"/>
      <c r="AL144" s="6"/>
      <c r="AM144" s="6"/>
      <c r="AN144" s="6"/>
      <c r="AO144" s="6"/>
      <c r="AP144" s="41"/>
      <c r="AQ144" s="44"/>
      <c r="AR144" s="12"/>
      <c r="AS144" s="11"/>
      <c r="AT144" s="6"/>
      <c r="AU144" s="6"/>
      <c r="AV144" s="6"/>
      <c r="AW144" s="6"/>
      <c r="AX144" s="41"/>
      <c r="AY144" s="44"/>
      <c r="AZ144" s="12"/>
      <c r="BA144" s="11"/>
      <c r="BB144" s="6"/>
      <c r="BC144" s="6"/>
      <c r="BD144" s="6"/>
      <c r="BE144" s="6"/>
      <c r="BF144" s="41"/>
      <c r="BG144" s="44"/>
      <c r="BH144" s="12"/>
      <c r="BI144" s="11"/>
      <c r="BJ144" s="6"/>
      <c r="BK144" s="6"/>
      <c r="BL144" s="6"/>
      <c r="BM144" s="41"/>
      <c r="BN144" s="11"/>
      <c r="BO144" s="6"/>
      <c r="BP144" s="6"/>
      <c r="BQ144" s="6"/>
      <c r="BR144" s="12"/>
      <c r="BS144" s="11"/>
      <c r="BT144" s="6"/>
      <c r="BU144" s="6"/>
      <c r="BV144" s="6"/>
      <c r="BW144" s="12"/>
      <c r="BX144" s="11"/>
      <c r="BY144" s="6"/>
      <c r="BZ144" s="6"/>
      <c r="CA144" s="12"/>
      <c r="CB144" s="11"/>
      <c r="CC144" s="83"/>
      <c r="CD144" s="1"/>
      <c r="CE144" s="1"/>
      <c r="CF144" s="1"/>
      <c r="CG144" s="1"/>
      <c r="CH144" s="1"/>
      <c r="CT144" s="23"/>
      <c r="CU144" s="36" t="str">
        <f t="shared" si="17"/>
        <v/>
      </c>
      <c r="CV144" s="37" t="str">
        <f>IF(AND(L144="",N144="",P144="",Q144=""),"",SUM(L144,N144,P144,#REF!,Q144))</f>
        <v/>
      </c>
      <c r="CW144" s="37" t="str">
        <f t="shared" si="18"/>
        <v/>
      </c>
      <c r="CX144" s="36" t="str">
        <f>IF(AND(T144="",V144="",X144="",Y144=""),"",SUM(T144,V144,X144,#REF!,Y144))</f>
        <v/>
      </c>
      <c r="CY144" s="37" t="str">
        <f t="shared" si="19"/>
        <v/>
      </c>
      <c r="CZ144" s="36" t="str">
        <f t="shared" si="20"/>
        <v/>
      </c>
      <c r="DA144" s="37" t="str">
        <f t="shared" si="21"/>
        <v/>
      </c>
      <c r="DB144" s="36" t="str">
        <f>IF(AND(AK144="",AN144="",AO144="",AP144=""),"",SUM(AK144,AN144,AO144,#REF!,AP144))</f>
        <v/>
      </c>
      <c r="DC144" s="37" t="str">
        <f t="shared" si="22"/>
        <v/>
      </c>
      <c r="DD144" s="36" t="str">
        <f>IF(AND(AS144="",AV144="",AW144="",AX144=""),"",SUM(AS144,AV144,AW144,#REF!,AX144))</f>
        <v/>
      </c>
      <c r="DE144" s="37" t="str">
        <f t="shared" si="23"/>
        <v/>
      </c>
      <c r="DF144" s="36" t="str">
        <f>IF(AND(BA144="",BD144="",BE144="",BF144=""),"",SUM(BA144,BD144,BE144,#REF!,BF144))</f>
        <v/>
      </c>
      <c r="DG144" s="37" t="str">
        <f t="shared" si="24"/>
        <v/>
      </c>
      <c r="DH144" s="34" t="e">
        <f>IF(AND(#REF!="",#REF!="",#REF!="",#REF!=""),"",SUM(#REF!,#REF!,#REF!,#REF!))</f>
        <v>#REF!</v>
      </c>
      <c r="DI144" s="34" t="str">
        <f t="shared" si="16"/>
        <v/>
      </c>
    </row>
    <row r="145" spans="1:113">
      <c r="A145" s="73">
        <v>139</v>
      </c>
      <c r="B145" s="412"/>
      <c r="C145" s="413"/>
      <c r="D145" s="414"/>
      <c r="E145" s="415"/>
      <c r="F145" s="416"/>
      <c r="G145" s="416"/>
      <c r="H145" s="417"/>
      <c r="I145" s="418"/>
      <c r="J145" s="419"/>
      <c r="K145" s="420"/>
      <c r="L145" s="11"/>
      <c r="M145" s="6"/>
      <c r="N145" s="6"/>
      <c r="O145" s="6"/>
      <c r="P145" s="6"/>
      <c r="Q145" s="41"/>
      <c r="R145" s="44"/>
      <c r="S145" s="12"/>
      <c r="T145" s="17"/>
      <c r="U145" s="18"/>
      <c r="V145" s="18"/>
      <c r="W145" s="18"/>
      <c r="X145" s="18"/>
      <c r="Y145" s="46"/>
      <c r="Z145" s="44"/>
      <c r="AA145" s="41"/>
      <c r="AB145" s="294"/>
      <c r="AC145" s="6"/>
      <c r="AD145" s="6"/>
      <c r="AE145" s="6"/>
      <c r="AF145" s="6"/>
      <c r="AG145" s="41"/>
      <c r="AH145" s="44"/>
      <c r="AI145" s="6"/>
      <c r="AJ145" s="44"/>
      <c r="AK145" s="11"/>
      <c r="AL145" s="6"/>
      <c r="AM145" s="6"/>
      <c r="AN145" s="6"/>
      <c r="AO145" s="6"/>
      <c r="AP145" s="41"/>
      <c r="AQ145" s="44"/>
      <c r="AR145" s="12"/>
      <c r="AS145" s="11"/>
      <c r="AT145" s="6"/>
      <c r="AU145" s="6"/>
      <c r="AV145" s="6"/>
      <c r="AW145" s="6"/>
      <c r="AX145" s="41"/>
      <c r="AY145" s="44"/>
      <c r="AZ145" s="12"/>
      <c r="BA145" s="11"/>
      <c r="BB145" s="6"/>
      <c r="BC145" s="6"/>
      <c r="BD145" s="6"/>
      <c r="BE145" s="6"/>
      <c r="BF145" s="41"/>
      <c r="BG145" s="44"/>
      <c r="BH145" s="12"/>
      <c r="BI145" s="11"/>
      <c r="BJ145" s="6"/>
      <c r="BK145" s="6"/>
      <c r="BL145" s="6"/>
      <c r="BM145" s="41"/>
      <c r="BN145" s="11"/>
      <c r="BO145" s="6"/>
      <c r="BP145" s="6"/>
      <c r="BQ145" s="6"/>
      <c r="BR145" s="12"/>
      <c r="BS145" s="11"/>
      <c r="BT145" s="6"/>
      <c r="BU145" s="6"/>
      <c r="BV145" s="6"/>
      <c r="BW145" s="12"/>
      <c r="BX145" s="11"/>
      <c r="BY145" s="6"/>
      <c r="BZ145" s="6"/>
      <c r="CA145" s="12"/>
      <c r="CB145" s="11"/>
      <c r="CC145" s="83"/>
      <c r="CD145" s="1"/>
      <c r="CE145" s="1"/>
      <c r="CF145" s="1"/>
      <c r="CG145" s="1"/>
      <c r="CH145" s="1"/>
      <c r="CT145" s="23"/>
      <c r="CU145" s="36" t="str">
        <f t="shared" si="17"/>
        <v/>
      </c>
      <c r="CV145" s="37" t="str">
        <f>IF(AND(L145="",N145="",P145="",Q145=""),"",SUM(L145,N145,P145,#REF!,Q145))</f>
        <v/>
      </c>
      <c r="CW145" s="37" t="str">
        <f t="shared" si="18"/>
        <v/>
      </c>
      <c r="CX145" s="36" t="str">
        <f>IF(AND(T145="",V145="",X145="",Y145=""),"",SUM(T145,V145,X145,#REF!,Y145))</f>
        <v/>
      </c>
      <c r="CY145" s="37" t="str">
        <f t="shared" si="19"/>
        <v/>
      </c>
      <c r="CZ145" s="36" t="str">
        <f t="shared" si="20"/>
        <v/>
      </c>
      <c r="DA145" s="37" t="str">
        <f t="shared" si="21"/>
        <v/>
      </c>
      <c r="DB145" s="36" t="str">
        <f>IF(AND(AK145="",AN145="",AO145="",AP145=""),"",SUM(AK145,AN145,AO145,#REF!,AP145))</f>
        <v/>
      </c>
      <c r="DC145" s="37" t="str">
        <f t="shared" si="22"/>
        <v/>
      </c>
      <c r="DD145" s="36" t="str">
        <f>IF(AND(AS145="",AV145="",AW145="",AX145=""),"",SUM(AS145,AV145,AW145,#REF!,AX145))</f>
        <v/>
      </c>
      <c r="DE145" s="37" t="str">
        <f t="shared" si="23"/>
        <v/>
      </c>
      <c r="DF145" s="36" t="str">
        <f>IF(AND(BA145="",BD145="",BE145="",BF145=""),"",SUM(BA145,BD145,BE145,#REF!,BF145))</f>
        <v/>
      </c>
      <c r="DG145" s="37" t="str">
        <f t="shared" si="24"/>
        <v/>
      </c>
      <c r="DH145" s="34" t="e">
        <f>IF(AND(#REF!="",#REF!="",#REF!="",#REF!=""),"",SUM(#REF!,#REF!,#REF!,#REF!))</f>
        <v>#REF!</v>
      </c>
      <c r="DI145" s="34" t="str">
        <f t="shared" si="16"/>
        <v/>
      </c>
    </row>
    <row r="146" spans="1:113">
      <c r="A146" s="73">
        <v>140</v>
      </c>
      <c r="B146" s="412"/>
      <c r="C146" s="413"/>
      <c r="D146" s="414"/>
      <c r="E146" s="415"/>
      <c r="F146" s="416"/>
      <c r="G146" s="416"/>
      <c r="H146" s="417"/>
      <c r="I146" s="418"/>
      <c r="J146" s="419"/>
      <c r="K146" s="420"/>
      <c r="L146" s="11"/>
      <c r="M146" s="6"/>
      <c r="N146" s="6"/>
      <c r="O146" s="6"/>
      <c r="P146" s="6"/>
      <c r="Q146" s="41"/>
      <c r="R146" s="44"/>
      <c r="S146" s="12"/>
      <c r="T146" s="17"/>
      <c r="U146" s="18"/>
      <c r="V146" s="18"/>
      <c r="W146" s="18"/>
      <c r="X146" s="18"/>
      <c r="Y146" s="46"/>
      <c r="Z146" s="44"/>
      <c r="AA146" s="41"/>
      <c r="AB146" s="294"/>
      <c r="AC146" s="6"/>
      <c r="AD146" s="6"/>
      <c r="AE146" s="6"/>
      <c r="AF146" s="6"/>
      <c r="AG146" s="41"/>
      <c r="AH146" s="44"/>
      <c r="AI146" s="6"/>
      <c r="AJ146" s="44"/>
      <c r="AK146" s="11"/>
      <c r="AL146" s="6"/>
      <c r="AM146" s="6"/>
      <c r="AN146" s="6"/>
      <c r="AO146" s="6"/>
      <c r="AP146" s="41"/>
      <c r="AQ146" s="44"/>
      <c r="AR146" s="12"/>
      <c r="AS146" s="11"/>
      <c r="AT146" s="6"/>
      <c r="AU146" s="6"/>
      <c r="AV146" s="6"/>
      <c r="AW146" s="6"/>
      <c r="AX146" s="41"/>
      <c r="AY146" s="44"/>
      <c r="AZ146" s="12"/>
      <c r="BA146" s="11"/>
      <c r="BB146" s="6"/>
      <c r="BC146" s="6"/>
      <c r="BD146" s="6"/>
      <c r="BE146" s="6"/>
      <c r="BF146" s="41"/>
      <c r="BG146" s="44"/>
      <c r="BH146" s="12"/>
      <c r="BI146" s="11"/>
      <c r="BJ146" s="6"/>
      <c r="BK146" s="6"/>
      <c r="BL146" s="6"/>
      <c r="BM146" s="41"/>
      <c r="BN146" s="11"/>
      <c r="BO146" s="6"/>
      <c r="BP146" s="6"/>
      <c r="BQ146" s="6"/>
      <c r="BR146" s="12"/>
      <c r="BS146" s="11"/>
      <c r="BT146" s="6"/>
      <c r="BU146" s="6"/>
      <c r="BV146" s="6"/>
      <c r="BW146" s="12"/>
      <c r="BX146" s="11"/>
      <c r="BY146" s="6"/>
      <c r="BZ146" s="6"/>
      <c r="CA146" s="12"/>
      <c r="CB146" s="11"/>
      <c r="CC146" s="83"/>
      <c r="CD146" s="1"/>
      <c r="CE146" s="1"/>
      <c r="CF146" s="1"/>
      <c r="CG146" s="1"/>
      <c r="CH146" s="1"/>
      <c r="CT146" s="23"/>
      <c r="CU146" s="36" t="str">
        <f t="shared" si="17"/>
        <v/>
      </c>
      <c r="CV146" s="37" t="str">
        <f>IF(AND(L146="",N146="",P146="",Q146=""),"",SUM(L146,N146,P146,#REF!,Q146))</f>
        <v/>
      </c>
      <c r="CW146" s="37" t="str">
        <f t="shared" si="18"/>
        <v/>
      </c>
      <c r="CX146" s="36" t="str">
        <f>IF(AND(T146="",V146="",X146="",Y146=""),"",SUM(T146,V146,X146,#REF!,Y146))</f>
        <v/>
      </c>
      <c r="CY146" s="37" t="str">
        <f t="shared" si="19"/>
        <v/>
      </c>
      <c r="CZ146" s="36" t="str">
        <f t="shared" si="20"/>
        <v/>
      </c>
      <c r="DA146" s="37" t="str">
        <f t="shared" si="21"/>
        <v/>
      </c>
      <c r="DB146" s="36" t="str">
        <f>IF(AND(AK146="",AN146="",AO146="",AP146=""),"",SUM(AK146,AN146,AO146,#REF!,AP146))</f>
        <v/>
      </c>
      <c r="DC146" s="37" t="str">
        <f t="shared" si="22"/>
        <v/>
      </c>
      <c r="DD146" s="36" t="str">
        <f>IF(AND(AS146="",AV146="",AW146="",AX146=""),"",SUM(AS146,AV146,AW146,#REF!,AX146))</f>
        <v/>
      </c>
      <c r="DE146" s="37" t="str">
        <f t="shared" si="23"/>
        <v/>
      </c>
      <c r="DF146" s="36" t="str">
        <f>IF(AND(BA146="",BD146="",BE146="",BF146=""),"",SUM(BA146,BD146,BE146,#REF!,BF146))</f>
        <v/>
      </c>
      <c r="DG146" s="37" t="str">
        <f t="shared" si="24"/>
        <v/>
      </c>
      <c r="DH146" s="34" t="e">
        <f>IF(AND(#REF!="",#REF!="",#REF!="",#REF!=""),"",SUM(#REF!,#REF!,#REF!,#REF!))</f>
        <v>#REF!</v>
      </c>
      <c r="DI146" s="34" t="str">
        <f t="shared" si="16"/>
        <v/>
      </c>
    </row>
    <row r="147" spans="1:113">
      <c r="A147" s="73">
        <v>141</v>
      </c>
      <c r="B147" s="412"/>
      <c r="C147" s="413"/>
      <c r="D147" s="414"/>
      <c r="E147" s="415"/>
      <c r="F147" s="416"/>
      <c r="G147" s="416"/>
      <c r="H147" s="417"/>
      <c r="I147" s="418"/>
      <c r="J147" s="419"/>
      <c r="K147" s="420"/>
      <c r="L147" s="11"/>
      <c r="M147" s="6"/>
      <c r="N147" s="6"/>
      <c r="O147" s="6"/>
      <c r="P147" s="6"/>
      <c r="Q147" s="41"/>
      <c r="R147" s="44"/>
      <c r="S147" s="12"/>
      <c r="T147" s="17"/>
      <c r="U147" s="18"/>
      <c r="V147" s="18"/>
      <c r="W147" s="18"/>
      <c r="X147" s="18"/>
      <c r="Y147" s="46"/>
      <c r="Z147" s="44"/>
      <c r="AA147" s="41"/>
      <c r="AB147" s="294"/>
      <c r="AC147" s="6"/>
      <c r="AD147" s="6"/>
      <c r="AE147" s="6"/>
      <c r="AF147" s="6"/>
      <c r="AG147" s="41"/>
      <c r="AH147" s="44"/>
      <c r="AI147" s="6"/>
      <c r="AJ147" s="44"/>
      <c r="AK147" s="11"/>
      <c r="AL147" s="6"/>
      <c r="AM147" s="6"/>
      <c r="AN147" s="6"/>
      <c r="AO147" s="6"/>
      <c r="AP147" s="41"/>
      <c r="AQ147" s="44"/>
      <c r="AR147" s="12"/>
      <c r="AS147" s="11"/>
      <c r="AT147" s="6"/>
      <c r="AU147" s="6"/>
      <c r="AV147" s="6"/>
      <c r="AW147" s="6"/>
      <c r="AX147" s="41"/>
      <c r="AY147" s="44"/>
      <c r="AZ147" s="12"/>
      <c r="BA147" s="11"/>
      <c r="BB147" s="6"/>
      <c r="BC147" s="6"/>
      <c r="BD147" s="6"/>
      <c r="BE147" s="6"/>
      <c r="BF147" s="41"/>
      <c r="BG147" s="44"/>
      <c r="BH147" s="12"/>
      <c r="BI147" s="11"/>
      <c r="BJ147" s="6"/>
      <c r="BK147" s="6"/>
      <c r="BL147" s="6"/>
      <c r="BM147" s="41"/>
      <c r="BN147" s="11"/>
      <c r="BO147" s="6"/>
      <c r="BP147" s="6"/>
      <c r="BQ147" s="6"/>
      <c r="BR147" s="12"/>
      <c r="BS147" s="11"/>
      <c r="BT147" s="6"/>
      <c r="BU147" s="6"/>
      <c r="BV147" s="6"/>
      <c r="BW147" s="12"/>
      <c r="BX147" s="11"/>
      <c r="BY147" s="6"/>
      <c r="BZ147" s="6"/>
      <c r="CA147" s="12"/>
      <c r="CB147" s="11"/>
      <c r="CC147" s="83"/>
      <c r="CD147" s="1"/>
      <c r="CE147" s="1"/>
      <c r="CF147" s="1"/>
      <c r="CG147" s="1"/>
      <c r="CH147" s="1"/>
      <c r="CT147" s="23"/>
      <c r="CU147" s="36" t="str">
        <f t="shared" si="17"/>
        <v/>
      </c>
      <c r="CV147" s="37" t="str">
        <f>IF(AND(L147="",N147="",P147="",Q147=""),"",SUM(L147,N147,P147,#REF!,Q147))</f>
        <v/>
      </c>
      <c r="CW147" s="37" t="str">
        <f t="shared" si="18"/>
        <v/>
      </c>
      <c r="CX147" s="36" t="str">
        <f>IF(AND(T147="",V147="",X147="",Y147=""),"",SUM(T147,V147,X147,#REF!,Y147))</f>
        <v/>
      </c>
      <c r="CY147" s="37" t="str">
        <f t="shared" si="19"/>
        <v/>
      </c>
      <c r="CZ147" s="36" t="str">
        <f t="shared" si="20"/>
        <v/>
      </c>
      <c r="DA147" s="37" t="str">
        <f t="shared" si="21"/>
        <v/>
      </c>
      <c r="DB147" s="36" t="str">
        <f>IF(AND(AK147="",AN147="",AO147="",AP147=""),"",SUM(AK147,AN147,AO147,#REF!,AP147))</f>
        <v/>
      </c>
      <c r="DC147" s="37" t="str">
        <f t="shared" si="22"/>
        <v/>
      </c>
      <c r="DD147" s="36" t="str">
        <f>IF(AND(AS147="",AV147="",AW147="",AX147=""),"",SUM(AS147,AV147,AW147,#REF!,AX147))</f>
        <v/>
      </c>
      <c r="DE147" s="37" t="str">
        <f t="shared" si="23"/>
        <v/>
      </c>
      <c r="DF147" s="36" t="str">
        <f>IF(AND(BA147="",BD147="",BE147="",BF147=""),"",SUM(BA147,BD147,BE147,#REF!,BF147))</f>
        <v/>
      </c>
      <c r="DG147" s="37" t="str">
        <f t="shared" si="24"/>
        <v/>
      </c>
      <c r="DH147" s="34" t="e">
        <f>IF(AND(#REF!="",#REF!="",#REF!="",#REF!=""),"",SUM(#REF!,#REF!,#REF!,#REF!))</f>
        <v>#REF!</v>
      </c>
      <c r="DI147" s="34" t="str">
        <f t="shared" si="16"/>
        <v/>
      </c>
    </row>
    <row r="148" spans="1:113">
      <c r="A148" s="73">
        <v>142</v>
      </c>
      <c r="B148" s="412"/>
      <c r="C148" s="413"/>
      <c r="D148" s="414"/>
      <c r="E148" s="415"/>
      <c r="F148" s="416"/>
      <c r="G148" s="416"/>
      <c r="H148" s="417"/>
      <c r="I148" s="418"/>
      <c r="J148" s="419"/>
      <c r="K148" s="420"/>
      <c r="L148" s="11"/>
      <c r="M148" s="6"/>
      <c r="N148" s="6"/>
      <c r="O148" s="6"/>
      <c r="P148" s="6"/>
      <c r="Q148" s="41"/>
      <c r="R148" s="44"/>
      <c r="S148" s="12"/>
      <c r="T148" s="17"/>
      <c r="U148" s="18"/>
      <c r="V148" s="18"/>
      <c r="W148" s="18"/>
      <c r="X148" s="18"/>
      <c r="Y148" s="46"/>
      <c r="Z148" s="44"/>
      <c r="AA148" s="41"/>
      <c r="AB148" s="294"/>
      <c r="AC148" s="6"/>
      <c r="AD148" s="6"/>
      <c r="AE148" s="6"/>
      <c r="AF148" s="6"/>
      <c r="AG148" s="41"/>
      <c r="AH148" s="44"/>
      <c r="AI148" s="6"/>
      <c r="AJ148" s="44"/>
      <c r="AK148" s="11"/>
      <c r="AL148" s="6"/>
      <c r="AM148" s="6"/>
      <c r="AN148" s="6"/>
      <c r="AO148" s="6"/>
      <c r="AP148" s="41"/>
      <c r="AQ148" s="44"/>
      <c r="AR148" s="12"/>
      <c r="AS148" s="11"/>
      <c r="AT148" s="6"/>
      <c r="AU148" s="6"/>
      <c r="AV148" s="6"/>
      <c r="AW148" s="6"/>
      <c r="AX148" s="41"/>
      <c r="AY148" s="44"/>
      <c r="AZ148" s="12"/>
      <c r="BA148" s="11"/>
      <c r="BB148" s="6"/>
      <c r="BC148" s="6"/>
      <c r="BD148" s="6"/>
      <c r="BE148" s="6"/>
      <c r="BF148" s="41"/>
      <c r="BG148" s="44"/>
      <c r="BH148" s="12"/>
      <c r="BI148" s="11"/>
      <c r="BJ148" s="6"/>
      <c r="BK148" s="6"/>
      <c r="BL148" s="6"/>
      <c r="BM148" s="41"/>
      <c r="BN148" s="11"/>
      <c r="BO148" s="6"/>
      <c r="BP148" s="6"/>
      <c r="BQ148" s="6"/>
      <c r="BR148" s="12"/>
      <c r="BS148" s="11"/>
      <c r="BT148" s="6"/>
      <c r="BU148" s="6"/>
      <c r="BV148" s="6"/>
      <c r="BW148" s="12"/>
      <c r="BX148" s="11"/>
      <c r="BY148" s="6"/>
      <c r="BZ148" s="6"/>
      <c r="CA148" s="12"/>
      <c r="CB148" s="11"/>
      <c r="CC148" s="83"/>
      <c r="CD148" s="1"/>
      <c r="CE148" s="1"/>
      <c r="CF148" s="1"/>
      <c r="CG148" s="1"/>
      <c r="CH148" s="1"/>
      <c r="CT148" s="23"/>
      <c r="CU148" s="36" t="str">
        <f t="shared" si="17"/>
        <v/>
      </c>
      <c r="CV148" s="37" t="str">
        <f>IF(AND(L148="",N148="",P148="",Q148=""),"",SUM(L148,N148,P148,#REF!,Q148))</f>
        <v/>
      </c>
      <c r="CW148" s="37" t="str">
        <f t="shared" si="18"/>
        <v/>
      </c>
      <c r="CX148" s="36" t="str">
        <f>IF(AND(T148="",V148="",X148="",Y148=""),"",SUM(T148,V148,X148,#REF!,Y148))</f>
        <v/>
      </c>
      <c r="CY148" s="37" t="str">
        <f t="shared" si="19"/>
        <v/>
      </c>
      <c r="CZ148" s="36" t="str">
        <f t="shared" si="20"/>
        <v/>
      </c>
      <c r="DA148" s="37" t="str">
        <f t="shared" si="21"/>
        <v/>
      </c>
      <c r="DB148" s="36" t="str">
        <f>IF(AND(AK148="",AN148="",AO148="",AP148=""),"",SUM(AK148,AN148,AO148,#REF!,AP148))</f>
        <v/>
      </c>
      <c r="DC148" s="37" t="str">
        <f t="shared" si="22"/>
        <v/>
      </c>
      <c r="DD148" s="36" t="str">
        <f>IF(AND(AS148="",AV148="",AW148="",AX148=""),"",SUM(AS148,AV148,AW148,#REF!,AX148))</f>
        <v/>
      </c>
      <c r="DE148" s="37" t="str">
        <f t="shared" si="23"/>
        <v/>
      </c>
      <c r="DF148" s="36" t="str">
        <f>IF(AND(BA148="",BD148="",BE148="",BF148=""),"",SUM(BA148,BD148,BE148,#REF!,BF148))</f>
        <v/>
      </c>
      <c r="DG148" s="37" t="str">
        <f t="shared" si="24"/>
        <v/>
      </c>
      <c r="DH148" s="34" t="e">
        <f>IF(AND(#REF!="",#REF!="",#REF!="",#REF!=""),"",SUM(#REF!,#REF!,#REF!,#REF!))</f>
        <v>#REF!</v>
      </c>
      <c r="DI148" s="34" t="str">
        <f t="shared" si="16"/>
        <v/>
      </c>
    </row>
    <row r="149" spans="1:113">
      <c r="A149" s="73">
        <v>143</v>
      </c>
      <c r="B149" s="412"/>
      <c r="C149" s="413"/>
      <c r="D149" s="414"/>
      <c r="E149" s="415"/>
      <c r="F149" s="416"/>
      <c r="G149" s="416"/>
      <c r="H149" s="417"/>
      <c r="I149" s="418"/>
      <c r="J149" s="419"/>
      <c r="K149" s="420"/>
      <c r="L149" s="11"/>
      <c r="M149" s="6"/>
      <c r="N149" s="6"/>
      <c r="O149" s="6"/>
      <c r="P149" s="6"/>
      <c r="Q149" s="41"/>
      <c r="R149" s="44"/>
      <c r="S149" s="12"/>
      <c r="T149" s="17"/>
      <c r="U149" s="18"/>
      <c r="V149" s="18"/>
      <c r="W149" s="18"/>
      <c r="X149" s="18"/>
      <c r="Y149" s="46"/>
      <c r="Z149" s="44"/>
      <c r="AA149" s="41"/>
      <c r="AB149" s="294"/>
      <c r="AC149" s="6"/>
      <c r="AD149" s="6"/>
      <c r="AE149" s="6"/>
      <c r="AF149" s="6"/>
      <c r="AG149" s="41"/>
      <c r="AH149" s="44"/>
      <c r="AI149" s="6"/>
      <c r="AJ149" s="44"/>
      <c r="AK149" s="11"/>
      <c r="AL149" s="6"/>
      <c r="AM149" s="6"/>
      <c r="AN149" s="6"/>
      <c r="AO149" s="6"/>
      <c r="AP149" s="41"/>
      <c r="AQ149" s="44"/>
      <c r="AR149" s="12"/>
      <c r="AS149" s="11"/>
      <c r="AT149" s="6"/>
      <c r="AU149" s="6"/>
      <c r="AV149" s="6"/>
      <c r="AW149" s="6"/>
      <c r="AX149" s="41"/>
      <c r="AY149" s="44"/>
      <c r="AZ149" s="12"/>
      <c r="BA149" s="11"/>
      <c r="BB149" s="6"/>
      <c r="BC149" s="6"/>
      <c r="BD149" s="6"/>
      <c r="BE149" s="6"/>
      <c r="BF149" s="41"/>
      <c r="BG149" s="44"/>
      <c r="BH149" s="12"/>
      <c r="BI149" s="11"/>
      <c r="BJ149" s="6"/>
      <c r="BK149" s="6"/>
      <c r="BL149" s="6"/>
      <c r="BM149" s="41"/>
      <c r="BN149" s="11"/>
      <c r="BO149" s="6"/>
      <c r="BP149" s="6"/>
      <c r="BQ149" s="6"/>
      <c r="BR149" s="12"/>
      <c r="BS149" s="11"/>
      <c r="BT149" s="6"/>
      <c r="BU149" s="6"/>
      <c r="BV149" s="6"/>
      <c r="BW149" s="12"/>
      <c r="BX149" s="11"/>
      <c r="BY149" s="6"/>
      <c r="BZ149" s="6"/>
      <c r="CA149" s="12"/>
      <c r="CB149" s="11"/>
      <c r="CC149" s="83"/>
      <c r="CD149" s="1"/>
      <c r="CE149" s="1"/>
      <c r="CF149" s="1"/>
      <c r="CG149" s="1"/>
      <c r="CH149" s="1"/>
      <c r="CT149" s="23"/>
      <c r="CU149" s="36" t="str">
        <f t="shared" si="17"/>
        <v/>
      </c>
      <c r="CV149" s="37" t="str">
        <f>IF(AND(L149="",N149="",P149="",Q149=""),"",SUM(L149,N149,P149,#REF!,Q149))</f>
        <v/>
      </c>
      <c r="CW149" s="37" t="str">
        <f t="shared" si="18"/>
        <v/>
      </c>
      <c r="CX149" s="36" t="str">
        <f>IF(AND(T149="",V149="",X149="",Y149=""),"",SUM(T149,V149,X149,#REF!,Y149))</f>
        <v/>
      </c>
      <c r="CY149" s="37" t="str">
        <f t="shared" si="19"/>
        <v/>
      </c>
      <c r="CZ149" s="36" t="str">
        <f t="shared" si="20"/>
        <v/>
      </c>
      <c r="DA149" s="37" t="str">
        <f t="shared" si="21"/>
        <v/>
      </c>
      <c r="DB149" s="36" t="str">
        <f>IF(AND(AK149="",AN149="",AO149="",AP149=""),"",SUM(AK149,AN149,AO149,#REF!,AP149))</f>
        <v/>
      </c>
      <c r="DC149" s="37" t="str">
        <f t="shared" si="22"/>
        <v/>
      </c>
      <c r="DD149" s="36" t="str">
        <f>IF(AND(AS149="",AV149="",AW149="",AX149=""),"",SUM(AS149,AV149,AW149,#REF!,AX149))</f>
        <v/>
      </c>
      <c r="DE149" s="37" t="str">
        <f t="shared" si="23"/>
        <v/>
      </c>
      <c r="DF149" s="36" t="str">
        <f>IF(AND(BA149="",BD149="",BE149="",BF149=""),"",SUM(BA149,BD149,BE149,#REF!,BF149))</f>
        <v/>
      </c>
      <c r="DG149" s="37" t="str">
        <f t="shared" si="24"/>
        <v/>
      </c>
      <c r="DH149" s="34" t="e">
        <f>IF(AND(#REF!="",#REF!="",#REF!="",#REF!=""),"",SUM(#REF!,#REF!,#REF!,#REF!))</f>
        <v>#REF!</v>
      </c>
      <c r="DI149" s="34" t="str">
        <f t="shared" si="16"/>
        <v/>
      </c>
    </row>
    <row r="150" spans="1:113">
      <c r="A150" s="73">
        <v>144</v>
      </c>
      <c r="B150" s="412"/>
      <c r="C150" s="413"/>
      <c r="D150" s="414"/>
      <c r="E150" s="415"/>
      <c r="F150" s="416"/>
      <c r="G150" s="416"/>
      <c r="H150" s="417"/>
      <c r="I150" s="418"/>
      <c r="J150" s="419"/>
      <c r="K150" s="420"/>
      <c r="L150" s="11"/>
      <c r="M150" s="6"/>
      <c r="N150" s="6"/>
      <c r="O150" s="6"/>
      <c r="P150" s="6"/>
      <c r="Q150" s="41"/>
      <c r="R150" s="44"/>
      <c r="S150" s="12"/>
      <c r="T150" s="17"/>
      <c r="U150" s="18"/>
      <c r="V150" s="18"/>
      <c r="W150" s="18"/>
      <c r="X150" s="18"/>
      <c r="Y150" s="46"/>
      <c r="Z150" s="44"/>
      <c r="AA150" s="41"/>
      <c r="AB150" s="294"/>
      <c r="AC150" s="6"/>
      <c r="AD150" s="6"/>
      <c r="AE150" s="6"/>
      <c r="AF150" s="6"/>
      <c r="AG150" s="41"/>
      <c r="AH150" s="44"/>
      <c r="AI150" s="6"/>
      <c r="AJ150" s="44"/>
      <c r="AK150" s="11"/>
      <c r="AL150" s="6"/>
      <c r="AM150" s="6"/>
      <c r="AN150" s="6"/>
      <c r="AO150" s="6"/>
      <c r="AP150" s="41"/>
      <c r="AQ150" s="44"/>
      <c r="AR150" s="12"/>
      <c r="AS150" s="11"/>
      <c r="AT150" s="6"/>
      <c r="AU150" s="6"/>
      <c r="AV150" s="6"/>
      <c r="AW150" s="6"/>
      <c r="AX150" s="41"/>
      <c r="AY150" s="44"/>
      <c r="AZ150" s="12"/>
      <c r="BA150" s="11"/>
      <c r="BB150" s="6"/>
      <c r="BC150" s="6"/>
      <c r="BD150" s="6"/>
      <c r="BE150" s="6"/>
      <c r="BF150" s="41"/>
      <c r="BG150" s="44"/>
      <c r="BH150" s="12"/>
      <c r="BI150" s="11"/>
      <c r="BJ150" s="6"/>
      <c r="BK150" s="6"/>
      <c r="BL150" s="6"/>
      <c r="BM150" s="41"/>
      <c r="BN150" s="11"/>
      <c r="BO150" s="6"/>
      <c r="BP150" s="6"/>
      <c r="BQ150" s="6"/>
      <c r="BR150" s="12"/>
      <c r="BS150" s="11"/>
      <c r="BT150" s="6"/>
      <c r="BU150" s="6"/>
      <c r="BV150" s="6"/>
      <c r="BW150" s="12"/>
      <c r="BX150" s="11"/>
      <c r="BY150" s="6"/>
      <c r="BZ150" s="6"/>
      <c r="CA150" s="12"/>
      <c r="CB150" s="11"/>
      <c r="CC150" s="83"/>
      <c r="CD150" s="1"/>
      <c r="CE150" s="1"/>
      <c r="CF150" s="1"/>
      <c r="CG150" s="1"/>
      <c r="CH150" s="1"/>
      <c r="CT150" s="23"/>
      <c r="CU150" s="36" t="str">
        <f t="shared" si="17"/>
        <v/>
      </c>
      <c r="CV150" s="37" t="str">
        <f>IF(AND(L150="",N150="",P150="",Q150=""),"",SUM(L150,N150,P150,#REF!,Q150))</f>
        <v/>
      </c>
      <c r="CW150" s="37" t="str">
        <f t="shared" si="18"/>
        <v/>
      </c>
      <c r="CX150" s="36" t="str">
        <f>IF(AND(T150="",V150="",X150="",Y150=""),"",SUM(T150,V150,X150,#REF!,Y150))</f>
        <v/>
      </c>
      <c r="CY150" s="37" t="str">
        <f t="shared" si="19"/>
        <v/>
      </c>
      <c r="CZ150" s="36" t="str">
        <f t="shared" si="20"/>
        <v/>
      </c>
      <c r="DA150" s="37" t="str">
        <f t="shared" si="21"/>
        <v/>
      </c>
      <c r="DB150" s="36" t="str">
        <f>IF(AND(AK150="",AN150="",AO150="",AP150=""),"",SUM(AK150,AN150,AO150,#REF!,AP150))</f>
        <v/>
      </c>
      <c r="DC150" s="37" t="str">
        <f t="shared" si="22"/>
        <v/>
      </c>
      <c r="DD150" s="36" t="str">
        <f>IF(AND(AS150="",AV150="",AW150="",AX150=""),"",SUM(AS150,AV150,AW150,#REF!,AX150))</f>
        <v/>
      </c>
      <c r="DE150" s="37" t="str">
        <f t="shared" si="23"/>
        <v/>
      </c>
      <c r="DF150" s="36" t="str">
        <f>IF(AND(BA150="",BD150="",BE150="",BF150=""),"",SUM(BA150,BD150,BE150,#REF!,BF150))</f>
        <v/>
      </c>
      <c r="DG150" s="37" t="str">
        <f t="shared" si="24"/>
        <v/>
      </c>
      <c r="DH150" s="34" t="e">
        <f>IF(AND(#REF!="",#REF!="",#REF!="",#REF!=""),"",SUM(#REF!,#REF!,#REF!,#REF!))</f>
        <v>#REF!</v>
      </c>
      <c r="DI150" s="34" t="str">
        <f t="shared" si="16"/>
        <v/>
      </c>
    </row>
    <row r="151" spans="1:113">
      <c r="A151" s="73">
        <v>145</v>
      </c>
      <c r="B151" s="412"/>
      <c r="C151" s="413"/>
      <c r="D151" s="414"/>
      <c r="E151" s="415"/>
      <c r="F151" s="416"/>
      <c r="G151" s="416"/>
      <c r="H151" s="417"/>
      <c r="I151" s="418"/>
      <c r="J151" s="419"/>
      <c r="K151" s="420"/>
      <c r="L151" s="11"/>
      <c r="M151" s="6"/>
      <c r="N151" s="6"/>
      <c r="O151" s="6"/>
      <c r="P151" s="6"/>
      <c r="Q151" s="41"/>
      <c r="R151" s="44"/>
      <c r="S151" s="12"/>
      <c r="T151" s="17"/>
      <c r="U151" s="18"/>
      <c r="V151" s="18"/>
      <c r="W151" s="18"/>
      <c r="X151" s="18"/>
      <c r="Y151" s="46"/>
      <c r="Z151" s="44"/>
      <c r="AA151" s="41"/>
      <c r="AB151" s="294"/>
      <c r="AC151" s="6"/>
      <c r="AD151" s="6"/>
      <c r="AE151" s="6"/>
      <c r="AF151" s="6"/>
      <c r="AG151" s="41"/>
      <c r="AH151" s="44"/>
      <c r="AI151" s="6"/>
      <c r="AJ151" s="44"/>
      <c r="AK151" s="11"/>
      <c r="AL151" s="6"/>
      <c r="AM151" s="6"/>
      <c r="AN151" s="6"/>
      <c r="AO151" s="6"/>
      <c r="AP151" s="41"/>
      <c r="AQ151" s="44"/>
      <c r="AR151" s="12"/>
      <c r="AS151" s="11"/>
      <c r="AT151" s="6"/>
      <c r="AU151" s="6"/>
      <c r="AV151" s="6"/>
      <c r="AW151" s="6"/>
      <c r="AX151" s="41"/>
      <c r="AY151" s="44"/>
      <c r="AZ151" s="12"/>
      <c r="BA151" s="11"/>
      <c r="BB151" s="6"/>
      <c r="BC151" s="6"/>
      <c r="BD151" s="6"/>
      <c r="BE151" s="6"/>
      <c r="BF151" s="41"/>
      <c r="BG151" s="44"/>
      <c r="BH151" s="12"/>
      <c r="BI151" s="11"/>
      <c r="BJ151" s="6"/>
      <c r="BK151" s="6"/>
      <c r="BL151" s="6"/>
      <c r="BM151" s="41"/>
      <c r="BN151" s="11"/>
      <c r="BO151" s="6"/>
      <c r="BP151" s="6"/>
      <c r="BQ151" s="6"/>
      <c r="BR151" s="12"/>
      <c r="BS151" s="11"/>
      <c r="BT151" s="6"/>
      <c r="BU151" s="6"/>
      <c r="BV151" s="6"/>
      <c r="BW151" s="12"/>
      <c r="BX151" s="11"/>
      <c r="BY151" s="6"/>
      <c r="BZ151" s="6"/>
      <c r="CA151" s="12"/>
      <c r="CB151" s="11"/>
      <c r="CC151" s="83"/>
      <c r="CD151" s="1"/>
      <c r="CE151" s="1"/>
      <c r="CF151" s="1"/>
      <c r="CG151" s="1"/>
      <c r="CH151" s="1"/>
      <c r="CT151" s="23"/>
      <c r="CU151" s="36" t="str">
        <f t="shared" si="17"/>
        <v/>
      </c>
      <c r="CV151" s="37" t="str">
        <f>IF(AND(L151="",N151="",P151="",Q151=""),"",SUM(L151,N151,P151,#REF!,Q151))</f>
        <v/>
      </c>
      <c r="CW151" s="37" t="str">
        <f t="shared" si="18"/>
        <v/>
      </c>
      <c r="CX151" s="36" t="str">
        <f>IF(AND(T151="",V151="",X151="",Y151=""),"",SUM(T151,V151,X151,#REF!,Y151))</f>
        <v/>
      </c>
      <c r="CY151" s="37" t="str">
        <f t="shared" si="19"/>
        <v/>
      </c>
      <c r="CZ151" s="36" t="str">
        <f t="shared" si="20"/>
        <v/>
      </c>
      <c r="DA151" s="37" t="str">
        <f t="shared" si="21"/>
        <v/>
      </c>
      <c r="DB151" s="36" t="str">
        <f>IF(AND(AK151="",AN151="",AO151="",AP151=""),"",SUM(AK151,AN151,AO151,#REF!,AP151))</f>
        <v/>
      </c>
      <c r="DC151" s="37" t="str">
        <f t="shared" si="22"/>
        <v/>
      </c>
      <c r="DD151" s="36" t="str">
        <f>IF(AND(AS151="",AV151="",AW151="",AX151=""),"",SUM(AS151,AV151,AW151,#REF!,AX151))</f>
        <v/>
      </c>
      <c r="DE151" s="37" t="str">
        <f t="shared" si="23"/>
        <v/>
      </c>
      <c r="DF151" s="36" t="str">
        <f>IF(AND(BA151="",BD151="",BE151="",BF151=""),"",SUM(BA151,BD151,BE151,#REF!,BF151))</f>
        <v/>
      </c>
      <c r="DG151" s="37" t="str">
        <f t="shared" si="24"/>
        <v/>
      </c>
      <c r="DH151" s="34" t="e">
        <f>IF(AND(#REF!="",#REF!="",#REF!="",#REF!=""),"",SUM(#REF!,#REF!,#REF!,#REF!))</f>
        <v>#REF!</v>
      </c>
      <c r="DI151" s="34" t="str">
        <f t="shared" si="16"/>
        <v/>
      </c>
    </row>
    <row r="152" spans="1:113">
      <c r="A152" s="73">
        <v>146</v>
      </c>
      <c r="B152" s="412"/>
      <c r="C152" s="413"/>
      <c r="D152" s="414"/>
      <c r="E152" s="415"/>
      <c r="F152" s="416"/>
      <c r="G152" s="416"/>
      <c r="H152" s="417"/>
      <c r="I152" s="418"/>
      <c r="J152" s="419"/>
      <c r="K152" s="420"/>
      <c r="L152" s="11"/>
      <c r="M152" s="6"/>
      <c r="N152" s="6"/>
      <c r="O152" s="6"/>
      <c r="P152" s="6"/>
      <c r="Q152" s="41"/>
      <c r="R152" s="44"/>
      <c r="S152" s="12"/>
      <c r="T152" s="17"/>
      <c r="U152" s="18"/>
      <c r="V152" s="18"/>
      <c r="W152" s="18"/>
      <c r="X152" s="18"/>
      <c r="Y152" s="46"/>
      <c r="Z152" s="44"/>
      <c r="AA152" s="41"/>
      <c r="AB152" s="294"/>
      <c r="AC152" s="6"/>
      <c r="AD152" s="6"/>
      <c r="AE152" s="6"/>
      <c r="AF152" s="6"/>
      <c r="AG152" s="41"/>
      <c r="AH152" s="44"/>
      <c r="AI152" s="6"/>
      <c r="AJ152" s="44"/>
      <c r="AK152" s="11"/>
      <c r="AL152" s="6"/>
      <c r="AM152" s="6"/>
      <c r="AN152" s="6"/>
      <c r="AO152" s="6"/>
      <c r="AP152" s="41"/>
      <c r="AQ152" s="44"/>
      <c r="AR152" s="12"/>
      <c r="AS152" s="11"/>
      <c r="AT152" s="6"/>
      <c r="AU152" s="6"/>
      <c r="AV152" s="6"/>
      <c r="AW152" s="6"/>
      <c r="AX152" s="41"/>
      <c r="AY152" s="44"/>
      <c r="AZ152" s="12"/>
      <c r="BA152" s="11"/>
      <c r="BB152" s="6"/>
      <c r="BC152" s="6"/>
      <c r="BD152" s="6"/>
      <c r="BE152" s="6"/>
      <c r="BF152" s="41"/>
      <c r="BG152" s="44"/>
      <c r="BH152" s="12"/>
      <c r="BI152" s="11"/>
      <c r="BJ152" s="6"/>
      <c r="BK152" s="6"/>
      <c r="BL152" s="6"/>
      <c r="BM152" s="41"/>
      <c r="BN152" s="11"/>
      <c r="BO152" s="6"/>
      <c r="BP152" s="6"/>
      <c r="BQ152" s="6"/>
      <c r="BR152" s="12"/>
      <c r="BS152" s="11"/>
      <c r="BT152" s="6"/>
      <c r="BU152" s="6"/>
      <c r="BV152" s="6"/>
      <c r="BW152" s="12"/>
      <c r="BX152" s="11"/>
      <c r="BY152" s="6"/>
      <c r="BZ152" s="6"/>
      <c r="CA152" s="12"/>
      <c r="CB152" s="11"/>
      <c r="CC152" s="83"/>
      <c r="CD152" s="1"/>
      <c r="CE152" s="1"/>
      <c r="CF152" s="1"/>
      <c r="CG152" s="1"/>
      <c r="CH152" s="1"/>
      <c r="CT152" s="23"/>
      <c r="CU152" s="36" t="str">
        <f t="shared" si="17"/>
        <v/>
      </c>
      <c r="CV152" s="37" t="str">
        <f>IF(AND(L152="",N152="",P152="",Q152=""),"",SUM(L152,N152,P152,#REF!,Q152))</f>
        <v/>
      </c>
      <c r="CW152" s="37" t="str">
        <f t="shared" si="18"/>
        <v/>
      </c>
      <c r="CX152" s="36" t="str">
        <f>IF(AND(T152="",V152="",X152="",Y152=""),"",SUM(T152,V152,X152,#REF!,Y152))</f>
        <v/>
      </c>
      <c r="CY152" s="37" t="str">
        <f t="shared" si="19"/>
        <v/>
      </c>
      <c r="CZ152" s="36" t="str">
        <f t="shared" si="20"/>
        <v/>
      </c>
      <c r="DA152" s="37" t="str">
        <f t="shared" si="21"/>
        <v/>
      </c>
      <c r="DB152" s="36" t="str">
        <f>IF(AND(AK152="",AN152="",AO152="",AP152=""),"",SUM(AK152,AN152,AO152,#REF!,AP152))</f>
        <v/>
      </c>
      <c r="DC152" s="37" t="str">
        <f t="shared" si="22"/>
        <v/>
      </c>
      <c r="DD152" s="36" t="str">
        <f>IF(AND(AS152="",AV152="",AW152="",AX152=""),"",SUM(AS152,AV152,AW152,#REF!,AX152))</f>
        <v/>
      </c>
      <c r="DE152" s="37" t="str">
        <f t="shared" si="23"/>
        <v/>
      </c>
      <c r="DF152" s="36" t="str">
        <f>IF(AND(BA152="",BD152="",BE152="",BF152=""),"",SUM(BA152,BD152,BE152,#REF!,BF152))</f>
        <v/>
      </c>
      <c r="DG152" s="37" t="str">
        <f t="shared" si="24"/>
        <v/>
      </c>
      <c r="DH152" s="34" t="e">
        <f>IF(AND(#REF!="",#REF!="",#REF!="",#REF!=""),"",SUM(#REF!,#REF!,#REF!,#REF!))</f>
        <v>#REF!</v>
      </c>
      <c r="DI152" s="34" t="str">
        <f t="shared" si="16"/>
        <v/>
      </c>
    </row>
    <row r="153" spans="1:113">
      <c r="A153" s="73">
        <v>147</v>
      </c>
      <c r="B153" s="412"/>
      <c r="C153" s="413"/>
      <c r="D153" s="414"/>
      <c r="E153" s="415"/>
      <c r="F153" s="416"/>
      <c r="G153" s="416"/>
      <c r="H153" s="417"/>
      <c r="I153" s="418"/>
      <c r="J153" s="419"/>
      <c r="K153" s="420"/>
      <c r="L153" s="11"/>
      <c r="M153" s="6"/>
      <c r="N153" s="6"/>
      <c r="O153" s="6"/>
      <c r="P153" s="6"/>
      <c r="Q153" s="41"/>
      <c r="R153" s="44"/>
      <c r="S153" s="12"/>
      <c r="T153" s="17"/>
      <c r="U153" s="18"/>
      <c r="V153" s="18"/>
      <c r="W153" s="18"/>
      <c r="X153" s="18"/>
      <c r="Y153" s="46"/>
      <c r="Z153" s="44"/>
      <c r="AA153" s="41"/>
      <c r="AB153" s="294"/>
      <c r="AC153" s="6"/>
      <c r="AD153" s="6"/>
      <c r="AE153" s="6"/>
      <c r="AF153" s="6"/>
      <c r="AG153" s="41"/>
      <c r="AH153" s="44"/>
      <c r="AI153" s="6"/>
      <c r="AJ153" s="44"/>
      <c r="AK153" s="11"/>
      <c r="AL153" s="6"/>
      <c r="AM153" s="6"/>
      <c r="AN153" s="6"/>
      <c r="AO153" s="6"/>
      <c r="AP153" s="41"/>
      <c r="AQ153" s="44"/>
      <c r="AR153" s="12"/>
      <c r="AS153" s="11"/>
      <c r="AT153" s="6"/>
      <c r="AU153" s="6"/>
      <c r="AV153" s="6"/>
      <c r="AW153" s="6"/>
      <c r="AX153" s="41"/>
      <c r="AY153" s="44"/>
      <c r="AZ153" s="12"/>
      <c r="BA153" s="11"/>
      <c r="BB153" s="6"/>
      <c r="BC153" s="6"/>
      <c r="BD153" s="6"/>
      <c r="BE153" s="6"/>
      <c r="BF153" s="41"/>
      <c r="BG153" s="44"/>
      <c r="BH153" s="12"/>
      <c r="BI153" s="11"/>
      <c r="BJ153" s="6"/>
      <c r="BK153" s="6"/>
      <c r="BL153" s="6"/>
      <c r="BM153" s="41"/>
      <c r="BN153" s="11"/>
      <c r="BO153" s="6"/>
      <c r="BP153" s="6"/>
      <c r="BQ153" s="6"/>
      <c r="BR153" s="12"/>
      <c r="BS153" s="11"/>
      <c r="BT153" s="6"/>
      <c r="BU153" s="6"/>
      <c r="BV153" s="6"/>
      <c r="BW153" s="12"/>
      <c r="BX153" s="11"/>
      <c r="BY153" s="6"/>
      <c r="BZ153" s="6"/>
      <c r="CA153" s="12"/>
      <c r="CB153" s="11"/>
      <c r="CC153" s="83"/>
      <c r="CD153" s="1"/>
      <c r="CE153" s="1"/>
      <c r="CF153" s="1"/>
      <c r="CG153" s="1"/>
      <c r="CH153" s="1"/>
      <c r="CT153" s="23"/>
      <c r="CU153" s="36" t="str">
        <f t="shared" si="17"/>
        <v/>
      </c>
      <c r="CV153" s="37" t="str">
        <f>IF(AND(L153="",N153="",P153="",Q153=""),"",SUM(L153,N153,P153,#REF!,Q153))</f>
        <v/>
      </c>
      <c r="CW153" s="37" t="str">
        <f t="shared" si="18"/>
        <v/>
      </c>
      <c r="CX153" s="36" t="str">
        <f>IF(AND(T153="",V153="",X153="",Y153=""),"",SUM(T153,V153,X153,#REF!,Y153))</f>
        <v/>
      </c>
      <c r="CY153" s="37" t="str">
        <f t="shared" si="19"/>
        <v/>
      </c>
      <c r="CZ153" s="36" t="str">
        <f t="shared" si="20"/>
        <v/>
      </c>
      <c r="DA153" s="37" t="str">
        <f t="shared" si="21"/>
        <v/>
      </c>
      <c r="DB153" s="36" t="str">
        <f>IF(AND(AK153="",AN153="",AO153="",AP153=""),"",SUM(AK153,AN153,AO153,#REF!,AP153))</f>
        <v/>
      </c>
      <c r="DC153" s="37" t="str">
        <f t="shared" si="22"/>
        <v/>
      </c>
      <c r="DD153" s="36" t="str">
        <f>IF(AND(AS153="",AV153="",AW153="",AX153=""),"",SUM(AS153,AV153,AW153,#REF!,AX153))</f>
        <v/>
      </c>
      <c r="DE153" s="37" t="str">
        <f t="shared" si="23"/>
        <v/>
      </c>
      <c r="DF153" s="36" t="str">
        <f>IF(AND(BA153="",BD153="",BE153="",BF153=""),"",SUM(BA153,BD153,BE153,#REF!,BF153))</f>
        <v/>
      </c>
      <c r="DG153" s="37" t="str">
        <f t="shared" si="24"/>
        <v/>
      </c>
      <c r="DH153" s="34" t="e">
        <f>IF(AND(#REF!="",#REF!="",#REF!="",#REF!=""),"",SUM(#REF!,#REF!,#REF!,#REF!))</f>
        <v>#REF!</v>
      </c>
      <c r="DI153" s="34" t="str">
        <f t="shared" si="16"/>
        <v/>
      </c>
    </row>
    <row r="154" spans="1:113">
      <c r="A154" s="73">
        <v>148</v>
      </c>
      <c r="B154" s="412"/>
      <c r="C154" s="413"/>
      <c r="D154" s="414"/>
      <c r="E154" s="415"/>
      <c r="F154" s="416"/>
      <c r="G154" s="416"/>
      <c r="H154" s="417"/>
      <c r="I154" s="418"/>
      <c r="J154" s="419"/>
      <c r="K154" s="420"/>
      <c r="L154" s="11"/>
      <c r="M154" s="6"/>
      <c r="N154" s="6"/>
      <c r="O154" s="6"/>
      <c r="P154" s="6"/>
      <c r="Q154" s="41"/>
      <c r="R154" s="44"/>
      <c r="S154" s="12"/>
      <c r="T154" s="17"/>
      <c r="U154" s="18"/>
      <c r="V154" s="18"/>
      <c r="W154" s="18"/>
      <c r="X154" s="18"/>
      <c r="Y154" s="46"/>
      <c r="Z154" s="44"/>
      <c r="AA154" s="41"/>
      <c r="AB154" s="294"/>
      <c r="AC154" s="6"/>
      <c r="AD154" s="6"/>
      <c r="AE154" s="6"/>
      <c r="AF154" s="6"/>
      <c r="AG154" s="41"/>
      <c r="AH154" s="44"/>
      <c r="AI154" s="6"/>
      <c r="AJ154" s="44"/>
      <c r="AK154" s="11"/>
      <c r="AL154" s="6"/>
      <c r="AM154" s="6"/>
      <c r="AN154" s="6"/>
      <c r="AO154" s="6"/>
      <c r="AP154" s="41"/>
      <c r="AQ154" s="44"/>
      <c r="AR154" s="12"/>
      <c r="AS154" s="11"/>
      <c r="AT154" s="6"/>
      <c r="AU154" s="6"/>
      <c r="AV154" s="6"/>
      <c r="AW154" s="6"/>
      <c r="AX154" s="41"/>
      <c r="AY154" s="44"/>
      <c r="AZ154" s="12"/>
      <c r="BA154" s="11"/>
      <c r="BB154" s="6"/>
      <c r="BC154" s="6"/>
      <c r="BD154" s="6"/>
      <c r="BE154" s="6"/>
      <c r="BF154" s="41"/>
      <c r="BG154" s="44"/>
      <c r="BH154" s="12"/>
      <c r="BI154" s="11"/>
      <c r="BJ154" s="6"/>
      <c r="BK154" s="6"/>
      <c r="BL154" s="6"/>
      <c r="BM154" s="41"/>
      <c r="BN154" s="11"/>
      <c r="BO154" s="6"/>
      <c r="BP154" s="6"/>
      <c r="BQ154" s="6"/>
      <c r="BR154" s="12"/>
      <c r="BS154" s="11"/>
      <c r="BT154" s="6"/>
      <c r="BU154" s="6"/>
      <c r="BV154" s="6"/>
      <c r="BW154" s="12"/>
      <c r="BX154" s="11"/>
      <c r="BY154" s="6"/>
      <c r="BZ154" s="6"/>
      <c r="CA154" s="12"/>
      <c r="CB154" s="11"/>
      <c r="CC154" s="83"/>
      <c r="CD154" s="1"/>
      <c r="CE154" s="1"/>
      <c r="CF154" s="1"/>
      <c r="CG154" s="1"/>
      <c r="CH154" s="1"/>
      <c r="CT154" s="23"/>
      <c r="CU154" s="36" t="str">
        <f t="shared" si="17"/>
        <v/>
      </c>
      <c r="CV154" s="37" t="str">
        <f>IF(AND(L154="",N154="",P154="",Q154=""),"",SUM(L154,N154,P154,#REF!,Q154))</f>
        <v/>
      </c>
      <c r="CW154" s="37" t="str">
        <f t="shared" si="18"/>
        <v/>
      </c>
      <c r="CX154" s="36" t="str">
        <f>IF(AND(T154="",V154="",X154="",Y154=""),"",SUM(T154,V154,X154,#REF!,Y154))</f>
        <v/>
      </c>
      <c r="CY154" s="37" t="str">
        <f t="shared" si="19"/>
        <v/>
      </c>
      <c r="CZ154" s="36" t="str">
        <f t="shared" si="20"/>
        <v/>
      </c>
      <c r="DA154" s="37" t="str">
        <f t="shared" si="21"/>
        <v/>
      </c>
      <c r="DB154" s="36" t="str">
        <f>IF(AND(AK154="",AN154="",AO154="",AP154=""),"",SUM(AK154,AN154,AO154,#REF!,AP154))</f>
        <v/>
      </c>
      <c r="DC154" s="37" t="str">
        <f t="shared" si="22"/>
        <v/>
      </c>
      <c r="DD154" s="36" t="str">
        <f>IF(AND(AS154="",AV154="",AW154="",AX154=""),"",SUM(AS154,AV154,AW154,#REF!,AX154))</f>
        <v/>
      </c>
      <c r="DE154" s="37" t="str">
        <f t="shared" si="23"/>
        <v/>
      </c>
      <c r="DF154" s="36" t="str">
        <f>IF(AND(BA154="",BD154="",BE154="",BF154=""),"",SUM(BA154,BD154,BE154,#REF!,BF154))</f>
        <v/>
      </c>
      <c r="DG154" s="37" t="str">
        <f t="shared" si="24"/>
        <v/>
      </c>
      <c r="DH154" s="34" t="e">
        <f>IF(AND(#REF!="",#REF!="",#REF!="",#REF!=""),"",SUM(#REF!,#REF!,#REF!,#REF!))</f>
        <v>#REF!</v>
      </c>
      <c r="DI154" s="34" t="str">
        <f t="shared" si="16"/>
        <v/>
      </c>
    </row>
    <row r="155" spans="1:113">
      <c r="A155" s="73">
        <v>149</v>
      </c>
      <c r="B155" s="412"/>
      <c r="C155" s="413"/>
      <c r="D155" s="414"/>
      <c r="E155" s="415"/>
      <c r="F155" s="416"/>
      <c r="G155" s="416"/>
      <c r="H155" s="417"/>
      <c r="I155" s="418"/>
      <c r="J155" s="419"/>
      <c r="K155" s="420"/>
      <c r="L155" s="11"/>
      <c r="M155" s="6"/>
      <c r="N155" s="6"/>
      <c r="O155" s="6"/>
      <c r="P155" s="6"/>
      <c r="Q155" s="41"/>
      <c r="R155" s="44"/>
      <c r="S155" s="12"/>
      <c r="T155" s="17"/>
      <c r="U155" s="18"/>
      <c r="V155" s="18"/>
      <c r="W155" s="18"/>
      <c r="X155" s="18"/>
      <c r="Y155" s="46"/>
      <c r="Z155" s="44"/>
      <c r="AA155" s="41"/>
      <c r="AB155" s="294"/>
      <c r="AC155" s="6"/>
      <c r="AD155" s="6"/>
      <c r="AE155" s="6"/>
      <c r="AF155" s="6"/>
      <c r="AG155" s="41"/>
      <c r="AH155" s="44"/>
      <c r="AI155" s="6"/>
      <c r="AJ155" s="44"/>
      <c r="AK155" s="11"/>
      <c r="AL155" s="6"/>
      <c r="AM155" s="6"/>
      <c r="AN155" s="6"/>
      <c r="AO155" s="6"/>
      <c r="AP155" s="41"/>
      <c r="AQ155" s="44"/>
      <c r="AR155" s="12"/>
      <c r="AS155" s="11"/>
      <c r="AT155" s="6"/>
      <c r="AU155" s="6"/>
      <c r="AV155" s="6"/>
      <c r="AW155" s="6"/>
      <c r="AX155" s="41"/>
      <c r="AY155" s="44"/>
      <c r="AZ155" s="12"/>
      <c r="BA155" s="11"/>
      <c r="BB155" s="6"/>
      <c r="BC155" s="6"/>
      <c r="BD155" s="6"/>
      <c r="BE155" s="6"/>
      <c r="BF155" s="41"/>
      <c r="BG155" s="44"/>
      <c r="BH155" s="12"/>
      <c r="BI155" s="11"/>
      <c r="BJ155" s="6"/>
      <c r="BK155" s="6"/>
      <c r="BL155" s="6"/>
      <c r="BM155" s="41"/>
      <c r="BN155" s="11"/>
      <c r="BO155" s="6"/>
      <c r="BP155" s="6"/>
      <c r="BQ155" s="6"/>
      <c r="BR155" s="12"/>
      <c r="BS155" s="11"/>
      <c r="BT155" s="6"/>
      <c r="BU155" s="6"/>
      <c r="BV155" s="6"/>
      <c r="BW155" s="12"/>
      <c r="BX155" s="11"/>
      <c r="BY155" s="6"/>
      <c r="BZ155" s="6"/>
      <c r="CA155" s="12"/>
      <c r="CB155" s="11"/>
      <c r="CC155" s="83"/>
      <c r="CD155" s="1"/>
      <c r="CE155" s="1"/>
      <c r="CF155" s="1"/>
      <c r="CG155" s="1"/>
      <c r="CH155" s="1"/>
      <c r="CT155" s="23"/>
      <c r="CU155" s="36" t="str">
        <f t="shared" si="17"/>
        <v/>
      </c>
      <c r="CV155" s="37" t="str">
        <f>IF(AND(L155="",N155="",P155="",Q155=""),"",SUM(L155,N155,P155,#REF!,Q155))</f>
        <v/>
      </c>
      <c r="CW155" s="37" t="str">
        <f t="shared" si="18"/>
        <v/>
      </c>
      <c r="CX155" s="36" t="str">
        <f>IF(AND(T155="",V155="",X155="",Y155=""),"",SUM(T155,V155,X155,#REF!,Y155))</f>
        <v/>
      </c>
      <c r="CY155" s="37" t="str">
        <f t="shared" si="19"/>
        <v/>
      </c>
      <c r="CZ155" s="36" t="str">
        <f t="shared" si="20"/>
        <v/>
      </c>
      <c r="DA155" s="37" t="str">
        <f t="shared" si="21"/>
        <v/>
      </c>
      <c r="DB155" s="36" t="str">
        <f>IF(AND(AK155="",AN155="",AO155="",AP155=""),"",SUM(AK155,AN155,AO155,#REF!,AP155))</f>
        <v/>
      </c>
      <c r="DC155" s="37" t="str">
        <f t="shared" si="22"/>
        <v/>
      </c>
      <c r="DD155" s="36" t="str">
        <f>IF(AND(AS155="",AV155="",AW155="",AX155=""),"",SUM(AS155,AV155,AW155,#REF!,AX155))</f>
        <v/>
      </c>
      <c r="DE155" s="37" t="str">
        <f t="shared" si="23"/>
        <v/>
      </c>
      <c r="DF155" s="36" t="str">
        <f>IF(AND(BA155="",BD155="",BE155="",BF155=""),"",SUM(BA155,BD155,BE155,#REF!,BF155))</f>
        <v/>
      </c>
      <c r="DG155" s="37" t="str">
        <f t="shared" si="24"/>
        <v/>
      </c>
      <c r="DH155" s="34" t="e">
        <f>IF(AND(#REF!="",#REF!="",#REF!="",#REF!=""),"",SUM(#REF!,#REF!,#REF!,#REF!))</f>
        <v>#REF!</v>
      </c>
      <c r="DI155" s="34" t="str">
        <f t="shared" si="16"/>
        <v/>
      </c>
    </row>
    <row r="156" spans="1:113">
      <c r="A156" s="73">
        <v>150</v>
      </c>
      <c r="B156" s="412"/>
      <c r="C156" s="413"/>
      <c r="D156" s="414"/>
      <c r="E156" s="415"/>
      <c r="F156" s="416"/>
      <c r="G156" s="416"/>
      <c r="H156" s="417"/>
      <c r="I156" s="418"/>
      <c r="J156" s="419"/>
      <c r="K156" s="420"/>
      <c r="L156" s="11"/>
      <c r="M156" s="6"/>
      <c r="N156" s="6"/>
      <c r="O156" s="6"/>
      <c r="P156" s="6"/>
      <c r="Q156" s="41"/>
      <c r="R156" s="44"/>
      <c r="S156" s="12"/>
      <c r="T156" s="17"/>
      <c r="U156" s="18"/>
      <c r="V156" s="18"/>
      <c r="W156" s="18"/>
      <c r="X156" s="18"/>
      <c r="Y156" s="46"/>
      <c r="Z156" s="44"/>
      <c r="AA156" s="41"/>
      <c r="AB156" s="294"/>
      <c r="AC156" s="6"/>
      <c r="AD156" s="6"/>
      <c r="AE156" s="6"/>
      <c r="AF156" s="6"/>
      <c r="AG156" s="41"/>
      <c r="AH156" s="44"/>
      <c r="AI156" s="6"/>
      <c r="AJ156" s="44"/>
      <c r="AK156" s="11"/>
      <c r="AL156" s="6"/>
      <c r="AM156" s="6"/>
      <c r="AN156" s="6"/>
      <c r="AO156" s="6"/>
      <c r="AP156" s="41"/>
      <c r="AQ156" s="44"/>
      <c r="AR156" s="12"/>
      <c r="AS156" s="11"/>
      <c r="AT156" s="6"/>
      <c r="AU156" s="6"/>
      <c r="AV156" s="6"/>
      <c r="AW156" s="6"/>
      <c r="AX156" s="41"/>
      <c r="AY156" s="44"/>
      <c r="AZ156" s="12"/>
      <c r="BA156" s="11"/>
      <c r="BB156" s="6"/>
      <c r="BC156" s="6"/>
      <c r="BD156" s="6"/>
      <c r="BE156" s="6"/>
      <c r="BF156" s="41"/>
      <c r="BG156" s="44"/>
      <c r="BH156" s="12"/>
      <c r="BI156" s="11"/>
      <c r="BJ156" s="6"/>
      <c r="BK156" s="6"/>
      <c r="BL156" s="6"/>
      <c r="BM156" s="41"/>
      <c r="BN156" s="11"/>
      <c r="BO156" s="6"/>
      <c r="BP156" s="6"/>
      <c r="BQ156" s="6"/>
      <c r="BR156" s="12"/>
      <c r="BS156" s="11"/>
      <c r="BT156" s="6"/>
      <c r="BU156" s="6"/>
      <c r="BV156" s="6"/>
      <c r="BW156" s="12"/>
      <c r="BX156" s="11"/>
      <c r="BY156" s="6"/>
      <c r="BZ156" s="6"/>
      <c r="CA156" s="12"/>
      <c r="CB156" s="11"/>
      <c r="CC156" s="83"/>
      <c r="CD156" s="1"/>
      <c r="CE156" s="1"/>
      <c r="CF156" s="1"/>
      <c r="CG156" s="1"/>
      <c r="CH156" s="1"/>
      <c r="CT156" s="23"/>
      <c r="CU156" s="36" t="str">
        <f t="shared" si="17"/>
        <v/>
      </c>
      <c r="CV156" s="37" t="str">
        <f>IF(AND(L156="",N156="",P156="",Q156=""),"",SUM(L156,N156,P156,#REF!,Q156))</f>
        <v/>
      </c>
      <c r="CW156" s="37" t="str">
        <f t="shared" si="18"/>
        <v/>
      </c>
      <c r="CX156" s="36" t="str">
        <f>IF(AND(T156="",V156="",X156="",Y156=""),"",SUM(T156,V156,X156,#REF!,Y156))</f>
        <v/>
      </c>
      <c r="CY156" s="37" t="str">
        <f t="shared" si="19"/>
        <v/>
      </c>
      <c r="CZ156" s="36" t="str">
        <f t="shared" si="20"/>
        <v/>
      </c>
      <c r="DA156" s="37" t="str">
        <f t="shared" si="21"/>
        <v/>
      </c>
      <c r="DB156" s="36" t="str">
        <f>IF(AND(AK156="",AN156="",AO156="",AP156=""),"",SUM(AK156,AN156,AO156,#REF!,AP156))</f>
        <v/>
      </c>
      <c r="DC156" s="37" t="str">
        <f t="shared" si="22"/>
        <v/>
      </c>
      <c r="DD156" s="36" t="str">
        <f>IF(AND(AS156="",AV156="",AW156="",AX156=""),"",SUM(AS156,AV156,AW156,#REF!,AX156))</f>
        <v/>
      </c>
      <c r="DE156" s="37" t="str">
        <f t="shared" si="23"/>
        <v/>
      </c>
      <c r="DF156" s="36" t="str">
        <f>IF(AND(BA156="",BD156="",BE156="",BF156=""),"",SUM(BA156,BD156,BE156,#REF!,BF156))</f>
        <v/>
      </c>
      <c r="DG156" s="37" t="str">
        <f t="shared" si="24"/>
        <v/>
      </c>
      <c r="DH156" s="34" t="e">
        <f>IF(AND(#REF!="",#REF!="",#REF!="",#REF!=""),"",SUM(#REF!,#REF!,#REF!,#REF!))</f>
        <v>#REF!</v>
      </c>
      <c r="DI156" s="34" t="str">
        <f t="shared" si="16"/>
        <v/>
      </c>
    </row>
    <row r="157" spans="1:113">
      <c r="A157" s="73">
        <v>151</v>
      </c>
      <c r="B157" s="412"/>
      <c r="C157" s="413"/>
      <c r="D157" s="414"/>
      <c r="E157" s="415"/>
      <c r="F157" s="416"/>
      <c r="G157" s="416"/>
      <c r="H157" s="417"/>
      <c r="I157" s="418"/>
      <c r="J157" s="419"/>
      <c r="K157" s="420"/>
      <c r="L157" s="11"/>
      <c r="M157" s="6"/>
      <c r="N157" s="6"/>
      <c r="O157" s="6"/>
      <c r="P157" s="6"/>
      <c r="Q157" s="41"/>
      <c r="R157" s="44"/>
      <c r="S157" s="12"/>
      <c r="T157" s="17"/>
      <c r="U157" s="18"/>
      <c r="V157" s="18"/>
      <c r="W157" s="18"/>
      <c r="X157" s="18"/>
      <c r="Y157" s="46"/>
      <c r="Z157" s="44"/>
      <c r="AA157" s="41"/>
      <c r="AB157" s="294"/>
      <c r="AC157" s="6"/>
      <c r="AD157" s="6"/>
      <c r="AE157" s="6"/>
      <c r="AF157" s="6"/>
      <c r="AG157" s="41"/>
      <c r="AH157" s="44"/>
      <c r="AI157" s="6"/>
      <c r="AJ157" s="44"/>
      <c r="AK157" s="11"/>
      <c r="AL157" s="6"/>
      <c r="AM157" s="6"/>
      <c r="AN157" s="6"/>
      <c r="AO157" s="6"/>
      <c r="AP157" s="41"/>
      <c r="AQ157" s="44"/>
      <c r="AR157" s="12"/>
      <c r="AS157" s="11"/>
      <c r="AT157" s="6"/>
      <c r="AU157" s="6"/>
      <c r="AV157" s="6"/>
      <c r="AW157" s="6"/>
      <c r="AX157" s="41"/>
      <c r="AY157" s="44"/>
      <c r="AZ157" s="12"/>
      <c r="BA157" s="11"/>
      <c r="BB157" s="6"/>
      <c r="BC157" s="6"/>
      <c r="BD157" s="6"/>
      <c r="BE157" s="6"/>
      <c r="BF157" s="41"/>
      <c r="BG157" s="44"/>
      <c r="BH157" s="12"/>
      <c r="BI157" s="11"/>
      <c r="BJ157" s="6"/>
      <c r="BK157" s="6"/>
      <c r="BL157" s="6"/>
      <c r="BM157" s="41"/>
      <c r="BN157" s="11"/>
      <c r="BO157" s="6"/>
      <c r="BP157" s="6"/>
      <c r="BQ157" s="6"/>
      <c r="BR157" s="12"/>
      <c r="BS157" s="11"/>
      <c r="BT157" s="6"/>
      <c r="BU157" s="6"/>
      <c r="BV157" s="6"/>
      <c r="BW157" s="12"/>
      <c r="BX157" s="11"/>
      <c r="BY157" s="6"/>
      <c r="BZ157" s="6"/>
      <c r="CA157" s="12"/>
      <c r="CB157" s="11"/>
      <c r="CC157" s="83"/>
      <c r="CD157" s="1"/>
      <c r="CE157" s="1"/>
      <c r="CF157" s="1"/>
      <c r="CG157" s="1"/>
      <c r="CH157" s="1"/>
      <c r="CT157" s="23"/>
      <c r="CU157" s="36" t="str">
        <f t="shared" si="17"/>
        <v/>
      </c>
      <c r="CV157" s="37" t="str">
        <f>IF(AND(L157="",N157="",P157="",Q157=""),"",SUM(L157,N157,P157,#REF!,Q157))</f>
        <v/>
      </c>
      <c r="CW157" s="37" t="str">
        <f t="shared" si="18"/>
        <v/>
      </c>
      <c r="CX157" s="36" t="str">
        <f>IF(AND(T157="",V157="",X157="",Y157=""),"",SUM(T157,V157,X157,#REF!,Y157))</f>
        <v/>
      </c>
      <c r="CY157" s="37" t="str">
        <f t="shared" si="19"/>
        <v/>
      </c>
      <c r="CZ157" s="36" t="str">
        <f t="shared" si="20"/>
        <v/>
      </c>
      <c r="DA157" s="37" t="str">
        <f t="shared" si="21"/>
        <v/>
      </c>
      <c r="DB157" s="36" t="str">
        <f>IF(AND(AK157="",AN157="",AO157="",AP157=""),"",SUM(AK157,AN157,AO157,#REF!,AP157))</f>
        <v/>
      </c>
      <c r="DC157" s="37" t="str">
        <f t="shared" si="22"/>
        <v/>
      </c>
      <c r="DD157" s="36" t="str">
        <f>IF(AND(AS157="",AV157="",AW157="",AX157=""),"",SUM(AS157,AV157,AW157,#REF!,AX157))</f>
        <v/>
      </c>
      <c r="DE157" s="37" t="str">
        <f t="shared" si="23"/>
        <v/>
      </c>
      <c r="DF157" s="36" t="str">
        <f>IF(AND(BA157="",BD157="",BE157="",BF157=""),"",SUM(BA157,BD157,BE157,#REF!,BF157))</f>
        <v/>
      </c>
      <c r="DG157" s="37" t="str">
        <f t="shared" si="24"/>
        <v/>
      </c>
      <c r="DH157" s="34" t="e">
        <f>IF(AND(#REF!="",#REF!="",#REF!="",#REF!=""),"",SUM(#REF!,#REF!,#REF!,#REF!))</f>
        <v>#REF!</v>
      </c>
      <c r="DI157" s="34" t="str">
        <f t="shared" si="16"/>
        <v/>
      </c>
    </row>
    <row r="158" spans="1:113">
      <c r="A158" s="73">
        <v>152</v>
      </c>
      <c r="B158" s="412"/>
      <c r="C158" s="413"/>
      <c r="D158" s="414"/>
      <c r="E158" s="415"/>
      <c r="F158" s="416"/>
      <c r="G158" s="416"/>
      <c r="H158" s="417"/>
      <c r="I158" s="418"/>
      <c r="J158" s="419"/>
      <c r="K158" s="420"/>
      <c r="L158" s="11"/>
      <c r="M158" s="6"/>
      <c r="N158" s="6"/>
      <c r="O158" s="6"/>
      <c r="P158" s="6"/>
      <c r="Q158" s="41"/>
      <c r="R158" s="44"/>
      <c r="S158" s="12"/>
      <c r="T158" s="17"/>
      <c r="U158" s="18"/>
      <c r="V158" s="18"/>
      <c r="W158" s="18"/>
      <c r="X158" s="18"/>
      <c r="Y158" s="46"/>
      <c r="Z158" s="44"/>
      <c r="AA158" s="41"/>
      <c r="AB158" s="294"/>
      <c r="AC158" s="6"/>
      <c r="AD158" s="6"/>
      <c r="AE158" s="6"/>
      <c r="AF158" s="6"/>
      <c r="AG158" s="41"/>
      <c r="AH158" s="44"/>
      <c r="AI158" s="6"/>
      <c r="AJ158" s="44"/>
      <c r="AK158" s="11"/>
      <c r="AL158" s="6"/>
      <c r="AM158" s="6"/>
      <c r="AN158" s="6"/>
      <c r="AO158" s="6"/>
      <c r="AP158" s="41"/>
      <c r="AQ158" s="44"/>
      <c r="AR158" s="12"/>
      <c r="AS158" s="11"/>
      <c r="AT158" s="6"/>
      <c r="AU158" s="6"/>
      <c r="AV158" s="6"/>
      <c r="AW158" s="6"/>
      <c r="AX158" s="41"/>
      <c r="AY158" s="44"/>
      <c r="AZ158" s="12"/>
      <c r="BA158" s="11"/>
      <c r="BB158" s="6"/>
      <c r="BC158" s="6"/>
      <c r="BD158" s="6"/>
      <c r="BE158" s="6"/>
      <c r="BF158" s="41"/>
      <c r="BG158" s="44"/>
      <c r="BH158" s="12"/>
      <c r="BI158" s="11"/>
      <c r="BJ158" s="6"/>
      <c r="BK158" s="6"/>
      <c r="BL158" s="6"/>
      <c r="BM158" s="41"/>
      <c r="BN158" s="11"/>
      <c r="BO158" s="6"/>
      <c r="BP158" s="6"/>
      <c r="BQ158" s="6"/>
      <c r="BR158" s="12"/>
      <c r="BS158" s="11"/>
      <c r="BT158" s="6"/>
      <c r="BU158" s="6"/>
      <c r="BV158" s="6"/>
      <c r="BW158" s="12"/>
      <c r="BX158" s="11"/>
      <c r="BY158" s="6"/>
      <c r="BZ158" s="6"/>
      <c r="CA158" s="12"/>
      <c r="CB158" s="11"/>
      <c r="CC158" s="83"/>
      <c r="CD158" s="1"/>
      <c r="CE158" s="1"/>
      <c r="CF158" s="1"/>
      <c r="CG158" s="1"/>
      <c r="CH158" s="1"/>
      <c r="CT158" s="23"/>
      <c r="CU158" s="36" t="str">
        <f t="shared" si="17"/>
        <v/>
      </c>
      <c r="CV158" s="37" t="str">
        <f>IF(AND(L158="",N158="",P158="",Q158=""),"",SUM(L158,N158,P158,#REF!,Q158))</f>
        <v/>
      </c>
      <c r="CW158" s="37" t="str">
        <f t="shared" si="18"/>
        <v/>
      </c>
      <c r="CX158" s="36" t="str">
        <f>IF(AND(T158="",V158="",X158="",Y158=""),"",SUM(T158,V158,X158,#REF!,Y158))</f>
        <v/>
      </c>
      <c r="CY158" s="37" t="str">
        <f t="shared" si="19"/>
        <v/>
      </c>
      <c r="CZ158" s="36" t="str">
        <f t="shared" si="20"/>
        <v/>
      </c>
      <c r="DA158" s="37" t="str">
        <f t="shared" si="21"/>
        <v/>
      </c>
      <c r="DB158" s="36" t="str">
        <f>IF(AND(AK158="",AN158="",AO158="",AP158=""),"",SUM(AK158,AN158,AO158,#REF!,AP158))</f>
        <v/>
      </c>
      <c r="DC158" s="37" t="str">
        <f t="shared" si="22"/>
        <v/>
      </c>
      <c r="DD158" s="36" t="str">
        <f>IF(AND(AS158="",AV158="",AW158="",AX158=""),"",SUM(AS158,AV158,AW158,#REF!,AX158))</f>
        <v/>
      </c>
      <c r="DE158" s="37" t="str">
        <f t="shared" si="23"/>
        <v/>
      </c>
      <c r="DF158" s="36" t="str">
        <f>IF(AND(BA158="",BD158="",BE158="",BF158=""),"",SUM(BA158,BD158,BE158,#REF!,BF158))</f>
        <v/>
      </c>
      <c r="DG158" s="37" t="str">
        <f t="shared" si="24"/>
        <v/>
      </c>
      <c r="DH158" s="34" t="e">
        <f>IF(AND(#REF!="",#REF!="",#REF!="",#REF!=""),"",SUM(#REF!,#REF!,#REF!,#REF!))</f>
        <v>#REF!</v>
      </c>
      <c r="DI158" s="34" t="str">
        <f t="shared" si="16"/>
        <v/>
      </c>
    </row>
    <row r="159" spans="1:113">
      <c r="A159" s="73">
        <v>153</v>
      </c>
      <c r="B159" s="412"/>
      <c r="C159" s="413"/>
      <c r="D159" s="414"/>
      <c r="E159" s="415"/>
      <c r="F159" s="416"/>
      <c r="G159" s="416"/>
      <c r="H159" s="417"/>
      <c r="I159" s="418"/>
      <c r="J159" s="419"/>
      <c r="K159" s="420"/>
      <c r="L159" s="11"/>
      <c r="M159" s="6"/>
      <c r="N159" s="6"/>
      <c r="O159" s="6"/>
      <c r="P159" s="6"/>
      <c r="Q159" s="41"/>
      <c r="R159" s="44"/>
      <c r="S159" s="12"/>
      <c r="T159" s="17"/>
      <c r="U159" s="18"/>
      <c r="V159" s="18"/>
      <c r="W159" s="18"/>
      <c r="X159" s="18"/>
      <c r="Y159" s="46"/>
      <c r="Z159" s="44"/>
      <c r="AA159" s="41"/>
      <c r="AB159" s="294"/>
      <c r="AC159" s="6"/>
      <c r="AD159" s="6"/>
      <c r="AE159" s="6"/>
      <c r="AF159" s="6"/>
      <c r="AG159" s="41"/>
      <c r="AH159" s="44"/>
      <c r="AI159" s="6"/>
      <c r="AJ159" s="44"/>
      <c r="AK159" s="11"/>
      <c r="AL159" s="6"/>
      <c r="AM159" s="6"/>
      <c r="AN159" s="6"/>
      <c r="AO159" s="6"/>
      <c r="AP159" s="41"/>
      <c r="AQ159" s="44"/>
      <c r="AR159" s="12"/>
      <c r="AS159" s="11"/>
      <c r="AT159" s="6"/>
      <c r="AU159" s="6"/>
      <c r="AV159" s="6"/>
      <c r="AW159" s="6"/>
      <c r="AX159" s="41"/>
      <c r="AY159" s="44"/>
      <c r="AZ159" s="12"/>
      <c r="BA159" s="11"/>
      <c r="BB159" s="6"/>
      <c r="BC159" s="6"/>
      <c r="BD159" s="6"/>
      <c r="BE159" s="6"/>
      <c r="BF159" s="41"/>
      <c r="BG159" s="44"/>
      <c r="BH159" s="12"/>
      <c r="BI159" s="11"/>
      <c r="BJ159" s="6"/>
      <c r="BK159" s="6"/>
      <c r="BL159" s="6"/>
      <c r="BM159" s="41"/>
      <c r="BN159" s="11"/>
      <c r="BO159" s="6"/>
      <c r="BP159" s="6"/>
      <c r="BQ159" s="6"/>
      <c r="BR159" s="12"/>
      <c r="BS159" s="11"/>
      <c r="BT159" s="6"/>
      <c r="BU159" s="6"/>
      <c r="BV159" s="6"/>
      <c r="BW159" s="12"/>
      <c r="BX159" s="11"/>
      <c r="BY159" s="6"/>
      <c r="BZ159" s="6"/>
      <c r="CA159" s="12"/>
      <c r="CB159" s="11"/>
      <c r="CC159" s="83"/>
      <c r="CD159" s="1"/>
      <c r="CE159" s="1"/>
      <c r="CF159" s="1"/>
      <c r="CG159" s="1"/>
      <c r="CH159" s="1"/>
      <c r="CT159" s="23"/>
      <c r="CU159" s="36" t="str">
        <f t="shared" si="17"/>
        <v/>
      </c>
      <c r="CV159" s="37" t="str">
        <f>IF(AND(L159="",N159="",P159="",Q159=""),"",SUM(L159,N159,P159,#REF!,Q159))</f>
        <v/>
      </c>
      <c r="CW159" s="37" t="str">
        <f t="shared" si="18"/>
        <v/>
      </c>
      <c r="CX159" s="36" t="str">
        <f>IF(AND(T159="",V159="",X159="",Y159=""),"",SUM(T159,V159,X159,#REF!,Y159))</f>
        <v/>
      </c>
      <c r="CY159" s="37" t="str">
        <f t="shared" si="19"/>
        <v/>
      </c>
      <c r="CZ159" s="36" t="str">
        <f t="shared" si="20"/>
        <v/>
      </c>
      <c r="DA159" s="37" t="str">
        <f t="shared" si="21"/>
        <v/>
      </c>
      <c r="DB159" s="36" t="str">
        <f>IF(AND(AK159="",AN159="",AO159="",AP159=""),"",SUM(AK159,AN159,AO159,#REF!,AP159))</f>
        <v/>
      </c>
      <c r="DC159" s="37" t="str">
        <f t="shared" si="22"/>
        <v/>
      </c>
      <c r="DD159" s="36" t="str">
        <f>IF(AND(AS159="",AV159="",AW159="",AX159=""),"",SUM(AS159,AV159,AW159,#REF!,AX159))</f>
        <v/>
      </c>
      <c r="DE159" s="37" t="str">
        <f t="shared" si="23"/>
        <v/>
      </c>
      <c r="DF159" s="36" t="str">
        <f>IF(AND(BA159="",BD159="",BE159="",BF159=""),"",SUM(BA159,BD159,BE159,#REF!,BF159))</f>
        <v/>
      </c>
      <c r="DG159" s="37" t="str">
        <f t="shared" si="24"/>
        <v/>
      </c>
      <c r="DH159" s="34" t="e">
        <f>IF(AND(#REF!="",#REF!="",#REF!="",#REF!=""),"",SUM(#REF!,#REF!,#REF!,#REF!))</f>
        <v>#REF!</v>
      </c>
      <c r="DI159" s="34" t="str">
        <f t="shared" si="16"/>
        <v/>
      </c>
    </row>
    <row r="160" spans="1:113">
      <c r="A160" s="73">
        <v>154</v>
      </c>
      <c r="B160" s="412"/>
      <c r="C160" s="413"/>
      <c r="D160" s="414"/>
      <c r="E160" s="415"/>
      <c r="F160" s="416"/>
      <c r="G160" s="416"/>
      <c r="H160" s="417"/>
      <c r="I160" s="418"/>
      <c r="J160" s="419"/>
      <c r="K160" s="420"/>
      <c r="L160" s="11"/>
      <c r="M160" s="6"/>
      <c r="N160" s="6"/>
      <c r="O160" s="6"/>
      <c r="P160" s="6"/>
      <c r="Q160" s="41"/>
      <c r="R160" s="44"/>
      <c r="S160" s="12"/>
      <c r="T160" s="17"/>
      <c r="U160" s="18"/>
      <c r="V160" s="18"/>
      <c r="W160" s="18"/>
      <c r="X160" s="18"/>
      <c r="Y160" s="46"/>
      <c r="Z160" s="44"/>
      <c r="AA160" s="41"/>
      <c r="AB160" s="294"/>
      <c r="AC160" s="6"/>
      <c r="AD160" s="6"/>
      <c r="AE160" s="6"/>
      <c r="AF160" s="6"/>
      <c r="AG160" s="41"/>
      <c r="AH160" s="44"/>
      <c r="AI160" s="6"/>
      <c r="AJ160" s="44"/>
      <c r="AK160" s="11"/>
      <c r="AL160" s="6"/>
      <c r="AM160" s="6"/>
      <c r="AN160" s="6"/>
      <c r="AO160" s="6"/>
      <c r="AP160" s="41"/>
      <c r="AQ160" s="44"/>
      <c r="AR160" s="12"/>
      <c r="AS160" s="11"/>
      <c r="AT160" s="6"/>
      <c r="AU160" s="6"/>
      <c r="AV160" s="6"/>
      <c r="AW160" s="6"/>
      <c r="AX160" s="41"/>
      <c r="AY160" s="44"/>
      <c r="AZ160" s="12"/>
      <c r="BA160" s="11"/>
      <c r="BB160" s="6"/>
      <c r="BC160" s="6"/>
      <c r="BD160" s="6"/>
      <c r="BE160" s="6"/>
      <c r="BF160" s="41"/>
      <c r="BG160" s="44"/>
      <c r="BH160" s="12"/>
      <c r="BI160" s="11"/>
      <c r="BJ160" s="6"/>
      <c r="BK160" s="6"/>
      <c r="BL160" s="6"/>
      <c r="BM160" s="41"/>
      <c r="BN160" s="11"/>
      <c r="BO160" s="6"/>
      <c r="BP160" s="6"/>
      <c r="BQ160" s="6"/>
      <c r="BR160" s="12"/>
      <c r="BS160" s="11"/>
      <c r="BT160" s="6"/>
      <c r="BU160" s="6"/>
      <c r="BV160" s="6"/>
      <c r="BW160" s="12"/>
      <c r="BX160" s="11"/>
      <c r="BY160" s="6"/>
      <c r="BZ160" s="6"/>
      <c r="CA160" s="12"/>
      <c r="CB160" s="11"/>
      <c r="CC160" s="83"/>
      <c r="CD160" s="1"/>
      <c r="CE160" s="1"/>
      <c r="CF160" s="1"/>
      <c r="CG160" s="1"/>
      <c r="CH160" s="1"/>
      <c r="CT160" s="23"/>
      <c r="CU160" s="36" t="str">
        <f t="shared" si="17"/>
        <v/>
      </c>
      <c r="CV160" s="37" t="str">
        <f>IF(AND(L160="",N160="",P160="",Q160=""),"",SUM(L160,N160,P160,#REF!,Q160))</f>
        <v/>
      </c>
      <c r="CW160" s="37" t="str">
        <f t="shared" si="18"/>
        <v/>
      </c>
      <c r="CX160" s="36" t="str">
        <f>IF(AND(T160="",V160="",X160="",Y160=""),"",SUM(T160,V160,X160,#REF!,Y160))</f>
        <v/>
      </c>
      <c r="CY160" s="37" t="str">
        <f t="shared" si="19"/>
        <v/>
      </c>
      <c r="CZ160" s="36" t="str">
        <f t="shared" si="20"/>
        <v/>
      </c>
      <c r="DA160" s="37" t="str">
        <f t="shared" si="21"/>
        <v/>
      </c>
      <c r="DB160" s="36" t="str">
        <f>IF(AND(AK160="",AN160="",AO160="",AP160=""),"",SUM(AK160,AN160,AO160,#REF!,AP160))</f>
        <v/>
      </c>
      <c r="DC160" s="37" t="str">
        <f t="shared" si="22"/>
        <v/>
      </c>
      <c r="DD160" s="36" t="str">
        <f>IF(AND(AS160="",AV160="",AW160="",AX160=""),"",SUM(AS160,AV160,AW160,#REF!,AX160))</f>
        <v/>
      </c>
      <c r="DE160" s="37" t="str">
        <f t="shared" si="23"/>
        <v/>
      </c>
      <c r="DF160" s="36" t="str">
        <f>IF(AND(BA160="",BD160="",BE160="",BF160=""),"",SUM(BA160,BD160,BE160,#REF!,BF160))</f>
        <v/>
      </c>
      <c r="DG160" s="37" t="str">
        <f t="shared" si="24"/>
        <v/>
      </c>
      <c r="DH160" s="34" t="e">
        <f>IF(AND(#REF!="",#REF!="",#REF!="",#REF!=""),"",SUM(#REF!,#REF!,#REF!,#REF!))</f>
        <v>#REF!</v>
      </c>
      <c r="DI160" s="34" t="str">
        <f t="shared" si="16"/>
        <v/>
      </c>
    </row>
    <row r="161" spans="1:113">
      <c r="A161" s="73">
        <v>155</v>
      </c>
      <c r="B161" s="412"/>
      <c r="C161" s="413"/>
      <c r="D161" s="414"/>
      <c r="E161" s="415"/>
      <c r="F161" s="416"/>
      <c r="G161" s="416"/>
      <c r="H161" s="417"/>
      <c r="I161" s="418"/>
      <c r="J161" s="419"/>
      <c r="K161" s="420"/>
      <c r="L161" s="11"/>
      <c r="M161" s="6"/>
      <c r="N161" s="6"/>
      <c r="O161" s="6"/>
      <c r="P161" s="6"/>
      <c r="Q161" s="41"/>
      <c r="R161" s="44"/>
      <c r="S161" s="12"/>
      <c r="T161" s="17"/>
      <c r="U161" s="18"/>
      <c r="V161" s="18"/>
      <c r="W161" s="18"/>
      <c r="X161" s="18"/>
      <c r="Y161" s="46"/>
      <c r="Z161" s="44"/>
      <c r="AA161" s="41"/>
      <c r="AB161" s="294"/>
      <c r="AC161" s="6"/>
      <c r="AD161" s="6"/>
      <c r="AE161" s="6"/>
      <c r="AF161" s="6"/>
      <c r="AG161" s="41"/>
      <c r="AH161" s="44"/>
      <c r="AI161" s="6"/>
      <c r="AJ161" s="44"/>
      <c r="AK161" s="11"/>
      <c r="AL161" s="6"/>
      <c r="AM161" s="6"/>
      <c r="AN161" s="6"/>
      <c r="AO161" s="6"/>
      <c r="AP161" s="41"/>
      <c r="AQ161" s="44"/>
      <c r="AR161" s="12"/>
      <c r="AS161" s="11"/>
      <c r="AT161" s="6"/>
      <c r="AU161" s="6"/>
      <c r="AV161" s="6"/>
      <c r="AW161" s="6"/>
      <c r="AX161" s="41"/>
      <c r="AY161" s="44"/>
      <c r="AZ161" s="12"/>
      <c r="BA161" s="11"/>
      <c r="BB161" s="6"/>
      <c r="BC161" s="6"/>
      <c r="BD161" s="6"/>
      <c r="BE161" s="6"/>
      <c r="BF161" s="41"/>
      <c r="BG161" s="44"/>
      <c r="BH161" s="12"/>
      <c r="BI161" s="11"/>
      <c r="BJ161" s="6"/>
      <c r="BK161" s="6"/>
      <c r="BL161" s="6"/>
      <c r="BM161" s="41"/>
      <c r="BN161" s="11"/>
      <c r="BO161" s="6"/>
      <c r="BP161" s="6"/>
      <c r="BQ161" s="6"/>
      <c r="BR161" s="12"/>
      <c r="BS161" s="11"/>
      <c r="BT161" s="6"/>
      <c r="BU161" s="6"/>
      <c r="BV161" s="6"/>
      <c r="BW161" s="12"/>
      <c r="BX161" s="11"/>
      <c r="BY161" s="6"/>
      <c r="BZ161" s="6"/>
      <c r="CA161" s="12"/>
      <c r="CB161" s="11"/>
      <c r="CC161" s="83"/>
      <c r="CD161" s="1"/>
      <c r="CE161" s="1"/>
      <c r="CF161" s="1"/>
      <c r="CG161" s="1"/>
      <c r="CH161" s="1"/>
      <c r="CT161" s="23"/>
      <c r="CU161" s="36" t="str">
        <f t="shared" si="17"/>
        <v/>
      </c>
      <c r="CV161" s="37" t="str">
        <f>IF(AND(L161="",N161="",P161="",Q161=""),"",SUM(L161,N161,P161,#REF!,Q161))</f>
        <v/>
      </c>
      <c r="CW161" s="37" t="str">
        <f t="shared" si="18"/>
        <v/>
      </c>
      <c r="CX161" s="36" t="str">
        <f>IF(AND(T161="",V161="",X161="",Y161=""),"",SUM(T161,V161,X161,#REF!,Y161))</f>
        <v/>
      </c>
      <c r="CY161" s="37" t="str">
        <f t="shared" si="19"/>
        <v/>
      </c>
      <c r="CZ161" s="36" t="str">
        <f t="shared" si="20"/>
        <v/>
      </c>
      <c r="DA161" s="37" t="str">
        <f t="shared" si="21"/>
        <v/>
      </c>
      <c r="DB161" s="36" t="str">
        <f>IF(AND(AK161="",AN161="",AO161="",AP161=""),"",SUM(AK161,AN161,AO161,#REF!,AP161))</f>
        <v/>
      </c>
      <c r="DC161" s="37" t="str">
        <f t="shared" si="22"/>
        <v/>
      </c>
      <c r="DD161" s="36" t="str">
        <f>IF(AND(AS161="",AV161="",AW161="",AX161=""),"",SUM(AS161,AV161,AW161,#REF!,AX161))</f>
        <v/>
      </c>
      <c r="DE161" s="37" t="str">
        <f t="shared" si="23"/>
        <v/>
      </c>
      <c r="DF161" s="36" t="str">
        <f>IF(AND(BA161="",BD161="",BE161="",BF161=""),"",SUM(BA161,BD161,BE161,#REF!,BF161))</f>
        <v/>
      </c>
      <c r="DG161" s="37" t="str">
        <f t="shared" si="24"/>
        <v/>
      </c>
      <c r="DH161" s="34" t="e">
        <f>IF(AND(#REF!="",#REF!="",#REF!="",#REF!=""),"",SUM(#REF!,#REF!,#REF!,#REF!))</f>
        <v>#REF!</v>
      </c>
      <c r="DI161" s="34" t="str">
        <f t="shared" si="16"/>
        <v/>
      </c>
    </row>
    <row r="162" spans="1:113">
      <c r="A162" s="73">
        <v>156</v>
      </c>
      <c r="B162" s="412"/>
      <c r="C162" s="413"/>
      <c r="D162" s="414"/>
      <c r="E162" s="415"/>
      <c r="F162" s="416"/>
      <c r="G162" s="416"/>
      <c r="H162" s="417"/>
      <c r="I162" s="418"/>
      <c r="J162" s="419"/>
      <c r="K162" s="420"/>
      <c r="L162" s="11"/>
      <c r="M162" s="6"/>
      <c r="N162" s="6"/>
      <c r="O162" s="6"/>
      <c r="P162" s="6"/>
      <c r="Q162" s="41"/>
      <c r="R162" s="44"/>
      <c r="S162" s="12"/>
      <c r="T162" s="17"/>
      <c r="U162" s="18"/>
      <c r="V162" s="18"/>
      <c r="W162" s="18"/>
      <c r="X162" s="18"/>
      <c r="Y162" s="46"/>
      <c r="Z162" s="44"/>
      <c r="AA162" s="41"/>
      <c r="AB162" s="294"/>
      <c r="AC162" s="6"/>
      <c r="AD162" s="6"/>
      <c r="AE162" s="6"/>
      <c r="AF162" s="6"/>
      <c r="AG162" s="41"/>
      <c r="AH162" s="44"/>
      <c r="AI162" s="6"/>
      <c r="AJ162" s="44"/>
      <c r="AK162" s="11"/>
      <c r="AL162" s="6"/>
      <c r="AM162" s="6"/>
      <c r="AN162" s="6"/>
      <c r="AO162" s="6"/>
      <c r="AP162" s="41"/>
      <c r="AQ162" s="44"/>
      <c r="AR162" s="12"/>
      <c r="AS162" s="11"/>
      <c r="AT162" s="6"/>
      <c r="AU162" s="6"/>
      <c r="AV162" s="6"/>
      <c r="AW162" s="6"/>
      <c r="AX162" s="41"/>
      <c r="AY162" s="44"/>
      <c r="AZ162" s="12"/>
      <c r="BA162" s="11"/>
      <c r="BB162" s="6"/>
      <c r="BC162" s="6"/>
      <c r="BD162" s="6"/>
      <c r="BE162" s="6"/>
      <c r="BF162" s="41"/>
      <c r="BG162" s="44"/>
      <c r="BH162" s="12"/>
      <c r="BI162" s="11"/>
      <c r="BJ162" s="6"/>
      <c r="BK162" s="6"/>
      <c r="BL162" s="6"/>
      <c r="BM162" s="41"/>
      <c r="BN162" s="11"/>
      <c r="BO162" s="6"/>
      <c r="BP162" s="6"/>
      <c r="BQ162" s="6"/>
      <c r="BR162" s="12"/>
      <c r="BS162" s="11"/>
      <c r="BT162" s="6"/>
      <c r="BU162" s="6"/>
      <c r="BV162" s="6"/>
      <c r="BW162" s="12"/>
      <c r="BX162" s="11"/>
      <c r="BY162" s="6"/>
      <c r="BZ162" s="6"/>
      <c r="CA162" s="12"/>
      <c r="CB162" s="11"/>
      <c r="CC162" s="83"/>
      <c r="CD162" s="1"/>
      <c r="CE162" s="1"/>
      <c r="CF162" s="1"/>
      <c r="CG162" s="1"/>
      <c r="CH162" s="1"/>
      <c r="CT162" s="23"/>
      <c r="CU162" s="36" t="str">
        <f t="shared" si="17"/>
        <v/>
      </c>
      <c r="CV162" s="37" t="str">
        <f>IF(AND(L162="",N162="",P162="",Q162=""),"",SUM(L162,N162,P162,#REF!,Q162))</f>
        <v/>
      </c>
      <c r="CW162" s="37" t="str">
        <f t="shared" si="18"/>
        <v/>
      </c>
      <c r="CX162" s="36" t="str">
        <f>IF(AND(T162="",V162="",X162="",Y162=""),"",SUM(T162,V162,X162,#REF!,Y162))</f>
        <v/>
      </c>
      <c r="CY162" s="37" t="str">
        <f t="shared" si="19"/>
        <v/>
      </c>
      <c r="CZ162" s="36" t="str">
        <f t="shared" si="20"/>
        <v/>
      </c>
      <c r="DA162" s="37" t="str">
        <f t="shared" si="21"/>
        <v/>
      </c>
      <c r="DB162" s="36" t="str">
        <f>IF(AND(AK162="",AN162="",AO162="",AP162=""),"",SUM(AK162,AN162,AO162,#REF!,AP162))</f>
        <v/>
      </c>
      <c r="DC162" s="37" t="str">
        <f t="shared" si="22"/>
        <v/>
      </c>
      <c r="DD162" s="36" t="str">
        <f>IF(AND(AS162="",AV162="",AW162="",AX162=""),"",SUM(AS162,AV162,AW162,#REF!,AX162))</f>
        <v/>
      </c>
      <c r="DE162" s="37" t="str">
        <f t="shared" si="23"/>
        <v/>
      </c>
      <c r="DF162" s="36" t="str">
        <f>IF(AND(BA162="",BD162="",BE162="",BF162=""),"",SUM(BA162,BD162,BE162,#REF!,BF162))</f>
        <v/>
      </c>
      <c r="DG162" s="37" t="str">
        <f t="shared" si="24"/>
        <v/>
      </c>
      <c r="DH162" s="34" t="e">
        <f>IF(AND(#REF!="",#REF!="",#REF!="",#REF!=""),"",SUM(#REF!,#REF!,#REF!,#REF!))</f>
        <v>#REF!</v>
      </c>
      <c r="DI162" s="34" t="str">
        <f t="shared" si="16"/>
        <v/>
      </c>
    </row>
    <row r="163" spans="1:113">
      <c r="A163" s="73">
        <v>157</v>
      </c>
      <c r="B163" s="412"/>
      <c r="C163" s="413"/>
      <c r="D163" s="414"/>
      <c r="E163" s="415"/>
      <c r="F163" s="416"/>
      <c r="G163" s="416"/>
      <c r="H163" s="417"/>
      <c r="I163" s="418"/>
      <c r="J163" s="419"/>
      <c r="K163" s="420"/>
      <c r="L163" s="11"/>
      <c r="M163" s="6"/>
      <c r="N163" s="6"/>
      <c r="O163" s="6"/>
      <c r="P163" s="6"/>
      <c r="Q163" s="41"/>
      <c r="R163" s="44"/>
      <c r="S163" s="12"/>
      <c r="T163" s="17"/>
      <c r="U163" s="18"/>
      <c r="V163" s="18"/>
      <c r="W163" s="18"/>
      <c r="X163" s="18"/>
      <c r="Y163" s="46"/>
      <c r="Z163" s="44"/>
      <c r="AA163" s="41"/>
      <c r="AB163" s="294"/>
      <c r="AC163" s="6"/>
      <c r="AD163" s="6"/>
      <c r="AE163" s="6"/>
      <c r="AF163" s="6"/>
      <c r="AG163" s="41"/>
      <c r="AH163" s="44"/>
      <c r="AI163" s="6"/>
      <c r="AJ163" s="44"/>
      <c r="AK163" s="11"/>
      <c r="AL163" s="6"/>
      <c r="AM163" s="6"/>
      <c r="AN163" s="6"/>
      <c r="AO163" s="6"/>
      <c r="AP163" s="41"/>
      <c r="AQ163" s="44"/>
      <c r="AR163" s="12"/>
      <c r="AS163" s="11"/>
      <c r="AT163" s="6"/>
      <c r="AU163" s="6"/>
      <c r="AV163" s="6"/>
      <c r="AW163" s="6"/>
      <c r="AX163" s="41"/>
      <c r="AY163" s="44"/>
      <c r="AZ163" s="12"/>
      <c r="BA163" s="11"/>
      <c r="BB163" s="6"/>
      <c r="BC163" s="6"/>
      <c r="BD163" s="6"/>
      <c r="BE163" s="6"/>
      <c r="BF163" s="41"/>
      <c r="BG163" s="44"/>
      <c r="BH163" s="12"/>
      <c r="BI163" s="11"/>
      <c r="BJ163" s="6"/>
      <c r="BK163" s="6"/>
      <c r="BL163" s="6"/>
      <c r="BM163" s="41"/>
      <c r="BN163" s="11"/>
      <c r="BO163" s="6"/>
      <c r="BP163" s="6"/>
      <c r="BQ163" s="6"/>
      <c r="BR163" s="12"/>
      <c r="BS163" s="11"/>
      <c r="BT163" s="6"/>
      <c r="BU163" s="6"/>
      <c r="BV163" s="6"/>
      <c r="BW163" s="12"/>
      <c r="BX163" s="11"/>
      <c r="BY163" s="6"/>
      <c r="BZ163" s="6"/>
      <c r="CA163" s="12"/>
      <c r="CB163" s="11"/>
      <c r="CC163" s="83"/>
      <c r="CD163" s="1"/>
      <c r="CE163" s="1"/>
      <c r="CF163" s="1"/>
      <c r="CG163" s="1"/>
      <c r="CH163" s="1"/>
      <c r="CT163" s="23"/>
      <c r="CU163" s="36" t="str">
        <f t="shared" si="17"/>
        <v/>
      </c>
      <c r="CV163" s="37" t="str">
        <f>IF(AND(L163="",N163="",P163="",Q163=""),"",SUM(L163,N163,P163,#REF!,Q163))</f>
        <v/>
      </c>
      <c r="CW163" s="37" t="str">
        <f t="shared" si="18"/>
        <v/>
      </c>
      <c r="CX163" s="36" t="str">
        <f>IF(AND(T163="",V163="",X163="",Y163=""),"",SUM(T163,V163,X163,#REF!,Y163))</f>
        <v/>
      </c>
      <c r="CY163" s="37" t="str">
        <f t="shared" si="19"/>
        <v/>
      </c>
      <c r="CZ163" s="36" t="str">
        <f t="shared" si="20"/>
        <v/>
      </c>
      <c r="DA163" s="37" t="str">
        <f t="shared" si="21"/>
        <v/>
      </c>
      <c r="DB163" s="36" t="str">
        <f>IF(AND(AK163="",AN163="",AO163="",AP163=""),"",SUM(AK163,AN163,AO163,#REF!,AP163))</f>
        <v/>
      </c>
      <c r="DC163" s="37" t="str">
        <f t="shared" si="22"/>
        <v/>
      </c>
      <c r="DD163" s="36" t="str">
        <f>IF(AND(AS163="",AV163="",AW163="",AX163=""),"",SUM(AS163,AV163,AW163,#REF!,AX163))</f>
        <v/>
      </c>
      <c r="DE163" s="37" t="str">
        <f t="shared" si="23"/>
        <v/>
      </c>
      <c r="DF163" s="36" t="str">
        <f>IF(AND(BA163="",BD163="",BE163="",BF163=""),"",SUM(BA163,BD163,BE163,#REF!,BF163))</f>
        <v/>
      </c>
      <c r="DG163" s="37" t="str">
        <f t="shared" si="24"/>
        <v/>
      </c>
      <c r="DH163" s="34" t="e">
        <f>IF(AND(#REF!="",#REF!="",#REF!="",#REF!=""),"",SUM(#REF!,#REF!,#REF!,#REF!))</f>
        <v>#REF!</v>
      </c>
      <c r="DI163" s="34" t="str">
        <f t="shared" si="16"/>
        <v/>
      </c>
    </row>
    <row r="164" spans="1:113">
      <c r="A164" s="73">
        <v>158</v>
      </c>
      <c r="B164" s="412"/>
      <c r="C164" s="413"/>
      <c r="D164" s="414"/>
      <c r="E164" s="415"/>
      <c r="F164" s="416"/>
      <c r="G164" s="416"/>
      <c r="H164" s="417"/>
      <c r="I164" s="418"/>
      <c r="J164" s="419"/>
      <c r="K164" s="420"/>
      <c r="L164" s="11"/>
      <c r="M164" s="6"/>
      <c r="N164" s="6"/>
      <c r="O164" s="6"/>
      <c r="P164" s="6"/>
      <c r="Q164" s="41"/>
      <c r="R164" s="44"/>
      <c r="S164" s="12"/>
      <c r="T164" s="17"/>
      <c r="U164" s="18"/>
      <c r="V164" s="18"/>
      <c r="W164" s="18"/>
      <c r="X164" s="18"/>
      <c r="Y164" s="46"/>
      <c r="Z164" s="44"/>
      <c r="AA164" s="41"/>
      <c r="AB164" s="294"/>
      <c r="AC164" s="6"/>
      <c r="AD164" s="6"/>
      <c r="AE164" s="6"/>
      <c r="AF164" s="6"/>
      <c r="AG164" s="41"/>
      <c r="AH164" s="44"/>
      <c r="AI164" s="6"/>
      <c r="AJ164" s="44"/>
      <c r="AK164" s="11"/>
      <c r="AL164" s="6"/>
      <c r="AM164" s="6"/>
      <c r="AN164" s="6"/>
      <c r="AO164" s="6"/>
      <c r="AP164" s="41"/>
      <c r="AQ164" s="44"/>
      <c r="AR164" s="12"/>
      <c r="AS164" s="11"/>
      <c r="AT164" s="6"/>
      <c r="AU164" s="6"/>
      <c r="AV164" s="6"/>
      <c r="AW164" s="6"/>
      <c r="AX164" s="41"/>
      <c r="AY164" s="44"/>
      <c r="AZ164" s="12"/>
      <c r="BA164" s="11"/>
      <c r="BB164" s="6"/>
      <c r="BC164" s="6"/>
      <c r="BD164" s="6"/>
      <c r="BE164" s="6"/>
      <c r="BF164" s="41"/>
      <c r="BG164" s="44"/>
      <c r="BH164" s="12"/>
      <c r="BI164" s="11"/>
      <c r="BJ164" s="6"/>
      <c r="BK164" s="6"/>
      <c r="BL164" s="6"/>
      <c r="BM164" s="41"/>
      <c r="BN164" s="11"/>
      <c r="BO164" s="6"/>
      <c r="BP164" s="6"/>
      <c r="BQ164" s="6"/>
      <c r="BR164" s="12"/>
      <c r="BS164" s="11"/>
      <c r="BT164" s="6"/>
      <c r="BU164" s="6"/>
      <c r="BV164" s="6"/>
      <c r="BW164" s="12"/>
      <c r="BX164" s="11"/>
      <c r="BY164" s="6"/>
      <c r="BZ164" s="6"/>
      <c r="CA164" s="12"/>
      <c r="CB164" s="11"/>
      <c r="CC164" s="83"/>
      <c r="CD164" s="1"/>
      <c r="CE164" s="1"/>
      <c r="CF164" s="1"/>
      <c r="CG164" s="1"/>
      <c r="CH164" s="1"/>
      <c r="CT164" s="23"/>
      <c r="CU164" s="36" t="str">
        <f t="shared" si="17"/>
        <v/>
      </c>
      <c r="CV164" s="37" t="str">
        <f>IF(AND(L164="",N164="",P164="",Q164=""),"",SUM(L164,N164,P164,#REF!,Q164))</f>
        <v/>
      </c>
      <c r="CW164" s="37" t="str">
        <f t="shared" si="18"/>
        <v/>
      </c>
      <c r="CX164" s="36" t="str">
        <f>IF(AND(T164="",V164="",X164="",Y164=""),"",SUM(T164,V164,X164,#REF!,Y164))</f>
        <v/>
      </c>
      <c r="CY164" s="37" t="str">
        <f t="shared" si="19"/>
        <v/>
      </c>
      <c r="CZ164" s="36" t="str">
        <f t="shared" si="20"/>
        <v/>
      </c>
      <c r="DA164" s="37" t="str">
        <f t="shared" si="21"/>
        <v/>
      </c>
      <c r="DB164" s="36" t="str">
        <f>IF(AND(AK164="",AN164="",AO164="",AP164=""),"",SUM(AK164,AN164,AO164,#REF!,AP164))</f>
        <v/>
      </c>
      <c r="DC164" s="37" t="str">
        <f t="shared" si="22"/>
        <v/>
      </c>
      <c r="DD164" s="36" t="str">
        <f>IF(AND(AS164="",AV164="",AW164="",AX164=""),"",SUM(AS164,AV164,AW164,#REF!,AX164))</f>
        <v/>
      </c>
      <c r="DE164" s="37" t="str">
        <f t="shared" si="23"/>
        <v/>
      </c>
      <c r="DF164" s="36" t="str">
        <f>IF(AND(BA164="",BD164="",BE164="",BF164=""),"",SUM(BA164,BD164,BE164,#REF!,BF164))</f>
        <v/>
      </c>
      <c r="DG164" s="37" t="str">
        <f t="shared" si="24"/>
        <v/>
      </c>
      <c r="DH164" s="34" t="e">
        <f>IF(AND(#REF!="",#REF!="",#REF!="",#REF!=""),"",SUM(#REF!,#REF!,#REF!,#REF!))</f>
        <v>#REF!</v>
      </c>
      <c r="DI164" s="34" t="str">
        <f t="shared" si="16"/>
        <v/>
      </c>
    </row>
    <row r="165" spans="1:113">
      <c r="A165" s="73">
        <v>159</v>
      </c>
      <c r="B165" s="412"/>
      <c r="C165" s="413"/>
      <c r="D165" s="414"/>
      <c r="E165" s="415"/>
      <c r="F165" s="416"/>
      <c r="G165" s="416"/>
      <c r="H165" s="417"/>
      <c r="I165" s="418"/>
      <c r="J165" s="419"/>
      <c r="K165" s="420"/>
      <c r="L165" s="11"/>
      <c r="M165" s="6"/>
      <c r="N165" s="6"/>
      <c r="O165" s="6"/>
      <c r="P165" s="6"/>
      <c r="Q165" s="41"/>
      <c r="R165" s="44"/>
      <c r="S165" s="12"/>
      <c r="T165" s="17"/>
      <c r="U165" s="18"/>
      <c r="V165" s="18"/>
      <c r="W165" s="18"/>
      <c r="X165" s="18"/>
      <c r="Y165" s="46"/>
      <c r="Z165" s="44"/>
      <c r="AA165" s="41"/>
      <c r="AB165" s="294"/>
      <c r="AC165" s="6"/>
      <c r="AD165" s="6"/>
      <c r="AE165" s="6"/>
      <c r="AF165" s="6"/>
      <c r="AG165" s="41"/>
      <c r="AH165" s="44"/>
      <c r="AI165" s="6"/>
      <c r="AJ165" s="44"/>
      <c r="AK165" s="11"/>
      <c r="AL165" s="6"/>
      <c r="AM165" s="6"/>
      <c r="AN165" s="6"/>
      <c r="AO165" s="6"/>
      <c r="AP165" s="41"/>
      <c r="AQ165" s="44"/>
      <c r="AR165" s="12"/>
      <c r="AS165" s="11"/>
      <c r="AT165" s="6"/>
      <c r="AU165" s="6"/>
      <c r="AV165" s="6"/>
      <c r="AW165" s="6"/>
      <c r="AX165" s="41"/>
      <c r="AY165" s="44"/>
      <c r="AZ165" s="12"/>
      <c r="BA165" s="11"/>
      <c r="BB165" s="6"/>
      <c r="BC165" s="6"/>
      <c r="BD165" s="6"/>
      <c r="BE165" s="6"/>
      <c r="BF165" s="41"/>
      <c r="BG165" s="44"/>
      <c r="BH165" s="12"/>
      <c r="BI165" s="11"/>
      <c r="BJ165" s="6"/>
      <c r="BK165" s="6"/>
      <c r="BL165" s="6"/>
      <c r="BM165" s="41"/>
      <c r="BN165" s="11"/>
      <c r="BO165" s="6"/>
      <c r="BP165" s="6"/>
      <c r="BQ165" s="6"/>
      <c r="BR165" s="12"/>
      <c r="BS165" s="11"/>
      <c r="BT165" s="6"/>
      <c r="BU165" s="6"/>
      <c r="BV165" s="6"/>
      <c r="BW165" s="12"/>
      <c r="BX165" s="11"/>
      <c r="BY165" s="6"/>
      <c r="BZ165" s="6"/>
      <c r="CA165" s="12"/>
      <c r="CB165" s="11"/>
      <c r="CC165" s="83"/>
      <c r="CD165" s="1"/>
      <c r="CE165" s="1"/>
      <c r="CF165" s="1"/>
      <c r="CG165" s="1"/>
      <c r="CH165" s="1"/>
      <c r="CT165" s="23"/>
      <c r="CU165" s="36" t="str">
        <f t="shared" si="17"/>
        <v/>
      </c>
      <c r="CV165" s="37" t="str">
        <f>IF(AND(L165="",N165="",P165="",Q165=""),"",SUM(L165,N165,P165,#REF!,Q165))</f>
        <v/>
      </c>
      <c r="CW165" s="37" t="str">
        <f t="shared" si="18"/>
        <v/>
      </c>
      <c r="CX165" s="36" t="str">
        <f>IF(AND(T165="",V165="",X165="",Y165=""),"",SUM(T165,V165,X165,#REF!,Y165))</f>
        <v/>
      </c>
      <c r="CY165" s="37" t="str">
        <f t="shared" si="19"/>
        <v/>
      </c>
      <c r="CZ165" s="36" t="str">
        <f t="shared" si="20"/>
        <v/>
      </c>
      <c r="DA165" s="37" t="str">
        <f t="shared" si="21"/>
        <v/>
      </c>
      <c r="DB165" s="36" t="str">
        <f>IF(AND(AK165="",AN165="",AO165="",AP165=""),"",SUM(AK165,AN165,AO165,#REF!,AP165))</f>
        <v/>
      </c>
      <c r="DC165" s="37" t="str">
        <f t="shared" si="22"/>
        <v/>
      </c>
      <c r="DD165" s="36" t="str">
        <f>IF(AND(AS165="",AV165="",AW165="",AX165=""),"",SUM(AS165,AV165,AW165,#REF!,AX165))</f>
        <v/>
      </c>
      <c r="DE165" s="37" t="str">
        <f t="shared" si="23"/>
        <v/>
      </c>
      <c r="DF165" s="36" t="str">
        <f>IF(AND(BA165="",BD165="",BE165="",BF165=""),"",SUM(BA165,BD165,BE165,#REF!,BF165))</f>
        <v/>
      </c>
      <c r="DG165" s="37" t="str">
        <f t="shared" si="24"/>
        <v/>
      </c>
      <c r="DH165" s="34" t="e">
        <f>IF(AND(#REF!="",#REF!="",#REF!="",#REF!=""),"",SUM(#REF!,#REF!,#REF!,#REF!))</f>
        <v>#REF!</v>
      </c>
      <c r="DI165" s="34" t="str">
        <f t="shared" si="16"/>
        <v/>
      </c>
    </row>
    <row r="166" spans="1:113">
      <c r="A166" s="73">
        <v>160</v>
      </c>
      <c r="B166" s="412"/>
      <c r="C166" s="413"/>
      <c r="D166" s="414"/>
      <c r="E166" s="415"/>
      <c r="F166" s="416"/>
      <c r="G166" s="416"/>
      <c r="H166" s="417"/>
      <c r="I166" s="418"/>
      <c r="J166" s="419"/>
      <c r="K166" s="420"/>
      <c r="L166" s="11"/>
      <c r="M166" s="6"/>
      <c r="N166" s="6"/>
      <c r="O166" s="6"/>
      <c r="P166" s="6"/>
      <c r="Q166" s="41"/>
      <c r="R166" s="44"/>
      <c r="S166" s="12"/>
      <c r="T166" s="17"/>
      <c r="U166" s="18"/>
      <c r="V166" s="18"/>
      <c r="W166" s="18"/>
      <c r="X166" s="18"/>
      <c r="Y166" s="46"/>
      <c r="Z166" s="44"/>
      <c r="AA166" s="41"/>
      <c r="AB166" s="294"/>
      <c r="AC166" s="6"/>
      <c r="AD166" s="6"/>
      <c r="AE166" s="6"/>
      <c r="AF166" s="6"/>
      <c r="AG166" s="41"/>
      <c r="AH166" s="44"/>
      <c r="AI166" s="6"/>
      <c r="AJ166" s="44"/>
      <c r="AK166" s="11"/>
      <c r="AL166" s="6"/>
      <c r="AM166" s="6"/>
      <c r="AN166" s="6"/>
      <c r="AO166" s="6"/>
      <c r="AP166" s="41"/>
      <c r="AQ166" s="44"/>
      <c r="AR166" s="12"/>
      <c r="AS166" s="11"/>
      <c r="AT166" s="6"/>
      <c r="AU166" s="6"/>
      <c r="AV166" s="6"/>
      <c r="AW166" s="6"/>
      <c r="AX166" s="41"/>
      <c r="AY166" s="44"/>
      <c r="AZ166" s="12"/>
      <c r="BA166" s="11"/>
      <c r="BB166" s="6"/>
      <c r="BC166" s="6"/>
      <c r="BD166" s="6"/>
      <c r="BE166" s="6"/>
      <c r="BF166" s="41"/>
      <c r="BG166" s="44"/>
      <c r="BH166" s="12"/>
      <c r="BI166" s="11"/>
      <c r="BJ166" s="6"/>
      <c r="BK166" s="6"/>
      <c r="BL166" s="6"/>
      <c r="BM166" s="41"/>
      <c r="BN166" s="11"/>
      <c r="BO166" s="6"/>
      <c r="BP166" s="6"/>
      <c r="BQ166" s="6"/>
      <c r="BR166" s="12"/>
      <c r="BS166" s="11"/>
      <c r="BT166" s="6"/>
      <c r="BU166" s="6"/>
      <c r="BV166" s="6"/>
      <c r="BW166" s="12"/>
      <c r="BX166" s="11"/>
      <c r="BY166" s="6"/>
      <c r="BZ166" s="6"/>
      <c r="CA166" s="12"/>
      <c r="CB166" s="11"/>
      <c r="CC166" s="83"/>
      <c r="CD166" s="1"/>
      <c r="CE166" s="1"/>
      <c r="CF166" s="1"/>
      <c r="CG166" s="1"/>
      <c r="CH166" s="1"/>
      <c r="CT166" s="23"/>
      <c r="CU166" s="36" t="str">
        <f t="shared" si="17"/>
        <v/>
      </c>
      <c r="CV166" s="37" t="str">
        <f>IF(AND(L166="",N166="",P166="",Q166=""),"",SUM(L166,N166,P166,#REF!,Q166))</f>
        <v/>
      </c>
      <c r="CW166" s="37" t="str">
        <f t="shared" si="18"/>
        <v/>
      </c>
      <c r="CX166" s="36" t="str">
        <f>IF(AND(T166="",V166="",X166="",Y166=""),"",SUM(T166,V166,X166,#REF!,Y166))</f>
        <v/>
      </c>
      <c r="CY166" s="37" t="str">
        <f t="shared" si="19"/>
        <v/>
      </c>
      <c r="CZ166" s="36" t="str">
        <f t="shared" si="20"/>
        <v/>
      </c>
      <c r="DA166" s="37" t="str">
        <f t="shared" si="21"/>
        <v/>
      </c>
      <c r="DB166" s="36" t="str">
        <f>IF(AND(AK166="",AN166="",AO166="",AP166=""),"",SUM(AK166,AN166,AO166,#REF!,AP166))</f>
        <v/>
      </c>
      <c r="DC166" s="37" t="str">
        <f t="shared" si="22"/>
        <v/>
      </c>
      <c r="DD166" s="36" t="str">
        <f>IF(AND(AS166="",AV166="",AW166="",AX166=""),"",SUM(AS166,AV166,AW166,#REF!,AX166))</f>
        <v/>
      </c>
      <c r="DE166" s="37" t="str">
        <f t="shared" si="23"/>
        <v/>
      </c>
      <c r="DF166" s="36" t="str">
        <f>IF(AND(BA166="",BD166="",BE166="",BF166=""),"",SUM(BA166,BD166,BE166,#REF!,BF166))</f>
        <v/>
      </c>
      <c r="DG166" s="37" t="str">
        <f t="shared" si="24"/>
        <v/>
      </c>
      <c r="DH166" s="34" t="e">
        <f>IF(AND(#REF!="",#REF!="",#REF!="",#REF!=""),"",SUM(#REF!,#REF!,#REF!,#REF!))</f>
        <v>#REF!</v>
      </c>
      <c r="DI166" s="34" t="str">
        <f t="shared" si="16"/>
        <v/>
      </c>
    </row>
    <row r="167" spans="1:113">
      <c r="A167" s="73">
        <v>161</v>
      </c>
      <c r="B167" s="412"/>
      <c r="C167" s="413"/>
      <c r="D167" s="414"/>
      <c r="E167" s="415"/>
      <c r="F167" s="416"/>
      <c r="G167" s="416"/>
      <c r="H167" s="417"/>
      <c r="I167" s="418"/>
      <c r="J167" s="419"/>
      <c r="K167" s="420"/>
      <c r="L167" s="11"/>
      <c r="M167" s="6"/>
      <c r="N167" s="6"/>
      <c r="O167" s="6"/>
      <c r="P167" s="6"/>
      <c r="Q167" s="41"/>
      <c r="R167" s="44"/>
      <c r="S167" s="12"/>
      <c r="T167" s="17"/>
      <c r="U167" s="18"/>
      <c r="V167" s="18"/>
      <c r="W167" s="18"/>
      <c r="X167" s="18"/>
      <c r="Y167" s="46"/>
      <c r="Z167" s="44"/>
      <c r="AA167" s="41"/>
      <c r="AB167" s="294"/>
      <c r="AC167" s="6"/>
      <c r="AD167" s="6"/>
      <c r="AE167" s="6"/>
      <c r="AF167" s="6"/>
      <c r="AG167" s="41"/>
      <c r="AH167" s="44"/>
      <c r="AI167" s="6"/>
      <c r="AJ167" s="44"/>
      <c r="AK167" s="11"/>
      <c r="AL167" s="6"/>
      <c r="AM167" s="6"/>
      <c r="AN167" s="6"/>
      <c r="AO167" s="6"/>
      <c r="AP167" s="41"/>
      <c r="AQ167" s="44"/>
      <c r="AR167" s="12"/>
      <c r="AS167" s="11"/>
      <c r="AT167" s="6"/>
      <c r="AU167" s="6"/>
      <c r="AV167" s="6"/>
      <c r="AW167" s="6"/>
      <c r="AX167" s="41"/>
      <c r="AY167" s="44"/>
      <c r="AZ167" s="12"/>
      <c r="BA167" s="11"/>
      <c r="BB167" s="6"/>
      <c r="BC167" s="6"/>
      <c r="BD167" s="6"/>
      <c r="BE167" s="6"/>
      <c r="BF167" s="41"/>
      <c r="BG167" s="44"/>
      <c r="BH167" s="12"/>
      <c r="BI167" s="11"/>
      <c r="BJ167" s="6"/>
      <c r="BK167" s="6"/>
      <c r="BL167" s="6"/>
      <c r="BM167" s="41"/>
      <c r="BN167" s="11"/>
      <c r="BO167" s="6"/>
      <c r="BP167" s="6"/>
      <c r="BQ167" s="6"/>
      <c r="BR167" s="12"/>
      <c r="BS167" s="11"/>
      <c r="BT167" s="6"/>
      <c r="BU167" s="6"/>
      <c r="BV167" s="6"/>
      <c r="BW167" s="12"/>
      <c r="BX167" s="11"/>
      <c r="BY167" s="6"/>
      <c r="BZ167" s="6"/>
      <c r="CA167" s="12"/>
      <c r="CB167" s="11"/>
      <c r="CC167" s="83"/>
      <c r="CD167" s="1"/>
      <c r="CE167" s="1"/>
      <c r="CF167" s="1"/>
      <c r="CG167" s="1"/>
      <c r="CH167" s="1"/>
      <c r="CT167" s="23"/>
      <c r="CU167" s="36" t="str">
        <f t="shared" si="17"/>
        <v/>
      </c>
      <c r="CV167" s="37" t="str">
        <f>IF(AND(L167="",N167="",P167="",Q167=""),"",SUM(L167,N167,P167,#REF!,Q167))</f>
        <v/>
      </c>
      <c r="CW167" s="37" t="str">
        <f t="shared" si="18"/>
        <v/>
      </c>
      <c r="CX167" s="36" t="str">
        <f>IF(AND(T167="",V167="",X167="",Y167=""),"",SUM(T167,V167,X167,#REF!,Y167))</f>
        <v/>
      </c>
      <c r="CY167" s="37" t="str">
        <f t="shared" si="19"/>
        <v/>
      </c>
      <c r="CZ167" s="36" t="str">
        <f t="shared" si="20"/>
        <v/>
      </c>
      <c r="DA167" s="37" t="str">
        <f t="shared" si="21"/>
        <v/>
      </c>
      <c r="DB167" s="36" t="str">
        <f>IF(AND(AK167="",AN167="",AO167="",AP167=""),"",SUM(AK167,AN167,AO167,#REF!,AP167))</f>
        <v/>
      </c>
      <c r="DC167" s="37" t="str">
        <f t="shared" si="22"/>
        <v/>
      </c>
      <c r="DD167" s="36" t="str">
        <f>IF(AND(AS167="",AV167="",AW167="",AX167=""),"",SUM(AS167,AV167,AW167,#REF!,AX167))</f>
        <v/>
      </c>
      <c r="DE167" s="37" t="str">
        <f t="shared" si="23"/>
        <v/>
      </c>
      <c r="DF167" s="36" t="str">
        <f>IF(AND(BA167="",BD167="",BE167="",BF167=""),"",SUM(BA167,BD167,BE167,#REF!,BF167))</f>
        <v/>
      </c>
      <c r="DG167" s="37" t="str">
        <f t="shared" si="24"/>
        <v/>
      </c>
      <c r="DH167" s="34" t="e">
        <f>IF(AND(#REF!="",#REF!="",#REF!="",#REF!=""),"",SUM(#REF!,#REF!,#REF!,#REF!))</f>
        <v>#REF!</v>
      </c>
      <c r="DI167" s="34" t="str">
        <f t="shared" si="16"/>
        <v/>
      </c>
    </row>
    <row r="168" spans="1:113">
      <c r="A168" s="73">
        <v>162</v>
      </c>
      <c r="B168" s="412"/>
      <c r="C168" s="413"/>
      <c r="D168" s="414"/>
      <c r="E168" s="415"/>
      <c r="F168" s="416"/>
      <c r="G168" s="416"/>
      <c r="H168" s="417"/>
      <c r="I168" s="418"/>
      <c r="J168" s="419"/>
      <c r="K168" s="420"/>
      <c r="L168" s="11"/>
      <c r="M168" s="6"/>
      <c r="N168" s="6"/>
      <c r="O168" s="6"/>
      <c r="P168" s="6"/>
      <c r="Q168" s="41"/>
      <c r="R168" s="44"/>
      <c r="S168" s="12"/>
      <c r="T168" s="17"/>
      <c r="U168" s="18"/>
      <c r="V168" s="18"/>
      <c r="W168" s="18"/>
      <c r="X168" s="18"/>
      <c r="Y168" s="46"/>
      <c r="Z168" s="44"/>
      <c r="AA168" s="41"/>
      <c r="AB168" s="294"/>
      <c r="AC168" s="6"/>
      <c r="AD168" s="6"/>
      <c r="AE168" s="6"/>
      <c r="AF168" s="6"/>
      <c r="AG168" s="41"/>
      <c r="AH168" s="44"/>
      <c r="AI168" s="6"/>
      <c r="AJ168" s="44"/>
      <c r="AK168" s="11"/>
      <c r="AL168" s="6"/>
      <c r="AM168" s="6"/>
      <c r="AN168" s="6"/>
      <c r="AO168" s="6"/>
      <c r="AP168" s="41"/>
      <c r="AQ168" s="44"/>
      <c r="AR168" s="12"/>
      <c r="AS168" s="11"/>
      <c r="AT168" s="6"/>
      <c r="AU168" s="6"/>
      <c r="AV168" s="6"/>
      <c r="AW168" s="6"/>
      <c r="AX168" s="41"/>
      <c r="AY168" s="44"/>
      <c r="AZ168" s="12"/>
      <c r="BA168" s="11"/>
      <c r="BB168" s="6"/>
      <c r="BC168" s="6"/>
      <c r="BD168" s="6"/>
      <c r="BE168" s="6"/>
      <c r="BF168" s="41"/>
      <c r="BG168" s="44"/>
      <c r="BH168" s="12"/>
      <c r="BI168" s="11"/>
      <c r="BJ168" s="6"/>
      <c r="BK168" s="6"/>
      <c r="BL168" s="6"/>
      <c r="BM168" s="41"/>
      <c r="BN168" s="11"/>
      <c r="BO168" s="6"/>
      <c r="BP168" s="6"/>
      <c r="BQ168" s="6"/>
      <c r="BR168" s="12"/>
      <c r="BS168" s="11"/>
      <c r="BT168" s="6"/>
      <c r="BU168" s="6"/>
      <c r="BV168" s="6"/>
      <c r="BW168" s="12"/>
      <c r="BX168" s="11"/>
      <c r="BY168" s="6"/>
      <c r="BZ168" s="6"/>
      <c r="CA168" s="12"/>
      <c r="CB168" s="11"/>
      <c r="CC168" s="83"/>
      <c r="CD168" s="1"/>
      <c r="CE168" s="1"/>
      <c r="CF168" s="1"/>
      <c r="CG168" s="1"/>
      <c r="CH168" s="1"/>
      <c r="CT168" s="23"/>
      <c r="CU168" s="36" t="str">
        <f t="shared" si="17"/>
        <v/>
      </c>
      <c r="CV168" s="37" t="str">
        <f>IF(AND(L168="",N168="",P168="",Q168=""),"",SUM(L168,N168,P168,#REF!,Q168))</f>
        <v/>
      </c>
      <c r="CW168" s="37" t="str">
        <f t="shared" si="18"/>
        <v/>
      </c>
      <c r="CX168" s="36" t="str">
        <f>IF(AND(T168="",V168="",X168="",Y168=""),"",SUM(T168,V168,X168,#REF!,Y168))</f>
        <v/>
      </c>
      <c r="CY168" s="37" t="str">
        <f t="shared" si="19"/>
        <v/>
      </c>
      <c r="CZ168" s="36" t="str">
        <f t="shared" si="20"/>
        <v/>
      </c>
      <c r="DA168" s="37" t="str">
        <f t="shared" si="21"/>
        <v/>
      </c>
      <c r="DB168" s="36" t="str">
        <f>IF(AND(AK168="",AN168="",AO168="",AP168=""),"",SUM(AK168,AN168,AO168,#REF!,AP168))</f>
        <v/>
      </c>
      <c r="DC168" s="37" t="str">
        <f t="shared" si="22"/>
        <v/>
      </c>
      <c r="DD168" s="36" t="str">
        <f>IF(AND(AS168="",AV168="",AW168="",AX168=""),"",SUM(AS168,AV168,AW168,#REF!,AX168))</f>
        <v/>
      </c>
      <c r="DE168" s="37" t="str">
        <f t="shared" si="23"/>
        <v/>
      </c>
      <c r="DF168" s="36" t="str">
        <f>IF(AND(BA168="",BD168="",BE168="",BF168=""),"",SUM(BA168,BD168,BE168,#REF!,BF168))</f>
        <v/>
      </c>
      <c r="DG168" s="37" t="str">
        <f t="shared" si="24"/>
        <v/>
      </c>
      <c r="DH168" s="34" t="e">
        <f>IF(AND(#REF!="",#REF!="",#REF!="",#REF!=""),"",SUM(#REF!,#REF!,#REF!,#REF!))</f>
        <v>#REF!</v>
      </c>
      <c r="DI168" s="34" t="str">
        <f t="shared" si="16"/>
        <v/>
      </c>
    </row>
    <row r="169" spans="1:113">
      <c r="A169" s="73">
        <v>163</v>
      </c>
      <c r="B169" s="412"/>
      <c r="C169" s="413"/>
      <c r="D169" s="414"/>
      <c r="E169" s="415"/>
      <c r="F169" s="416"/>
      <c r="G169" s="416"/>
      <c r="H169" s="417"/>
      <c r="I169" s="418"/>
      <c r="J169" s="419"/>
      <c r="K169" s="420"/>
      <c r="L169" s="11"/>
      <c r="M169" s="6"/>
      <c r="N169" s="6"/>
      <c r="O169" s="6"/>
      <c r="P169" s="6"/>
      <c r="Q169" s="41"/>
      <c r="R169" s="44"/>
      <c r="S169" s="12"/>
      <c r="T169" s="17"/>
      <c r="U169" s="18"/>
      <c r="V169" s="18"/>
      <c r="W169" s="18"/>
      <c r="X169" s="18"/>
      <c r="Y169" s="46"/>
      <c r="Z169" s="44"/>
      <c r="AA169" s="41"/>
      <c r="AB169" s="294"/>
      <c r="AC169" s="6"/>
      <c r="AD169" s="6"/>
      <c r="AE169" s="6"/>
      <c r="AF169" s="6"/>
      <c r="AG169" s="41"/>
      <c r="AH169" s="44"/>
      <c r="AI169" s="6"/>
      <c r="AJ169" s="44"/>
      <c r="AK169" s="11"/>
      <c r="AL169" s="6"/>
      <c r="AM169" s="6"/>
      <c r="AN169" s="6"/>
      <c r="AO169" s="6"/>
      <c r="AP169" s="41"/>
      <c r="AQ169" s="44"/>
      <c r="AR169" s="12"/>
      <c r="AS169" s="11"/>
      <c r="AT169" s="6"/>
      <c r="AU169" s="6"/>
      <c r="AV169" s="6"/>
      <c r="AW169" s="6"/>
      <c r="AX169" s="41"/>
      <c r="AY169" s="44"/>
      <c r="AZ169" s="12"/>
      <c r="BA169" s="11"/>
      <c r="BB169" s="6"/>
      <c r="BC169" s="6"/>
      <c r="BD169" s="6"/>
      <c r="BE169" s="6"/>
      <c r="BF169" s="41"/>
      <c r="BG169" s="44"/>
      <c r="BH169" s="12"/>
      <c r="BI169" s="11"/>
      <c r="BJ169" s="6"/>
      <c r="BK169" s="6"/>
      <c r="BL169" s="6"/>
      <c r="BM169" s="41"/>
      <c r="BN169" s="11"/>
      <c r="BO169" s="6"/>
      <c r="BP169" s="6"/>
      <c r="BQ169" s="6"/>
      <c r="BR169" s="12"/>
      <c r="BS169" s="11"/>
      <c r="BT169" s="6"/>
      <c r="BU169" s="6"/>
      <c r="BV169" s="6"/>
      <c r="BW169" s="12"/>
      <c r="BX169" s="11"/>
      <c r="BY169" s="6"/>
      <c r="BZ169" s="6"/>
      <c r="CA169" s="12"/>
      <c r="CB169" s="11"/>
      <c r="CC169" s="83"/>
      <c r="CD169" s="1"/>
      <c r="CE169" s="1"/>
      <c r="CF169" s="1"/>
      <c r="CG169" s="1"/>
      <c r="CH169" s="1"/>
      <c r="CT169" s="23"/>
      <c r="CU169" s="36" t="str">
        <f t="shared" si="17"/>
        <v/>
      </c>
      <c r="CV169" s="37" t="str">
        <f>IF(AND(L169="",N169="",P169="",Q169=""),"",SUM(L169,N169,P169,#REF!,Q169))</f>
        <v/>
      </c>
      <c r="CW169" s="37" t="str">
        <f t="shared" si="18"/>
        <v/>
      </c>
      <c r="CX169" s="36" t="str">
        <f>IF(AND(T169="",V169="",X169="",Y169=""),"",SUM(T169,V169,X169,#REF!,Y169))</f>
        <v/>
      </c>
      <c r="CY169" s="37" t="str">
        <f t="shared" si="19"/>
        <v/>
      </c>
      <c r="CZ169" s="36" t="str">
        <f t="shared" si="20"/>
        <v/>
      </c>
      <c r="DA169" s="37" t="str">
        <f t="shared" si="21"/>
        <v/>
      </c>
      <c r="DB169" s="36" t="str">
        <f>IF(AND(AK169="",AN169="",AO169="",AP169=""),"",SUM(AK169,AN169,AO169,#REF!,AP169))</f>
        <v/>
      </c>
      <c r="DC169" s="37" t="str">
        <f t="shared" si="22"/>
        <v/>
      </c>
      <c r="DD169" s="36" t="str">
        <f>IF(AND(AS169="",AV169="",AW169="",AX169=""),"",SUM(AS169,AV169,AW169,#REF!,AX169))</f>
        <v/>
      </c>
      <c r="DE169" s="37" t="str">
        <f t="shared" si="23"/>
        <v/>
      </c>
      <c r="DF169" s="36" t="str">
        <f>IF(AND(BA169="",BD169="",BE169="",BF169=""),"",SUM(BA169,BD169,BE169,#REF!,BF169))</f>
        <v/>
      </c>
      <c r="DG169" s="37" t="str">
        <f t="shared" si="24"/>
        <v/>
      </c>
      <c r="DH169" s="34" t="e">
        <f>IF(AND(#REF!="",#REF!="",#REF!="",#REF!=""),"",SUM(#REF!,#REF!,#REF!,#REF!))</f>
        <v>#REF!</v>
      </c>
      <c r="DI169" s="34" t="str">
        <f t="shared" si="16"/>
        <v/>
      </c>
    </row>
    <row r="170" spans="1:113">
      <c r="A170" s="73">
        <v>164</v>
      </c>
      <c r="B170" s="412"/>
      <c r="C170" s="413"/>
      <c r="D170" s="414"/>
      <c r="E170" s="415"/>
      <c r="F170" s="416"/>
      <c r="G170" s="416"/>
      <c r="H170" s="417"/>
      <c r="I170" s="418"/>
      <c r="J170" s="419"/>
      <c r="K170" s="420"/>
      <c r="L170" s="11"/>
      <c r="M170" s="6"/>
      <c r="N170" s="6"/>
      <c r="O170" s="6"/>
      <c r="P170" s="6"/>
      <c r="Q170" s="41"/>
      <c r="R170" s="44"/>
      <c r="S170" s="12"/>
      <c r="T170" s="17"/>
      <c r="U170" s="18"/>
      <c r="V170" s="18"/>
      <c r="W170" s="18"/>
      <c r="X170" s="18"/>
      <c r="Y170" s="46"/>
      <c r="Z170" s="44"/>
      <c r="AA170" s="41"/>
      <c r="AB170" s="294"/>
      <c r="AC170" s="6"/>
      <c r="AD170" s="6"/>
      <c r="AE170" s="6"/>
      <c r="AF170" s="6"/>
      <c r="AG170" s="41"/>
      <c r="AH170" s="44"/>
      <c r="AI170" s="6"/>
      <c r="AJ170" s="44"/>
      <c r="AK170" s="11"/>
      <c r="AL170" s="6"/>
      <c r="AM170" s="6"/>
      <c r="AN170" s="6"/>
      <c r="AO170" s="6"/>
      <c r="AP170" s="41"/>
      <c r="AQ170" s="44"/>
      <c r="AR170" s="12"/>
      <c r="AS170" s="11"/>
      <c r="AT170" s="6"/>
      <c r="AU170" s="6"/>
      <c r="AV170" s="6"/>
      <c r="AW170" s="6"/>
      <c r="AX170" s="41"/>
      <c r="AY170" s="44"/>
      <c r="AZ170" s="12"/>
      <c r="BA170" s="11"/>
      <c r="BB170" s="6"/>
      <c r="BC170" s="6"/>
      <c r="BD170" s="6"/>
      <c r="BE170" s="6"/>
      <c r="BF170" s="41"/>
      <c r="BG170" s="44"/>
      <c r="BH170" s="12"/>
      <c r="BI170" s="11"/>
      <c r="BJ170" s="6"/>
      <c r="BK170" s="6"/>
      <c r="BL170" s="6"/>
      <c r="BM170" s="41"/>
      <c r="BN170" s="11"/>
      <c r="BO170" s="6"/>
      <c r="BP170" s="6"/>
      <c r="BQ170" s="6"/>
      <c r="BR170" s="12"/>
      <c r="BS170" s="11"/>
      <c r="BT170" s="6"/>
      <c r="BU170" s="6"/>
      <c r="BV170" s="6"/>
      <c r="BW170" s="12"/>
      <c r="BX170" s="11"/>
      <c r="BY170" s="6"/>
      <c r="BZ170" s="6"/>
      <c r="CA170" s="12"/>
      <c r="CB170" s="11"/>
      <c r="CC170" s="83"/>
      <c r="CD170" s="1"/>
      <c r="CE170" s="1"/>
      <c r="CF170" s="1"/>
      <c r="CG170" s="1"/>
      <c r="CH170" s="1"/>
      <c r="CT170" s="23"/>
      <c r="CU170" s="36" t="str">
        <f t="shared" si="17"/>
        <v/>
      </c>
      <c r="CV170" s="37" t="str">
        <f>IF(AND(L170="",N170="",P170="",Q170=""),"",SUM(L170,N170,P170,#REF!,Q170))</f>
        <v/>
      </c>
      <c r="CW170" s="37" t="str">
        <f t="shared" si="18"/>
        <v/>
      </c>
      <c r="CX170" s="36" t="str">
        <f>IF(AND(T170="",V170="",X170="",Y170=""),"",SUM(T170,V170,X170,#REF!,Y170))</f>
        <v/>
      </c>
      <c r="CY170" s="37" t="str">
        <f t="shared" si="19"/>
        <v/>
      </c>
      <c r="CZ170" s="36" t="str">
        <f t="shared" si="20"/>
        <v/>
      </c>
      <c r="DA170" s="37" t="str">
        <f t="shared" si="21"/>
        <v/>
      </c>
      <c r="DB170" s="36" t="str">
        <f>IF(AND(AK170="",AN170="",AO170="",AP170=""),"",SUM(AK170,AN170,AO170,#REF!,AP170))</f>
        <v/>
      </c>
      <c r="DC170" s="37" t="str">
        <f t="shared" si="22"/>
        <v/>
      </c>
      <c r="DD170" s="36" t="str">
        <f>IF(AND(AS170="",AV170="",AW170="",AX170=""),"",SUM(AS170,AV170,AW170,#REF!,AX170))</f>
        <v/>
      </c>
      <c r="DE170" s="37" t="str">
        <f t="shared" si="23"/>
        <v/>
      </c>
      <c r="DF170" s="36" t="str">
        <f>IF(AND(BA170="",BD170="",BE170="",BF170=""),"",SUM(BA170,BD170,BE170,#REF!,BF170))</f>
        <v/>
      </c>
      <c r="DG170" s="37" t="str">
        <f t="shared" si="24"/>
        <v/>
      </c>
      <c r="DH170" s="34" t="e">
        <f>IF(AND(#REF!="",#REF!="",#REF!="",#REF!=""),"",SUM(#REF!,#REF!,#REF!,#REF!))</f>
        <v>#REF!</v>
      </c>
      <c r="DI170" s="34" t="str">
        <f t="shared" si="16"/>
        <v/>
      </c>
    </row>
    <row r="171" spans="1:113">
      <c r="A171" s="73">
        <v>165</v>
      </c>
      <c r="B171" s="412"/>
      <c r="C171" s="413"/>
      <c r="D171" s="414"/>
      <c r="E171" s="415"/>
      <c r="F171" s="416"/>
      <c r="G171" s="416"/>
      <c r="H171" s="417"/>
      <c r="I171" s="418"/>
      <c r="J171" s="419"/>
      <c r="K171" s="420"/>
      <c r="L171" s="11"/>
      <c r="M171" s="6"/>
      <c r="N171" s="6"/>
      <c r="O171" s="6"/>
      <c r="P171" s="6"/>
      <c r="Q171" s="41"/>
      <c r="R171" s="44"/>
      <c r="S171" s="12"/>
      <c r="T171" s="17"/>
      <c r="U171" s="18"/>
      <c r="V171" s="18"/>
      <c r="W171" s="18"/>
      <c r="X171" s="18"/>
      <c r="Y171" s="46"/>
      <c r="Z171" s="44"/>
      <c r="AA171" s="41"/>
      <c r="AB171" s="294"/>
      <c r="AC171" s="6"/>
      <c r="AD171" s="6"/>
      <c r="AE171" s="6"/>
      <c r="AF171" s="6"/>
      <c r="AG171" s="41"/>
      <c r="AH171" s="44"/>
      <c r="AI171" s="6"/>
      <c r="AJ171" s="44"/>
      <c r="AK171" s="11"/>
      <c r="AL171" s="6"/>
      <c r="AM171" s="6"/>
      <c r="AN171" s="6"/>
      <c r="AO171" s="6"/>
      <c r="AP171" s="41"/>
      <c r="AQ171" s="44"/>
      <c r="AR171" s="12"/>
      <c r="AS171" s="11"/>
      <c r="AT171" s="6"/>
      <c r="AU171" s="6"/>
      <c r="AV171" s="6"/>
      <c r="AW171" s="6"/>
      <c r="AX171" s="41"/>
      <c r="AY171" s="44"/>
      <c r="AZ171" s="12"/>
      <c r="BA171" s="11"/>
      <c r="BB171" s="6"/>
      <c r="BC171" s="6"/>
      <c r="BD171" s="6"/>
      <c r="BE171" s="6"/>
      <c r="BF171" s="41"/>
      <c r="BG171" s="44"/>
      <c r="BH171" s="12"/>
      <c r="BI171" s="11"/>
      <c r="BJ171" s="6"/>
      <c r="BK171" s="6"/>
      <c r="BL171" s="6"/>
      <c r="BM171" s="41"/>
      <c r="BN171" s="11"/>
      <c r="BO171" s="6"/>
      <c r="BP171" s="6"/>
      <c r="BQ171" s="6"/>
      <c r="BR171" s="12"/>
      <c r="BS171" s="11"/>
      <c r="BT171" s="6"/>
      <c r="BU171" s="6"/>
      <c r="BV171" s="6"/>
      <c r="BW171" s="12"/>
      <c r="BX171" s="11"/>
      <c r="BY171" s="6"/>
      <c r="BZ171" s="6"/>
      <c r="CA171" s="12"/>
      <c r="CB171" s="11"/>
      <c r="CC171" s="83"/>
      <c r="CD171" s="1"/>
      <c r="CE171" s="1"/>
      <c r="CF171" s="1"/>
      <c r="CG171" s="1"/>
      <c r="CH171" s="1"/>
      <c r="CT171" s="23"/>
      <c r="CU171" s="36" t="str">
        <f t="shared" si="17"/>
        <v/>
      </c>
      <c r="CV171" s="37" t="str">
        <f>IF(AND(L171="",N171="",P171="",Q171=""),"",SUM(L171,N171,P171,#REF!,Q171))</f>
        <v/>
      </c>
      <c r="CW171" s="37" t="str">
        <f t="shared" si="18"/>
        <v/>
      </c>
      <c r="CX171" s="36" t="str">
        <f>IF(AND(T171="",V171="",X171="",Y171=""),"",SUM(T171,V171,X171,#REF!,Y171))</f>
        <v/>
      </c>
      <c r="CY171" s="37" t="str">
        <f t="shared" si="19"/>
        <v/>
      </c>
      <c r="CZ171" s="36" t="str">
        <f t="shared" si="20"/>
        <v/>
      </c>
      <c r="DA171" s="37" t="str">
        <f t="shared" si="21"/>
        <v/>
      </c>
      <c r="DB171" s="36" t="str">
        <f>IF(AND(AK171="",AN171="",AO171="",AP171=""),"",SUM(AK171,AN171,AO171,#REF!,AP171))</f>
        <v/>
      </c>
      <c r="DC171" s="37" t="str">
        <f t="shared" si="22"/>
        <v/>
      </c>
      <c r="DD171" s="36" t="str">
        <f>IF(AND(AS171="",AV171="",AW171="",AX171=""),"",SUM(AS171,AV171,AW171,#REF!,AX171))</f>
        <v/>
      </c>
      <c r="DE171" s="37" t="str">
        <f t="shared" si="23"/>
        <v/>
      </c>
      <c r="DF171" s="36" t="str">
        <f>IF(AND(BA171="",BD171="",BE171="",BF171=""),"",SUM(BA171,BD171,BE171,#REF!,BF171))</f>
        <v/>
      </c>
      <c r="DG171" s="37" t="str">
        <f t="shared" si="24"/>
        <v/>
      </c>
      <c r="DH171" s="34" t="e">
        <f>IF(AND(#REF!="",#REF!="",#REF!="",#REF!=""),"",SUM(#REF!,#REF!,#REF!,#REF!))</f>
        <v>#REF!</v>
      </c>
      <c r="DI171" s="34" t="str">
        <f t="shared" si="16"/>
        <v/>
      </c>
    </row>
    <row r="172" spans="1:113">
      <c r="A172" s="73">
        <v>166</v>
      </c>
      <c r="B172" s="412"/>
      <c r="C172" s="413"/>
      <c r="D172" s="414"/>
      <c r="E172" s="415"/>
      <c r="F172" s="416"/>
      <c r="G172" s="416"/>
      <c r="H172" s="417"/>
      <c r="I172" s="418"/>
      <c r="J172" s="419"/>
      <c r="K172" s="420"/>
      <c r="L172" s="11"/>
      <c r="M172" s="6"/>
      <c r="N172" s="6"/>
      <c r="O172" s="6"/>
      <c r="P172" s="6"/>
      <c r="Q172" s="41"/>
      <c r="R172" s="44"/>
      <c r="S172" s="12"/>
      <c r="T172" s="17"/>
      <c r="U172" s="18"/>
      <c r="V172" s="18"/>
      <c r="W172" s="18"/>
      <c r="X172" s="18"/>
      <c r="Y172" s="46"/>
      <c r="Z172" s="44"/>
      <c r="AA172" s="41"/>
      <c r="AB172" s="294"/>
      <c r="AC172" s="6"/>
      <c r="AD172" s="6"/>
      <c r="AE172" s="6"/>
      <c r="AF172" s="6"/>
      <c r="AG172" s="41"/>
      <c r="AH172" s="44"/>
      <c r="AI172" s="6"/>
      <c r="AJ172" s="44"/>
      <c r="AK172" s="11"/>
      <c r="AL172" s="6"/>
      <c r="AM172" s="6"/>
      <c r="AN172" s="6"/>
      <c r="AO172" s="6"/>
      <c r="AP172" s="41"/>
      <c r="AQ172" s="44"/>
      <c r="AR172" s="12"/>
      <c r="AS172" s="11"/>
      <c r="AT172" s="6"/>
      <c r="AU172" s="6"/>
      <c r="AV172" s="6"/>
      <c r="AW172" s="6"/>
      <c r="AX172" s="41"/>
      <c r="AY172" s="44"/>
      <c r="AZ172" s="12"/>
      <c r="BA172" s="11"/>
      <c r="BB172" s="6"/>
      <c r="BC172" s="6"/>
      <c r="BD172" s="6"/>
      <c r="BE172" s="6"/>
      <c r="BF172" s="41"/>
      <c r="BG172" s="44"/>
      <c r="BH172" s="12"/>
      <c r="BI172" s="11"/>
      <c r="BJ172" s="6"/>
      <c r="BK172" s="6"/>
      <c r="BL172" s="6"/>
      <c r="BM172" s="41"/>
      <c r="BN172" s="11"/>
      <c r="BO172" s="6"/>
      <c r="BP172" s="6"/>
      <c r="BQ172" s="6"/>
      <c r="BR172" s="12"/>
      <c r="BS172" s="11"/>
      <c r="BT172" s="6"/>
      <c r="BU172" s="6"/>
      <c r="BV172" s="6"/>
      <c r="BW172" s="12"/>
      <c r="BX172" s="11"/>
      <c r="BY172" s="6"/>
      <c r="BZ172" s="6"/>
      <c r="CA172" s="12"/>
      <c r="CB172" s="11"/>
      <c r="CC172" s="83"/>
      <c r="CD172" s="1"/>
      <c r="CE172" s="1"/>
      <c r="CF172" s="1"/>
      <c r="CG172" s="1"/>
      <c r="CH172" s="1"/>
      <c r="CT172" s="23"/>
      <c r="CU172" s="36" t="str">
        <f t="shared" si="17"/>
        <v/>
      </c>
      <c r="CV172" s="37" t="str">
        <f>IF(AND(L172="",N172="",P172="",Q172=""),"",SUM(L172,N172,P172,#REF!,Q172))</f>
        <v/>
      </c>
      <c r="CW172" s="37" t="str">
        <f t="shared" si="18"/>
        <v/>
      </c>
      <c r="CX172" s="36" t="str">
        <f>IF(AND(T172="",V172="",X172="",Y172=""),"",SUM(T172,V172,X172,#REF!,Y172))</f>
        <v/>
      </c>
      <c r="CY172" s="37" t="str">
        <f t="shared" si="19"/>
        <v/>
      </c>
      <c r="CZ172" s="36" t="str">
        <f t="shared" si="20"/>
        <v/>
      </c>
      <c r="DA172" s="37" t="str">
        <f t="shared" si="21"/>
        <v/>
      </c>
      <c r="DB172" s="36" t="str">
        <f>IF(AND(AK172="",AN172="",AO172="",AP172=""),"",SUM(AK172,AN172,AO172,#REF!,AP172))</f>
        <v/>
      </c>
      <c r="DC172" s="37" t="str">
        <f t="shared" si="22"/>
        <v/>
      </c>
      <c r="DD172" s="36" t="str">
        <f>IF(AND(AS172="",AV172="",AW172="",AX172=""),"",SUM(AS172,AV172,AW172,#REF!,AX172))</f>
        <v/>
      </c>
      <c r="DE172" s="37" t="str">
        <f t="shared" si="23"/>
        <v/>
      </c>
      <c r="DF172" s="36" t="str">
        <f>IF(AND(BA172="",BD172="",BE172="",BF172=""),"",SUM(BA172,BD172,BE172,#REF!,BF172))</f>
        <v/>
      </c>
      <c r="DG172" s="37" t="str">
        <f t="shared" si="24"/>
        <v/>
      </c>
      <c r="DH172" s="34" t="e">
        <f>IF(AND(#REF!="",#REF!="",#REF!="",#REF!=""),"",SUM(#REF!,#REF!,#REF!,#REF!))</f>
        <v>#REF!</v>
      </c>
      <c r="DI172" s="34" t="str">
        <f t="shared" si="16"/>
        <v/>
      </c>
    </row>
    <row r="173" spans="1:113">
      <c r="A173" s="73">
        <v>167</v>
      </c>
      <c r="B173" s="412"/>
      <c r="C173" s="413"/>
      <c r="D173" s="414"/>
      <c r="E173" s="415"/>
      <c r="F173" s="416"/>
      <c r="G173" s="416"/>
      <c r="H173" s="417"/>
      <c r="I173" s="418"/>
      <c r="J173" s="419"/>
      <c r="K173" s="420"/>
      <c r="L173" s="11"/>
      <c r="M173" s="6"/>
      <c r="N173" s="6"/>
      <c r="O173" s="6"/>
      <c r="P173" s="6"/>
      <c r="Q173" s="41"/>
      <c r="R173" s="44"/>
      <c r="S173" s="12"/>
      <c r="T173" s="17"/>
      <c r="U173" s="18"/>
      <c r="V173" s="18"/>
      <c r="W173" s="18"/>
      <c r="X173" s="18"/>
      <c r="Y173" s="46"/>
      <c r="Z173" s="44"/>
      <c r="AA173" s="41"/>
      <c r="AB173" s="294"/>
      <c r="AC173" s="6"/>
      <c r="AD173" s="6"/>
      <c r="AE173" s="6"/>
      <c r="AF173" s="6"/>
      <c r="AG173" s="41"/>
      <c r="AH173" s="44"/>
      <c r="AI173" s="6"/>
      <c r="AJ173" s="44"/>
      <c r="AK173" s="11"/>
      <c r="AL173" s="6"/>
      <c r="AM173" s="6"/>
      <c r="AN173" s="6"/>
      <c r="AO173" s="6"/>
      <c r="AP173" s="41"/>
      <c r="AQ173" s="44"/>
      <c r="AR173" s="12"/>
      <c r="AS173" s="11"/>
      <c r="AT173" s="6"/>
      <c r="AU173" s="6"/>
      <c r="AV173" s="6"/>
      <c r="AW173" s="6"/>
      <c r="AX173" s="41"/>
      <c r="AY173" s="44"/>
      <c r="AZ173" s="12"/>
      <c r="BA173" s="11"/>
      <c r="BB173" s="6"/>
      <c r="BC173" s="6"/>
      <c r="BD173" s="6"/>
      <c r="BE173" s="6"/>
      <c r="BF173" s="41"/>
      <c r="BG173" s="44"/>
      <c r="BH173" s="12"/>
      <c r="BI173" s="11"/>
      <c r="BJ173" s="6"/>
      <c r="BK173" s="6"/>
      <c r="BL173" s="6"/>
      <c r="BM173" s="41"/>
      <c r="BN173" s="11"/>
      <c r="BO173" s="6"/>
      <c r="BP173" s="6"/>
      <c r="BQ173" s="6"/>
      <c r="BR173" s="12"/>
      <c r="BS173" s="11"/>
      <c r="BT173" s="6"/>
      <c r="BU173" s="6"/>
      <c r="BV173" s="6"/>
      <c r="BW173" s="12"/>
      <c r="BX173" s="11"/>
      <c r="BY173" s="6"/>
      <c r="BZ173" s="6"/>
      <c r="CA173" s="12"/>
      <c r="CB173" s="11"/>
      <c r="CC173" s="83"/>
      <c r="CD173" s="1"/>
      <c r="CE173" s="1"/>
      <c r="CF173" s="1"/>
      <c r="CG173" s="1"/>
      <c r="CH173" s="1"/>
      <c r="CT173" s="23"/>
      <c r="CU173" s="36" t="str">
        <f t="shared" si="17"/>
        <v/>
      </c>
      <c r="CV173" s="37" t="str">
        <f>IF(AND(L173="",N173="",P173="",Q173=""),"",SUM(L173,N173,P173,#REF!,Q173))</f>
        <v/>
      </c>
      <c r="CW173" s="37" t="str">
        <f t="shared" si="18"/>
        <v/>
      </c>
      <c r="CX173" s="36" t="str">
        <f>IF(AND(T173="",V173="",X173="",Y173=""),"",SUM(T173,V173,X173,#REF!,Y173))</f>
        <v/>
      </c>
      <c r="CY173" s="37" t="str">
        <f t="shared" si="19"/>
        <v/>
      </c>
      <c r="CZ173" s="36" t="str">
        <f t="shared" si="20"/>
        <v/>
      </c>
      <c r="DA173" s="37" t="str">
        <f t="shared" si="21"/>
        <v/>
      </c>
      <c r="DB173" s="36" t="str">
        <f>IF(AND(AK173="",AN173="",AO173="",AP173=""),"",SUM(AK173,AN173,AO173,#REF!,AP173))</f>
        <v/>
      </c>
      <c r="DC173" s="37" t="str">
        <f t="shared" si="22"/>
        <v/>
      </c>
      <c r="DD173" s="36" t="str">
        <f>IF(AND(AS173="",AV173="",AW173="",AX173=""),"",SUM(AS173,AV173,AW173,#REF!,AX173))</f>
        <v/>
      </c>
      <c r="DE173" s="37" t="str">
        <f t="shared" si="23"/>
        <v/>
      </c>
      <c r="DF173" s="36" t="str">
        <f>IF(AND(BA173="",BD173="",BE173="",BF173=""),"",SUM(BA173,BD173,BE173,#REF!,BF173))</f>
        <v/>
      </c>
      <c r="DG173" s="37" t="str">
        <f t="shared" si="24"/>
        <v/>
      </c>
      <c r="DH173" s="34" t="e">
        <f>IF(AND(#REF!="",#REF!="",#REF!="",#REF!=""),"",SUM(#REF!,#REF!,#REF!,#REF!))</f>
        <v>#REF!</v>
      </c>
      <c r="DI173" s="34" t="str">
        <f t="shared" si="16"/>
        <v/>
      </c>
    </row>
    <row r="174" spans="1:113">
      <c r="A174" s="73">
        <v>168</v>
      </c>
      <c r="B174" s="412"/>
      <c r="C174" s="413"/>
      <c r="D174" s="414"/>
      <c r="E174" s="415"/>
      <c r="F174" s="416"/>
      <c r="G174" s="416"/>
      <c r="H174" s="417"/>
      <c r="I174" s="418"/>
      <c r="J174" s="419"/>
      <c r="K174" s="420"/>
      <c r="L174" s="11"/>
      <c r="M174" s="6"/>
      <c r="N174" s="6"/>
      <c r="O174" s="6"/>
      <c r="P174" s="6"/>
      <c r="Q174" s="41"/>
      <c r="R174" s="44"/>
      <c r="S174" s="12"/>
      <c r="T174" s="17"/>
      <c r="U174" s="18"/>
      <c r="V174" s="18"/>
      <c r="W174" s="18"/>
      <c r="X174" s="18"/>
      <c r="Y174" s="46"/>
      <c r="Z174" s="44"/>
      <c r="AA174" s="41"/>
      <c r="AB174" s="294"/>
      <c r="AC174" s="6"/>
      <c r="AD174" s="6"/>
      <c r="AE174" s="6"/>
      <c r="AF174" s="6"/>
      <c r="AG174" s="41"/>
      <c r="AH174" s="44"/>
      <c r="AI174" s="6"/>
      <c r="AJ174" s="44"/>
      <c r="AK174" s="11"/>
      <c r="AL174" s="6"/>
      <c r="AM174" s="6"/>
      <c r="AN174" s="6"/>
      <c r="AO174" s="6"/>
      <c r="AP174" s="41"/>
      <c r="AQ174" s="44"/>
      <c r="AR174" s="12"/>
      <c r="AS174" s="11"/>
      <c r="AT174" s="6"/>
      <c r="AU174" s="6"/>
      <c r="AV174" s="6"/>
      <c r="AW174" s="6"/>
      <c r="AX174" s="41"/>
      <c r="AY174" s="44"/>
      <c r="AZ174" s="12"/>
      <c r="BA174" s="11"/>
      <c r="BB174" s="6"/>
      <c r="BC174" s="6"/>
      <c r="BD174" s="6"/>
      <c r="BE174" s="6"/>
      <c r="BF174" s="41"/>
      <c r="BG174" s="44"/>
      <c r="BH174" s="12"/>
      <c r="BI174" s="11"/>
      <c r="BJ174" s="6"/>
      <c r="BK174" s="6"/>
      <c r="BL174" s="6"/>
      <c r="BM174" s="41"/>
      <c r="BN174" s="11"/>
      <c r="BO174" s="6"/>
      <c r="BP174" s="6"/>
      <c r="BQ174" s="6"/>
      <c r="BR174" s="12"/>
      <c r="BS174" s="11"/>
      <c r="BT174" s="6"/>
      <c r="BU174" s="6"/>
      <c r="BV174" s="6"/>
      <c r="BW174" s="12"/>
      <c r="BX174" s="11"/>
      <c r="BY174" s="6"/>
      <c r="BZ174" s="6"/>
      <c r="CA174" s="12"/>
      <c r="CB174" s="11"/>
      <c r="CC174" s="83"/>
      <c r="CD174" s="1"/>
      <c r="CE174" s="1"/>
      <c r="CF174" s="1"/>
      <c r="CG174" s="1"/>
      <c r="CH174" s="1"/>
      <c r="CT174" s="23"/>
      <c r="CU174" s="36" t="str">
        <f t="shared" si="17"/>
        <v/>
      </c>
      <c r="CV174" s="37" t="str">
        <f>IF(AND(L174="",N174="",P174="",Q174=""),"",SUM(L174,N174,P174,#REF!,Q174))</f>
        <v/>
      </c>
      <c r="CW174" s="37" t="str">
        <f t="shared" si="18"/>
        <v/>
      </c>
      <c r="CX174" s="36" t="str">
        <f>IF(AND(T174="",V174="",X174="",Y174=""),"",SUM(T174,V174,X174,#REF!,Y174))</f>
        <v/>
      </c>
      <c r="CY174" s="37" t="str">
        <f t="shared" si="19"/>
        <v/>
      </c>
      <c r="CZ174" s="36" t="str">
        <f t="shared" si="20"/>
        <v/>
      </c>
      <c r="DA174" s="37" t="str">
        <f t="shared" si="21"/>
        <v/>
      </c>
      <c r="DB174" s="36" t="str">
        <f>IF(AND(AK174="",AN174="",AO174="",AP174=""),"",SUM(AK174,AN174,AO174,#REF!,AP174))</f>
        <v/>
      </c>
      <c r="DC174" s="37" t="str">
        <f t="shared" si="22"/>
        <v/>
      </c>
      <c r="DD174" s="36" t="str">
        <f>IF(AND(AS174="",AV174="",AW174="",AX174=""),"",SUM(AS174,AV174,AW174,#REF!,AX174))</f>
        <v/>
      </c>
      <c r="DE174" s="37" t="str">
        <f t="shared" si="23"/>
        <v/>
      </c>
      <c r="DF174" s="36" t="str">
        <f>IF(AND(BA174="",BD174="",BE174="",BF174=""),"",SUM(BA174,BD174,BE174,#REF!,BF174))</f>
        <v/>
      </c>
      <c r="DG174" s="37" t="str">
        <f t="shared" si="24"/>
        <v/>
      </c>
      <c r="DH174" s="34" t="e">
        <f>IF(AND(#REF!="",#REF!="",#REF!="",#REF!=""),"",SUM(#REF!,#REF!,#REF!,#REF!))</f>
        <v>#REF!</v>
      </c>
      <c r="DI174" s="34" t="str">
        <f t="shared" si="16"/>
        <v/>
      </c>
    </row>
    <row r="175" spans="1:113">
      <c r="A175" s="73">
        <v>169</v>
      </c>
      <c r="B175" s="412"/>
      <c r="C175" s="413"/>
      <c r="D175" s="414"/>
      <c r="E175" s="415"/>
      <c r="F175" s="416"/>
      <c r="G175" s="416"/>
      <c r="H175" s="417"/>
      <c r="I175" s="418"/>
      <c r="J175" s="419"/>
      <c r="K175" s="420"/>
      <c r="L175" s="11"/>
      <c r="M175" s="6"/>
      <c r="N175" s="6"/>
      <c r="O175" s="6"/>
      <c r="P175" s="6"/>
      <c r="Q175" s="41"/>
      <c r="R175" s="44"/>
      <c r="S175" s="12"/>
      <c r="T175" s="17"/>
      <c r="U175" s="18"/>
      <c r="V175" s="18"/>
      <c r="W175" s="18"/>
      <c r="X175" s="18"/>
      <c r="Y175" s="46"/>
      <c r="Z175" s="44"/>
      <c r="AA175" s="41"/>
      <c r="AB175" s="294"/>
      <c r="AC175" s="6"/>
      <c r="AD175" s="6"/>
      <c r="AE175" s="6"/>
      <c r="AF175" s="6"/>
      <c r="AG175" s="41"/>
      <c r="AH175" s="44"/>
      <c r="AI175" s="6"/>
      <c r="AJ175" s="44"/>
      <c r="AK175" s="11"/>
      <c r="AL175" s="6"/>
      <c r="AM175" s="6"/>
      <c r="AN175" s="6"/>
      <c r="AO175" s="6"/>
      <c r="AP175" s="41"/>
      <c r="AQ175" s="44"/>
      <c r="AR175" s="12"/>
      <c r="AS175" s="11"/>
      <c r="AT175" s="6"/>
      <c r="AU175" s="6"/>
      <c r="AV175" s="6"/>
      <c r="AW175" s="6"/>
      <c r="AX175" s="41"/>
      <c r="AY175" s="44"/>
      <c r="AZ175" s="12"/>
      <c r="BA175" s="11"/>
      <c r="BB175" s="6"/>
      <c r="BC175" s="6"/>
      <c r="BD175" s="6"/>
      <c r="BE175" s="6"/>
      <c r="BF175" s="41"/>
      <c r="BG175" s="44"/>
      <c r="BH175" s="12"/>
      <c r="BI175" s="11"/>
      <c r="BJ175" s="6"/>
      <c r="BK175" s="6"/>
      <c r="BL175" s="6"/>
      <c r="BM175" s="41"/>
      <c r="BN175" s="11"/>
      <c r="BO175" s="6"/>
      <c r="BP175" s="6"/>
      <c r="BQ175" s="6"/>
      <c r="BR175" s="12"/>
      <c r="BS175" s="11"/>
      <c r="BT175" s="6"/>
      <c r="BU175" s="6"/>
      <c r="BV175" s="6"/>
      <c r="BW175" s="12"/>
      <c r="BX175" s="11"/>
      <c r="BY175" s="6"/>
      <c r="BZ175" s="6"/>
      <c r="CA175" s="12"/>
      <c r="CB175" s="11"/>
      <c r="CC175" s="83"/>
      <c r="CD175" s="1"/>
      <c r="CE175" s="1"/>
      <c r="CF175" s="1"/>
      <c r="CG175" s="1"/>
      <c r="CH175" s="1"/>
      <c r="CT175" s="23"/>
      <c r="CU175" s="36" t="str">
        <f t="shared" si="17"/>
        <v/>
      </c>
      <c r="CV175" s="37" t="str">
        <f>IF(AND(L175="",N175="",P175="",Q175=""),"",SUM(L175,N175,P175,#REF!,Q175))</f>
        <v/>
      </c>
      <c r="CW175" s="37" t="str">
        <f t="shared" si="18"/>
        <v/>
      </c>
      <c r="CX175" s="36" t="str">
        <f>IF(AND(T175="",V175="",X175="",Y175=""),"",SUM(T175,V175,X175,#REF!,Y175))</f>
        <v/>
      </c>
      <c r="CY175" s="37" t="str">
        <f t="shared" si="19"/>
        <v/>
      </c>
      <c r="CZ175" s="36" t="str">
        <f t="shared" si="20"/>
        <v/>
      </c>
      <c r="DA175" s="37" t="str">
        <f t="shared" si="21"/>
        <v/>
      </c>
      <c r="DB175" s="36" t="str">
        <f>IF(AND(AK175="",AN175="",AO175="",AP175=""),"",SUM(AK175,AN175,AO175,#REF!,AP175))</f>
        <v/>
      </c>
      <c r="DC175" s="37" t="str">
        <f t="shared" si="22"/>
        <v/>
      </c>
      <c r="DD175" s="36" t="str">
        <f>IF(AND(AS175="",AV175="",AW175="",AX175=""),"",SUM(AS175,AV175,AW175,#REF!,AX175))</f>
        <v/>
      </c>
      <c r="DE175" s="37" t="str">
        <f t="shared" si="23"/>
        <v/>
      </c>
      <c r="DF175" s="36" t="str">
        <f>IF(AND(BA175="",BD175="",BE175="",BF175=""),"",SUM(BA175,BD175,BE175,#REF!,BF175))</f>
        <v/>
      </c>
      <c r="DG175" s="37" t="str">
        <f t="shared" si="24"/>
        <v/>
      </c>
      <c r="DH175" s="34" t="e">
        <f>IF(AND(#REF!="",#REF!="",#REF!="",#REF!=""),"",SUM(#REF!,#REF!,#REF!,#REF!))</f>
        <v>#REF!</v>
      </c>
      <c r="DI175" s="34" t="str">
        <f t="shared" si="16"/>
        <v/>
      </c>
    </row>
    <row r="176" spans="1:113">
      <c r="A176" s="73">
        <v>170</v>
      </c>
      <c r="B176" s="412"/>
      <c r="C176" s="413"/>
      <c r="D176" s="414"/>
      <c r="E176" s="415"/>
      <c r="F176" s="416"/>
      <c r="G176" s="416"/>
      <c r="H176" s="417"/>
      <c r="I176" s="418"/>
      <c r="J176" s="419"/>
      <c r="K176" s="420"/>
      <c r="L176" s="11"/>
      <c r="M176" s="6"/>
      <c r="N176" s="6"/>
      <c r="O176" s="6"/>
      <c r="P176" s="6"/>
      <c r="Q176" s="41"/>
      <c r="R176" s="44"/>
      <c r="S176" s="12"/>
      <c r="T176" s="17"/>
      <c r="U176" s="18"/>
      <c r="V176" s="18"/>
      <c r="W176" s="18"/>
      <c r="X176" s="18"/>
      <c r="Y176" s="46"/>
      <c r="Z176" s="44"/>
      <c r="AA176" s="41"/>
      <c r="AB176" s="294"/>
      <c r="AC176" s="6"/>
      <c r="AD176" s="6"/>
      <c r="AE176" s="6"/>
      <c r="AF176" s="6"/>
      <c r="AG176" s="41"/>
      <c r="AH176" s="44"/>
      <c r="AI176" s="6"/>
      <c r="AJ176" s="44"/>
      <c r="AK176" s="11"/>
      <c r="AL176" s="6"/>
      <c r="AM176" s="6"/>
      <c r="AN176" s="6"/>
      <c r="AO176" s="6"/>
      <c r="AP176" s="41"/>
      <c r="AQ176" s="44"/>
      <c r="AR176" s="12"/>
      <c r="AS176" s="11"/>
      <c r="AT176" s="6"/>
      <c r="AU176" s="6"/>
      <c r="AV176" s="6"/>
      <c r="AW176" s="6"/>
      <c r="AX176" s="41"/>
      <c r="AY176" s="44"/>
      <c r="AZ176" s="12"/>
      <c r="BA176" s="11"/>
      <c r="BB176" s="6"/>
      <c r="BC176" s="6"/>
      <c r="BD176" s="6"/>
      <c r="BE176" s="6"/>
      <c r="BF176" s="41"/>
      <c r="BG176" s="44"/>
      <c r="BH176" s="12"/>
      <c r="BI176" s="11"/>
      <c r="BJ176" s="6"/>
      <c r="BK176" s="6"/>
      <c r="BL176" s="6"/>
      <c r="BM176" s="41"/>
      <c r="BN176" s="11"/>
      <c r="BO176" s="6"/>
      <c r="BP176" s="6"/>
      <c r="BQ176" s="6"/>
      <c r="BR176" s="12"/>
      <c r="BS176" s="11"/>
      <c r="BT176" s="6"/>
      <c r="BU176" s="6"/>
      <c r="BV176" s="6"/>
      <c r="BW176" s="12"/>
      <c r="BX176" s="11"/>
      <c r="BY176" s="6"/>
      <c r="BZ176" s="6"/>
      <c r="CA176" s="12"/>
      <c r="CB176" s="11"/>
      <c r="CC176" s="83"/>
      <c r="CD176" s="1"/>
      <c r="CE176" s="1"/>
      <c r="CF176" s="1"/>
      <c r="CG176" s="1"/>
      <c r="CH176" s="1"/>
      <c r="CT176" s="23"/>
      <c r="CU176" s="36" t="str">
        <f t="shared" si="17"/>
        <v/>
      </c>
      <c r="CV176" s="37" t="str">
        <f>IF(AND(L176="",N176="",P176="",Q176=""),"",SUM(L176,N176,P176,#REF!,Q176))</f>
        <v/>
      </c>
      <c r="CW176" s="37" t="str">
        <f t="shared" si="18"/>
        <v/>
      </c>
      <c r="CX176" s="36" t="str">
        <f>IF(AND(T176="",V176="",X176="",Y176=""),"",SUM(T176,V176,X176,#REF!,Y176))</f>
        <v/>
      </c>
      <c r="CY176" s="37" t="str">
        <f t="shared" si="19"/>
        <v/>
      </c>
      <c r="CZ176" s="36" t="str">
        <f t="shared" si="20"/>
        <v/>
      </c>
      <c r="DA176" s="37" t="str">
        <f t="shared" si="21"/>
        <v/>
      </c>
      <c r="DB176" s="36" t="str">
        <f>IF(AND(AK176="",AN176="",AO176="",AP176=""),"",SUM(AK176,AN176,AO176,#REF!,AP176))</f>
        <v/>
      </c>
      <c r="DC176" s="37" t="str">
        <f t="shared" si="22"/>
        <v/>
      </c>
      <c r="DD176" s="36" t="str">
        <f>IF(AND(AS176="",AV176="",AW176="",AX176=""),"",SUM(AS176,AV176,AW176,#REF!,AX176))</f>
        <v/>
      </c>
      <c r="DE176" s="37" t="str">
        <f t="shared" si="23"/>
        <v/>
      </c>
      <c r="DF176" s="36" t="str">
        <f>IF(AND(BA176="",BD176="",BE176="",BF176=""),"",SUM(BA176,BD176,BE176,#REF!,BF176))</f>
        <v/>
      </c>
      <c r="DG176" s="37" t="str">
        <f t="shared" si="24"/>
        <v/>
      </c>
      <c r="DH176" s="34" t="e">
        <f>IF(AND(#REF!="",#REF!="",#REF!="",#REF!=""),"",SUM(#REF!,#REF!,#REF!,#REF!))</f>
        <v>#REF!</v>
      </c>
      <c r="DI176" s="34" t="str">
        <f t="shared" si="16"/>
        <v/>
      </c>
    </row>
    <row r="177" spans="1:113">
      <c r="A177" s="73">
        <v>171</v>
      </c>
      <c r="B177" s="412"/>
      <c r="C177" s="413"/>
      <c r="D177" s="414"/>
      <c r="E177" s="415"/>
      <c r="F177" s="416"/>
      <c r="G177" s="416"/>
      <c r="H177" s="417"/>
      <c r="I177" s="418"/>
      <c r="J177" s="419"/>
      <c r="K177" s="420"/>
      <c r="L177" s="11"/>
      <c r="M177" s="6"/>
      <c r="N177" s="6"/>
      <c r="O177" s="6"/>
      <c r="P177" s="6"/>
      <c r="Q177" s="41"/>
      <c r="R177" s="44"/>
      <c r="S177" s="12"/>
      <c r="T177" s="17"/>
      <c r="U177" s="18"/>
      <c r="V177" s="18"/>
      <c r="W177" s="18"/>
      <c r="X177" s="18"/>
      <c r="Y177" s="46"/>
      <c r="Z177" s="44"/>
      <c r="AA177" s="41"/>
      <c r="AB177" s="294"/>
      <c r="AC177" s="6"/>
      <c r="AD177" s="6"/>
      <c r="AE177" s="6"/>
      <c r="AF177" s="6"/>
      <c r="AG177" s="41"/>
      <c r="AH177" s="44"/>
      <c r="AI177" s="6"/>
      <c r="AJ177" s="44"/>
      <c r="AK177" s="11"/>
      <c r="AL177" s="6"/>
      <c r="AM177" s="6"/>
      <c r="AN177" s="6"/>
      <c r="AO177" s="6"/>
      <c r="AP177" s="41"/>
      <c r="AQ177" s="44"/>
      <c r="AR177" s="12"/>
      <c r="AS177" s="11"/>
      <c r="AT177" s="6"/>
      <c r="AU177" s="6"/>
      <c r="AV177" s="6"/>
      <c r="AW177" s="6"/>
      <c r="AX177" s="41"/>
      <c r="AY177" s="44"/>
      <c r="AZ177" s="12"/>
      <c r="BA177" s="11"/>
      <c r="BB177" s="6"/>
      <c r="BC177" s="6"/>
      <c r="BD177" s="6"/>
      <c r="BE177" s="6"/>
      <c r="BF177" s="41"/>
      <c r="BG177" s="44"/>
      <c r="BH177" s="12"/>
      <c r="BI177" s="11"/>
      <c r="BJ177" s="6"/>
      <c r="BK177" s="6"/>
      <c r="BL177" s="6"/>
      <c r="BM177" s="41"/>
      <c r="BN177" s="11"/>
      <c r="BO177" s="6"/>
      <c r="BP177" s="6"/>
      <c r="BQ177" s="6"/>
      <c r="BR177" s="12"/>
      <c r="BS177" s="11"/>
      <c r="BT177" s="6"/>
      <c r="BU177" s="6"/>
      <c r="BV177" s="6"/>
      <c r="BW177" s="12"/>
      <c r="BX177" s="11"/>
      <c r="BY177" s="6"/>
      <c r="BZ177" s="6"/>
      <c r="CA177" s="12"/>
      <c r="CB177" s="11"/>
      <c r="CC177" s="83"/>
      <c r="CD177" s="1"/>
      <c r="CE177" s="1"/>
      <c r="CF177" s="1"/>
      <c r="CG177" s="1"/>
      <c r="CH177" s="1"/>
      <c r="CT177" s="23"/>
      <c r="CU177" s="36" t="str">
        <f t="shared" si="17"/>
        <v/>
      </c>
      <c r="CV177" s="37" t="str">
        <f>IF(AND(L177="",N177="",P177="",Q177=""),"",SUM(L177,N177,P177,#REF!,Q177))</f>
        <v/>
      </c>
      <c r="CW177" s="37" t="str">
        <f t="shared" si="18"/>
        <v/>
      </c>
      <c r="CX177" s="36" t="str">
        <f>IF(AND(T177="",V177="",X177="",Y177=""),"",SUM(T177,V177,X177,#REF!,Y177))</f>
        <v/>
      </c>
      <c r="CY177" s="37" t="str">
        <f t="shared" si="19"/>
        <v/>
      </c>
      <c r="CZ177" s="36" t="str">
        <f t="shared" si="20"/>
        <v/>
      </c>
      <c r="DA177" s="37" t="str">
        <f t="shared" si="21"/>
        <v/>
      </c>
      <c r="DB177" s="36" t="str">
        <f>IF(AND(AK177="",AN177="",AO177="",AP177=""),"",SUM(AK177,AN177,AO177,#REF!,AP177))</f>
        <v/>
      </c>
      <c r="DC177" s="37" t="str">
        <f t="shared" si="22"/>
        <v/>
      </c>
      <c r="DD177" s="36" t="str">
        <f>IF(AND(AS177="",AV177="",AW177="",AX177=""),"",SUM(AS177,AV177,AW177,#REF!,AX177))</f>
        <v/>
      </c>
      <c r="DE177" s="37" t="str">
        <f t="shared" si="23"/>
        <v/>
      </c>
      <c r="DF177" s="36" t="str">
        <f>IF(AND(BA177="",BD177="",BE177="",BF177=""),"",SUM(BA177,BD177,BE177,#REF!,BF177))</f>
        <v/>
      </c>
      <c r="DG177" s="37" t="str">
        <f t="shared" si="24"/>
        <v/>
      </c>
      <c r="DH177" s="34" t="e">
        <f>IF(AND(#REF!="",#REF!="",#REF!="",#REF!=""),"",SUM(#REF!,#REF!,#REF!,#REF!))</f>
        <v>#REF!</v>
      </c>
      <c r="DI177" s="34" t="str">
        <f t="shared" si="16"/>
        <v/>
      </c>
    </row>
    <row r="178" spans="1:113">
      <c r="A178" s="73">
        <v>172</v>
      </c>
      <c r="B178" s="412"/>
      <c r="C178" s="413"/>
      <c r="D178" s="414"/>
      <c r="E178" s="415"/>
      <c r="F178" s="416"/>
      <c r="G178" s="416"/>
      <c r="H178" s="417"/>
      <c r="I178" s="418"/>
      <c r="J178" s="419"/>
      <c r="K178" s="420"/>
      <c r="L178" s="11"/>
      <c r="M178" s="6"/>
      <c r="N178" s="6"/>
      <c r="O178" s="6"/>
      <c r="P178" s="6"/>
      <c r="Q178" s="41"/>
      <c r="R178" s="44"/>
      <c r="S178" s="12"/>
      <c r="T178" s="17"/>
      <c r="U178" s="18"/>
      <c r="V178" s="18"/>
      <c r="W178" s="18"/>
      <c r="X178" s="18"/>
      <c r="Y178" s="46"/>
      <c r="Z178" s="44"/>
      <c r="AA178" s="41"/>
      <c r="AB178" s="294"/>
      <c r="AC178" s="6"/>
      <c r="AD178" s="6"/>
      <c r="AE178" s="6"/>
      <c r="AF178" s="6"/>
      <c r="AG178" s="41"/>
      <c r="AH178" s="44"/>
      <c r="AI178" s="6"/>
      <c r="AJ178" s="44"/>
      <c r="AK178" s="11"/>
      <c r="AL178" s="6"/>
      <c r="AM178" s="6"/>
      <c r="AN178" s="6"/>
      <c r="AO178" s="6"/>
      <c r="AP178" s="41"/>
      <c r="AQ178" s="44"/>
      <c r="AR178" s="12"/>
      <c r="AS178" s="11"/>
      <c r="AT178" s="6"/>
      <c r="AU178" s="6"/>
      <c r="AV178" s="6"/>
      <c r="AW178" s="6"/>
      <c r="AX178" s="41"/>
      <c r="AY178" s="44"/>
      <c r="AZ178" s="12"/>
      <c r="BA178" s="11"/>
      <c r="BB178" s="6"/>
      <c r="BC178" s="6"/>
      <c r="BD178" s="6"/>
      <c r="BE178" s="6"/>
      <c r="BF178" s="41"/>
      <c r="BG178" s="44"/>
      <c r="BH178" s="12"/>
      <c r="BI178" s="11"/>
      <c r="BJ178" s="6"/>
      <c r="BK178" s="6"/>
      <c r="BL178" s="6"/>
      <c r="BM178" s="41"/>
      <c r="BN178" s="11"/>
      <c r="BO178" s="6"/>
      <c r="BP178" s="6"/>
      <c r="BQ178" s="6"/>
      <c r="BR178" s="12"/>
      <c r="BS178" s="11"/>
      <c r="BT178" s="6"/>
      <c r="BU178" s="6"/>
      <c r="BV178" s="6"/>
      <c r="BW178" s="12"/>
      <c r="BX178" s="11"/>
      <c r="BY178" s="6"/>
      <c r="BZ178" s="6"/>
      <c r="CA178" s="12"/>
      <c r="CB178" s="11"/>
      <c r="CC178" s="83"/>
      <c r="CD178" s="1"/>
      <c r="CE178" s="1"/>
      <c r="CF178" s="1"/>
      <c r="CG178" s="1"/>
      <c r="CH178" s="1"/>
      <c r="CT178" s="23"/>
      <c r="CU178" s="36" t="str">
        <f t="shared" si="17"/>
        <v/>
      </c>
      <c r="CV178" s="37" t="str">
        <f>IF(AND(L178="",N178="",P178="",Q178=""),"",SUM(L178,N178,P178,#REF!,Q178))</f>
        <v/>
      </c>
      <c r="CW178" s="37" t="str">
        <f t="shared" si="18"/>
        <v/>
      </c>
      <c r="CX178" s="36" t="str">
        <f>IF(AND(T178="",V178="",X178="",Y178=""),"",SUM(T178,V178,X178,#REF!,Y178))</f>
        <v/>
      </c>
      <c r="CY178" s="37" t="str">
        <f t="shared" si="19"/>
        <v/>
      </c>
      <c r="CZ178" s="36" t="str">
        <f t="shared" si="20"/>
        <v/>
      </c>
      <c r="DA178" s="37" t="str">
        <f t="shared" si="21"/>
        <v/>
      </c>
      <c r="DB178" s="36" t="str">
        <f>IF(AND(AK178="",AN178="",AO178="",AP178=""),"",SUM(AK178,AN178,AO178,#REF!,AP178))</f>
        <v/>
      </c>
      <c r="DC178" s="37" t="str">
        <f t="shared" si="22"/>
        <v/>
      </c>
      <c r="DD178" s="36" t="str">
        <f>IF(AND(AS178="",AV178="",AW178="",AX178=""),"",SUM(AS178,AV178,AW178,#REF!,AX178))</f>
        <v/>
      </c>
      <c r="DE178" s="37" t="str">
        <f t="shared" si="23"/>
        <v/>
      </c>
      <c r="DF178" s="36" t="str">
        <f>IF(AND(BA178="",BD178="",BE178="",BF178=""),"",SUM(BA178,BD178,BE178,#REF!,BF178))</f>
        <v/>
      </c>
      <c r="DG178" s="37" t="str">
        <f t="shared" si="24"/>
        <v/>
      </c>
      <c r="DH178" s="34" t="e">
        <f>IF(AND(#REF!="",#REF!="",#REF!="",#REF!=""),"",SUM(#REF!,#REF!,#REF!,#REF!))</f>
        <v>#REF!</v>
      </c>
      <c r="DI178" s="34" t="str">
        <f t="shared" si="16"/>
        <v/>
      </c>
    </row>
    <row r="179" spans="1:113">
      <c r="A179" s="73">
        <v>173</v>
      </c>
      <c r="B179" s="412"/>
      <c r="C179" s="413"/>
      <c r="D179" s="414"/>
      <c r="E179" s="415"/>
      <c r="F179" s="416"/>
      <c r="G179" s="416"/>
      <c r="H179" s="417"/>
      <c r="I179" s="418"/>
      <c r="J179" s="419"/>
      <c r="K179" s="420"/>
      <c r="L179" s="11"/>
      <c r="M179" s="6"/>
      <c r="N179" s="6"/>
      <c r="O179" s="6"/>
      <c r="P179" s="6"/>
      <c r="Q179" s="41"/>
      <c r="R179" s="44"/>
      <c r="S179" s="12"/>
      <c r="T179" s="17"/>
      <c r="U179" s="18"/>
      <c r="V179" s="18"/>
      <c r="W179" s="18"/>
      <c r="X179" s="18"/>
      <c r="Y179" s="46"/>
      <c r="Z179" s="44"/>
      <c r="AA179" s="41"/>
      <c r="AB179" s="294"/>
      <c r="AC179" s="6"/>
      <c r="AD179" s="6"/>
      <c r="AE179" s="6"/>
      <c r="AF179" s="6"/>
      <c r="AG179" s="41"/>
      <c r="AH179" s="44"/>
      <c r="AI179" s="6"/>
      <c r="AJ179" s="44"/>
      <c r="AK179" s="11"/>
      <c r="AL179" s="6"/>
      <c r="AM179" s="6"/>
      <c r="AN179" s="6"/>
      <c r="AO179" s="6"/>
      <c r="AP179" s="41"/>
      <c r="AQ179" s="44"/>
      <c r="AR179" s="12"/>
      <c r="AS179" s="11"/>
      <c r="AT179" s="6"/>
      <c r="AU179" s="6"/>
      <c r="AV179" s="6"/>
      <c r="AW179" s="6"/>
      <c r="AX179" s="41"/>
      <c r="AY179" s="44"/>
      <c r="AZ179" s="12"/>
      <c r="BA179" s="11"/>
      <c r="BB179" s="6"/>
      <c r="BC179" s="6"/>
      <c r="BD179" s="6"/>
      <c r="BE179" s="6"/>
      <c r="BF179" s="41"/>
      <c r="BG179" s="44"/>
      <c r="BH179" s="12"/>
      <c r="BI179" s="11"/>
      <c r="BJ179" s="6"/>
      <c r="BK179" s="6"/>
      <c r="BL179" s="6"/>
      <c r="BM179" s="41"/>
      <c r="BN179" s="11"/>
      <c r="BO179" s="6"/>
      <c r="BP179" s="6"/>
      <c r="BQ179" s="6"/>
      <c r="BR179" s="12"/>
      <c r="BS179" s="11"/>
      <c r="BT179" s="6"/>
      <c r="BU179" s="6"/>
      <c r="BV179" s="6"/>
      <c r="BW179" s="12"/>
      <c r="BX179" s="11"/>
      <c r="BY179" s="6"/>
      <c r="BZ179" s="6"/>
      <c r="CA179" s="12"/>
      <c r="CB179" s="11"/>
      <c r="CC179" s="83"/>
      <c r="CD179" s="1"/>
      <c r="CE179" s="1"/>
      <c r="CF179" s="1"/>
      <c r="CG179" s="1"/>
      <c r="CH179" s="1"/>
      <c r="CT179" s="23"/>
      <c r="CU179" s="36" t="str">
        <f t="shared" si="17"/>
        <v/>
      </c>
      <c r="CV179" s="37" t="str">
        <f>IF(AND(L179="",N179="",P179="",Q179=""),"",SUM(L179,N179,P179,#REF!,Q179))</f>
        <v/>
      </c>
      <c r="CW179" s="37" t="str">
        <f t="shared" si="18"/>
        <v/>
      </c>
      <c r="CX179" s="36" t="str">
        <f>IF(AND(T179="",V179="",X179="",Y179=""),"",SUM(T179,V179,X179,#REF!,Y179))</f>
        <v/>
      </c>
      <c r="CY179" s="37" t="str">
        <f t="shared" si="19"/>
        <v/>
      </c>
      <c r="CZ179" s="36" t="str">
        <f t="shared" si="20"/>
        <v/>
      </c>
      <c r="DA179" s="37" t="str">
        <f t="shared" si="21"/>
        <v/>
      </c>
      <c r="DB179" s="36" t="str">
        <f>IF(AND(AK179="",AN179="",AO179="",AP179=""),"",SUM(AK179,AN179,AO179,#REF!,AP179))</f>
        <v/>
      </c>
      <c r="DC179" s="37" t="str">
        <f t="shared" si="22"/>
        <v/>
      </c>
      <c r="DD179" s="36" t="str">
        <f>IF(AND(AS179="",AV179="",AW179="",AX179=""),"",SUM(AS179,AV179,AW179,#REF!,AX179))</f>
        <v/>
      </c>
      <c r="DE179" s="37" t="str">
        <f t="shared" si="23"/>
        <v/>
      </c>
      <c r="DF179" s="36" t="str">
        <f>IF(AND(BA179="",BD179="",BE179="",BF179=""),"",SUM(BA179,BD179,BE179,#REF!,BF179))</f>
        <v/>
      </c>
      <c r="DG179" s="37" t="str">
        <f t="shared" si="24"/>
        <v/>
      </c>
      <c r="DH179" s="34" t="e">
        <f>IF(AND(#REF!="",#REF!="",#REF!="",#REF!=""),"",SUM(#REF!,#REF!,#REF!,#REF!))</f>
        <v>#REF!</v>
      </c>
      <c r="DI179" s="34" t="str">
        <f t="shared" si="16"/>
        <v/>
      </c>
    </row>
    <row r="180" spans="1:113">
      <c r="A180" s="73">
        <v>174</v>
      </c>
      <c r="B180" s="412"/>
      <c r="C180" s="413"/>
      <c r="D180" s="414"/>
      <c r="E180" s="415"/>
      <c r="F180" s="416"/>
      <c r="G180" s="416"/>
      <c r="H180" s="417"/>
      <c r="I180" s="418"/>
      <c r="J180" s="419"/>
      <c r="K180" s="420"/>
      <c r="L180" s="11"/>
      <c r="M180" s="6"/>
      <c r="N180" s="6"/>
      <c r="O180" s="6"/>
      <c r="P180" s="6"/>
      <c r="Q180" s="41"/>
      <c r="R180" s="44"/>
      <c r="S180" s="12"/>
      <c r="T180" s="17"/>
      <c r="U180" s="18"/>
      <c r="V180" s="18"/>
      <c r="W180" s="18"/>
      <c r="X180" s="18"/>
      <c r="Y180" s="46"/>
      <c r="Z180" s="44"/>
      <c r="AA180" s="41"/>
      <c r="AB180" s="294"/>
      <c r="AC180" s="6"/>
      <c r="AD180" s="6"/>
      <c r="AE180" s="6"/>
      <c r="AF180" s="6"/>
      <c r="AG180" s="41"/>
      <c r="AH180" s="44"/>
      <c r="AI180" s="6"/>
      <c r="AJ180" s="44"/>
      <c r="AK180" s="11"/>
      <c r="AL180" s="6"/>
      <c r="AM180" s="6"/>
      <c r="AN180" s="6"/>
      <c r="AO180" s="6"/>
      <c r="AP180" s="41"/>
      <c r="AQ180" s="44"/>
      <c r="AR180" s="12"/>
      <c r="AS180" s="11"/>
      <c r="AT180" s="6"/>
      <c r="AU180" s="6"/>
      <c r="AV180" s="6"/>
      <c r="AW180" s="6"/>
      <c r="AX180" s="41"/>
      <c r="AY180" s="44"/>
      <c r="AZ180" s="12"/>
      <c r="BA180" s="11"/>
      <c r="BB180" s="6"/>
      <c r="BC180" s="6"/>
      <c r="BD180" s="6"/>
      <c r="BE180" s="6"/>
      <c r="BF180" s="41"/>
      <c r="BG180" s="44"/>
      <c r="BH180" s="12"/>
      <c r="BI180" s="11"/>
      <c r="BJ180" s="6"/>
      <c r="BK180" s="6"/>
      <c r="BL180" s="6"/>
      <c r="BM180" s="41"/>
      <c r="BN180" s="11"/>
      <c r="BO180" s="6"/>
      <c r="BP180" s="6"/>
      <c r="BQ180" s="6"/>
      <c r="BR180" s="12"/>
      <c r="BS180" s="11"/>
      <c r="BT180" s="6"/>
      <c r="BU180" s="6"/>
      <c r="BV180" s="6"/>
      <c r="BW180" s="12"/>
      <c r="BX180" s="11"/>
      <c r="BY180" s="6"/>
      <c r="BZ180" s="6"/>
      <c r="CA180" s="12"/>
      <c r="CB180" s="11"/>
      <c r="CC180" s="83"/>
      <c r="CD180" s="1"/>
      <c r="CE180" s="1"/>
      <c r="CF180" s="1"/>
      <c r="CG180" s="1"/>
      <c r="CH180" s="1"/>
      <c r="CT180" s="23"/>
      <c r="CU180" s="36" t="str">
        <f t="shared" si="17"/>
        <v/>
      </c>
      <c r="CV180" s="37" t="str">
        <f>IF(AND(L180="",N180="",P180="",Q180=""),"",SUM(L180,N180,P180,#REF!,Q180))</f>
        <v/>
      </c>
      <c r="CW180" s="37" t="str">
        <f t="shared" si="18"/>
        <v/>
      </c>
      <c r="CX180" s="36" t="str">
        <f>IF(AND(T180="",V180="",X180="",Y180=""),"",SUM(T180,V180,X180,#REF!,Y180))</f>
        <v/>
      </c>
      <c r="CY180" s="37" t="str">
        <f t="shared" si="19"/>
        <v/>
      </c>
      <c r="CZ180" s="36" t="str">
        <f t="shared" si="20"/>
        <v/>
      </c>
      <c r="DA180" s="37" t="str">
        <f t="shared" si="21"/>
        <v/>
      </c>
      <c r="DB180" s="36" t="str">
        <f>IF(AND(AK180="",AN180="",AO180="",AP180=""),"",SUM(AK180,AN180,AO180,#REF!,AP180))</f>
        <v/>
      </c>
      <c r="DC180" s="37" t="str">
        <f t="shared" si="22"/>
        <v/>
      </c>
      <c r="DD180" s="36" t="str">
        <f>IF(AND(AS180="",AV180="",AW180="",AX180=""),"",SUM(AS180,AV180,AW180,#REF!,AX180))</f>
        <v/>
      </c>
      <c r="DE180" s="37" t="str">
        <f t="shared" si="23"/>
        <v/>
      </c>
      <c r="DF180" s="36" t="str">
        <f>IF(AND(BA180="",BD180="",BE180="",BF180=""),"",SUM(BA180,BD180,BE180,#REF!,BF180))</f>
        <v/>
      </c>
      <c r="DG180" s="37" t="str">
        <f t="shared" si="24"/>
        <v/>
      </c>
      <c r="DH180" s="34" t="e">
        <f>IF(AND(#REF!="",#REF!="",#REF!="",#REF!=""),"",SUM(#REF!,#REF!,#REF!,#REF!))</f>
        <v>#REF!</v>
      </c>
      <c r="DI180" s="34" t="str">
        <f t="shared" si="16"/>
        <v/>
      </c>
    </row>
    <row r="181" spans="1:113">
      <c r="A181" s="73">
        <v>175</v>
      </c>
      <c r="B181" s="412"/>
      <c r="C181" s="413"/>
      <c r="D181" s="414"/>
      <c r="E181" s="415"/>
      <c r="F181" s="416"/>
      <c r="G181" s="416"/>
      <c r="H181" s="417"/>
      <c r="I181" s="418"/>
      <c r="J181" s="419"/>
      <c r="K181" s="420"/>
      <c r="L181" s="11"/>
      <c r="M181" s="6"/>
      <c r="N181" s="6"/>
      <c r="O181" s="6"/>
      <c r="P181" s="6"/>
      <c r="Q181" s="41"/>
      <c r="R181" s="44"/>
      <c r="S181" s="12"/>
      <c r="T181" s="17"/>
      <c r="U181" s="18"/>
      <c r="V181" s="18"/>
      <c r="W181" s="18"/>
      <c r="X181" s="18"/>
      <c r="Y181" s="46"/>
      <c r="Z181" s="44"/>
      <c r="AA181" s="41"/>
      <c r="AB181" s="294"/>
      <c r="AC181" s="6"/>
      <c r="AD181" s="6"/>
      <c r="AE181" s="6"/>
      <c r="AF181" s="6"/>
      <c r="AG181" s="41"/>
      <c r="AH181" s="44"/>
      <c r="AI181" s="6"/>
      <c r="AJ181" s="44"/>
      <c r="AK181" s="11"/>
      <c r="AL181" s="6"/>
      <c r="AM181" s="6"/>
      <c r="AN181" s="6"/>
      <c r="AO181" s="6"/>
      <c r="AP181" s="41"/>
      <c r="AQ181" s="44"/>
      <c r="AR181" s="12"/>
      <c r="AS181" s="11"/>
      <c r="AT181" s="6"/>
      <c r="AU181" s="6"/>
      <c r="AV181" s="6"/>
      <c r="AW181" s="6"/>
      <c r="AX181" s="41"/>
      <c r="AY181" s="44"/>
      <c r="AZ181" s="12"/>
      <c r="BA181" s="11"/>
      <c r="BB181" s="6"/>
      <c r="BC181" s="6"/>
      <c r="BD181" s="6"/>
      <c r="BE181" s="6"/>
      <c r="BF181" s="41"/>
      <c r="BG181" s="44"/>
      <c r="BH181" s="12"/>
      <c r="BI181" s="11"/>
      <c r="BJ181" s="6"/>
      <c r="BK181" s="6"/>
      <c r="BL181" s="6"/>
      <c r="BM181" s="41"/>
      <c r="BN181" s="11"/>
      <c r="BO181" s="6"/>
      <c r="BP181" s="6"/>
      <c r="BQ181" s="6"/>
      <c r="BR181" s="12"/>
      <c r="BS181" s="11"/>
      <c r="BT181" s="6"/>
      <c r="BU181" s="6"/>
      <c r="BV181" s="6"/>
      <c r="BW181" s="12"/>
      <c r="BX181" s="11"/>
      <c r="BY181" s="6"/>
      <c r="BZ181" s="6"/>
      <c r="CA181" s="12"/>
      <c r="CB181" s="11"/>
      <c r="CC181" s="83"/>
      <c r="CD181" s="1"/>
      <c r="CE181" s="1"/>
      <c r="CF181" s="1"/>
      <c r="CG181" s="1"/>
      <c r="CH181" s="1"/>
      <c r="CT181" s="23"/>
      <c r="CU181" s="36" t="str">
        <f t="shared" si="17"/>
        <v/>
      </c>
      <c r="CV181" s="37" t="str">
        <f>IF(AND(L181="",N181="",P181="",Q181=""),"",SUM(L181,N181,P181,#REF!,Q181))</f>
        <v/>
      </c>
      <c r="CW181" s="37" t="str">
        <f t="shared" si="18"/>
        <v/>
      </c>
      <c r="CX181" s="36" t="str">
        <f>IF(AND(T181="",V181="",X181="",Y181=""),"",SUM(T181,V181,X181,#REF!,Y181))</f>
        <v/>
      </c>
      <c r="CY181" s="37" t="str">
        <f t="shared" si="19"/>
        <v/>
      </c>
      <c r="CZ181" s="36" t="str">
        <f t="shared" si="20"/>
        <v/>
      </c>
      <c r="DA181" s="37" t="str">
        <f t="shared" si="21"/>
        <v/>
      </c>
      <c r="DB181" s="36" t="str">
        <f>IF(AND(AK181="",AN181="",AO181="",AP181=""),"",SUM(AK181,AN181,AO181,#REF!,AP181))</f>
        <v/>
      </c>
      <c r="DC181" s="37" t="str">
        <f t="shared" si="22"/>
        <v/>
      </c>
      <c r="DD181" s="36" t="str">
        <f>IF(AND(AS181="",AV181="",AW181="",AX181=""),"",SUM(AS181,AV181,AW181,#REF!,AX181))</f>
        <v/>
      </c>
      <c r="DE181" s="37" t="str">
        <f t="shared" si="23"/>
        <v/>
      </c>
      <c r="DF181" s="36" t="str">
        <f>IF(AND(BA181="",BD181="",BE181="",BF181=""),"",SUM(BA181,BD181,BE181,#REF!,BF181))</f>
        <v/>
      </c>
      <c r="DG181" s="37" t="str">
        <f t="shared" si="24"/>
        <v/>
      </c>
      <c r="DH181" s="34" t="e">
        <f>IF(AND(#REF!="",#REF!="",#REF!="",#REF!=""),"",SUM(#REF!,#REF!,#REF!,#REF!))</f>
        <v>#REF!</v>
      </c>
      <c r="DI181" s="34" t="str">
        <f t="shared" si="16"/>
        <v/>
      </c>
    </row>
    <row r="182" spans="1:113">
      <c r="A182" s="73">
        <v>176</v>
      </c>
      <c r="B182" s="412"/>
      <c r="C182" s="413"/>
      <c r="D182" s="414"/>
      <c r="E182" s="415"/>
      <c r="F182" s="416"/>
      <c r="G182" s="416"/>
      <c r="H182" s="417"/>
      <c r="I182" s="418"/>
      <c r="J182" s="419"/>
      <c r="K182" s="420"/>
      <c r="L182" s="11"/>
      <c r="M182" s="6"/>
      <c r="N182" s="6"/>
      <c r="O182" s="6"/>
      <c r="P182" s="6"/>
      <c r="Q182" s="41"/>
      <c r="R182" s="44"/>
      <c r="S182" s="12"/>
      <c r="T182" s="17"/>
      <c r="U182" s="18"/>
      <c r="V182" s="18"/>
      <c r="W182" s="18"/>
      <c r="X182" s="18"/>
      <c r="Y182" s="46"/>
      <c r="Z182" s="44"/>
      <c r="AA182" s="41"/>
      <c r="AB182" s="294"/>
      <c r="AC182" s="6"/>
      <c r="AD182" s="6"/>
      <c r="AE182" s="6"/>
      <c r="AF182" s="6"/>
      <c r="AG182" s="41"/>
      <c r="AH182" s="44"/>
      <c r="AI182" s="6"/>
      <c r="AJ182" s="44"/>
      <c r="AK182" s="11"/>
      <c r="AL182" s="6"/>
      <c r="AM182" s="6"/>
      <c r="AN182" s="6"/>
      <c r="AO182" s="6"/>
      <c r="AP182" s="41"/>
      <c r="AQ182" s="44"/>
      <c r="AR182" s="12"/>
      <c r="AS182" s="11"/>
      <c r="AT182" s="6"/>
      <c r="AU182" s="6"/>
      <c r="AV182" s="6"/>
      <c r="AW182" s="6"/>
      <c r="AX182" s="41"/>
      <c r="AY182" s="44"/>
      <c r="AZ182" s="12"/>
      <c r="BA182" s="11"/>
      <c r="BB182" s="6"/>
      <c r="BC182" s="6"/>
      <c r="BD182" s="6"/>
      <c r="BE182" s="6"/>
      <c r="BF182" s="41"/>
      <c r="BG182" s="44"/>
      <c r="BH182" s="12"/>
      <c r="BI182" s="11"/>
      <c r="BJ182" s="6"/>
      <c r="BK182" s="6"/>
      <c r="BL182" s="6"/>
      <c r="BM182" s="41"/>
      <c r="BN182" s="11"/>
      <c r="BO182" s="6"/>
      <c r="BP182" s="6"/>
      <c r="BQ182" s="6"/>
      <c r="BR182" s="12"/>
      <c r="BS182" s="11"/>
      <c r="BT182" s="6"/>
      <c r="BU182" s="6"/>
      <c r="BV182" s="6"/>
      <c r="BW182" s="12"/>
      <c r="BX182" s="11"/>
      <c r="BY182" s="6"/>
      <c r="BZ182" s="6"/>
      <c r="CA182" s="12"/>
      <c r="CB182" s="11"/>
      <c r="CC182" s="83"/>
      <c r="CD182" s="1"/>
      <c r="CE182" s="1"/>
      <c r="CF182" s="1"/>
      <c r="CG182" s="1"/>
      <c r="CH182" s="1"/>
      <c r="CT182" s="23"/>
      <c r="CU182" s="36" t="str">
        <f t="shared" si="17"/>
        <v/>
      </c>
      <c r="CV182" s="37" t="str">
        <f>IF(AND(L182="",N182="",P182="",Q182=""),"",SUM(L182,N182,P182,#REF!,Q182))</f>
        <v/>
      </c>
      <c r="CW182" s="37" t="str">
        <f t="shared" si="18"/>
        <v/>
      </c>
      <c r="CX182" s="36" t="str">
        <f>IF(AND(T182="",V182="",X182="",Y182=""),"",SUM(T182,V182,X182,#REF!,Y182))</f>
        <v/>
      </c>
      <c r="CY182" s="37" t="str">
        <f t="shared" si="19"/>
        <v/>
      </c>
      <c r="CZ182" s="36" t="str">
        <f t="shared" si="20"/>
        <v/>
      </c>
      <c r="DA182" s="37" t="str">
        <f t="shared" si="21"/>
        <v/>
      </c>
      <c r="DB182" s="36" t="str">
        <f>IF(AND(AK182="",AN182="",AO182="",AP182=""),"",SUM(AK182,AN182,AO182,#REF!,AP182))</f>
        <v/>
      </c>
      <c r="DC182" s="37" t="str">
        <f t="shared" si="22"/>
        <v/>
      </c>
      <c r="DD182" s="36" t="str">
        <f>IF(AND(AS182="",AV182="",AW182="",AX182=""),"",SUM(AS182,AV182,AW182,#REF!,AX182))</f>
        <v/>
      </c>
      <c r="DE182" s="37" t="str">
        <f t="shared" si="23"/>
        <v/>
      </c>
      <c r="DF182" s="36" t="str">
        <f>IF(AND(BA182="",BD182="",BE182="",BF182=""),"",SUM(BA182,BD182,BE182,#REF!,BF182))</f>
        <v/>
      </c>
      <c r="DG182" s="37" t="str">
        <f t="shared" si="24"/>
        <v/>
      </c>
      <c r="DH182" s="34" t="e">
        <f>IF(AND(#REF!="",#REF!="",#REF!="",#REF!=""),"",SUM(#REF!,#REF!,#REF!,#REF!))</f>
        <v>#REF!</v>
      </c>
      <c r="DI182" s="34" t="str">
        <f t="shared" si="16"/>
        <v/>
      </c>
    </row>
    <row r="183" spans="1:113">
      <c r="A183" s="73">
        <v>177</v>
      </c>
      <c r="B183" s="412"/>
      <c r="C183" s="413"/>
      <c r="D183" s="414"/>
      <c r="E183" s="415"/>
      <c r="F183" s="416"/>
      <c r="G183" s="416"/>
      <c r="H183" s="417"/>
      <c r="I183" s="418"/>
      <c r="J183" s="419"/>
      <c r="K183" s="420"/>
      <c r="L183" s="11"/>
      <c r="M183" s="6"/>
      <c r="N183" s="6"/>
      <c r="O183" s="6"/>
      <c r="P183" s="6"/>
      <c r="Q183" s="41"/>
      <c r="R183" s="44"/>
      <c r="S183" s="12"/>
      <c r="T183" s="17"/>
      <c r="U183" s="18"/>
      <c r="V183" s="18"/>
      <c r="W183" s="18"/>
      <c r="X183" s="18"/>
      <c r="Y183" s="46"/>
      <c r="Z183" s="44"/>
      <c r="AA183" s="41"/>
      <c r="AB183" s="294"/>
      <c r="AC183" s="6"/>
      <c r="AD183" s="6"/>
      <c r="AE183" s="6"/>
      <c r="AF183" s="6"/>
      <c r="AG183" s="41"/>
      <c r="AH183" s="44"/>
      <c r="AI183" s="6"/>
      <c r="AJ183" s="44"/>
      <c r="AK183" s="11"/>
      <c r="AL183" s="6"/>
      <c r="AM183" s="6"/>
      <c r="AN183" s="6"/>
      <c r="AO183" s="6"/>
      <c r="AP183" s="41"/>
      <c r="AQ183" s="44"/>
      <c r="AR183" s="12"/>
      <c r="AS183" s="11"/>
      <c r="AT183" s="6"/>
      <c r="AU183" s="6"/>
      <c r="AV183" s="6"/>
      <c r="AW183" s="6"/>
      <c r="AX183" s="41"/>
      <c r="AY183" s="44"/>
      <c r="AZ183" s="12"/>
      <c r="BA183" s="11"/>
      <c r="BB183" s="6"/>
      <c r="BC183" s="6"/>
      <c r="BD183" s="6"/>
      <c r="BE183" s="6"/>
      <c r="BF183" s="41"/>
      <c r="BG183" s="44"/>
      <c r="BH183" s="12"/>
      <c r="BI183" s="11"/>
      <c r="BJ183" s="6"/>
      <c r="BK183" s="6"/>
      <c r="BL183" s="6"/>
      <c r="BM183" s="41"/>
      <c r="BN183" s="11"/>
      <c r="BO183" s="6"/>
      <c r="BP183" s="6"/>
      <c r="BQ183" s="6"/>
      <c r="BR183" s="12"/>
      <c r="BS183" s="11"/>
      <c r="BT183" s="6"/>
      <c r="BU183" s="6"/>
      <c r="BV183" s="6"/>
      <c r="BW183" s="12"/>
      <c r="BX183" s="11"/>
      <c r="BY183" s="6"/>
      <c r="BZ183" s="6"/>
      <c r="CA183" s="12"/>
      <c r="CB183" s="11"/>
      <c r="CC183" s="83"/>
      <c r="CD183" s="1"/>
      <c r="CE183" s="1"/>
      <c r="CF183" s="1"/>
      <c r="CG183" s="1"/>
      <c r="CH183" s="1"/>
      <c r="CT183" s="23"/>
      <c r="CU183" s="36" t="str">
        <f t="shared" si="17"/>
        <v/>
      </c>
      <c r="CV183" s="37" t="str">
        <f>IF(AND(L183="",N183="",P183="",Q183=""),"",SUM(L183,N183,P183,#REF!,Q183))</f>
        <v/>
      </c>
      <c r="CW183" s="37" t="str">
        <f t="shared" si="18"/>
        <v/>
      </c>
      <c r="CX183" s="36" t="str">
        <f>IF(AND(T183="",V183="",X183="",Y183=""),"",SUM(T183,V183,X183,#REF!,Y183))</f>
        <v/>
      </c>
      <c r="CY183" s="37" t="str">
        <f t="shared" si="19"/>
        <v/>
      </c>
      <c r="CZ183" s="36" t="str">
        <f t="shared" si="20"/>
        <v/>
      </c>
      <c r="DA183" s="37" t="str">
        <f t="shared" si="21"/>
        <v/>
      </c>
      <c r="DB183" s="36" t="str">
        <f>IF(AND(AK183="",AN183="",AO183="",AP183=""),"",SUM(AK183,AN183,AO183,#REF!,AP183))</f>
        <v/>
      </c>
      <c r="DC183" s="37" t="str">
        <f t="shared" si="22"/>
        <v/>
      </c>
      <c r="DD183" s="36" t="str">
        <f>IF(AND(AS183="",AV183="",AW183="",AX183=""),"",SUM(AS183,AV183,AW183,#REF!,AX183))</f>
        <v/>
      </c>
      <c r="DE183" s="37" t="str">
        <f t="shared" si="23"/>
        <v/>
      </c>
      <c r="DF183" s="36" t="str">
        <f>IF(AND(BA183="",BD183="",BE183="",BF183=""),"",SUM(BA183,BD183,BE183,#REF!,BF183))</f>
        <v/>
      </c>
      <c r="DG183" s="37" t="str">
        <f t="shared" si="24"/>
        <v/>
      </c>
      <c r="DH183" s="34" t="e">
        <f>IF(AND(#REF!="",#REF!="",#REF!="",#REF!=""),"",SUM(#REF!,#REF!,#REF!,#REF!))</f>
        <v>#REF!</v>
      </c>
      <c r="DI183" s="34" t="str">
        <f t="shared" si="16"/>
        <v/>
      </c>
    </row>
    <row r="184" spans="1:113">
      <c r="A184" s="73">
        <v>178</v>
      </c>
      <c r="B184" s="412"/>
      <c r="C184" s="413"/>
      <c r="D184" s="414"/>
      <c r="E184" s="415"/>
      <c r="F184" s="416"/>
      <c r="G184" s="416"/>
      <c r="H184" s="417"/>
      <c r="I184" s="418"/>
      <c r="J184" s="419"/>
      <c r="K184" s="420"/>
      <c r="L184" s="11"/>
      <c r="M184" s="6"/>
      <c r="N184" s="6"/>
      <c r="O184" s="6"/>
      <c r="P184" s="6"/>
      <c r="Q184" s="41"/>
      <c r="R184" s="44"/>
      <c r="S184" s="12"/>
      <c r="T184" s="17"/>
      <c r="U184" s="18"/>
      <c r="V184" s="18"/>
      <c r="W184" s="18"/>
      <c r="X184" s="18"/>
      <c r="Y184" s="46"/>
      <c r="Z184" s="44"/>
      <c r="AA184" s="41"/>
      <c r="AB184" s="294"/>
      <c r="AC184" s="6"/>
      <c r="AD184" s="6"/>
      <c r="AE184" s="6"/>
      <c r="AF184" s="6"/>
      <c r="AG184" s="41"/>
      <c r="AH184" s="44"/>
      <c r="AI184" s="6"/>
      <c r="AJ184" s="44"/>
      <c r="AK184" s="11"/>
      <c r="AL184" s="6"/>
      <c r="AM184" s="6"/>
      <c r="AN184" s="6"/>
      <c r="AO184" s="6"/>
      <c r="AP184" s="41"/>
      <c r="AQ184" s="44"/>
      <c r="AR184" s="12"/>
      <c r="AS184" s="11"/>
      <c r="AT184" s="6"/>
      <c r="AU184" s="6"/>
      <c r="AV184" s="6"/>
      <c r="AW184" s="6"/>
      <c r="AX184" s="41"/>
      <c r="AY184" s="44"/>
      <c r="AZ184" s="12"/>
      <c r="BA184" s="11"/>
      <c r="BB184" s="6"/>
      <c r="BC184" s="6"/>
      <c r="BD184" s="6"/>
      <c r="BE184" s="6"/>
      <c r="BF184" s="41"/>
      <c r="BG184" s="44"/>
      <c r="BH184" s="12"/>
      <c r="BI184" s="11"/>
      <c r="BJ184" s="6"/>
      <c r="BK184" s="6"/>
      <c r="BL184" s="6"/>
      <c r="BM184" s="41"/>
      <c r="BN184" s="11"/>
      <c r="BO184" s="6"/>
      <c r="BP184" s="6"/>
      <c r="BQ184" s="6"/>
      <c r="BR184" s="12"/>
      <c r="BS184" s="11"/>
      <c r="BT184" s="6"/>
      <c r="BU184" s="6"/>
      <c r="BV184" s="6"/>
      <c r="BW184" s="12"/>
      <c r="BX184" s="11"/>
      <c r="BY184" s="6"/>
      <c r="BZ184" s="6"/>
      <c r="CA184" s="12"/>
      <c r="CB184" s="11"/>
      <c r="CC184" s="83"/>
      <c r="CD184" s="1"/>
      <c r="CE184" s="1"/>
      <c r="CF184" s="1"/>
      <c r="CG184" s="1"/>
      <c r="CH184" s="1"/>
      <c r="CT184" s="23"/>
      <c r="CU184" s="36" t="str">
        <f t="shared" si="17"/>
        <v/>
      </c>
      <c r="CV184" s="37" t="str">
        <f>IF(AND(L184="",N184="",P184="",Q184=""),"",SUM(L184,N184,P184,#REF!,Q184))</f>
        <v/>
      </c>
      <c r="CW184" s="37" t="str">
        <f t="shared" si="18"/>
        <v/>
      </c>
      <c r="CX184" s="36" t="str">
        <f>IF(AND(T184="",V184="",X184="",Y184=""),"",SUM(T184,V184,X184,#REF!,Y184))</f>
        <v/>
      </c>
      <c r="CY184" s="37" t="str">
        <f t="shared" si="19"/>
        <v/>
      </c>
      <c r="CZ184" s="36" t="str">
        <f t="shared" si="20"/>
        <v/>
      </c>
      <c r="DA184" s="37" t="str">
        <f t="shared" si="21"/>
        <v/>
      </c>
      <c r="DB184" s="36" t="str">
        <f>IF(AND(AK184="",AN184="",AO184="",AP184=""),"",SUM(AK184,AN184,AO184,#REF!,AP184))</f>
        <v/>
      </c>
      <c r="DC184" s="37" t="str">
        <f t="shared" si="22"/>
        <v/>
      </c>
      <c r="DD184" s="36" t="str">
        <f>IF(AND(AS184="",AV184="",AW184="",AX184=""),"",SUM(AS184,AV184,AW184,#REF!,AX184))</f>
        <v/>
      </c>
      <c r="DE184" s="37" t="str">
        <f t="shared" si="23"/>
        <v/>
      </c>
      <c r="DF184" s="36" t="str">
        <f>IF(AND(BA184="",BD184="",BE184="",BF184=""),"",SUM(BA184,BD184,BE184,#REF!,BF184))</f>
        <v/>
      </c>
      <c r="DG184" s="37" t="str">
        <f t="shared" si="24"/>
        <v/>
      </c>
      <c r="DH184" s="34" t="e">
        <f>IF(AND(#REF!="",#REF!="",#REF!="",#REF!=""),"",SUM(#REF!,#REF!,#REF!,#REF!))</f>
        <v>#REF!</v>
      </c>
      <c r="DI184" s="34" t="str">
        <f t="shared" si="16"/>
        <v/>
      </c>
    </row>
    <row r="185" spans="1:113">
      <c r="A185" s="73">
        <v>179</v>
      </c>
      <c r="B185" s="412"/>
      <c r="C185" s="413"/>
      <c r="D185" s="414"/>
      <c r="E185" s="415"/>
      <c r="F185" s="416"/>
      <c r="G185" s="416"/>
      <c r="H185" s="417"/>
      <c r="I185" s="418"/>
      <c r="J185" s="419"/>
      <c r="K185" s="420"/>
      <c r="L185" s="11"/>
      <c r="M185" s="6"/>
      <c r="N185" s="6"/>
      <c r="O185" s="6"/>
      <c r="P185" s="6"/>
      <c r="Q185" s="41"/>
      <c r="R185" s="44"/>
      <c r="S185" s="12"/>
      <c r="T185" s="17"/>
      <c r="U185" s="18"/>
      <c r="V185" s="18"/>
      <c r="W185" s="18"/>
      <c r="X185" s="18"/>
      <c r="Y185" s="46"/>
      <c r="Z185" s="44"/>
      <c r="AA185" s="41"/>
      <c r="AB185" s="294"/>
      <c r="AC185" s="6"/>
      <c r="AD185" s="6"/>
      <c r="AE185" s="6"/>
      <c r="AF185" s="6"/>
      <c r="AG185" s="41"/>
      <c r="AH185" s="44"/>
      <c r="AI185" s="6"/>
      <c r="AJ185" s="44"/>
      <c r="AK185" s="11"/>
      <c r="AL185" s="6"/>
      <c r="AM185" s="6"/>
      <c r="AN185" s="6"/>
      <c r="AO185" s="6"/>
      <c r="AP185" s="41"/>
      <c r="AQ185" s="44"/>
      <c r="AR185" s="12"/>
      <c r="AS185" s="11"/>
      <c r="AT185" s="6"/>
      <c r="AU185" s="6"/>
      <c r="AV185" s="6"/>
      <c r="AW185" s="6"/>
      <c r="AX185" s="41"/>
      <c r="AY185" s="44"/>
      <c r="AZ185" s="12"/>
      <c r="BA185" s="11"/>
      <c r="BB185" s="6"/>
      <c r="BC185" s="6"/>
      <c r="BD185" s="6"/>
      <c r="BE185" s="6"/>
      <c r="BF185" s="41"/>
      <c r="BG185" s="44"/>
      <c r="BH185" s="12"/>
      <c r="BI185" s="11"/>
      <c r="BJ185" s="6"/>
      <c r="BK185" s="6"/>
      <c r="BL185" s="6"/>
      <c r="BM185" s="41"/>
      <c r="BN185" s="11"/>
      <c r="BO185" s="6"/>
      <c r="BP185" s="6"/>
      <c r="BQ185" s="6"/>
      <c r="BR185" s="12"/>
      <c r="BS185" s="11"/>
      <c r="BT185" s="6"/>
      <c r="BU185" s="6"/>
      <c r="BV185" s="6"/>
      <c r="BW185" s="12"/>
      <c r="BX185" s="11"/>
      <c r="BY185" s="6"/>
      <c r="BZ185" s="6"/>
      <c r="CA185" s="12"/>
      <c r="CB185" s="11"/>
      <c r="CC185" s="83"/>
      <c r="CD185" s="1"/>
      <c r="CE185" s="1"/>
      <c r="CF185" s="1"/>
      <c r="CG185" s="1"/>
      <c r="CH185" s="1"/>
      <c r="CT185" s="23"/>
      <c r="CU185" s="36" t="str">
        <f t="shared" si="17"/>
        <v/>
      </c>
      <c r="CV185" s="37" t="str">
        <f>IF(AND(L185="",N185="",P185="",Q185=""),"",SUM(L185,N185,P185,#REF!,Q185))</f>
        <v/>
      </c>
      <c r="CW185" s="37" t="str">
        <f t="shared" si="18"/>
        <v/>
      </c>
      <c r="CX185" s="36" t="str">
        <f>IF(AND(T185="",V185="",X185="",Y185=""),"",SUM(T185,V185,X185,#REF!,Y185))</f>
        <v/>
      </c>
      <c r="CY185" s="37" t="str">
        <f t="shared" si="19"/>
        <v/>
      </c>
      <c r="CZ185" s="36" t="str">
        <f t="shared" si="20"/>
        <v/>
      </c>
      <c r="DA185" s="37" t="str">
        <f t="shared" si="21"/>
        <v/>
      </c>
      <c r="DB185" s="36" t="str">
        <f>IF(AND(AK185="",AN185="",AO185="",AP185=""),"",SUM(AK185,AN185,AO185,#REF!,AP185))</f>
        <v/>
      </c>
      <c r="DC185" s="37" t="str">
        <f t="shared" si="22"/>
        <v/>
      </c>
      <c r="DD185" s="36" t="str">
        <f>IF(AND(AS185="",AV185="",AW185="",AX185=""),"",SUM(AS185,AV185,AW185,#REF!,AX185))</f>
        <v/>
      </c>
      <c r="DE185" s="37" t="str">
        <f t="shared" si="23"/>
        <v/>
      </c>
      <c r="DF185" s="36" t="str">
        <f>IF(AND(BA185="",BD185="",BE185="",BF185=""),"",SUM(BA185,BD185,BE185,#REF!,BF185))</f>
        <v/>
      </c>
      <c r="DG185" s="37" t="str">
        <f t="shared" si="24"/>
        <v/>
      </c>
      <c r="DH185" s="34" t="e">
        <f>IF(AND(#REF!="",#REF!="",#REF!="",#REF!=""),"",SUM(#REF!,#REF!,#REF!,#REF!))</f>
        <v>#REF!</v>
      </c>
      <c r="DI185" s="34" t="str">
        <f t="shared" si="16"/>
        <v/>
      </c>
    </row>
    <row r="186" spans="1:113">
      <c r="A186" s="73">
        <v>180</v>
      </c>
      <c r="B186" s="412"/>
      <c r="C186" s="413"/>
      <c r="D186" s="414"/>
      <c r="E186" s="415"/>
      <c r="F186" s="416"/>
      <c r="G186" s="416"/>
      <c r="H186" s="417"/>
      <c r="I186" s="418"/>
      <c r="J186" s="419"/>
      <c r="K186" s="420"/>
      <c r="L186" s="11"/>
      <c r="M186" s="6"/>
      <c r="N186" s="6"/>
      <c r="O186" s="6"/>
      <c r="P186" s="6"/>
      <c r="Q186" s="41"/>
      <c r="R186" s="44"/>
      <c r="S186" s="12"/>
      <c r="T186" s="17"/>
      <c r="U186" s="18"/>
      <c r="V186" s="18"/>
      <c r="W186" s="18"/>
      <c r="X186" s="18"/>
      <c r="Y186" s="46"/>
      <c r="Z186" s="44"/>
      <c r="AA186" s="41"/>
      <c r="AB186" s="294"/>
      <c r="AC186" s="6"/>
      <c r="AD186" s="6"/>
      <c r="AE186" s="6"/>
      <c r="AF186" s="6"/>
      <c r="AG186" s="41"/>
      <c r="AH186" s="44"/>
      <c r="AI186" s="6"/>
      <c r="AJ186" s="44"/>
      <c r="AK186" s="11"/>
      <c r="AL186" s="6"/>
      <c r="AM186" s="6"/>
      <c r="AN186" s="6"/>
      <c r="AO186" s="6"/>
      <c r="AP186" s="41"/>
      <c r="AQ186" s="44"/>
      <c r="AR186" s="12"/>
      <c r="AS186" s="11"/>
      <c r="AT186" s="6"/>
      <c r="AU186" s="6"/>
      <c r="AV186" s="6"/>
      <c r="AW186" s="6"/>
      <c r="AX186" s="41"/>
      <c r="AY186" s="44"/>
      <c r="AZ186" s="12"/>
      <c r="BA186" s="11"/>
      <c r="BB186" s="6"/>
      <c r="BC186" s="6"/>
      <c r="BD186" s="6"/>
      <c r="BE186" s="6"/>
      <c r="BF186" s="41"/>
      <c r="BG186" s="44"/>
      <c r="BH186" s="12"/>
      <c r="BI186" s="11"/>
      <c r="BJ186" s="6"/>
      <c r="BK186" s="6"/>
      <c r="BL186" s="6"/>
      <c r="BM186" s="41"/>
      <c r="BN186" s="11"/>
      <c r="BO186" s="6"/>
      <c r="BP186" s="6"/>
      <c r="BQ186" s="6"/>
      <c r="BR186" s="12"/>
      <c r="BS186" s="11"/>
      <c r="BT186" s="6"/>
      <c r="BU186" s="6"/>
      <c r="BV186" s="6"/>
      <c r="BW186" s="12"/>
      <c r="BX186" s="11"/>
      <c r="BY186" s="6"/>
      <c r="BZ186" s="6"/>
      <c r="CA186" s="12"/>
      <c r="CB186" s="11"/>
      <c r="CC186" s="83"/>
      <c r="CD186" s="1"/>
      <c r="CE186" s="1"/>
      <c r="CF186" s="1"/>
      <c r="CG186" s="1"/>
      <c r="CH186" s="1"/>
      <c r="CT186" s="23"/>
      <c r="CU186" s="36" t="str">
        <f t="shared" si="17"/>
        <v/>
      </c>
      <c r="CV186" s="37" t="str">
        <f>IF(AND(L186="",N186="",P186="",Q186=""),"",SUM(L186,N186,P186,#REF!,Q186))</f>
        <v/>
      </c>
      <c r="CW186" s="37" t="str">
        <f t="shared" si="18"/>
        <v/>
      </c>
      <c r="CX186" s="36" t="str">
        <f>IF(AND(T186="",V186="",X186="",Y186=""),"",SUM(T186,V186,X186,#REF!,Y186))</f>
        <v/>
      </c>
      <c r="CY186" s="37" t="str">
        <f t="shared" si="19"/>
        <v/>
      </c>
      <c r="CZ186" s="36" t="str">
        <f t="shared" si="20"/>
        <v/>
      </c>
      <c r="DA186" s="37" t="str">
        <f t="shared" si="21"/>
        <v/>
      </c>
      <c r="DB186" s="36" t="str">
        <f>IF(AND(AK186="",AN186="",AO186="",AP186=""),"",SUM(AK186,AN186,AO186,#REF!,AP186))</f>
        <v/>
      </c>
      <c r="DC186" s="37" t="str">
        <f t="shared" si="22"/>
        <v/>
      </c>
      <c r="DD186" s="36" t="str">
        <f>IF(AND(AS186="",AV186="",AW186="",AX186=""),"",SUM(AS186,AV186,AW186,#REF!,AX186))</f>
        <v/>
      </c>
      <c r="DE186" s="37" t="str">
        <f t="shared" si="23"/>
        <v/>
      </c>
      <c r="DF186" s="36" t="str">
        <f>IF(AND(BA186="",BD186="",BE186="",BF186=""),"",SUM(BA186,BD186,BE186,#REF!,BF186))</f>
        <v/>
      </c>
      <c r="DG186" s="37" t="str">
        <f t="shared" si="24"/>
        <v/>
      </c>
      <c r="DH186" s="34" t="e">
        <f>IF(AND(#REF!="",#REF!="",#REF!="",#REF!=""),"",SUM(#REF!,#REF!,#REF!,#REF!))</f>
        <v>#REF!</v>
      </c>
      <c r="DI186" s="34" t="str">
        <f t="shared" si="16"/>
        <v/>
      </c>
    </row>
    <row r="187" spans="1:113">
      <c r="A187" s="73">
        <v>181</v>
      </c>
      <c r="B187" s="412"/>
      <c r="C187" s="413"/>
      <c r="D187" s="414"/>
      <c r="E187" s="415"/>
      <c r="F187" s="416"/>
      <c r="G187" s="416"/>
      <c r="H187" s="417"/>
      <c r="I187" s="418"/>
      <c r="J187" s="419"/>
      <c r="K187" s="420"/>
      <c r="L187" s="11"/>
      <c r="M187" s="6"/>
      <c r="N187" s="6"/>
      <c r="O187" s="6"/>
      <c r="P187" s="6"/>
      <c r="Q187" s="41"/>
      <c r="R187" s="44"/>
      <c r="S187" s="12"/>
      <c r="T187" s="17"/>
      <c r="U187" s="18"/>
      <c r="V187" s="18"/>
      <c r="W187" s="18"/>
      <c r="X187" s="18"/>
      <c r="Y187" s="46"/>
      <c r="Z187" s="44"/>
      <c r="AA187" s="41"/>
      <c r="AB187" s="294"/>
      <c r="AC187" s="6"/>
      <c r="AD187" s="6"/>
      <c r="AE187" s="6"/>
      <c r="AF187" s="6"/>
      <c r="AG187" s="41"/>
      <c r="AH187" s="44"/>
      <c r="AI187" s="6"/>
      <c r="AJ187" s="44"/>
      <c r="AK187" s="11"/>
      <c r="AL187" s="6"/>
      <c r="AM187" s="6"/>
      <c r="AN187" s="6"/>
      <c r="AO187" s="6"/>
      <c r="AP187" s="41"/>
      <c r="AQ187" s="44"/>
      <c r="AR187" s="12"/>
      <c r="AS187" s="11"/>
      <c r="AT187" s="6"/>
      <c r="AU187" s="6"/>
      <c r="AV187" s="6"/>
      <c r="AW187" s="6"/>
      <c r="AX187" s="41"/>
      <c r="AY187" s="44"/>
      <c r="AZ187" s="12"/>
      <c r="BA187" s="11"/>
      <c r="BB187" s="6"/>
      <c r="BC187" s="6"/>
      <c r="BD187" s="6"/>
      <c r="BE187" s="6"/>
      <c r="BF187" s="41"/>
      <c r="BG187" s="44"/>
      <c r="BH187" s="12"/>
      <c r="BI187" s="11"/>
      <c r="BJ187" s="6"/>
      <c r="BK187" s="6"/>
      <c r="BL187" s="6"/>
      <c r="BM187" s="41"/>
      <c r="BN187" s="11"/>
      <c r="BO187" s="6"/>
      <c r="BP187" s="6"/>
      <c r="BQ187" s="6"/>
      <c r="BR187" s="12"/>
      <c r="BS187" s="11"/>
      <c r="BT187" s="6"/>
      <c r="BU187" s="6"/>
      <c r="BV187" s="6"/>
      <c r="BW187" s="12"/>
      <c r="BX187" s="11"/>
      <c r="BY187" s="6"/>
      <c r="BZ187" s="6"/>
      <c r="CA187" s="12"/>
      <c r="CB187" s="11"/>
      <c r="CC187" s="83"/>
      <c r="CD187" s="1"/>
      <c r="CE187" s="1"/>
      <c r="CF187" s="1"/>
      <c r="CG187" s="1"/>
      <c r="CH187" s="1"/>
      <c r="CT187" s="23"/>
      <c r="CU187" s="36" t="str">
        <f t="shared" si="17"/>
        <v/>
      </c>
      <c r="CV187" s="37" t="str">
        <f>IF(AND(L187="",N187="",P187="",Q187=""),"",SUM(L187,N187,P187,#REF!,Q187))</f>
        <v/>
      </c>
      <c r="CW187" s="37" t="str">
        <f t="shared" si="18"/>
        <v/>
      </c>
      <c r="CX187" s="36" t="str">
        <f>IF(AND(T187="",V187="",X187="",Y187=""),"",SUM(T187,V187,X187,#REF!,Y187))</f>
        <v/>
      </c>
      <c r="CY187" s="37" t="str">
        <f t="shared" si="19"/>
        <v/>
      </c>
      <c r="CZ187" s="36" t="str">
        <f t="shared" si="20"/>
        <v/>
      </c>
      <c r="DA187" s="37" t="str">
        <f t="shared" si="21"/>
        <v/>
      </c>
      <c r="DB187" s="36" t="str">
        <f>IF(AND(AK187="",AN187="",AO187="",AP187=""),"",SUM(AK187,AN187,AO187,#REF!,AP187))</f>
        <v/>
      </c>
      <c r="DC187" s="37" t="str">
        <f t="shared" si="22"/>
        <v/>
      </c>
      <c r="DD187" s="36" t="str">
        <f>IF(AND(AS187="",AV187="",AW187="",AX187=""),"",SUM(AS187,AV187,AW187,#REF!,AX187))</f>
        <v/>
      </c>
      <c r="DE187" s="37" t="str">
        <f t="shared" si="23"/>
        <v/>
      </c>
      <c r="DF187" s="36" t="str">
        <f>IF(AND(BA187="",BD187="",BE187="",BF187=""),"",SUM(BA187,BD187,BE187,#REF!,BF187))</f>
        <v/>
      </c>
      <c r="DG187" s="37" t="str">
        <f t="shared" si="24"/>
        <v/>
      </c>
      <c r="DH187" s="34" t="e">
        <f>IF(AND(#REF!="",#REF!="",#REF!="",#REF!=""),"",SUM(#REF!,#REF!,#REF!,#REF!))</f>
        <v>#REF!</v>
      </c>
      <c r="DI187" s="34" t="str">
        <f t="shared" si="16"/>
        <v/>
      </c>
    </row>
    <row r="188" spans="1:113">
      <c r="A188" s="73">
        <v>182</v>
      </c>
      <c r="B188" s="412"/>
      <c r="C188" s="413"/>
      <c r="D188" s="414"/>
      <c r="E188" s="415"/>
      <c r="F188" s="416"/>
      <c r="G188" s="416"/>
      <c r="H188" s="417"/>
      <c r="I188" s="418"/>
      <c r="J188" s="419"/>
      <c r="K188" s="420"/>
      <c r="L188" s="11"/>
      <c r="M188" s="6"/>
      <c r="N188" s="6"/>
      <c r="O188" s="6"/>
      <c r="P188" s="6"/>
      <c r="Q188" s="41"/>
      <c r="R188" s="44"/>
      <c r="S188" s="12"/>
      <c r="T188" s="17"/>
      <c r="U188" s="18"/>
      <c r="V188" s="18"/>
      <c r="W188" s="18"/>
      <c r="X188" s="18"/>
      <c r="Y188" s="46"/>
      <c r="Z188" s="44"/>
      <c r="AA188" s="41"/>
      <c r="AB188" s="294"/>
      <c r="AC188" s="6"/>
      <c r="AD188" s="6"/>
      <c r="AE188" s="6"/>
      <c r="AF188" s="6"/>
      <c r="AG188" s="41"/>
      <c r="AH188" s="44"/>
      <c r="AI188" s="6"/>
      <c r="AJ188" s="44"/>
      <c r="AK188" s="11"/>
      <c r="AL188" s="6"/>
      <c r="AM188" s="6"/>
      <c r="AN188" s="6"/>
      <c r="AO188" s="6"/>
      <c r="AP188" s="41"/>
      <c r="AQ188" s="44"/>
      <c r="AR188" s="12"/>
      <c r="AS188" s="11"/>
      <c r="AT188" s="6"/>
      <c r="AU188" s="6"/>
      <c r="AV188" s="6"/>
      <c r="AW188" s="6"/>
      <c r="AX188" s="41"/>
      <c r="AY188" s="44"/>
      <c r="AZ188" s="12"/>
      <c r="BA188" s="11"/>
      <c r="BB188" s="6"/>
      <c r="BC188" s="6"/>
      <c r="BD188" s="6"/>
      <c r="BE188" s="6"/>
      <c r="BF188" s="41"/>
      <c r="BG188" s="44"/>
      <c r="BH188" s="12"/>
      <c r="BI188" s="11"/>
      <c r="BJ188" s="6"/>
      <c r="BK188" s="6"/>
      <c r="BL188" s="6"/>
      <c r="BM188" s="41"/>
      <c r="BN188" s="11"/>
      <c r="BO188" s="6"/>
      <c r="BP188" s="6"/>
      <c r="BQ188" s="6"/>
      <c r="BR188" s="12"/>
      <c r="BS188" s="11"/>
      <c r="BT188" s="6"/>
      <c r="BU188" s="6"/>
      <c r="BV188" s="6"/>
      <c r="BW188" s="12"/>
      <c r="BX188" s="11"/>
      <c r="BY188" s="6"/>
      <c r="BZ188" s="6"/>
      <c r="CA188" s="12"/>
      <c r="CB188" s="11"/>
      <c r="CC188" s="83"/>
      <c r="CD188" s="1"/>
      <c r="CE188" s="1"/>
      <c r="CF188" s="1"/>
      <c r="CG188" s="1"/>
      <c r="CH188" s="1"/>
      <c r="CT188" s="23"/>
      <c r="CU188" s="36" t="str">
        <f t="shared" si="17"/>
        <v/>
      </c>
      <c r="CV188" s="37" t="str">
        <f>IF(AND(L188="",N188="",P188="",Q188=""),"",SUM(L188,N188,P188,#REF!,Q188))</f>
        <v/>
      </c>
      <c r="CW188" s="37" t="str">
        <f t="shared" si="18"/>
        <v/>
      </c>
      <c r="CX188" s="36" t="str">
        <f>IF(AND(T188="",V188="",X188="",Y188=""),"",SUM(T188,V188,X188,#REF!,Y188))</f>
        <v/>
      </c>
      <c r="CY188" s="37" t="str">
        <f t="shared" si="19"/>
        <v/>
      </c>
      <c r="CZ188" s="36" t="str">
        <f t="shared" si="20"/>
        <v/>
      </c>
      <c r="DA188" s="37" t="str">
        <f t="shared" si="21"/>
        <v/>
      </c>
      <c r="DB188" s="36" t="str">
        <f>IF(AND(AK188="",AN188="",AO188="",AP188=""),"",SUM(AK188,AN188,AO188,#REF!,AP188))</f>
        <v/>
      </c>
      <c r="DC188" s="37" t="str">
        <f t="shared" si="22"/>
        <v/>
      </c>
      <c r="DD188" s="36" t="str">
        <f>IF(AND(AS188="",AV188="",AW188="",AX188=""),"",SUM(AS188,AV188,AW188,#REF!,AX188))</f>
        <v/>
      </c>
      <c r="DE188" s="37" t="str">
        <f t="shared" si="23"/>
        <v/>
      </c>
      <c r="DF188" s="36" t="str">
        <f>IF(AND(BA188="",BD188="",BE188="",BF188=""),"",SUM(BA188,BD188,BE188,#REF!,BF188))</f>
        <v/>
      </c>
      <c r="DG188" s="37" t="str">
        <f t="shared" si="24"/>
        <v/>
      </c>
      <c r="DH188" s="34" t="e">
        <f>IF(AND(#REF!="",#REF!="",#REF!="",#REF!=""),"",SUM(#REF!,#REF!,#REF!,#REF!))</f>
        <v>#REF!</v>
      </c>
      <c r="DI188" s="34" t="str">
        <f t="shared" si="16"/>
        <v/>
      </c>
    </row>
    <row r="189" spans="1:113">
      <c r="A189" s="73">
        <v>183</v>
      </c>
      <c r="B189" s="412"/>
      <c r="C189" s="413"/>
      <c r="D189" s="414"/>
      <c r="E189" s="415"/>
      <c r="F189" s="416"/>
      <c r="G189" s="416"/>
      <c r="H189" s="417"/>
      <c r="I189" s="418"/>
      <c r="J189" s="419"/>
      <c r="K189" s="420"/>
      <c r="L189" s="11"/>
      <c r="M189" s="6"/>
      <c r="N189" s="6"/>
      <c r="O189" s="6"/>
      <c r="P189" s="6"/>
      <c r="Q189" s="41"/>
      <c r="R189" s="44"/>
      <c r="S189" s="12"/>
      <c r="T189" s="17"/>
      <c r="U189" s="18"/>
      <c r="V189" s="18"/>
      <c r="W189" s="18"/>
      <c r="X189" s="18"/>
      <c r="Y189" s="46"/>
      <c r="Z189" s="44"/>
      <c r="AA189" s="41"/>
      <c r="AB189" s="294"/>
      <c r="AC189" s="6"/>
      <c r="AD189" s="6"/>
      <c r="AE189" s="6"/>
      <c r="AF189" s="6"/>
      <c r="AG189" s="41"/>
      <c r="AH189" s="44"/>
      <c r="AI189" s="6"/>
      <c r="AJ189" s="44"/>
      <c r="AK189" s="11"/>
      <c r="AL189" s="6"/>
      <c r="AM189" s="6"/>
      <c r="AN189" s="6"/>
      <c r="AO189" s="6"/>
      <c r="AP189" s="41"/>
      <c r="AQ189" s="44"/>
      <c r="AR189" s="12"/>
      <c r="AS189" s="11"/>
      <c r="AT189" s="6"/>
      <c r="AU189" s="6"/>
      <c r="AV189" s="6"/>
      <c r="AW189" s="6"/>
      <c r="AX189" s="41"/>
      <c r="AY189" s="44"/>
      <c r="AZ189" s="12"/>
      <c r="BA189" s="11"/>
      <c r="BB189" s="6"/>
      <c r="BC189" s="6"/>
      <c r="BD189" s="6"/>
      <c r="BE189" s="6"/>
      <c r="BF189" s="41"/>
      <c r="BG189" s="44"/>
      <c r="BH189" s="12"/>
      <c r="BI189" s="11"/>
      <c r="BJ189" s="6"/>
      <c r="BK189" s="6"/>
      <c r="BL189" s="6"/>
      <c r="BM189" s="41"/>
      <c r="BN189" s="11"/>
      <c r="BO189" s="6"/>
      <c r="BP189" s="6"/>
      <c r="BQ189" s="6"/>
      <c r="BR189" s="12"/>
      <c r="BS189" s="11"/>
      <c r="BT189" s="6"/>
      <c r="BU189" s="6"/>
      <c r="BV189" s="6"/>
      <c r="BW189" s="12"/>
      <c r="BX189" s="11"/>
      <c r="BY189" s="6"/>
      <c r="BZ189" s="6"/>
      <c r="CA189" s="12"/>
      <c r="CB189" s="11"/>
      <c r="CC189" s="83"/>
      <c r="CD189" s="1"/>
      <c r="CE189" s="1"/>
      <c r="CF189" s="1"/>
      <c r="CG189" s="1"/>
      <c r="CH189" s="1"/>
      <c r="CT189" s="23"/>
      <c r="CU189" s="36" t="str">
        <f t="shared" si="17"/>
        <v/>
      </c>
      <c r="CV189" s="37" t="str">
        <f>IF(AND(L189="",N189="",P189="",Q189=""),"",SUM(L189,N189,P189,#REF!,Q189))</f>
        <v/>
      </c>
      <c r="CW189" s="37" t="str">
        <f t="shared" si="18"/>
        <v/>
      </c>
      <c r="CX189" s="36" t="str">
        <f>IF(AND(T189="",V189="",X189="",Y189=""),"",SUM(T189,V189,X189,#REF!,Y189))</f>
        <v/>
      </c>
      <c r="CY189" s="37" t="str">
        <f t="shared" si="19"/>
        <v/>
      </c>
      <c r="CZ189" s="36" t="str">
        <f t="shared" si="20"/>
        <v/>
      </c>
      <c r="DA189" s="37" t="str">
        <f t="shared" si="21"/>
        <v/>
      </c>
      <c r="DB189" s="36" t="str">
        <f>IF(AND(AK189="",AN189="",AO189="",AP189=""),"",SUM(AK189,AN189,AO189,#REF!,AP189))</f>
        <v/>
      </c>
      <c r="DC189" s="37" t="str">
        <f t="shared" si="22"/>
        <v/>
      </c>
      <c r="DD189" s="36" t="str">
        <f>IF(AND(AS189="",AV189="",AW189="",AX189=""),"",SUM(AS189,AV189,AW189,#REF!,AX189))</f>
        <v/>
      </c>
      <c r="DE189" s="37" t="str">
        <f t="shared" si="23"/>
        <v/>
      </c>
      <c r="DF189" s="36" t="str">
        <f>IF(AND(BA189="",BD189="",BE189="",BF189=""),"",SUM(BA189,BD189,BE189,#REF!,BF189))</f>
        <v/>
      </c>
      <c r="DG189" s="37" t="str">
        <f t="shared" si="24"/>
        <v/>
      </c>
      <c r="DH189" s="34" t="e">
        <f>IF(AND(#REF!="",#REF!="",#REF!="",#REF!=""),"",SUM(#REF!,#REF!,#REF!,#REF!))</f>
        <v>#REF!</v>
      </c>
      <c r="DI189" s="34" t="str">
        <f t="shared" si="16"/>
        <v/>
      </c>
    </row>
    <row r="190" spans="1:113">
      <c r="A190" s="73">
        <v>184</v>
      </c>
      <c r="B190" s="412"/>
      <c r="C190" s="413"/>
      <c r="D190" s="414"/>
      <c r="E190" s="415"/>
      <c r="F190" s="416"/>
      <c r="G190" s="416"/>
      <c r="H190" s="417"/>
      <c r="I190" s="418"/>
      <c r="J190" s="419"/>
      <c r="K190" s="420"/>
      <c r="L190" s="11"/>
      <c r="M190" s="6"/>
      <c r="N190" s="6"/>
      <c r="O190" s="6"/>
      <c r="P190" s="6"/>
      <c r="Q190" s="41"/>
      <c r="R190" s="44"/>
      <c r="S190" s="12"/>
      <c r="T190" s="17"/>
      <c r="U190" s="18"/>
      <c r="V190" s="18"/>
      <c r="W190" s="18"/>
      <c r="X190" s="18"/>
      <c r="Y190" s="46"/>
      <c r="Z190" s="44"/>
      <c r="AA190" s="41"/>
      <c r="AB190" s="294"/>
      <c r="AC190" s="6"/>
      <c r="AD190" s="6"/>
      <c r="AE190" s="6"/>
      <c r="AF190" s="6"/>
      <c r="AG190" s="41"/>
      <c r="AH190" s="44"/>
      <c r="AI190" s="6"/>
      <c r="AJ190" s="44"/>
      <c r="AK190" s="11"/>
      <c r="AL190" s="6"/>
      <c r="AM190" s="6"/>
      <c r="AN190" s="6"/>
      <c r="AO190" s="6"/>
      <c r="AP190" s="41"/>
      <c r="AQ190" s="44"/>
      <c r="AR190" s="12"/>
      <c r="AS190" s="11"/>
      <c r="AT190" s="6"/>
      <c r="AU190" s="6"/>
      <c r="AV190" s="6"/>
      <c r="AW190" s="6"/>
      <c r="AX190" s="41"/>
      <c r="AY190" s="44"/>
      <c r="AZ190" s="12"/>
      <c r="BA190" s="11"/>
      <c r="BB190" s="6"/>
      <c r="BC190" s="6"/>
      <c r="BD190" s="6"/>
      <c r="BE190" s="6"/>
      <c r="BF190" s="41"/>
      <c r="BG190" s="44"/>
      <c r="BH190" s="12"/>
      <c r="BI190" s="11"/>
      <c r="BJ190" s="6"/>
      <c r="BK190" s="6"/>
      <c r="BL190" s="6"/>
      <c r="BM190" s="41"/>
      <c r="BN190" s="11"/>
      <c r="BO190" s="6"/>
      <c r="BP190" s="6"/>
      <c r="BQ190" s="6"/>
      <c r="BR190" s="12"/>
      <c r="BS190" s="11"/>
      <c r="BT190" s="6"/>
      <c r="BU190" s="6"/>
      <c r="BV190" s="6"/>
      <c r="BW190" s="12"/>
      <c r="BX190" s="11"/>
      <c r="BY190" s="6"/>
      <c r="BZ190" s="6"/>
      <c r="CA190" s="12"/>
      <c r="CB190" s="11"/>
      <c r="CC190" s="83"/>
      <c r="CD190" s="1"/>
      <c r="CE190" s="1"/>
      <c r="CF190" s="1"/>
      <c r="CG190" s="1"/>
      <c r="CH190" s="1"/>
      <c r="CT190" s="23"/>
      <c r="CU190" s="36" t="str">
        <f t="shared" si="17"/>
        <v/>
      </c>
      <c r="CV190" s="37" t="str">
        <f>IF(AND(L190="",N190="",P190="",Q190=""),"",SUM(L190,N190,P190,#REF!,Q190))</f>
        <v/>
      </c>
      <c r="CW190" s="37" t="str">
        <f t="shared" si="18"/>
        <v/>
      </c>
      <c r="CX190" s="36" t="str">
        <f>IF(AND(T190="",V190="",X190="",Y190=""),"",SUM(T190,V190,X190,#REF!,Y190))</f>
        <v/>
      </c>
      <c r="CY190" s="37" t="str">
        <f t="shared" si="19"/>
        <v/>
      </c>
      <c r="CZ190" s="36" t="str">
        <f t="shared" si="20"/>
        <v/>
      </c>
      <c r="DA190" s="37" t="str">
        <f t="shared" si="21"/>
        <v/>
      </c>
      <c r="DB190" s="36" t="str">
        <f>IF(AND(AK190="",AN190="",AO190="",AP190=""),"",SUM(AK190,AN190,AO190,#REF!,AP190))</f>
        <v/>
      </c>
      <c r="DC190" s="37" t="str">
        <f t="shared" si="22"/>
        <v/>
      </c>
      <c r="DD190" s="36" t="str">
        <f>IF(AND(AS190="",AV190="",AW190="",AX190=""),"",SUM(AS190,AV190,AW190,#REF!,AX190))</f>
        <v/>
      </c>
      <c r="DE190" s="37" t="str">
        <f t="shared" si="23"/>
        <v/>
      </c>
      <c r="DF190" s="36" t="str">
        <f>IF(AND(BA190="",BD190="",BE190="",BF190=""),"",SUM(BA190,BD190,BE190,#REF!,BF190))</f>
        <v/>
      </c>
      <c r="DG190" s="37" t="str">
        <f t="shared" si="24"/>
        <v/>
      </c>
      <c r="DH190" s="34" t="e">
        <f>IF(AND(#REF!="",#REF!="",#REF!="",#REF!=""),"",SUM(#REF!,#REF!,#REF!,#REF!))</f>
        <v>#REF!</v>
      </c>
      <c r="DI190" s="34" t="str">
        <f t="shared" si="16"/>
        <v/>
      </c>
    </row>
    <row r="191" spans="1:113">
      <c r="A191" s="73">
        <v>185</v>
      </c>
      <c r="B191" s="412"/>
      <c r="C191" s="413"/>
      <c r="D191" s="414"/>
      <c r="E191" s="415"/>
      <c r="F191" s="416"/>
      <c r="G191" s="416"/>
      <c r="H191" s="417"/>
      <c r="I191" s="418"/>
      <c r="J191" s="419"/>
      <c r="K191" s="420"/>
      <c r="L191" s="11"/>
      <c r="M191" s="6"/>
      <c r="N191" s="6"/>
      <c r="O191" s="6"/>
      <c r="P191" s="6"/>
      <c r="Q191" s="41"/>
      <c r="R191" s="44"/>
      <c r="S191" s="12"/>
      <c r="T191" s="17"/>
      <c r="U191" s="18"/>
      <c r="V191" s="18"/>
      <c r="W191" s="18"/>
      <c r="X191" s="18"/>
      <c r="Y191" s="46"/>
      <c r="Z191" s="44"/>
      <c r="AA191" s="41"/>
      <c r="AB191" s="294"/>
      <c r="AC191" s="6"/>
      <c r="AD191" s="6"/>
      <c r="AE191" s="6"/>
      <c r="AF191" s="6"/>
      <c r="AG191" s="41"/>
      <c r="AH191" s="44"/>
      <c r="AI191" s="6"/>
      <c r="AJ191" s="44"/>
      <c r="AK191" s="11"/>
      <c r="AL191" s="6"/>
      <c r="AM191" s="6"/>
      <c r="AN191" s="6"/>
      <c r="AO191" s="6"/>
      <c r="AP191" s="41"/>
      <c r="AQ191" s="44"/>
      <c r="AR191" s="12"/>
      <c r="AS191" s="11"/>
      <c r="AT191" s="6"/>
      <c r="AU191" s="6"/>
      <c r="AV191" s="6"/>
      <c r="AW191" s="6"/>
      <c r="AX191" s="41"/>
      <c r="AY191" s="44"/>
      <c r="AZ191" s="12"/>
      <c r="BA191" s="11"/>
      <c r="BB191" s="6"/>
      <c r="BC191" s="6"/>
      <c r="BD191" s="6"/>
      <c r="BE191" s="6"/>
      <c r="BF191" s="41"/>
      <c r="BG191" s="44"/>
      <c r="BH191" s="12"/>
      <c r="BI191" s="11"/>
      <c r="BJ191" s="6"/>
      <c r="BK191" s="6"/>
      <c r="BL191" s="6"/>
      <c r="BM191" s="41"/>
      <c r="BN191" s="11"/>
      <c r="BO191" s="6"/>
      <c r="BP191" s="6"/>
      <c r="BQ191" s="6"/>
      <c r="BR191" s="12"/>
      <c r="BS191" s="11"/>
      <c r="BT191" s="6"/>
      <c r="BU191" s="6"/>
      <c r="BV191" s="6"/>
      <c r="BW191" s="12"/>
      <c r="BX191" s="11"/>
      <c r="BY191" s="6"/>
      <c r="BZ191" s="6"/>
      <c r="CA191" s="12"/>
      <c r="CB191" s="11"/>
      <c r="CC191" s="83"/>
      <c r="CD191" s="1"/>
      <c r="CE191" s="1"/>
      <c r="CF191" s="1"/>
      <c r="CG191" s="1"/>
      <c r="CH191" s="1"/>
      <c r="CT191" s="23"/>
      <c r="CU191" s="36" t="str">
        <f t="shared" si="17"/>
        <v/>
      </c>
      <c r="CV191" s="37" t="str">
        <f>IF(AND(L191="",N191="",P191="",Q191=""),"",SUM(L191,N191,P191,#REF!,Q191))</f>
        <v/>
      </c>
      <c r="CW191" s="37" t="str">
        <f t="shared" si="18"/>
        <v/>
      </c>
      <c r="CX191" s="36" t="str">
        <f>IF(AND(T191="",V191="",X191="",Y191=""),"",SUM(T191,V191,X191,#REF!,Y191))</f>
        <v/>
      </c>
      <c r="CY191" s="37" t="str">
        <f t="shared" si="19"/>
        <v/>
      </c>
      <c r="CZ191" s="36" t="str">
        <f t="shared" si="20"/>
        <v/>
      </c>
      <c r="DA191" s="37" t="str">
        <f t="shared" si="21"/>
        <v/>
      </c>
      <c r="DB191" s="36" t="str">
        <f>IF(AND(AK191="",AN191="",AO191="",AP191=""),"",SUM(AK191,AN191,AO191,#REF!,AP191))</f>
        <v/>
      </c>
      <c r="DC191" s="37" t="str">
        <f t="shared" si="22"/>
        <v/>
      </c>
      <c r="DD191" s="36" t="str">
        <f>IF(AND(AS191="",AV191="",AW191="",AX191=""),"",SUM(AS191,AV191,AW191,#REF!,AX191))</f>
        <v/>
      </c>
      <c r="DE191" s="37" t="str">
        <f t="shared" si="23"/>
        <v/>
      </c>
      <c r="DF191" s="36" t="str">
        <f>IF(AND(BA191="",BD191="",BE191="",BF191=""),"",SUM(BA191,BD191,BE191,#REF!,BF191))</f>
        <v/>
      </c>
      <c r="DG191" s="37" t="str">
        <f t="shared" si="24"/>
        <v/>
      </c>
      <c r="DH191" s="34" t="e">
        <f>IF(AND(#REF!="",#REF!="",#REF!="",#REF!=""),"",SUM(#REF!,#REF!,#REF!,#REF!))</f>
        <v>#REF!</v>
      </c>
      <c r="DI191" s="34" t="str">
        <f t="shared" ref="DI191:DI206" si="25">IFERROR(IF(DH191="","",IF($DH$5=100,ROUNDUP(DH191*20%,0),IF($DH$5=86,ROUNDUP((DH191/$DH$5)*$DI$5,0),IF($DH$5=66,ROUNDUP((DH191/$DH$5)*$DI$5,0),"")))),"")</f>
        <v/>
      </c>
    </row>
    <row r="192" spans="1:113">
      <c r="A192" s="73">
        <v>186</v>
      </c>
      <c r="B192" s="412"/>
      <c r="C192" s="413"/>
      <c r="D192" s="414"/>
      <c r="E192" s="415"/>
      <c r="F192" s="416"/>
      <c r="G192" s="416"/>
      <c r="H192" s="417"/>
      <c r="I192" s="418"/>
      <c r="J192" s="419"/>
      <c r="K192" s="420"/>
      <c r="L192" s="11"/>
      <c r="M192" s="6"/>
      <c r="N192" s="6"/>
      <c r="O192" s="6"/>
      <c r="P192" s="6"/>
      <c r="Q192" s="41"/>
      <c r="R192" s="44"/>
      <c r="S192" s="12"/>
      <c r="T192" s="17"/>
      <c r="U192" s="18"/>
      <c r="V192" s="18"/>
      <c r="W192" s="18"/>
      <c r="X192" s="18"/>
      <c r="Y192" s="46"/>
      <c r="Z192" s="44"/>
      <c r="AA192" s="41"/>
      <c r="AB192" s="294"/>
      <c r="AC192" s="6"/>
      <c r="AD192" s="6"/>
      <c r="AE192" s="6"/>
      <c r="AF192" s="6"/>
      <c r="AG192" s="41"/>
      <c r="AH192" s="44"/>
      <c r="AI192" s="6"/>
      <c r="AJ192" s="44"/>
      <c r="AK192" s="11"/>
      <c r="AL192" s="6"/>
      <c r="AM192" s="6"/>
      <c r="AN192" s="6"/>
      <c r="AO192" s="6"/>
      <c r="AP192" s="41"/>
      <c r="AQ192" s="44"/>
      <c r="AR192" s="12"/>
      <c r="AS192" s="11"/>
      <c r="AT192" s="6"/>
      <c r="AU192" s="6"/>
      <c r="AV192" s="6"/>
      <c r="AW192" s="6"/>
      <c r="AX192" s="41"/>
      <c r="AY192" s="44"/>
      <c r="AZ192" s="12"/>
      <c r="BA192" s="11"/>
      <c r="BB192" s="6"/>
      <c r="BC192" s="6"/>
      <c r="BD192" s="6"/>
      <c r="BE192" s="6"/>
      <c r="BF192" s="41"/>
      <c r="BG192" s="44"/>
      <c r="BH192" s="12"/>
      <c r="BI192" s="11"/>
      <c r="BJ192" s="6"/>
      <c r="BK192" s="6"/>
      <c r="BL192" s="6"/>
      <c r="BM192" s="41"/>
      <c r="BN192" s="11"/>
      <c r="BO192" s="6"/>
      <c r="BP192" s="6"/>
      <c r="BQ192" s="6"/>
      <c r="BR192" s="12"/>
      <c r="BS192" s="11"/>
      <c r="BT192" s="6"/>
      <c r="BU192" s="6"/>
      <c r="BV192" s="6"/>
      <c r="BW192" s="12"/>
      <c r="BX192" s="11"/>
      <c r="BY192" s="6"/>
      <c r="BZ192" s="6"/>
      <c r="CA192" s="12"/>
      <c r="CB192" s="11"/>
      <c r="CC192" s="83"/>
      <c r="CD192" s="1"/>
      <c r="CE192" s="1"/>
      <c r="CF192" s="1"/>
      <c r="CG192" s="1"/>
      <c r="CH192" s="1"/>
      <c r="CT192" s="23"/>
      <c r="CU192" s="36" t="str">
        <f t="shared" si="17"/>
        <v/>
      </c>
      <c r="CV192" s="37" t="str">
        <f>IF(AND(L192="",N192="",P192="",Q192=""),"",SUM(L192,N192,P192,#REF!,Q192))</f>
        <v/>
      </c>
      <c r="CW192" s="37" t="str">
        <f t="shared" si="18"/>
        <v/>
      </c>
      <c r="CX192" s="36" t="str">
        <f>IF(AND(T192="",V192="",X192="",Y192=""),"",SUM(T192,V192,X192,#REF!,Y192))</f>
        <v/>
      </c>
      <c r="CY192" s="37" t="str">
        <f t="shared" si="19"/>
        <v/>
      </c>
      <c r="CZ192" s="36" t="str">
        <f t="shared" si="20"/>
        <v/>
      </c>
      <c r="DA192" s="37" t="str">
        <f t="shared" si="21"/>
        <v/>
      </c>
      <c r="DB192" s="36" t="str">
        <f>IF(AND(AK192="",AN192="",AO192="",AP192=""),"",SUM(AK192,AN192,AO192,#REF!,AP192))</f>
        <v/>
      </c>
      <c r="DC192" s="37" t="str">
        <f t="shared" si="22"/>
        <v/>
      </c>
      <c r="DD192" s="36" t="str">
        <f>IF(AND(AS192="",AV192="",AW192="",AX192=""),"",SUM(AS192,AV192,AW192,#REF!,AX192))</f>
        <v/>
      </c>
      <c r="DE192" s="37" t="str">
        <f t="shared" si="23"/>
        <v/>
      </c>
      <c r="DF192" s="36" t="str">
        <f>IF(AND(BA192="",BD192="",BE192="",BF192=""),"",SUM(BA192,BD192,BE192,#REF!,BF192))</f>
        <v/>
      </c>
      <c r="DG192" s="37" t="str">
        <f t="shared" si="24"/>
        <v/>
      </c>
      <c r="DH192" s="34" t="e">
        <f>IF(AND(#REF!="",#REF!="",#REF!="",#REF!=""),"",SUM(#REF!,#REF!,#REF!,#REF!))</f>
        <v>#REF!</v>
      </c>
      <c r="DI192" s="34" t="str">
        <f t="shared" si="25"/>
        <v/>
      </c>
    </row>
    <row r="193" spans="1:113">
      <c r="A193" s="73">
        <v>187</v>
      </c>
      <c r="B193" s="412"/>
      <c r="C193" s="413"/>
      <c r="D193" s="414"/>
      <c r="E193" s="415"/>
      <c r="F193" s="416"/>
      <c r="G193" s="416"/>
      <c r="H193" s="417"/>
      <c r="I193" s="418"/>
      <c r="J193" s="419"/>
      <c r="K193" s="420"/>
      <c r="L193" s="11"/>
      <c r="M193" s="6"/>
      <c r="N193" s="6"/>
      <c r="O193" s="6"/>
      <c r="P193" s="6"/>
      <c r="Q193" s="41"/>
      <c r="R193" s="44"/>
      <c r="S193" s="12"/>
      <c r="T193" s="17"/>
      <c r="U193" s="18"/>
      <c r="V193" s="18"/>
      <c r="W193" s="18"/>
      <c r="X193" s="18"/>
      <c r="Y193" s="46"/>
      <c r="Z193" s="44"/>
      <c r="AA193" s="41"/>
      <c r="AB193" s="294"/>
      <c r="AC193" s="6"/>
      <c r="AD193" s="6"/>
      <c r="AE193" s="6"/>
      <c r="AF193" s="6"/>
      <c r="AG193" s="41"/>
      <c r="AH193" s="44"/>
      <c r="AI193" s="6"/>
      <c r="AJ193" s="44"/>
      <c r="AK193" s="11"/>
      <c r="AL193" s="6"/>
      <c r="AM193" s="6"/>
      <c r="AN193" s="6"/>
      <c r="AO193" s="6"/>
      <c r="AP193" s="41"/>
      <c r="AQ193" s="44"/>
      <c r="AR193" s="12"/>
      <c r="AS193" s="11"/>
      <c r="AT193" s="6"/>
      <c r="AU193" s="6"/>
      <c r="AV193" s="6"/>
      <c r="AW193" s="6"/>
      <c r="AX193" s="41"/>
      <c r="AY193" s="44"/>
      <c r="AZ193" s="12"/>
      <c r="BA193" s="11"/>
      <c r="BB193" s="6"/>
      <c r="BC193" s="6"/>
      <c r="BD193" s="6"/>
      <c r="BE193" s="6"/>
      <c r="BF193" s="41"/>
      <c r="BG193" s="44"/>
      <c r="BH193" s="12"/>
      <c r="BI193" s="11"/>
      <c r="BJ193" s="6"/>
      <c r="BK193" s="6"/>
      <c r="BL193" s="6"/>
      <c r="BM193" s="41"/>
      <c r="BN193" s="11"/>
      <c r="BO193" s="6"/>
      <c r="BP193" s="6"/>
      <c r="BQ193" s="6"/>
      <c r="BR193" s="12"/>
      <c r="BS193" s="11"/>
      <c r="BT193" s="6"/>
      <c r="BU193" s="6"/>
      <c r="BV193" s="6"/>
      <c r="BW193" s="12"/>
      <c r="BX193" s="11"/>
      <c r="BY193" s="6"/>
      <c r="BZ193" s="6"/>
      <c r="CA193" s="12"/>
      <c r="CB193" s="11"/>
      <c r="CC193" s="83"/>
      <c r="CD193" s="1"/>
      <c r="CE193" s="1"/>
      <c r="CF193" s="1"/>
      <c r="CG193" s="1"/>
      <c r="CH193" s="1"/>
      <c r="CT193" s="23"/>
      <c r="CU193" s="36" t="str">
        <f t="shared" si="17"/>
        <v/>
      </c>
      <c r="CV193" s="37" t="str">
        <f>IF(AND(L193="",N193="",P193="",Q193=""),"",SUM(L193,N193,P193,#REF!,Q193))</f>
        <v/>
      </c>
      <c r="CW193" s="37" t="str">
        <f t="shared" si="18"/>
        <v/>
      </c>
      <c r="CX193" s="36" t="str">
        <f>IF(AND(T193="",V193="",X193="",Y193=""),"",SUM(T193,V193,X193,#REF!,Y193))</f>
        <v/>
      </c>
      <c r="CY193" s="37" t="str">
        <f t="shared" si="19"/>
        <v/>
      </c>
      <c r="CZ193" s="36" t="str">
        <f t="shared" si="20"/>
        <v/>
      </c>
      <c r="DA193" s="37" t="str">
        <f t="shared" si="21"/>
        <v/>
      </c>
      <c r="DB193" s="36" t="str">
        <f>IF(AND(AK193="",AN193="",AO193="",AP193=""),"",SUM(AK193,AN193,AO193,#REF!,AP193))</f>
        <v/>
      </c>
      <c r="DC193" s="37" t="str">
        <f t="shared" si="22"/>
        <v/>
      </c>
      <c r="DD193" s="36" t="str">
        <f>IF(AND(AS193="",AV193="",AW193="",AX193=""),"",SUM(AS193,AV193,AW193,#REF!,AX193))</f>
        <v/>
      </c>
      <c r="DE193" s="37" t="str">
        <f t="shared" si="23"/>
        <v/>
      </c>
      <c r="DF193" s="36" t="str">
        <f>IF(AND(BA193="",BD193="",BE193="",BF193=""),"",SUM(BA193,BD193,BE193,#REF!,BF193))</f>
        <v/>
      </c>
      <c r="DG193" s="37" t="str">
        <f t="shared" si="24"/>
        <v/>
      </c>
      <c r="DH193" s="34" t="e">
        <f>IF(AND(#REF!="",#REF!="",#REF!="",#REF!=""),"",SUM(#REF!,#REF!,#REF!,#REF!))</f>
        <v>#REF!</v>
      </c>
      <c r="DI193" s="34" t="str">
        <f t="shared" si="25"/>
        <v/>
      </c>
    </row>
    <row r="194" spans="1:113">
      <c r="A194" s="73">
        <v>188</v>
      </c>
      <c r="B194" s="412"/>
      <c r="C194" s="413"/>
      <c r="D194" s="414"/>
      <c r="E194" s="415"/>
      <c r="F194" s="416"/>
      <c r="G194" s="416"/>
      <c r="H194" s="417"/>
      <c r="I194" s="418"/>
      <c r="J194" s="419"/>
      <c r="K194" s="420"/>
      <c r="L194" s="11"/>
      <c r="M194" s="6"/>
      <c r="N194" s="6"/>
      <c r="O194" s="6"/>
      <c r="P194" s="6"/>
      <c r="Q194" s="41"/>
      <c r="R194" s="44"/>
      <c r="S194" s="12"/>
      <c r="T194" s="17"/>
      <c r="U194" s="18"/>
      <c r="V194" s="18"/>
      <c r="W194" s="18"/>
      <c r="X194" s="18"/>
      <c r="Y194" s="46"/>
      <c r="Z194" s="44"/>
      <c r="AA194" s="41"/>
      <c r="AB194" s="294"/>
      <c r="AC194" s="6"/>
      <c r="AD194" s="6"/>
      <c r="AE194" s="6"/>
      <c r="AF194" s="6"/>
      <c r="AG194" s="41"/>
      <c r="AH194" s="44"/>
      <c r="AI194" s="6"/>
      <c r="AJ194" s="44"/>
      <c r="AK194" s="11"/>
      <c r="AL194" s="6"/>
      <c r="AM194" s="6"/>
      <c r="AN194" s="6"/>
      <c r="AO194" s="6"/>
      <c r="AP194" s="41"/>
      <c r="AQ194" s="44"/>
      <c r="AR194" s="12"/>
      <c r="AS194" s="11"/>
      <c r="AT194" s="6"/>
      <c r="AU194" s="6"/>
      <c r="AV194" s="6"/>
      <c r="AW194" s="6"/>
      <c r="AX194" s="41"/>
      <c r="AY194" s="44"/>
      <c r="AZ194" s="12"/>
      <c r="BA194" s="11"/>
      <c r="BB194" s="6"/>
      <c r="BC194" s="6"/>
      <c r="BD194" s="6"/>
      <c r="BE194" s="6"/>
      <c r="BF194" s="41"/>
      <c r="BG194" s="44"/>
      <c r="BH194" s="12"/>
      <c r="BI194" s="11"/>
      <c r="BJ194" s="6"/>
      <c r="BK194" s="6"/>
      <c r="BL194" s="6"/>
      <c r="BM194" s="41"/>
      <c r="BN194" s="11"/>
      <c r="BO194" s="6"/>
      <c r="BP194" s="6"/>
      <c r="BQ194" s="6"/>
      <c r="BR194" s="12"/>
      <c r="BS194" s="11"/>
      <c r="BT194" s="6"/>
      <c r="BU194" s="6"/>
      <c r="BV194" s="6"/>
      <c r="BW194" s="12"/>
      <c r="BX194" s="11"/>
      <c r="BY194" s="6"/>
      <c r="BZ194" s="6"/>
      <c r="CA194" s="12"/>
      <c r="CB194" s="11"/>
      <c r="CC194" s="83"/>
      <c r="CD194" s="1"/>
      <c r="CE194" s="1"/>
      <c r="CF194" s="1"/>
      <c r="CG194" s="1"/>
      <c r="CH194" s="1"/>
      <c r="CT194" s="23"/>
      <c r="CU194" s="36" t="str">
        <f t="shared" si="17"/>
        <v/>
      </c>
      <c r="CV194" s="37" t="str">
        <f>IF(AND(L194="",N194="",P194="",Q194=""),"",SUM(L194,N194,P194,#REF!,Q194))</f>
        <v/>
      </c>
      <c r="CW194" s="37" t="str">
        <f t="shared" si="18"/>
        <v/>
      </c>
      <c r="CX194" s="36" t="str">
        <f>IF(AND(T194="",V194="",X194="",Y194=""),"",SUM(T194,V194,X194,#REF!,Y194))</f>
        <v/>
      </c>
      <c r="CY194" s="37" t="str">
        <f t="shared" si="19"/>
        <v/>
      </c>
      <c r="CZ194" s="36" t="str">
        <f t="shared" si="20"/>
        <v/>
      </c>
      <c r="DA194" s="37" t="str">
        <f t="shared" si="21"/>
        <v/>
      </c>
      <c r="DB194" s="36" t="str">
        <f>IF(AND(AK194="",AN194="",AO194="",AP194=""),"",SUM(AK194,AN194,AO194,#REF!,AP194))</f>
        <v/>
      </c>
      <c r="DC194" s="37" t="str">
        <f t="shared" si="22"/>
        <v/>
      </c>
      <c r="DD194" s="36" t="str">
        <f>IF(AND(AS194="",AV194="",AW194="",AX194=""),"",SUM(AS194,AV194,AW194,#REF!,AX194))</f>
        <v/>
      </c>
      <c r="DE194" s="37" t="str">
        <f t="shared" si="23"/>
        <v/>
      </c>
      <c r="DF194" s="36" t="str">
        <f>IF(AND(BA194="",BD194="",BE194="",BF194=""),"",SUM(BA194,BD194,BE194,#REF!,BF194))</f>
        <v/>
      </c>
      <c r="DG194" s="37" t="str">
        <f t="shared" si="24"/>
        <v/>
      </c>
      <c r="DH194" s="34" t="e">
        <f>IF(AND(#REF!="",#REF!="",#REF!="",#REF!=""),"",SUM(#REF!,#REF!,#REF!,#REF!))</f>
        <v>#REF!</v>
      </c>
      <c r="DI194" s="34" t="str">
        <f t="shared" si="25"/>
        <v/>
      </c>
    </row>
    <row r="195" spans="1:113">
      <c r="A195" s="73">
        <v>189</v>
      </c>
      <c r="B195" s="412"/>
      <c r="C195" s="413"/>
      <c r="D195" s="414"/>
      <c r="E195" s="415"/>
      <c r="F195" s="416"/>
      <c r="G195" s="416"/>
      <c r="H195" s="417"/>
      <c r="I195" s="418"/>
      <c r="J195" s="419"/>
      <c r="K195" s="420"/>
      <c r="L195" s="11"/>
      <c r="M195" s="6"/>
      <c r="N195" s="6"/>
      <c r="O195" s="6"/>
      <c r="P195" s="6"/>
      <c r="Q195" s="41"/>
      <c r="R195" s="44"/>
      <c r="S195" s="12"/>
      <c r="T195" s="17"/>
      <c r="U195" s="18"/>
      <c r="V195" s="18"/>
      <c r="W195" s="18"/>
      <c r="X195" s="18"/>
      <c r="Y195" s="46"/>
      <c r="Z195" s="44"/>
      <c r="AA195" s="41"/>
      <c r="AB195" s="294"/>
      <c r="AC195" s="6"/>
      <c r="AD195" s="6"/>
      <c r="AE195" s="6"/>
      <c r="AF195" s="6"/>
      <c r="AG195" s="41"/>
      <c r="AH195" s="44"/>
      <c r="AI195" s="6"/>
      <c r="AJ195" s="44"/>
      <c r="AK195" s="11"/>
      <c r="AL195" s="6"/>
      <c r="AM195" s="6"/>
      <c r="AN195" s="6"/>
      <c r="AO195" s="6"/>
      <c r="AP195" s="41"/>
      <c r="AQ195" s="44"/>
      <c r="AR195" s="12"/>
      <c r="AS195" s="11"/>
      <c r="AT195" s="6"/>
      <c r="AU195" s="6"/>
      <c r="AV195" s="6"/>
      <c r="AW195" s="6"/>
      <c r="AX195" s="41"/>
      <c r="AY195" s="44"/>
      <c r="AZ195" s="12"/>
      <c r="BA195" s="11"/>
      <c r="BB195" s="6"/>
      <c r="BC195" s="6"/>
      <c r="BD195" s="6"/>
      <c r="BE195" s="6"/>
      <c r="BF195" s="41"/>
      <c r="BG195" s="44"/>
      <c r="BH195" s="12"/>
      <c r="BI195" s="11"/>
      <c r="BJ195" s="6"/>
      <c r="BK195" s="6"/>
      <c r="BL195" s="6"/>
      <c r="BM195" s="41"/>
      <c r="BN195" s="11"/>
      <c r="BO195" s="6"/>
      <c r="BP195" s="6"/>
      <c r="BQ195" s="6"/>
      <c r="BR195" s="12"/>
      <c r="BS195" s="11"/>
      <c r="BT195" s="6"/>
      <c r="BU195" s="6"/>
      <c r="BV195" s="6"/>
      <c r="BW195" s="12"/>
      <c r="BX195" s="11"/>
      <c r="BY195" s="6"/>
      <c r="BZ195" s="6"/>
      <c r="CA195" s="12"/>
      <c r="CB195" s="11"/>
      <c r="CC195" s="83"/>
      <c r="CD195" s="1"/>
      <c r="CE195" s="1"/>
      <c r="CF195" s="1"/>
      <c r="CG195" s="1"/>
      <c r="CH195" s="1"/>
      <c r="CT195" s="23"/>
      <c r="CU195" s="36" t="str">
        <f t="shared" si="17"/>
        <v/>
      </c>
      <c r="CV195" s="37" t="str">
        <f>IF(AND(L195="",N195="",P195="",Q195=""),"",SUM(L195,N195,P195,#REF!,Q195))</f>
        <v/>
      </c>
      <c r="CW195" s="37" t="str">
        <f t="shared" si="18"/>
        <v/>
      </c>
      <c r="CX195" s="36" t="str">
        <f>IF(AND(T195="",V195="",X195="",Y195=""),"",SUM(T195,V195,X195,#REF!,Y195))</f>
        <v/>
      </c>
      <c r="CY195" s="37" t="str">
        <f t="shared" si="19"/>
        <v/>
      </c>
      <c r="CZ195" s="36" t="str">
        <f t="shared" si="20"/>
        <v/>
      </c>
      <c r="DA195" s="37" t="str">
        <f t="shared" si="21"/>
        <v/>
      </c>
      <c r="DB195" s="36" t="str">
        <f>IF(AND(AK195="",AN195="",AO195="",AP195=""),"",SUM(AK195,AN195,AO195,#REF!,AP195))</f>
        <v/>
      </c>
      <c r="DC195" s="37" t="str">
        <f t="shared" si="22"/>
        <v/>
      </c>
      <c r="DD195" s="36" t="str">
        <f>IF(AND(AS195="",AV195="",AW195="",AX195=""),"",SUM(AS195,AV195,AW195,#REF!,AX195))</f>
        <v/>
      </c>
      <c r="DE195" s="37" t="str">
        <f t="shared" si="23"/>
        <v/>
      </c>
      <c r="DF195" s="36" t="str">
        <f>IF(AND(BA195="",BD195="",BE195="",BF195=""),"",SUM(BA195,BD195,BE195,#REF!,BF195))</f>
        <v/>
      </c>
      <c r="DG195" s="37" t="str">
        <f t="shared" si="24"/>
        <v/>
      </c>
      <c r="DH195" s="34" t="e">
        <f>IF(AND(#REF!="",#REF!="",#REF!="",#REF!=""),"",SUM(#REF!,#REF!,#REF!,#REF!))</f>
        <v>#REF!</v>
      </c>
      <c r="DI195" s="34" t="str">
        <f t="shared" si="25"/>
        <v/>
      </c>
    </row>
    <row r="196" spans="1:113">
      <c r="A196" s="73">
        <v>190</v>
      </c>
      <c r="B196" s="412"/>
      <c r="C196" s="413"/>
      <c r="D196" s="414"/>
      <c r="E196" s="415"/>
      <c r="F196" s="416"/>
      <c r="G196" s="416"/>
      <c r="H196" s="417"/>
      <c r="I196" s="418"/>
      <c r="J196" s="419"/>
      <c r="K196" s="420"/>
      <c r="L196" s="11"/>
      <c r="M196" s="6"/>
      <c r="N196" s="6"/>
      <c r="O196" s="6"/>
      <c r="P196" s="6"/>
      <c r="Q196" s="41"/>
      <c r="R196" s="44"/>
      <c r="S196" s="12"/>
      <c r="T196" s="17"/>
      <c r="U196" s="18"/>
      <c r="V196" s="18"/>
      <c r="W196" s="18"/>
      <c r="X196" s="18"/>
      <c r="Y196" s="46"/>
      <c r="Z196" s="44"/>
      <c r="AA196" s="41"/>
      <c r="AB196" s="294"/>
      <c r="AC196" s="6"/>
      <c r="AD196" s="6"/>
      <c r="AE196" s="6"/>
      <c r="AF196" s="6"/>
      <c r="AG196" s="41"/>
      <c r="AH196" s="44"/>
      <c r="AI196" s="6"/>
      <c r="AJ196" s="44"/>
      <c r="AK196" s="11"/>
      <c r="AL196" s="6"/>
      <c r="AM196" s="6"/>
      <c r="AN196" s="6"/>
      <c r="AO196" s="6"/>
      <c r="AP196" s="41"/>
      <c r="AQ196" s="44"/>
      <c r="AR196" s="12"/>
      <c r="AS196" s="11"/>
      <c r="AT196" s="6"/>
      <c r="AU196" s="6"/>
      <c r="AV196" s="6"/>
      <c r="AW196" s="6"/>
      <c r="AX196" s="41"/>
      <c r="AY196" s="44"/>
      <c r="AZ196" s="12"/>
      <c r="BA196" s="11"/>
      <c r="BB196" s="6"/>
      <c r="BC196" s="6"/>
      <c r="BD196" s="6"/>
      <c r="BE196" s="6"/>
      <c r="BF196" s="41"/>
      <c r="BG196" s="44"/>
      <c r="BH196" s="12"/>
      <c r="BI196" s="11"/>
      <c r="BJ196" s="6"/>
      <c r="BK196" s="6"/>
      <c r="BL196" s="6"/>
      <c r="BM196" s="41"/>
      <c r="BN196" s="11"/>
      <c r="BO196" s="6"/>
      <c r="BP196" s="6"/>
      <c r="BQ196" s="6"/>
      <c r="BR196" s="12"/>
      <c r="BS196" s="11"/>
      <c r="BT196" s="6"/>
      <c r="BU196" s="6"/>
      <c r="BV196" s="6"/>
      <c r="BW196" s="12"/>
      <c r="BX196" s="11"/>
      <c r="BY196" s="6"/>
      <c r="BZ196" s="6"/>
      <c r="CA196" s="12"/>
      <c r="CB196" s="11"/>
      <c r="CC196" s="83"/>
      <c r="CD196" s="1"/>
      <c r="CE196" s="1"/>
      <c r="CF196" s="1"/>
      <c r="CG196" s="1"/>
      <c r="CH196" s="1"/>
      <c r="CT196" s="23"/>
      <c r="CU196" s="36" t="str">
        <f t="shared" si="17"/>
        <v/>
      </c>
      <c r="CV196" s="37" t="str">
        <f>IF(AND(L196="",N196="",P196="",Q196=""),"",SUM(L196,N196,P196,#REF!,Q196))</f>
        <v/>
      </c>
      <c r="CW196" s="37" t="str">
        <f t="shared" si="18"/>
        <v/>
      </c>
      <c r="CX196" s="36" t="str">
        <f>IF(AND(T196="",V196="",X196="",Y196=""),"",SUM(T196,V196,X196,#REF!,Y196))</f>
        <v/>
      </c>
      <c r="CY196" s="37" t="str">
        <f t="shared" si="19"/>
        <v/>
      </c>
      <c r="CZ196" s="36" t="str">
        <f t="shared" si="20"/>
        <v/>
      </c>
      <c r="DA196" s="37" t="str">
        <f t="shared" si="21"/>
        <v/>
      </c>
      <c r="DB196" s="36" t="str">
        <f>IF(AND(AK196="",AN196="",AO196="",AP196=""),"",SUM(AK196,AN196,AO196,#REF!,AP196))</f>
        <v/>
      </c>
      <c r="DC196" s="37" t="str">
        <f t="shared" si="22"/>
        <v/>
      </c>
      <c r="DD196" s="36" t="str">
        <f>IF(AND(AS196="",AV196="",AW196="",AX196=""),"",SUM(AS196,AV196,AW196,#REF!,AX196))</f>
        <v/>
      </c>
      <c r="DE196" s="37" t="str">
        <f t="shared" si="23"/>
        <v/>
      </c>
      <c r="DF196" s="36" t="str">
        <f>IF(AND(BA196="",BD196="",BE196="",BF196=""),"",SUM(BA196,BD196,BE196,#REF!,BF196))</f>
        <v/>
      </c>
      <c r="DG196" s="37" t="str">
        <f t="shared" si="24"/>
        <v/>
      </c>
      <c r="DH196" s="34" t="e">
        <f>IF(AND(#REF!="",#REF!="",#REF!="",#REF!=""),"",SUM(#REF!,#REF!,#REF!,#REF!))</f>
        <v>#REF!</v>
      </c>
      <c r="DI196" s="34" t="str">
        <f t="shared" si="25"/>
        <v/>
      </c>
    </row>
    <row r="197" spans="1:113">
      <c r="A197" s="73">
        <v>191</v>
      </c>
      <c r="B197" s="412"/>
      <c r="C197" s="413"/>
      <c r="D197" s="414"/>
      <c r="E197" s="415"/>
      <c r="F197" s="416"/>
      <c r="G197" s="416"/>
      <c r="H197" s="417"/>
      <c r="I197" s="418"/>
      <c r="J197" s="419"/>
      <c r="K197" s="420"/>
      <c r="L197" s="11"/>
      <c r="M197" s="6"/>
      <c r="N197" s="6"/>
      <c r="O197" s="6"/>
      <c r="P197" s="6"/>
      <c r="Q197" s="41"/>
      <c r="R197" s="44"/>
      <c r="S197" s="12"/>
      <c r="T197" s="17"/>
      <c r="U197" s="18"/>
      <c r="V197" s="18"/>
      <c r="W197" s="18"/>
      <c r="X197" s="18"/>
      <c r="Y197" s="46"/>
      <c r="Z197" s="44"/>
      <c r="AA197" s="41"/>
      <c r="AB197" s="294"/>
      <c r="AC197" s="6"/>
      <c r="AD197" s="6"/>
      <c r="AE197" s="6"/>
      <c r="AF197" s="6"/>
      <c r="AG197" s="41"/>
      <c r="AH197" s="44"/>
      <c r="AI197" s="6"/>
      <c r="AJ197" s="44"/>
      <c r="AK197" s="11"/>
      <c r="AL197" s="6"/>
      <c r="AM197" s="6"/>
      <c r="AN197" s="6"/>
      <c r="AO197" s="6"/>
      <c r="AP197" s="41"/>
      <c r="AQ197" s="44"/>
      <c r="AR197" s="12"/>
      <c r="AS197" s="11"/>
      <c r="AT197" s="6"/>
      <c r="AU197" s="6"/>
      <c r="AV197" s="6"/>
      <c r="AW197" s="6"/>
      <c r="AX197" s="41"/>
      <c r="AY197" s="44"/>
      <c r="AZ197" s="12"/>
      <c r="BA197" s="11"/>
      <c r="BB197" s="6"/>
      <c r="BC197" s="6"/>
      <c r="BD197" s="6"/>
      <c r="BE197" s="6"/>
      <c r="BF197" s="41"/>
      <c r="BG197" s="44"/>
      <c r="BH197" s="12"/>
      <c r="BI197" s="11"/>
      <c r="BJ197" s="6"/>
      <c r="BK197" s="6"/>
      <c r="BL197" s="6"/>
      <c r="BM197" s="41"/>
      <c r="BN197" s="11"/>
      <c r="BO197" s="6"/>
      <c r="BP197" s="6"/>
      <c r="BQ197" s="6"/>
      <c r="BR197" s="12"/>
      <c r="BS197" s="11"/>
      <c r="BT197" s="6"/>
      <c r="BU197" s="6"/>
      <c r="BV197" s="6"/>
      <c r="BW197" s="12"/>
      <c r="BX197" s="11"/>
      <c r="BY197" s="6"/>
      <c r="BZ197" s="6"/>
      <c r="CA197" s="12"/>
      <c r="CB197" s="11"/>
      <c r="CC197" s="83"/>
      <c r="CD197" s="1"/>
      <c r="CE197" s="1"/>
      <c r="CF197" s="1"/>
      <c r="CG197" s="1"/>
      <c r="CH197" s="1"/>
      <c r="CT197" s="23"/>
      <c r="CU197" s="36" t="str">
        <f t="shared" si="17"/>
        <v/>
      </c>
      <c r="CV197" s="37" t="str">
        <f>IF(AND(L197="",N197="",P197="",Q197=""),"",SUM(L197,N197,P197,#REF!,Q197))</f>
        <v/>
      </c>
      <c r="CW197" s="37" t="str">
        <f t="shared" si="18"/>
        <v/>
      </c>
      <c r="CX197" s="36" t="str">
        <f>IF(AND(T197="",V197="",X197="",Y197=""),"",SUM(T197,V197,X197,#REF!,Y197))</f>
        <v/>
      </c>
      <c r="CY197" s="37" t="str">
        <f t="shared" si="19"/>
        <v/>
      </c>
      <c r="CZ197" s="36" t="str">
        <f t="shared" si="20"/>
        <v/>
      </c>
      <c r="DA197" s="37" t="str">
        <f t="shared" si="21"/>
        <v/>
      </c>
      <c r="DB197" s="36" t="str">
        <f>IF(AND(AK197="",AN197="",AO197="",AP197=""),"",SUM(AK197,AN197,AO197,#REF!,AP197))</f>
        <v/>
      </c>
      <c r="DC197" s="37" t="str">
        <f t="shared" si="22"/>
        <v/>
      </c>
      <c r="DD197" s="36" t="str">
        <f>IF(AND(AS197="",AV197="",AW197="",AX197=""),"",SUM(AS197,AV197,AW197,#REF!,AX197))</f>
        <v/>
      </c>
      <c r="DE197" s="37" t="str">
        <f t="shared" si="23"/>
        <v/>
      </c>
      <c r="DF197" s="36" t="str">
        <f>IF(AND(BA197="",BD197="",BE197="",BF197=""),"",SUM(BA197,BD197,BE197,#REF!,BF197))</f>
        <v/>
      </c>
      <c r="DG197" s="37" t="str">
        <f t="shared" si="24"/>
        <v/>
      </c>
      <c r="DH197" s="34" t="e">
        <f>IF(AND(#REF!="",#REF!="",#REF!="",#REF!=""),"",SUM(#REF!,#REF!,#REF!,#REF!))</f>
        <v>#REF!</v>
      </c>
      <c r="DI197" s="34" t="str">
        <f t="shared" si="25"/>
        <v/>
      </c>
    </row>
    <row r="198" spans="1:113">
      <c r="A198" s="73">
        <v>192</v>
      </c>
      <c r="B198" s="412"/>
      <c r="C198" s="413"/>
      <c r="D198" s="414"/>
      <c r="E198" s="415"/>
      <c r="F198" s="416"/>
      <c r="G198" s="416"/>
      <c r="H198" s="417"/>
      <c r="I198" s="418"/>
      <c r="J198" s="419"/>
      <c r="K198" s="420"/>
      <c r="L198" s="11"/>
      <c r="M198" s="6"/>
      <c r="N198" s="6"/>
      <c r="O198" s="6"/>
      <c r="P198" s="6"/>
      <c r="Q198" s="41"/>
      <c r="R198" s="44"/>
      <c r="S198" s="12"/>
      <c r="T198" s="17"/>
      <c r="U198" s="18"/>
      <c r="V198" s="18"/>
      <c r="W198" s="18"/>
      <c r="X198" s="18"/>
      <c r="Y198" s="46"/>
      <c r="Z198" s="44"/>
      <c r="AA198" s="41"/>
      <c r="AB198" s="294"/>
      <c r="AC198" s="6"/>
      <c r="AD198" s="6"/>
      <c r="AE198" s="6"/>
      <c r="AF198" s="6"/>
      <c r="AG198" s="41"/>
      <c r="AH198" s="44"/>
      <c r="AI198" s="6"/>
      <c r="AJ198" s="44"/>
      <c r="AK198" s="11"/>
      <c r="AL198" s="6"/>
      <c r="AM198" s="6"/>
      <c r="AN198" s="6"/>
      <c r="AO198" s="6"/>
      <c r="AP198" s="41"/>
      <c r="AQ198" s="44"/>
      <c r="AR198" s="12"/>
      <c r="AS198" s="11"/>
      <c r="AT198" s="6"/>
      <c r="AU198" s="6"/>
      <c r="AV198" s="6"/>
      <c r="AW198" s="6"/>
      <c r="AX198" s="41"/>
      <c r="AY198" s="44"/>
      <c r="AZ198" s="12"/>
      <c r="BA198" s="11"/>
      <c r="BB198" s="6"/>
      <c r="BC198" s="6"/>
      <c r="BD198" s="6"/>
      <c r="BE198" s="6"/>
      <c r="BF198" s="41"/>
      <c r="BG198" s="44"/>
      <c r="BH198" s="12"/>
      <c r="BI198" s="11"/>
      <c r="BJ198" s="6"/>
      <c r="BK198" s="6"/>
      <c r="BL198" s="6"/>
      <c r="BM198" s="41"/>
      <c r="BN198" s="11"/>
      <c r="BO198" s="6"/>
      <c r="BP198" s="6"/>
      <c r="BQ198" s="6"/>
      <c r="BR198" s="12"/>
      <c r="BS198" s="11"/>
      <c r="BT198" s="6"/>
      <c r="BU198" s="6"/>
      <c r="BV198" s="6"/>
      <c r="BW198" s="12"/>
      <c r="BX198" s="11"/>
      <c r="BY198" s="6"/>
      <c r="BZ198" s="6"/>
      <c r="CA198" s="12"/>
      <c r="CB198" s="11"/>
      <c r="CC198" s="83"/>
      <c r="CD198" s="1"/>
      <c r="CE198" s="1"/>
      <c r="CF198" s="1"/>
      <c r="CG198" s="1"/>
      <c r="CH198" s="1"/>
      <c r="CT198" s="23"/>
      <c r="CU198" s="36" t="str">
        <f t="shared" si="17"/>
        <v/>
      </c>
      <c r="CV198" s="37" t="str">
        <f>IF(AND(L198="",N198="",P198="",Q198=""),"",SUM(L198,N198,P198,#REF!,Q198))</f>
        <v/>
      </c>
      <c r="CW198" s="37" t="str">
        <f t="shared" si="18"/>
        <v/>
      </c>
      <c r="CX198" s="36" t="str">
        <f>IF(AND(T198="",V198="",X198="",Y198=""),"",SUM(T198,V198,X198,#REF!,Y198))</f>
        <v/>
      </c>
      <c r="CY198" s="37" t="str">
        <f t="shared" si="19"/>
        <v/>
      </c>
      <c r="CZ198" s="36" t="str">
        <f t="shared" si="20"/>
        <v/>
      </c>
      <c r="DA198" s="37" t="str">
        <f t="shared" si="21"/>
        <v/>
      </c>
      <c r="DB198" s="36" t="str">
        <f>IF(AND(AK198="",AN198="",AO198="",AP198=""),"",SUM(AK198,AN198,AO198,#REF!,AP198))</f>
        <v/>
      </c>
      <c r="DC198" s="37" t="str">
        <f t="shared" si="22"/>
        <v/>
      </c>
      <c r="DD198" s="36" t="str">
        <f>IF(AND(AS198="",AV198="",AW198="",AX198=""),"",SUM(AS198,AV198,AW198,#REF!,AX198))</f>
        <v/>
      </c>
      <c r="DE198" s="37" t="str">
        <f t="shared" si="23"/>
        <v/>
      </c>
      <c r="DF198" s="36" t="str">
        <f>IF(AND(BA198="",BD198="",BE198="",BF198=""),"",SUM(BA198,BD198,BE198,#REF!,BF198))</f>
        <v/>
      </c>
      <c r="DG198" s="37" t="str">
        <f t="shared" si="24"/>
        <v/>
      </c>
      <c r="DH198" s="34" t="e">
        <f>IF(AND(#REF!="",#REF!="",#REF!="",#REF!=""),"",SUM(#REF!,#REF!,#REF!,#REF!))</f>
        <v>#REF!</v>
      </c>
      <c r="DI198" s="34" t="str">
        <f t="shared" si="25"/>
        <v/>
      </c>
    </row>
    <row r="199" spans="1:113">
      <c r="A199" s="73">
        <v>193</v>
      </c>
      <c r="B199" s="412"/>
      <c r="C199" s="413"/>
      <c r="D199" s="414"/>
      <c r="E199" s="415"/>
      <c r="F199" s="416"/>
      <c r="G199" s="416"/>
      <c r="H199" s="417"/>
      <c r="I199" s="418"/>
      <c r="J199" s="419"/>
      <c r="K199" s="420"/>
      <c r="L199" s="11"/>
      <c r="M199" s="6"/>
      <c r="N199" s="6"/>
      <c r="O199" s="6"/>
      <c r="P199" s="6"/>
      <c r="Q199" s="41"/>
      <c r="R199" s="44"/>
      <c r="S199" s="12"/>
      <c r="T199" s="17"/>
      <c r="U199" s="18"/>
      <c r="V199" s="18"/>
      <c r="W199" s="18"/>
      <c r="X199" s="18"/>
      <c r="Y199" s="46"/>
      <c r="Z199" s="44"/>
      <c r="AA199" s="41"/>
      <c r="AB199" s="294"/>
      <c r="AC199" s="6"/>
      <c r="AD199" s="6"/>
      <c r="AE199" s="6"/>
      <c r="AF199" s="6"/>
      <c r="AG199" s="41"/>
      <c r="AH199" s="44"/>
      <c r="AI199" s="6"/>
      <c r="AJ199" s="44"/>
      <c r="AK199" s="11"/>
      <c r="AL199" s="6"/>
      <c r="AM199" s="6"/>
      <c r="AN199" s="6"/>
      <c r="AO199" s="6"/>
      <c r="AP199" s="41"/>
      <c r="AQ199" s="44"/>
      <c r="AR199" s="12"/>
      <c r="AS199" s="11"/>
      <c r="AT199" s="6"/>
      <c r="AU199" s="6"/>
      <c r="AV199" s="6"/>
      <c r="AW199" s="6"/>
      <c r="AX199" s="41"/>
      <c r="AY199" s="44"/>
      <c r="AZ199" s="12"/>
      <c r="BA199" s="11"/>
      <c r="BB199" s="6"/>
      <c r="BC199" s="6"/>
      <c r="BD199" s="6"/>
      <c r="BE199" s="6"/>
      <c r="BF199" s="41"/>
      <c r="BG199" s="44"/>
      <c r="BH199" s="12"/>
      <c r="BI199" s="11"/>
      <c r="BJ199" s="6"/>
      <c r="BK199" s="6"/>
      <c r="BL199" s="6"/>
      <c r="BM199" s="41"/>
      <c r="BN199" s="11"/>
      <c r="BO199" s="6"/>
      <c r="BP199" s="6"/>
      <c r="BQ199" s="6"/>
      <c r="BR199" s="12"/>
      <c r="BS199" s="11"/>
      <c r="BT199" s="6"/>
      <c r="BU199" s="6"/>
      <c r="BV199" s="6"/>
      <c r="BW199" s="12"/>
      <c r="BX199" s="11"/>
      <c r="BY199" s="6"/>
      <c r="BZ199" s="6"/>
      <c r="CA199" s="12"/>
      <c r="CB199" s="11"/>
      <c r="CC199" s="83"/>
      <c r="CD199" s="1"/>
      <c r="CE199" s="1"/>
      <c r="CF199" s="1"/>
      <c r="CG199" s="1"/>
      <c r="CH199" s="1"/>
      <c r="CT199" s="23"/>
      <c r="CU199" s="36" t="str">
        <f t="shared" si="17"/>
        <v/>
      </c>
      <c r="CV199" s="37" t="str">
        <f>IF(AND(L199="",N199="",P199="",Q199=""),"",SUM(L199,N199,P199,#REF!,Q199))</f>
        <v/>
      </c>
      <c r="CW199" s="37" t="str">
        <f t="shared" si="18"/>
        <v/>
      </c>
      <c r="CX199" s="36" t="str">
        <f>IF(AND(T199="",V199="",X199="",Y199=""),"",SUM(T199,V199,X199,#REF!,Y199))</f>
        <v/>
      </c>
      <c r="CY199" s="37" t="str">
        <f t="shared" si="19"/>
        <v/>
      </c>
      <c r="CZ199" s="36" t="str">
        <f t="shared" si="20"/>
        <v/>
      </c>
      <c r="DA199" s="37" t="str">
        <f t="shared" si="21"/>
        <v/>
      </c>
      <c r="DB199" s="36" t="str">
        <f>IF(AND(AK199="",AN199="",AO199="",AP199=""),"",SUM(AK199,AN199,AO199,#REF!,AP199))</f>
        <v/>
      </c>
      <c r="DC199" s="37" t="str">
        <f t="shared" si="22"/>
        <v/>
      </c>
      <c r="DD199" s="36" t="str">
        <f>IF(AND(AS199="",AV199="",AW199="",AX199=""),"",SUM(AS199,AV199,AW199,#REF!,AX199))</f>
        <v/>
      </c>
      <c r="DE199" s="37" t="str">
        <f t="shared" si="23"/>
        <v/>
      </c>
      <c r="DF199" s="36" t="str">
        <f>IF(AND(BA199="",BD199="",BE199="",BF199=""),"",SUM(BA199,BD199,BE199,#REF!,BF199))</f>
        <v/>
      </c>
      <c r="DG199" s="37" t="str">
        <f t="shared" si="24"/>
        <v/>
      </c>
      <c r="DH199" s="34" t="e">
        <f>IF(AND(#REF!="",#REF!="",#REF!="",#REF!=""),"",SUM(#REF!,#REF!,#REF!,#REF!))</f>
        <v>#REF!</v>
      </c>
      <c r="DI199" s="34" t="str">
        <f t="shared" si="25"/>
        <v/>
      </c>
    </row>
    <row r="200" spans="1:113">
      <c r="A200" s="73">
        <v>194</v>
      </c>
      <c r="B200" s="412"/>
      <c r="C200" s="413"/>
      <c r="D200" s="414"/>
      <c r="E200" s="415"/>
      <c r="F200" s="416"/>
      <c r="G200" s="416"/>
      <c r="H200" s="417"/>
      <c r="I200" s="418"/>
      <c r="J200" s="419"/>
      <c r="K200" s="420"/>
      <c r="L200" s="11"/>
      <c r="M200" s="6"/>
      <c r="N200" s="6"/>
      <c r="O200" s="6"/>
      <c r="P200" s="6"/>
      <c r="Q200" s="41"/>
      <c r="R200" s="44"/>
      <c r="S200" s="12"/>
      <c r="T200" s="17"/>
      <c r="U200" s="18"/>
      <c r="V200" s="18"/>
      <c r="W200" s="18"/>
      <c r="X200" s="18"/>
      <c r="Y200" s="46"/>
      <c r="Z200" s="44"/>
      <c r="AA200" s="41"/>
      <c r="AB200" s="294"/>
      <c r="AC200" s="6"/>
      <c r="AD200" s="6"/>
      <c r="AE200" s="6"/>
      <c r="AF200" s="6"/>
      <c r="AG200" s="41"/>
      <c r="AH200" s="44"/>
      <c r="AI200" s="6"/>
      <c r="AJ200" s="44"/>
      <c r="AK200" s="11"/>
      <c r="AL200" s="6"/>
      <c r="AM200" s="6"/>
      <c r="AN200" s="6"/>
      <c r="AO200" s="6"/>
      <c r="AP200" s="41"/>
      <c r="AQ200" s="44"/>
      <c r="AR200" s="12"/>
      <c r="AS200" s="11"/>
      <c r="AT200" s="6"/>
      <c r="AU200" s="6"/>
      <c r="AV200" s="6"/>
      <c r="AW200" s="6"/>
      <c r="AX200" s="41"/>
      <c r="AY200" s="44"/>
      <c r="AZ200" s="12"/>
      <c r="BA200" s="11"/>
      <c r="BB200" s="6"/>
      <c r="BC200" s="6"/>
      <c r="BD200" s="6"/>
      <c r="BE200" s="6"/>
      <c r="BF200" s="41"/>
      <c r="BG200" s="44"/>
      <c r="BH200" s="12"/>
      <c r="BI200" s="11"/>
      <c r="BJ200" s="6"/>
      <c r="BK200" s="6"/>
      <c r="BL200" s="6"/>
      <c r="BM200" s="41"/>
      <c r="BN200" s="11"/>
      <c r="BO200" s="6"/>
      <c r="BP200" s="6"/>
      <c r="BQ200" s="6"/>
      <c r="BR200" s="12"/>
      <c r="BS200" s="11"/>
      <c r="BT200" s="6"/>
      <c r="BU200" s="6"/>
      <c r="BV200" s="6"/>
      <c r="BW200" s="12"/>
      <c r="BX200" s="11"/>
      <c r="BY200" s="6"/>
      <c r="BZ200" s="6"/>
      <c r="CA200" s="12"/>
      <c r="CB200" s="11"/>
      <c r="CC200" s="83"/>
      <c r="CD200" s="1"/>
      <c r="CE200" s="1"/>
      <c r="CF200" s="1"/>
      <c r="CG200" s="1"/>
      <c r="CH200" s="1"/>
      <c r="CT200" s="23"/>
      <c r="CU200" s="36" t="str">
        <f t="shared" ref="CU200:CU206" si="26">IF(I200="","",I200)</f>
        <v/>
      </c>
      <c r="CV200" s="37" t="str">
        <f>IF(AND(L200="",N200="",P200="",Q200=""),"",SUM(L200,N200,P200,#REF!,Q200))</f>
        <v/>
      </c>
      <c r="CW200" s="37" t="str">
        <f t="shared" ref="CW200:CW206" si="27">IFERROR(IF(CV200="","",ROUNDUP(CV200*20%,0)),"")</f>
        <v/>
      </c>
      <c r="CX200" s="36" t="str">
        <f>IF(AND(T200="",V200="",X200="",Y200=""),"",SUM(T200,V200,X200,#REF!,Y200))</f>
        <v/>
      </c>
      <c r="CY200" s="37" t="str">
        <f t="shared" ref="CY200:CY206" si="28">IFERROR(IF(CX200="","",ROUNDUP(CX200*20%,0)),"")</f>
        <v/>
      </c>
      <c r="CZ200" s="36" t="str">
        <f t="shared" ref="CZ200:CZ206" si="29">IF(AND(AC200="",AD200="",AE200="",AG200=""),"",SUM(AC200,AD200,AE200,AF200,AG200))</f>
        <v/>
      </c>
      <c r="DA200" s="37" t="str">
        <f t="shared" ref="DA200:DA206" si="30">IFERROR(IF(CZ200="","",ROUNDUP(CZ200*20%,0)),"")</f>
        <v/>
      </c>
      <c r="DB200" s="36" t="str">
        <f>IF(AND(AK200="",AN200="",AO200="",AP200=""),"",SUM(AK200,AN200,AO200,#REF!,AP200))</f>
        <v/>
      </c>
      <c r="DC200" s="37" t="str">
        <f t="shared" ref="DC200:DC206" si="31">IFERROR(IF(DB200="","",ROUNDUP(DB200*20%,0)),"")</f>
        <v/>
      </c>
      <c r="DD200" s="36" t="str">
        <f>IF(AND(AS200="",AV200="",AW200="",AX200=""),"",SUM(AS200,AV200,AW200,#REF!,AX200))</f>
        <v/>
      </c>
      <c r="DE200" s="37" t="str">
        <f t="shared" ref="DE200:DE206" si="32">IFERROR(IF(DD200="","",ROUNDUP(DD200*20%,0)),"")</f>
        <v/>
      </c>
      <c r="DF200" s="36" t="str">
        <f>IF(AND(BA200="",BD200="",BE200="",BF200=""),"",SUM(BA200,BD200,BE200,#REF!,BF200))</f>
        <v/>
      </c>
      <c r="DG200" s="37" t="str">
        <f t="shared" ref="DG200:DG206" si="33">IFERROR(IF(DF200="","",ROUNDUP(DF200*20%,0)),"")</f>
        <v/>
      </c>
      <c r="DH200" s="34" t="e">
        <f>IF(AND(#REF!="",#REF!="",#REF!="",#REF!=""),"",SUM(#REF!,#REF!,#REF!,#REF!))</f>
        <v>#REF!</v>
      </c>
      <c r="DI200" s="34" t="str">
        <f t="shared" si="25"/>
        <v/>
      </c>
    </row>
    <row r="201" spans="1:113">
      <c r="A201" s="73">
        <v>195</v>
      </c>
      <c r="B201" s="412"/>
      <c r="C201" s="413"/>
      <c r="D201" s="414"/>
      <c r="E201" s="415"/>
      <c r="F201" s="416"/>
      <c r="G201" s="416"/>
      <c r="H201" s="417"/>
      <c r="I201" s="418"/>
      <c r="J201" s="419"/>
      <c r="K201" s="420"/>
      <c r="L201" s="11"/>
      <c r="M201" s="6"/>
      <c r="N201" s="6"/>
      <c r="O201" s="6"/>
      <c r="P201" s="6"/>
      <c r="Q201" s="41"/>
      <c r="R201" s="44"/>
      <c r="S201" s="12"/>
      <c r="T201" s="17"/>
      <c r="U201" s="18"/>
      <c r="V201" s="18"/>
      <c r="W201" s="18"/>
      <c r="X201" s="18"/>
      <c r="Y201" s="46"/>
      <c r="Z201" s="44"/>
      <c r="AA201" s="41"/>
      <c r="AB201" s="294"/>
      <c r="AC201" s="6"/>
      <c r="AD201" s="6"/>
      <c r="AE201" s="6"/>
      <c r="AF201" s="6"/>
      <c r="AG201" s="41"/>
      <c r="AH201" s="44"/>
      <c r="AI201" s="6"/>
      <c r="AJ201" s="44"/>
      <c r="AK201" s="11"/>
      <c r="AL201" s="6"/>
      <c r="AM201" s="6"/>
      <c r="AN201" s="6"/>
      <c r="AO201" s="6"/>
      <c r="AP201" s="41"/>
      <c r="AQ201" s="44"/>
      <c r="AR201" s="12"/>
      <c r="AS201" s="11"/>
      <c r="AT201" s="6"/>
      <c r="AU201" s="6"/>
      <c r="AV201" s="6"/>
      <c r="AW201" s="6"/>
      <c r="AX201" s="41"/>
      <c r="AY201" s="44"/>
      <c r="AZ201" s="12"/>
      <c r="BA201" s="11"/>
      <c r="BB201" s="6"/>
      <c r="BC201" s="6"/>
      <c r="BD201" s="6"/>
      <c r="BE201" s="6"/>
      <c r="BF201" s="41"/>
      <c r="BG201" s="44"/>
      <c r="BH201" s="12"/>
      <c r="BI201" s="11"/>
      <c r="BJ201" s="6"/>
      <c r="BK201" s="6"/>
      <c r="BL201" s="6"/>
      <c r="BM201" s="41"/>
      <c r="BN201" s="11"/>
      <c r="BO201" s="6"/>
      <c r="BP201" s="6"/>
      <c r="BQ201" s="6"/>
      <c r="BR201" s="12"/>
      <c r="BS201" s="11"/>
      <c r="BT201" s="6"/>
      <c r="BU201" s="6"/>
      <c r="BV201" s="6"/>
      <c r="BW201" s="12"/>
      <c r="BX201" s="11"/>
      <c r="BY201" s="6"/>
      <c r="BZ201" s="6"/>
      <c r="CA201" s="12"/>
      <c r="CB201" s="11"/>
      <c r="CC201" s="83"/>
      <c r="CD201" s="1"/>
      <c r="CE201" s="1"/>
      <c r="CF201" s="1"/>
      <c r="CG201" s="1"/>
      <c r="CH201" s="1"/>
      <c r="CT201" s="23"/>
      <c r="CU201" s="36" t="str">
        <f t="shared" si="26"/>
        <v/>
      </c>
      <c r="CV201" s="37" t="str">
        <f>IF(AND(L201="",N201="",P201="",Q201=""),"",SUM(L201,N201,P201,#REF!,Q201))</f>
        <v/>
      </c>
      <c r="CW201" s="37" t="str">
        <f t="shared" si="27"/>
        <v/>
      </c>
      <c r="CX201" s="36" t="str">
        <f>IF(AND(T201="",V201="",X201="",Y201=""),"",SUM(T201,V201,X201,#REF!,Y201))</f>
        <v/>
      </c>
      <c r="CY201" s="37" t="str">
        <f t="shared" si="28"/>
        <v/>
      </c>
      <c r="CZ201" s="36" t="str">
        <f t="shared" si="29"/>
        <v/>
      </c>
      <c r="DA201" s="37" t="str">
        <f t="shared" si="30"/>
        <v/>
      </c>
      <c r="DB201" s="36" t="str">
        <f>IF(AND(AK201="",AN201="",AO201="",AP201=""),"",SUM(AK201,AN201,AO201,#REF!,AP201))</f>
        <v/>
      </c>
      <c r="DC201" s="37" t="str">
        <f t="shared" si="31"/>
        <v/>
      </c>
      <c r="DD201" s="36" t="str">
        <f>IF(AND(AS201="",AV201="",AW201="",AX201=""),"",SUM(AS201,AV201,AW201,#REF!,AX201))</f>
        <v/>
      </c>
      <c r="DE201" s="37" t="str">
        <f t="shared" si="32"/>
        <v/>
      </c>
      <c r="DF201" s="36" t="str">
        <f>IF(AND(BA201="",BD201="",BE201="",BF201=""),"",SUM(BA201,BD201,BE201,#REF!,BF201))</f>
        <v/>
      </c>
      <c r="DG201" s="37" t="str">
        <f t="shared" si="33"/>
        <v/>
      </c>
      <c r="DH201" s="34" t="e">
        <f>IF(AND(#REF!="",#REF!="",#REF!="",#REF!=""),"",SUM(#REF!,#REF!,#REF!,#REF!))</f>
        <v>#REF!</v>
      </c>
      <c r="DI201" s="34" t="str">
        <f t="shared" si="25"/>
        <v/>
      </c>
    </row>
    <row r="202" spans="1:113">
      <c r="A202" s="73">
        <v>196</v>
      </c>
      <c r="B202" s="412"/>
      <c r="C202" s="413"/>
      <c r="D202" s="414"/>
      <c r="E202" s="415"/>
      <c r="F202" s="416"/>
      <c r="G202" s="416"/>
      <c r="H202" s="417"/>
      <c r="I202" s="418"/>
      <c r="J202" s="419"/>
      <c r="K202" s="420"/>
      <c r="L202" s="11"/>
      <c r="M202" s="6"/>
      <c r="N202" s="6"/>
      <c r="O202" s="6"/>
      <c r="P202" s="6"/>
      <c r="Q202" s="41"/>
      <c r="R202" s="44"/>
      <c r="S202" s="12"/>
      <c r="T202" s="17"/>
      <c r="U202" s="18"/>
      <c r="V202" s="18"/>
      <c r="W202" s="18"/>
      <c r="X202" s="18"/>
      <c r="Y202" s="46"/>
      <c r="Z202" s="44"/>
      <c r="AA202" s="41"/>
      <c r="AB202" s="294"/>
      <c r="AC202" s="6"/>
      <c r="AD202" s="6"/>
      <c r="AE202" s="6"/>
      <c r="AF202" s="6"/>
      <c r="AG202" s="41"/>
      <c r="AH202" s="44"/>
      <c r="AI202" s="6"/>
      <c r="AJ202" s="44"/>
      <c r="AK202" s="11"/>
      <c r="AL202" s="6"/>
      <c r="AM202" s="6"/>
      <c r="AN202" s="6"/>
      <c r="AO202" s="6"/>
      <c r="AP202" s="41"/>
      <c r="AQ202" s="44"/>
      <c r="AR202" s="12"/>
      <c r="AS202" s="11"/>
      <c r="AT202" s="6"/>
      <c r="AU202" s="6"/>
      <c r="AV202" s="6"/>
      <c r="AW202" s="6"/>
      <c r="AX202" s="41"/>
      <c r="AY202" s="44"/>
      <c r="AZ202" s="12"/>
      <c r="BA202" s="11"/>
      <c r="BB202" s="6"/>
      <c r="BC202" s="6"/>
      <c r="BD202" s="6"/>
      <c r="BE202" s="6"/>
      <c r="BF202" s="41"/>
      <c r="BG202" s="44"/>
      <c r="BH202" s="12"/>
      <c r="BI202" s="11"/>
      <c r="BJ202" s="6"/>
      <c r="BK202" s="6"/>
      <c r="BL202" s="6"/>
      <c r="BM202" s="41"/>
      <c r="BN202" s="11"/>
      <c r="BO202" s="6"/>
      <c r="BP202" s="6"/>
      <c r="BQ202" s="6"/>
      <c r="BR202" s="12"/>
      <c r="BS202" s="11"/>
      <c r="BT202" s="6"/>
      <c r="BU202" s="6"/>
      <c r="BV202" s="6"/>
      <c r="BW202" s="12"/>
      <c r="BX202" s="11"/>
      <c r="BY202" s="6"/>
      <c r="BZ202" s="6"/>
      <c r="CA202" s="12"/>
      <c r="CB202" s="11"/>
      <c r="CC202" s="83"/>
      <c r="CD202" s="1"/>
      <c r="CE202" s="1"/>
      <c r="CF202" s="1"/>
      <c r="CG202" s="1"/>
      <c r="CH202" s="1"/>
      <c r="CT202" s="23"/>
      <c r="CU202" s="36" t="str">
        <f t="shared" si="26"/>
        <v/>
      </c>
      <c r="CV202" s="37" t="str">
        <f>IF(AND(L202="",N202="",P202="",Q202=""),"",SUM(L202,N202,P202,#REF!,Q202))</f>
        <v/>
      </c>
      <c r="CW202" s="37" t="str">
        <f t="shared" si="27"/>
        <v/>
      </c>
      <c r="CX202" s="36" t="str">
        <f>IF(AND(T202="",V202="",X202="",Y202=""),"",SUM(T202,V202,X202,#REF!,Y202))</f>
        <v/>
      </c>
      <c r="CY202" s="37" t="str">
        <f t="shared" si="28"/>
        <v/>
      </c>
      <c r="CZ202" s="36" t="str">
        <f t="shared" si="29"/>
        <v/>
      </c>
      <c r="DA202" s="37" t="str">
        <f t="shared" si="30"/>
        <v/>
      </c>
      <c r="DB202" s="36" t="str">
        <f>IF(AND(AK202="",AN202="",AO202="",AP202=""),"",SUM(AK202,AN202,AO202,#REF!,AP202))</f>
        <v/>
      </c>
      <c r="DC202" s="37" t="str">
        <f t="shared" si="31"/>
        <v/>
      </c>
      <c r="DD202" s="36" t="str">
        <f>IF(AND(AS202="",AV202="",AW202="",AX202=""),"",SUM(AS202,AV202,AW202,#REF!,AX202))</f>
        <v/>
      </c>
      <c r="DE202" s="37" t="str">
        <f t="shared" si="32"/>
        <v/>
      </c>
      <c r="DF202" s="36" t="str">
        <f>IF(AND(BA202="",BD202="",BE202="",BF202=""),"",SUM(BA202,BD202,BE202,#REF!,BF202))</f>
        <v/>
      </c>
      <c r="DG202" s="37" t="str">
        <f t="shared" si="33"/>
        <v/>
      </c>
      <c r="DH202" s="34" t="e">
        <f>IF(AND(#REF!="",#REF!="",#REF!="",#REF!=""),"",SUM(#REF!,#REF!,#REF!,#REF!))</f>
        <v>#REF!</v>
      </c>
      <c r="DI202" s="34" t="str">
        <f t="shared" si="25"/>
        <v/>
      </c>
    </row>
    <row r="203" spans="1:113">
      <c r="A203" s="73">
        <v>197</v>
      </c>
      <c r="B203" s="412"/>
      <c r="C203" s="413"/>
      <c r="D203" s="414"/>
      <c r="E203" s="415"/>
      <c r="F203" s="416"/>
      <c r="G203" s="416"/>
      <c r="H203" s="417"/>
      <c r="I203" s="418"/>
      <c r="J203" s="419"/>
      <c r="K203" s="420"/>
      <c r="L203" s="11"/>
      <c r="M203" s="6"/>
      <c r="N203" s="6"/>
      <c r="O203" s="6"/>
      <c r="P203" s="6"/>
      <c r="Q203" s="41"/>
      <c r="R203" s="44"/>
      <c r="S203" s="12"/>
      <c r="T203" s="17"/>
      <c r="U203" s="18"/>
      <c r="V203" s="18"/>
      <c r="W203" s="18"/>
      <c r="X203" s="18"/>
      <c r="Y203" s="46"/>
      <c r="Z203" s="44"/>
      <c r="AA203" s="41"/>
      <c r="AB203" s="294"/>
      <c r="AC203" s="6"/>
      <c r="AD203" s="6"/>
      <c r="AE203" s="6"/>
      <c r="AF203" s="6"/>
      <c r="AG203" s="41"/>
      <c r="AH203" s="44"/>
      <c r="AI203" s="6"/>
      <c r="AJ203" s="44"/>
      <c r="AK203" s="11"/>
      <c r="AL203" s="6"/>
      <c r="AM203" s="6"/>
      <c r="AN203" s="6"/>
      <c r="AO203" s="6"/>
      <c r="AP203" s="41"/>
      <c r="AQ203" s="44"/>
      <c r="AR203" s="12"/>
      <c r="AS203" s="11"/>
      <c r="AT203" s="6"/>
      <c r="AU203" s="6"/>
      <c r="AV203" s="6"/>
      <c r="AW203" s="6"/>
      <c r="AX203" s="41"/>
      <c r="AY203" s="44"/>
      <c r="AZ203" s="12"/>
      <c r="BA203" s="11"/>
      <c r="BB203" s="6"/>
      <c r="BC203" s="6"/>
      <c r="BD203" s="6"/>
      <c r="BE203" s="6"/>
      <c r="BF203" s="41"/>
      <c r="BG203" s="44"/>
      <c r="BH203" s="12"/>
      <c r="BI203" s="11"/>
      <c r="BJ203" s="6"/>
      <c r="BK203" s="6"/>
      <c r="BL203" s="6"/>
      <c r="BM203" s="41"/>
      <c r="BN203" s="11"/>
      <c r="BO203" s="6"/>
      <c r="BP203" s="6"/>
      <c r="BQ203" s="6"/>
      <c r="BR203" s="12"/>
      <c r="BS203" s="11"/>
      <c r="BT203" s="6"/>
      <c r="BU203" s="6"/>
      <c r="BV203" s="6"/>
      <c r="BW203" s="12"/>
      <c r="BX203" s="11"/>
      <c r="BY203" s="6"/>
      <c r="BZ203" s="6"/>
      <c r="CA203" s="12"/>
      <c r="CB203" s="11"/>
      <c r="CC203" s="83"/>
      <c r="CD203" s="1"/>
      <c r="CE203" s="1"/>
      <c r="CF203" s="1"/>
      <c r="CG203" s="1"/>
      <c r="CH203" s="1"/>
      <c r="CT203" s="23"/>
      <c r="CU203" s="36" t="str">
        <f t="shared" si="26"/>
        <v/>
      </c>
      <c r="CV203" s="37" t="str">
        <f>IF(AND(L203="",N203="",P203="",Q203=""),"",SUM(L203,N203,P203,#REF!,Q203))</f>
        <v/>
      </c>
      <c r="CW203" s="37" t="str">
        <f t="shared" si="27"/>
        <v/>
      </c>
      <c r="CX203" s="36" t="str">
        <f>IF(AND(T203="",V203="",X203="",Y203=""),"",SUM(T203,V203,X203,#REF!,Y203))</f>
        <v/>
      </c>
      <c r="CY203" s="37" t="str">
        <f t="shared" si="28"/>
        <v/>
      </c>
      <c r="CZ203" s="36" t="str">
        <f t="shared" si="29"/>
        <v/>
      </c>
      <c r="DA203" s="37" t="str">
        <f t="shared" si="30"/>
        <v/>
      </c>
      <c r="DB203" s="36" t="str">
        <f>IF(AND(AK203="",AN203="",AO203="",AP203=""),"",SUM(AK203,AN203,AO203,#REF!,AP203))</f>
        <v/>
      </c>
      <c r="DC203" s="37" t="str">
        <f t="shared" si="31"/>
        <v/>
      </c>
      <c r="DD203" s="36" t="str">
        <f>IF(AND(AS203="",AV203="",AW203="",AX203=""),"",SUM(AS203,AV203,AW203,#REF!,AX203))</f>
        <v/>
      </c>
      <c r="DE203" s="37" t="str">
        <f t="shared" si="32"/>
        <v/>
      </c>
      <c r="DF203" s="36" t="str">
        <f>IF(AND(BA203="",BD203="",BE203="",BF203=""),"",SUM(BA203,BD203,BE203,#REF!,BF203))</f>
        <v/>
      </c>
      <c r="DG203" s="37" t="str">
        <f t="shared" si="33"/>
        <v/>
      </c>
      <c r="DH203" s="34" t="e">
        <f>IF(AND(#REF!="",#REF!="",#REF!="",#REF!=""),"",SUM(#REF!,#REF!,#REF!,#REF!))</f>
        <v>#REF!</v>
      </c>
      <c r="DI203" s="34" t="str">
        <f t="shared" si="25"/>
        <v/>
      </c>
    </row>
    <row r="204" spans="1:113">
      <c r="A204" s="73">
        <v>198</v>
      </c>
      <c r="B204" s="412"/>
      <c r="C204" s="413"/>
      <c r="D204" s="414"/>
      <c r="E204" s="415"/>
      <c r="F204" s="416"/>
      <c r="G204" s="416"/>
      <c r="H204" s="417"/>
      <c r="I204" s="418"/>
      <c r="J204" s="419"/>
      <c r="K204" s="420"/>
      <c r="L204" s="11"/>
      <c r="M204" s="6"/>
      <c r="N204" s="6"/>
      <c r="O204" s="6"/>
      <c r="P204" s="6"/>
      <c r="Q204" s="41"/>
      <c r="R204" s="44"/>
      <c r="S204" s="12"/>
      <c r="T204" s="17"/>
      <c r="U204" s="18"/>
      <c r="V204" s="18"/>
      <c r="W204" s="18"/>
      <c r="X204" s="18"/>
      <c r="Y204" s="46"/>
      <c r="Z204" s="44"/>
      <c r="AA204" s="41"/>
      <c r="AB204" s="294"/>
      <c r="AC204" s="6"/>
      <c r="AD204" s="6"/>
      <c r="AE204" s="6"/>
      <c r="AF204" s="6"/>
      <c r="AG204" s="41"/>
      <c r="AH204" s="44"/>
      <c r="AI204" s="6"/>
      <c r="AJ204" s="44"/>
      <c r="AK204" s="11"/>
      <c r="AL204" s="6"/>
      <c r="AM204" s="6"/>
      <c r="AN204" s="6"/>
      <c r="AO204" s="6"/>
      <c r="AP204" s="41"/>
      <c r="AQ204" s="44"/>
      <c r="AR204" s="12"/>
      <c r="AS204" s="11"/>
      <c r="AT204" s="6"/>
      <c r="AU204" s="6"/>
      <c r="AV204" s="6"/>
      <c r="AW204" s="6"/>
      <c r="AX204" s="41"/>
      <c r="AY204" s="44"/>
      <c r="AZ204" s="12"/>
      <c r="BA204" s="11"/>
      <c r="BB204" s="6"/>
      <c r="BC204" s="6"/>
      <c r="BD204" s="6"/>
      <c r="BE204" s="6"/>
      <c r="BF204" s="41"/>
      <c r="BG204" s="44"/>
      <c r="BH204" s="12"/>
      <c r="BI204" s="11"/>
      <c r="BJ204" s="6"/>
      <c r="BK204" s="6"/>
      <c r="BL204" s="6"/>
      <c r="BM204" s="41"/>
      <c r="BN204" s="11"/>
      <c r="BO204" s="6"/>
      <c r="BP204" s="6"/>
      <c r="BQ204" s="6"/>
      <c r="BR204" s="12"/>
      <c r="BS204" s="11"/>
      <c r="BT204" s="6"/>
      <c r="BU204" s="6"/>
      <c r="BV204" s="6"/>
      <c r="BW204" s="12"/>
      <c r="BX204" s="11"/>
      <c r="BY204" s="6"/>
      <c r="BZ204" s="6"/>
      <c r="CA204" s="12"/>
      <c r="CB204" s="11"/>
      <c r="CC204" s="83"/>
      <c r="CD204" s="1"/>
      <c r="CE204" s="1"/>
      <c r="CF204" s="1"/>
      <c r="CG204" s="1"/>
      <c r="CH204" s="1"/>
      <c r="CT204" s="23"/>
      <c r="CU204" s="36" t="str">
        <f t="shared" si="26"/>
        <v/>
      </c>
      <c r="CV204" s="37" t="str">
        <f>IF(AND(L204="",N204="",P204="",Q204=""),"",SUM(L204,N204,P204,#REF!,Q204))</f>
        <v/>
      </c>
      <c r="CW204" s="37" t="str">
        <f t="shared" si="27"/>
        <v/>
      </c>
      <c r="CX204" s="36" t="str">
        <f>IF(AND(T204="",V204="",X204="",Y204=""),"",SUM(T204,V204,X204,#REF!,Y204))</f>
        <v/>
      </c>
      <c r="CY204" s="37" t="str">
        <f t="shared" si="28"/>
        <v/>
      </c>
      <c r="CZ204" s="36" t="str">
        <f t="shared" si="29"/>
        <v/>
      </c>
      <c r="DA204" s="37" t="str">
        <f t="shared" si="30"/>
        <v/>
      </c>
      <c r="DB204" s="36" t="str">
        <f>IF(AND(AK204="",AN204="",AO204="",AP204=""),"",SUM(AK204,AN204,AO204,#REF!,AP204))</f>
        <v/>
      </c>
      <c r="DC204" s="37" t="str">
        <f t="shared" si="31"/>
        <v/>
      </c>
      <c r="DD204" s="36" t="str">
        <f>IF(AND(AS204="",AV204="",AW204="",AX204=""),"",SUM(AS204,AV204,AW204,#REF!,AX204))</f>
        <v/>
      </c>
      <c r="DE204" s="37" t="str">
        <f t="shared" si="32"/>
        <v/>
      </c>
      <c r="DF204" s="36" t="str">
        <f>IF(AND(BA204="",BD204="",BE204="",BF204=""),"",SUM(BA204,BD204,BE204,#REF!,BF204))</f>
        <v/>
      </c>
      <c r="DG204" s="37" t="str">
        <f t="shared" si="33"/>
        <v/>
      </c>
      <c r="DH204" s="34" t="e">
        <f>IF(AND(#REF!="",#REF!="",#REF!="",#REF!=""),"",SUM(#REF!,#REF!,#REF!,#REF!))</f>
        <v>#REF!</v>
      </c>
      <c r="DI204" s="34" t="str">
        <f t="shared" si="25"/>
        <v/>
      </c>
    </row>
    <row r="205" spans="1:113">
      <c r="A205" s="73">
        <v>199</v>
      </c>
      <c r="B205" s="412"/>
      <c r="C205" s="413"/>
      <c r="D205" s="414"/>
      <c r="E205" s="415"/>
      <c r="F205" s="416"/>
      <c r="G205" s="416"/>
      <c r="H205" s="417"/>
      <c r="I205" s="418"/>
      <c r="J205" s="419"/>
      <c r="K205" s="420"/>
      <c r="L205" s="11"/>
      <c r="M205" s="6"/>
      <c r="N205" s="6"/>
      <c r="O205" s="6"/>
      <c r="P205" s="6"/>
      <c r="Q205" s="41"/>
      <c r="R205" s="44"/>
      <c r="S205" s="12"/>
      <c r="T205" s="17"/>
      <c r="U205" s="18"/>
      <c r="V205" s="18"/>
      <c r="W205" s="18"/>
      <c r="X205" s="18"/>
      <c r="Y205" s="46"/>
      <c r="Z205" s="44"/>
      <c r="AA205" s="41"/>
      <c r="AB205" s="294"/>
      <c r="AC205" s="6"/>
      <c r="AD205" s="6"/>
      <c r="AE205" s="6"/>
      <c r="AF205" s="6"/>
      <c r="AG205" s="41"/>
      <c r="AH205" s="44"/>
      <c r="AI205" s="6"/>
      <c r="AJ205" s="44"/>
      <c r="AK205" s="11"/>
      <c r="AL205" s="6"/>
      <c r="AM205" s="6"/>
      <c r="AN205" s="6"/>
      <c r="AO205" s="6"/>
      <c r="AP205" s="41"/>
      <c r="AQ205" s="44"/>
      <c r="AR205" s="12"/>
      <c r="AS205" s="11"/>
      <c r="AT205" s="6"/>
      <c r="AU205" s="6"/>
      <c r="AV205" s="6"/>
      <c r="AW205" s="6"/>
      <c r="AX205" s="41"/>
      <c r="AY205" s="44"/>
      <c r="AZ205" s="12"/>
      <c r="BA205" s="11"/>
      <c r="BB205" s="6"/>
      <c r="BC205" s="6"/>
      <c r="BD205" s="6"/>
      <c r="BE205" s="6"/>
      <c r="BF205" s="41"/>
      <c r="BG205" s="44"/>
      <c r="BH205" s="12"/>
      <c r="BI205" s="11"/>
      <c r="BJ205" s="6"/>
      <c r="BK205" s="6"/>
      <c r="BL205" s="6"/>
      <c r="BM205" s="41"/>
      <c r="BN205" s="11"/>
      <c r="BO205" s="6"/>
      <c r="BP205" s="6"/>
      <c r="BQ205" s="6"/>
      <c r="BR205" s="12"/>
      <c r="BS205" s="11"/>
      <c r="BT205" s="6"/>
      <c r="BU205" s="6"/>
      <c r="BV205" s="6"/>
      <c r="BW205" s="12"/>
      <c r="BX205" s="11"/>
      <c r="BY205" s="6"/>
      <c r="BZ205" s="6"/>
      <c r="CA205" s="12"/>
      <c r="CB205" s="11"/>
      <c r="CC205" s="83"/>
      <c r="CD205" s="1"/>
      <c r="CE205" s="1"/>
      <c r="CF205" s="1"/>
      <c r="CG205" s="1"/>
      <c r="CH205" s="1"/>
      <c r="CT205" s="23"/>
      <c r="CU205" s="36" t="str">
        <f t="shared" si="26"/>
        <v/>
      </c>
      <c r="CV205" s="37" t="str">
        <f>IF(AND(L205="",N205="",P205="",Q205=""),"",SUM(L205,N205,P205,#REF!,Q205))</f>
        <v/>
      </c>
      <c r="CW205" s="37" t="str">
        <f t="shared" si="27"/>
        <v/>
      </c>
      <c r="CX205" s="36" t="str">
        <f>IF(AND(T205="",V205="",X205="",Y205=""),"",SUM(T205,V205,X205,#REF!,Y205))</f>
        <v/>
      </c>
      <c r="CY205" s="37" t="str">
        <f t="shared" si="28"/>
        <v/>
      </c>
      <c r="CZ205" s="36" t="str">
        <f t="shared" si="29"/>
        <v/>
      </c>
      <c r="DA205" s="37" t="str">
        <f t="shared" si="30"/>
        <v/>
      </c>
      <c r="DB205" s="36" t="str">
        <f>IF(AND(AK205="",AN205="",AO205="",AP205=""),"",SUM(AK205,AN205,AO205,#REF!,AP205))</f>
        <v/>
      </c>
      <c r="DC205" s="37" t="str">
        <f t="shared" si="31"/>
        <v/>
      </c>
      <c r="DD205" s="36" t="str">
        <f>IF(AND(AS205="",AV205="",AW205="",AX205=""),"",SUM(AS205,AV205,AW205,#REF!,AX205))</f>
        <v/>
      </c>
      <c r="DE205" s="37" t="str">
        <f t="shared" si="32"/>
        <v/>
      </c>
      <c r="DF205" s="36" t="str">
        <f>IF(AND(BA205="",BD205="",BE205="",BF205=""),"",SUM(BA205,BD205,BE205,#REF!,BF205))</f>
        <v/>
      </c>
      <c r="DG205" s="37" t="str">
        <f t="shared" si="33"/>
        <v/>
      </c>
      <c r="DH205" s="34" t="e">
        <f>IF(AND(#REF!="",#REF!="",#REF!="",#REF!=""),"",SUM(#REF!,#REF!,#REF!,#REF!))</f>
        <v>#REF!</v>
      </c>
      <c r="DI205" s="34" t="str">
        <f t="shared" si="25"/>
        <v/>
      </c>
    </row>
    <row r="206" spans="1:113" ht="19.5" thickBot="1">
      <c r="A206" s="73">
        <v>200</v>
      </c>
      <c r="B206" s="421"/>
      <c r="C206" s="422"/>
      <c r="D206" s="423"/>
      <c r="E206" s="424"/>
      <c r="F206" s="425"/>
      <c r="G206" s="425"/>
      <c r="H206" s="426"/>
      <c r="I206" s="427"/>
      <c r="J206" s="428"/>
      <c r="K206" s="429"/>
      <c r="L206" s="13"/>
      <c r="M206" s="14"/>
      <c r="N206" s="14"/>
      <c r="O206" s="14"/>
      <c r="P206" s="14"/>
      <c r="Q206" s="42"/>
      <c r="R206" s="292"/>
      <c r="S206" s="71"/>
      <c r="T206" s="19"/>
      <c r="U206" s="20"/>
      <c r="V206" s="20"/>
      <c r="W206" s="20"/>
      <c r="X206" s="20"/>
      <c r="Y206" s="47"/>
      <c r="Z206" s="292"/>
      <c r="AA206" s="42"/>
      <c r="AB206" s="295"/>
      <c r="AC206" s="14"/>
      <c r="AD206" s="14"/>
      <c r="AE206" s="14"/>
      <c r="AF206" s="14"/>
      <c r="AG206" s="42"/>
      <c r="AH206" s="292"/>
      <c r="AI206" s="14"/>
      <c r="AJ206" s="292"/>
      <c r="AK206" s="13"/>
      <c r="AL206" s="14"/>
      <c r="AM206" s="14"/>
      <c r="AN206" s="14"/>
      <c r="AO206" s="14"/>
      <c r="AP206" s="42"/>
      <c r="AQ206" s="292"/>
      <c r="AR206" s="71"/>
      <c r="AS206" s="13"/>
      <c r="AT206" s="14"/>
      <c r="AU206" s="14"/>
      <c r="AV206" s="14"/>
      <c r="AW206" s="14"/>
      <c r="AX206" s="42"/>
      <c r="AY206" s="292"/>
      <c r="AZ206" s="71"/>
      <c r="BA206" s="13"/>
      <c r="BB206" s="14"/>
      <c r="BC206" s="14"/>
      <c r="BD206" s="14"/>
      <c r="BE206" s="14"/>
      <c r="BF206" s="42"/>
      <c r="BG206" s="292"/>
      <c r="BH206" s="71"/>
      <c r="BI206" s="13"/>
      <c r="BJ206" s="14"/>
      <c r="BK206" s="14"/>
      <c r="BL206" s="14"/>
      <c r="BM206" s="42"/>
      <c r="BN206" s="13"/>
      <c r="BO206" s="14"/>
      <c r="BP206" s="14"/>
      <c r="BQ206" s="14"/>
      <c r="BR206" s="71"/>
      <c r="BS206" s="13"/>
      <c r="BT206" s="14"/>
      <c r="BU206" s="14"/>
      <c r="BV206" s="14"/>
      <c r="BW206" s="71"/>
      <c r="BX206" s="13"/>
      <c r="BY206" s="14"/>
      <c r="BZ206" s="14"/>
      <c r="CA206" s="71"/>
      <c r="CB206" s="13"/>
      <c r="CC206" s="84"/>
      <c r="CD206" s="1"/>
      <c r="CE206" s="1"/>
      <c r="CF206" s="1"/>
      <c r="CG206" s="1"/>
      <c r="CH206" s="1"/>
      <c r="CT206" s="23"/>
      <c r="CU206" s="36" t="str">
        <f t="shared" si="26"/>
        <v/>
      </c>
      <c r="CV206" s="37" t="str">
        <f>IF(AND(L206="",N206="",P206="",Q206=""),"",SUM(L206,N206,P206,#REF!,Q206))</f>
        <v/>
      </c>
      <c r="CW206" s="37" t="str">
        <f t="shared" si="27"/>
        <v/>
      </c>
      <c r="CX206" s="36" t="str">
        <f>IF(AND(T206="",V206="",X206="",Y206=""),"",SUM(T206,V206,X206,#REF!,Y206))</f>
        <v/>
      </c>
      <c r="CY206" s="37" t="str">
        <f t="shared" si="28"/>
        <v/>
      </c>
      <c r="CZ206" s="36" t="str">
        <f t="shared" si="29"/>
        <v/>
      </c>
      <c r="DA206" s="37" t="str">
        <f t="shared" si="30"/>
        <v/>
      </c>
      <c r="DB206" s="36" t="str">
        <f>IF(AND(AK206="",AN206="",AO206="",AP206=""),"",SUM(AK206,AN206,AO206,#REF!,AP206))</f>
        <v/>
      </c>
      <c r="DC206" s="37" t="str">
        <f t="shared" si="31"/>
        <v/>
      </c>
      <c r="DD206" s="36" t="str">
        <f>IF(AND(AS206="",AV206="",AW206="",AX206=""),"",SUM(AS206,AV206,AW206,#REF!,AX206))</f>
        <v/>
      </c>
      <c r="DE206" s="37" t="str">
        <f t="shared" si="32"/>
        <v/>
      </c>
      <c r="DF206" s="36" t="str">
        <f>IF(AND(BA206="",BD206="",BE206="",BF206=""),"",SUM(BA206,BD206,BE206,#REF!,BF206))</f>
        <v/>
      </c>
      <c r="DG206" s="37" t="str">
        <f t="shared" si="33"/>
        <v/>
      </c>
      <c r="DH206" s="34" t="e">
        <f>IF(AND(#REF!="",#REF!="",#REF!="",#REF!=""),"",SUM(#REF!,#REF!,#REF!,#REF!))</f>
        <v>#REF!</v>
      </c>
      <c r="DI206" s="34" t="str">
        <f t="shared" si="25"/>
        <v/>
      </c>
    </row>
    <row r="207" spans="1:11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T207" s="23"/>
    </row>
    <row r="208" spans="1:11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T208" s="23"/>
    </row>
    <row r="209" spans="1:9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T209" s="23"/>
    </row>
    <row r="210" spans="1:98" ht="18.75" hidden="1" customHeight="1"/>
    <row r="211" spans="1:98" ht="18.75" hidden="1" customHeight="1"/>
    <row r="212" spans="1:98" ht="18.75" hidden="1" customHeight="1"/>
    <row r="213" spans="1:98" ht="18.75" hidden="1" customHeight="1"/>
    <row r="214" spans="1:98" ht="18.75" hidden="1" customHeight="1"/>
    <row r="215" spans="1:98" ht="18.75" hidden="1" customHeight="1"/>
    <row r="216" spans="1:98" ht="18.75" hidden="1" customHeight="1"/>
    <row r="217" spans="1:98" ht="18.75" hidden="1" customHeight="1"/>
    <row r="218" spans="1:98" ht="18.75" hidden="1" customHeight="1"/>
    <row r="219" spans="1:98" ht="18.75" hidden="1" customHeight="1"/>
    <row r="220" spans="1:98" ht="18.75" hidden="1" customHeight="1"/>
    <row r="221" spans="1:98" ht="18.75" hidden="1" customHeight="1"/>
    <row r="222" spans="1:98" ht="18.75" hidden="1" customHeight="1"/>
    <row r="223" spans="1:98" ht="18.75" hidden="1" customHeight="1"/>
    <row r="224" spans="1:98"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9" sheet="1" objects="1" scenarios="1" formatColumns="0" formatRows="0"/>
  <mergeCells count="77">
    <mergeCell ref="CB1:CC2"/>
    <mergeCell ref="CB3:CC3"/>
    <mergeCell ref="A2:H2"/>
    <mergeCell ref="I2:K2"/>
    <mergeCell ref="A1:P1"/>
    <mergeCell ref="Q1:AA2"/>
    <mergeCell ref="AH1:BH2"/>
    <mergeCell ref="BX1:CA2"/>
    <mergeCell ref="AF3:AJ3"/>
    <mergeCell ref="AK3:AN3"/>
    <mergeCell ref="AO3:AR3"/>
    <mergeCell ref="AS3:AV3"/>
    <mergeCell ref="BE3:BH3"/>
    <mergeCell ref="BI3:BM3"/>
    <mergeCell ref="BN3:BR3"/>
    <mergeCell ref="BX3:BY3"/>
    <mergeCell ref="BZ3:CA3"/>
    <mergeCell ref="L3:O3"/>
    <mergeCell ref="P3:S3"/>
    <mergeCell ref="T3:W3"/>
    <mergeCell ref="X3:AA3"/>
    <mergeCell ref="BI1:BW2"/>
    <mergeCell ref="AB1:AG2"/>
    <mergeCell ref="AB3:AB5"/>
    <mergeCell ref="AG4:AH4"/>
    <mergeCell ref="AI4:AJ4"/>
    <mergeCell ref="AK4:AL4"/>
    <mergeCell ref="AM4:AN4"/>
    <mergeCell ref="AO4:AP4"/>
    <mergeCell ref="BA3:BD3"/>
    <mergeCell ref="AW3:AZ3"/>
    <mergeCell ref="BS3:BW3"/>
    <mergeCell ref="AU4:AV4"/>
    <mergeCell ref="AC3:AE3"/>
    <mergeCell ref="AQ4:AR4"/>
    <mergeCell ref="AS4:AT4"/>
    <mergeCell ref="A3:H3"/>
    <mergeCell ref="A4:A6"/>
    <mergeCell ref="B4:B6"/>
    <mergeCell ref="C4:C6"/>
    <mergeCell ref="D4:D6"/>
    <mergeCell ref="E4:E6"/>
    <mergeCell ref="Z4:AA4"/>
    <mergeCell ref="AC4:AD4"/>
    <mergeCell ref="AE4:AF4"/>
    <mergeCell ref="V4:W4"/>
    <mergeCell ref="F4:F6"/>
    <mergeCell ref="G4:G6"/>
    <mergeCell ref="L4:M4"/>
    <mergeCell ref="N4:O4"/>
    <mergeCell ref="P4:Q4"/>
    <mergeCell ref="R4:S4"/>
    <mergeCell ref="T4:U4"/>
    <mergeCell ref="X4:Y4"/>
    <mergeCell ref="H4:H6"/>
    <mergeCell ref="I4:I6"/>
    <mergeCell ref="J4:J6"/>
    <mergeCell ref="K4:K6"/>
    <mergeCell ref="CE6:CG6"/>
    <mergeCell ref="AW4:AX4"/>
    <mergeCell ref="AY4:AZ4"/>
    <mergeCell ref="BA4:BB4"/>
    <mergeCell ref="BC4:BD4"/>
    <mergeCell ref="BE4:BF4"/>
    <mergeCell ref="BG4:BH4"/>
    <mergeCell ref="BI4:BM4"/>
    <mergeCell ref="BN4:BR4"/>
    <mergeCell ref="BS4:BW4"/>
    <mergeCell ref="CB4:CB5"/>
    <mergeCell ref="CC4:CC5"/>
    <mergeCell ref="BX4:BY4"/>
    <mergeCell ref="BZ4:CA4"/>
    <mergeCell ref="CE8:CG8"/>
    <mergeCell ref="CE10:CG11"/>
    <mergeCell ref="CE12:CG13"/>
    <mergeCell ref="CE14:CG15"/>
    <mergeCell ref="CE16:CG17"/>
  </mergeCells>
  <dataValidations count="8">
    <dataValidation type="custom" operator="lessThanOrEqual" allowBlank="1" showInputMessage="1" showErrorMessage="1" errorTitle="Write Here Proper Value" error="अधिकतम प्राप्तांक से ज्यादा अंक INPUT नहीं कर सकते " sqref="CC11:CC206 L7:AA206 AC7:CA206">
      <formula1>OR(L7&lt;=L$6,L7="ML",L7="NA",L7="ab")</formula1>
    </dataValidation>
    <dataValidation type="whole" operator="lessThanOrEqual" allowBlank="1" showInputMessage="1" showErrorMessage="1" errorTitle="Write Here Proper Value" error="अधिकतम उपस्थिति से ज्यादा अंक INPUT नहीं कर सकते " sqref="CC7:CC10">
      <formula1>CB7</formula1>
    </dataValidation>
    <dataValidation type="whole" operator="lessThanOrEqual" allowBlank="1" showInputMessage="1" showErrorMessage="1" errorTitle="Allert" error="अधिकतम Meetings से ज्यादा अंक INPUT नहीं कर सकते " sqref="CB7:CB206">
      <formula1>$CB$6</formula1>
    </dataValidation>
    <dataValidation type="list" allowBlank="1" showInputMessage="1" showErrorMessage="1" sqref="J7:J18">
      <formula1>"F, M"</formula1>
    </dataValidation>
    <dataValidation type="list" allowBlank="1" showInputMessage="1" showErrorMessage="1" sqref="K7:K18">
      <formula1>"GEN, OBC, SC, ST, MIN, SBC"</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errorTitle="Select Language" error="भाषा का चयन करे " sqref="AB7:AB206">
      <formula1>IF($CG$37="Hindi",sub_1,Sub_2)</formula1>
    </dataValidation>
    <dataValidation type="list" allowBlank="1" showInputMessage="1" showErrorMessage="1" sqref="J3">
      <formula1>"7"</formula1>
    </dataValidation>
  </dataValidations>
  <hyperlinks>
    <hyperlink ref="CE8"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FZ224"/>
  <sheetViews>
    <sheetView showGridLines="0" zoomScale="106" zoomScaleNormal="106" workbookViewId="0"/>
  </sheetViews>
  <sheetFormatPr defaultColWidth="0" defaultRowHeight="15" zeroHeight="1"/>
  <cols>
    <col min="1" max="1" width="5.125" style="57" customWidth="1"/>
    <col min="2" max="2" width="6.625" style="57" customWidth="1"/>
    <col min="3" max="3" width="4.125" style="57" customWidth="1"/>
    <col min="4" max="4" width="4.25" style="57" customWidth="1"/>
    <col min="5" max="5" width="11.375" style="57" customWidth="1"/>
    <col min="6" max="6" width="7" style="57" customWidth="1"/>
    <col min="7" max="7" width="22.125" style="57" customWidth="1"/>
    <col min="8" max="8" width="20.125" style="57" customWidth="1"/>
    <col min="9" max="9" width="15.875" style="57" customWidth="1"/>
    <col min="10" max="11" width="5.125" style="57" customWidth="1"/>
    <col min="12" max="15" width="4.625" style="57" customWidth="1"/>
    <col min="16" max="19" width="3.875" style="57" customWidth="1"/>
    <col min="20" max="20" width="5.125" style="57" customWidth="1"/>
    <col min="21" max="22" width="3.875" style="57" customWidth="1"/>
    <col min="23" max="23" width="4.625" style="57" customWidth="1"/>
    <col min="24" max="24" width="4.875" style="57" customWidth="1"/>
    <col min="25" max="29" width="4.875" style="57" hidden="1" customWidth="1"/>
    <col min="30" max="35" width="4.375" style="57" customWidth="1"/>
    <col min="36" max="38" width="3.875" style="57" customWidth="1"/>
    <col min="39" max="39" width="5.125" style="57" customWidth="1"/>
    <col min="40" max="41" width="3.875" style="57" customWidth="1"/>
    <col min="42" max="42" width="4.875" style="57" customWidth="1"/>
    <col min="43" max="43" width="5.625" style="57" customWidth="1"/>
    <col min="44" max="48" width="4.875" style="57" hidden="1" customWidth="1"/>
    <col min="49" max="49" width="4.375" style="57" customWidth="1"/>
    <col min="50" max="50" width="10.25" style="57" customWidth="1"/>
    <col min="51" max="55" width="4.375" style="57" customWidth="1"/>
    <col min="56" max="58" width="3.875" style="57" customWidth="1"/>
    <col min="59" max="59" width="5.25" style="57" customWidth="1"/>
    <col min="60" max="61" width="3.875" style="57" customWidth="1"/>
    <col min="62" max="62" width="5.125" style="57" customWidth="1"/>
    <col min="63" max="63" width="5.25" style="57" customWidth="1"/>
    <col min="64" max="68" width="4.875" style="57" hidden="1" customWidth="1"/>
    <col min="69" max="74" width="4.375" style="57" customWidth="1"/>
    <col min="75" max="77" width="3.875" style="57" customWidth="1"/>
    <col min="78" max="78" width="4.875" style="57" customWidth="1"/>
    <col min="79" max="80" width="3.875" style="57" customWidth="1"/>
    <col min="81" max="81" width="4.875" style="57" customWidth="1"/>
    <col min="82" max="82" width="5.5" style="57" customWidth="1"/>
    <col min="83" max="87" width="4.875" style="57" hidden="1" customWidth="1"/>
    <col min="88" max="93" width="4.375" style="57" customWidth="1"/>
    <col min="94" max="96" width="3.875" style="57" customWidth="1"/>
    <col min="97" max="97" width="5" style="57" customWidth="1"/>
    <col min="98" max="99" width="3.875" style="57" customWidth="1"/>
    <col min="100" max="100" width="5" style="57" customWidth="1"/>
    <col min="101" max="101" width="5.125" style="57" customWidth="1"/>
    <col min="102" max="106" width="4.875" style="57" hidden="1" customWidth="1"/>
    <col min="107" max="112" width="4.375" style="57" customWidth="1"/>
    <col min="113" max="115" width="3.875" style="57" customWidth="1"/>
    <col min="116" max="116" width="5" style="57" customWidth="1"/>
    <col min="117" max="118" width="3.875" style="57" customWidth="1"/>
    <col min="119" max="119" width="5.125" style="57" customWidth="1"/>
    <col min="120" max="120" width="5.25" style="57" customWidth="1"/>
    <col min="121" max="125" width="4.875" style="57" hidden="1" customWidth="1"/>
    <col min="126" max="126" width="4.375" style="57" customWidth="1"/>
    <col min="127" max="132" width="4.75" style="57" customWidth="1"/>
    <col min="133" max="135" width="4.75" style="57" hidden="1" customWidth="1"/>
    <col min="136" max="142" width="4.75" style="57" customWidth="1"/>
    <col min="143" max="145" width="4.75" style="57" hidden="1" customWidth="1"/>
    <col min="146" max="152" width="4.75" style="57" customWidth="1"/>
    <col min="153" max="155" width="4.75" style="57" hidden="1" customWidth="1"/>
    <col min="156" max="164" width="4.75" style="57" customWidth="1"/>
    <col min="165" max="165" width="7.625" style="57" customWidth="1"/>
    <col min="166" max="166" width="11.375" style="57" customWidth="1"/>
    <col min="167" max="168" width="5.375" style="57" customWidth="1"/>
    <col min="169" max="169" width="7.125" style="57" customWidth="1"/>
    <col min="170" max="170" width="12.375" style="57" customWidth="1"/>
    <col min="171" max="171" width="10.625" style="57" customWidth="1"/>
    <col min="172" max="172" width="11.125" style="57" customWidth="1"/>
    <col min="173" max="173" width="11.875" style="57" customWidth="1"/>
    <col min="174" max="175" width="4.625" style="57" customWidth="1"/>
    <col min="176" max="180" width="4.625" style="57" hidden="1" customWidth="1"/>
    <col min="181" max="181" width="0" style="57" hidden="1" customWidth="1"/>
    <col min="182" max="182" width="4.875" style="57" hidden="1" customWidth="1"/>
    <col min="183" max="16384" width="4.625" style="57" hidden="1"/>
  </cols>
  <sheetData>
    <row r="1" spans="1:182" ht="36" customHeight="1">
      <c r="G1" s="745" t="s">
        <v>105</v>
      </c>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c r="AH1" s="745"/>
      <c r="AI1" s="745"/>
      <c r="AJ1" s="745"/>
    </row>
    <row r="2" spans="1:182" s="114" customFormat="1" ht="30" customHeight="1">
      <c r="A2" s="706" t="str">
        <f>IF('Master sheet'!D11="Hindi","विद्यालय का नाम :-","School Name :- ")</f>
        <v>विद्यालय का नाम :-</v>
      </c>
      <c r="B2" s="706"/>
      <c r="C2" s="706"/>
      <c r="D2" s="706"/>
      <c r="E2" s="706"/>
      <c r="F2" s="707" t="str">
        <f>IF('Master sheet'!D11="Hindi",'Master sheet'!D8,'Master sheet'!D7)</f>
        <v xml:space="preserve">महात्मा गाँधी राजकीय विद्यालय (अंग्रेजी माध्यम) बर, पाली </v>
      </c>
      <c r="G2" s="707"/>
      <c r="H2" s="707"/>
      <c r="I2" s="707"/>
      <c r="J2" s="707"/>
      <c r="K2" s="707"/>
      <c r="L2" s="707"/>
      <c r="M2" s="707"/>
      <c r="N2" s="707"/>
      <c r="O2" s="707"/>
      <c r="P2" s="707"/>
      <c r="Q2" s="707"/>
      <c r="R2" s="64"/>
      <c r="S2" s="64"/>
      <c r="T2" s="64"/>
      <c r="U2" s="64"/>
      <c r="V2" s="64"/>
      <c r="W2" s="64"/>
      <c r="X2" s="64"/>
      <c r="Y2" s="64"/>
      <c r="Z2" s="64"/>
      <c r="AA2" s="64"/>
      <c r="AB2" s="64"/>
      <c r="AC2" s="64"/>
      <c r="AD2" s="64"/>
      <c r="AE2" s="64"/>
      <c r="AF2" s="64"/>
      <c r="AG2" s="64"/>
      <c r="AH2" s="64"/>
      <c r="AI2" s="64"/>
      <c r="AJ2" s="60"/>
      <c r="AK2" s="726"/>
      <c r="AL2" s="726"/>
      <c r="AM2" s="726"/>
      <c r="AN2" s="726"/>
      <c r="AO2" s="726"/>
      <c r="AP2" s="726"/>
      <c r="AQ2" s="726"/>
      <c r="AR2" s="726"/>
      <c r="AS2" s="726"/>
      <c r="AT2" s="726"/>
      <c r="AU2" s="726"/>
      <c r="AV2" s="726"/>
      <c r="AW2" s="726"/>
      <c r="AX2" s="726"/>
      <c r="AY2" s="726"/>
      <c r="AZ2" s="726"/>
      <c r="BA2" s="726"/>
      <c r="BB2" s="726"/>
      <c r="BC2" s="726"/>
      <c r="BD2" s="726"/>
      <c r="BE2" s="727"/>
      <c r="BF2" s="728"/>
      <c r="BG2" s="746"/>
      <c r="BH2" s="746"/>
      <c r="BI2" s="746"/>
      <c r="BJ2" s="746"/>
      <c r="BK2" s="746"/>
      <c r="BL2" s="746"/>
      <c r="BM2" s="746"/>
      <c r="BN2" s="746"/>
      <c r="BO2" s="746"/>
      <c r="BP2" s="746"/>
      <c r="BQ2" s="746"/>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row>
    <row r="3" spans="1:182" ht="22.5" customHeight="1">
      <c r="A3" s="725" t="str">
        <f>IF('Master sheet'!D11="Hindi","कक्षा  :-","CLASS :- ")</f>
        <v>कक्षा  :-</v>
      </c>
      <c r="B3" s="725"/>
      <c r="C3" s="725"/>
      <c r="D3" s="725">
        <v>0</v>
      </c>
      <c r="E3" s="113">
        <v>7</v>
      </c>
      <c r="F3" s="87"/>
      <c r="G3" s="725" t="str">
        <f>IF('Master sheet'!D11="Hindi","सत्र :- ","Session :- ")</f>
        <v xml:space="preserve">सत्र :- </v>
      </c>
      <c r="H3" s="725">
        <v>0</v>
      </c>
      <c r="I3" s="725">
        <v>0</v>
      </c>
      <c r="J3" s="720" t="str">
        <f>'Marks Entry 6th'!$I$2</f>
        <v xml:space="preserve"> 2022-2023</v>
      </c>
      <c r="K3" s="720"/>
      <c r="L3" s="721"/>
      <c r="M3" s="721"/>
      <c r="N3" s="721"/>
      <c r="O3" s="721"/>
      <c r="P3" s="721"/>
      <c r="Q3" s="721"/>
      <c r="R3" s="59"/>
      <c r="S3" s="59"/>
      <c r="T3" s="59"/>
      <c r="U3" s="59"/>
      <c r="V3" s="59"/>
      <c r="W3" s="59"/>
      <c r="X3" s="59"/>
      <c r="Y3" s="59"/>
      <c r="Z3" s="59"/>
      <c r="AA3" s="59"/>
      <c r="AB3" s="59"/>
      <c r="AC3" s="59"/>
      <c r="AD3" s="59"/>
      <c r="AE3" s="59"/>
      <c r="AF3" s="59"/>
      <c r="AG3" s="59"/>
      <c r="AH3" s="59"/>
      <c r="AI3" s="59"/>
      <c r="AJ3" s="61"/>
      <c r="AK3" s="747"/>
      <c r="AL3" s="747"/>
      <c r="AM3" s="747"/>
      <c r="AN3" s="747"/>
      <c r="AO3" s="747"/>
      <c r="AP3" s="747"/>
      <c r="AQ3" s="747"/>
      <c r="AR3" s="747"/>
      <c r="AS3" s="747"/>
      <c r="AT3" s="747"/>
      <c r="AU3" s="747"/>
      <c r="AV3" s="747"/>
      <c r="AW3" s="747"/>
      <c r="AX3" s="747"/>
      <c r="AY3" s="747"/>
      <c r="AZ3" s="747"/>
      <c r="BA3" s="747"/>
      <c r="BB3" s="747"/>
      <c r="BC3" s="747"/>
      <c r="BD3" s="747"/>
      <c r="BE3" s="714"/>
      <c r="BF3" s="715"/>
      <c r="BG3" s="61"/>
      <c r="BH3" s="61"/>
      <c r="BI3" s="61"/>
      <c r="BJ3" s="61"/>
      <c r="BK3" s="62"/>
      <c r="BL3" s="62"/>
      <c r="BM3" s="62"/>
      <c r="BN3" s="62"/>
      <c r="BO3" s="62"/>
      <c r="BP3" s="62"/>
      <c r="BQ3" s="62"/>
      <c r="BR3" s="51"/>
      <c r="BS3" s="51"/>
      <c r="BT3" s="51"/>
      <c r="BU3" s="51"/>
      <c r="BV3" s="51"/>
      <c r="BW3" s="51"/>
      <c r="BX3" s="51"/>
      <c r="BY3" s="51"/>
      <c r="BZ3" s="51"/>
      <c r="CA3" s="51"/>
      <c r="CB3" s="51"/>
      <c r="CC3" s="51"/>
      <c r="CD3" s="51"/>
      <c r="CE3" s="62"/>
      <c r="CF3" s="62"/>
      <c r="CG3" s="62"/>
      <c r="CH3" s="62"/>
      <c r="CI3" s="62"/>
      <c r="CJ3" s="62"/>
      <c r="CK3" s="51"/>
      <c r="CL3" s="51"/>
      <c r="CM3" s="51"/>
      <c r="CN3" s="51"/>
      <c r="CO3" s="51"/>
      <c r="CP3" s="51"/>
      <c r="CQ3" s="51"/>
      <c r="CR3" s="51"/>
      <c r="CS3" s="51"/>
      <c r="CT3" s="51"/>
      <c r="CU3" s="51"/>
      <c r="CV3" s="51"/>
      <c r="CW3" s="51"/>
      <c r="CX3" s="62"/>
      <c r="CY3" s="62"/>
      <c r="CZ3" s="62"/>
      <c r="DA3" s="62"/>
      <c r="DB3" s="62"/>
      <c r="DC3" s="62"/>
      <c r="DD3" s="51"/>
      <c r="DE3" s="51"/>
      <c r="DF3" s="51"/>
      <c r="DG3" s="51"/>
      <c r="DH3" s="51"/>
      <c r="DI3" s="51"/>
      <c r="DJ3" s="51"/>
      <c r="DK3" s="51"/>
      <c r="DL3" s="51"/>
      <c r="DM3" s="51"/>
      <c r="DN3" s="51"/>
      <c r="DO3" s="51"/>
      <c r="DP3" s="51"/>
      <c r="DQ3" s="62"/>
      <c r="DR3" s="62"/>
      <c r="DS3" s="62"/>
      <c r="DT3" s="62"/>
      <c r="DU3" s="62"/>
      <c r="DV3" s="62"/>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751" t="str">
        <f>IF('Master sheet'!$D$11="Hindi","अतिरिक्त विषय ","Extra Subject")</f>
        <v xml:space="preserve">अतिरिक्त विषय </v>
      </c>
      <c r="FB3" s="751"/>
      <c r="FC3" s="751"/>
      <c r="FD3" s="751"/>
      <c r="FE3" s="751"/>
      <c r="FF3" s="751"/>
      <c r="FG3" s="751"/>
      <c r="FH3" s="751"/>
      <c r="FI3" s="51"/>
      <c r="FJ3" s="52"/>
      <c r="FK3" s="52"/>
      <c r="FL3" s="52"/>
      <c r="FM3" s="51"/>
      <c r="FN3" s="51"/>
      <c r="FO3" s="51"/>
      <c r="FP3" s="51"/>
      <c r="FQ3" s="51"/>
    </row>
    <row r="4" spans="1:182" ht="27" customHeight="1">
      <c r="A4" s="735" t="str">
        <f>IF('Master sheet'!D11="Hindi","विद्यार्थी विवरण","Student Detail")</f>
        <v>विद्यार्थी विवरण</v>
      </c>
      <c r="B4" s="736"/>
      <c r="C4" s="736"/>
      <c r="D4" s="736"/>
      <c r="E4" s="736"/>
      <c r="F4" s="736"/>
      <c r="G4" s="736"/>
      <c r="H4" s="736"/>
      <c r="I4" s="736"/>
      <c r="J4" s="736"/>
      <c r="K4" s="737"/>
      <c r="L4" s="716" t="str">
        <f>IF('Master sheet'!$D$11="Hindi","हिंदी","Hindi")</f>
        <v>हिंदी</v>
      </c>
      <c r="M4" s="716"/>
      <c r="N4" s="716"/>
      <c r="O4" s="716"/>
      <c r="P4" s="716"/>
      <c r="Q4" s="738" t="str">
        <f>IF(AND($E$3=6),UPPER('Marks Entry 6th'!P3),IF(AND($E$3=7),UPPER('Marks Entry 7th'!P3),""))</f>
        <v>HEERALAL JAT</v>
      </c>
      <c r="R4" s="739"/>
      <c r="S4" s="739"/>
      <c r="T4" s="739"/>
      <c r="U4" s="739"/>
      <c r="V4" s="739"/>
      <c r="W4" s="739"/>
      <c r="X4" s="739"/>
      <c r="Y4" s="310"/>
      <c r="Z4" s="310"/>
      <c r="AA4" s="310"/>
      <c r="AB4" s="310"/>
      <c r="AC4" s="310"/>
      <c r="AD4" s="311"/>
      <c r="AE4" s="716" t="str">
        <f>IF('Master sheet'!$D$11="Hindi","अंग्रेजी","English")</f>
        <v>अंग्रेजी</v>
      </c>
      <c r="AF4" s="716"/>
      <c r="AG4" s="716"/>
      <c r="AH4" s="716"/>
      <c r="AI4" s="716"/>
      <c r="AJ4" s="738" t="str">
        <f>IF(AND($E$3=6),UPPER('Marks Entry 6th'!X3),IF(AND($E$3=7),UPPER('Marks Entry 7th'!X3),""))</f>
        <v>MAMTA LAWANIYA</v>
      </c>
      <c r="AK4" s="739"/>
      <c r="AL4" s="739"/>
      <c r="AM4" s="739"/>
      <c r="AN4" s="739"/>
      <c r="AO4" s="739"/>
      <c r="AP4" s="739"/>
      <c r="AQ4" s="739"/>
      <c r="AR4" s="310"/>
      <c r="AS4" s="310"/>
      <c r="AT4" s="310"/>
      <c r="AU4" s="310"/>
      <c r="AV4" s="310"/>
      <c r="AW4" s="311"/>
      <c r="AX4" s="740" t="str">
        <f>IF('Master sheet'!$D$11="Hindi","तृतीय भाषा","Third Language")</f>
        <v>तृतीय भाषा</v>
      </c>
      <c r="AY4" s="741"/>
      <c r="AZ4" s="741"/>
      <c r="BA4" s="741"/>
      <c r="BB4" s="741"/>
      <c r="BC4" s="742"/>
      <c r="BD4" s="738" t="str">
        <f>IF(AND($E$3=6),UPPER('Marks Entry 6th'!AF3),IF(AND($E$3=7),UPPER('Marks Entry 7th'!AF3),""))</f>
        <v>SURESH KUMAR</v>
      </c>
      <c r="BE4" s="739"/>
      <c r="BF4" s="739"/>
      <c r="BG4" s="739"/>
      <c r="BH4" s="739"/>
      <c r="BI4" s="739"/>
      <c r="BJ4" s="739"/>
      <c r="BK4" s="739"/>
      <c r="BL4" s="310"/>
      <c r="BM4" s="310"/>
      <c r="BN4" s="310"/>
      <c r="BO4" s="310"/>
      <c r="BP4" s="310"/>
      <c r="BQ4" s="311"/>
      <c r="BR4" s="723" t="str">
        <f>IF('Master sheet'!$D$11="Hindi","गणित","Maths")</f>
        <v>गणित</v>
      </c>
      <c r="BS4" s="723"/>
      <c r="BT4" s="723"/>
      <c r="BU4" s="723"/>
      <c r="BV4" s="723"/>
      <c r="BW4" s="738" t="str">
        <f>IF(AND($E$3=6),UPPER('Marks Entry 6th'!AO3),IF(AND($E$3=7),UPPER('Marks Entry 7th'!AO3),""))</f>
        <v>YOGENDRA</v>
      </c>
      <c r="BX4" s="739"/>
      <c r="BY4" s="739"/>
      <c r="BZ4" s="739"/>
      <c r="CA4" s="739"/>
      <c r="CB4" s="739"/>
      <c r="CC4" s="739"/>
      <c r="CD4" s="739"/>
      <c r="CE4" s="310"/>
      <c r="CF4" s="310"/>
      <c r="CG4" s="310"/>
      <c r="CH4" s="310"/>
      <c r="CI4" s="310"/>
      <c r="CJ4" s="311"/>
      <c r="CK4" s="723" t="str">
        <f>IF('Master sheet'!$D$11="Hindi","विज्ञान","Science")</f>
        <v>विज्ञान</v>
      </c>
      <c r="CL4" s="723"/>
      <c r="CM4" s="723"/>
      <c r="CN4" s="723"/>
      <c r="CO4" s="723"/>
      <c r="CP4" s="738" t="str">
        <f>IF(AND($E$3=6),UPPER('Marks Entry 6th'!AW3),IF(AND($E$3=7),UPPER('Marks Entry 7th'!AW3),""))</f>
        <v>RAKESH KUMAR</v>
      </c>
      <c r="CQ4" s="739"/>
      <c r="CR4" s="739"/>
      <c r="CS4" s="739"/>
      <c r="CT4" s="739"/>
      <c r="CU4" s="739"/>
      <c r="CV4" s="739"/>
      <c r="CW4" s="739"/>
      <c r="CX4" s="310"/>
      <c r="CY4" s="310"/>
      <c r="CZ4" s="310"/>
      <c r="DA4" s="310"/>
      <c r="DB4" s="310"/>
      <c r="DC4" s="311"/>
      <c r="DD4" s="722" t="str">
        <f>IF('Master sheet'!$D$11="Hindi","सामाजिक विज्ञान","Social Science")</f>
        <v>सामाजिक विज्ञान</v>
      </c>
      <c r="DE4" s="722"/>
      <c r="DF4" s="722"/>
      <c r="DG4" s="722"/>
      <c r="DH4" s="722"/>
      <c r="DI4" s="738" t="str">
        <f>IF(AND($E$3=6),UPPER('Marks Entry 6th'!BE3),IF(AND($E$3=7),UPPER('Marks Entry 7th'!BE3),""))</f>
        <v>SHARAD SHARMA</v>
      </c>
      <c r="DJ4" s="739"/>
      <c r="DK4" s="739"/>
      <c r="DL4" s="739"/>
      <c r="DM4" s="739"/>
      <c r="DN4" s="739"/>
      <c r="DO4" s="739"/>
      <c r="DP4" s="739"/>
      <c r="DQ4" s="310"/>
      <c r="DR4" s="310"/>
      <c r="DS4" s="310"/>
      <c r="DT4" s="310"/>
      <c r="DU4" s="310"/>
      <c r="DV4" s="311"/>
      <c r="DW4" s="698" t="str">
        <f>IF('Master sheet'!$D$11="Hindi","कार्यानुभव","WORK EXP.")</f>
        <v>कार्यानुभव</v>
      </c>
      <c r="DX4" s="699"/>
      <c r="DY4" s="699"/>
      <c r="DZ4" s="699"/>
      <c r="EA4" s="699"/>
      <c r="EB4" s="699"/>
      <c r="EC4" s="308"/>
      <c r="ED4" s="308"/>
      <c r="EE4" s="308"/>
      <c r="EF4" s="309"/>
      <c r="EG4" s="698" t="str">
        <f>IF('Master sheet'!$D$11="Hindi","कला शिक्षा","ART EDU.")</f>
        <v>कला शिक्षा</v>
      </c>
      <c r="EH4" s="699"/>
      <c r="EI4" s="699"/>
      <c r="EJ4" s="699"/>
      <c r="EK4" s="699"/>
      <c r="EL4" s="699"/>
      <c r="EM4" s="308"/>
      <c r="EN4" s="308"/>
      <c r="EO4" s="308"/>
      <c r="EP4" s="309"/>
      <c r="EQ4" s="698" t="str">
        <f>IF('Master sheet'!$D$11="Hindi","स्वा. एवं शा. शिक्षा","HE.&amp;PH. EDU.")</f>
        <v>स्वा. एवं शा. शिक्षा</v>
      </c>
      <c r="ER4" s="699"/>
      <c r="ES4" s="699"/>
      <c r="ET4" s="699"/>
      <c r="EU4" s="699"/>
      <c r="EV4" s="699"/>
      <c r="EW4" s="308"/>
      <c r="EX4" s="308"/>
      <c r="EY4" s="308"/>
      <c r="EZ4" s="309"/>
      <c r="FA4" s="752" t="str">
        <f>IF(AND('Marks Entry 6th'!BX3="",'Marks Entry 7th'!BX3=""),"",IF(AND($E$3=6),'Marks Entry 6th'!BX3,IF(AND($E$3=7),'Marks Entry 7th'!BX3,"")))</f>
        <v/>
      </c>
      <c r="FB4" s="753"/>
      <c r="FC4" s="753"/>
      <c r="FD4" s="754"/>
      <c r="FE4" s="752" t="str">
        <f>IF(AND('Marks Entry 6th'!BZ3="",'Marks Entry 7th'!BZ3=""),"",IF(AND($E$3=6),'Marks Entry 6th'!BZ3,IF(AND($E$3=7),'Marks Entry 7th'!BZ3,"")))</f>
        <v/>
      </c>
      <c r="FF4" s="753"/>
      <c r="FG4" s="753"/>
      <c r="FH4" s="754"/>
      <c r="FI4" s="700" t="str">
        <f>IF('Master sheet'!$D$11="Hindi","कुल विषय योग","Grand Total")</f>
        <v>कुल विषय योग</v>
      </c>
      <c r="FJ4" s="717" t="str">
        <f>IF('Master sheet'!$D$11="Hindi","प्रतिशत","Percentage")</f>
        <v>प्रतिशत</v>
      </c>
      <c r="FK4" s="702" t="str">
        <f>IF('Master sheet'!$D$11="Hindi","श्रेणी ","Division")</f>
        <v xml:space="preserve">श्रेणी </v>
      </c>
      <c r="FL4" s="702" t="str">
        <f>IF('Master sheet'!$D$11="Hindi","ग्रेड","Grade")</f>
        <v>ग्रेड</v>
      </c>
      <c r="FM4" s="694" t="str">
        <f>IF('Master sheet'!$D$11="Hindi","कक्षा में स्थान","Position in the Class")</f>
        <v>कक्षा में स्थान</v>
      </c>
      <c r="FN4" s="697" t="str">
        <f>IF('Master sheet'!$D$11="Hindi","परीक्षा परिणाम","Results")</f>
        <v>परीक्षा परिणाम</v>
      </c>
      <c r="FO4" s="705" t="str">
        <f>IF('Master sheet'!$D$11="Hindi","उपस्थिति","Attendance")</f>
        <v>उपस्थिति</v>
      </c>
      <c r="FP4" s="705"/>
      <c r="FQ4" s="690" t="str">
        <f>IF('Master sheet'!$D$11="Hindi","विशेष विवरण","Specifications")</f>
        <v>विशेष विवरण</v>
      </c>
    </row>
    <row r="5" spans="1:182" ht="21" customHeight="1">
      <c r="A5" s="729" t="str">
        <f>IF('Master sheet'!D11="Hindi","क्र. स.","Sr. No. ")</f>
        <v>क्र. स.</v>
      </c>
      <c r="B5" s="711" t="str">
        <f>IF('Master sheet'!D11="Hindi","नामांक","Roll No.")</f>
        <v>नामांक</v>
      </c>
      <c r="C5" s="708" t="str">
        <f>IF('Master sheet'!D11="Hindi","कक्षा","CLASS ")</f>
        <v>कक्षा</v>
      </c>
      <c r="D5" s="708" t="str">
        <f>IF('Master sheet'!$D$11="Hindi","सेक्शन","Section ")</f>
        <v>सेक्शन</v>
      </c>
      <c r="E5" s="711" t="str">
        <f>IF('Master sheet'!$D$11="Hindi","जन्म दिनांक","Date of Birth")</f>
        <v>जन्म दिनांक</v>
      </c>
      <c r="F5" s="711" t="str">
        <f>IF('Master sheet'!$D$11="Hindi","प्रवेशांक","SR. NO.")</f>
        <v>प्रवेशांक</v>
      </c>
      <c r="G5" s="732" t="str">
        <f>IF('Master sheet'!D11="Hindi","विद्यार्थी का नाम","Student's Name")</f>
        <v>विद्यार्थी का नाम</v>
      </c>
      <c r="H5" s="732" t="str">
        <f>IF('Master sheet'!$D$11="Hindi","पिता का नाम","Father's Name")</f>
        <v>पिता का नाम</v>
      </c>
      <c r="I5" s="732" t="str">
        <f>IF('Master sheet'!$D$11="Hindi","माता का नाम ","Mother's Name")</f>
        <v xml:space="preserve">माता का नाम </v>
      </c>
      <c r="J5" s="708" t="str">
        <f>IF('Master sheet'!$D$11="Hindi","लिंग ","Gender")</f>
        <v xml:space="preserve">लिंग </v>
      </c>
      <c r="K5" s="708" t="str">
        <f>IF('Master sheet'!$D$11="Hindi","वर्ग  ","Category")</f>
        <v xml:space="preserve">वर्ग  </v>
      </c>
      <c r="L5" s="686" t="str">
        <f>IF('Master sheet'!$D$11="Hindi","प्रथम परख ","First Test")</f>
        <v xml:space="preserve">प्रथम परख </v>
      </c>
      <c r="M5" s="687"/>
      <c r="N5" s="686" t="str">
        <f>IF('Master sheet'!$D$11="Hindi","द्वितीय परख","Second Test")</f>
        <v>द्वितीय परख</v>
      </c>
      <c r="O5" s="687"/>
      <c r="P5" s="675" t="str">
        <f>IF('Master sheet'!$D$11="Hindi","सा. परख योग","Test Total")</f>
        <v>सा. परख योग</v>
      </c>
      <c r="Q5" s="686" t="str">
        <f>IF('Master sheet'!$D$11="Hindi","अर्द्धवार्षिक","Half Yearly")</f>
        <v>अर्द्धवार्षिक</v>
      </c>
      <c r="R5" s="724"/>
      <c r="S5" s="687"/>
      <c r="T5" s="685" t="str">
        <f>IF('Master sheet'!$D$11="Hindi","अर्द्ध वा. तक योग","Total Till H.Y.")</f>
        <v>अर्द्ध वा. तक योग</v>
      </c>
      <c r="U5" s="686" t="str">
        <f>IF('Master sheet'!$D$11="Hindi","वार्षिक","Yearly")</f>
        <v>वार्षिक</v>
      </c>
      <c r="V5" s="724"/>
      <c r="W5" s="687"/>
      <c r="X5" s="684" t="str">
        <f>IF('Master sheet'!$D$11="Hindi","विषय कुल योग ","Subject Total")</f>
        <v xml:space="preserve">विषय कुल योग </v>
      </c>
      <c r="Y5" s="675" t="s">
        <v>80</v>
      </c>
      <c r="Z5" s="675" t="s">
        <v>81</v>
      </c>
      <c r="AA5" s="675" t="s">
        <v>82</v>
      </c>
      <c r="AB5" s="675" t="s">
        <v>83</v>
      </c>
      <c r="AC5" s="675" t="s">
        <v>84</v>
      </c>
      <c r="AD5" s="677" t="str">
        <f>IF('Master sheet'!$D$11="Hindi","ग्रेड","Grade")</f>
        <v>ग्रेड</v>
      </c>
      <c r="AE5" s="686" t="str">
        <f>IF('Master sheet'!$D$11="Hindi","प्रथम परख ","First Test")</f>
        <v xml:space="preserve">प्रथम परख </v>
      </c>
      <c r="AF5" s="687"/>
      <c r="AG5" s="688" t="str">
        <f>IF('Master sheet'!$D$11="Hindi","द्वितीय परख","Second Test")</f>
        <v>द्वितीय परख</v>
      </c>
      <c r="AH5" s="689"/>
      <c r="AI5" s="675" t="str">
        <f>IF('Master sheet'!$D$11="Hindi","सा. परख योग","Test Total")</f>
        <v>सा. परख योग</v>
      </c>
      <c r="AJ5" s="686" t="str">
        <f>IF('Master sheet'!$D$11="Hindi","अर्द्धवार्षिक","Half Yearly")</f>
        <v>अर्द्धवार्षिक</v>
      </c>
      <c r="AK5" s="724"/>
      <c r="AL5" s="687"/>
      <c r="AM5" s="685" t="str">
        <f>IF('Master sheet'!$D$11="Hindi","अर्द्ध वा. तक योग","Total Till H.Y.")</f>
        <v>अर्द्ध वा. तक योग</v>
      </c>
      <c r="AN5" s="686" t="str">
        <f>IF('Master sheet'!$D$11="Hindi","वार्षिक","Yearly")</f>
        <v>वार्षिक</v>
      </c>
      <c r="AO5" s="724"/>
      <c r="AP5" s="687"/>
      <c r="AQ5" s="684" t="str">
        <f>IF('Master sheet'!$D$11="Hindi","विषय कुल योग ","Subject Total")</f>
        <v xml:space="preserve">विषय कुल योग </v>
      </c>
      <c r="AR5" s="675" t="s">
        <v>80</v>
      </c>
      <c r="AS5" s="675" t="s">
        <v>81</v>
      </c>
      <c r="AT5" s="675" t="s">
        <v>82</v>
      </c>
      <c r="AU5" s="675" t="s">
        <v>83</v>
      </c>
      <c r="AV5" s="675" t="s">
        <v>84</v>
      </c>
      <c r="AW5" s="677" t="str">
        <f>IF('Master sheet'!$D$11="Hindi","ग्रेड","Grade")</f>
        <v>ग्रेड</v>
      </c>
      <c r="AX5" s="743" t="str">
        <f>IF('Master sheet'!$D$11="Hindi","तृतीय भाषा का चयन करें I","Select The Third Language")</f>
        <v>तृतीय भाषा का चयन करें I</v>
      </c>
      <c r="AY5" s="686" t="str">
        <f>IF('Master sheet'!$D$11="Hindi","प्रथम परख ","First Test")</f>
        <v xml:space="preserve">प्रथम परख </v>
      </c>
      <c r="AZ5" s="687"/>
      <c r="BA5" s="688" t="str">
        <f>IF('Master sheet'!$D$11="Hindi","द्वितीय परख","Second Test")</f>
        <v>द्वितीय परख</v>
      </c>
      <c r="BB5" s="689"/>
      <c r="BC5" s="675" t="str">
        <f>IF('Master sheet'!$D$11="Hindi","सा. परख योग","Test Total")</f>
        <v>सा. परख योग</v>
      </c>
      <c r="BD5" s="686" t="str">
        <f>IF('Master sheet'!$D$11="Hindi","अर्द्धवार्षिक","Half Yearly")</f>
        <v>अर्द्धवार्षिक</v>
      </c>
      <c r="BE5" s="724"/>
      <c r="BF5" s="687"/>
      <c r="BG5" s="685" t="str">
        <f>IF('Master sheet'!$D$11="Hindi","अर्द्ध वा. तक योग","Total Till H.Y.")</f>
        <v>अर्द्ध वा. तक योग</v>
      </c>
      <c r="BH5" s="686" t="str">
        <f>IF('Master sheet'!$D$11="Hindi","वार्षिक","Yearly")</f>
        <v>वार्षिक</v>
      </c>
      <c r="BI5" s="724"/>
      <c r="BJ5" s="687"/>
      <c r="BK5" s="684" t="str">
        <f>IF('Master sheet'!$D$11="Hindi","विषय कुल योग ","Subject Total")</f>
        <v xml:space="preserve">विषय कुल योग </v>
      </c>
      <c r="BL5" s="675" t="s">
        <v>80</v>
      </c>
      <c r="BM5" s="675" t="s">
        <v>81</v>
      </c>
      <c r="BN5" s="675" t="s">
        <v>82</v>
      </c>
      <c r="BO5" s="675" t="s">
        <v>83</v>
      </c>
      <c r="BP5" s="675" t="s">
        <v>84</v>
      </c>
      <c r="BQ5" s="677" t="str">
        <f>IF('Master sheet'!$D$11="Hindi","ग्रेड","Grade")</f>
        <v>ग्रेड</v>
      </c>
      <c r="BR5" s="686" t="str">
        <f>IF('Master sheet'!$D$11="Hindi","प्रथम परख ","First Test")</f>
        <v xml:space="preserve">प्रथम परख </v>
      </c>
      <c r="BS5" s="687"/>
      <c r="BT5" s="688" t="str">
        <f>IF('Master sheet'!$D$11="Hindi","द्वितीय परख","Second Test")</f>
        <v>द्वितीय परख</v>
      </c>
      <c r="BU5" s="689"/>
      <c r="BV5" s="675" t="str">
        <f>IF('Master sheet'!$D$11="Hindi","सा. परख योग","Test Total")</f>
        <v>सा. परख योग</v>
      </c>
      <c r="BW5" s="686" t="str">
        <f>IF('Master sheet'!$D$11="Hindi","अर्द्धवार्षिक","Half Yearly")</f>
        <v>अर्द्धवार्षिक</v>
      </c>
      <c r="BX5" s="724"/>
      <c r="BY5" s="687"/>
      <c r="BZ5" s="685" t="str">
        <f>IF('Master sheet'!$D$11="Hindi","अर्द्ध वा. तक योग","Total Till H.Y.")</f>
        <v>अर्द्ध वा. तक योग</v>
      </c>
      <c r="CA5" s="686" t="str">
        <f>IF('Master sheet'!$D$11="Hindi","वार्षिक","Yearly")</f>
        <v>वार्षिक</v>
      </c>
      <c r="CB5" s="724"/>
      <c r="CC5" s="687"/>
      <c r="CD5" s="684" t="str">
        <f>IF('Master sheet'!$D$11="Hindi","विषय कुल योग ","Subject Total")</f>
        <v xml:space="preserve">विषय कुल योग </v>
      </c>
      <c r="CE5" s="675" t="s">
        <v>80</v>
      </c>
      <c r="CF5" s="675" t="s">
        <v>81</v>
      </c>
      <c r="CG5" s="675" t="s">
        <v>82</v>
      </c>
      <c r="CH5" s="675" t="s">
        <v>83</v>
      </c>
      <c r="CI5" s="675" t="s">
        <v>84</v>
      </c>
      <c r="CJ5" s="677" t="str">
        <f>IF('Master sheet'!$D$11="Hindi","ग्रेड","Grade")</f>
        <v>ग्रेड</v>
      </c>
      <c r="CK5" s="686" t="str">
        <f>IF('Master sheet'!$D$11="Hindi","प्रथम परख ","First Test")</f>
        <v xml:space="preserve">प्रथम परख </v>
      </c>
      <c r="CL5" s="687"/>
      <c r="CM5" s="688" t="str">
        <f>IF('Master sheet'!$D$11="Hindi","द्वितीय परख","Second Test")</f>
        <v>द्वितीय परख</v>
      </c>
      <c r="CN5" s="689"/>
      <c r="CO5" s="675" t="str">
        <f>IF('Master sheet'!$D$11="Hindi","सा. परख योग","Test Total")</f>
        <v>सा. परख योग</v>
      </c>
      <c r="CP5" s="679" t="str">
        <f>IF('Master sheet'!$D$11="Hindi","अर्द्धवार्षिक","Half Yearly")</f>
        <v>अर्द्धवार्षिक</v>
      </c>
      <c r="CQ5" s="680"/>
      <c r="CR5" s="681"/>
      <c r="CS5" s="685" t="str">
        <f>IF('Master sheet'!$D$11="Hindi","अर्द्ध वा. तक योग","Total Till H.Y.")</f>
        <v>अर्द्ध वा. तक योग</v>
      </c>
      <c r="CT5" s="679" t="str">
        <f>IF('Master sheet'!$D$11="Hindi","वार्षिक","Yearly")</f>
        <v>वार्षिक</v>
      </c>
      <c r="CU5" s="680"/>
      <c r="CV5" s="681"/>
      <c r="CW5" s="684" t="str">
        <f>IF('Master sheet'!$D$11="Hindi","विषय कुल योग ","Subject Total")</f>
        <v xml:space="preserve">विषय कुल योग </v>
      </c>
      <c r="CX5" s="675" t="s">
        <v>80</v>
      </c>
      <c r="CY5" s="675" t="s">
        <v>81</v>
      </c>
      <c r="CZ5" s="675" t="s">
        <v>82</v>
      </c>
      <c r="DA5" s="675" t="s">
        <v>83</v>
      </c>
      <c r="DB5" s="675" t="s">
        <v>84</v>
      </c>
      <c r="DC5" s="677" t="str">
        <f>IF('Master sheet'!$D$11="Hindi","ग्रेड","Grade")</f>
        <v>ग्रेड</v>
      </c>
      <c r="DD5" s="686" t="str">
        <f>IF('Master sheet'!$D$11="Hindi","प्रथम परख ","First Test")</f>
        <v xml:space="preserve">प्रथम परख </v>
      </c>
      <c r="DE5" s="687"/>
      <c r="DF5" s="688" t="str">
        <f>IF('Master sheet'!$D$11="Hindi","द्वितीय परख","Second Test")</f>
        <v>द्वितीय परख</v>
      </c>
      <c r="DG5" s="689"/>
      <c r="DH5" s="675" t="str">
        <f>IF('Master sheet'!$D$11="Hindi","सा. परख योग","Test Total")</f>
        <v>सा. परख योग</v>
      </c>
      <c r="DI5" s="679" t="str">
        <f>IF('Master sheet'!$D$11="Hindi","अर्द्धवार्षिक","Half Yearly")</f>
        <v>अर्द्धवार्षिक</v>
      </c>
      <c r="DJ5" s="680"/>
      <c r="DK5" s="681"/>
      <c r="DL5" s="685" t="str">
        <f>IF('Master sheet'!$D$11="Hindi","अर्द्ध वा. तक योग","Total Till H.Y.")</f>
        <v>अर्द्ध वा. तक योग</v>
      </c>
      <c r="DM5" s="679" t="str">
        <f>IF('Master sheet'!$D$11="Hindi","वार्षिक","Yearly")</f>
        <v>वार्षिक</v>
      </c>
      <c r="DN5" s="680"/>
      <c r="DO5" s="681"/>
      <c r="DP5" s="684" t="str">
        <f>IF('Master sheet'!$D$11="Hindi","विषय कुल योग ","Subject Total")</f>
        <v xml:space="preserve">विषय कुल योग </v>
      </c>
      <c r="DQ5" s="675" t="s">
        <v>80</v>
      </c>
      <c r="DR5" s="675" t="s">
        <v>81</v>
      </c>
      <c r="DS5" s="675" t="s">
        <v>82</v>
      </c>
      <c r="DT5" s="675" t="s">
        <v>83</v>
      </c>
      <c r="DU5" s="675" t="s">
        <v>84</v>
      </c>
      <c r="DV5" s="677" t="str">
        <f>IF('Master sheet'!$D$11="Hindi","ग्रेड","Grade")</f>
        <v>ग्रेड</v>
      </c>
      <c r="DW5" s="682" t="str">
        <f>IF('Master sheet'!$D$11="Hindi","प्रथम मूल्यांकन","1st Assessment")</f>
        <v>प्रथम मूल्यांकन</v>
      </c>
      <c r="DX5" s="682" t="str">
        <f>IF('Master sheet'!$D$11="Hindi","द्वितीय मूल्यांकन","2nd Assessment")</f>
        <v>द्वितीय मूल्यांकन</v>
      </c>
      <c r="DY5" s="682" t="str">
        <f>IF('Master sheet'!$D$11="Hindi","तृतीय मूल्यांकन","3rd Assessment")</f>
        <v>तृतीय मूल्यांकन</v>
      </c>
      <c r="DZ5" s="682" t="str">
        <f>IF('Master sheet'!$D$11="Hindi","चतुर्थ मूल्यांकन","4th Assessment")</f>
        <v>चतुर्थ मूल्यांकन</v>
      </c>
      <c r="EA5" s="682" t="str">
        <f>IF('Master sheet'!$D$11="Hindi","पंचम मूल्यांकन","5th Assessment")</f>
        <v>पंचम मूल्यांकन</v>
      </c>
      <c r="EB5" s="693" t="str">
        <f>IF('Master sheet'!$D$11="Hindi","योग","Total")</f>
        <v>योग</v>
      </c>
      <c r="EC5" s="675" t="s">
        <v>80</v>
      </c>
      <c r="ED5" s="675" t="s">
        <v>81</v>
      </c>
      <c r="EE5" s="675" t="s">
        <v>83</v>
      </c>
      <c r="EF5" s="677" t="str">
        <f>IF('Master sheet'!$D$11="Hindi","ग्रेड","Grade")</f>
        <v>ग्रेड</v>
      </c>
      <c r="EG5" s="682" t="str">
        <f>IF('Master sheet'!$D$11="Hindi","प्रथम मूल्यांकन","1st Assessment")</f>
        <v>प्रथम मूल्यांकन</v>
      </c>
      <c r="EH5" s="682" t="str">
        <f>IF('Master sheet'!$D$11="Hindi","द्वितीय मूल्यांकन","2nd Assessment")</f>
        <v>द्वितीय मूल्यांकन</v>
      </c>
      <c r="EI5" s="682" t="str">
        <f>IF('Master sheet'!$D$11="Hindi","तृतीय मूल्यांकन","3rd Assessment")</f>
        <v>तृतीय मूल्यांकन</v>
      </c>
      <c r="EJ5" s="682" t="str">
        <f>IF('Master sheet'!$D$11="Hindi","चतुर्थ मूल्यांकन","4th Assessment")</f>
        <v>चतुर्थ मूल्यांकन</v>
      </c>
      <c r="EK5" s="682" t="str">
        <f>IF('Master sheet'!$D$11="Hindi","पंचम मूल्यांकन","5th Assessment")</f>
        <v>पंचम मूल्यांकन</v>
      </c>
      <c r="EL5" s="693" t="str">
        <f>IF('Master sheet'!$D$11="Hindi","योग","Total")</f>
        <v>योग</v>
      </c>
      <c r="EM5" s="675" t="s">
        <v>80</v>
      </c>
      <c r="EN5" s="675" t="s">
        <v>81</v>
      </c>
      <c r="EO5" s="675" t="s">
        <v>83</v>
      </c>
      <c r="EP5" s="677" t="str">
        <f>IF('Master sheet'!$D$11="Hindi","ग्रेड","Grade")</f>
        <v>ग्रेड</v>
      </c>
      <c r="EQ5" s="682" t="str">
        <f>IF('Master sheet'!$D$11="Hindi","प्रथम मूल्यांकन","1st Assessment")</f>
        <v>प्रथम मूल्यांकन</v>
      </c>
      <c r="ER5" s="682" t="str">
        <f>IF('Master sheet'!$D$11="Hindi","द्वितीय मूल्यांकन","2nd Assessment")</f>
        <v>द्वितीय मूल्यांकन</v>
      </c>
      <c r="ES5" s="682" t="str">
        <f>IF('Master sheet'!$D$11="Hindi","तृतीय मूल्यांकन","3rd Assessment")</f>
        <v>तृतीय मूल्यांकन</v>
      </c>
      <c r="ET5" s="682" t="str">
        <f>IF('Master sheet'!$D$11="Hindi","चतुर्थ मूल्यांकन","4th Assessment")</f>
        <v>चतुर्थ मूल्यांकन</v>
      </c>
      <c r="EU5" s="682" t="str">
        <f>IF('Master sheet'!$D$11="Hindi","पंचम मूल्यांकन","5th Assessment")</f>
        <v>पंचम मूल्यांकन</v>
      </c>
      <c r="EV5" s="693" t="str">
        <f>IF('Master sheet'!$D$11="Hindi","योग","Total")</f>
        <v>योग</v>
      </c>
      <c r="EW5" s="675" t="s">
        <v>80</v>
      </c>
      <c r="EX5" s="675" t="s">
        <v>81</v>
      </c>
      <c r="EY5" s="675" t="s">
        <v>83</v>
      </c>
      <c r="EZ5" s="677" t="str">
        <f>IF('Master sheet'!$D$11="Hindi","ग्रेड","Grade")</f>
        <v>ग्रेड</v>
      </c>
      <c r="FA5" s="755" t="str">
        <f>IF('Master sheet'!$D$11="Hindi","अर्द्धवार्षिक","Half Yearly")</f>
        <v>अर्द्धवार्षिक</v>
      </c>
      <c r="FB5" s="755" t="str">
        <f>IF('Master sheet'!$D$11="Hindi","वार्षिक","Yearly")</f>
        <v>वार्षिक</v>
      </c>
      <c r="FC5" s="755" t="str">
        <f>IF('Master sheet'!$D$11="Hindi","योग","Total")</f>
        <v>योग</v>
      </c>
      <c r="FD5" s="755" t="str">
        <f>IF('Master sheet'!$D$11="Hindi","ग्रेड","Grade")</f>
        <v>ग्रेड</v>
      </c>
      <c r="FE5" s="755" t="str">
        <f>IF('Master sheet'!$D$11="Hindi","अर्द्धवार्षिक","Half Yearly")</f>
        <v>अर्द्धवार्षिक</v>
      </c>
      <c r="FF5" s="755" t="str">
        <f>IF('Master sheet'!$D$11="Hindi","वार्षिक","Yearly")</f>
        <v>वार्षिक</v>
      </c>
      <c r="FG5" s="755" t="str">
        <f>IF('Master sheet'!$D$11="Hindi","योग","Total")</f>
        <v>योग</v>
      </c>
      <c r="FH5" s="755" t="str">
        <f>IF('Master sheet'!$D$11="Hindi","ग्रेड","Grade")</f>
        <v>ग्रेड</v>
      </c>
      <c r="FI5" s="701">
        <v>0</v>
      </c>
      <c r="FJ5" s="718">
        <v>0</v>
      </c>
      <c r="FK5" s="703">
        <v>0</v>
      </c>
      <c r="FL5" s="703">
        <v>0</v>
      </c>
      <c r="FM5" s="695"/>
      <c r="FN5" s="697">
        <v>0</v>
      </c>
      <c r="FO5" s="705"/>
      <c r="FP5" s="705"/>
      <c r="FQ5" s="691"/>
    </row>
    <row r="6" spans="1:182" ht="82.5" customHeight="1">
      <c r="A6" s="730"/>
      <c r="B6" s="712"/>
      <c r="C6" s="709"/>
      <c r="D6" s="709"/>
      <c r="E6" s="712"/>
      <c r="F6" s="712"/>
      <c r="G6" s="733"/>
      <c r="H6" s="733"/>
      <c r="I6" s="733"/>
      <c r="J6" s="709"/>
      <c r="K6" s="709"/>
      <c r="L6" s="313" t="str">
        <f>IF('Master sheet'!$D$11="Hindi","लिखित परीक्षा","Written")</f>
        <v>लिखित परीक्षा</v>
      </c>
      <c r="M6" s="313" t="str">
        <f>IF('Master sheet'!$D$11="Hindi","गतिविधि, मौखिक, प्रोजेक्ट, प्रायोगिक","Act, Oral, Project, Prac.")</f>
        <v>गतिविधि, मौखिक, प्रोजेक्ट, प्रायोगिक</v>
      </c>
      <c r="N6" s="313" t="str">
        <f>IF('Master sheet'!$D$11="Hindi","लिखित परीक्षा","Written")</f>
        <v>लिखित परीक्षा</v>
      </c>
      <c r="O6" s="313" t="str">
        <f>IF('Master sheet'!$D$11="Hindi","गतिविधि, मौखिक, प्रोजेक्ट, प्रायोगिक","Act, Oral, Project, Prac.")</f>
        <v>गतिविधि, मौखिक, प्रोजेक्ट, प्रायोगिक</v>
      </c>
      <c r="P6" s="676"/>
      <c r="Q6" s="313" t="str">
        <f>IF('Master sheet'!$D$11="Hindi","लिखित परीक्षा","Written")</f>
        <v>लिखित परीक्षा</v>
      </c>
      <c r="R6" s="313" t="str">
        <f>IF('Master sheet'!$D$11="Hindi","गतिविधि, मौखिक, प्रोजेक्ट, प्रायोगिक","Act, Oral, Project, Prac.")</f>
        <v>गतिविधि, मौखिक, प्रोजेक्ट, प्रायोगिक</v>
      </c>
      <c r="S6" s="313" t="str">
        <f>IF('Master sheet'!$D$11="Hindi","अर्द्ध वा. योग","H.Y. Total")</f>
        <v>अर्द्ध वा. योग</v>
      </c>
      <c r="T6" s="685"/>
      <c r="U6" s="313" t="str">
        <f>IF('Master sheet'!$D$11="Hindi","लिखित परीक्षा","Written")</f>
        <v>लिखित परीक्षा</v>
      </c>
      <c r="V6" s="313" t="str">
        <f>IF('Master sheet'!$D$11="Hindi","गतिविधि, मौखिक, प्रोजेक्ट, प्रायोगिक","Act, Oral, Project, Prac.")</f>
        <v>गतिविधि, मौखिक, प्रोजेक्ट, प्रायोगिक</v>
      </c>
      <c r="W6" s="313" t="str">
        <f>IF('Master sheet'!$D$11="Hindi","वार्षिक योग","Yearly Total")</f>
        <v>वार्षिक योग</v>
      </c>
      <c r="X6" s="684"/>
      <c r="Y6" s="676"/>
      <c r="Z6" s="676"/>
      <c r="AA6" s="676"/>
      <c r="AB6" s="676"/>
      <c r="AC6" s="676"/>
      <c r="AD6" s="678">
        <v>0</v>
      </c>
      <c r="AE6" s="313" t="str">
        <f>IF('Master sheet'!$D$11="Hindi","लिखित परीक्षा","Written")</f>
        <v>लिखित परीक्षा</v>
      </c>
      <c r="AF6" s="313" t="str">
        <f>IF('Master sheet'!$D$11="Hindi","गतिविधि, मौखिक, प्रोजेक्ट, प्रायोगिक","Act, Oral, Project, Prac.")</f>
        <v>गतिविधि, मौखिक, प्रोजेक्ट, प्रायोगिक</v>
      </c>
      <c r="AG6" s="313" t="str">
        <f>IF('Master sheet'!$D$11="Hindi","लिखित परीक्षा","Written")</f>
        <v>लिखित परीक्षा</v>
      </c>
      <c r="AH6" s="313" t="str">
        <f>IF('Master sheet'!$D$11="Hindi","गतिविधि, मौखिक, प्रोजेक्ट, प्रायोगिक","Act, Oral, Project, Prac.")</f>
        <v>गतिविधि, मौखिक, प्रोजेक्ट, प्रायोगिक</v>
      </c>
      <c r="AI6" s="676"/>
      <c r="AJ6" s="313" t="str">
        <f>IF('Master sheet'!$D$11="Hindi","लिखित परीक्षा","Written")</f>
        <v>लिखित परीक्षा</v>
      </c>
      <c r="AK6" s="313" t="str">
        <f>IF('Master sheet'!$D$11="Hindi","गतिविधि, मौखिक, प्रोजेक्ट, प्रायोगिक","Act, Oral, Project, Prac.")</f>
        <v>गतिविधि, मौखिक, प्रोजेक्ट, प्रायोगिक</v>
      </c>
      <c r="AL6" s="313" t="str">
        <f>IF('Master sheet'!$D$11="Hindi","अर्द्ध वा. योग","H.Y. Total")</f>
        <v>अर्द्ध वा. योग</v>
      </c>
      <c r="AM6" s="685"/>
      <c r="AN6" s="313" t="str">
        <f>IF('Master sheet'!$D$11="Hindi","लिखित परीक्षा","Written")</f>
        <v>लिखित परीक्षा</v>
      </c>
      <c r="AO6" s="313" t="str">
        <f>IF('Master sheet'!$D$11="Hindi","गतिविधि, मौखिक, प्रोजेक्ट, प्रायोगिक","Act, Oral, Project, Prac.")</f>
        <v>गतिविधि, मौखिक, प्रोजेक्ट, प्रायोगिक</v>
      </c>
      <c r="AP6" s="313" t="str">
        <f>IF('Master sheet'!$D$11="Hindi","वार्षिक योग","Yearly Total")</f>
        <v>वार्षिक योग</v>
      </c>
      <c r="AQ6" s="684"/>
      <c r="AR6" s="676"/>
      <c r="AS6" s="676"/>
      <c r="AT6" s="676"/>
      <c r="AU6" s="676"/>
      <c r="AV6" s="676"/>
      <c r="AW6" s="678">
        <v>0</v>
      </c>
      <c r="AX6" s="744"/>
      <c r="AY6" s="313" t="str">
        <f>IF('Master sheet'!$D$11="Hindi","लिखित परीक्षा","Written")</f>
        <v>लिखित परीक्षा</v>
      </c>
      <c r="AZ6" s="313" t="str">
        <f>IF('Master sheet'!$D$11="Hindi","गतिविधि, मौखिक, प्रोजेक्ट, प्रायोगिक","Act, Oral, Project, Prac.")</f>
        <v>गतिविधि, मौखिक, प्रोजेक्ट, प्रायोगिक</v>
      </c>
      <c r="BA6" s="313" t="str">
        <f>IF('Master sheet'!$D$11="Hindi","लिखित परीक्षा","Written")</f>
        <v>लिखित परीक्षा</v>
      </c>
      <c r="BB6" s="313" t="str">
        <f>IF('Master sheet'!$D$11="Hindi","गतिविधि, मौखिक, प्रोजेक्ट, प्रायोगिक","Act, Oral, Project, Prac.")</f>
        <v>गतिविधि, मौखिक, प्रोजेक्ट, प्रायोगिक</v>
      </c>
      <c r="BC6" s="676"/>
      <c r="BD6" s="313" t="str">
        <f>IF('Master sheet'!$D$11="Hindi","लिखित परीक्षा","Written")</f>
        <v>लिखित परीक्षा</v>
      </c>
      <c r="BE6" s="313" t="str">
        <f>IF('Master sheet'!$D$11="Hindi","गतिविधि, मौखिक, प्रोजेक्ट, प्रायोगिक","Act, Oral, Project, Prac.")</f>
        <v>गतिविधि, मौखिक, प्रोजेक्ट, प्रायोगिक</v>
      </c>
      <c r="BF6" s="313" t="str">
        <f>IF('Master sheet'!$D$11="Hindi","अर्द्ध वा. योग","H.Y. Total")</f>
        <v>अर्द्ध वा. योग</v>
      </c>
      <c r="BG6" s="685"/>
      <c r="BH6" s="313" t="str">
        <f>IF('Master sheet'!$D$11="Hindi","लिखित परीक्षा","Written")</f>
        <v>लिखित परीक्षा</v>
      </c>
      <c r="BI6" s="313" t="str">
        <f>IF('Master sheet'!$D$11="Hindi","गतिविधि, मौखिक, प्रोजेक्ट, प्रायोगिक","Act, Oral, Project, Prac.")</f>
        <v>गतिविधि, मौखिक, प्रोजेक्ट, प्रायोगिक</v>
      </c>
      <c r="BJ6" s="313" t="str">
        <f>IF('Master sheet'!$D$11="Hindi","वार्षिक योग","Yearly Total")</f>
        <v>वार्षिक योग</v>
      </c>
      <c r="BK6" s="684"/>
      <c r="BL6" s="676"/>
      <c r="BM6" s="676"/>
      <c r="BN6" s="676"/>
      <c r="BO6" s="676"/>
      <c r="BP6" s="676"/>
      <c r="BQ6" s="678">
        <v>0</v>
      </c>
      <c r="BR6" s="313" t="str">
        <f>IF('Master sheet'!$D$11="Hindi","लिखित परीक्षा","Written")</f>
        <v>लिखित परीक्षा</v>
      </c>
      <c r="BS6" s="313" t="str">
        <f>IF('Master sheet'!$D$11="Hindi","गतिविधि, मौखिक, प्रोजेक्ट, प्रायोगिक","Act, Oral, Project, Prac.")</f>
        <v>गतिविधि, मौखिक, प्रोजेक्ट, प्रायोगिक</v>
      </c>
      <c r="BT6" s="313" t="str">
        <f>IF('Master sheet'!$D$11="Hindi","लिखित परीक्षा","Written")</f>
        <v>लिखित परीक्षा</v>
      </c>
      <c r="BU6" s="313" t="str">
        <f>IF('Master sheet'!$D$11="Hindi","गतिविधि, मौखिक, प्रोजेक्ट, प्रायोगिक","Act, Oral, Project, Prac.")</f>
        <v>गतिविधि, मौखिक, प्रोजेक्ट, प्रायोगिक</v>
      </c>
      <c r="BV6" s="676"/>
      <c r="BW6" s="313" t="str">
        <f>IF('Master sheet'!$D$11="Hindi","लिखित परीक्षा","Written")</f>
        <v>लिखित परीक्षा</v>
      </c>
      <c r="BX6" s="313" t="str">
        <f>IF('Master sheet'!$D$11="Hindi","गतिविधि, मौखिक, प्रोजेक्ट, प्रायोगिक","Act, Oral, Project, Prac.")</f>
        <v>गतिविधि, मौखिक, प्रोजेक्ट, प्रायोगिक</v>
      </c>
      <c r="BY6" s="313" t="str">
        <f>IF('Master sheet'!$D$11="Hindi","अर्द्ध वा. योग","H.Y. Total")</f>
        <v>अर्द्ध वा. योग</v>
      </c>
      <c r="BZ6" s="685"/>
      <c r="CA6" s="313" t="str">
        <f>IF('Master sheet'!$D$11="Hindi","लिखित परीक्षा","Written")</f>
        <v>लिखित परीक्षा</v>
      </c>
      <c r="CB6" s="313" t="str">
        <f>IF('Master sheet'!$D$11="Hindi","गतिविधि, मौखिक, प्रोजेक्ट, प्रायोगिक","Act, Oral, Project, Prac.")</f>
        <v>गतिविधि, मौखिक, प्रोजेक्ट, प्रायोगिक</v>
      </c>
      <c r="CC6" s="313" t="str">
        <f>IF('Master sheet'!$D$11="Hindi","वार्षिक योग","Yearly Total")</f>
        <v>वार्षिक योग</v>
      </c>
      <c r="CD6" s="684"/>
      <c r="CE6" s="676"/>
      <c r="CF6" s="676"/>
      <c r="CG6" s="676"/>
      <c r="CH6" s="676"/>
      <c r="CI6" s="676"/>
      <c r="CJ6" s="678">
        <v>0</v>
      </c>
      <c r="CK6" s="313" t="str">
        <f>IF('Master sheet'!$D$11="Hindi","लिखित परीक्षा","Written")</f>
        <v>लिखित परीक्षा</v>
      </c>
      <c r="CL6" s="313" t="str">
        <f>IF('Master sheet'!$D$11="Hindi","गतिविधि, मौखिक, प्रोजेक्ट, प्रायोगिक","Act, Oral, Project, Prac.")</f>
        <v>गतिविधि, मौखिक, प्रोजेक्ट, प्रायोगिक</v>
      </c>
      <c r="CM6" s="313" t="str">
        <f>IF('Master sheet'!$D$11="Hindi","लिखित परीक्षा","Written")</f>
        <v>लिखित परीक्षा</v>
      </c>
      <c r="CN6" s="313" t="str">
        <f>IF('Master sheet'!$D$11="Hindi","गतिविधि, मौखिक, प्रोजेक्ट, प्रायोगिक","Act, Oral, Project, Prac.")</f>
        <v>गतिविधि, मौखिक, प्रोजेक्ट, प्रायोगिक</v>
      </c>
      <c r="CO6" s="676"/>
      <c r="CP6" s="313" t="str">
        <f>IF('Master sheet'!$D$11="Hindi","लिखित परीक्षा","Written")</f>
        <v>लिखित परीक्षा</v>
      </c>
      <c r="CQ6" s="313" t="str">
        <f>IF('Master sheet'!$D$11="Hindi","गतिविधि, मौखिक, प्रोजेक्ट, प्रायोगिक","Act, Oral, Project, Prac.")</f>
        <v>गतिविधि, मौखिक, प्रोजेक्ट, प्रायोगिक</v>
      </c>
      <c r="CR6" s="313" t="str">
        <f>IF('Master sheet'!$D$11="Hindi","अर्द्ध वा. योग","H.Y. Total")</f>
        <v>अर्द्ध वा. योग</v>
      </c>
      <c r="CS6" s="685"/>
      <c r="CT6" s="313" t="str">
        <f>IF('Master sheet'!$D$11="Hindi","लिखित परीक्षा","Written")</f>
        <v>लिखित परीक्षा</v>
      </c>
      <c r="CU6" s="313" t="str">
        <f>IF('Master sheet'!$D$11="Hindi","गतिविधि, मौखिक, प्रोजेक्ट, प्रायोगिक","Act, Oral, Project, Prac.")</f>
        <v>गतिविधि, मौखिक, प्रोजेक्ट, प्रायोगिक</v>
      </c>
      <c r="CV6" s="313" t="str">
        <f>IF('Master sheet'!$D$11="Hindi","वार्षिक योग","Yearly Total")</f>
        <v>वार्षिक योग</v>
      </c>
      <c r="CW6" s="684"/>
      <c r="CX6" s="676"/>
      <c r="CY6" s="676"/>
      <c r="CZ6" s="676"/>
      <c r="DA6" s="676"/>
      <c r="DB6" s="676"/>
      <c r="DC6" s="678">
        <v>0</v>
      </c>
      <c r="DD6" s="313" t="str">
        <f>IF('Master sheet'!$D$11="Hindi","लिखित परीक्षा","Written")</f>
        <v>लिखित परीक्षा</v>
      </c>
      <c r="DE6" s="313" t="str">
        <f>IF('Master sheet'!$D$11="Hindi","गतिविधि, मौखिक, प्रोजेक्ट, प्रायोगिक","Act, Oral, Project, Prac.")</f>
        <v>गतिविधि, मौखिक, प्रोजेक्ट, प्रायोगिक</v>
      </c>
      <c r="DF6" s="313" t="str">
        <f>IF('Master sheet'!$D$11="Hindi","लिखित परीक्षा","Written")</f>
        <v>लिखित परीक्षा</v>
      </c>
      <c r="DG6" s="313" t="str">
        <f>IF('Master sheet'!$D$11="Hindi","गतिविधि, मौखिक, प्रोजेक्ट, प्रायोगिक","Act, Oral, Project, Prac.")</f>
        <v>गतिविधि, मौखिक, प्रोजेक्ट, प्रायोगिक</v>
      </c>
      <c r="DH6" s="676"/>
      <c r="DI6" s="313" t="str">
        <f>IF('Master sheet'!$D$11="Hindi","लिखित परीक्षा","Written")</f>
        <v>लिखित परीक्षा</v>
      </c>
      <c r="DJ6" s="313" t="str">
        <f>IF('Master sheet'!$D$11="Hindi","गतिविधि, मौखिक, प्रोजेक्ट, प्रायोगिक","Act, Oral, Project, Prac.")</f>
        <v>गतिविधि, मौखिक, प्रोजेक्ट, प्रायोगिक</v>
      </c>
      <c r="DK6" s="313" t="str">
        <f>IF('Master sheet'!$D$11="Hindi","अर्द्ध वा. योग","H.Y. Total")</f>
        <v>अर्द्ध वा. योग</v>
      </c>
      <c r="DL6" s="685"/>
      <c r="DM6" s="313" t="str">
        <f>IF('Master sheet'!$D$11="Hindi","लिखित परीक्षा","Written")</f>
        <v>लिखित परीक्षा</v>
      </c>
      <c r="DN6" s="313" t="str">
        <f>IF('Master sheet'!$D$11="Hindi","गतिविधि, मौखिक, प्रोजेक्ट, प्रायोगिक","Act, Oral, Project, Prac.")</f>
        <v>गतिविधि, मौखिक, प्रोजेक्ट, प्रायोगिक</v>
      </c>
      <c r="DO6" s="313" t="str">
        <f>IF('Master sheet'!$D$11="Hindi","वार्षिक योग","Yearly Total")</f>
        <v>वार्षिक योग</v>
      </c>
      <c r="DP6" s="684"/>
      <c r="DQ6" s="676"/>
      <c r="DR6" s="676"/>
      <c r="DS6" s="676"/>
      <c r="DT6" s="676"/>
      <c r="DU6" s="676"/>
      <c r="DV6" s="678">
        <v>0</v>
      </c>
      <c r="DW6" s="683" t="str">
        <f>IF('Master sheet'!$D$11="Hindi","प्रथम मूल्यांकन","1st Assessment")</f>
        <v>प्रथम मूल्यांकन</v>
      </c>
      <c r="DX6" s="683" t="str">
        <f>IF('Master sheet'!$D$11="Hindi","द्वितीय मूल्यांकन","2nd Assessment")</f>
        <v>द्वितीय मूल्यांकन</v>
      </c>
      <c r="DY6" s="683"/>
      <c r="DZ6" s="683" t="str">
        <f>IF('Master sheet'!$D$11="Hindi","चतुर्थ मूल्यांकन","4th Assessment")</f>
        <v>चतुर्थ मूल्यांकन</v>
      </c>
      <c r="EA6" s="683" t="str">
        <f>IF('Master sheet'!$D$11="Hindi","पंचम मूल्यांकन","5th Assessment")</f>
        <v>पंचम मूल्यांकन</v>
      </c>
      <c r="EB6" s="693">
        <v>0</v>
      </c>
      <c r="EC6" s="676"/>
      <c r="ED6" s="676"/>
      <c r="EE6" s="676"/>
      <c r="EF6" s="678">
        <v>0</v>
      </c>
      <c r="EG6" s="683" t="str">
        <f>IF('Master sheet'!$D$11="Hindi","प्रथम मूल्यांकन","1st Assessment")</f>
        <v>प्रथम मूल्यांकन</v>
      </c>
      <c r="EH6" s="683" t="str">
        <f>IF('Master sheet'!$D$11="Hindi","द्वितीय मूल्यांकन","2nd Assessment")</f>
        <v>द्वितीय मूल्यांकन</v>
      </c>
      <c r="EI6" s="683"/>
      <c r="EJ6" s="683" t="str">
        <f>IF('Master sheet'!$D$11="Hindi","चतुर्थ मूल्यांकन","4th Assessment")</f>
        <v>चतुर्थ मूल्यांकन</v>
      </c>
      <c r="EK6" s="683" t="str">
        <f>IF('Master sheet'!$D$11="Hindi","पंचम मूल्यांकन","5th Assessment")</f>
        <v>पंचम मूल्यांकन</v>
      </c>
      <c r="EL6" s="693">
        <v>0</v>
      </c>
      <c r="EM6" s="676"/>
      <c r="EN6" s="676"/>
      <c r="EO6" s="676"/>
      <c r="EP6" s="678">
        <v>0</v>
      </c>
      <c r="EQ6" s="683" t="str">
        <f>IF('Master sheet'!$D$11="Hindi","प्रथम मूल्यांकन","1st Assessment")</f>
        <v>प्रथम मूल्यांकन</v>
      </c>
      <c r="ER6" s="683" t="str">
        <f>IF('Master sheet'!$D$11="Hindi","द्वितीय मूल्यांकन","2nd Assessment")</f>
        <v>द्वितीय मूल्यांकन</v>
      </c>
      <c r="ES6" s="683"/>
      <c r="ET6" s="683" t="str">
        <f>IF('Master sheet'!$D$11="Hindi","चतुर्थ मूल्यांकन","4th Assessment")</f>
        <v>चतुर्थ मूल्यांकन</v>
      </c>
      <c r="EU6" s="683" t="str">
        <f>IF('Master sheet'!$D$11="Hindi","पंचम मूल्यांकन","5th Assessment")</f>
        <v>पंचम मूल्यांकन</v>
      </c>
      <c r="EV6" s="693">
        <v>0</v>
      </c>
      <c r="EW6" s="676"/>
      <c r="EX6" s="676"/>
      <c r="EY6" s="676"/>
      <c r="EZ6" s="678">
        <v>0</v>
      </c>
      <c r="FA6" s="756"/>
      <c r="FB6" s="756"/>
      <c r="FC6" s="756"/>
      <c r="FD6" s="756"/>
      <c r="FE6" s="756"/>
      <c r="FF6" s="756"/>
      <c r="FG6" s="756"/>
      <c r="FH6" s="756"/>
      <c r="FI6" s="701">
        <v>0</v>
      </c>
      <c r="FJ6" s="719">
        <v>0</v>
      </c>
      <c r="FK6" s="704">
        <v>0</v>
      </c>
      <c r="FL6" s="704">
        <v>0</v>
      </c>
      <c r="FM6" s="696"/>
      <c r="FN6" s="697">
        <v>0</v>
      </c>
      <c r="FO6" s="304" t="str">
        <f>IF('Master sheet'!$D$11="Hindi","कुल कार्य दिवस","Total Meeting")</f>
        <v>कुल कार्य दिवस</v>
      </c>
      <c r="FP6" s="312" t="str">
        <f>IF('Master sheet'!$D$11="Hindi","कुल उपस्थिति","Total Attendance")</f>
        <v>कुल उपस्थिति</v>
      </c>
      <c r="FQ6" s="691"/>
    </row>
    <row r="7" spans="1:182" s="120" customFormat="1" ht="18.75" customHeight="1">
      <c r="A7" s="731"/>
      <c r="B7" s="713"/>
      <c r="C7" s="710"/>
      <c r="D7" s="710"/>
      <c r="E7" s="713"/>
      <c r="F7" s="713"/>
      <c r="G7" s="734"/>
      <c r="H7" s="734"/>
      <c r="I7" s="734"/>
      <c r="J7" s="710"/>
      <c r="K7" s="710"/>
      <c r="L7" s="115">
        <f>IF(AND($E$3=6),'Marks Entry 6th'!L6,IF(AND($E$3=7),'Marks Entry 7th'!L6,""))</f>
        <v>5</v>
      </c>
      <c r="M7" s="115">
        <f>IF(AND($E$3=6),'Marks Entry 6th'!M6,IF(AND($E$3=7),'Marks Entry 7th'!M6,""))</f>
        <v>5</v>
      </c>
      <c r="N7" s="115">
        <f>IF(AND($E$3=6),'Marks Entry 6th'!N6,IF(AND($E$3=7),'Marks Entry 7th'!N6,""))</f>
        <v>5</v>
      </c>
      <c r="O7" s="115">
        <f>IF(AND($E$3=6),'Marks Entry 6th'!O6,IF(AND($E$3=7),'Marks Entry 7th'!O6,""))</f>
        <v>5</v>
      </c>
      <c r="P7" s="116">
        <f>IF(AND(L7="",M7="",N7="",O7=""),"",SUM(L7:O7))</f>
        <v>20</v>
      </c>
      <c r="Q7" s="115">
        <f>IF(AND($E$3=6),'Marks Entry 6th'!P6,IF(AND($E$3=7),'Marks Entry 7th'!P6,""))</f>
        <v>50</v>
      </c>
      <c r="R7" s="115">
        <f>IF(AND($E$3=6),'Marks Entry 6th'!Q6,IF(AND($E$3=7),'Marks Entry 7th'!Q6,""))</f>
        <v>20</v>
      </c>
      <c r="S7" s="117">
        <f>IF(AND(Q7="",R7=""),"",SUM(Q7:R7))</f>
        <v>70</v>
      </c>
      <c r="T7" s="116">
        <f>IF(AND(P7="NA",S7="NA"),"NA",SUM(P7,S7))</f>
        <v>90</v>
      </c>
      <c r="U7" s="115">
        <f>IF(AND($E$3=6),'Marks Entry 6th'!R6,IF(AND($E$3=7),'Marks Entry 7th'!R6,""))</f>
        <v>80</v>
      </c>
      <c r="V7" s="115">
        <f>IF(AND($E$3=6),'Marks Entry 6th'!S6,IF(AND($E$3=7),'Marks Entry 7th'!S6,""))</f>
        <v>30</v>
      </c>
      <c r="W7" s="290">
        <f>IF(AND(U7="",V7=""),"",SUM(U7:V7))</f>
        <v>110</v>
      </c>
      <c r="X7" s="116">
        <f>IF(W7="","",SUM(T7,W7))</f>
        <v>200</v>
      </c>
      <c r="Y7" s="119"/>
      <c r="Z7" s="119"/>
      <c r="AA7" s="119"/>
      <c r="AB7" s="119"/>
      <c r="AC7" s="119"/>
      <c r="AD7" s="74"/>
      <c r="AE7" s="115">
        <f>IF(AND($E$3=6),'Marks Entry 6th'!T6,IF(AND($E$3=7),'Marks Entry 7th'!T6,""))</f>
        <v>5</v>
      </c>
      <c r="AF7" s="115">
        <f>IF(AND($E$3=6),'Marks Entry 6th'!U6,IF(AND($E$3=7),'Marks Entry 7th'!U6,""))</f>
        <v>5</v>
      </c>
      <c r="AG7" s="115">
        <f>IF(AND($E$3=6),'Marks Entry 6th'!V6,IF(AND($E$3=7),'Marks Entry 7th'!V6,""))</f>
        <v>5</v>
      </c>
      <c r="AH7" s="115">
        <f>IF(AND($E$3=6),'Marks Entry 6th'!W6,IF(AND($E$3=7),'Marks Entry 7th'!W6,""))</f>
        <v>5</v>
      </c>
      <c r="AI7" s="116">
        <f>IF(AND(AE7="",AF7="",AG7="",AH7=""),"",SUM(AE7:AH7))</f>
        <v>20</v>
      </c>
      <c r="AJ7" s="115">
        <f>IF(AND($E$3=6),'Marks Entry 6th'!X6,IF(AND($E$3=7),'Marks Entry 7th'!X6,""))</f>
        <v>50</v>
      </c>
      <c r="AK7" s="115">
        <f>IF(AND($E$3=6),'Marks Entry 6th'!Y6,IF(AND($E$3=7),'Marks Entry 7th'!Y6,""))</f>
        <v>20</v>
      </c>
      <c r="AL7" s="117">
        <f>IF(AND(AJ7="",AK7=""),"",SUM(AJ7:AK7))</f>
        <v>70</v>
      </c>
      <c r="AM7" s="116">
        <f>IF(AND(AI7="NA",AL7="NA"),"NA",SUM(AI7,AL7))</f>
        <v>90</v>
      </c>
      <c r="AN7" s="115">
        <f>IF(AND($E$3=6),'Marks Entry 6th'!Z6,IF(AND($E$3=7),'Marks Entry 7th'!Z6,""))</f>
        <v>80</v>
      </c>
      <c r="AO7" s="115">
        <f>IF(AND($E$3=6),'Marks Entry 6th'!AA6,IF(AND($E$3=7),'Marks Entry 7th'!AA6,""))</f>
        <v>30</v>
      </c>
      <c r="AP7" s="290">
        <f>IF(AND(AN7="",AO7=""),"",SUM(AN7:AO7))</f>
        <v>110</v>
      </c>
      <c r="AQ7" s="116">
        <f>IF(AP7="","",SUM(AM7,AP7))</f>
        <v>200</v>
      </c>
      <c r="AR7" s="119"/>
      <c r="AS7" s="119"/>
      <c r="AT7" s="119"/>
      <c r="AU7" s="119"/>
      <c r="AV7" s="119"/>
      <c r="AW7" s="74"/>
      <c r="AX7" s="74"/>
      <c r="AY7" s="115">
        <f>IF(AND($E$3=6),'Marks Entry 6th'!AC6,IF(AND($E$3=7),'Marks Entry 7th'!AC6,""))</f>
        <v>5</v>
      </c>
      <c r="AZ7" s="115">
        <f>IF(AND($E$3=6),'Marks Entry 6th'!AD6,IF(AND($E$3=7),'Marks Entry 7th'!AD6,""))</f>
        <v>5</v>
      </c>
      <c r="BA7" s="115">
        <f>IF(AND($E$3=6),'Marks Entry 6th'!AE6,IF(AND($E$3=7),'Marks Entry 7th'!AE6,""))</f>
        <v>5</v>
      </c>
      <c r="BB7" s="115">
        <f>IF(AND($E$3=6),'Marks Entry 6th'!AF6,IF(AND($E$3=7),'Marks Entry 7th'!AF6,""))</f>
        <v>5</v>
      </c>
      <c r="BC7" s="116">
        <f>IF(AND(AY7="",AZ7="",BA7="",BB7=""),"",SUM(AY7:BB7))</f>
        <v>20</v>
      </c>
      <c r="BD7" s="115">
        <f>IF(AND($E$3=6),'Marks Entry 6th'!AG6,IF(AND($E$3=7),'Marks Entry 7th'!AG6,""))</f>
        <v>50</v>
      </c>
      <c r="BE7" s="115">
        <f>IF(AND($E$3=6),'Marks Entry 6th'!AH6,IF(AND($E$3=7),'Marks Entry 7th'!AH6,""))</f>
        <v>20</v>
      </c>
      <c r="BF7" s="117">
        <f>IF(AND(BD7="",BE7=""),"",SUM(BD7:BE7))</f>
        <v>70</v>
      </c>
      <c r="BG7" s="116">
        <f>IF(AND(BC7="NA",BF7="NA"),"NA",SUM(BC7,BF7))</f>
        <v>90</v>
      </c>
      <c r="BH7" s="115">
        <f>IF(AND($E$3=6),'Marks Entry 6th'!AI6,IF(AND($E$3=7),'Marks Entry 7th'!AI6,""))</f>
        <v>80</v>
      </c>
      <c r="BI7" s="115">
        <f>IF(AND($E$3=6),'Marks Entry 6th'!AJ6,IF(AND($E$3=7),'Marks Entry 7th'!AJ6,""))</f>
        <v>30</v>
      </c>
      <c r="BJ7" s="290">
        <f>IF(AND(BH7="",BI7=""),"",SUM(BH7:BI7))</f>
        <v>110</v>
      </c>
      <c r="BK7" s="116">
        <f>IF(BJ7="","",SUM(BG7,BJ7))</f>
        <v>200</v>
      </c>
      <c r="BL7" s="119"/>
      <c r="BM7" s="119"/>
      <c r="BN7" s="119"/>
      <c r="BO7" s="119"/>
      <c r="BP7" s="119"/>
      <c r="BQ7" s="74"/>
      <c r="BR7" s="115">
        <f>IF(AND($E$3=6),'Marks Entry 6th'!AK6,IF(AND($E$3=7),'Marks Entry 7th'!AK6,""))</f>
        <v>5</v>
      </c>
      <c r="BS7" s="115">
        <f>IF(AND($E$3=6),'Marks Entry 6th'!AL6,IF(AND($E$3=7),'Marks Entry 7th'!AL6,""))</f>
        <v>5</v>
      </c>
      <c r="BT7" s="115">
        <f>IF(AND($E$3=6),'Marks Entry 6th'!AM6,IF(AND($E$3=7),'Marks Entry 7th'!AM6,""))</f>
        <v>5</v>
      </c>
      <c r="BU7" s="115">
        <f>IF(AND($E$3=6),'Marks Entry 6th'!AN6,IF(AND($E$3=7),'Marks Entry 7th'!AN6,""))</f>
        <v>5</v>
      </c>
      <c r="BV7" s="116">
        <f>IF(AND(BR7="",BS7="",BT7="",BU7=""),"",SUM(BR7:BU7))</f>
        <v>20</v>
      </c>
      <c r="BW7" s="115">
        <f>IF(AND($E$3=6),'Marks Entry 6th'!AO6,IF(AND($E$3=7),'Marks Entry 7th'!AO6,""))</f>
        <v>50</v>
      </c>
      <c r="BX7" s="115">
        <f>IF(AND($E$3=6),'Marks Entry 6th'!AP6,IF(AND($E$3=7),'Marks Entry 7th'!AP6,""))</f>
        <v>20</v>
      </c>
      <c r="BY7" s="117">
        <f>IF(AND(BW7="",BX7=""),"",SUM(BW7:BX7))</f>
        <v>70</v>
      </c>
      <c r="BZ7" s="116">
        <f>IF(AND(BV7="NA",BY7="NA"),"NA",SUM(BV7,BY7))</f>
        <v>90</v>
      </c>
      <c r="CA7" s="115">
        <f>IF(AND($E$3=6),'Marks Entry 6th'!AQ6,IF(AND($E$3=7),'Marks Entry 7th'!AQ6,""))</f>
        <v>80</v>
      </c>
      <c r="CB7" s="115">
        <f>IF(AND($E$3=6),'Marks Entry 6th'!AR6,IF(AND($E$3=7),'Marks Entry 7th'!AR6,""))</f>
        <v>30</v>
      </c>
      <c r="CC7" s="290">
        <f>IF(AND(CA7="",CB7=""),"",SUM(CA7:CB7))</f>
        <v>110</v>
      </c>
      <c r="CD7" s="116">
        <f>IF(CC7="","",SUM(BZ7,CC7))</f>
        <v>200</v>
      </c>
      <c r="CE7" s="119"/>
      <c r="CF7" s="119"/>
      <c r="CG7" s="119"/>
      <c r="CH7" s="119"/>
      <c r="CI7" s="119"/>
      <c r="CJ7" s="74"/>
      <c r="CK7" s="115">
        <f>IF(AND($E$3=6),'Marks Entry 6th'!AS6,IF(AND($E$3=7),'Marks Entry 7th'!AS6,""))</f>
        <v>5</v>
      </c>
      <c r="CL7" s="115">
        <f>IF(AND($E$3=6),'Marks Entry 6th'!AT6,IF(AND($E$3=7),'Marks Entry 7th'!AT6,""))</f>
        <v>5</v>
      </c>
      <c r="CM7" s="115">
        <f>IF(AND($E$3=6),'Marks Entry 6th'!AU6,IF(AND($E$3=7),'Marks Entry 7th'!AU6,""))</f>
        <v>5</v>
      </c>
      <c r="CN7" s="115">
        <f>IF(AND($E$3=6),'Marks Entry 6th'!AV6,IF(AND($E$3=7),'Marks Entry 7th'!AV6,""))</f>
        <v>5</v>
      </c>
      <c r="CO7" s="116">
        <f>IF(AND(CK7="",CL7="",CM7="",CN7=""),"",SUM(CK7:CN7))</f>
        <v>20</v>
      </c>
      <c r="CP7" s="115">
        <f>IF(AND($E$3=6),'Marks Entry 6th'!AW6,IF(AND($E$3=7),'Marks Entry 7th'!AW6,""))</f>
        <v>50</v>
      </c>
      <c r="CQ7" s="115">
        <f>IF(AND($E$3=6),'Marks Entry 6th'!AX6,IF(AND($E$3=7),'Marks Entry 7th'!AX6,""))</f>
        <v>20</v>
      </c>
      <c r="CR7" s="117">
        <f>IF(AND(CP7="",CQ7=""),"",SUM(CP7:CQ7))</f>
        <v>70</v>
      </c>
      <c r="CS7" s="116">
        <f>IF(AND(CO7="NA",CR7="NA"),"NA",SUM(CO7,CR7))</f>
        <v>90</v>
      </c>
      <c r="CT7" s="115">
        <f>IF(AND($E$3=6),'Marks Entry 6th'!AY6,IF(AND($E$3=7),'Marks Entry 7th'!AY6,""))</f>
        <v>80</v>
      </c>
      <c r="CU7" s="115">
        <f>IF(AND($E$3=6),'Marks Entry 6th'!AZ6,IF(AND($E$3=7),'Marks Entry 7th'!AZ6,""))</f>
        <v>30</v>
      </c>
      <c r="CV7" s="290">
        <f>IF(AND(CT7="",CU7=""),"",SUM(CT7:CU7))</f>
        <v>110</v>
      </c>
      <c r="CW7" s="116">
        <f>IF(CV7="","",SUM(CS7,CV7))</f>
        <v>200</v>
      </c>
      <c r="CX7" s="119"/>
      <c r="CY7" s="119"/>
      <c r="CZ7" s="119"/>
      <c r="DA7" s="119"/>
      <c r="DB7" s="119"/>
      <c r="DC7" s="74"/>
      <c r="DD7" s="115">
        <f>IF(AND($E$3=6),'Marks Entry 6th'!BA6,IF(AND($E$3=7),'Marks Entry 7th'!BA6,""))</f>
        <v>5</v>
      </c>
      <c r="DE7" s="115">
        <f>IF(AND($E$3=6),'Marks Entry 6th'!BB6,IF(AND($E$3=7),'Marks Entry 7th'!BB6,""))</f>
        <v>5</v>
      </c>
      <c r="DF7" s="115">
        <f>IF(AND($E$3=6),'Marks Entry 6th'!BC6,IF(AND($E$3=7),'Marks Entry 7th'!BC6,""))</f>
        <v>5</v>
      </c>
      <c r="DG7" s="115">
        <f>IF(AND($E$3=6),'Marks Entry 6th'!BD6,IF(AND($E$3=7),'Marks Entry 7th'!BD6,""))</f>
        <v>5</v>
      </c>
      <c r="DH7" s="116">
        <f>IF(AND(DD7="",DE7="",DF7="",DG7=""),"",SUM(DD7:DG7))</f>
        <v>20</v>
      </c>
      <c r="DI7" s="115">
        <f>IF(AND($E$3=6),'Marks Entry 6th'!BE6,IF(AND($E$3=7),'Marks Entry 7th'!BE6,""))</f>
        <v>50</v>
      </c>
      <c r="DJ7" s="115">
        <f>IF(AND($E$3=6),'Marks Entry 6th'!BF6,IF(AND($E$3=7),'Marks Entry 7th'!BF6,""))</f>
        <v>20</v>
      </c>
      <c r="DK7" s="117">
        <f>IF(AND(DI7="",DJ7=""),"",SUM(DI7:DJ7))</f>
        <v>70</v>
      </c>
      <c r="DL7" s="116">
        <f>IF(AND(DH7="NA",DK7="NA"),"NA",SUM(DH7,DK7))</f>
        <v>90</v>
      </c>
      <c r="DM7" s="115">
        <f>IF(AND($E$3=6),'Marks Entry 6th'!BG6,IF(AND($E$3=7),'Marks Entry 7th'!BG6,""))</f>
        <v>80</v>
      </c>
      <c r="DN7" s="115">
        <f>IF(AND($E$3=6),'Marks Entry 6th'!BH6,IF(AND($E$3=7),'Marks Entry 7th'!BH6,""))</f>
        <v>30</v>
      </c>
      <c r="DO7" s="290">
        <f>IF(AND(DM7="",DN7=""),"",SUM(DM7:DN7))</f>
        <v>110</v>
      </c>
      <c r="DP7" s="116">
        <f>IF(DO7="","",SUM(DL7,DO7))</f>
        <v>200</v>
      </c>
      <c r="DQ7" s="119"/>
      <c r="DR7" s="119"/>
      <c r="DS7" s="119"/>
      <c r="DT7" s="119"/>
      <c r="DU7" s="119"/>
      <c r="DV7" s="74"/>
      <c r="DW7" s="78">
        <f>IF(AND($E$3=6),'Marks Entry 6th'!BI6,IF(AND($E$3=7),'Marks Entry 7th'!BI6,""))</f>
        <v>20</v>
      </c>
      <c r="DX7" s="78">
        <f>IF(AND($E$3=6),'Marks Entry 6th'!BJ6,IF(AND($E$3=7),'Marks Entry 7th'!BJ6,""))</f>
        <v>20</v>
      </c>
      <c r="DY7" s="78">
        <f>IF(AND($E$3=6),'Marks Entry 6th'!BK6,IF(AND($E$3=7),'Marks Entry 7th'!BK6,""))</f>
        <v>20</v>
      </c>
      <c r="DZ7" s="78">
        <f>IF(AND($E$3=6),'Marks Entry 6th'!BL6,IF(AND($E$3=7),'Marks Entry 7th'!BL6,""))</f>
        <v>20</v>
      </c>
      <c r="EA7" s="78">
        <f>IF(AND($E$3=6),'Marks Entry 6th'!BM6,IF(AND($E$3=7),'Marks Entry 7th'!BM6,""))</f>
        <v>20</v>
      </c>
      <c r="EB7" s="118">
        <f>IF(AND(DW7="",DX7="",DY7="",DZ7="",EA7=""),"",SUM(DW7:EA7))</f>
        <v>100</v>
      </c>
      <c r="EC7" s="118"/>
      <c r="ED7" s="118"/>
      <c r="EE7" s="118"/>
      <c r="EF7" s="76"/>
      <c r="EG7" s="78">
        <f>IF(AND($E$3=6),'Marks Entry 6th'!BN6,IF(AND($E$3=7),'Marks Entry 7th'!BN6,""))</f>
        <v>20</v>
      </c>
      <c r="EH7" s="78">
        <f>IF(AND($E$3=6),'Marks Entry 6th'!BO6,IF(AND($E$3=7),'Marks Entry 7th'!BO6,""))</f>
        <v>20</v>
      </c>
      <c r="EI7" s="78">
        <f>IF(AND($E$3=6),'Marks Entry 6th'!BP6,IF(AND($E$3=7),'Marks Entry 7th'!BP6,""))</f>
        <v>20</v>
      </c>
      <c r="EJ7" s="78">
        <f>IF(AND($E$3=6),'Marks Entry 6th'!BQ6,IF(AND($E$3=7),'Marks Entry 7th'!BQ6,""))</f>
        <v>20</v>
      </c>
      <c r="EK7" s="78">
        <f>IF(AND($E$3=6),'Marks Entry 6th'!BR6,IF(AND($E$3=7),'Marks Entry 7th'!BR6,""))</f>
        <v>20</v>
      </c>
      <c r="EL7" s="118">
        <f>IF(AND(EG7="",EH7="",EI7="",EJ7="",EK7=""),"",SUM(EG7:EK7))</f>
        <v>100</v>
      </c>
      <c r="EM7" s="118"/>
      <c r="EN7" s="118"/>
      <c r="EO7" s="118"/>
      <c r="EP7" s="76"/>
      <c r="EQ7" s="78">
        <f>IF(AND($E$3=6),'Marks Entry 6th'!BS6,IF(AND($E$3=7),'Marks Entry 7th'!BS6,""))</f>
        <v>20</v>
      </c>
      <c r="ER7" s="78">
        <f>IF(AND($E$3=6),'Marks Entry 6th'!BT6,IF(AND($E$3=7),'Marks Entry 7th'!BT6,""))</f>
        <v>20</v>
      </c>
      <c r="ES7" s="78">
        <f>IF(AND($E$3=6),'Marks Entry 6th'!BU6,IF(AND($E$3=7),'Marks Entry 7th'!BU6,""))</f>
        <v>20</v>
      </c>
      <c r="ET7" s="78">
        <f>IF(AND($E$3=6),'Marks Entry 6th'!BV6,IF(AND($E$3=7),'Marks Entry 7th'!BV6,""))</f>
        <v>20</v>
      </c>
      <c r="EU7" s="78">
        <f>IF(AND($E$3=6),'Marks Entry 6th'!BW6,IF(AND($E$3=7),'Marks Entry 7th'!BW6,""))</f>
        <v>20</v>
      </c>
      <c r="EV7" s="118">
        <f>IF(AND(EQ7="",ER7="",ES7="",ET7="",EU7=""),"",SUM(EQ7:EU7))</f>
        <v>100</v>
      </c>
      <c r="EW7" s="118"/>
      <c r="EX7" s="118"/>
      <c r="EY7" s="118"/>
      <c r="EZ7" s="76"/>
      <c r="FA7" s="371">
        <f>IF(AND('Marks Entry 6th'!BX6="",'Marks Entry 7th'!BX6=""),"",IF(AND($E$3=6),'Marks Entry 6th'!BX6,IF(AND($E$3=7),'Marks Entry 7th'!BX6,"")))</f>
        <v>50</v>
      </c>
      <c r="FB7" s="371">
        <f>IF(AND('Marks Entry 6th'!BY6="",'Marks Entry 7th'!BY6=""),"",IF(AND($E$3=6),'Marks Entry 6th'!BY6,IF(AND($E$3=7),'Marks Entry 7th'!BY6,"")))</f>
        <v>50</v>
      </c>
      <c r="FC7" s="372">
        <f>IF(AND(FA7="",FB7=""),"",SUM(FA7:FB7))</f>
        <v>100</v>
      </c>
      <c r="FD7" s="371"/>
      <c r="FE7" s="371">
        <f>IF(AND('Marks Entry 6th'!BZ6="",'Marks Entry 7th'!BZ6=""),"",IF(AND($E$3=6),'Marks Entry 6th'!BZ6,IF(AND($E$3=7),'Marks Entry 7th'!BZ6,"")))</f>
        <v>50</v>
      </c>
      <c r="FF7" s="371">
        <f>IF(AND('Marks Entry 6th'!CA6="",'Marks Entry 7th'!CA6=""),"",IF(AND($E$3=6),'Marks Entry 6th'!CA6,IF(AND($E$3=7),'Marks Entry 7th'!CA6,"")))</f>
        <v>50</v>
      </c>
      <c r="FG7" s="372">
        <f>IF(AND(FE7="",FF7=""),"",SUM(FE7:FF7))</f>
        <v>100</v>
      </c>
      <c r="FH7" s="370"/>
      <c r="FI7" s="75">
        <f>IF($E$3="","",SUM(X7,AQ7,BK7,CD7,CW7,DP7))</f>
        <v>1200</v>
      </c>
      <c r="FJ7" s="77"/>
      <c r="FK7" s="77"/>
      <c r="FL7" s="77"/>
      <c r="FM7" s="80"/>
      <c r="FN7" s="697">
        <v>0</v>
      </c>
      <c r="FO7" s="291">
        <f>IF(AND($E$3=6),'Marks Entry 6th'!CB6,IF(AND($E$3=7),'Marks Entry 7th'!CB6,""))</f>
        <v>350</v>
      </c>
      <c r="FP7" s="77"/>
      <c r="FQ7" s="692"/>
    </row>
    <row r="8" spans="1:182" ht="18.95" customHeight="1">
      <c r="A8" s="69">
        <v>1</v>
      </c>
      <c r="B8" s="69">
        <f>IF(OR(FY8=0,FY8=""),"",IF(AND($E$3=6),'Marks Entry 6th'!I7,IF(AND($E$3=7),'Marks Entry 7th'!I7,"")))</f>
        <v>701</v>
      </c>
      <c r="C8" s="70">
        <f>IF(OR(B8=0,B8=""),"",IF(AND($E$3=6,'Marks Entry 6th'!B7=""),"",IF(AND($E$3=7,'Marks Entry 7th'!B7=""),"",IF(AND($E$3=6,'Marks Entry 6th'!B7),'Marks Entry 6th'!B7,IF(AND($E$3=7),'Marks Entry 7th'!B7,"")))))</f>
        <v>7</v>
      </c>
      <c r="D8" s="70" t="str">
        <f>IF(OR(B8=0,B8=""),"",IF(AND($E$3=6,'Marks Entry 6th'!C7=""),"",IF(AND($E$3=7,'Marks Entry 7th'!C7=""),"",IF(AND($E$3=6),'Marks Entry 6th'!C7,IF(AND($E$3=7),'Marks Entry 7th'!C7,"")))))</f>
        <v>A</v>
      </c>
      <c r="E8" s="307" t="str">
        <f>IF(OR(B8=0,B8=""),"",IF(AND($E$3=6,'Marks Entry 6th'!E7=""),"",IF(AND($E$3=7,'Marks Entry 7th'!E7=""),"",IF(AND($E$3=6),'Marks Entry 6th'!E7,IF(AND($E$3=7),'Marks Entry 7th'!E7,"")))))</f>
        <v>28-10-2014</v>
      </c>
      <c r="F8" s="70">
        <f>IF(OR(B8=0,B8=""),"",IF(AND($E$3=6,'Marks Entry 6th'!D7=""),"",IF(AND($E$3=7,'Marks Entry 7th'!D7=""),"",IF(AND($E$3=6),'Marks Entry 6th'!D7,IF(AND($E$3=7),'Marks Entry 7th'!D7,"")))))</f>
        <v>936</v>
      </c>
      <c r="G8" s="306" t="str">
        <f>IF(OR(B8=0,B8=""),"",IF(AND($E$3=6,'Marks Entry 6th'!F7=""),"",IF(AND($E$3=7,'Marks Entry 7th'!F7=""),"",IF(AND($E$3=6),UPPER('Marks Entry 6th'!F7),IF(AND($E$3=7),UPPER('Marks Entry 7th'!F7),"")))))</f>
        <v>AAKIFA BANO</v>
      </c>
      <c r="H8" s="306" t="str">
        <f>IF(OR(B8=0,B8=""),"",IF(AND($E$3=6,'Marks Entry 6th'!G7=""),"",IF(AND($E$3=7,'Marks Entry 7th'!G7=""),"",IF(AND($E$3=6),UPPER('Marks Entry 6th'!G7),IF(AND($E$3=7),UPPER('Marks Entry 7th'!G7),"")))))</f>
        <v>SHABBIR MOHAMMAD</v>
      </c>
      <c r="I8" s="306" t="str">
        <f>IF(OR(B8=0,B8=""),"",IF(AND($E$3=6,'Marks Entry 6th'!H7=""),"",IF(AND($E$3=7,'Marks Entry 7th'!H7=""),"",IF(AND($E$3=6),UPPER('Marks Entry 6th'!H7),IF(AND($E$3=7),UPPER('Marks Entry 7th'!H7),"")))))</f>
        <v>HEENA KOUSER</v>
      </c>
      <c r="J8" s="65" t="str">
        <f>IF(OR(B8=0,B8=""),"",IF(AND($E$3=6,'Marks Entry 6th'!J7=""),"",IF(AND($E$3=7,'Marks Entry 7th'!J7=""),"",IF(AND($E$3=6),'Marks Entry 6th'!J7,IF(AND($E$3=7),'Marks Entry 7th'!J7,"")))))</f>
        <v>F</v>
      </c>
      <c r="K8" s="65" t="str">
        <f>IF(OR(B8=0,B8=""),"",IF(AND($E$3=6,'Marks Entry 6th'!K7=""),"",IF(AND($E$3=7,'Marks Entry 7th'!K7=""),"",IF(AND($E$3=6),'Marks Entry 6th'!K7,IF(AND($E$3=7),'Marks Entry 7th'!K7,"")))))</f>
        <v>OBC</v>
      </c>
      <c r="L8" s="121">
        <f>IF(OR($E8="",$G8=""),"",IF(AND($E$3=6),'Marks Entry 6th'!L7,IF(AND($E$3=7),'Marks Entry 7th'!L7,"")))</f>
        <v>4</v>
      </c>
      <c r="M8" s="121">
        <f>IF(OR($E8="",$G8=""),"",IF(AND($E$3=6),'Marks Entry 6th'!M7,IF(AND($E$3=7),'Marks Entry 7th'!M7,"")))</f>
        <v>5</v>
      </c>
      <c r="N8" s="121">
        <f>IF(OR($E8="",$G8=""),"",IF(AND($E$3=6),'Marks Entry 6th'!N7,IF(AND($E$3=7),'Marks Entry 7th'!N7,"")))</f>
        <v>5</v>
      </c>
      <c r="O8" s="121">
        <f>IF(OR($E8="",$G8=""),"",IF(AND($E$3=6),'Marks Entry 6th'!O7,IF(AND($E$3=7),'Marks Entry 7th'!O7,"")))</f>
        <v>4</v>
      </c>
      <c r="P8" s="63">
        <f>IF(AND(L8="",M8="",N8="",O8=""),"",IF(AND(L8="NA",M8="NA",N8="NA",O8="NA"),"NA",IF(AND(L8="AB",M8="AB",N8="AB",O8="AB"),"AB",IF(AND(L8="ML",M8="ML",N8="ML",O8="ML"),"ML",SUM(L8:O8)))))</f>
        <v>18</v>
      </c>
      <c r="Q8" s="121">
        <f>IF(OR($E8="",$G8=""),"",IF(AND($E$3=6),'Marks Entry 6th'!P7,IF(AND($E$3=7),'Marks Entry 7th'!P7,"")))</f>
        <v>39</v>
      </c>
      <c r="R8" s="121">
        <f>IF(OR($E8="",$G8=""),"",IF(AND($E$3=6),'Marks Entry 6th'!Q7,IF(AND($E$3=7),'Marks Entry 7th'!Q7,"")))</f>
        <v>10</v>
      </c>
      <c r="S8" s="66">
        <f>IF(AND(Q8="",R8=""),"",IF(AND(Q8="NA",R8="NA"),"NA",IF(AND(Q8="AB",R8="AB"),"AB",IF(AND(Q8="ML",R8="ML"),"ML",SUM(Q8:R8)))))</f>
        <v>49</v>
      </c>
      <c r="T8" s="63">
        <f>IF(AND(P8="NA",S8="NA"),"NA",IF(AND(P8="AB",S8="AB"),"AB",IF(AND(P8="ML",S8="ML"),"ML",SUM(P8,S8))))</f>
        <v>67</v>
      </c>
      <c r="U8" s="68">
        <f>IF(OR($E8="",$G8=""),"",IF(AND($E$3=6),'Marks Entry 6th'!R7,IF(AND($E$3=7),'Marks Entry 7th'!R7,"")))</f>
        <v>39</v>
      </c>
      <c r="V8" s="68">
        <f>IF(OR($E8="",$G8=""),"",IF(AND($E$3=6),'Marks Entry 6th'!S7,IF(AND($E$3=7),'Marks Entry 7th'!S7,"")))</f>
        <v>10</v>
      </c>
      <c r="W8" s="67">
        <f>IF(AND(U8="",V8=""),"",IF(AND(U8="AB",V8="AB"),"AB",IF(AND(U8="ML",V8="ML"),"ML",SUM(U8:V8))))</f>
        <v>49</v>
      </c>
      <c r="X8" s="63">
        <f>IF(W8="","",IF(AND(T8="AB",W8="AB"),"AB",SUM(T8,W8)))</f>
        <v>116</v>
      </c>
      <c r="Y8" s="109">
        <f>COUNTIF(L8:O8,"NA")*5+(COUNTIF(L8:O8,"ML")*5)+(COUNTIF(Q8,"ML")*$Q$7)+(COUNTIF(U8,"ML")*$U$7)</f>
        <v>0</v>
      </c>
      <c r="Z8" s="109">
        <f>IF(OR(B8="NSO",B8=0,B8=""),"",IF(AND(L8="",N8="",Q8="",U8=""),"",IF(AND(N8="",Q8="",M8="",O8=""),20-Y8,IF(AND(Q8="",U8=""),50-Y8,IF(AND(U8=""),100-Y8,200-Y8)))))</f>
        <v>200</v>
      </c>
      <c r="AA8" s="109" t="str">
        <f>IF(AND(OR(L8="ab",L8="ml"),OR(N8="ab",N8="ml"),OR(Q8="ab",Q8="ml")),"AB",IF(AND(OR(L8="ab",L8="ml"),OR(Q8="ab",Q8="ml"),OR(U8="ab",U8="ml")),"AB",IF(AND(OR(N8="ab",N8="ml"),OR(Q8="ab",Q8="ml"),OR(U8="ab",U8="ml")),"AB","")))</f>
        <v/>
      </c>
      <c r="AB8" s="109" t="str">
        <f>IF(OR(B8="NSO",B8="",U8=""),"",IF(OR(AA8="AB",U8="ab"),"AB",IF(U8="ML","RE",IF(AND(X8&gt;=36%*Z8,U8&gt;=14),"P",IF(AND(X8&gt;=34%*Z8,U8&gt;=14),"G2",IF(AND(X8&gt;=31%*Z8,U8&gt;=14),"G1",IF(X8&gt;=25%*Z8,"S","F")))))))</f>
        <v>P</v>
      </c>
      <c r="AC8" s="109" t="str">
        <f>IF(OR(AB8="",AB8=0,AB8="S",AB8="RE",AB8="F",AB8="AB"),AB8,IF(X8&gt;=75%*Z8,"D",IF(X8&gt;=60%*Z8,"I",IF(X8&gt;=48%*Z8,"II",IF(X8&gt;=36%*Z8,"III",AB8)))))</f>
        <v>II</v>
      </c>
      <c r="AD8" s="111" t="str">
        <f>IF(X8="","",IF(OR(AB8="",AB8=0,AB8="S",AB8="RE",AB8="F",AB8="AB"),"",IF(X8&gt;=81%*Z8,"A",IF(X8&gt;=61%*Z8,"B",IF(X8&gt;=41%*Z8,"C",IF(X8&gt;=21%*Z8,"D","E"))))))</f>
        <v>C</v>
      </c>
      <c r="AE8" s="121">
        <f>IF(OR($E8="",$G8=""),"",IF(AND($E$3=6),'Marks Entry 6th'!T7,IF(AND($E$3=7),'Marks Entry 7th'!T7,"")))</f>
        <v>3</v>
      </c>
      <c r="AF8" s="121">
        <f>IF(OR($E8="",$G8=""),"",IF(AND($E$3=6),'Marks Entry 6th'!U7,IF(AND($E$3=7),'Marks Entry 7th'!U7,"")))</f>
        <v>3</v>
      </c>
      <c r="AG8" s="121">
        <f>IF(OR($E8="",$G8=""),"",IF(AND($E$3=6),'Marks Entry 6th'!V7,IF(AND($E$3=7),'Marks Entry 7th'!V7,"")))</f>
        <v>3</v>
      </c>
      <c r="AH8" s="121">
        <f>IF(OR($E8="",$G8=""),"",IF(AND($E$3=6),'Marks Entry 6th'!W7,IF(AND($E$3=7),'Marks Entry 7th'!W7,"")))</f>
        <v>3</v>
      </c>
      <c r="AI8" s="63">
        <f>IF(AND(AE8="",AF8="",AG8="",AH8=""),"",IF(AND(AE8="NA",AF8="NA",AG8="NA",AH8="NA"),"NA",IF(AND(AE8="AB",AF8="AB",AG8="AB",AH8="AB"),"AB",IF(AND(AE8="ML",AF8="ML",AG8="ML",AH8="ML"),"ML",SUM(AE8:AH8)))))</f>
        <v>12</v>
      </c>
      <c r="AJ8" s="121">
        <f>IF(OR($E8="",$G8=""),"",IF(AND($E$3=6),'Marks Entry 6th'!X7,IF(AND($E$3=7),'Marks Entry 7th'!X7,"")))</f>
        <v>39</v>
      </c>
      <c r="AK8" s="121">
        <f>IF(OR($E8="",$G8=""),"",IF(AND($E$3=6),'Marks Entry 6th'!Y7,IF(AND($E$3=7),'Marks Entry 7th'!Y7,"")))</f>
        <v>20</v>
      </c>
      <c r="AL8" s="66">
        <f>IF(AND(AJ8="",AK8=""),"",IF(AND(AJ8="NA",AK8="NA"),"NA",IF(AND(AJ8="AB",AK8="AB"),"AB",IF(AND(AJ8="ML",AK8="ML"),"ML",SUM(AJ8:AK8)))))</f>
        <v>59</v>
      </c>
      <c r="AM8" s="63">
        <f>IF(AND(AI8="NA",AL8="NA"),"NA",IF(AND(AI8="AB",AL8="AB"),"AB",IF(AND(AI8="ML",AL8="ML"),"ML",SUM(AI8,AL8))))</f>
        <v>71</v>
      </c>
      <c r="AN8" s="68">
        <f>IF(OR($E8="",$G8=""),"",IF(AND($E$3=6),'Marks Entry 6th'!Z7,IF(AND($E$3=7),'Marks Entry 7th'!Z7,"")))</f>
        <v>80</v>
      </c>
      <c r="AO8" s="68">
        <f>IF(OR($E8="",$G8=""),"",IF(AND($E$3=6),'Marks Entry 6th'!AA7,IF(AND($E$3=7),'Marks Entry 7th'!AA7,"")))</f>
        <v>30</v>
      </c>
      <c r="AP8" s="66">
        <f>IF(AND(AN8="",AO8=""),"",IF(AND(AN8="NA",AO8="NA"),"NA",IF(AND(AN8="AB",AO8="AB"),"AB",IF(AND(AN8="ML",AO8="ML"),"ML",SUM(AN8:AO8)))))</f>
        <v>110</v>
      </c>
      <c r="AQ8" s="63">
        <f>IF(AP8="","",IF(AND(AM8="AB",AP8="AB"),"AB",SUM(AM8,AP8)))</f>
        <v>181</v>
      </c>
      <c r="AR8" s="109">
        <f>COUNTIF(AE8:AH8,"NA")*5+(COUNTIF(AE8:AH8,"ML")*5)+(COUNTIF(AJ8,"ML")*$AJ$7)+(COUNTIF(AN8,"ML")*$AN$7)</f>
        <v>0</v>
      </c>
      <c r="AS8" s="109">
        <f>IF(OR(B8="NSO",B8=0,B8=""),"",IF(AND(AE8="",AG8="",AJ8="",AN8=""),"",IF(AND(AG8="",AJ8="",AF8="",AH8=""),20-AR8,IF(AND(AJ8="",AN8=""),50-AR8,IF(AND(AN8=""),100-AR8,200-AR8)))))</f>
        <v>200</v>
      </c>
      <c r="AT8" s="109" t="str">
        <f>IF(AND(OR(AE8="ab",AE8="ml"),OR(AG8="ab",AG8="ml"),OR(AJ8="ab",AJ8="ml")),"AB",IF(AND(OR(AE8="ab",AE8="ml"),OR(AJ8="ab",AJ8="ml"),OR(AN8="ab",AN8="ml")),"AB",IF(AND(OR(AG8="ab",AG8="ml"),OR(AJ8="ab",AJ8="ml"),OR(AN8="ab",AN8="ml")),"AB","")))</f>
        <v/>
      </c>
      <c r="AU8" s="109" t="str">
        <f>IF(OR(B8="NSO",B8="",AN8=""),"",IF(OR(AT8="AB",AN8="ab"),"AB",IF(AN8="ML","RE",IF(AND(AQ8&gt;=36%*AS8,AN8&gt;=14),"P",IF(AND(AQ8&gt;=34%*AS8,AN8&gt;=14),"G2",IF(AND(AQ8&gt;=31%*AS8,AN8&gt;=14),"G1",IF(AQ8&gt;=25%*AS8,"S","F")))))))</f>
        <v>P</v>
      </c>
      <c r="AV8" s="109" t="str">
        <f>IF(OR(AU8="",AU8=0,AU8="S",AU8="RE",AU8="F",AU8="AB"),AU8,IF(AQ8&gt;=75%*AS8,"D",IF(AQ8&gt;=60%*AS8,"I",IF(AQ8&gt;=48%*AS8,"II",IF(AQ8&gt;=36%*AS8,"III",AU8)))))</f>
        <v>D</v>
      </c>
      <c r="AW8" s="111" t="str">
        <f>IF(AQ8="","",IF(OR(AU8="",AU8=0,AU8="S",AU8="RE",AU8="F",AU8="AB"),"",IF(AQ8&gt;=81%*AS8,"A",IF(AQ8&gt;=61%*AS8,"B",IF(AQ8&gt;=41%*AS8,"C",IF(AQ8&gt;=21%*AS8,"D","E"))))))</f>
        <v>A</v>
      </c>
      <c r="AX8" s="314" t="str">
        <f>IF(OR($E8="",$G8=""),"",IF(AND($E$3=6),'Marks Entry 6th'!AB7,IF(AND($E$3=7),'Marks Entry 7th'!AB7,"")))</f>
        <v>संस्कृत (71)</v>
      </c>
      <c r="AY8" s="121">
        <f>IF(OR($E8="",$G8=""),"",IF(AND($E$3=6),'Marks Entry 6th'!AC7,IF(AND($E$3=7),'Marks Entry 7th'!AC7,"")))</f>
        <v>4</v>
      </c>
      <c r="AZ8" s="121">
        <f>IF(OR($E8="",$G8=""),"",IF(AND($E$3=6),'Marks Entry 6th'!AD7,IF(AND($E$3=7),'Marks Entry 7th'!AD7,"")))</f>
        <v>4</v>
      </c>
      <c r="BA8" s="121">
        <f>IF(OR($E8="",$G8=""),"",IF(AND($E$3=6),'Marks Entry 6th'!AE7,IF(AND($E$3=7),'Marks Entry 7th'!AE7,"")))</f>
        <v>4</v>
      </c>
      <c r="BB8" s="121">
        <f>IF(OR($E8="",$G8=""),"",IF(AND($E$3=6),'Marks Entry 6th'!AF7,IF(AND($E$3=7),'Marks Entry 7th'!AF7,"")))</f>
        <v>5</v>
      </c>
      <c r="BC8" s="63">
        <f>IF(AND(AY8="",AZ8="",BA8="",BB8=""),"",IF(AND(AY8="NA",AZ8="NA",BA8="NA",BB8="NA"),"NA",IF(AND(AY8="AB",AZ8="AB",BA8="AB",BB8="AB"),"AB",IF(AND(AY8="ML",AZ8="ML",BA8="ML",BB8="ML"),"ML",SUM(AY8:BB8)))))</f>
        <v>17</v>
      </c>
      <c r="BD8" s="121">
        <f>IF(OR($E8="",$G8=""),"",IF(AND($E$3=6),'Marks Entry 6th'!AG7,IF(AND($E$3=7),'Marks Entry 7th'!AG7,"")))</f>
        <v>45</v>
      </c>
      <c r="BE8" s="121">
        <f>IF(OR($E8="",$G8=""),"",IF(AND($E$3=6),'Marks Entry 6th'!AH7,IF(AND($E$3=7),'Marks Entry 7th'!AH7,"")))</f>
        <v>15</v>
      </c>
      <c r="BF8" s="66">
        <f>IF(AND(BD8="",BE8=""),"",IF(AND(BD8="NA",BE8="NA"),"NA",IF(AND(BD8="AB",BE8="AB"),"AB",IF(AND(BD8="ML",BE8="ML"),"ML",SUM(BD8:BE8)))))</f>
        <v>60</v>
      </c>
      <c r="BG8" s="63">
        <f t="shared" ref="BG8" si="0">IF(AND(BC8="NA",BF8="NA"),"NA",IF(AND(BC8="AB",BF8="AB"),"AB",SUM(BC8,BF8)))</f>
        <v>77</v>
      </c>
      <c r="BH8" s="68">
        <f>IF(OR($E8="",$G8=""),"",IF(AND($E$3=6),'Marks Entry 6th'!AI7,IF(AND($E$3=7),'Marks Entry 7th'!AI7,"")))</f>
        <v>45</v>
      </c>
      <c r="BI8" s="68">
        <f>IF(OR($E8="",$G8=""),"",IF(AND($E$3=6),'Marks Entry 6th'!AJ7,IF(AND($E$3=7),'Marks Entry 7th'!AJ7,"")))</f>
        <v>15</v>
      </c>
      <c r="BJ8" s="66">
        <f>IF(AND(BH8="",BI8=""),"",IF(AND(BH8="NA",BI8="NA"),"NA",IF(AND(BH8="AB",BI8="AB"),"AB",IF(AND(BH8="ML",BI8="ML"),"ML",SUM(BH8:BI8)))))</f>
        <v>60</v>
      </c>
      <c r="BK8" s="63">
        <f>IF(BJ8="","",IF(AND(BG8="AB",BJ8="AB"),"AB",SUM(BG8,BJ8)))</f>
        <v>137</v>
      </c>
      <c r="BL8" s="109">
        <f>COUNTIF(AY8:BB8,"NA")*5+(COUNTIF(AY8:BB8,"ML")*5)+(COUNTIF(BD8,"ML")*$BD$7)+(COUNTIF(BH8,"ML")*$BH$7)</f>
        <v>0</v>
      </c>
      <c r="BM8" s="109">
        <f>IF(OR($B8="NSO",$B8=0,$B8=""),"",IF(AND(AY8="",BA8="",BD8="",BH8=""),"",IF(AND(BA8="",BD8="",AZ8="",BB8=""),20-BL8,IF(AND(BD8="",BH8=""),50-BL8,IF(AND(BH8=""),100-BL8,200-BL8)))))</f>
        <v>200</v>
      </c>
      <c r="BN8" s="109" t="str">
        <f>IF(AND(OR(AY8="ab",AY8="ml"),OR(BA8="ab",BA8="ml"),OR(BD8="ab",BD8="ml")),"AB",IF(AND(OR(AY8="ab",AY8="ml"),OR(BD8="ab",BD8="ml"),OR(BH8="ab",BH8="ml")),"AB",IF(AND(OR(BA8="ab",BA8="ml"),OR(BD8="ab",BD8="ml"),OR(BH8="ab",BH8="ml")),"AB","")))</f>
        <v/>
      </c>
      <c r="BO8" s="109" t="str">
        <f>IF(OR($B8="NSO",$B8="",BH8=""),"",IF(OR(BN8="AB",BH8="ab"),"AB",IF(BH8="ML","RE",IF(AND(BK8&gt;=36%*BM8,BH8&gt;=14),"P",IF(AND(BK8&gt;=34%*BM8,BH8&gt;=14),"G2",IF(AND(BK8&gt;=31%*BM8,BH8&gt;=14),"G1",IF(BK8&gt;=25%*BM8,"S","F")))))))</f>
        <v>P</v>
      </c>
      <c r="BP8" s="109" t="str">
        <f>IF(OR(BO8="",BO8=0,BO8="S",BO8="RE",BO8="F",BO8="AB"),BO8,IF(BK8&gt;=75%*BM8,"D",IF(BK8&gt;=60%*BM8,"I",IF(BK8&gt;=48%*BM8,"II",IF(BK8&gt;=36%*BM8,"III",BO8)))))</f>
        <v>I</v>
      </c>
      <c r="BQ8" s="111" t="str">
        <f>IF(BK8="","",IF(OR(BO8="",BO8=0,BO8="S",BO8="RE",BO8="F",BO8="AB"),"",IF(BK8&gt;=81%*BM8,"A",IF(BK8&gt;=61%*BM8,"B",IF(BK8&gt;=41%*BM8,"C",IF(BK8&gt;=21%*BM8,"D","E"))))))</f>
        <v>B</v>
      </c>
      <c r="BR8" s="121">
        <f>IF(OR($E8="",$G8=""),"",IF(AND($E$3=6),'Marks Entry 6th'!AK7,IF(AND($E$3=7),'Marks Entry 7th'!AK7,"")))</f>
        <v>5</v>
      </c>
      <c r="BS8" s="121">
        <f>IF(OR($E8="",$G8=""),"",IF(AND($E$3=6),'Marks Entry 6th'!AL7,IF(AND($E$3=7),'Marks Entry 7th'!AL7,"")))</f>
        <v>5</v>
      </c>
      <c r="BT8" s="121">
        <f>IF(OR($E8="",$G8=""),"",IF(AND($E$3=6),'Marks Entry 6th'!AM7,IF(AND($E$3=7),'Marks Entry 7th'!AM7,"")))</f>
        <v>5</v>
      </c>
      <c r="BU8" s="121">
        <f>IF(OR($E8="",$G8=""),"",IF(AND($E$3=6),'Marks Entry 6th'!AN7,IF(AND($E$3=7),'Marks Entry 7th'!AN7,"")))</f>
        <v>5</v>
      </c>
      <c r="BV8" s="63">
        <f>IF(AND(BR8="",BS8="",BT8="",BU8=""),"",IF(AND(BR8="NA",BS8="NA",BT8="NA",BU8="NA"),"NA",IF(AND(BR8="AB",BS8="AB",BT8="AB",BU8="AB"),"AB",IF(AND(BR8="ML",BS8="ML",BT8="ML",BU8="ML"),"ML",SUM(BR8:BU8)))))</f>
        <v>20</v>
      </c>
      <c r="BW8" s="121">
        <f>IF(OR($E8="",$G8=""),"",IF(AND($E$3=6),'Marks Entry 6th'!AO7,IF(AND($E$3=7),'Marks Entry 7th'!AO7,"")))</f>
        <v>31</v>
      </c>
      <c r="BX8" s="121">
        <f>IF(OR($E8="",$G8=""),"",IF(AND($E$3=6),'Marks Entry 6th'!AP7,IF(AND($E$3=7),'Marks Entry 7th'!AP7,"")))</f>
        <v>10</v>
      </c>
      <c r="BY8" s="66">
        <f>IF(AND(BW8="",BX8=""),"",IF(AND(BW8="NA",BX8="NA"),"NA",IF(AND(BW8="AB",BX8="AB"),"AB",IF(AND(BW8="ML",BX8="ML"),"ML",SUM(BW8:BX8)))))</f>
        <v>41</v>
      </c>
      <c r="BZ8" s="63">
        <f t="shared" ref="BZ8" si="1">IF(AND(BV8="NA",BY8="NA"),"NA",IF(AND(BV8="AB",BY8="AB"),"AB",SUM(BV8,BY8)))</f>
        <v>61</v>
      </c>
      <c r="CA8" s="68">
        <f>IF(OR($E8="",$G8=""),"",IF(AND($E$3=6),'Marks Entry 6th'!AQ7,IF(AND($E$3=7),'Marks Entry 7th'!AQ7,"")))</f>
        <v>31</v>
      </c>
      <c r="CB8" s="68">
        <f>IF(OR($E8="",$G8=""),"",IF(AND($E$3=6),'Marks Entry 6th'!AR7,IF(AND($E$3=7),'Marks Entry 7th'!AR7,"")))</f>
        <v>4</v>
      </c>
      <c r="CC8" s="66">
        <f>IF(AND(CA8="",CB8=""),"",IF(AND(CA8="NA",CB8="NA"),"NA",IF(AND(CA8="AB",CB8="AB"),"AB",IF(AND(CA8="ML",CB8="ML"),"ML",SUM(CA8:CB8)))))</f>
        <v>35</v>
      </c>
      <c r="CD8" s="63">
        <f>IF(CC8="","",IF(AND(BZ8="AB",CC8="AB"),"AB",SUM(BZ8,CC8)))</f>
        <v>96</v>
      </c>
      <c r="CE8" s="109">
        <f>COUNTIF(BR8:BU8,"NA")*5+(COUNTIF(BR8:BU8,"ML")*5)+(COUNTIF(BW8,"ML")*$BW$7)+(COUNTIF(CA8,"ML")*$CA$7)</f>
        <v>0</v>
      </c>
      <c r="CF8" s="109">
        <f>IF(OR($B8="NSO",$B8=0,$B8=""),"",IF(AND(BR8="",BT8="",BW8="",CA8=""),"",IF(AND(BT8="",BW8="",BS8="",BU8=""),20-CE8,IF(AND(BW8="",CA8=""),50-CE8,IF(AND(CA8=""),100-CE8,200-CE8)))))</f>
        <v>200</v>
      </c>
      <c r="CG8" s="109" t="str">
        <f>IF(AND(OR(BR8="ab",BR8="ml"),OR(BT8="ab",BT8="ml"),OR(BW8="ab",BW8="ml")),"AB",IF(AND(OR(BR8="ab",BR8="ml"),OR(BW8="ab",BW8="ml"),OR(CA8="ab",CA8="ml")),"AB",IF(AND(OR(BT8="ab",BT8="ml"),OR(BW8="ab",BW8="ml"),OR(CA8="ab",CA8="ml")),"AB","")))</f>
        <v/>
      </c>
      <c r="CH8" s="109" t="str">
        <f>IF(OR($B8="NSO",$B8="",CA8=""),"",IF(OR(CG8="AB",CA8="ab"),"AB",IF(CA8="ML","RE",IF(AND(CD8&gt;=36%*CF8,CA8&gt;=14),"P",IF(AND(CD8&gt;=34%*CF8,CA8&gt;=14),"G2",IF(AND(CD8&gt;=31%*CF8,CA8&gt;=14),"G1",IF(CD8&gt;=25%*CF8,"S","F")))))))</f>
        <v>P</v>
      </c>
      <c r="CI8" s="109" t="str">
        <f>IF(OR(CH8="",CH8=0,CH8="S",CH8="RE",CH8="F",CH8="AB"),CH8,IF(CD8&gt;=75%*CF8,"D",IF(CD8&gt;=60%*CF8,"I",IF(CD8&gt;=48%*CF8,"II",IF(CD8&gt;=36%*CF8,"III",CH8)))))</f>
        <v>II</v>
      </c>
      <c r="CJ8" s="111" t="str">
        <f>IF(CD8="","",IF(OR(CH8="",CH8=0,CH8="S",CH8="RE",CH8="F",CH8="AB"),"",IF(CD8&gt;=81%*CF8,"A",IF(CD8&gt;=61%*CF8,"B",IF(CD8&gt;=41%*CF8,"C",IF(CD8&gt;=21%*CF8,"D","E"))))))</f>
        <v>C</v>
      </c>
      <c r="CK8" s="121">
        <f>IF(OR($E8="",$G8=""),"",IF(AND($E$3=6),'Marks Entry 6th'!AS7,IF(AND($E$3=7),'Marks Entry 7th'!AS7,"")))</f>
        <v>3</v>
      </c>
      <c r="CL8" s="121">
        <f>IF(OR($E8="",$G8=""),"",IF(AND($E$3=6),'Marks Entry 6th'!AT7,IF(AND($E$3=7),'Marks Entry 7th'!AT7,"")))</f>
        <v>3</v>
      </c>
      <c r="CM8" s="121">
        <f>IF(OR($E8="",$G8=""),"",IF(AND($E$3=6),'Marks Entry 6th'!AU7,IF(AND($E$3=7),'Marks Entry 7th'!AU7,"")))</f>
        <v>3</v>
      </c>
      <c r="CN8" s="121">
        <f>IF(OR($E8="",$G8=""),"",IF(AND($E$3=6),'Marks Entry 6th'!AV7,IF(AND($E$3=7),'Marks Entry 7th'!AV7,"")))</f>
        <v>3</v>
      </c>
      <c r="CO8" s="63">
        <f>IF(AND(CK8="",CL8="",CM8="",CN8=""),"",IF(AND(CK8="NA",CL8="NA",CM8="NA",CN8="NA"),"NA",IF(AND(CK8="AB",CL8="AB",CM8="AB",CN8="AB"),"AB",IF(AND(CK8="ML",CL8="ML",CM8="ML",CN8="ML"),"ML",SUM(CK8:CN8)))))</f>
        <v>12</v>
      </c>
      <c r="CP8" s="121">
        <f>IF(OR($E8="",$G8=""),"",IF(AND($E$3=6),'Marks Entry 6th'!AW7,IF(AND($E$3=7),'Marks Entry 7th'!AW7,"")))</f>
        <v>46</v>
      </c>
      <c r="CQ8" s="121">
        <f>IF(OR($E8="",$G8=""),"",IF(AND($E$3=6),'Marks Entry 6th'!AX7,IF(AND($E$3=7),'Marks Entry 7th'!AX7,"")))</f>
        <v>8</v>
      </c>
      <c r="CR8" s="66">
        <f>IF(AND(CP8="",CQ8=""),"",IF(AND(CP8="NA",CQ8="NA"),"NA",IF(AND(CP8="AB",CQ8="AB"),"AB",IF(AND(CP8="ML",CQ8="ML"),"ML",SUM(CP8:CQ8)))))</f>
        <v>54</v>
      </c>
      <c r="CS8" s="63">
        <f t="shared" ref="CS8" si="2">IF(AND(CO8="NA",CR8="NA"),"NA",IF(AND(CO8="AB",CR8="AB"),"AB",SUM(CO8,CR8)))</f>
        <v>66</v>
      </c>
      <c r="CT8" s="68">
        <f>IF(OR($E8="",$G8=""),"",IF(AND($E$3=6),'Marks Entry 6th'!AY7,IF(AND($E$3=7),'Marks Entry 7th'!AY7,"")))</f>
        <v>45</v>
      </c>
      <c r="CU8" s="68">
        <f>IF(OR($E8="",$G8=""),"",IF(AND($E$3=6),'Marks Entry 6th'!AZ7,IF(AND($E$3=7),'Marks Entry 7th'!AZ7,"")))</f>
        <v>4</v>
      </c>
      <c r="CV8" s="66">
        <f>IF(AND(CT8="",CU8=""),"",IF(AND(CT8="NA",CU8="NA"),"NA",IF(AND(CT8="AB",CU8="AB"),"AB",IF(AND(CT8="ML",CU8="ML"),"ML",SUM(CT8:CU8)))))</f>
        <v>49</v>
      </c>
      <c r="CW8" s="63">
        <f>IF(CV8="","",IF(AND(CS8="AB",CV8="AB"),"AB",SUM(CS8,CV8)))</f>
        <v>115</v>
      </c>
      <c r="CX8" s="109">
        <f>COUNTIF(CK8:CN8,"NA")*5+(COUNTIF(CK8:CN8,"ML")*5)+(COUNTIF(CP8,"ML")*$CP$7)+(COUNTIF(CT8,"ML")*$CT$7)</f>
        <v>0</v>
      </c>
      <c r="CY8" s="109">
        <f>IF(OR($B8="NSO",$B8=0,$B8=""),"",IF(AND(CK8="",CM8="",CP8="",CT8=""),"",IF(AND(CM8="",CP8="",CL8="",CN8=""),20-CX8,IF(AND(CP8="",CT8=""),50-CX8,IF(AND(CT8=""),100-CX8,200-CX8)))))</f>
        <v>200</v>
      </c>
      <c r="CZ8" s="109" t="str">
        <f>IF(AND(OR(CK8="ab",CK8="ml"),OR(CM8="ab",CM8="ml"),OR(CP8="ab",CP8="ml")),"AB",IF(AND(OR(CK8="ab",CK8="ml"),OR(CP8="ab",CP8="ml"),OR(CT8="ab",CT8="ml")),"AB",IF(AND(OR(CM8="ab",CM8="ml"),OR(CP8="ab",CP8="ml"),OR(CT8="ab",CT8="ml")),"AB","")))</f>
        <v/>
      </c>
      <c r="DA8" s="109" t="str">
        <f>IF(OR($B8="NSO",$B8="",CT8=""),"",IF(OR(CZ8="AB",CT8="ab"),"AB",IF(CT8="ML","RE",IF(AND(CW8&gt;=36%*CY8,CT8&gt;=14),"P",IF(AND(CW8&gt;=34%*CY8,CT8&gt;=14),"G2",IF(AND(CW8&gt;=31%*CY8,CT8&gt;=14),"G1",IF(CW8&gt;=25%*CY8,"S","F")))))))</f>
        <v>P</v>
      </c>
      <c r="DB8" s="109" t="str">
        <f>IF(OR(DA8="",DA8=0,DA8="S",DA8="RE",DA8="F",DA8="AB"),DA8,IF(CW8&gt;=75%*CY8,"D",IF(CW8&gt;=60%*CY8,"I",IF(CW8&gt;=48%*CY8,"II",IF(CW8&gt;=36%*CY8,"III",DA8)))))</f>
        <v>II</v>
      </c>
      <c r="DC8" s="111" t="str">
        <f>IF(CW8="","",IF(OR(DA8="",DA8=0,DA8="S",DA8="RE",DA8="F",DA8="AB"),"",IF(CW8&gt;=81%*CY8,"A",IF(CW8&gt;=61%*CY8,"B",IF(CW8&gt;=41%*CY8,"C",IF(CW8&gt;=21%*CY8,"D","E"))))))</f>
        <v>C</v>
      </c>
      <c r="DD8" s="121">
        <f>IF(OR($E8="",$G8=""),"",IF(AND($E$3=6),'Marks Entry 6th'!BA7,IF(AND($E$3=7),'Marks Entry 7th'!BA7,"")))</f>
        <v>5</v>
      </c>
      <c r="DE8" s="121">
        <f>IF(OR($E8="",$G8=""),"",IF(AND($E$3=6),'Marks Entry 6th'!BB7,IF(AND($E$3=7),'Marks Entry 7th'!BB7,"")))</f>
        <v>4</v>
      </c>
      <c r="DF8" s="121">
        <f>IF(OR($E8="",$G8=""),"",IF(AND($E$3=6),'Marks Entry 6th'!BC7,IF(AND($E$3=7),'Marks Entry 7th'!BC7,"")))</f>
        <v>4</v>
      </c>
      <c r="DG8" s="121">
        <f>IF(OR($E8="",$G8=""),"",IF(AND($E$3=6),'Marks Entry 6th'!BD7,IF(AND($E$3=7),'Marks Entry 7th'!BD7,"")))</f>
        <v>4</v>
      </c>
      <c r="DH8" s="63">
        <f>IF(AND(DD8="",DE8="",DF8="",DG8=""),"",IF(AND(DD8="NA",DE8="NA",DF8="NA",DG8="NA"),"NA",IF(AND(DD8="AB",DE8="AB",DF8="AB",DG8="AB"),"AB",IF(AND(DD8="ML",DE8="ML",DF8="ML",DG8="ML"),"ML",SUM(DD8:DG8)))))</f>
        <v>17</v>
      </c>
      <c r="DI8" s="121">
        <f>IF(OR($E8="",$G8=""),"",IF(AND($E$3=6),'Marks Entry 6th'!BE7,IF(AND($E$3=7),'Marks Entry 7th'!BE7,"")))</f>
        <v>40</v>
      </c>
      <c r="DJ8" s="121">
        <f>IF(OR($E8="",$G8=""),"",IF(AND($E$3=6),'Marks Entry 6th'!BF7,IF(AND($E$3=7),'Marks Entry 7th'!BF7,"")))</f>
        <v>10</v>
      </c>
      <c r="DK8" s="66">
        <f>IF(AND(DI8="",DJ8=""),"",IF(AND(DI8="NA",DJ8="NA"),"NA",IF(AND(DI8="AB",DJ8="AB"),"AB",IF(AND(DI8="ML",DJ8="ML"),"ML",SUM(DI8:DJ8)))))</f>
        <v>50</v>
      </c>
      <c r="DL8" s="63">
        <f t="shared" ref="DL8" si="3">IF(AND(DH8="NA",DK8="NA"),"NA",IF(AND(DH8="AB",DK8="AB"),"AB",SUM(DH8,DK8)))</f>
        <v>67</v>
      </c>
      <c r="DM8" s="68">
        <f>IF(OR($E8="",$G8=""),"",IF(AND($E$3=6),'Marks Entry 6th'!BG7,IF(AND($E$3=7),'Marks Entry 7th'!BG7,"")))</f>
        <v>62</v>
      </c>
      <c r="DN8" s="68">
        <f>IF(OR($E8="",$G8=""),"",IF(AND($E$3=6),'Marks Entry 6th'!BH7,IF(AND($E$3=7),'Marks Entry 7th'!BH7,"")))</f>
        <v>17</v>
      </c>
      <c r="DO8" s="66">
        <f>IF(AND(DM8="",DN8=""),"",IF(AND(DM8="NA",DN8="NA"),"NA",IF(AND(DM8="AB",DN8="AB"),"AB",IF(AND(DM8="ML",DN8="ML"),"ML",SUM(DM8:DN8)))))</f>
        <v>79</v>
      </c>
      <c r="DP8" s="63">
        <f>IF(DO8="","",IF(AND(DL8="AB",DO8="AB"),"AB",SUM(DL8,DO8)))</f>
        <v>146</v>
      </c>
      <c r="DQ8" s="109">
        <f>COUNTIF(DD8:DG8,"NA")*5+(COUNTIF(DD8:DG8,"ML")*5)+(COUNTIF(DI8,"ML")*$DI$7)+(COUNTIF(DM8,"ML")*$DM$7)</f>
        <v>0</v>
      </c>
      <c r="DR8" s="109">
        <f>IF(OR($B8="NSO",$B8=0,$B8=""),"",IF(AND(DD8="",DF8="",DI8="",DM8=""),"",IF(AND(DF8="",DI8="",DE8="",DG8=""),20-DQ8,IF(AND(DI8="",DM8=""),50-DQ8,IF(AND(DM8=""),100-DQ8,200-DQ8)))))</f>
        <v>200</v>
      </c>
      <c r="DS8" s="109" t="str">
        <f>IF(AND(OR(DD8="ab",DD8="ml"),OR(DF8="ab",DF8="ml"),OR(DI8="ab",DI8="ml")),"AB",IF(AND(OR(DD8="ab",DD8="ml"),OR(DI8="ab",DI8="ml"),OR(DM8="ab",DM8="ml")),"AB",IF(AND(OR(DF8="ab",DF8="ml"),OR(DI8="ab",DI8="ml"),OR(DM8="ab",DM8="ml")),"AB","")))</f>
        <v/>
      </c>
      <c r="DT8" s="109" t="str">
        <f>IF(OR($B8="NSO",$B8="",DM8=""),"",IF(OR(DS8="AB",DM8="ab"),"AB",IF(DM8="ML","RE",IF(AND(DP8&gt;=36%*DR8,DM8&gt;=14),"P",IF(AND(DP8&gt;=34%*DR8,DM8&gt;=14),"G2",IF(AND(DP8&gt;=31%*DR8,DM8&gt;=14),"G1",IF(DP8&gt;=25%*DR8,"S","F")))))))</f>
        <v>P</v>
      </c>
      <c r="DU8" s="109" t="str">
        <f>IF(OR(DT8="",DT8=0,DT8="S",DT8="RE",DT8="F",DT8="AB"),DT8,IF(DP8&gt;=75%*DR8,"D",IF(DP8&gt;=60%*DR8,"I",IF(DP8&gt;=48%*DR8,"II",IF(DP8&gt;=36%*DR8,"III",DT8)))))</f>
        <v>I</v>
      </c>
      <c r="DV8" s="111" t="str">
        <f>IF(DP8="","",IF(OR(DT8="",DT8=0,DT8="S",DT8="RE",DT8="F",DT8="AB"),"",IF(DP8&gt;=81%*DR8,"A",IF(DP8&gt;=61%*DR8,"B",IF(DP8&gt;=41%*DR8,"C",IF(DP8&gt;=21%*DR8,"D","E"))))))</f>
        <v>B</v>
      </c>
      <c r="DW8" s="53">
        <f>IF(OR($E8="",$G8=""),"",IF(AND($E$3=6),'Marks Entry 6th'!BI7,IF(AND($E$3=7),'Marks Entry 7th'!BI7,"")))</f>
        <v>25</v>
      </c>
      <c r="DX8" s="53">
        <f>IF(OR($E8="",$G8=""),"",IF(AND($E$3=6),'Marks Entry 6th'!BJ7,IF(AND($E$3=7),'Marks Entry 7th'!BJ7,"")))</f>
        <v>18</v>
      </c>
      <c r="DY8" s="53">
        <f>IF(OR($E8="",$G8=""),"",IF(AND($E$3=6),'Marks Entry 6th'!BK7,IF(AND($E$3=7),'Marks Entry 7th'!BK7,"")))</f>
        <v>0</v>
      </c>
      <c r="DZ8" s="53">
        <f>IF(OR($E8="",$G8=""),"",IF(AND($E$3=6),'Marks Entry 6th'!BL7,IF(AND($E$3=7),'Marks Entry 7th'!BL7,"")))</f>
        <v>21</v>
      </c>
      <c r="EA8" s="53">
        <f>IF(OR($E8="",$G8=""),"",IF(AND($E$3=6),'Marks Entry 6th'!BM7,IF(AND($E$3=7),'Marks Entry 7th'!BM7,"")))</f>
        <v>19</v>
      </c>
      <c r="EB8" s="122">
        <f>IF(AND(DW8="",DX8="",DY8="",DZ8="",EA8=""),"",SUM(DW8:EA8))</f>
        <v>83</v>
      </c>
      <c r="EC8" s="123">
        <f>COUNTIF(DW8,"ML")*$DW$7+COUNTIF(DX8,"ML")*$DX$7+COUNTIF(DY8,"ML")*$DY$7+COUNTIF(DZ8,"ML")*$DZ$7+COUNTIF(EA8,"ML")*$EA$7</f>
        <v>0</v>
      </c>
      <c r="ED8" s="123">
        <f>IF(OR($B8="NSO",$B8="",EB8="",EB8=0),"",IF(AND(DW8="",DX8="",DY8="",DZ8="",EA8=""),"",IF(AND(DX8="",DW8=""),$DW$7-EC8,IF(EA8="",($DW$7+$DX$7)-EC8,$EB$7-EC8))))</f>
        <v>100</v>
      </c>
      <c r="EE8" s="123" t="str">
        <f>IF(OR($B8="NSO",$B8="",EB8="",EB8=0),"",IF(OR(DW8="AB",DY8="AB",DZ8="AB",EA8="AB",DX8="AB"),"AB",IF(EB8&gt;=36%*ED8,"P","S")))</f>
        <v>P</v>
      </c>
      <c r="EF8" s="110" t="str">
        <f>IF(EB8="","",IF(OR(EE8="",EE8=0,EE8="S",EE8="RE",EE8="F",EE8="AB"),"",IF(EB8&gt;=86%*ED8,"A",IF(EB8&gt;=71%*ED8,"B",IF(EB8&gt;=51%*ED8,"C",IF(EB8&gt;=33%*ED8,"D","E"))))))</f>
        <v>B</v>
      </c>
      <c r="EG8" s="53">
        <f>IF(OR($E8="",$G8=""),"",IF(AND($E$3=6),'Marks Entry 6th'!BN7,IF(AND($E$3=7),'Marks Entry 7th'!BN7,"")))</f>
        <v>11</v>
      </c>
      <c r="EH8" s="53">
        <f>IF(OR($E8="",$G8=""),"",IF(AND($E$3=6),'Marks Entry 6th'!BO7,IF(AND($E$3=7),'Marks Entry 7th'!BO7,"")))</f>
        <v>20</v>
      </c>
      <c r="EI8" s="53">
        <f>IF(OR($E8="",$G8=""),"",IF(AND($E$3=6),'Marks Entry 6th'!BP7,IF(AND($E$3=7),'Marks Entry 7th'!BP7,"")))</f>
        <v>0</v>
      </c>
      <c r="EJ8" s="53">
        <f>IF(OR($E8="",$G8=""),"",IF(AND($E$3=6),'Marks Entry 6th'!BQ7,IF(AND($E$3=7),'Marks Entry 7th'!BQ7,"")))</f>
        <v>23</v>
      </c>
      <c r="EK8" s="53">
        <f>IF(OR($E8="",$G8=""),"",IF(AND($E$3=6),'Marks Entry 6th'!BR7,IF(AND($E$3=7),'Marks Entry 7th'!BR7,"")))</f>
        <v>20</v>
      </c>
      <c r="EL8" s="122">
        <f>IF(AND(EG8="",EH8="",EI8="",EJ8="",EK8=""),"",SUM(EG8:EK8))</f>
        <v>74</v>
      </c>
      <c r="EM8" s="123">
        <f>COUNTIF(EG8,"ML")*$EG$7+COUNTIF(EH8,"ML")*$EH$7+COUNTIF(EI8,"ML")*$EI$7+COUNTIF(EJ8,"ML")*$EJ$7+COUNTIF(EK8,"ML")*$EK$7</f>
        <v>0</v>
      </c>
      <c r="EN8" s="123">
        <f>IF(OR($B8="NSO",$B8="",EL8="",EL8=0),"",IF(AND(EG8="",EH8="",EI8="",EJ8="",EK8=""),"",IF(AND(EH8="",EG8=""),$EG$7-EM8,IF(EK8="",($EG$7+$EH$7)-EM8,$EL$7-EM8))))</f>
        <v>100</v>
      </c>
      <c r="EO8" s="123" t="str">
        <f>IF(OR($B8="NSO",$B8="",EL8="",EL8=0),"",IF(OR(EG8="AB",EI8="AB",EJ8="AB",EK8="AB",EH8="AB"),"AB",IF(EL8&gt;=36%*EN8,"P","S")))</f>
        <v>P</v>
      </c>
      <c r="EP8" s="110" t="str">
        <f>IF(EL8="","",IF(OR(EO8="",EO8=0,EO8="S",EO8="RE",EO8="F",EO8="AB"),"",IF(EL8&gt;=86%*EN8,"A",IF(EL8&gt;=71%*EN8,"B",IF(EL8&gt;=51%*EN8,"C",IF(EL8&gt;=33%*EN8,"D","E"))))))</f>
        <v>B</v>
      </c>
      <c r="EQ8" s="53">
        <f>IF(OR($E8="",$G8=""),"",IF(AND($E$3=6),'Marks Entry 6th'!BS7,IF(AND($E$3=7),'Marks Entry 7th'!BS7,"")))</f>
        <v>21</v>
      </c>
      <c r="ER8" s="53">
        <f>IF(OR($E8="",$G8=""),"",IF(AND($E$3=6),'Marks Entry 6th'!BT7,IF(AND($E$3=7),'Marks Entry 7th'!BT7,"")))</f>
        <v>0</v>
      </c>
      <c r="ES8" s="53">
        <f>IF(OR($E8="",$G8=""),"",IF(AND($E$3=6),'Marks Entry 6th'!BU7,IF(AND($E$3=7),'Marks Entry 7th'!BU7,"")))</f>
        <v>21</v>
      </c>
      <c r="ET8" s="53">
        <f>IF(OR($E8="",$G8=""),"",IF(AND($E$3=6),'Marks Entry 6th'!BV7,IF(AND($E$3=7),'Marks Entry 7th'!BV7,"")))</f>
        <v>21</v>
      </c>
      <c r="EU8" s="53">
        <f>IF(OR($E8="",$G8=""),"",IF(AND($E$3=6),'Marks Entry 6th'!BW7,IF(AND($E$3=7),'Marks Entry 7th'!BW7,"")))</f>
        <v>21</v>
      </c>
      <c r="EV8" s="122">
        <f>IF(AND(EQ8="",ER8="",ES8="",ET8="",EU8=""),"",SUM(EQ8:EU8))</f>
        <v>84</v>
      </c>
      <c r="EW8" s="123">
        <f>COUNTIF(EQ8,"ML")*$EQ$7+COUNTIF(ER8,"ML")*$ER$7+COUNTIF(ES8,"ML")*$ES$7+COUNTIF(ET8,"ML")*$ET$7+COUNTIF(EU8,"ML")*$EU$7</f>
        <v>0</v>
      </c>
      <c r="EX8" s="123">
        <f>IF(OR($B8="NSO",$B8="",EV8="",EV8=0),"",IF(AND(EQ8="",ER8="",ES8="",ET8="",EU8=""),"",IF(AND(ER8="",EQ8=""),$EQ$7-EW8,IF(EU8="",($EQ$7+$ER$7)-EW8,$EV$7-EW8))))</f>
        <v>100</v>
      </c>
      <c r="EY8" s="123" t="str">
        <f>IF(OR($B8="NSO",$B8="",EV8="",EV8=0),"",IF(OR(EQ8="AB",ES8="AB",ET8="AB",EU8="AB",ER8="AB"),"AB",IF(EV8&gt;=36%*EX8,"P","S")))</f>
        <v>P</v>
      </c>
      <c r="EZ8" s="110" t="str">
        <f>IF(EV8="","",IF(OR(EY8="",EY8=0,EY8="S",EY8="RE",EY8="F",EY8="AB"),"",IF(EV8&gt;=86%*EX8,"A",IF(EV8&gt;=71%*EX8,"B",IF(EV8&gt;=51%*EX8,"C",IF(EV8&gt;=33%*EX8,"D","E"))))))</f>
        <v>B</v>
      </c>
      <c r="FA8" s="373">
        <f>IF(OR($E8="",$G8=""),"",IF(AND('Marks Entry 6th'!BX7="",'Marks Entry 7th'!BX7=""),"",IF(AND($E$3=6),'Marks Entry 6th'!BX7,IF(AND($E$3=7),'Marks Entry 7th'!BX7,""))))</f>
        <v>45</v>
      </c>
      <c r="FB8" s="373">
        <f>IF(OR($E8="",$G8=""),"",IF(AND('Marks Entry 6th'!BY7="",'Marks Entry 7th'!BY7=""),"",IF(AND($E$3=6),'Marks Entry 6th'!BY7,IF(AND($E$3=7),'Marks Entry 7th'!BY7,""))))</f>
        <v>36</v>
      </c>
      <c r="FC8" s="374">
        <f>IF(AND(FA8="",FB8=""),"",SUM(FA8:FB8))</f>
        <v>81</v>
      </c>
      <c r="FD8" s="110" t="str">
        <f>IF(FC8="","",IF(OR(FC8="",FC8=0,FC8="RE",FC8="AB"),"",IF(FC8&gt;85%*$FC$7,"A",IF(FC8&gt;70%*$FC$7,"B",IF(FC8&gt;=50%*$FC$7,"C",IF(FC8&gt;=30%*$FC$7,"D","E"))))))</f>
        <v>B</v>
      </c>
      <c r="FE8" s="373">
        <f>IF(OR($E8="",$G8=""),"",IF(AND('Marks Entry 6th'!BZ7="",'Marks Entry 7th'!BZ7=""),"",IF(AND($E$3=6),'Marks Entry 6th'!BZ7,IF(AND($E$3=7),'Marks Entry 7th'!BZ7,""))))</f>
        <v>45</v>
      </c>
      <c r="FF8" s="373">
        <f>IF(OR($E8="",$G8=""),"",IF(AND('Marks Entry 6th'!CA7="",'Marks Entry 7th'!CA7=""),"",IF(AND($E$3=6),'Marks Entry 6th'!CA7,IF(AND($E$3=7),'Marks Entry 7th'!CA7,""))))</f>
        <v>41</v>
      </c>
      <c r="FG8" s="374">
        <f>IF(AND(FE8="",FF8=""),"",SUM(FE8:FF8))</f>
        <v>86</v>
      </c>
      <c r="FH8" s="110" t="str">
        <f>IF(FG8="","",IF(OR(FG8="",FG8=0,FG8="RE",FG8="AB"),"",IF(FG8&gt;85%*$FG$7,"A",IF(FG8&gt;70%*$FG$7,"B",IF(FG8&gt;=50%*$FG$7,"C",IF(FG8&gt;=30%*$FG$7,"D","E"))))))</f>
        <v>A</v>
      </c>
      <c r="FI8" s="79">
        <f>IF($E$3="","",IF(OR(E8="",G8=""),"",IF(AND(X8="AB",AQ8="AB",BK8="AB",CD8="AB",CW8="AB",DP8="AB"),"AB",SUM(X8,AQ8,BK8,CD8,CW8,DP8))))</f>
        <v>791</v>
      </c>
      <c r="FJ8" s="335">
        <f>IFERROR(IF(FI8="","",FI8*100/SUM(Z8,AS8,BM8,CF8,CY8,DR8)),"")</f>
        <v>65.916666666666671</v>
      </c>
      <c r="FK8" s="85" t="str">
        <f>IFERROR(IF(FJ8="","",IF(AND(FJ8&gt;=60),"I",IF(AND(FJ8&gt;=48),"II",IF(AND(FJ8&gt;=36),"III","")))),"")</f>
        <v>I</v>
      </c>
      <c r="FL8" s="226" t="str">
        <f>IFERROR(IF(FI8="","",IF(OR(B8="",G8="",FJ8=""),"",IF(FJ8&gt;=81,"A",IF(FJ8&gt;=61,"B",IF(FJ8&gt;=41,"C",IF(FJ8&gt;=21,"D","E")))))),"")</f>
        <v>B</v>
      </c>
      <c r="FM8" s="86">
        <f>IFERROR(IF(FJ8="","",SUMPRODUCT((FJ8&lt;$FJ$8:$FJ$207)/COUNTIF($FJ$8:$FJ$207,$FJ$8:$FJ$207))),"")</f>
        <v>9.9999999999999858</v>
      </c>
      <c r="FN8" s="334" t="str">
        <f>IFERROR(IF(B8="NSO","NSO",IF(OR(D8="",G8="",F8=""),"",IF(AND(FJ8&gt;=36,'Master sheet'!$D$11="Hindi"),"कक्षा क्रमोन्नत",IF(AND(FJ8&gt;=36,'Master sheet'!$D$11="English"),"Promoted",IF(AND(FJ8&lt;36,'Master sheet'!$D$11="Hindi"),"पुनः परीक्षा","Re-Exam"))))),"")</f>
        <v>कक्षा क्रमोन्नत</v>
      </c>
      <c r="FO8" s="54">
        <f>IF(OR($E8="",$G8=""),"",IF(AND($E$3=6,'Marks Entry 6th'!CB7=""),"",IF(AND($E$3=7,'Marks Entry 7th'!CB7=""),"",IF(AND($E$3=6),'Marks Entry 6th'!CB7,IF(AND($E$3=7),'Marks Entry 7th'!CB7,"")))))</f>
        <v>220</v>
      </c>
      <c r="FP8" s="54">
        <f>IF(OR($E8="",$G8=""),"",IF(AND($E$3=6,'Marks Entry 6th'!CC7=""),"",IF(AND($E$3=7,'Marks Entry 7th'!CC7=""),"",IF(AND($E$3=6),'Marks Entry 6th'!CC7,IF(AND($E$3=7),'Marks Entry 7th'!CC7,"")))))</f>
        <v>170</v>
      </c>
      <c r="FQ8" s="55"/>
      <c r="FY8" s="57">
        <f>IF(AND($E$3=6),'Marks Entry 6th'!I7,IF(AND($E$3=7),'Marks Entry 7th'!I7,""))</f>
        <v>701</v>
      </c>
      <c r="FZ8" s="57">
        <f>SUM(Z8,AS8,BM8,CF8,CY8,DR8)</f>
        <v>1200</v>
      </c>
    </row>
    <row r="9" spans="1:182" ht="18.95" customHeight="1">
      <c r="A9" s="69">
        <v>2</v>
      </c>
      <c r="B9" s="69">
        <f>IF(OR(FY9=0,FY9=""),"",IF(AND($E$3=6),'Marks Entry 6th'!I8,IF(AND($E$3=7),'Marks Entry 7th'!I8,"")))</f>
        <v>702</v>
      </c>
      <c r="C9" s="70">
        <f>IF(OR(B9=0,B9=""),"",IF(AND($E$3=6,'Marks Entry 6th'!B8=""),"",IF(AND($E$3=7,'Marks Entry 7th'!B8=""),"",IF(AND($E$3=6,'Marks Entry 6th'!B8),'Marks Entry 6th'!B8,IF(AND($E$3=7),'Marks Entry 7th'!B8,"")))))</f>
        <v>7</v>
      </c>
      <c r="D9" s="70" t="str">
        <f>IF(OR(B9=0,B9=""),"",IF(AND($E$3=6,'Marks Entry 6th'!C8=""),"",IF(AND($E$3=7,'Marks Entry 7th'!C8=""),"",IF(AND($E$3=6),'Marks Entry 6th'!C8,IF(AND($E$3=7),'Marks Entry 7th'!C8,"")))))</f>
        <v>A</v>
      </c>
      <c r="E9" s="307">
        <f>IF(OR(B9=0,B9=""),"",IF(AND($E$3=6,'Marks Entry 6th'!E8=""),"",IF(AND($E$3=7,'Marks Entry 7th'!E8=""),"",IF(AND($E$3=6),'Marks Entry 6th'!E8,IF(AND($E$3=7),'Marks Entry 7th'!E8,"")))))</f>
        <v>42005</v>
      </c>
      <c r="F9" s="70">
        <f>IF(OR(B9=0,B9=""),"",IF(AND($E$3=6,'Marks Entry 6th'!D8=""),"",IF(AND($E$3=7,'Marks Entry 7th'!D8=""),"",IF(AND($E$3=6),'Marks Entry 6th'!D8,IF(AND($E$3=7),'Marks Entry 7th'!D8,"")))))</f>
        <v>944</v>
      </c>
      <c r="G9" s="306" t="str">
        <f>IF(OR(B9=0,B9=""),"",IF(AND($E$3=6,'Marks Entry 6th'!F8=""),"",IF(AND($E$3=7,'Marks Entry 7th'!F8=""),"",IF(AND($E$3=6),UPPER('Marks Entry 6th'!F8),IF(AND($E$3=7),UPPER('Marks Entry 7th'!F8),"")))))</f>
        <v>ANUJ GIRI</v>
      </c>
      <c r="H9" s="306" t="str">
        <f>IF(OR(B9=0,B9=""),"",IF(AND($E$3=6,'Marks Entry 6th'!G8=""),"",IF(AND($E$3=7,'Marks Entry 7th'!G8=""),"",IF(AND($E$3=6),UPPER('Marks Entry 6th'!G8),IF(AND($E$3=7),UPPER('Marks Entry 7th'!G8),"")))))</f>
        <v>BHAGWAT GIRI</v>
      </c>
      <c r="I9" s="306" t="str">
        <f>IF(OR(B9=0,B9=""),"",IF(AND($E$3=6,'Marks Entry 6th'!H8=""),"",IF(AND($E$3=7,'Marks Entry 7th'!H8=""),"",IF(AND($E$3=6),UPPER('Marks Entry 6th'!H8),IF(AND($E$3=7),UPPER('Marks Entry 7th'!H8),"")))))</f>
        <v>KANTA DEVI</v>
      </c>
      <c r="J9" s="65" t="str">
        <f>IF(OR(B9=0,B9=""),"",IF(AND($E$3=6,'Marks Entry 6th'!J8=""),"",IF(AND($E$3=7,'Marks Entry 7th'!J8=""),"",IF(AND($E$3=6),'Marks Entry 6th'!J8,IF(AND($E$3=7),'Marks Entry 7th'!J8,"")))))</f>
        <v>M</v>
      </c>
      <c r="K9" s="65" t="str">
        <f>IF(OR(B9=0,B9=""),"",IF(AND($E$3=6,'Marks Entry 6th'!K8=""),"",IF(AND($E$3=7,'Marks Entry 7th'!K8=""),"",IF(AND($E$3=6),'Marks Entry 6th'!K8,IF(AND($E$3=7),'Marks Entry 7th'!K8,"")))))</f>
        <v>OBC</v>
      </c>
      <c r="L9" s="121">
        <f>IF(OR($E9="",$G9=""),"",IF(AND($E$3=6),'Marks Entry 6th'!L8,IF(AND($E$3=7),'Marks Entry 7th'!L8,"")))</f>
        <v>4</v>
      </c>
      <c r="M9" s="121">
        <f>IF(OR($E9="",$G9=""),"",IF(AND($E$3=6),'Marks Entry 6th'!M8,IF(AND($E$3=7),'Marks Entry 7th'!M8,"")))</f>
        <v>4</v>
      </c>
      <c r="N9" s="121">
        <f>IF(OR($E9="",$G9=""),"",IF(AND($E$3=6),'Marks Entry 6th'!N8,IF(AND($E$3=7),'Marks Entry 7th'!N8,"")))</f>
        <v>4</v>
      </c>
      <c r="O9" s="121">
        <f>IF(OR($E9="",$G9=""),"",IF(AND($E$3=6),'Marks Entry 6th'!O8,IF(AND($E$3=7),'Marks Entry 7th'!O8,"")))</f>
        <v>4</v>
      </c>
      <c r="P9" s="63">
        <f t="shared" ref="P9:P72" si="4">IF(AND(L9="",M9="",N9="",O9=""),"",IF(AND(L9="NA",M9="NA",N9="NA",O9="NA"),"NA",IF(AND(L9="AB",M9="AB",N9="AB",O9="AB"),"AB",IF(AND(L9="ML",M9="ML",N9="ML",O9="ML"),"ML",SUM(L9:O9)))))</f>
        <v>16</v>
      </c>
      <c r="Q9" s="121">
        <f>IF(OR($E9="",$G9=""),"",IF(AND($E$3=6),'Marks Entry 6th'!P8,IF(AND($E$3=7),'Marks Entry 7th'!P8,"")))</f>
        <v>37</v>
      </c>
      <c r="R9" s="121">
        <f>IF(OR($E9="",$G9=""),"",IF(AND($E$3=6),'Marks Entry 6th'!Q8,IF(AND($E$3=7),'Marks Entry 7th'!Q8,"")))</f>
        <v>11</v>
      </c>
      <c r="S9" s="66">
        <f t="shared" ref="S9:S72" si="5">IF(AND(Q9="",R9=""),"",IF(AND(Q9="NA",R9="NA"),"NA",IF(AND(Q9="AB",R9="AB"),"AB",IF(AND(Q9="ML",R9="ML"),"ML",SUM(Q9:R9)))))</f>
        <v>48</v>
      </c>
      <c r="T9" s="63">
        <f t="shared" ref="T9:T72" si="6">IF(AND(P9="NA",S9="NA"),"NA",IF(AND(P9="AB",S9="AB"),"AB",IF(AND(P9="ML",S9="ML"),"ML",SUM(P9,S9))))</f>
        <v>64</v>
      </c>
      <c r="U9" s="68">
        <f>IF(OR($E9="",$G9=""),"",IF(AND($E$3=6),'Marks Entry 6th'!R8,IF(AND($E$3=7),'Marks Entry 7th'!R8,"")))</f>
        <v>67</v>
      </c>
      <c r="V9" s="68">
        <f>IF(OR($E9="",$G9=""),"",IF(AND($E$3=6),'Marks Entry 6th'!S8,IF(AND($E$3=7),'Marks Entry 7th'!S8,"")))</f>
        <v>11</v>
      </c>
      <c r="W9" s="67">
        <f t="shared" ref="W9:W72" si="7">IF(AND(U9="",V9=""),"",IF(AND(U9="AB",V9="AB"),"AB",IF(AND(U9="ML",V9="ML"),"ML",SUM(U9:V9))))</f>
        <v>78</v>
      </c>
      <c r="X9" s="63">
        <f t="shared" ref="X9:X72" si="8">IF(W9="","",IF(AND(T9="AB",W9="AB"),"AB",SUM(T9,W9)))</f>
        <v>142</v>
      </c>
      <c r="Y9" s="109">
        <f t="shared" ref="Y9:Y72" si="9">COUNTIF(L9:O9,"NA")*5+(COUNTIF(L9:O9,"ML")*5)+(COUNTIF(Q9,"ML")*$Q$7)+(COUNTIF(U9,"ML")*$U$7)</f>
        <v>0</v>
      </c>
      <c r="Z9" s="109">
        <f t="shared" ref="Z9:Z72" si="10">IF(OR(B9="NSO",B9=0,B9=""),"",IF(AND(L9="",N9="",Q9="",U9=""),"",IF(AND(N9="",Q9="",M9="",O9=""),20-Y9,IF(AND(Q9="",U9=""),50-Y9,IF(AND(U9=""),100-Y9,200-Y9)))))</f>
        <v>200</v>
      </c>
      <c r="AA9" s="109" t="str">
        <f t="shared" ref="AA9:AA72" si="11">IF(AND(OR(L9="ab",L9="ml"),OR(N9="ab",N9="ml"),OR(Q9="ab",Q9="ml")),"AB",IF(AND(OR(L9="ab",L9="ml"),OR(Q9="ab",Q9="ml"),OR(U9="ab",U9="ml")),"AB",IF(AND(OR(N9="ab",N9="ml"),OR(Q9="ab",Q9="ml"),OR(U9="ab",U9="ml")),"AB","")))</f>
        <v/>
      </c>
      <c r="AB9" s="109" t="str">
        <f t="shared" ref="AB9:AB72" si="12">IF(OR(B9="NSO",B9="",U9=""),"",IF(OR(AA9="AB",U9="ab"),"AB",IF(U9="ML","RE",IF(AND(X9&gt;=36%*Z9,U9&gt;=14),"P",IF(AND(X9&gt;=34%*Z9,U9&gt;=14),"G2",IF(AND(X9&gt;=31%*Z9,U9&gt;=14),"G1",IF(X9&gt;=25%*Z9,"S","F")))))))</f>
        <v>P</v>
      </c>
      <c r="AC9" s="109" t="str">
        <f t="shared" ref="AC9:AC72" si="13">IF(OR(AB9="",AB9=0,AB9="S",AB9="RE",AB9="F",AB9="AB"),AB9,IF(X9&gt;=75%*Z9,"D",IF(X9&gt;=60%*Z9,"I",IF(X9&gt;=48%*Z9,"II",IF(X9&gt;=36%*Z9,"III",AB9)))))</f>
        <v>I</v>
      </c>
      <c r="AD9" s="111" t="str">
        <f t="shared" ref="AD9:AD72" si="14">IF(X9="","",IF(OR(AB9="",AB9=0,AB9="S",AB9="RE",AB9="F",AB9="AB"),"",IF(X9&gt;=81%*Z9,"A",IF(X9&gt;=61%*Z9,"B",IF(X9&gt;=41%*Z9,"C",IF(X9&gt;=21%*Z9,"D","E"))))))</f>
        <v>B</v>
      </c>
      <c r="AE9" s="121">
        <f>IF(OR($E9="",$G9=""),"",IF(AND($E$3=6),'Marks Entry 6th'!T8,IF(AND($E$3=7),'Marks Entry 7th'!T8,"")))</f>
        <v>4</v>
      </c>
      <c r="AF9" s="121">
        <f>IF(OR($E9="",$G9=""),"",IF(AND($E$3=6),'Marks Entry 6th'!U8,IF(AND($E$3=7),'Marks Entry 7th'!U8,"")))</f>
        <v>4</v>
      </c>
      <c r="AG9" s="121">
        <f>IF(OR($E9="",$G9=""),"",IF(AND($E$3=6),'Marks Entry 6th'!V8,IF(AND($E$3=7),'Marks Entry 7th'!V8,"")))</f>
        <v>4</v>
      </c>
      <c r="AH9" s="121">
        <f>IF(OR($E9="",$G9=""),"",IF(AND($E$3=6),'Marks Entry 6th'!W8,IF(AND($E$3=7),'Marks Entry 7th'!W8,"")))</f>
        <v>4</v>
      </c>
      <c r="AI9" s="63">
        <f t="shared" ref="AI9:AI72" si="15">IF(AND(AE9="",AF9="",AG9="",AH9=""),"",IF(AND(AE9="NA",AF9="NA",AG9="NA",AH9="NA"),"NA",IF(AND(AE9="AB",AF9="AB",AG9="AB",AH9="AB"),"AB",IF(AND(AE9="ML",AF9="ML",AG9="ML",AH9="ML"),"ML",SUM(AE9:AH9)))))</f>
        <v>16</v>
      </c>
      <c r="AJ9" s="121">
        <f>IF(OR($E9="",$G9=""),"",IF(AND($E$3=6),'Marks Entry 6th'!X8,IF(AND($E$3=7),'Marks Entry 7th'!X8,"")))</f>
        <v>37</v>
      </c>
      <c r="AK9" s="121">
        <f>IF(OR($E9="",$G9=""),"",IF(AND($E$3=6),'Marks Entry 6th'!Y8,IF(AND($E$3=7),'Marks Entry 7th'!Y8,"")))</f>
        <v>12</v>
      </c>
      <c r="AL9" s="66">
        <f t="shared" ref="AL9:AL72" si="16">IF(AND(AJ9="",AK9=""),"",IF(AND(AJ9="NA",AK9="NA"),"NA",IF(AND(AJ9="AB",AK9="AB"),"AB",IF(AND(AJ9="ML",AK9="ML"),"ML",SUM(AJ9:AK9)))))</f>
        <v>49</v>
      </c>
      <c r="AM9" s="63">
        <f t="shared" ref="AM9:AM72" si="17">IF(AND(AI9="NA",AL9="NA"),"NA",IF(AND(AI9="AB",AL9="AB"),"AB",IF(AND(AI9="ML",AL9="ML"),"ML",SUM(AI9,AL9))))</f>
        <v>65</v>
      </c>
      <c r="AN9" s="68">
        <f>IF(OR($E9="",$G9=""),"",IF(AND($E$3=6),'Marks Entry 6th'!Z8,IF(AND($E$3=7),'Marks Entry 7th'!Z8,"")))</f>
        <v>37</v>
      </c>
      <c r="AO9" s="68">
        <f>IF(OR($E9="",$G9=""),"",IF(AND($E$3=6),'Marks Entry 6th'!AA8,IF(AND($E$3=7),'Marks Entry 7th'!AA8,"")))</f>
        <v>22</v>
      </c>
      <c r="AP9" s="66">
        <f t="shared" ref="AP9:AP72" si="18">IF(AND(AN9="",AO9=""),"",IF(AND(AN9="NA",AO9="NA"),"NA",IF(AND(AN9="AB",AO9="AB"),"AB",IF(AND(AN9="ML",AO9="ML"),"ML",SUM(AN9:AO9)))))</f>
        <v>59</v>
      </c>
      <c r="AQ9" s="63">
        <f t="shared" ref="AQ9:AQ72" si="19">IF(AP9="","",IF(AND(AM9="AB",AP9="AB"),"AB",SUM(AM9,AP9)))</f>
        <v>124</v>
      </c>
      <c r="AR9" s="109">
        <f t="shared" ref="AR9:AR72" si="20">COUNTIF(AE9:AH9,"NA")*5+(COUNTIF(AE9:AH9,"ML")*5)+(COUNTIF(AJ9,"ML")*$AJ$7)+(COUNTIF(AN9,"ML")*$AN$7)</f>
        <v>0</v>
      </c>
      <c r="AS9" s="109">
        <f t="shared" ref="AS9:AS72" si="21">IF(OR(B9="NSO",B9=0,B9=""),"",IF(AND(AE9="",AG9="",AJ9="",AN9=""),"",IF(AND(AG9="",AJ9="",AF9="",AH9=""),20-AR9,IF(AND(AJ9="",AN9=""),50-AR9,IF(AND(AN9=""),100-AR9,200-AR9)))))</f>
        <v>200</v>
      </c>
      <c r="AT9" s="109" t="str">
        <f t="shared" ref="AT9:AT72" si="22">IF(AND(OR(AE9="ab",AE9="ml"),OR(AG9="ab",AG9="ml"),OR(AJ9="ab",AJ9="ml")),"AB",IF(AND(OR(AE9="ab",AE9="ml"),OR(AJ9="ab",AJ9="ml"),OR(AN9="ab",AN9="ml")),"AB",IF(AND(OR(AG9="ab",AG9="ml"),OR(AJ9="ab",AJ9="ml"),OR(AN9="ab",AN9="ml")),"AB","")))</f>
        <v/>
      </c>
      <c r="AU9" s="109" t="str">
        <f t="shared" ref="AU9:AU72" si="23">IF(OR(B9="NSO",B9="",AN9=""),"",IF(OR(AT9="AB",AN9="ab"),"AB",IF(AN9="ML","RE",IF(AND(AQ9&gt;=36%*AS9,AN9&gt;=14),"P",IF(AND(AQ9&gt;=34%*AS9,AN9&gt;=14),"G2",IF(AND(AQ9&gt;=31%*AS9,AN9&gt;=14),"G1",IF(AQ9&gt;=25%*AS9,"S","F")))))))</f>
        <v>P</v>
      </c>
      <c r="AV9" s="109" t="str">
        <f t="shared" ref="AV9:AV72" si="24">IF(OR(AU9="",AU9=0,AU9="S",AU9="RE",AU9="F",AU9="AB"),AU9,IF(AQ9&gt;=75%*AS9,"D",IF(AQ9&gt;=60%*AS9,"I",IF(AQ9&gt;=48%*AS9,"II",IF(AQ9&gt;=36%*AS9,"III",AU9)))))</f>
        <v>I</v>
      </c>
      <c r="AW9" s="111" t="str">
        <f t="shared" ref="AW9:AW72" si="25">IF(AQ9="","",IF(OR(AU9="",AU9=0,AU9="S",AU9="RE",AU9="F",AU9="AB"),"",IF(AQ9&gt;=81%*AS9,"A",IF(AQ9&gt;=61%*AS9,"B",IF(AQ9&gt;=41%*AS9,"C",IF(AQ9&gt;=21%*AS9,"D","E"))))))</f>
        <v>B</v>
      </c>
      <c r="AX9" s="314" t="str">
        <f>IF(OR($E9="",$G9=""),"",IF(AND($E$3=6),'Marks Entry 6th'!AB8,IF(AND($E$3=7),'Marks Entry 7th'!AB8,"")))</f>
        <v>संस्कृत (71)</v>
      </c>
      <c r="AY9" s="121" t="str">
        <f>IF(OR($E9="",$G9=""),"",IF(AND($E$3=6),'Marks Entry 6th'!AC8,IF(AND($E$3=7),'Marks Entry 7th'!AC8,"")))</f>
        <v>AB</v>
      </c>
      <c r="AZ9" s="121" t="str">
        <f>IF(OR($E9="",$G9=""),"",IF(AND($E$3=6),'Marks Entry 6th'!AD8,IF(AND($E$3=7),'Marks Entry 7th'!AD8,"")))</f>
        <v>AB</v>
      </c>
      <c r="BA9" s="121">
        <f>IF(OR($E9="",$G9=""),"",IF(AND($E$3=6),'Marks Entry 6th'!AE8,IF(AND($E$3=7),'Marks Entry 7th'!AE8,"")))</f>
        <v>4</v>
      </c>
      <c r="BB9" s="121">
        <f>IF(OR($E9="",$G9=""),"",IF(AND($E$3=6),'Marks Entry 6th'!AF8,IF(AND($E$3=7),'Marks Entry 7th'!AF8,"")))</f>
        <v>5</v>
      </c>
      <c r="BC9" s="63">
        <f t="shared" ref="BC9:BC72" si="26">IF(AND(AY9="",AZ9="",BA9="",BB9=""),"",IF(AND(AY9="NA",AZ9="NA",BA9="NA",BB9="NA"),"NA",IF(AND(AY9="AB",AZ9="AB",BA9="AB",BB9="AB"),"AB",IF(AND(AY9="ML",AZ9="ML",BA9="ML",BB9="ML"),"ML",SUM(AY9:BB9)))))</f>
        <v>9</v>
      </c>
      <c r="BD9" s="121">
        <f>IF(OR($E9="",$G9=""),"",IF(AND($E$3=6),'Marks Entry 6th'!AG8,IF(AND($E$3=7),'Marks Entry 7th'!AG8,"")))</f>
        <v>40</v>
      </c>
      <c r="BE9" s="121">
        <f>IF(OR($E9="",$G9=""),"",IF(AND($E$3=6),'Marks Entry 6th'!AH8,IF(AND($E$3=7),'Marks Entry 7th'!AH8,"")))</f>
        <v>15</v>
      </c>
      <c r="BF9" s="66">
        <f t="shared" ref="BF9:BF72" si="27">IF(AND(BD9="",BE9=""),"",IF(AND(BD9="NA",BE9="NA"),"NA",IF(AND(BD9="AB",BE9="AB"),"AB",IF(AND(BD9="ML",BE9="ML"),"ML",SUM(BD9:BE9)))))</f>
        <v>55</v>
      </c>
      <c r="BG9" s="63">
        <f t="shared" ref="BG9:BG72" si="28">IF(AND(BC9="NA",BF9="NA"),"NA",IF(AND(BC9="AB",BF9="AB"),"AB",SUM(BC9,BF9)))</f>
        <v>64</v>
      </c>
      <c r="BH9" s="68">
        <f>IF(OR($E9="",$G9=""),"",IF(AND($E$3=6),'Marks Entry 6th'!AI8,IF(AND($E$3=7),'Marks Entry 7th'!AI8,"")))</f>
        <v>75</v>
      </c>
      <c r="BI9" s="68">
        <f>IF(OR($E9="",$G9=""),"",IF(AND($E$3=6),'Marks Entry 6th'!AJ8,IF(AND($E$3=7),'Marks Entry 7th'!AJ8,"")))</f>
        <v>16</v>
      </c>
      <c r="BJ9" s="66">
        <f t="shared" ref="BJ9:BJ72" si="29">IF(AND(BH9="",BI9=""),"",IF(AND(BH9="NA",BI9="NA"),"NA",IF(AND(BH9="AB",BI9="AB"),"AB",IF(AND(BH9="ML",BI9="ML"),"ML",SUM(BH9:BI9)))))</f>
        <v>91</v>
      </c>
      <c r="BK9" s="63">
        <f t="shared" ref="BK9:BK72" si="30">IF(BJ9="","",IF(AND(BG9="AB",BJ9="AB"),"AB",SUM(BG9,BJ9)))</f>
        <v>155</v>
      </c>
      <c r="BL9" s="109">
        <f t="shared" ref="BL9:BL72" si="31">COUNTIF(AY9:BB9,"NA")*5+(COUNTIF(AY9:BB9,"ML")*5)+(COUNTIF(BD9,"ML")*$BD$7)+(COUNTIF(BH9,"ML")*$BH$7)</f>
        <v>0</v>
      </c>
      <c r="BM9" s="109">
        <f t="shared" ref="BM9:BM72" si="32">IF(OR($B9="NSO",$B9=0,$B9=""),"",IF(AND(AY9="",BA9="",BD9="",BH9=""),"",IF(AND(BA9="",BD9="",AZ9="",BB9=""),20-BL9,IF(AND(BD9="",BH9=""),50-BL9,IF(AND(BH9=""),100-BL9,200-BL9)))))</f>
        <v>200</v>
      </c>
      <c r="BN9" s="109" t="str">
        <f t="shared" ref="BN9:BN72" si="33">IF(AND(OR(AY9="ab",AY9="ml"),OR(BA9="ab",BA9="ml"),OR(BD9="ab",BD9="ml")),"AB",IF(AND(OR(AY9="ab",AY9="ml"),OR(BD9="ab",BD9="ml"),OR(BH9="ab",BH9="ml")),"AB",IF(AND(OR(BA9="ab",BA9="ml"),OR(BD9="ab",BD9="ml"),OR(BH9="ab",BH9="ml")),"AB","")))</f>
        <v/>
      </c>
      <c r="BO9" s="109" t="str">
        <f t="shared" ref="BO9:BO72" si="34">IF(OR($B9="NSO",$B9="",BH9=""),"",IF(OR(BN9="AB",BH9="ab"),"AB",IF(BH9="ML","RE",IF(AND(BK9&gt;=36%*BM9,BH9&gt;=14),"P",IF(AND(BK9&gt;=34%*BM9,BH9&gt;=14),"G2",IF(AND(BK9&gt;=31%*BM9,BH9&gt;=14),"G1",IF(BK9&gt;=25%*BM9,"S","F")))))))</f>
        <v>P</v>
      </c>
      <c r="BP9" s="109" t="str">
        <f t="shared" ref="BP9:BP72" si="35">IF(OR(BO9="",BO9=0,BO9="S",BO9="RE",BO9="F",BO9="AB"),BO9,IF(BK9&gt;=75%*BM9,"D",IF(BK9&gt;=60%*BM9,"I",IF(BK9&gt;=48%*BM9,"II",IF(BK9&gt;=36%*BM9,"III",BO9)))))</f>
        <v>D</v>
      </c>
      <c r="BQ9" s="111" t="str">
        <f t="shared" ref="BQ9:BQ72" si="36">IF(BK9="","",IF(OR(BO9="",BO9=0,BO9="S",BO9="RE",BO9="F",BO9="AB"),"",IF(BK9&gt;=81%*BM9,"A",IF(BK9&gt;=61%*BM9,"B",IF(BK9&gt;=41%*BM9,"C",IF(BK9&gt;=21%*BM9,"D","E"))))))</f>
        <v>B</v>
      </c>
      <c r="BR9" s="121">
        <f>IF(OR($E9="",$G9=""),"",IF(AND($E$3=6),'Marks Entry 6th'!AK8,IF(AND($E$3=7),'Marks Entry 7th'!AK8,"")))</f>
        <v>5</v>
      </c>
      <c r="BS9" s="121">
        <f>IF(OR($E9="",$G9=""),"",IF(AND($E$3=6),'Marks Entry 6th'!AL8,IF(AND($E$3=7),'Marks Entry 7th'!AL8,"")))</f>
        <v>5</v>
      </c>
      <c r="BT9" s="121">
        <f>IF(OR($E9="",$G9=""),"",IF(AND($E$3=6),'Marks Entry 6th'!AM8,IF(AND($E$3=7),'Marks Entry 7th'!AM8,"")))</f>
        <v>5</v>
      </c>
      <c r="BU9" s="121">
        <f>IF(OR($E9="",$G9=""),"",IF(AND($E$3=6),'Marks Entry 6th'!AN8,IF(AND($E$3=7),'Marks Entry 7th'!AN8,"")))</f>
        <v>5</v>
      </c>
      <c r="BV9" s="63">
        <f t="shared" ref="BV9:BV72" si="37">IF(AND(BR9="",BS9="",BT9="",BU9=""),"",IF(AND(BR9="NA",BS9="NA",BT9="NA",BU9="NA"),"NA",IF(AND(BR9="AB",BS9="AB",BT9="AB",BU9="AB"),"AB",IF(AND(BR9="ML",BS9="ML",BT9="ML",BU9="ML"),"ML",SUM(BR9:BU9)))))</f>
        <v>20</v>
      </c>
      <c r="BW9" s="121">
        <f>IF(OR($E9="",$G9=""),"",IF(AND($E$3=6),'Marks Entry 6th'!AO8,IF(AND($E$3=7),'Marks Entry 7th'!AO8,"")))</f>
        <v>31</v>
      </c>
      <c r="BX9" s="121">
        <f>IF(OR($E9="",$G9=""),"",IF(AND($E$3=6),'Marks Entry 6th'!AP8,IF(AND($E$3=7),'Marks Entry 7th'!AP8,"")))</f>
        <v>11</v>
      </c>
      <c r="BY9" s="66">
        <f t="shared" ref="BY9:BY72" si="38">IF(AND(BW9="",BX9=""),"",IF(AND(BW9="NA",BX9="NA"),"NA",IF(AND(BW9="AB",BX9="AB"),"AB",IF(AND(BW9="ML",BX9="ML"),"ML",SUM(BW9:BX9)))))</f>
        <v>42</v>
      </c>
      <c r="BZ9" s="63">
        <f t="shared" ref="BZ9:BZ72" si="39">IF(AND(BV9="NA",BY9="NA"),"NA",IF(AND(BV9="AB",BY9="AB"),"AB",SUM(BV9,BY9)))</f>
        <v>62</v>
      </c>
      <c r="CA9" s="68">
        <f>IF(OR($E9="",$G9=""),"",IF(AND($E$3=6),'Marks Entry 6th'!AQ8,IF(AND($E$3=7),'Marks Entry 7th'!AQ8,"")))</f>
        <v>31</v>
      </c>
      <c r="CB9" s="68">
        <f>IF(OR($E9="",$G9=""),"",IF(AND($E$3=6),'Marks Entry 6th'!AR8,IF(AND($E$3=7),'Marks Entry 7th'!AR8,"")))</f>
        <v>4</v>
      </c>
      <c r="CC9" s="66">
        <f t="shared" ref="CC9:CC72" si="40">IF(AND(CA9="",CB9=""),"",IF(AND(CA9="NA",CB9="NA"),"NA",IF(AND(CA9="AB",CB9="AB"),"AB",IF(AND(CA9="ML",CB9="ML"),"ML",SUM(CA9:CB9)))))</f>
        <v>35</v>
      </c>
      <c r="CD9" s="63">
        <f t="shared" ref="CD9:CD72" si="41">IF(CC9="","",IF(AND(BZ9="AB",CC9="AB"),"AB",SUM(BZ9,CC9)))</f>
        <v>97</v>
      </c>
      <c r="CE9" s="109">
        <f t="shared" ref="CE9:CE72" si="42">COUNTIF(BR9:BU9,"NA")*5+(COUNTIF(BR9:BU9,"ML")*5)+(COUNTIF(BW9,"ML")*$BW$7)+(COUNTIF(CA9,"ML")*$CA$7)</f>
        <v>0</v>
      </c>
      <c r="CF9" s="109">
        <f t="shared" ref="CF9:CF72" si="43">IF(OR($B9="NSO",$B9=0,$B9=""),"",IF(AND(BR9="",BT9="",BW9="",CA9=""),"",IF(AND(BT9="",BW9="",BS9="",BU9=""),20-CE9,IF(AND(BW9="",CA9=""),50-CE9,IF(AND(CA9=""),100-CE9,200-CE9)))))</f>
        <v>200</v>
      </c>
      <c r="CG9" s="109" t="str">
        <f t="shared" ref="CG9:CG72" si="44">IF(AND(OR(BR9="ab",BR9="ml"),OR(BT9="ab",BT9="ml"),OR(BW9="ab",BW9="ml")),"AB",IF(AND(OR(BR9="ab",BR9="ml"),OR(BW9="ab",BW9="ml"),OR(CA9="ab",CA9="ml")),"AB",IF(AND(OR(BT9="ab",BT9="ml"),OR(BW9="ab",BW9="ml"),OR(CA9="ab",CA9="ml")),"AB","")))</f>
        <v/>
      </c>
      <c r="CH9" s="109" t="str">
        <f t="shared" ref="CH9:CH72" si="45">IF(OR($B9="NSO",$B9="",CA9=""),"",IF(OR(CG9="AB",CA9="ab"),"AB",IF(CA9="ML","RE",IF(AND(CD9&gt;=36%*CF9,CA9&gt;=14),"P",IF(AND(CD9&gt;=34%*CF9,CA9&gt;=14),"G2",IF(AND(CD9&gt;=31%*CF9,CA9&gt;=14),"G1",IF(CD9&gt;=25%*CF9,"S","F")))))))</f>
        <v>P</v>
      </c>
      <c r="CI9" s="109" t="str">
        <f t="shared" ref="CI9:CI72" si="46">IF(OR(CH9="",CH9=0,CH9="S",CH9="RE",CH9="F",CH9="AB"),CH9,IF(CD9&gt;=75%*CF9,"D",IF(CD9&gt;=60%*CF9,"I",IF(CD9&gt;=48%*CF9,"II",IF(CD9&gt;=36%*CF9,"III",CH9)))))</f>
        <v>II</v>
      </c>
      <c r="CJ9" s="111" t="str">
        <f t="shared" ref="CJ9:CJ72" si="47">IF(CD9="","",IF(OR(CH9="",CH9=0,CH9="S",CH9="RE",CH9="F",CH9="AB"),"",IF(CD9&gt;=81%*CF9,"A",IF(CD9&gt;=61%*CF9,"B",IF(CD9&gt;=41%*CF9,"C",IF(CD9&gt;=21%*CF9,"D","E"))))))</f>
        <v>C</v>
      </c>
      <c r="CK9" s="121">
        <f>IF(OR($E9="",$G9=""),"",IF(AND($E$3=6),'Marks Entry 6th'!AS8,IF(AND($E$3=7),'Marks Entry 7th'!AS8,"")))</f>
        <v>4</v>
      </c>
      <c r="CL9" s="121">
        <f>IF(OR($E9="",$G9=""),"",IF(AND($E$3=6),'Marks Entry 6th'!AT8,IF(AND($E$3=7),'Marks Entry 7th'!AT8,"")))</f>
        <v>4</v>
      </c>
      <c r="CM9" s="121">
        <f>IF(OR($E9="",$G9=""),"",IF(AND($E$3=6),'Marks Entry 6th'!AU8,IF(AND($E$3=7),'Marks Entry 7th'!AU8,"")))</f>
        <v>4</v>
      </c>
      <c r="CN9" s="121">
        <f>IF(OR($E9="",$G9=""),"",IF(AND($E$3=6),'Marks Entry 6th'!AV8,IF(AND($E$3=7),'Marks Entry 7th'!AV8,"")))</f>
        <v>4</v>
      </c>
      <c r="CO9" s="63">
        <f t="shared" ref="CO9:CO72" si="48">IF(AND(CK9="",CL9="",CM9="",CN9=""),"",IF(AND(CK9="NA",CL9="NA",CM9="NA",CN9="NA"),"NA",IF(AND(CK9="AB",CL9="AB",CM9="AB",CN9="AB"),"AB",IF(AND(CK9="ML",CL9="ML",CM9="ML",CN9="ML"),"ML",SUM(CK9:CN9)))))</f>
        <v>16</v>
      </c>
      <c r="CP9" s="121">
        <f>IF(OR($E9="",$G9=""),"",IF(AND($E$3=6),'Marks Entry 6th'!AW8,IF(AND($E$3=7),'Marks Entry 7th'!AW8,"")))</f>
        <v>14</v>
      </c>
      <c r="CQ9" s="121">
        <f>IF(OR($E9="",$G9=""),"",IF(AND($E$3=6),'Marks Entry 6th'!AX8,IF(AND($E$3=7),'Marks Entry 7th'!AX8,"")))</f>
        <v>18</v>
      </c>
      <c r="CR9" s="66">
        <f t="shared" ref="CR9:CR72" si="49">IF(AND(CP9="",CQ9=""),"",IF(AND(CP9="NA",CQ9="NA"),"NA",IF(AND(CP9="AB",CQ9="AB"),"AB",IF(AND(CP9="ML",CQ9="ML"),"ML",SUM(CP9:CQ9)))))</f>
        <v>32</v>
      </c>
      <c r="CS9" s="63">
        <f t="shared" ref="CS9:CS72" si="50">IF(AND(CO9="NA",CR9="NA"),"NA",IF(AND(CO9="AB",CR9="AB"),"AB",SUM(CO9,CR9)))</f>
        <v>48</v>
      </c>
      <c r="CT9" s="68">
        <f>IF(OR($E9="",$G9=""),"",IF(AND($E$3=6),'Marks Entry 6th'!AY8,IF(AND($E$3=7),'Marks Entry 7th'!AY8,"")))</f>
        <v>14</v>
      </c>
      <c r="CU9" s="68">
        <f>IF(OR($E9="",$G9=""),"",IF(AND($E$3=6),'Marks Entry 6th'!AZ8,IF(AND($E$3=7),'Marks Entry 7th'!AZ8,"")))</f>
        <v>24</v>
      </c>
      <c r="CV9" s="66">
        <f t="shared" ref="CV9:CV72" si="51">IF(AND(CT9="",CU9=""),"",IF(AND(CT9="NA",CU9="NA"),"NA",IF(AND(CT9="AB",CU9="AB"),"AB",IF(AND(CT9="ML",CU9="ML"),"ML",SUM(CT9:CU9)))))</f>
        <v>38</v>
      </c>
      <c r="CW9" s="63">
        <f t="shared" ref="CW9:CW72" si="52">IF(CV9="","",IF(AND(CS9="AB",CV9="AB"),"AB",SUM(CS9,CV9)))</f>
        <v>86</v>
      </c>
      <c r="CX9" s="109">
        <f t="shared" ref="CX9:CX72" si="53">COUNTIF(CK9:CN9,"NA")*5+(COUNTIF(CK9:CN9,"ML")*5)+(COUNTIF(CP9,"ML")*$CP$7)+(COUNTIF(CT9,"ML")*$CT$7)</f>
        <v>0</v>
      </c>
      <c r="CY9" s="109">
        <f t="shared" ref="CY9:CY72" si="54">IF(OR($B9="NSO",$B9=0,$B9=""),"",IF(AND(CK9="",CM9="",CP9="",CT9=""),"",IF(AND(CM9="",CP9="",CL9="",CN9=""),20-CX9,IF(AND(CP9="",CT9=""),50-CX9,IF(AND(CT9=""),100-CX9,200-CX9)))))</f>
        <v>200</v>
      </c>
      <c r="CZ9" s="109" t="str">
        <f t="shared" ref="CZ9:CZ72" si="55">IF(AND(OR(CK9="ab",CK9="ml"),OR(CM9="ab",CM9="ml"),OR(CP9="ab",CP9="ml")),"AB",IF(AND(OR(CK9="ab",CK9="ml"),OR(CP9="ab",CP9="ml"),OR(CT9="ab",CT9="ml")),"AB",IF(AND(OR(CM9="ab",CM9="ml"),OR(CP9="ab",CP9="ml"),OR(CT9="ab",CT9="ml")),"AB","")))</f>
        <v/>
      </c>
      <c r="DA9" s="109" t="str">
        <f t="shared" ref="DA9:DA72" si="56">IF(OR($B9="NSO",$B9="",CT9=""),"",IF(OR(CZ9="AB",CT9="ab"),"AB",IF(CT9="ML","RE",IF(AND(CW9&gt;=36%*CY9,CT9&gt;=14),"P",IF(AND(CW9&gt;=34%*CY9,CT9&gt;=14),"G2",IF(AND(CW9&gt;=31%*CY9,CT9&gt;=14),"G1",IF(CW9&gt;=25%*CY9,"S","F")))))))</f>
        <v>P</v>
      </c>
      <c r="DB9" s="109" t="str">
        <f t="shared" ref="DB9:DB72" si="57">IF(OR(DA9="",DA9=0,DA9="S",DA9="RE",DA9="F",DA9="AB"),DA9,IF(CW9&gt;=75%*CY9,"D",IF(CW9&gt;=60%*CY9,"I",IF(CW9&gt;=48%*CY9,"II",IF(CW9&gt;=36%*CY9,"III",DA9)))))</f>
        <v>III</v>
      </c>
      <c r="DC9" s="111" t="str">
        <f t="shared" ref="DC9:DC72" si="58">IF(CW9="","",IF(OR(DA9="",DA9=0,DA9="S",DA9="RE",DA9="F",DA9="AB"),"",IF(CW9&gt;=81%*CY9,"A",IF(CW9&gt;=61%*CY9,"B",IF(CW9&gt;=41%*CY9,"C",IF(CW9&gt;=21%*CY9,"D","E"))))))</f>
        <v>C</v>
      </c>
      <c r="DD9" s="121">
        <f>IF(OR($E9="",$G9=""),"",IF(AND($E$3=6),'Marks Entry 6th'!BA8,IF(AND($E$3=7),'Marks Entry 7th'!BA8,"")))</f>
        <v>4</v>
      </c>
      <c r="DE9" s="121">
        <f>IF(OR($E9="",$G9=""),"",IF(AND($E$3=6),'Marks Entry 6th'!BB8,IF(AND($E$3=7),'Marks Entry 7th'!BB8,"")))</f>
        <v>4</v>
      </c>
      <c r="DF9" s="121">
        <f>IF(OR($E9="",$G9=""),"",IF(AND($E$3=6),'Marks Entry 6th'!BC8,IF(AND($E$3=7),'Marks Entry 7th'!BC8,"")))</f>
        <v>4</v>
      </c>
      <c r="DG9" s="121">
        <f>IF(OR($E9="",$G9=""),"",IF(AND($E$3=6),'Marks Entry 6th'!BD8,IF(AND($E$3=7),'Marks Entry 7th'!BD8,"")))</f>
        <v>4</v>
      </c>
      <c r="DH9" s="63">
        <f t="shared" ref="DH9:DH72" si="59">IF(AND(DD9="",DE9="",DF9="",DG9=""),"",IF(AND(DD9="NA",DE9="NA",DF9="NA",DG9="NA"),"NA",IF(AND(DD9="AB",DE9="AB",DF9="AB",DG9="AB"),"AB",IF(AND(DD9="ML",DE9="ML",DF9="ML",DG9="ML"),"ML",SUM(DD9:DG9)))))</f>
        <v>16</v>
      </c>
      <c r="DI9" s="121">
        <f>IF(OR($E9="",$G9=""),"",IF(AND($E$3=6),'Marks Entry 6th'!BE8,IF(AND($E$3=7),'Marks Entry 7th'!BE8,"")))</f>
        <v>42</v>
      </c>
      <c r="DJ9" s="121">
        <f>IF(OR($E9="",$G9=""),"",IF(AND($E$3=6),'Marks Entry 6th'!BF8,IF(AND($E$3=7),'Marks Entry 7th'!BF8,"")))</f>
        <v>11</v>
      </c>
      <c r="DK9" s="66">
        <f t="shared" ref="DK9:DK72" si="60">IF(AND(DI9="",DJ9=""),"",IF(AND(DI9="NA",DJ9="NA"),"NA",IF(AND(DI9="AB",DJ9="AB"),"AB",IF(AND(DI9="ML",DJ9="ML"),"ML",SUM(DI9:DJ9)))))</f>
        <v>53</v>
      </c>
      <c r="DL9" s="63">
        <f t="shared" ref="DL9:DL72" si="61">IF(AND(DH9="NA",DK9="NA"),"NA",IF(AND(DH9="AB",DK9="AB"),"AB",SUM(DH9,DK9)))</f>
        <v>69</v>
      </c>
      <c r="DM9" s="68">
        <f>IF(OR($E9="",$G9=""),"",IF(AND($E$3=6),'Marks Entry 6th'!BG8,IF(AND($E$3=7),'Marks Entry 7th'!BG8,"")))</f>
        <v>66</v>
      </c>
      <c r="DN9" s="68">
        <f>IF(OR($E9="",$G9=""),"",IF(AND($E$3=6),'Marks Entry 6th'!BH8,IF(AND($E$3=7),'Marks Entry 7th'!BH8,"")))</f>
        <v>18</v>
      </c>
      <c r="DO9" s="66">
        <f t="shared" ref="DO9:DO72" si="62">IF(AND(DM9="",DN9=""),"",IF(AND(DM9="NA",DN9="NA"),"NA",IF(AND(DM9="AB",DN9="AB"),"AB",IF(AND(DM9="ML",DN9="ML"),"ML",SUM(DM9:DN9)))))</f>
        <v>84</v>
      </c>
      <c r="DP9" s="63">
        <f t="shared" ref="DP9:DP72" si="63">IF(DO9="","",IF(AND(DL9="AB",DO9="AB"),"AB",SUM(DL9,DO9)))</f>
        <v>153</v>
      </c>
      <c r="DQ9" s="109">
        <f t="shared" ref="DQ9:DQ72" si="64">COUNTIF(DD9:DG9,"NA")*5+(COUNTIF(DD9:DG9,"ML")*5)+(COUNTIF(DI9,"ML")*$DI$7)+(COUNTIF(DM9,"ML")*$DM$7)</f>
        <v>0</v>
      </c>
      <c r="DR9" s="109">
        <f t="shared" ref="DR9:DR72" si="65">IF(OR($B9="NSO",$B9=0,$B9=""),"",IF(AND(DD9="",DF9="",DI9="",DM9=""),"",IF(AND(DF9="",DI9="",DE9="",DG9=""),20-DQ9,IF(AND(DI9="",DM9=""),50-DQ9,IF(AND(DM9=""),100-DQ9,200-DQ9)))))</f>
        <v>200</v>
      </c>
      <c r="DS9" s="109" t="str">
        <f t="shared" ref="DS9:DS72" si="66">IF(AND(OR(DD9="ab",DD9="ml"),OR(DF9="ab",DF9="ml"),OR(DI9="ab",DI9="ml")),"AB",IF(AND(OR(DD9="ab",DD9="ml"),OR(DI9="ab",DI9="ml"),OR(DM9="ab",DM9="ml")),"AB",IF(AND(OR(DF9="ab",DF9="ml"),OR(DI9="ab",DI9="ml"),OR(DM9="ab",DM9="ml")),"AB","")))</f>
        <v/>
      </c>
      <c r="DT9" s="109" t="str">
        <f t="shared" ref="DT9:DT72" si="67">IF(OR($B9="NSO",$B9="",DM9=""),"",IF(OR(DS9="AB",DM9="ab"),"AB",IF(DM9="ML","RE",IF(AND(DP9&gt;=36%*DR9,DM9&gt;=14),"P",IF(AND(DP9&gt;=34%*DR9,DM9&gt;=14),"G2",IF(AND(DP9&gt;=31%*DR9,DM9&gt;=14),"G1",IF(DP9&gt;=25%*DR9,"S","F")))))))</f>
        <v>P</v>
      </c>
      <c r="DU9" s="109" t="str">
        <f t="shared" ref="DU9:DU72" si="68">IF(OR(DT9="",DT9=0,DT9="S",DT9="RE",DT9="F",DT9="AB"),DT9,IF(DP9&gt;=75%*DR9,"D",IF(DP9&gt;=60%*DR9,"I",IF(DP9&gt;=48%*DR9,"II",IF(DP9&gt;=36%*DR9,"III",DT9)))))</f>
        <v>D</v>
      </c>
      <c r="DV9" s="111" t="str">
        <f t="shared" ref="DV9:DV72" si="69">IF(DP9="","",IF(OR(DT9="",DT9=0,DT9="S",DT9="RE",DT9="F",DT9="AB"),"",IF(DP9&gt;=81%*DR9,"A",IF(DP9&gt;=61%*DR9,"B",IF(DP9&gt;=41%*DR9,"C",IF(DP9&gt;=21%*DR9,"D","E"))))))</f>
        <v>B</v>
      </c>
      <c r="DW9" s="53">
        <f>IF(OR($E9="",$G9=""),"",IF(AND($E$3=6),'Marks Entry 6th'!BI8,IF(AND($E$3=7),'Marks Entry 7th'!BI8,"")))</f>
        <v>24</v>
      </c>
      <c r="DX9" s="53">
        <f>IF(OR($E9="",$G9=""),"",IF(AND($E$3=6),'Marks Entry 6th'!BJ8,IF(AND($E$3=7),'Marks Entry 7th'!BJ8,"")))</f>
        <v>18</v>
      </c>
      <c r="DY9" s="53">
        <f>IF(OR($E9="",$G9=""),"",IF(AND($E$3=6),'Marks Entry 6th'!BK8,IF(AND($E$3=7),'Marks Entry 7th'!BK8,"")))</f>
        <v>0</v>
      </c>
      <c r="DZ9" s="53">
        <f>IF(OR($E9="",$G9=""),"",IF(AND($E$3=6),'Marks Entry 6th'!BL8,IF(AND($E$3=7),'Marks Entry 7th'!BL8,"")))</f>
        <v>24</v>
      </c>
      <c r="EA9" s="53">
        <f>IF(OR($E9="",$G9=""),"",IF(AND($E$3=6),'Marks Entry 6th'!BM8,IF(AND($E$3=7),'Marks Entry 7th'!BM8,"")))</f>
        <v>19</v>
      </c>
      <c r="EB9" s="122">
        <f t="shared" ref="EB9:EB72" si="70">IF(AND(DW9="",DX9="",DY9="",DZ9="",EA9=""),"",SUM(DW9:EA9))</f>
        <v>85</v>
      </c>
      <c r="EC9" s="123">
        <f t="shared" ref="EC9:EC72" si="71">COUNTIF(DW9,"ML")*$DW$7+COUNTIF(DX9,"ML")*$DX$7+COUNTIF(DY9,"ML")*$DY$7+COUNTIF(DZ9,"ML")*$DZ$7+COUNTIF(EA9,"ML")*$EA$7</f>
        <v>0</v>
      </c>
      <c r="ED9" s="123">
        <f t="shared" ref="ED9:ED72" si="72">IF(OR($B9="NSO",$B9="",EB9="",EB9=0),"",IF(AND(DW9="",DX9="",DY9="",DZ9="",EA9=""),"",IF(AND(DX9="",DW9=""),$DW$7-EC9,IF(EA9="",($DW$7+$DX$7)-EC9,$EB$7-EC9))))</f>
        <v>100</v>
      </c>
      <c r="EE9" s="123" t="str">
        <f t="shared" ref="EE9:EE72" si="73">IF(OR($B9="NSO",$B9="",EB9="",EB9=0),"",IF(OR(DW9="AB",DY9="AB",DZ9="AB",EA9="AB",DX9="AB"),"AB",IF(EB9&gt;=36%*ED9,"P","S")))</f>
        <v>P</v>
      </c>
      <c r="EF9" s="110" t="str">
        <f t="shared" ref="EF9:EF72" si="74">IF(EB9="","",IF(OR(EE9="",EE9=0,EE9="S",EE9="RE",EE9="F",EE9="AB"),"",IF(EB9&gt;=86%*ED9,"A",IF(EB9&gt;=71%*ED9,"B",IF(EB9&gt;=51%*ED9,"C",IF(EB9&gt;=33%*ED9,"D","E"))))))</f>
        <v>B</v>
      </c>
      <c r="EG9" s="53">
        <f>IF(OR($E9="",$G9=""),"",IF(AND($E$3=6),'Marks Entry 6th'!BN8,IF(AND($E$3=7),'Marks Entry 7th'!BN8,"")))</f>
        <v>11</v>
      </c>
      <c r="EH9" s="53">
        <f>IF(OR($E9="",$G9=""),"",IF(AND($E$3=6),'Marks Entry 6th'!BO8,IF(AND($E$3=7),'Marks Entry 7th'!BO8,"")))</f>
        <v>22</v>
      </c>
      <c r="EI9" s="53">
        <f>IF(OR($E9="",$G9=""),"",IF(AND($E$3=6),'Marks Entry 6th'!BP8,IF(AND($E$3=7),'Marks Entry 7th'!BP8,"")))</f>
        <v>0</v>
      </c>
      <c r="EJ9" s="53">
        <f>IF(OR($E9="",$G9=""),"",IF(AND($E$3=6),'Marks Entry 6th'!BQ8,IF(AND($E$3=7),'Marks Entry 7th'!BQ8,"")))</f>
        <v>22</v>
      </c>
      <c r="EK9" s="53">
        <f>IF(OR($E9="",$G9=""),"",IF(AND($E$3=6),'Marks Entry 6th'!BR8,IF(AND($E$3=7),'Marks Entry 7th'!BR8,"")))</f>
        <v>25</v>
      </c>
      <c r="EL9" s="122">
        <f t="shared" ref="EL9:EL72" si="75">IF(AND(EG9="",EH9="",EI9="",EJ9="",EK9=""),"",SUM(EG9:EK9))</f>
        <v>80</v>
      </c>
      <c r="EM9" s="123">
        <f t="shared" ref="EM9:EM72" si="76">COUNTIF(EG9,"ML")*$EG$7+COUNTIF(EH9,"ML")*$EH$7+COUNTIF(EI9,"ML")*$EI$7+COUNTIF(EJ9,"ML")*$EJ$7+COUNTIF(EK9,"ML")*$EK$7</f>
        <v>0</v>
      </c>
      <c r="EN9" s="123">
        <f t="shared" ref="EN9:EN72" si="77">IF(OR($B9="NSO",$B9="",EL9="",EL9=0),"",IF(AND(EG9="",EH9="",EI9="",EJ9="",EK9=""),"",IF(AND(EH9="",EG9=""),$EG$7-EM9,IF(EK9="",($EG$7+$EH$7)-EM9,$EL$7-EM9))))</f>
        <v>100</v>
      </c>
      <c r="EO9" s="123" t="str">
        <f t="shared" ref="EO9:EO72" si="78">IF(OR($B9="NSO",$B9="",EL9="",EL9=0),"",IF(OR(EG9="AB",EI9="AB",EJ9="AB",EK9="AB",EH9="AB"),"AB",IF(EL9&gt;=36%*EN9,"P","S")))</f>
        <v>P</v>
      </c>
      <c r="EP9" s="110" t="str">
        <f t="shared" ref="EP9:EP72" si="79">IF(EL9="","",IF(OR(EO9="",EO9=0,EO9="S",EO9="RE",EO9="F",EO9="AB"),"",IF(EL9&gt;=86%*EN9,"A",IF(EL9&gt;=71%*EN9,"B",IF(EL9&gt;=51%*EN9,"C",IF(EL9&gt;=33%*EN9,"D","E"))))))</f>
        <v>B</v>
      </c>
      <c r="EQ9" s="53">
        <f>IF(OR($E9="",$G9=""),"",IF(AND($E$3=6),'Marks Entry 6th'!BS8,IF(AND($E$3=7),'Marks Entry 7th'!BS8,"")))</f>
        <v>21</v>
      </c>
      <c r="ER9" s="53">
        <f>IF(OR($E9="",$G9=""),"",IF(AND($E$3=6),'Marks Entry 6th'!BT8,IF(AND($E$3=7),'Marks Entry 7th'!BT8,"")))</f>
        <v>0</v>
      </c>
      <c r="ES9" s="53">
        <f>IF(OR($E9="",$G9=""),"",IF(AND($E$3=6),'Marks Entry 6th'!BU8,IF(AND($E$3=7),'Marks Entry 7th'!BU8,"")))</f>
        <v>21</v>
      </c>
      <c r="ET9" s="53">
        <f>IF(OR($E9="",$G9=""),"",IF(AND($E$3=6),'Marks Entry 6th'!BV8,IF(AND($E$3=7),'Marks Entry 7th'!BV8,"")))</f>
        <v>21</v>
      </c>
      <c r="EU9" s="53">
        <f>IF(OR($E9="",$G9=""),"",IF(AND($E$3=6),'Marks Entry 6th'!BW8,IF(AND($E$3=7),'Marks Entry 7th'!BW8,"")))</f>
        <v>21</v>
      </c>
      <c r="EV9" s="122">
        <f t="shared" ref="EV9:EV72" si="80">IF(AND(EQ9="",ER9="",ES9="",ET9="",EU9=""),"",SUM(EQ9:EU9))</f>
        <v>84</v>
      </c>
      <c r="EW9" s="123">
        <f t="shared" ref="EW9:EW72" si="81">COUNTIF(EQ9,"ML")*$EQ$7+COUNTIF(ER9,"ML")*$ER$7+COUNTIF(ES9,"ML")*$ES$7+COUNTIF(ET9,"ML")*$ET$7+COUNTIF(EU9,"ML")*$EU$7</f>
        <v>0</v>
      </c>
      <c r="EX9" s="123">
        <f t="shared" ref="EX9:EX72" si="82">IF(OR($B9="NSO",$B9="",EV9="",EV9=0),"",IF(AND(EQ9="",ER9="",ES9="",ET9="",EU9=""),"",IF(AND(ER9="",EQ9=""),$EQ$7-EW9,IF(EU9="",($EQ$7+$ER$7)-EW9,$EV$7-EW9))))</f>
        <v>100</v>
      </c>
      <c r="EY9" s="123" t="str">
        <f t="shared" ref="EY9:EY72" si="83">IF(OR($B9="NSO",$B9="",EV9="",EV9=0),"",IF(OR(EQ9="AB",ES9="AB",ET9="AB",EU9="AB",ER9="AB"),"AB",IF(EV9&gt;=36%*EX9,"P","S")))</f>
        <v>P</v>
      </c>
      <c r="EZ9" s="110" t="str">
        <f t="shared" ref="EZ9:EZ72" si="84">IF(EV9="","",IF(OR(EY9="",EY9=0,EY9="S",EY9="RE",EY9="F",EY9="AB"),"",IF(EV9&gt;=86%*EX9,"A",IF(EV9&gt;=71%*EX9,"B",IF(EV9&gt;=51%*EX9,"C",IF(EV9&gt;=33%*EX9,"D","E"))))))</f>
        <v>B</v>
      </c>
      <c r="FA9" s="373">
        <f>IF(OR($E9="",$G9=""),"",IF(AND('Marks Entry 6th'!BX8="",'Marks Entry 7th'!BX8=""),"",IF(AND($E$3=6),'Marks Entry 6th'!BX8,IF(AND($E$3=7),'Marks Entry 7th'!BX8,""))))</f>
        <v>30</v>
      </c>
      <c r="FB9" s="373">
        <f>IF(OR($E9="",$G9=""),"",IF(AND('Marks Entry 6th'!BY8="",'Marks Entry 7th'!BY8=""),"",IF(AND($E$3=6),'Marks Entry 6th'!BY8,IF(AND($E$3=7),'Marks Entry 7th'!BY8,""))))</f>
        <v>32</v>
      </c>
      <c r="FC9" s="374">
        <f t="shared" ref="FC9:FC72" si="85">IF(AND(FA9="",FB9=""),"",SUM(FA9:FB9))</f>
        <v>62</v>
      </c>
      <c r="FD9" s="110" t="str">
        <f t="shared" ref="FD9:FD72" si="86">IF(FC9="","",IF(OR(FC9="",FC9=0,FC9="RE",FC9="AB"),"",IF(FC9&gt;85%*$FC$7,"A",IF(FC9&gt;70%*$FC$7,"B",IF(FC9&gt;=50%*$FC$7,"C",IF(FC9&gt;=30%*$FC$7,"D","E"))))))</f>
        <v>C</v>
      </c>
      <c r="FE9" s="373">
        <f>IF(OR($E9="",$G9=""),"",IF(AND('Marks Entry 6th'!BZ8="",'Marks Entry 7th'!BZ8=""),"",IF(AND($E$3=6),'Marks Entry 6th'!BZ8,IF(AND($E$3=7),'Marks Entry 7th'!BZ8,""))))</f>
        <v>40</v>
      </c>
      <c r="FF9" s="373">
        <f>IF(OR($E9="",$G9=""),"",IF(AND('Marks Entry 6th'!CA8="",'Marks Entry 7th'!CA8=""),"",IF(AND($E$3=6),'Marks Entry 6th'!CA8,IF(AND($E$3=7),'Marks Entry 7th'!CA8,""))))</f>
        <v>41</v>
      </c>
      <c r="FG9" s="374">
        <f t="shared" ref="FG9:FG72" si="87">IF(AND(FE9="",FF9=""),"",SUM(FE9:FF9))</f>
        <v>81</v>
      </c>
      <c r="FH9" s="110" t="str">
        <f t="shared" ref="FH9:FH72" si="88">IF(FG9="","",IF(OR(FG9="",FG9=0,FG9="RE",FG9="AB"),"",IF(FG9&gt;85%*$FG$7,"A",IF(FG9&gt;70%*$FG$7,"B",IF(FG9&gt;=50%*$FG$7,"C",IF(FG9&gt;=30%*$FG$7,"D","E"))))))</f>
        <v>B</v>
      </c>
      <c r="FI9" s="79">
        <f t="shared" ref="FI9:FI72" si="89">IF($E$3="","",IF(OR(E9="",G9=""),"",IF(AND(X9="AB",AQ9="AB",BK9="AB",CD9="AB",CW9="AB",DP9="AB"),"AB",SUM(X9,AQ9,BK9,CD9,CW9,DP9))))</f>
        <v>757</v>
      </c>
      <c r="FJ9" s="335">
        <f t="shared" ref="FJ9:FJ72" si="90">IFERROR(IF(FI9="","",FI9*100/SUM(Z9,AS9,BM9,CF9,CY9,DR9)),"")</f>
        <v>63.083333333333336</v>
      </c>
      <c r="FK9" s="85" t="str">
        <f t="shared" ref="FK9:FK72" si="91">IFERROR(IF(FJ9="","",IF(AND(FJ9&gt;=60),"I",IF(AND(FJ9&gt;=48),"II",IF(AND(FJ9&gt;=36),"III","")))),"")</f>
        <v>I</v>
      </c>
      <c r="FL9" s="226" t="str">
        <f t="shared" ref="FL9:FL72" si="92">IFERROR(IF(FI9="","",IF(OR(B9="",G9="",FJ9=""),"",IF(FJ9&gt;=81,"A",IF(FJ9&gt;=61,"B",IF(FJ9&gt;=41,"C",IF(FJ9&gt;=21,"D","E")))))),"")</f>
        <v>B</v>
      </c>
      <c r="FM9" s="86">
        <f t="shared" ref="FM9:FM72" si="93">IFERROR(IF(FJ9="","",SUMPRODUCT((FJ9&lt;$FJ$8:$FJ$207)/COUNTIF($FJ$8:$FJ$207,$FJ$8:$FJ$207))),"")</f>
        <v>11.999999999999986</v>
      </c>
      <c r="FN9" s="334" t="str">
        <f>IFERROR(IF(B9="NSO","NSO",IF(OR(D9="",G9="",F9=""),"",IF(AND(FJ9&gt;=36,'Master sheet'!$D$11="Hindi"),"कक्षा क्रमोन्नत",IF(AND(FJ9&gt;=36,'Master sheet'!$D$11="English"),"Promoted",IF(AND(FJ9&lt;36,'Master sheet'!$D$11="Hindi"),"पुनः परीक्षा","Re-Exam"))))),"")</f>
        <v>कक्षा क्रमोन्नत</v>
      </c>
      <c r="FO9" s="54">
        <f>IF(OR($E9="",$G9=""),"",IF(AND($E$3=6,'Marks Entry 6th'!CB8=""),"",IF(AND($E$3=7,'Marks Entry 7th'!CB8=""),"",IF(AND($E$3=6),'Marks Entry 6th'!CB8,IF(AND($E$3=7),'Marks Entry 7th'!CB8,"")))))</f>
        <v>220</v>
      </c>
      <c r="FP9" s="54">
        <f>IF(OR($E9="",$G9=""),"",IF(AND($E$3=6,'Marks Entry 6th'!CC8=""),"",IF(AND($E$3=7,'Marks Entry 7th'!CC8=""),"",IF(AND($E$3=6),'Marks Entry 6th'!CC8,IF(AND($E$3=7),'Marks Entry 7th'!CC8,"")))))</f>
        <v>168</v>
      </c>
      <c r="FQ9" s="55"/>
      <c r="FY9" s="57">
        <f>IF(AND($E$3=6),'Marks Entry 6th'!I8,IF(AND($E$3=7),'Marks Entry 7th'!I8,""))</f>
        <v>702</v>
      </c>
      <c r="FZ9" s="57">
        <f t="shared" ref="FZ9:FZ72" si="94">SUM(Z9,AS9,BM9,CF9,CY9,DR9)</f>
        <v>1200</v>
      </c>
    </row>
    <row r="10" spans="1:182" ht="18.95" customHeight="1">
      <c r="A10" s="69">
        <v>3</v>
      </c>
      <c r="B10" s="69">
        <f>IF(OR(FY10=0,FY10=""),"",IF(AND($E$3=6),'Marks Entry 6th'!I9,IF(AND($E$3=7),'Marks Entry 7th'!I9,"")))</f>
        <v>703</v>
      </c>
      <c r="C10" s="70">
        <f>IF(OR(B10=0,B10=""),"",IF(AND($E$3=6,'Marks Entry 6th'!B9=""),"",IF(AND($E$3=7,'Marks Entry 7th'!B9=""),"",IF(AND($E$3=6,'Marks Entry 6th'!B9),'Marks Entry 6th'!B9,IF(AND($E$3=7),'Marks Entry 7th'!B9,"")))))</f>
        <v>7</v>
      </c>
      <c r="D10" s="70" t="str">
        <f>IF(OR(B10=0,B10=""),"",IF(AND($E$3=6,'Marks Entry 6th'!C9=""),"",IF(AND($E$3=7,'Marks Entry 7th'!C9=""),"",IF(AND($E$3=6),'Marks Entry 6th'!C9,IF(AND($E$3=7),'Marks Entry 7th'!C9,"")))))</f>
        <v>A</v>
      </c>
      <c r="E10" s="307">
        <f>IF(OR(B10=0,B10=""),"",IF(AND($E$3=6,'Marks Entry 6th'!E9=""),"",IF(AND($E$3=7,'Marks Entry 7th'!E9=""),"",IF(AND($E$3=6),'Marks Entry 6th'!E9,IF(AND($E$3=7),'Marks Entry 7th'!E9,"")))))</f>
        <v>42348</v>
      </c>
      <c r="F10" s="70">
        <f>IF(OR(B10=0,B10=""),"",IF(AND($E$3=6,'Marks Entry 6th'!D9=""),"",IF(AND($E$3=7,'Marks Entry 7th'!D9=""),"",IF(AND($E$3=6),'Marks Entry 6th'!D9,IF(AND($E$3=7),'Marks Entry 7th'!D9,"")))))</f>
        <v>934</v>
      </c>
      <c r="G10" s="306" t="str">
        <f>IF(OR(B10=0,B10=""),"",IF(AND($E$3=6,'Marks Entry 6th'!F9=""),"",IF(AND($E$3=7,'Marks Entry 7th'!F9=""),"",IF(AND($E$3=6),UPPER('Marks Entry 6th'!F9),IF(AND($E$3=7),UPPER('Marks Entry 7th'!F9),"")))))</f>
        <v>ARMAN HUSSAIN</v>
      </c>
      <c r="H10" s="306" t="str">
        <f>IF(OR(B10=0,B10=""),"",IF(AND($E$3=6,'Marks Entry 6th'!G9=""),"",IF(AND($E$3=7,'Marks Entry 7th'!G9=""),"",IF(AND($E$3=6),UPPER('Marks Entry 6th'!G9),IF(AND($E$3=7),UPPER('Marks Entry 7th'!G9),"")))))</f>
        <v>AARIF HUSSAIN</v>
      </c>
      <c r="I10" s="306" t="str">
        <f>IF(OR(B10=0,B10=""),"",IF(AND($E$3=6,'Marks Entry 6th'!H9=""),"",IF(AND($E$3=7,'Marks Entry 7th'!H9=""),"",IF(AND($E$3=6),UPPER('Marks Entry 6th'!H9),IF(AND($E$3=7),UPPER('Marks Entry 7th'!H9),"")))))</f>
        <v>SALMA BANO</v>
      </c>
      <c r="J10" s="65" t="str">
        <f>IF(OR(B10=0,B10=""),"",IF(AND($E$3=6,'Marks Entry 6th'!J9=""),"",IF(AND($E$3=7,'Marks Entry 7th'!J9=""),"",IF(AND($E$3=6),'Marks Entry 6th'!J9,IF(AND($E$3=7),'Marks Entry 7th'!J9,"")))))</f>
        <v>M</v>
      </c>
      <c r="K10" s="65" t="str">
        <f>IF(OR(B10=0,B10=""),"",IF(AND($E$3=6,'Marks Entry 6th'!K9=""),"",IF(AND($E$3=7,'Marks Entry 7th'!K9=""),"",IF(AND($E$3=6),'Marks Entry 6th'!K9,IF(AND($E$3=7),'Marks Entry 7th'!K9,"")))))</f>
        <v>OBC</v>
      </c>
      <c r="L10" s="121">
        <f>IF(OR($E10="",$G10=""),"",IF(AND($E$3=6),'Marks Entry 6th'!L9,IF(AND($E$3=7),'Marks Entry 7th'!L9,"")))</f>
        <v>3</v>
      </c>
      <c r="M10" s="121">
        <f>IF(OR($E10="",$G10=""),"",IF(AND($E$3=6),'Marks Entry 6th'!M9,IF(AND($E$3=7),'Marks Entry 7th'!M9,"")))</f>
        <v>3</v>
      </c>
      <c r="N10" s="121">
        <f>IF(OR($E10="",$G10=""),"",IF(AND($E$3=6),'Marks Entry 6th'!N9,IF(AND($E$3=7),'Marks Entry 7th'!N9,"")))</f>
        <v>3</v>
      </c>
      <c r="O10" s="121">
        <f>IF(OR($E10="",$G10=""),"",IF(AND($E$3=6),'Marks Entry 6th'!O9,IF(AND($E$3=7),'Marks Entry 7th'!O9,"")))</f>
        <v>4</v>
      </c>
      <c r="P10" s="63">
        <f t="shared" si="4"/>
        <v>13</v>
      </c>
      <c r="Q10" s="121">
        <f>IF(OR($E10="",$G10=""),"",IF(AND($E$3=6),'Marks Entry 6th'!P9,IF(AND($E$3=7),'Marks Entry 7th'!P9,"")))</f>
        <v>38</v>
      </c>
      <c r="R10" s="121">
        <f>IF(OR($E10="",$G10=""),"",IF(AND($E$3=6),'Marks Entry 6th'!Q9,IF(AND($E$3=7),'Marks Entry 7th'!Q9,"")))</f>
        <v>12</v>
      </c>
      <c r="S10" s="66">
        <f t="shared" si="5"/>
        <v>50</v>
      </c>
      <c r="T10" s="63">
        <f t="shared" si="6"/>
        <v>63</v>
      </c>
      <c r="U10" s="68">
        <f>IF(OR($E10="",$G10=""),"",IF(AND($E$3=6),'Marks Entry 6th'!R9,IF(AND($E$3=7),'Marks Entry 7th'!R9,"")))</f>
        <v>57</v>
      </c>
      <c r="V10" s="68">
        <f>IF(OR($E10="",$G10=""),"",IF(AND($E$3=6),'Marks Entry 6th'!S9,IF(AND($E$3=7),'Marks Entry 7th'!S9,"")))</f>
        <v>11</v>
      </c>
      <c r="W10" s="67">
        <f t="shared" si="7"/>
        <v>68</v>
      </c>
      <c r="X10" s="63">
        <f t="shared" si="8"/>
        <v>131</v>
      </c>
      <c r="Y10" s="109">
        <f t="shared" si="9"/>
        <v>0</v>
      </c>
      <c r="Z10" s="109">
        <f t="shared" si="10"/>
        <v>200</v>
      </c>
      <c r="AA10" s="109" t="str">
        <f t="shared" si="11"/>
        <v/>
      </c>
      <c r="AB10" s="109" t="str">
        <f t="shared" si="12"/>
        <v>P</v>
      </c>
      <c r="AC10" s="109" t="str">
        <f t="shared" si="13"/>
        <v>I</v>
      </c>
      <c r="AD10" s="111" t="str">
        <f t="shared" si="14"/>
        <v>B</v>
      </c>
      <c r="AE10" s="121">
        <f>IF(OR($E10="",$G10=""),"",IF(AND($E$3=6),'Marks Entry 6th'!T9,IF(AND($E$3=7),'Marks Entry 7th'!T9,"")))</f>
        <v>5</v>
      </c>
      <c r="AF10" s="121">
        <f>IF(OR($E10="",$G10=""),"",IF(AND($E$3=6),'Marks Entry 6th'!U9,IF(AND($E$3=7),'Marks Entry 7th'!U9,"")))</f>
        <v>5</v>
      </c>
      <c r="AG10" s="121">
        <f>IF(OR($E10="",$G10=""),"",IF(AND($E$3=6),'Marks Entry 6th'!V9,IF(AND($E$3=7),'Marks Entry 7th'!V9,"")))</f>
        <v>5</v>
      </c>
      <c r="AH10" s="121">
        <f>IF(OR($E10="",$G10=""),"",IF(AND($E$3=6),'Marks Entry 6th'!W9,IF(AND($E$3=7),'Marks Entry 7th'!W9,"")))</f>
        <v>5</v>
      </c>
      <c r="AI10" s="63">
        <f t="shared" si="15"/>
        <v>20</v>
      </c>
      <c r="AJ10" s="121">
        <f>IF(OR($E10="",$G10=""),"",IF(AND($E$3=6),'Marks Entry 6th'!X9,IF(AND($E$3=7),'Marks Entry 7th'!X9,"")))</f>
        <v>40</v>
      </c>
      <c r="AK10" s="121">
        <f>IF(OR($E10="",$G10=""),"",IF(AND($E$3=6),'Marks Entry 6th'!Y9,IF(AND($E$3=7),'Marks Entry 7th'!Y9,"")))</f>
        <v>11</v>
      </c>
      <c r="AL10" s="66">
        <f t="shared" si="16"/>
        <v>51</v>
      </c>
      <c r="AM10" s="63">
        <f t="shared" si="17"/>
        <v>71</v>
      </c>
      <c r="AN10" s="68">
        <f>IF(OR($E10="",$G10=""),"",IF(AND($E$3=6),'Marks Entry 6th'!Z9,IF(AND($E$3=7),'Marks Entry 7th'!Z9,"")))</f>
        <v>37</v>
      </c>
      <c r="AO10" s="68">
        <f>IF(OR($E10="",$G10=""),"",IF(AND($E$3=6),'Marks Entry 6th'!AA9,IF(AND($E$3=7),'Marks Entry 7th'!AA9,"")))</f>
        <v>23</v>
      </c>
      <c r="AP10" s="66">
        <f t="shared" si="18"/>
        <v>60</v>
      </c>
      <c r="AQ10" s="63">
        <f t="shared" si="19"/>
        <v>131</v>
      </c>
      <c r="AR10" s="109">
        <f t="shared" si="20"/>
        <v>0</v>
      </c>
      <c r="AS10" s="109">
        <f t="shared" si="21"/>
        <v>200</v>
      </c>
      <c r="AT10" s="109" t="str">
        <f t="shared" si="22"/>
        <v/>
      </c>
      <c r="AU10" s="109" t="str">
        <f t="shared" si="23"/>
        <v>P</v>
      </c>
      <c r="AV10" s="109" t="str">
        <f t="shared" si="24"/>
        <v>I</v>
      </c>
      <c r="AW10" s="111" t="str">
        <f t="shared" si="25"/>
        <v>B</v>
      </c>
      <c r="AX10" s="314" t="str">
        <f>IF(OR($E10="",$G10=""),"",IF(AND($E$3=6),'Marks Entry 6th'!AB9,IF(AND($E$3=7),'Marks Entry 7th'!AB9,"")))</f>
        <v>उर्दू (72)</v>
      </c>
      <c r="AY10" s="121">
        <f>IF(OR($E10="",$G10=""),"",IF(AND($E$3=6),'Marks Entry 6th'!AC9,IF(AND($E$3=7),'Marks Entry 7th'!AC9,"")))</f>
        <v>3</v>
      </c>
      <c r="AZ10" s="121">
        <f>IF(OR($E10="",$G10=""),"",IF(AND($E$3=6),'Marks Entry 6th'!AD9,IF(AND($E$3=7),'Marks Entry 7th'!AD9,"")))</f>
        <v>3</v>
      </c>
      <c r="BA10" s="121">
        <f>IF(OR($E10="",$G10=""),"",IF(AND($E$3=6),'Marks Entry 6th'!AE9,IF(AND($E$3=7),'Marks Entry 7th'!AE9,"")))</f>
        <v>5</v>
      </c>
      <c r="BB10" s="121">
        <f>IF(OR($E10="",$G10=""),"",IF(AND($E$3=6),'Marks Entry 6th'!AF9,IF(AND($E$3=7),'Marks Entry 7th'!AF9,"")))</f>
        <v>5</v>
      </c>
      <c r="BC10" s="63">
        <f t="shared" si="26"/>
        <v>16</v>
      </c>
      <c r="BD10" s="121">
        <f>IF(OR($E10="",$G10=""),"",IF(AND($E$3=6),'Marks Entry 6th'!AG9,IF(AND($E$3=7),'Marks Entry 7th'!AG9,"")))</f>
        <v>45</v>
      </c>
      <c r="BE10" s="121">
        <f>IF(OR($E10="",$G10=""),"",IF(AND($E$3=6),'Marks Entry 6th'!AH9,IF(AND($E$3=7),'Marks Entry 7th'!AH9,"")))</f>
        <v>14</v>
      </c>
      <c r="BF10" s="66">
        <f t="shared" si="27"/>
        <v>59</v>
      </c>
      <c r="BG10" s="63">
        <f t="shared" si="28"/>
        <v>75</v>
      </c>
      <c r="BH10" s="68">
        <f>IF(OR($E10="",$G10=""),"",IF(AND($E$3=6),'Marks Entry 6th'!AI9,IF(AND($E$3=7),'Marks Entry 7th'!AI9,"")))</f>
        <v>65</v>
      </c>
      <c r="BI10" s="68">
        <f>IF(OR($E10="",$G10=""),"",IF(AND($E$3=6),'Marks Entry 6th'!AJ9,IF(AND($E$3=7),'Marks Entry 7th'!AJ9,"")))</f>
        <v>25</v>
      </c>
      <c r="BJ10" s="66">
        <f t="shared" si="29"/>
        <v>90</v>
      </c>
      <c r="BK10" s="63">
        <f t="shared" si="30"/>
        <v>165</v>
      </c>
      <c r="BL10" s="109">
        <f t="shared" si="31"/>
        <v>0</v>
      </c>
      <c r="BM10" s="109">
        <f t="shared" si="32"/>
        <v>200</v>
      </c>
      <c r="BN10" s="109" t="str">
        <f t="shared" si="33"/>
        <v/>
      </c>
      <c r="BO10" s="109" t="str">
        <f t="shared" si="34"/>
        <v>P</v>
      </c>
      <c r="BP10" s="109" t="str">
        <f t="shared" si="35"/>
        <v>D</v>
      </c>
      <c r="BQ10" s="111" t="str">
        <f t="shared" si="36"/>
        <v>A</v>
      </c>
      <c r="BR10" s="121">
        <f>IF(OR($E10="",$G10=""),"",IF(AND($E$3=6),'Marks Entry 6th'!AK9,IF(AND($E$3=7),'Marks Entry 7th'!AK9,"")))</f>
        <v>5</v>
      </c>
      <c r="BS10" s="121">
        <f>IF(OR($E10="",$G10=""),"",IF(AND($E$3=6),'Marks Entry 6th'!AL9,IF(AND($E$3=7),'Marks Entry 7th'!AL9,"")))</f>
        <v>5</v>
      </c>
      <c r="BT10" s="121">
        <f>IF(OR($E10="",$G10=""),"",IF(AND($E$3=6),'Marks Entry 6th'!AM9,IF(AND($E$3=7),'Marks Entry 7th'!AM9,"")))</f>
        <v>5</v>
      </c>
      <c r="BU10" s="121">
        <f>IF(OR($E10="",$G10=""),"",IF(AND($E$3=6),'Marks Entry 6th'!AN9,IF(AND($E$3=7),'Marks Entry 7th'!AN9,"")))</f>
        <v>5</v>
      </c>
      <c r="BV10" s="63">
        <f t="shared" si="37"/>
        <v>20</v>
      </c>
      <c r="BW10" s="121">
        <f>IF(OR($E10="",$G10=""),"",IF(AND($E$3=6),'Marks Entry 6th'!AO9,IF(AND($E$3=7),'Marks Entry 7th'!AO9,"")))</f>
        <v>31</v>
      </c>
      <c r="BX10" s="121">
        <f>IF(OR($E10="",$G10=""),"",IF(AND($E$3=6),'Marks Entry 6th'!AP9,IF(AND($E$3=7),'Marks Entry 7th'!AP9,"")))</f>
        <v>12</v>
      </c>
      <c r="BY10" s="66">
        <f t="shared" si="38"/>
        <v>43</v>
      </c>
      <c r="BZ10" s="63">
        <f t="shared" si="39"/>
        <v>63</v>
      </c>
      <c r="CA10" s="68">
        <f>IF(OR($E10="",$G10=""),"",IF(AND($E$3=6),'Marks Entry 6th'!AQ9,IF(AND($E$3=7),'Marks Entry 7th'!AQ9,"")))</f>
        <v>55</v>
      </c>
      <c r="CB10" s="68">
        <f>IF(OR($E10="",$G10=""),"",IF(AND($E$3=6),'Marks Entry 6th'!AR9,IF(AND($E$3=7),'Marks Entry 7th'!AR9,"")))</f>
        <v>8</v>
      </c>
      <c r="CC10" s="66">
        <f t="shared" si="40"/>
        <v>63</v>
      </c>
      <c r="CD10" s="63">
        <f t="shared" si="41"/>
        <v>126</v>
      </c>
      <c r="CE10" s="109">
        <f t="shared" si="42"/>
        <v>0</v>
      </c>
      <c r="CF10" s="109">
        <f t="shared" si="43"/>
        <v>200</v>
      </c>
      <c r="CG10" s="109" t="str">
        <f t="shared" si="44"/>
        <v/>
      </c>
      <c r="CH10" s="109" t="str">
        <f t="shared" si="45"/>
        <v>P</v>
      </c>
      <c r="CI10" s="109" t="str">
        <f t="shared" si="46"/>
        <v>I</v>
      </c>
      <c r="CJ10" s="111" t="str">
        <f t="shared" si="47"/>
        <v>B</v>
      </c>
      <c r="CK10" s="121">
        <f>IF(OR($E10="",$G10=""),"",IF(AND($E$3=6),'Marks Entry 6th'!AS9,IF(AND($E$3=7),'Marks Entry 7th'!AS9,"")))</f>
        <v>5</v>
      </c>
      <c r="CL10" s="121">
        <f>IF(OR($E10="",$G10=""),"",IF(AND($E$3=6),'Marks Entry 6th'!AT9,IF(AND($E$3=7),'Marks Entry 7th'!AT9,"")))</f>
        <v>5</v>
      </c>
      <c r="CM10" s="121">
        <f>IF(OR($E10="",$G10=""),"",IF(AND($E$3=6),'Marks Entry 6th'!AU9,IF(AND($E$3=7),'Marks Entry 7th'!AU9,"")))</f>
        <v>5</v>
      </c>
      <c r="CN10" s="121">
        <f>IF(OR($E10="",$G10=""),"",IF(AND($E$3=6),'Marks Entry 6th'!AV9,IF(AND($E$3=7),'Marks Entry 7th'!AV9,"")))</f>
        <v>5</v>
      </c>
      <c r="CO10" s="63">
        <f t="shared" si="48"/>
        <v>20</v>
      </c>
      <c r="CP10" s="121">
        <f>IF(OR($E10="",$G10=""),"",IF(AND($E$3=6),'Marks Entry 6th'!AW9,IF(AND($E$3=7),'Marks Entry 7th'!AW9,"")))</f>
        <v>23</v>
      </c>
      <c r="CQ10" s="121">
        <f>IF(OR($E10="",$G10=""),"",IF(AND($E$3=6),'Marks Entry 6th'!AX9,IF(AND($E$3=7),'Marks Entry 7th'!AX9,"")))</f>
        <v>10</v>
      </c>
      <c r="CR10" s="66">
        <f t="shared" si="49"/>
        <v>33</v>
      </c>
      <c r="CS10" s="63">
        <f t="shared" si="50"/>
        <v>53</v>
      </c>
      <c r="CT10" s="68">
        <f>IF(OR($E10="",$G10=""),"",IF(AND($E$3=6),'Marks Entry 6th'!AY9,IF(AND($E$3=7),'Marks Entry 7th'!AY9,"")))</f>
        <v>58</v>
      </c>
      <c r="CU10" s="68">
        <f>IF(OR($E10="",$G10=""),"",IF(AND($E$3=6),'Marks Entry 6th'!AZ9,IF(AND($E$3=7),'Marks Entry 7th'!AZ9,"")))</f>
        <v>18</v>
      </c>
      <c r="CV10" s="66">
        <f t="shared" si="51"/>
        <v>76</v>
      </c>
      <c r="CW10" s="63">
        <f t="shared" si="52"/>
        <v>129</v>
      </c>
      <c r="CX10" s="109">
        <f t="shared" si="53"/>
        <v>0</v>
      </c>
      <c r="CY10" s="109">
        <f t="shared" si="54"/>
        <v>200</v>
      </c>
      <c r="CZ10" s="109" t="str">
        <f t="shared" si="55"/>
        <v/>
      </c>
      <c r="DA10" s="109" t="str">
        <f t="shared" si="56"/>
        <v>P</v>
      </c>
      <c r="DB10" s="109" t="str">
        <f t="shared" si="57"/>
        <v>I</v>
      </c>
      <c r="DC10" s="111" t="str">
        <f t="shared" si="58"/>
        <v>B</v>
      </c>
      <c r="DD10" s="121">
        <f>IF(OR($E10="",$G10=""),"",IF(AND($E$3=6),'Marks Entry 6th'!BA9,IF(AND($E$3=7),'Marks Entry 7th'!BA9,"")))</f>
        <v>4</v>
      </c>
      <c r="DE10" s="121">
        <f>IF(OR($E10="",$G10=""),"",IF(AND($E$3=6),'Marks Entry 6th'!BB9,IF(AND($E$3=7),'Marks Entry 7th'!BB9,"")))</f>
        <v>4</v>
      </c>
      <c r="DF10" s="121">
        <f>IF(OR($E10="",$G10=""),"",IF(AND($E$3=6),'Marks Entry 6th'!BC9,IF(AND($E$3=7),'Marks Entry 7th'!BC9,"")))</f>
        <v>4</v>
      </c>
      <c r="DG10" s="121">
        <f>IF(OR($E10="",$G10=""),"",IF(AND($E$3=6),'Marks Entry 6th'!BD9,IF(AND($E$3=7),'Marks Entry 7th'!BD9,"")))</f>
        <v>4</v>
      </c>
      <c r="DH10" s="63">
        <f t="shared" si="59"/>
        <v>16</v>
      </c>
      <c r="DI10" s="121">
        <f>IF(OR($E10="",$G10=""),"",IF(AND($E$3=6),'Marks Entry 6th'!BE9,IF(AND($E$3=7),'Marks Entry 7th'!BE9,"")))</f>
        <v>42</v>
      </c>
      <c r="DJ10" s="121">
        <f>IF(OR($E10="",$G10=""),"",IF(AND($E$3=6),'Marks Entry 6th'!BF9,IF(AND($E$3=7),'Marks Entry 7th'!BF9,"")))</f>
        <v>12</v>
      </c>
      <c r="DK10" s="66">
        <f t="shared" si="60"/>
        <v>54</v>
      </c>
      <c r="DL10" s="63">
        <f t="shared" si="61"/>
        <v>70</v>
      </c>
      <c r="DM10" s="68">
        <f>IF(OR($E10="",$G10=""),"",IF(AND($E$3=6),'Marks Entry 6th'!BG9,IF(AND($E$3=7),'Marks Entry 7th'!BG9,"")))</f>
        <v>66</v>
      </c>
      <c r="DN10" s="68">
        <f>IF(OR($E10="",$G10=""),"",IF(AND($E$3=6),'Marks Entry 6th'!BH9,IF(AND($E$3=7),'Marks Entry 7th'!BH9,"")))</f>
        <v>18</v>
      </c>
      <c r="DO10" s="66">
        <f t="shared" si="62"/>
        <v>84</v>
      </c>
      <c r="DP10" s="63">
        <f t="shared" si="63"/>
        <v>154</v>
      </c>
      <c r="DQ10" s="109">
        <f t="shared" si="64"/>
        <v>0</v>
      </c>
      <c r="DR10" s="109">
        <f t="shared" si="65"/>
        <v>200</v>
      </c>
      <c r="DS10" s="109" t="str">
        <f t="shared" si="66"/>
        <v/>
      </c>
      <c r="DT10" s="109" t="str">
        <f t="shared" si="67"/>
        <v>P</v>
      </c>
      <c r="DU10" s="109" t="str">
        <f t="shared" si="68"/>
        <v>D</v>
      </c>
      <c r="DV10" s="111" t="str">
        <f t="shared" si="69"/>
        <v>B</v>
      </c>
      <c r="DW10" s="53">
        <f>IF(OR($E10="",$G10=""),"",IF(AND($E$3=6),'Marks Entry 6th'!BI9,IF(AND($E$3=7),'Marks Entry 7th'!BI9,"")))</f>
        <v>21</v>
      </c>
      <c r="DX10" s="53">
        <f>IF(OR($E10="",$G10=""),"",IF(AND($E$3=6),'Marks Entry 6th'!BJ9,IF(AND($E$3=7),'Marks Entry 7th'!BJ9,"")))</f>
        <v>18</v>
      </c>
      <c r="DY10" s="53">
        <f>IF(OR($E10="",$G10=""),"",IF(AND($E$3=6),'Marks Entry 6th'!BK9,IF(AND($E$3=7),'Marks Entry 7th'!BK9,"")))</f>
        <v>0</v>
      </c>
      <c r="DZ10" s="53">
        <f>IF(OR($E10="",$G10=""),"",IF(AND($E$3=6),'Marks Entry 6th'!BL9,IF(AND($E$3=7),'Marks Entry 7th'!BL9,"")))</f>
        <v>24</v>
      </c>
      <c r="EA10" s="53">
        <f>IF(OR($E10="",$G10=""),"",IF(AND($E$3=6),'Marks Entry 6th'!BM9,IF(AND($E$3=7),'Marks Entry 7th'!BM9,"")))</f>
        <v>19</v>
      </c>
      <c r="EB10" s="122">
        <f t="shared" si="70"/>
        <v>82</v>
      </c>
      <c r="EC10" s="123">
        <f t="shared" si="71"/>
        <v>0</v>
      </c>
      <c r="ED10" s="123">
        <f t="shared" si="72"/>
        <v>100</v>
      </c>
      <c r="EE10" s="123" t="str">
        <f t="shared" si="73"/>
        <v>P</v>
      </c>
      <c r="EF10" s="110" t="str">
        <f t="shared" si="74"/>
        <v>B</v>
      </c>
      <c r="EG10" s="53">
        <f>IF(OR($E10="",$G10=""),"",IF(AND($E$3=6),'Marks Entry 6th'!BN9,IF(AND($E$3=7),'Marks Entry 7th'!BN9,"")))</f>
        <v>11</v>
      </c>
      <c r="EH10" s="53">
        <f>IF(OR($E10="",$G10=""),"",IF(AND($E$3=6),'Marks Entry 6th'!BO9,IF(AND($E$3=7),'Marks Entry 7th'!BO9,"")))</f>
        <v>22</v>
      </c>
      <c r="EI10" s="53">
        <f>IF(OR($E10="",$G10=""),"",IF(AND($E$3=6),'Marks Entry 6th'!BP9,IF(AND($E$3=7),'Marks Entry 7th'!BP9,"")))</f>
        <v>0</v>
      </c>
      <c r="EJ10" s="53">
        <f>IF(OR($E10="",$G10=""),"",IF(AND($E$3=6),'Marks Entry 6th'!BQ9,IF(AND($E$3=7),'Marks Entry 7th'!BQ9,"")))</f>
        <v>22</v>
      </c>
      <c r="EK10" s="53">
        <f>IF(OR($E10="",$G10=""),"",IF(AND($E$3=6),'Marks Entry 6th'!BR9,IF(AND($E$3=7),'Marks Entry 7th'!BR9,"")))</f>
        <v>25</v>
      </c>
      <c r="EL10" s="122">
        <f t="shared" si="75"/>
        <v>80</v>
      </c>
      <c r="EM10" s="123">
        <f t="shared" si="76"/>
        <v>0</v>
      </c>
      <c r="EN10" s="123">
        <f t="shared" si="77"/>
        <v>100</v>
      </c>
      <c r="EO10" s="123" t="str">
        <f t="shared" si="78"/>
        <v>P</v>
      </c>
      <c r="EP10" s="110" t="str">
        <f t="shared" si="79"/>
        <v>B</v>
      </c>
      <c r="EQ10" s="53">
        <f>IF(OR($E10="",$G10=""),"",IF(AND($E$3=6),'Marks Entry 6th'!BS9,IF(AND($E$3=7),'Marks Entry 7th'!BS9,"")))</f>
        <v>21</v>
      </c>
      <c r="ER10" s="53">
        <f>IF(OR($E10="",$G10=""),"",IF(AND($E$3=6),'Marks Entry 6th'!BT9,IF(AND($E$3=7),'Marks Entry 7th'!BT9,"")))</f>
        <v>0</v>
      </c>
      <c r="ES10" s="53">
        <f>IF(OR($E10="",$G10=""),"",IF(AND($E$3=6),'Marks Entry 6th'!BU9,IF(AND($E$3=7),'Marks Entry 7th'!BU9,"")))</f>
        <v>21</v>
      </c>
      <c r="ET10" s="53">
        <f>IF(OR($E10="",$G10=""),"",IF(AND($E$3=6),'Marks Entry 6th'!BV9,IF(AND($E$3=7),'Marks Entry 7th'!BV9,"")))</f>
        <v>21</v>
      </c>
      <c r="EU10" s="53">
        <f>IF(OR($E10="",$G10=""),"",IF(AND($E$3=6),'Marks Entry 6th'!BW9,IF(AND($E$3=7),'Marks Entry 7th'!BW9,"")))</f>
        <v>21</v>
      </c>
      <c r="EV10" s="122">
        <f t="shared" si="80"/>
        <v>84</v>
      </c>
      <c r="EW10" s="123">
        <f t="shared" si="81"/>
        <v>0</v>
      </c>
      <c r="EX10" s="123">
        <f t="shared" si="82"/>
        <v>100</v>
      </c>
      <c r="EY10" s="123" t="str">
        <f t="shared" si="83"/>
        <v>P</v>
      </c>
      <c r="EZ10" s="110" t="str">
        <f t="shared" si="84"/>
        <v>B</v>
      </c>
      <c r="FA10" s="373" t="str">
        <f>IF(OR($E10="",$G10=""),"",IF(AND('Marks Entry 6th'!BX9="",'Marks Entry 7th'!BX9=""),"",IF(AND($E$3=6),'Marks Entry 6th'!BX9,IF(AND($E$3=7),'Marks Entry 7th'!BX9,""))))</f>
        <v/>
      </c>
      <c r="FB10" s="373" t="str">
        <f>IF(OR($E10="",$G10=""),"",IF(AND('Marks Entry 6th'!BY9="",'Marks Entry 7th'!BY9=""),"",IF(AND($E$3=6),'Marks Entry 6th'!BY9,IF(AND($E$3=7),'Marks Entry 7th'!BY9,""))))</f>
        <v/>
      </c>
      <c r="FC10" s="374" t="str">
        <f t="shared" si="85"/>
        <v/>
      </c>
      <c r="FD10" s="110" t="str">
        <f t="shared" si="86"/>
        <v/>
      </c>
      <c r="FE10" s="373" t="str">
        <f>IF(OR($E10="",$G10=""),"",IF(AND('Marks Entry 6th'!BZ9="",'Marks Entry 7th'!BZ9=""),"",IF(AND($E$3=6),'Marks Entry 6th'!BZ9,IF(AND($E$3=7),'Marks Entry 7th'!BZ9,""))))</f>
        <v/>
      </c>
      <c r="FF10" s="373" t="str">
        <f>IF(OR($E10="",$G10=""),"",IF(AND('Marks Entry 6th'!CA9="",'Marks Entry 7th'!CA9=""),"",IF(AND($E$3=6),'Marks Entry 6th'!CA9,IF(AND($E$3=7),'Marks Entry 7th'!CA9,""))))</f>
        <v/>
      </c>
      <c r="FG10" s="374" t="str">
        <f t="shared" si="87"/>
        <v/>
      </c>
      <c r="FH10" s="110" t="str">
        <f t="shared" si="88"/>
        <v/>
      </c>
      <c r="FI10" s="79">
        <f t="shared" si="89"/>
        <v>836</v>
      </c>
      <c r="FJ10" s="335">
        <f t="shared" si="90"/>
        <v>69.666666666666671</v>
      </c>
      <c r="FK10" s="85" t="str">
        <f t="shared" si="91"/>
        <v>I</v>
      </c>
      <c r="FL10" s="226" t="str">
        <f t="shared" si="92"/>
        <v>B</v>
      </c>
      <c r="FM10" s="86">
        <f t="shared" si="93"/>
        <v>5.9999999999999858</v>
      </c>
      <c r="FN10" s="334" t="str">
        <f>IFERROR(IF(B10="NSO","NSO",IF(OR(D10="",G10="",F10=""),"",IF(AND(FJ10&gt;=36,'Master sheet'!$D$11="Hindi"),"कक्षा क्रमोन्नत",IF(AND(FJ10&gt;=36,'Master sheet'!$D$11="English"),"Promoted",IF(AND(FJ10&lt;36,'Master sheet'!$D$11="Hindi"),"पुनः परीक्षा","Re-Exam"))))),"")</f>
        <v>कक्षा क्रमोन्नत</v>
      </c>
      <c r="FO10" s="54">
        <f>IF(OR($E10="",$G10=""),"",IF(AND($E$3=6,'Marks Entry 6th'!CB9=""),"",IF(AND($E$3=7,'Marks Entry 7th'!CB9=""),"",IF(AND($E$3=6),'Marks Entry 6th'!CB9,IF(AND($E$3=7),'Marks Entry 7th'!CB9,"")))))</f>
        <v>360</v>
      </c>
      <c r="FP10" s="54">
        <f>IF(OR($E10="",$G10=""),"",IF(AND($E$3=6,'Marks Entry 6th'!CC9=""),"",IF(AND($E$3=7,'Marks Entry 7th'!CC9=""),"",IF(AND($E$3=6),'Marks Entry 6th'!CC9,IF(AND($E$3=7),'Marks Entry 7th'!CC9,"")))))</f>
        <v>160</v>
      </c>
      <c r="FQ10" s="55"/>
      <c r="FY10" s="57">
        <f>IF(AND($E$3=6),'Marks Entry 6th'!I9,IF(AND($E$3=7),'Marks Entry 7th'!I9,""))</f>
        <v>703</v>
      </c>
      <c r="FZ10" s="57">
        <f t="shared" si="94"/>
        <v>1200</v>
      </c>
    </row>
    <row r="11" spans="1:182" ht="18.95" customHeight="1">
      <c r="A11" s="69">
        <v>4</v>
      </c>
      <c r="B11" s="69">
        <f>IF(OR(FY11=0,FY11=""),"",IF(AND($E$3=6),'Marks Entry 6th'!I10,IF(AND($E$3=7),'Marks Entry 7th'!I10,"")))</f>
        <v>704</v>
      </c>
      <c r="C11" s="70">
        <f>IF(OR(B11=0,B11=""),"",IF(AND($E$3=6,'Marks Entry 6th'!B10=""),"",IF(AND($E$3=7,'Marks Entry 7th'!B10=""),"",IF(AND($E$3=6,'Marks Entry 6th'!B10),'Marks Entry 6th'!B10,IF(AND($E$3=7),'Marks Entry 7th'!B10,"")))))</f>
        <v>7</v>
      </c>
      <c r="D11" s="70" t="str">
        <f>IF(OR(B11=0,B11=""),"",IF(AND($E$3=6,'Marks Entry 6th'!C10=""),"",IF(AND($E$3=7,'Marks Entry 7th'!C10=""),"",IF(AND($E$3=6),'Marks Entry 6th'!C10,IF(AND($E$3=7),'Marks Entry 7th'!C10,"")))))</f>
        <v>A</v>
      </c>
      <c r="E11" s="307">
        <f>IF(OR(B11=0,B11=""),"",IF(AND($E$3=6,'Marks Entry 6th'!E10=""),"",IF(AND($E$3=7,'Marks Entry 7th'!E10=""),"",IF(AND($E$3=6),'Marks Entry 6th'!E10,IF(AND($E$3=7),'Marks Entry 7th'!E10,"")))))</f>
        <v>42491</v>
      </c>
      <c r="F11" s="70">
        <f>IF(OR(B11=0,B11=""),"",IF(AND($E$3=6,'Marks Entry 6th'!D10=""),"",IF(AND($E$3=7,'Marks Entry 7th'!D10=""),"",IF(AND($E$3=6),'Marks Entry 6th'!D10,IF(AND($E$3=7),'Marks Entry 7th'!D10,"")))))</f>
        <v>926</v>
      </c>
      <c r="G11" s="306" t="str">
        <f>IF(OR(B11=0,B11=""),"",IF(AND($E$3=6,'Marks Entry 6th'!F10=""),"",IF(AND($E$3=7,'Marks Entry 7th'!F10=""),"",IF(AND($E$3=6),UPPER('Marks Entry 6th'!F10),IF(AND($E$3=7),UPPER('Marks Entry 7th'!F10),"")))))</f>
        <v>ARMAN SHAH</v>
      </c>
      <c r="H11" s="306" t="str">
        <f>IF(OR(B11=0,B11=""),"",IF(AND($E$3=6,'Marks Entry 6th'!G10=""),"",IF(AND($E$3=7,'Marks Entry 7th'!G10=""),"",IF(AND($E$3=6),UPPER('Marks Entry 6th'!G10),IF(AND($E$3=7),UPPER('Marks Entry 7th'!G10),"")))))</f>
        <v>JAKIR SHAH</v>
      </c>
      <c r="I11" s="306" t="str">
        <f>IF(OR(B11=0,B11=""),"",IF(AND($E$3=6,'Marks Entry 6th'!H10=""),"",IF(AND($E$3=7,'Marks Entry 7th'!H10=""),"",IF(AND($E$3=6),UPPER('Marks Entry 6th'!H10),IF(AND($E$3=7),UPPER('Marks Entry 7th'!H10),"")))))</f>
        <v>HEENA BANU</v>
      </c>
      <c r="J11" s="65" t="str">
        <f>IF(OR(B11=0,B11=""),"",IF(AND($E$3=6,'Marks Entry 6th'!J10=""),"",IF(AND($E$3=7,'Marks Entry 7th'!J10=""),"",IF(AND($E$3=6),'Marks Entry 6th'!J10,IF(AND($E$3=7),'Marks Entry 7th'!J10,"")))))</f>
        <v>M</v>
      </c>
      <c r="K11" s="65" t="str">
        <f>IF(OR(B11=0,B11=""),"",IF(AND($E$3=6,'Marks Entry 6th'!K10=""),"",IF(AND($E$3=7,'Marks Entry 7th'!K10=""),"",IF(AND($E$3=6),'Marks Entry 6th'!K10,IF(AND($E$3=7),'Marks Entry 7th'!K10,"")))))</f>
        <v>OBC</v>
      </c>
      <c r="L11" s="121">
        <f>IF(OR($E11="",$G11=""),"",IF(AND($E$3=6),'Marks Entry 6th'!L10,IF(AND($E$3=7),'Marks Entry 7th'!L10,"")))</f>
        <v>3</v>
      </c>
      <c r="M11" s="121">
        <f>IF(OR($E11="",$G11=""),"",IF(AND($E$3=6),'Marks Entry 6th'!M10,IF(AND($E$3=7),'Marks Entry 7th'!M10,"")))</f>
        <v>3</v>
      </c>
      <c r="N11" s="121">
        <f>IF(OR($E11="",$G11=""),"",IF(AND($E$3=6),'Marks Entry 6th'!N10,IF(AND($E$3=7),'Marks Entry 7th'!N10,"")))</f>
        <v>3</v>
      </c>
      <c r="O11" s="121">
        <f>IF(OR($E11="",$G11=""),"",IF(AND($E$3=6),'Marks Entry 6th'!O10,IF(AND($E$3=7),'Marks Entry 7th'!O10,"")))</f>
        <v>4</v>
      </c>
      <c r="P11" s="63">
        <f t="shared" si="4"/>
        <v>13</v>
      </c>
      <c r="Q11" s="121">
        <f>IF(OR($E11="",$G11=""),"",IF(AND($E$3=6),'Marks Entry 6th'!P10,IF(AND($E$3=7),'Marks Entry 7th'!P10,"")))</f>
        <v>35</v>
      </c>
      <c r="R11" s="121">
        <f>IF(OR($E11="",$G11=""),"",IF(AND($E$3=6),'Marks Entry 6th'!Q10,IF(AND($E$3=7),'Marks Entry 7th'!Q10,"")))</f>
        <v>11</v>
      </c>
      <c r="S11" s="66">
        <f t="shared" si="5"/>
        <v>46</v>
      </c>
      <c r="T11" s="63">
        <f t="shared" si="6"/>
        <v>59</v>
      </c>
      <c r="U11" s="68">
        <f>IF(OR($E11="",$G11=""),"",IF(AND($E$3=6),'Marks Entry 6th'!R10,IF(AND($E$3=7),'Marks Entry 7th'!R10,"")))</f>
        <v>65</v>
      </c>
      <c r="V11" s="68">
        <f>IF(OR($E11="",$G11=""),"",IF(AND($E$3=6),'Marks Entry 6th'!S10,IF(AND($E$3=7),'Marks Entry 7th'!S10,"")))</f>
        <v>11</v>
      </c>
      <c r="W11" s="67">
        <f t="shared" si="7"/>
        <v>76</v>
      </c>
      <c r="X11" s="63">
        <f t="shared" si="8"/>
        <v>135</v>
      </c>
      <c r="Y11" s="109">
        <f t="shared" si="9"/>
        <v>0</v>
      </c>
      <c r="Z11" s="109">
        <f t="shared" si="10"/>
        <v>200</v>
      </c>
      <c r="AA11" s="109" t="str">
        <f t="shared" si="11"/>
        <v/>
      </c>
      <c r="AB11" s="109" t="str">
        <f t="shared" si="12"/>
        <v>P</v>
      </c>
      <c r="AC11" s="109" t="str">
        <f t="shared" si="13"/>
        <v>I</v>
      </c>
      <c r="AD11" s="111" t="str">
        <f t="shared" si="14"/>
        <v>B</v>
      </c>
      <c r="AE11" s="121">
        <f>IF(OR($E11="",$G11=""),"",IF(AND($E$3=6),'Marks Entry 6th'!T10,IF(AND($E$3=7),'Marks Entry 7th'!T10,"")))</f>
        <v>4</v>
      </c>
      <c r="AF11" s="121">
        <f>IF(OR($E11="",$G11=""),"",IF(AND($E$3=6),'Marks Entry 6th'!U10,IF(AND($E$3=7),'Marks Entry 7th'!U10,"")))</f>
        <v>4</v>
      </c>
      <c r="AG11" s="121" t="str">
        <f>IF(OR($E11="",$G11=""),"",IF(AND($E$3=6),'Marks Entry 6th'!V10,IF(AND($E$3=7),'Marks Entry 7th'!V10,"")))</f>
        <v>AB</v>
      </c>
      <c r="AH11" s="121">
        <f>IF(OR($E11="",$G11=""),"",IF(AND($E$3=6),'Marks Entry 6th'!W10,IF(AND($E$3=7),'Marks Entry 7th'!W10,"")))</f>
        <v>5</v>
      </c>
      <c r="AI11" s="63">
        <f t="shared" si="15"/>
        <v>13</v>
      </c>
      <c r="AJ11" s="121">
        <f>IF(OR($E11="",$G11=""),"",IF(AND($E$3=6),'Marks Entry 6th'!X10,IF(AND($E$3=7),'Marks Entry 7th'!X10,"")))</f>
        <v>41</v>
      </c>
      <c r="AK11" s="121">
        <f>IF(OR($E11="",$G11=""),"",IF(AND($E$3=6),'Marks Entry 6th'!Y10,IF(AND($E$3=7),'Marks Entry 7th'!Y10,"")))</f>
        <v>10</v>
      </c>
      <c r="AL11" s="66">
        <f t="shared" si="16"/>
        <v>51</v>
      </c>
      <c r="AM11" s="63">
        <f t="shared" si="17"/>
        <v>64</v>
      </c>
      <c r="AN11" s="68">
        <f>IF(OR($E11="",$G11=""),"",IF(AND($E$3=6),'Marks Entry 6th'!Z10,IF(AND($E$3=7),'Marks Entry 7th'!Z10,"")))</f>
        <v>67</v>
      </c>
      <c r="AO11" s="68">
        <f>IF(OR($E11="",$G11=""),"",IF(AND($E$3=6),'Marks Entry 6th'!AA10,IF(AND($E$3=7),'Marks Entry 7th'!AA10,"")))</f>
        <v>25</v>
      </c>
      <c r="AP11" s="66">
        <f t="shared" si="18"/>
        <v>92</v>
      </c>
      <c r="AQ11" s="63">
        <f t="shared" si="19"/>
        <v>156</v>
      </c>
      <c r="AR11" s="109">
        <f t="shared" si="20"/>
        <v>0</v>
      </c>
      <c r="AS11" s="109">
        <f t="shared" si="21"/>
        <v>200</v>
      </c>
      <c r="AT11" s="109" t="str">
        <f t="shared" si="22"/>
        <v/>
      </c>
      <c r="AU11" s="109" t="str">
        <f t="shared" si="23"/>
        <v>P</v>
      </c>
      <c r="AV11" s="109" t="str">
        <f t="shared" si="24"/>
        <v>D</v>
      </c>
      <c r="AW11" s="111" t="str">
        <f t="shared" si="25"/>
        <v>B</v>
      </c>
      <c r="AX11" s="314" t="str">
        <f>IF(OR($E11="",$G11=""),"",IF(AND($E$3=6),'Marks Entry 6th'!AB10,IF(AND($E$3=7),'Marks Entry 7th'!AB10,"")))</f>
        <v>गुजराती (73)</v>
      </c>
      <c r="AY11" s="121">
        <f>IF(OR($E11="",$G11=""),"",IF(AND($E$3=6),'Marks Entry 6th'!AC10,IF(AND($E$3=7),'Marks Entry 7th'!AC10,"")))</f>
        <v>5</v>
      </c>
      <c r="AZ11" s="121">
        <f>IF(OR($E11="",$G11=""),"",IF(AND($E$3=6),'Marks Entry 6th'!AD10,IF(AND($E$3=7),'Marks Entry 7th'!AD10,"")))</f>
        <v>5</v>
      </c>
      <c r="BA11" s="121">
        <f>IF(OR($E11="",$G11=""),"",IF(AND($E$3=6),'Marks Entry 6th'!AE10,IF(AND($E$3=7),'Marks Entry 7th'!AE10,"")))</f>
        <v>5</v>
      </c>
      <c r="BB11" s="121">
        <f>IF(OR($E11="",$G11=""),"",IF(AND($E$3=6),'Marks Entry 6th'!AF10,IF(AND($E$3=7),'Marks Entry 7th'!AF10,"")))</f>
        <v>5</v>
      </c>
      <c r="BC11" s="63">
        <f t="shared" si="26"/>
        <v>20</v>
      </c>
      <c r="BD11" s="121">
        <f>IF(OR($E11="",$G11=""),"",IF(AND($E$3=6),'Marks Entry 6th'!AG10,IF(AND($E$3=7),'Marks Entry 7th'!AG10,"")))</f>
        <v>40</v>
      </c>
      <c r="BE11" s="121">
        <f>IF(OR($E11="",$G11=""),"",IF(AND($E$3=6),'Marks Entry 6th'!AH10,IF(AND($E$3=7),'Marks Entry 7th'!AH10,"")))</f>
        <v>15</v>
      </c>
      <c r="BF11" s="66">
        <f t="shared" si="27"/>
        <v>55</v>
      </c>
      <c r="BG11" s="63">
        <f t="shared" si="28"/>
        <v>75</v>
      </c>
      <c r="BH11" s="68">
        <f>IF(OR($E11="",$G11=""),"",IF(AND($E$3=6),'Marks Entry 6th'!AI10,IF(AND($E$3=7),'Marks Entry 7th'!AI10,"")))</f>
        <v>62</v>
      </c>
      <c r="BI11" s="68">
        <f>IF(OR($E11="",$G11=""),"",IF(AND($E$3=6),'Marks Entry 6th'!AJ10,IF(AND($E$3=7),'Marks Entry 7th'!AJ10,"")))</f>
        <v>24</v>
      </c>
      <c r="BJ11" s="66">
        <f t="shared" si="29"/>
        <v>86</v>
      </c>
      <c r="BK11" s="63">
        <f t="shared" si="30"/>
        <v>161</v>
      </c>
      <c r="BL11" s="109">
        <f t="shared" si="31"/>
        <v>0</v>
      </c>
      <c r="BM11" s="109">
        <f t="shared" si="32"/>
        <v>200</v>
      </c>
      <c r="BN11" s="109" t="str">
        <f t="shared" si="33"/>
        <v/>
      </c>
      <c r="BO11" s="109" t="str">
        <f t="shared" si="34"/>
        <v>P</v>
      </c>
      <c r="BP11" s="109" t="str">
        <f t="shared" si="35"/>
        <v>D</v>
      </c>
      <c r="BQ11" s="111" t="str">
        <f t="shared" si="36"/>
        <v>B</v>
      </c>
      <c r="BR11" s="121">
        <f>IF(OR($E11="",$G11=""),"",IF(AND($E$3=6),'Marks Entry 6th'!AK10,IF(AND($E$3=7),'Marks Entry 7th'!AK10,"")))</f>
        <v>5</v>
      </c>
      <c r="BS11" s="121">
        <f>IF(OR($E11="",$G11=""),"",IF(AND($E$3=6),'Marks Entry 6th'!AL10,IF(AND($E$3=7),'Marks Entry 7th'!AL10,"")))</f>
        <v>5</v>
      </c>
      <c r="BT11" s="121">
        <f>IF(OR($E11="",$G11=""),"",IF(AND($E$3=6),'Marks Entry 6th'!AM10,IF(AND($E$3=7),'Marks Entry 7th'!AM10,"")))</f>
        <v>5</v>
      </c>
      <c r="BU11" s="121">
        <f>IF(OR($E11="",$G11=""),"",IF(AND($E$3=6),'Marks Entry 6th'!AN10,IF(AND($E$3=7),'Marks Entry 7th'!AN10,"")))</f>
        <v>5</v>
      </c>
      <c r="BV11" s="63">
        <f t="shared" si="37"/>
        <v>20</v>
      </c>
      <c r="BW11" s="121">
        <f>IF(OR($E11="",$G11=""),"",IF(AND($E$3=6),'Marks Entry 6th'!AO10,IF(AND($E$3=7),'Marks Entry 7th'!AO10,"")))</f>
        <v>31</v>
      </c>
      <c r="BX11" s="121">
        <f>IF(OR($E11="",$G11=""),"",IF(AND($E$3=6),'Marks Entry 6th'!AP10,IF(AND($E$3=7),'Marks Entry 7th'!AP10,"")))</f>
        <v>10</v>
      </c>
      <c r="BY11" s="66">
        <f t="shared" si="38"/>
        <v>41</v>
      </c>
      <c r="BZ11" s="63">
        <f t="shared" si="39"/>
        <v>61</v>
      </c>
      <c r="CA11" s="68">
        <f>IF(OR($E11="",$G11=""),"",IF(AND($E$3=6),'Marks Entry 6th'!AQ10,IF(AND($E$3=7),'Marks Entry 7th'!AQ10,"")))</f>
        <v>55</v>
      </c>
      <c r="CB11" s="68">
        <f>IF(OR($E11="",$G11=""),"",IF(AND($E$3=6),'Marks Entry 6th'!AR10,IF(AND($E$3=7),'Marks Entry 7th'!AR10,"")))</f>
        <v>8</v>
      </c>
      <c r="CC11" s="66">
        <f t="shared" si="40"/>
        <v>63</v>
      </c>
      <c r="CD11" s="63">
        <f t="shared" si="41"/>
        <v>124</v>
      </c>
      <c r="CE11" s="109">
        <f t="shared" si="42"/>
        <v>0</v>
      </c>
      <c r="CF11" s="109">
        <f t="shared" si="43"/>
        <v>200</v>
      </c>
      <c r="CG11" s="109" t="str">
        <f t="shared" si="44"/>
        <v/>
      </c>
      <c r="CH11" s="109" t="str">
        <f t="shared" si="45"/>
        <v>P</v>
      </c>
      <c r="CI11" s="109" t="str">
        <f t="shared" si="46"/>
        <v>I</v>
      </c>
      <c r="CJ11" s="111" t="str">
        <f t="shared" si="47"/>
        <v>B</v>
      </c>
      <c r="CK11" s="121">
        <f>IF(OR($E11="",$G11=""),"",IF(AND($E$3=6),'Marks Entry 6th'!AS10,IF(AND($E$3=7),'Marks Entry 7th'!AS10,"")))</f>
        <v>5</v>
      </c>
      <c r="CL11" s="121">
        <f>IF(OR($E11="",$G11=""),"",IF(AND($E$3=6),'Marks Entry 6th'!AT10,IF(AND($E$3=7),'Marks Entry 7th'!AT10,"")))</f>
        <v>5</v>
      </c>
      <c r="CM11" s="121">
        <f>IF(OR($E11="",$G11=""),"",IF(AND($E$3=6),'Marks Entry 6th'!AU10,IF(AND($E$3=7),'Marks Entry 7th'!AU10,"")))</f>
        <v>5</v>
      </c>
      <c r="CN11" s="121">
        <f>IF(OR($E11="",$G11=""),"",IF(AND($E$3=6),'Marks Entry 6th'!AV10,IF(AND($E$3=7),'Marks Entry 7th'!AV10,"")))</f>
        <v>5</v>
      </c>
      <c r="CO11" s="63">
        <f t="shared" si="48"/>
        <v>20</v>
      </c>
      <c r="CP11" s="121">
        <f>IF(OR($E11="",$G11=""),"",IF(AND($E$3=6),'Marks Entry 6th'!AW10,IF(AND($E$3=7),'Marks Entry 7th'!AW10,"")))</f>
        <v>25</v>
      </c>
      <c r="CQ11" s="121">
        <f>IF(OR($E11="",$G11=""),"",IF(AND($E$3=6),'Marks Entry 6th'!AX10,IF(AND($E$3=7),'Marks Entry 7th'!AX10,"")))</f>
        <v>11</v>
      </c>
      <c r="CR11" s="66">
        <f t="shared" si="49"/>
        <v>36</v>
      </c>
      <c r="CS11" s="63">
        <f t="shared" si="50"/>
        <v>56</v>
      </c>
      <c r="CT11" s="68">
        <f>IF(OR($E11="",$G11=""),"",IF(AND($E$3=6),'Marks Entry 6th'!AY10,IF(AND($E$3=7),'Marks Entry 7th'!AY10,"")))</f>
        <v>58</v>
      </c>
      <c r="CU11" s="68">
        <f>IF(OR($E11="",$G11=""),"",IF(AND($E$3=6),'Marks Entry 6th'!AZ10,IF(AND($E$3=7),'Marks Entry 7th'!AZ10,"")))</f>
        <v>17</v>
      </c>
      <c r="CV11" s="66">
        <f t="shared" si="51"/>
        <v>75</v>
      </c>
      <c r="CW11" s="63">
        <f t="shared" si="52"/>
        <v>131</v>
      </c>
      <c r="CX11" s="109">
        <f t="shared" si="53"/>
        <v>0</v>
      </c>
      <c r="CY11" s="109">
        <f t="shared" si="54"/>
        <v>200</v>
      </c>
      <c r="CZ11" s="109" t="str">
        <f t="shared" si="55"/>
        <v/>
      </c>
      <c r="DA11" s="109" t="str">
        <f t="shared" si="56"/>
        <v>P</v>
      </c>
      <c r="DB11" s="109" t="str">
        <f t="shared" si="57"/>
        <v>I</v>
      </c>
      <c r="DC11" s="111" t="str">
        <f t="shared" si="58"/>
        <v>B</v>
      </c>
      <c r="DD11" s="121">
        <f>IF(OR($E11="",$G11=""),"",IF(AND($E$3=6),'Marks Entry 6th'!BA10,IF(AND($E$3=7),'Marks Entry 7th'!BA10,"")))</f>
        <v>4</v>
      </c>
      <c r="DE11" s="121">
        <f>IF(OR($E11="",$G11=""),"",IF(AND($E$3=6),'Marks Entry 6th'!BB10,IF(AND($E$3=7),'Marks Entry 7th'!BB10,"")))</f>
        <v>4</v>
      </c>
      <c r="DF11" s="121">
        <f>IF(OR($E11="",$G11=""),"",IF(AND($E$3=6),'Marks Entry 6th'!BC10,IF(AND($E$3=7),'Marks Entry 7th'!BC10,"")))</f>
        <v>4</v>
      </c>
      <c r="DG11" s="121">
        <f>IF(OR($E11="",$G11=""),"",IF(AND($E$3=6),'Marks Entry 6th'!BD10,IF(AND($E$3=7),'Marks Entry 7th'!BD10,"")))</f>
        <v>4</v>
      </c>
      <c r="DH11" s="63">
        <f t="shared" si="59"/>
        <v>16</v>
      </c>
      <c r="DI11" s="121">
        <f>IF(OR($E11="",$G11=""),"",IF(AND($E$3=6),'Marks Entry 6th'!BE10,IF(AND($E$3=7),'Marks Entry 7th'!BE10,"")))</f>
        <v>42</v>
      </c>
      <c r="DJ11" s="121">
        <f>IF(OR($E11="",$G11=""),"",IF(AND($E$3=6),'Marks Entry 6th'!BF10,IF(AND($E$3=7),'Marks Entry 7th'!BF10,"")))</f>
        <v>10</v>
      </c>
      <c r="DK11" s="66">
        <f t="shared" si="60"/>
        <v>52</v>
      </c>
      <c r="DL11" s="63">
        <f t="shared" si="61"/>
        <v>68</v>
      </c>
      <c r="DM11" s="68">
        <f>IF(OR($E11="",$G11=""),"",IF(AND($E$3=6),'Marks Entry 6th'!BG10,IF(AND($E$3=7),'Marks Entry 7th'!BG10,"")))</f>
        <v>66</v>
      </c>
      <c r="DN11" s="68">
        <f>IF(OR($E11="",$G11=""),"",IF(AND($E$3=6),'Marks Entry 6th'!BH10,IF(AND($E$3=7),'Marks Entry 7th'!BH10,"")))</f>
        <v>18</v>
      </c>
      <c r="DO11" s="66">
        <f t="shared" si="62"/>
        <v>84</v>
      </c>
      <c r="DP11" s="63">
        <f t="shared" si="63"/>
        <v>152</v>
      </c>
      <c r="DQ11" s="109">
        <f t="shared" si="64"/>
        <v>0</v>
      </c>
      <c r="DR11" s="109">
        <f t="shared" si="65"/>
        <v>200</v>
      </c>
      <c r="DS11" s="109" t="str">
        <f t="shared" si="66"/>
        <v/>
      </c>
      <c r="DT11" s="109" t="str">
        <f t="shared" si="67"/>
        <v>P</v>
      </c>
      <c r="DU11" s="109" t="str">
        <f t="shared" si="68"/>
        <v>D</v>
      </c>
      <c r="DV11" s="111" t="str">
        <f t="shared" si="69"/>
        <v>B</v>
      </c>
      <c r="DW11" s="53">
        <f>IF(OR($E11="",$G11=""),"",IF(AND($E$3=6),'Marks Entry 6th'!BI10,IF(AND($E$3=7),'Marks Entry 7th'!BI10,"")))</f>
        <v>20</v>
      </c>
      <c r="DX11" s="53">
        <f>IF(OR($E11="",$G11=""),"",IF(AND($E$3=6),'Marks Entry 6th'!BJ10,IF(AND($E$3=7),'Marks Entry 7th'!BJ10,"")))</f>
        <v>18</v>
      </c>
      <c r="DY11" s="53">
        <f>IF(OR($E11="",$G11=""),"",IF(AND($E$3=6),'Marks Entry 6th'!BK10,IF(AND($E$3=7),'Marks Entry 7th'!BK10,"")))</f>
        <v>0</v>
      </c>
      <c r="DZ11" s="53">
        <f>IF(OR($E11="",$G11=""),"",IF(AND($E$3=6),'Marks Entry 6th'!BL10,IF(AND($E$3=7),'Marks Entry 7th'!BL10,"")))</f>
        <v>24</v>
      </c>
      <c r="EA11" s="53">
        <f>IF(OR($E11="",$G11=""),"",IF(AND($E$3=6),'Marks Entry 6th'!BM10,IF(AND($E$3=7),'Marks Entry 7th'!BM10,"")))</f>
        <v>19</v>
      </c>
      <c r="EB11" s="122">
        <f t="shared" si="70"/>
        <v>81</v>
      </c>
      <c r="EC11" s="123">
        <f t="shared" si="71"/>
        <v>0</v>
      </c>
      <c r="ED11" s="123">
        <f t="shared" si="72"/>
        <v>100</v>
      </c>
      <c r="EE11" s="123" t="str">
        <f t="shared" si="73"/>
        <v>P</v>
      </c>
      <c r="EF11" s="110" t="str">
        <f t="shared" si="74"/>
        <v>B</v>
      </c>
      <c r="EG11" s="53">
        <f>IF(OR($E11="",$G11=""),"",IF(AND($E$3=6),'Marks Entry 6th'!BN10,IF(AND($E$3=7),'Marks Entry 7th'!BN10,"")))</f>
        <v>11</v>
      </c>
      <c r="EH11" s="53">
        <f>IF(OR($E11="",$G11=""),"",IF(AND($E$3=6),'Marks Entry 6th'!BO10,IF(AND($E$3=7),'Marks Entry 7th'!BO10,"")))</f>
        <v>22</v>
      </c>
      <c r="EI11" s="53">
        <f>IF(OR($E11="",$G11=""),"",IF(AND($E$3=6),'Marks Entry 6th'!BP10,IF(AND($E$3=7),'Marks Entry 7th'!BP10,"")))</f>
        <v>0</v>
      </c>
      <c r="EJ11" s="53">
        <f>IF(OR($E11="",$G11=""),"",IF(AND($E$3=6),'Marks Entry 6th'!BQ10,IF(AND($E$3=7),'Marks Entry 7th'!BQ10,"")))</f>
        <v>22</v>
      </c>
      <c r="EK11" s="53">
        <f>IF(OR($E11="",$G11=""),"",IF(AND($E$3=6),'Marks Entry 6th'!BR10,IF(AND($E$3=7),'Marks Entry 7th'!BR10,"")))</f>
        <v>26</v>
      </c>
      <c r="EL11" s="122">
        <f t="shared" si="75"/>
        <v>81</v>
      </c>
      <c r="EM11" s="123">
        <f t="shared" si="76"/>
        <v>0</v>
      </c>
      <c r="EN11" s="123">
        <f t="shared" si="77"/>
        <v>100</v>
      </c>
      <c r="EO11" s="123" t="str">
        <f t="shared" si="78"/>
        <v>P</v>
      </c>
      <c r="EP11" s="110" t="str">
        <f t="shared" si="79"/>
        <v>B</v>
      </c>
      <c r="EQ11" s="53">
        <f>IF(OR($E11="",$G11=""),"",IF(AND($E$3=6),'Marks Entry 6th'!BS10,IF(AND($E$3=7),'Marks Entry 7th'!BS10,"")))</f>
        <v>21</v>
      </c>
      <c r="ER11" s="53">
        <f>IF(OR($E11="",$G11=""),"",IF(AND($E$3=6),'Marks Entry 6th'!BT10,IF(AND($E$3=7),'Marks Entry 7th'!BT10,"")))</f>
        <v>0</v>
      </c>
      <c r="ES11" s="53">
        <f>IF(OR($E11="",$G11=""),"",IF(AND($E$3=6),'Marks Entry 6th'!BU10,IF(AND($E$3=7),'Marks Entry 7th'!BU10,"")))</f>
        <v>21</v>
      </c>
      <c r="ET11" s="53">
        <f>IF(OR($E11="",$G11=""),"",IF(AND($E$3=6),'Marks Entry 6th'!BV10,IF(AND($E$3=7),'Marks Entry 7th'!BV10,"")))</f>
        <v>21</v>
      </c>
      <c r="EU11" s="53">
        <f>IF(OR($E11="",$G11=""),"",IF(AND($E$3=6),'Marks Entry 6th'!BW10,IF(AND($E$3=7),'Marks Entry 7th'!BW10,"")))</f>
        <v>21</v>
      </c>
      <c r="EV11" s="122">
        <f t="shared" si="80"/>
        <v>84</v>
      </c>
      <c r="EW11" s="123">
        <f t="shared" si="81"/>
        <v>0</v>
      </c>
      <c r="EX11" s="123">
        <f t="shared" si="82"/>
        <v>100</v>
      </c>
      <c r="EY11" s="123" t="str">
        <f t="shared" si="83"/>
        <v>P</v>
      </c>
      <c r="EZ11" s="110" t="str">
        <f t="shared" si="84"/>
        <v>B</v>
      </c>
      <c r="FA11" s="373" t="str">
        <f>IF(OR($E11="",$G11=""),"",IF(AND('Marks Entry 6th'!BX10="",'Marks Entry 7th'!BX10=""),"",IF(AND($E$3=6),'Marks Entry 6th'!BX10,IF(AND($E$3=7),'Marks Entry 7th'!BX10,""))))</f>
        <v/>
      </c>
      <c r="FB11" s="373" t="str">
        <f>IF(OR($E11="",$G11=""),"",IF(AND('Marks Entry 6th'!BY10="",'Marks Entry 7th'!BY10=""),"",IF(AND($E$3=6),'Marks Entry 6th'!BY10,IF(AND($E$3=7),'Marks Entry 7th'!BY10,""))))</f>
        <v/>
      </c>
      <c r="FC11" s="374" t="str">
        <f t="shared" si="85"/>
        <v/>
      </c>
      <c r="FD11" s="110" t="str">
        <f t="shared" si="86"/>
        <v/>
      </c>
      <c r="FE11" s="373" t="str">
        <f>IF(OR($E11="",$G11=""),"",IF(AND('Marks Entry 6th'!BZ10="",'Marks Entry 7th'!BZ10=""),"",IF(AND($E$3=6),'Marks Entry 6th'!BZ10,IF(AND($E$3=7),'Marks Entry 7th'!BZ10,""))))</f>
        <v/>
      </c>
      <c r="FF11" s="373" t="str">
        <f>IF(OR($E11="",$G11=""),"",IF(AND('Marks Entry 6th'!CA10="",'Marks Entry 7th'!CA10=""),"",IF(AND($E$3=6),'Marks Entry 6th'!CA10,IF(AND($E$3=7),'Marks Entry 7th'!CA10,""))))</f>
        <v/>
      </c>
      <c r="FG11" s="374" t="str">
        <f t="shared" si="87"/>
        <v/>
      </c>
      <c r="FH11" s="110" t="str">
        <f t="shared" si="88"/>
        <v/>
      </c>
      <c r="FI11" s="79">
        <f t="shared" si="89"/>
        <v>859</v>
      </c>
      <c r="FJ11" s="335">
        <f t="shared" si="90"/>
        <v>71.583333333333329</v>
      </c>
      <c r="FK11" s="85" t="str">
        <f t="shared" si="91"/>
        <v>I</v>
      </c>
      <c r="FL11" s="226" t="str">
        <f t="shared" si="92"/>
        <v>B</v>
      </c>
      <c r="FM11" s="86">
        <f t="shared" si="93"/>
        <v>2.9999999999999858</v>
      </c>
      <c r="FN11" s="334" t="str">
        <f>IFERROR(IF(B11="NSO","NSO",IF(OR(D11="",G11="",F11=""),"",IF(AND(FJ11&gt;=36,'Master sheet'!$D$11="Hindi"),"कक्षा क्रमोन्नत",IF(AND(FJ11&gt;=36,'Master sheet'!$D$11="English"),"Promoted",IF(AND(FJ11&lt;36,'Master sheet'!$D$11="Hindi"),"पुनः परीक्षा","Re-Exam"))))),"")</f>
        <v>कक्षा क्रमोन्नत</v>
      </c>
      <c r="FO11" s="54">
        <f>IF(OR($E11="",$G11=""),"",IF(AND($E$3=6,'Marks Entry 6th'!CB10=""),"",IF(AND($E$3=7,'Marks Entry 7th'!CB10=""),"",IF(AND($E$3=6),'Marks Entry 6th'!CB10,IF(AND($E$3=7),'Marks Entry 7th'!CB10,"")))))</f>
        <v>220</v>
      </c>
      <c r="FP11" s="54">
        <f>IF(OR($E11="",$G11=""),"",IF(AND($E$3=6,'Marks Entry 6th'!CC10=""),"",IF(AND($E$3=7,'Marks Entry 7th'!CC10=""),"",IF(AND($E$3=6),'Marks Entry 6th'!CC10,IF(AND($E$3=7),'Marks Entry 7th'!CC10,"")))))</f>
        <v>188</v>
      </c>
      <c r="FQ11" s="55"/>
      <c r="FY11" s="57">
        <f>IF(AND($E$3=6),'Marks Entry 6th'!I10,IF(AND($E$3=7),'Marks Entry 7th'!I10,""))</f>
        <v>704</v>
      </c>
      <c r="FZ11" s="57">
        <f t="shared" si="94"/>
        <v>1200</v>
      </c>
    </row>
    <row r="12" spans="1:182" ht="18.95" customHeight="1">
      <c r="A12" s="69">
        <v>5</v>
      </c>
      <c r="B12" s="69">
        <f>IF(OR(FY12=0,FY12=""),"",IF(AND($E$3=6),'Marks Entry 6th'!I11,IF(AND($E$3=7),'Marks Entry 7th'!I11,"")))</f>
        <v>705</v>
      </c>
      <c r="C12" s="70">
        <f>IF(OR(B12=0,B12=""),"",IF(AND($E$3=6,'Marks Entry 6th'!B11=""),"",IF(AND($E$3=7,'Marks Entry 7th'!B11=""),"",IF(AND($E$3=6,'Marks Entry 6th'!B11),'Marks Entry 6th'!B11,IF(AND($E$3=7),'Marks Entry 7th'!B11,"")))))</f>
        <v>7</v>
      </c>
      <c r="D12" s="70" t="str">
        <f>IF(OR(B12=0,B12=""),"",IF(AND($E$3=6,'Marks Entry 6th'!C11=""),"",IF(AND($E$3=7,'Marks Entry 7th'!C11=""),"",IF(AND($E$3=6),'Marks Entry 6th'!C11,IF(AND($E$3=7),'Marks Entry 7th'!C11,"")))))</f>
        <v>A</v>
      </c>
      <c r="E12" s="307" t="str">
        <f>IF(OR(B12=0,B12=""),"",IF(AND($E$3=6,'Marks Entry 6th'!E11=""),"",IF(AND($E$3=7,'Marks Entry 7th'!E11=""),"",IF(AND($E$3=6),'Marks Entry 6th'!E11,IF(AND($E$3=7),'Marks Entry 7th'!E11,"")))))</f>
        <v>25-08-2015</v>
      </c>
      <c r="F12" s="70">
        <f>IF(OR(B12=0,B12=""),"",IF(AND($E$3=6,'Marks Entry 6th'!D11=""),"",IF(AND($E$3=7,'Marks Entry 7th'!D11=""),"",IF(AND($E$3=6),'Marks Entry 6th'!D11,IF(AND($E$3=7),'Marks Entry 7th'!D11,"")))))</f>
        <v>951</v>
      </c>
      <c r="G12" s="306" t="str">
        <f>IF(OR(B12=0,B12=""),"",IF(AND($E$3=6,'Marks Entry 6th'!F11=""),"",IF(AND($E$3=7,'Marks Entry 7th'!F11=""),"",IF(AND($E$3=6),UPPER('Marks Entry 6th'!F11),IF(AND($E$3=7),UPPER('Marks Entry 7th'!F11),"")))))</f>
        <v>BHAVYANSH SINGH CHOUHAN</v>
      </c>
      <c r="H12" s="306" t="str">
        <f>IF(OR(B12=0,B12=""),"",IF(AND($E$3=6,'Marks Entry 6th'!G11=""),"",IF(AND($E$3=7,'Marks Entry 7th'!G11=""),"",IF(AND($E$3=6),UPPER('Marks Entry 6th'!G11),IF(AND($E$3=7),UPPER('Marks Entry 7th'!G11),"")))))</f>
        <v>AJIT SINGH</v>
      </c>
      <c r="I12" s="306" t="str">
        <f>IF(OR(B12=0,B12=""),"",IF(AND($E$3=6,'Marks Entry 6th'!H11=""),"",IF(AND($E$3=7,'Marks Entry 7th'!H11=""),"",IF(AND($E$3=6),UPPER('Marks Entry 6th'!H11),IF(AND($E$3=7),UPPER('Marks Entry 7th'!H11),"")))))</f>
        <v>MEENA</v>
      </c>
      <c r="J12" s="65" t="str">
        <f>IF(OR(B12=0,B12=""),"",IF(AND($E$3=6,'Marks Entry 6th'!J11=""),"",IF(AND($E$3=7,'Marks Entry 7th'!J11=""),"",IF(AND($E$3=6),'Marks Entry 6th'!J11,IF(AND($E$3=7),'Marks Entry 7th'!J11,"")))))</f>
        <v>M</v>
      </c>
      <c r="K12" s="65" t="str">
        <f>IF(OR(B12=0,B12=""),"",IF(AND($E$3=6,'Marks Entry 6th'!K11=""),"",IF(AND($E$3=7,'Marks Entry 7th'!K11=""),"",IF(AND($E$3=6),'Marks Entry 6th'!K11,IF(AND($E$3=7),'Marks Entry 7th'!K11,"")))))</f>
        <v>GEN</v>
      </c>
      <c r="L12" s="121">
        <f>IF(OR($E12="",$G12=""),"",IF(AND($E$3=6),'Marks Entry 6th'!L11,IF(AND($E$3=7),'Marks Entry 7th'!L11,"")))</f>
        <v>3</v>
      </c>
      <c r="M12" s="121">
        <f>IF(OR($E12="",$G12=""),"",IF(AND($E$3=6),'Marks Entry 6th'!M11,IF(AND($E$3=7),'Marks Entry 7th'!M11,"")))</f>
        <v>3</v>
      </c>
      <c r="N12" s="121">
        <f>IF(OR($E12="",$G12=""),"",IF(AND($E$3=6),'Marks Entry 6th'!N11,IF(AND($E$3=7),'Marks Entry 7th'!N11,"")))</f>
        <v>3</v>
      </c>
      <c r="O12" s="121">
        <f>IF(OR($E12="",$G12=""),"",IF(AND($E$3=6),'Marks Entry 6th'!O11,IF(AND($E$3=7),'Marks Entry 7th'!O11,"")))</f>
        <v>4</v>
      </c>
      <c r="P12" s="63">
        <f t="shared" si="4"/>
        <v>13</v>
      </c>
      <c r="Q12" s="121" t="str">
        <f>IF(OR($E12="",$G12=""),"",IF(AND($E$3=6),'Marks Entry 6th'!P11,IF(AND($E$3=7),'Marks Entry 7th'!P11,"")))</f>
        <v>ML</v>
      </c>
      <c r="R12" s="121">
        <f>IF(OR($E12="",$G12=""),"",IF(AND($E$3=6),'Marks Entry 6th'!Q11,IF(AND($E$3=7),'Marks Entry 7th'!Q11,"")))</f>
        <v>11</v>
      </c>
      <c r="S12" s="66">
        <f t="shared" si="5"/>
        <v>11</v>
      </c>
      <c r="T12" s="63">
        <f t="shared" si="6"/>
        <v>24</v>
      </c>
      <c r="U12" s="68">
        <f>IF(OR($E12="",$G12=""),"",IF(AND($E$3=6),'Marks Entry 6th'!R11,IF(AND($E$3=7),'Marks Entry 7th'!R11,"")))</f>
        <v>58</v>
      </c>
      <c r="V12" s="68">
        <f>IF(OR($E12="",$G12=""),"",IF(AND($E$3=6),'Marks Entry 6th'!S11,IF(AND($E$3=7),'Marks Entry 7th'!S11,"")))</f>
        <v>11</v>
      </c>
      <c r="W12" s="67">
        <f t="shared" si="7"/>
        <v>69</v>
      </c>
      <c r="X12" s="63">
        <f t="shared" si="8"/>
        <v>93</v>
      </c>
      <c r="Y12" s="109">
        <f t="shared" si="9"/>
        <v>50</v>
      </c>
      <c r="Z12" s="109">
        <f t="shared" si="10"/>
        <v>150</v>
      </c>
      <c r="AA12" s="109" t="str">
        <f t="shared" si="11"/>
        <v/>
      </c>
      <c r="AB12" s="109" t="str">
        <f t="shared" si="12"/>
        <v>P</v>
      </c>
      <c r="AC12" s="109" t="str">
        <f t="shared" si="13"/>
        <v>I</v>
      </c>
      <c r="AD12" s="111" t="str">
        <f t="shared" si="14"/>
        <v>B</v>
      </c>
      <c r="AE12" s="121">
        <f>IF(OR($E12="",$G12=""),"",IF(AND($E$3=6),'Marks Entry 6th'!T11,IF(AND($E$3=7),'Marks Entry 7th'!T11,"")))</f>
        <v>4</v>
      </c>
      <c r="AF12" s="121">
        <f>IF(OR($E12="",$G12=""),"",IF(AND($E$3=6),'Marks Entry 6th'!U11,IF(AND($E$3=7),'Marks Entry 7th'!U11,"")))</f>
        <v>4</v>
      </c>
      <c r="AG12" s="121">
        <f>IF(OR($E12="",$G12=""),"",IF(AND($E$3=6),'Marks Entry 6th'!V11,IF(AND($E$3=7),'Marks Entry 7th'!V11,"")))</f>
        <v>4</v>
      </c>
      <c r="AH12" s="121">
        <f>IF(OR($E12="",$G12=""),"",IF(AND($E$3=6),'Marks Entry 6th'!W11,IF(AND($E$3=7),'Marks Entry 7th'!W11,"")))</f>
        <v>5</v>
      </c>
      <c r="AI12" s="63">
        <f t="shared" si="15"/>
        <v>17</v>
      </c>
      <c r="AJ12" s="121">
        <f>IF(OR($E12="",$G12=""),"",IF(AND($E$3=6),'Marks Entry 6th'!X11,IF(AND($E$3=7),'Marks Entry 7th'!X11,"")))</f>
        <v>40</v>
      </c>
      <c r="AK12" s="121">
        <f>IF(OR($E12="",$G12=""),"",IF(AND($E$3=6),'Marks Entry 6th'!Y11,IF(AND($E$3=7),'Marks Entry 7th'!Y11,"")))</f>
        <v>10</v>
      </c>
      <c r="AL12" s="66">
        <f t="shared" si="16"/>
        <v>50</v>
      </c>
      <c r="AM12" s="63">
        <f t="shared" si="17"/>
        <v>67</v>
      </c>
      <c r="AN12" s="68">
        <f>IF(OR($E12="",$G12=""),"",IF(AND($E$3=6),'Marks Entry 6th'!Z11,IF(AND($E$3=7),'Marks Entry 7th'!Z11,"")))</f>
        <v>68</v>
      </c>
      <c r="AO12" s="68">
        <f>IF(OR($E12="",$G12=""),"",IF(AND($E$3=6),'Marks Entry 6th'!AA11,IF(AND($E$3=7),'Marks Entry 7th'!AA11,"")))</f>
        <v>24</v>
      </c>
      <c r="AP12" s="66">
        <f t="shared" si="18"/>
        <v>92</v>
      </c>
      <c r="AQ12" s="63">
        <f t="shared" si="19"/>
        <v>159</v>
      </c>
      <c r="AR12" s="109">
        <f t="shared" si="20"/>
        <v>0</v>
      </c>
      <c r="AS12" s="109">
        <f t="shared" si="21"/>
        <v>200</v>
      </c>
      <c r="AT12" s="109" t="str">
        <f t="shared" si="22"/>
        <v/>
      </c>
      <c r="AU12" s="109" t="str">
        <f t="shared" si="23"/>
        <v>P</v>
      </c>
      <c r="AV12" s="109" t="str">
        <f t="shared" si="24"/>
        <v>D</v>
      </c>
      <c r="AW12" s="111" t="str">
        <f t="shared" si="25"/>
        <v>B</v>
      </c>
      <c r="AX12" s="314" t="str">
        <f>IF(OR($E12="",$G12=""),"",IF(AND($E$3=6),'Marks Entry 6th'!AB11,IF(AND($E$3=7),'Marks Entry 7th'!AB11,"")))</f>
        <v>सिंधी (74)</v>
      </c>
      <c r="AY12" s="121" t="str">
        <f>IF(OR($E12="",$G12=""),"",IF(AND($E$3=6),'Marks Entry 6th'!AC11,IF(AND($E$3=7),'Marks Entry 7th'!AC11,"")))</f>
        <v>ML</v>
      </c>
      <c r="AZ12" s="121">
        <f>IF(OR($E12="",$G12=""),"",IF(AND($E$3=6),'Marks Entry 6th'!AD11,IF(AND($E$3=7),'Marks Entry 7th'!AD11,"")))</f>
        <v>5</v>
      </c>
      <c r="BA12" s="121">
        <f>IF(OR($E12="",$G12=""),"",IF(AND($E$3=6),'Marks Entry 6th'!AE11,IF(AND($E$3=7),'Marks Entry 7th'!AE11,"")))</f>
        <v>5</v>
      </c>
      <c r="BB12" s="121">
        <f>IF(OR($E12="",$G12=""),"",IF(AND($E$3=6),'Marks Entry 6th'!AF11,IF(AND($E$3=7),'Marks Entry 7th'!AF11,"")))</f>
        <v>5</v>
      </c>
      <c r="BC12" s="63">
        <f t="shared" si="26"/>
        <v>15</v>
      </c>
      <c r="BD12" s="121">
        <f>IF(OR($E12="",$G12=""),"",IF(AND($E$3=6),'Marks Entry 6th'!AG11,IF(AND($E$3=7),'Marks Entry 7th'!AG11,"")))</f>
        <v>41</v>
      </c>
      <c r="BE12" s="121">
        <f>IF(OR($E12="",$G12=""),"",IF(AND($E$3=6),'Marks Entry 6th'!AH11,IF(AND($E$3=7),'Marks Entry 7th'!AH11,"")))</f>
        <v>16</v>
      </c>
      <c r="BF12" s="66">
        <f t="shared" si="27"/>
        <v>57</v>
      </c>
      <c r="BG12" s="63">
        <f t="shared" si="28"/>
        <v>72</v>
      </c>
      <c r="BH12" s="68">
        <f>IF(OR($E12="",$G12=""),"",IF(AND($E$3=6),'Marks Entry 6th'!AI11,IF(AND($E$3=7),'Marks Entry 7th'!AI11,"")))</f>
        <v>63</v>
      </c>
      <c r="BI12" s="68">
        <f>IF(OR($E12="",$G12=""),"",IF(AND($E$3=6),'Marks Entry 6th'!AJ11,IF(AND($E$3=7),'Marks Entry 7th'!AJ11,"")))</f>
        <v>22</v>
      </c>
      <c r="BJ12" s="66">
        <f t="shared" si="29"/>
        <v>85</v>
      </c>
      <c r="BK12" s="63">
        <f t="shared" si="30"/>
        <v>157</v>
      </c>
      <c r="BL12" s="109">
        <f t="shared" si="31"/>
        <v>5</v>
      </c>
      <c r="BM12" s="109">
        <f t="shared" si="32"/>
        <v>195</v>
      </c>
      <c r="BN12" s="109" t="str">
        <f t="shared" si="33"/>
        <v/>
      </c>
      <c r="BO12" s="109" t="str">
        <f t="shared" si="34"/>
        <v>P</v>
      </c>
      <c r="BP12" s="109" t="str">
        <f t="shared" si="35"/>
        <v>D</v>
      </c>
      <c r="BQ12" s="111" t="str">
        <f t="shared" si="36"/>
        <v>B</v>
      </c>
      <c r="BR12" s="121">
        <f>IF(OR($E12="",$G12=""),"",IF(AND($E$3=6),'Marks Entry 6th'!AK11,IF(AND($E$3=7),'Marks Entry 7th'!AK11,"")))</f>
        <v>5</v>
      </c>
      <c r="BS12" s="121">
        <f>IF(OR($E12="",$G12=""),"",IF(AND($E$3=6),'Marks Entry 6th'!AL11,IF(AND($E$3=7),'Marks Entry 7th'!AL11,"")))</f>
        <v>5</v>
      </c>
      <c r="BT12" s="121">
        <f>IF(OR($E12="",$G12=""),"",IF(AND($E$3=6),'Marks Entry 6th'!AM11,IF(AND($E$3=7),'Marks Entry 7th'!AM11,"")))</f>
        <v>5</v>
      </c>
      <c r="BU12" s="121">
        <f>IF(OR($E12="",$G12=""),"",IF(AND($E$3=6),'Marks Entry 6th'!AN11,IF(AND($E$3=7),'Marks Entry 7th'!AN11,"")))</f>
        <v>5</v>
      </c>
      <c r="BV12" s="63">
        <f t="shared" si="37"/>
        <v>20</v>
      </c>
      <c r="BW12" s="121">
        <f>IF(OR($E12="",$G12=""),"",IF(AND($E$3=6),'Marks Entry 6th'!AO11,IF(AND($E$3=7),'Marks Entry 7th'!AO11,"")))</f>
        <v>31</v>
      </c>
      <c r="BX12" s="121">
        <f>IF(OR($E12="",$G12=""),"",IF(AND($E$3=6),'Marks Entry 6th'!AP11,IF(AND($E$3=7),'Marks Entry 7th'!AP11,"")))</f>
        <v>8</v>
      </c>
      <c r="BY12" s="66">
        <f t="shared" si="38"/>
        <v>39</v>
      </c>
      <c r="BZ12" s="63">
        <f t="shared" si="39"/>
        <v>59</v>
      </c>
      <c r="CA12" s="68">
        <f>IF(OR($E12="",$G12=""),"",IF(AND($E$3=6),'Marks Entry 6th'!AQ11,IF(AND($E$3=7),'Marks Entry 7th'!AQ11,"")))</f>
        <v>55</v>
      </c>
      <c r="CB12" s="68">
        <f>IF(OR($E12="",$G12=""),"",IF(AND($E$3=6),'Marks Entry 6th'!AR11,IF(AND($E$3=7),'Marks Entry 7th'!AR11,"")))</f>
        <v>8</v>
      </c>
      <c r="CC12" s="66">
        <f t="shared" si="40"/>
        <v>63</v>
      </c>
      <c r="CD12" s="63">
        <f t="shared" si="41"/>
        <v>122</v>
      </c>
      <c r="CE12" s="109">
        <f t="shared" si="42"/>
        <v>0</v>
      </c>
      <c r="CF12" s="109">
        <f t="shared" si="43"/>
        <v>200</v>
      </c>
      <c r="CG12" s="109" t="str">
        <f t="shared" si="44"/>
        <v/>
      </c>
      <c r="CH12" s="109" t="str">
        <f t="shared" si="45"/>
        <v>P</v>
      </c>
      <c r="CI12" s="109" t="str">
        <f t="shared" si="46"/>
        <v>I</v>
      </c>
      <c r="CJ12" s="111" t="str">
        <f t="shared" si="47"/>
        <v>B</v>
      </c>
      <c r="CK12" s="121">
        <f>IF(OR($E12="",$G12=""),"",IF(AND($E$3=6),'Marks Entry 6th'!AS11,IF(AND($E$3=7),'Marks Entry 7th'!AS11,"")))</f>
        <v>5</v>
      </c>
      <c r="CL12" s="121">
        <f>IF(OR($E12="",$G12=""),"",IF(AND($E$3=6),'Marks Entry 6th'!AT11,IF(AND($E$3=7),'Marks Entry 7th'!AT11,"")))</f>
        <v>5</v>
      </c>
      <c r="CM12" s="121">
        <f>IF(OR($E12="",$G12=""),"",IF(AND($E$3=6),'Marks Entry 6th'!AU11,IF(AND($E$3=7),'Marks Entry 7th'!AU11,"")))</f>
        <v>5</v>
      </c>
      <c r="CN12" s="121">
        <f>IF(OR($E12="",$G12=""),"",IF(AND($E$3=6),'Marks Entry 6th'!AV11,IF(AND($E$3=7),'Marks Entry 7th'!AV11,"")))</f>
        <v>5</v>
      </c>
      <c r="CO12" s="63">
        <f t="shared" si="48"/>
        <v>20</v>
      </c>
      <c r="CP12" s="121">
        <f>IF(OR($E12="",$G12=""),"",IF(AND($E$3=6),'Marks Entry 6th'!AW11,IF(AND($E$3=7),'Marks Entry 7th'!AW11,"")))</f>
        <v>26</v>
      </c>
      <c r="CQ12" s="121">
        <f>IF(OR($E12="",$G12=""),"",IF(AND($E$3=6),'Marks Entry 6th'!AX11,IF(AND($E$3=7),'Marks Entry 7th'!AX11,"")))</f>
        <v>11</v>
      </c>
      <c r="CR12" s="66">
        <f t="shared" si="49"/>
        <v>37</v>
      </c>
      <c r="CS12" s="63">
        <f t="shared" si="50"/>
        <v>57</v>
      </c>
      <c r="CT12" s="68">
        <f>IF(OR($E12="",$G12=""),"",IF(AND($E$3=6),'Marks Entry 6th'!AY11,IF(AND($E$3=7),'Marks Entry 7th'!AY11,"")))</f>
        <v>58</v>
      </c>
      <c r="CU12" s="68">
        <f>IF(OR($E12="",$G12=""),"",IF(AND($E$3=6),'Marks Entry 6th'!AZ11,IF(AND($E$3=7),'Marks Entry 7th'!AZ11,"")))</f>
        <v>16</v>
      </c>
      <c r="CV12" s="66">
        <f t="shared" si="51"/>
        <v>74</v>
      </c>
      <c r="CW12" s="63">
        <f t="shared" si="52"/>
        <v>131</v>
      </c>
      <c r="CX12" s="109">
        <f t="shared" si="53"/>
        <v>0</v>
      </c>
      <c r="CY12" s="109">
        <f t="shared" si="54"/>
        <v>200</v>
      </c>
      <c r="CZ12" s="109" t="str">
        <f t="shared" si="55"/>
        <v/>
      </c>
      <c r="DA12" s="109" t="str">
        <f t="shared" si="56"/>
        <v>P</v>
      </c>
      <c r="DB12" s="109" t="str">
        <f t="shared" si="57"/>
        <v>I</v>
      </c>
      <c r="DC12" s="111" t="str">
        <f t="shared" si="58"/>
        <v>B</v>
      </c>
      <c r="DD12" s="121">
        <f>IF(OR($E12="",$G12=""),"",IF(AND($E$3=6),'Marks Entry 6th'!BA11,IF(AND($E$3=7),'Marks Entry 7th'!BA11,"")))</f>
        <v>3</v>
      </c>
      <c r="DE12" s="121">
        <f>IF(OR($E12="",$G12=""),"",IF(AND($E$3=6),'Marks Entry 6th'!BB11,IF(AND($E$3=7),'Marks Entry 7th'!BB11,"")))</f>
        <v>4</v>
      </c>
      <c r="DF12" s="121">
        <f>IF(OR($E12="",$G12=""),"",IF(AND($E$3=6),'Marks Entry 6th'!BC11,IF(AND($E$3=7),'Marks Entry 7th'!BC11,"")))</f>
        <v>4</v>
      </c>
      <c r="DG12" s="121">
        <f>IF(OR($E12="",$G12=""),"",IF(AND($E$3=6),'Marks Entry 6th'!BD11,IF(AND($E$3=7),'Marks Entry 7th'!BD11,"")))</f>
        <v>4</v>
      </c>
      <c r="DH12" s="63">
        <f t="shared" si="59"/>
        <v>15</v>
      </c>
      <c r="DI12" s="121">
        <f>IF(OR($E12="",$G12=""),"",IF(AND($E$3=6),'Marks Entry 6th'!BE11,IF(AND($E$3=7),'Marks Entry 7th'!BE11,"")))</f>
        <v>42</v>
      </c>
      <c r="DJ12" s="121">
        <f>IF(OR($E12="",$G12=""),"",IF(AND($E$3=6),'Marks Entry 6th'!BF11,IF(AND($E$3=7),'Marks Entry 7th'!BF11,"")))</f>
        <v>10</v>
      </c>
      <c r="DK12" s="66">
        <f t="shared" si="60"/>
        <v>52</v>
      </c>
      <c r="DL12" s="63">
        <f t="shared" si="61"/>
        <v>67</v>
      </c>
      <c r="DM12" s="68">
        <f>IF(OR($E12="",$G12=""),"",IF(AND($E$3=6),'Marks Entry 6th'!BG11,IF(AND($E$3=7),'Marks Entry 7th'!BG11,"")))</f>
        <v>66</v>
      </c>
      <c r="DN12" s="68">
        <f>IF(OR($E12="",$G12=""),"",IF(AND($E$3=6),'Marks Entry 6th'!BH11,IF(AND($E$3=7),'Marks Entry 7th'!BH11,"")))</f>
        <v>18</v>
      </c>
      <c r="DO12" s="66">
        <f t="shared" si="62"/>
        <v>84</v>
      </c>
      <c r="DP12" s="63">
        <f t="shared" si="63"/>
        <v>151</v>
      </c>
      <c r="DQ12" s="109">
        <f t="shared" si="64"/>
        <v>0</v>
      </c>
      <c r="DR12" s="109">
        <f t="shared" si="65"/>
        <v>200</v>
      </c>
      <c r="DS12" s="109" t="str">
        <f t="shared" si="66"/>
        <v/>
      </c>
      <c r="DT12" s="109" t="str">
        <f t="shared" si="67"/>
        <v>P</v>
      </c>
      <c r="DU12" s="109" t="str">
        <f t="shared" si="68"/>
        <v>D</v>
      </c>
      <c r="DV12" s="111" t="str">
        <f t="shared" si="69"/>
        <v>B</v>
      </c>
      <c r="DW12" s="53">
        <f>IF(OR($E12="",$G12=""),"",IF(AND($E$3=6),'Marks Entry 6th'!BI11,IF(AND($E$3=7),'Marks Entry 7th'!BI11,"")))</f>
        <v>22</v>
      </c>
      <c r="DX12" s="53">
        <f>IF(OR($E12="",$G12=""),"",IF(AND($E$3=6),'Marks Entry 6th'!BJ11,IF(AND($E$3=7),'Marks Entry 7th'!BJ11,"")))</f>
        <v>18</v>
      </c>
      <c r="DY12" s="53">
        <f>IF(OR($E12="",$G12=""),"",IF(AND($E$3=6),'Marks Entry 6th'!BK11,IF(AND($E$3=7),'Marks Entry 7th'!BK11,"")))</f>
        <v>0</v>
      </c>
      <c r="DZ12" s="53">
        <f>IF(OR($E12="",$G12=""),"",IF(AND($E$3=6),'Marks Entry 6th'!BL11,IF(AND($E$3=7),'Marks Entry 7th'!BL11,"")))</f>
        <v>24</v>
      </c>
      <c r="EA12" s="53">
        <f>IF(OR($E12="",$G12=""),"",IF(AND($E$3=6),'Marks Entry 6th'!BM11,IF(AND($E$3=7),'Marks Entry 7th'!BM11,"")))</f>
        <v>19</v>
      </c>
      <c r="EB12" s="122">
        <f t="shared" si="70"/>
        <v>83</v>
      </c>
      <c r="EC12" s="123">
        <f t="shared" si="71"/>
        <v>0</v>
      </c>
      <c r="ED12" s="123">
        <f t="shared" si="72"/>
        <v>100</v>
      </c>
      <c r="EE12" s="123" t="str">
        <f t="shared" si="73"/>
        <v>P</v>
      </c>
      <c r="EF12" s="110" t="str">
        <f t="shared" si="74"/>
        <v>B</v>
      </c>
      <c r="EG12" s="53">
        <f>IF(OR($E12="",$G12=""),"",IF(AND($E$3=6),'Marks Entry 6th'!BN11,IF(AND($E$3=7),'Marks Entry 7th'!BN11,"")))</f>
        <v>11</v>
      </c>
      <c r="EH12" s="53">
        <f>IF(OR($E12="",$G12=""),"",IF(AND($E$3=6),'Marks Entry 6th'!BO11,IF(AND($E$3=7),'Marks Entry 7th'!BO11,"")))</f>
        <v>22</v>
      </c>
      <c r="EI12" s="53">
        <f>IF(OR($E12="",$G12=""),"",IF(AND($E$3=6),'Marks Entry 6th'!BP11,IF(AND($E$3=7),'Marks Entry 7th'!BP11,"")))</f>
        <v>0</v>
      </c>
      <c r="EJ12" s="53">
        <f>IF(OR($E12="",$G12=""),"",IF(AND($E$3=6),'Marks Entry 6th'!BQ11,IF(AND($E$3=7),'Marks Entry 7th'!BQ11,"")))</f>
        <v>22</v>
      </c>
      <c r="EK12" s="53">
        <f>IF(OR($E12="",$G12=""),"",IF(AND($E$3=6),'Marks Entry 6th'!BR11,IF(AND($E$3=7),'Marks Entry 7th'!BR11,"")))</f>
        <v>24</v>
      </c>
      <c r="EL12" s="122">
        <f t="shared" si="75"/>
        <v>79</v>
      </c>
      <c r="EM12" s="123">
        <f t="shared" si="76"/>
        <v>0</v>
      </c>
      <c r="EN12" s="123">
        <f t="shared" si="77"/>
        <v>100</v>
      </c>
      <c r="EO12" s="123" t="str">
        <f t="shared" si="78"/>
        <v>P</v>
      </c>
      <c r="EP12" s="110" t="str">
        <f t="shared" si="79"/>
        <v>B</v>
      </c>
      <c r="EQ12" s="53">
        <f>IF(OR($E12="",$G12=""),"",IF(AND($E$3=6),'Marks Entry 6th'!BS11,IF(AND($E$3=7),'Marks Entry 7th'!BS11,"")))</f>
        <v>22</v>
      </c>
      <c r="ER12" s="53">
        <f>IF(OR($E12="",$G12=""),"",IF(AND($E$3=6),'Marks Entry 6th'!BT11,IF(AND($E$3=7),'Marks Entry 7th'!BT11,"")))</f>
        <v>0</v>
      </c>
      <c r="ES12" s="53">
        <f>IF(OR($E12="",$G12=""),"",IF(AND($E$3=6),'Marks Entry 6th'!BU11,IF(AND($E$3=7),'Marks Entry 7th'!BU11,"")))</f>
        <v>21</v>
      </c>
      <c r="ET12" s="53">
        <f>IF(OR($E12="",$G12=""),"",IF(AND($E$3=6),'Marks Entry 6th'!BV11,IF(AND($E$3=7),'Marks Entry 7th'!BV11,"")))</f>
        <v>21</v>
      </c>
      <c r="EU12" s="53">
        <f>IF(OR($E12="",$G12=""),"",IF(AND($E$3=6),'Marks Entry 6th'!BW11,IF(AND($E$3=7),'Marks Entry 7th'!BW11,"")))</f>
        <v>21</v>
      </c>
      <c r="EV12" s="122">
        <f t="shared" si="80"/>
        <v>85</v>
      </c>
      <c r="EW12" s="123">
        <f t="shared" si="81"/>
        <v>0</v>
      </c>
      <c r="EX12" s="123">
        <f t="shared" si="82"/>
        <v>100</v>
      </c>
      <c r="EY12" s="123" t="str">
        <f t="shared" si="83"/>
        <v>P</v>
      </c>
      <c r="EZ12" s="110" t="str">
        <f t="shared" si="84"/>
        <v>B</v>
      </c>
      <c r="FA12" s="373" t="str">
        <f>IF(OR($E12="",$G12=""),"",IF(AND('Marks Entry 6th'!BX11="",'Marks Entry 7th'!BX11=""),"",IF(AND($E$3=6),'Marks Entry 6th'!BX11,IF(AND($E$3=7),'Marks Entry 7th'!BX11,""))))</f>
        <v/>
      </c>
      <c r="FB12" s="373" t="str">
        <f>IF(OR($E12="",$G12=""),"",IF(AND('Marks Entry 6th'!BY11="",'Marks Entry 7th'!BY11=""),"",IF(AND($E$3=6),'Marks Entry 6th'!BY11,IF(AND($E$3=7),'Marks Entry 7th'!BY11,""))))</f>
        <v/>
      </c>
      <c r="FC12" s="374" t="str">
        <f t="shared" si="85"/>
        <v/>
      </c>
      <c r="FD12" s="110" t="str">
        <f t="shared" si="86"/>
        <v/>
      </c>
      <c r="FE12" s="373" t="str">
        <f>IF(OR($E12="",$G12=""),"",IF(AND('Marks Entry 6th'!BZ11="",'Marks Entry 7th'!BZ11=""),"",IF(AND($E$3=6),'Marks Entry 6th'!BZ11,IF(AND($E$3=7),'Marks Entry 7th'!BZ11,""))))</f>
        <v/>
      </c>
      <c r="FF12" s="373" t="str">
        <f>IF(OR($E12="",$G12=""),"",IF(AND('Marks Entry 6th'!CA11="",'Marks Entry 7th'!CA11=""),"",IF(AND($E$3=6),'Marks Entry 6th'!CA11,IF(AND($E$3=7),'Marks Entry 7th'!CA11,""))))</f>
        <v/>
      </c>
      <c r="FG12" s="374" t="str">
        <f t="shared" si="87"/>
        <v/>
      </c>
      <c r="FH12" s="110" t="str">
        <f t="shared" si="88"/>
        <v/>
      </c>
      <c r="FI12" s="79">
        <f t="shared" si="89"/>
        <v>813</v>
      </c>
      <c r="FJ12" s="335">
        <f t="shared" si="90"/>
        <v>71.004366812227076</v>
      </c>
      <c r="FK12" s="85" t="str">
        <f t="shared" si="91"/>
        <v>I</v>
      </c>
      <c r="FL12" s="226" t="str">
        <f t="shared" si="92"/>
        <v>B</v>
      </c>
      <c r="FM12" s="86">
        <f t="shared" si="93"/>
        <v>4.9999999999999858</v>
      </c>
      <c r="FN12" s="334" t="str">
        <f>IFERROR(IF(B12="NSO","NSO",IF(OR(D12="",G12="",F12=""),"",IF(AND(FJ12&gt;=36,'Master sheet'!$D$11="Hindi"),"कक्षा क्रमोन्नत",IF(AND(FJ12&gt;=36,'Master sheet'!$D$11="English"),"Promoted",IF(AND(FJ12&lt;36,'Master sheet'!$D$11="Hindi"),"पुनः परीक्षा","Re-Exam"))))),"")</f>
        <v>कक्षा क्रमोन्नत</v>
      </c>
      <c r="FO12" s="54" t="str">
        <f>IF(OR($E12="",$G12=""),"",IF(AND($E$3=6,'Marks Entry 6th'!CB11=""),"",IF(AND($E$3=7,'Marks Entry 7th'!CB11=""),"",IF(AND($E$3=6),'Marks Entry 6th'!CB11,IF(AND($E$3=7),'Marks Entry 7th'!CB11,"")))))</f>
        <v/>
      </c>
      <c r="FP12" s="54" t="str">
        <f>IF(OR($E12="",$G12=""),"",IF(AND($E$3=6,'Marks Entry 6th'!CC11=""),"",IF(AND($E$3=7,'Marks Entry 7th'!CC11=""),"",IF(AND($E$3=6),'Marks Entry 6th'!CC11,IF(AND($E$3=7),'Marks Entry 7th'!CC11,"")))))</f>
        <v/>
      </c>
      <c r="FQ12" s="55"/>
      <c r="FY12" s="57">
        <f>IF(AND($E$3=6),'Marks Entry 6th'!I11,IF(AND($E$3=7),'Marks Entry 7th'!I11,""))</f>
        <v>705</v>
      </c>
      <c r="FZ12" s="57">
        <f t="shared" si="94"/>
        <v>1145</v>
      </c>
    </row>
    <row r="13" spans="1:182" ht="18.95" customHeight="1">
      <c r="A13" s="69">
        <v>6</v>
      </c>
      <c r="B13" s="69">
        <f>IF(OR(FY13=0,FY13=""),"",IF(AND($E$3=6),'Marks Entry 6th'!I12,IF(AND($E$3=7),'Marks Entry 7th'!I12,"")))</f>
        <v>706</v>
      </c>
      <c r="C13" s="70">
        <f>IF(OR(B13=0,B13=""),"",IF(AND($E$3=6,'Marks Entry 6th'!B12=""),"",IF(AND($E$3=7,'Marks Entry 7th'!B12=""),"",IF(AND($E$3=6,'Marks Entry 6th'!B12),'Marks Entry 6th'!B12,IF(AND($E$3=7),'Marks Entry 7th'!B12,"")))))</f>
        <v>7</v>
      </c>
      <c r="D13" s="70" t="str">
        <f>IF(OR(B13=0,B13=""),"",IF(AND($E$3=6,'Marks Entry 6th'!C12=""),"",IF(AND($E$3=7,'Marks Entry 7th'!C12=""),"",IF(AND($E$3=6),'Marks Entry 6th'!C12,IF(AND($E$3=7),'Marks Entry 7th'!C12,"")))))</f>
        <v>A</v>
      </c>
      <c r="E13" s="307" t="str">
        <f>IF(OR(B13=0,B13=""),"",IF(AND($E$3=6,'Marks Entry 6th'!E12=""),"",IF(AND($E$3=7,'Marks Entry 7th'!E12=""),"",IF(AND($E$3=6),'Marks Entry 6th'!E12,IF(AND($E$3=7),'Marks Entry 7th'!E12,"")))))</f>
        <v>16-06-2014</v>
      </c>
      <c r="F13" s="70">
        <f>IF(OR(B13=0,B13=""),"",IF(AND($E$3=6,'Marks Entry 6th'!D12=""),"",IF(AND($E$3=7,'Marks Entry 7th'!D12=""),"",IF(AND($E$3=6),'Marks Entry 6th'!D12,IF(AND($E$3=7),'Marks Entry 7th'!D12,"")))))</f>
        <v>939</v>
      </c>
      <c r="G13" s="306" t="str">
        <f>IF(OR(B13=0,B13=""),"",IF(AND($E$3=6,'Marks Entry 6th'!F12=""),"",IF(AND($E$3=7,'Marks Entry 7th'!F12=""),"",IF(AND($E$3=6),UPPER('Marks Entry 6th'!F12),IF(AND($E$3=7),UPPER('Marks Entry 7th'!F12),"")))))</f>
        <v>BHUMIKA BAGRI</v>
      </c>
      <c r="H13" s="306" t="str">
        <f>IF(OR(B13=0,B13=""),"",IF(AND($E$3=6,'Marks Entry 6th'!G12=""),"",IF(AND($E$3=7,'Marks Entry 7th'!G12=""),"",IF(AND($E$3=6),UPPER('Marks Entry 6th'!G12),IF(AND($E$3=7),UPPER('Marks Entry 7th'!G12),"")))))</f>
        <v>MUKESH BAGRI</v>
      </c>
      <c r="I13" s="306" t="str">
        <f>IF(OR(B13=0,B13=""),"",IF(AND($E$3=6,'Marks Entry 6th'!H12=""),"",IF(AND($E$3=7,'Marks Entry 7th'!H12=""),"",IF(AND($E$3=6),UPPER('Marks Entry 6th'!H12),IF(AND($E$3=7),UPPER('Marks Entry 7th'!H12),"")))))</f>
        <v>SEEMA BAGRI</v>
      </c>
      <c r="J13" s="65" t="str">
        <f>IF(OR(B13=0,B13=""),"",IF(AND($E$3=6,'Marks Entry 6th'!J12=""),"",IF(AND($E$3=7,'Marks Entry 7th'!J12=""),"",IF(AND($E$3=6),'Marks Entry 6th'!J12,IF(AND($E$3=7),'Marks Entry 7th'!J12,"")))))</f>
        <v>F</v>
      </c>
      <c r="K13" s="65" t="str">
        <f>IF(OR(B13=0,B13=""),"",IF(AND($E$3=6,'Marks Entry 6th'!K12=""),"",IF(AND($E$3=7,'Marks Entry 7th'!K12=""),"",IF(AND($E$3=6),'Marks Entry 6th'!K12,IF(AND($E$3=7),'Marks Entry 7th'!K12,"")))))</f>
        <v>OBC</v>
      </c>
      <c r="L13" s="121">
        <f>IF(OR($E13="",$G13=""),"",IF(AND($E$3=6),'Marks Entry 6th'!L12,IF(AND($E$3=7),'Marks Entry 7th'!L12,"")))</f>
        <v>3</v>
      </c>
      <c r="M13" s="121">
        <f>IF(OR($E13="",$G13=""),"",IF(AND($E$3=6),'Marks Entry 6th'!M12,IF(AND($E$3=7),'Marks Entry 7th'!M12,"")))</f>
        <v>3</v>
      </c>
      <c r="N13" s="121">
        <f>IF(OR($E13="",$G13=""),"",IF(AND($E$3=6),'Marks Entry 6th'!N12,IF(AND($E$3=7),'Marks Entry 7th'!N12,"")))</f>
        <v>3</v>
      </c>
      <c r="O13" s="121">
        <f>IF(OR($E13="",$G13=""),"",IF(AND($E$3=6),'Marks Entry 6th'!O12,IF(AND($E$3=7),'Marks Entry 7th'!O12,"")))</f>
        <v>4</v>
      </c>
      <c r="P13" s="63">
        <f t="shared" si="4"/>
        <v>13</v>
      </c>
      <c r="Q13" s="121">
        <f>IF(OR($E13="",$G13=""),"",IF(AND($E$3=6),'Marks Entry 6th'!P12,IF(AND($E$3=7),'Marks Entry 7th'!P12,"")))</f>
        <v>25</v>
      </c>
      <c r="R13" s="121">
        <f>IF(OR($E13="",$G13=""),"",IF(AND($E$3=6),'Marks Entry 6th'!Q12,IF(AND($E$3=7),'Marks Entry 7th'!Q12,"")))</f>
        <v>11</v>
      </c>
      <c r="S13" s="66">
        <f t="shared" si="5"/>
        <v>36</v>
      </c>
      <c r="T13" s="63">
        <f t="shared" si="6"/>
        <v>49</v>
      </c>
      <c r="U13" s="68">
        <f>IF(OR($E13="",$G13=""),"",IF(AND($E$3=6),'Marks Entry 6th'!R12,IF(AND($E$3=7),'Marks Entry 7th'!R12,"")))</f>
        <v>58</v>
      </c>
      <c r="V13" s="68">
        <f>IF(OR($E13="",$G13=""),"",IF(AND($E$3=6),'Marks Entry 6th'!S12,IF(AND($E$3=7),'Marks Entry 7th'!S12,"")))</f>
        <v>11</v>
      </c>
      <c r="W13" s="67">
        <f t="shared" si="7"/>
        <v>69</v>
      </c>
      <c r="X13" s="63">
        <f t="shared" si="8"/>
        <v>118</v>
      </c>
      <c r="Y13" s="109">
        <f t="shared" si="9"/>
        <v>0</v>
      </c>
      <c r="Z13" s="109">
        <f t="shared" si="10"/>
        <v>200</v>
      </c>
      <c r="AA13" s="109" t="str">
        <f t="shared" si="11"/>
        <v/>
      </c>
      <c r="AB13" s="109" t="str">
        <f t="shared" si="12"/>
        <v>P</v>
      </c>
      <c r="AC13" s="109" t="str">
        <f t="shared" si="13"/>
        <v>II</v>
      </c>
      <c r="AD13" s="111" t="str">
        <f t="shared" si="14"/>
        <v>C</v>
      </c>
      <c r="AE13" s="121">
        <f>IF(OR($E13="",$G13=""),"",IF(AND($E$3=6),'Marks Entry 6th'!T12,IF(AND($E$3=7),'Marks Entry 7th'!T12,"")))</f>
        <v>4</v>
      </c>
      <c r="AF13" s="121">
        <f>IF(OR($E13="",$G13=""),"",IF(AND($E$3=6),'Marks Entry 6th'!U12,IF(AND($E$3=7),'Marks Entry 7th'!U12,"")))</f>
        <v>4</v>
      </c>
      <c r="AG13" s="121">
        <f>IF(OR($E13="",$G13=""),"",IF(AND($E$3=6),'Marks Entry 6th'!V12,IF(AND($E$3=7),'Marks Entry 7th'!V12,"")))</f>
        <v>4</v>
      </c>
      <c r="AH13" s="121">
        <f>IF(OR($E13="",$G13=""),"",IF(AND($E$3=6),'Marks Entry 6th'!W12,IF(AND($E$3=7),'Marks Entry 7th'!W12,"")))</f>
        <v>5</v>
      </c>
      <c r="AI13" s="63">
        <f t="shared" si="15"/>
        <v>17</v>
      </c>
      <c r="AJ13" s="121">
        <f>IF(OR($E13="",$G13=""),"",IF(AND($E$3=6),'Marks Entry 6th'!X12,IF(AND($E$3=7),'Marks Entry 7th'!X12,"")))</f>
        <v>33</v>
      </c>
      <c r="AK13" s="121">
        <f>IF(OR($E13="",$G13=""),"",IF(AND($E$3=6),'Marks Entry 6th'!Y12,IF(AND($E$3=7),'Marks Entry 7th'!Y12,"")))</f>
        <v>11</v>
      </c>
      <c r="AL13" s="66">
        <f t="shared" si="16"/>
        <v>44</v>
      </c>
      <c r="AM13" s="63">
        <f t="shared" si="17"/>
        <v>61</v>
      </c>
      <c r="AN13" s="68">
        <f>IF(OR($E13="",$G13=""),"",IF(AND($E$3=6),'Marks Entry 6th'!Z12,IF(AND($E$3=7),'Marks Entry 7th'!Z12,"")))</f>
        <v>69</v>
      </c>
      <c r="AO13" s="68">
        <f>IF(OR($E13="",$G13=""),"",IF(AND($E$3=6),'Marks Entry 6th'!AA12,IF(AND($E$3=7),'Marks Entry 7th'!AA12,"")))</f>
        <v>26</v>
      </c>
      <c r="AP13" s="66">
        <f t="shared" si="18"/>
        <v>95</v>
      </c>
      <c r="AQ13" s="63">
        <f t="shared" si="19"/>
        <v>156</v>
      </c>
      <c r="AR13" s="109">
        <f t="shared" si="20"/>
        <v>0</v>
      </c>
      <c r="AS13" s="109">
        <f t="shared" si="21"/>
        <v>200</v>
      </c>
      <c r="AT13" s="109" t="str">
        <f t="shared" si="22"/>
        <v/>
      </c>
      <c r="AU13" s="109" t="str">
        <f t="shared" si="23"/>
        <v>P</v>
      </c>
      <c r="AV13" s="109" t="str">
        <f t="shared" si="24"/>
        <v>D</v>
      </c>
      <c r="AW13" s="111" t="str">
        <f t="shared" si="25"/>
        <v>B</v>
      </c>
      <c r="AX13" s="314" t="str">
        <f>IF(OR($E13="",$G13=""),"",IF(AND($E$3=6),'Marks Entry 6th'!AB12,IF(AND($E$3=7),'Marks Entry 7th'!AB12,"")))</f>
        <v>पंजाबी (75)</v>
      </c>
      <c r="AY13" s="121">
        <f>IF(OR($E13="",$G13=""),"",IF(AND($E$3=6),'Marks Entry 6th'!AC12,IF(AND($E$3=7),'Marks Entry 7th'!AC12,"")))</f>
        <v>3</v>
      </c>
      <c r="AZ13" s="121">
        <f>IF(OR($E13="",$G13=""),"",IF(AND($E$3=6),'Marks Entry 6th'!AD12,IF(AND($E$3=7),'Marks Entry 7th'!AD12,"")))</f>
        <v>3</v>
      </c>
      <c r="BA13" s="121">
        <f>IF(OR($E13="",$G13=""),"",IF(AND($E$3=6),'Marks Entry 6th'!AE12,IF(AND($E$3=7),'Marks Entry 7th'!AE12,"")))</f>
        <v>5</v>
      </c>
      <c r="BB13" s="121">
        <f>IF(OR($E13="",$G13=""),"",IF(AND($E$3=6),'Marks Entry 6th'!AF12,IF(AND($E$3=7),'Marks Entry 7th'!AF12,"")))</f>
        <v>5</v>
      </c>
      <c r="BC13" s="63">
        <f t="shared" si="26"/>
        <v>16</v>
      </c>
      <c r="BD13" s="121">
        <f>IF(OR($E13="",$G13=""),"",IF(AND($E$3=6),'Marks Entry 6th'!AG12,IF(AND($E$3=7),'Marks Entry 7th'!AG12,"")))</f>
        <v>42</v>
      </c>
      <c r="BE13" s="121">
        <f>IF(OR($E13="",$G13=""),"",IF(AND($E$3=6),'Marks Entry 6th'!AH12,IF(AND($E$3=7),'Marks Entry 7th'!AH12,"")))</f>
        <v>14</v>
      </c>
      <c r="BF13" s="66">
        <f t="shared" si="27"/>
        <v>56</v>
      </c>
      <c r="BG13" s="63">
        <f t="shared" si="28"/>
        <v>72</v>
      </c>
      <c r="BH13" s="68">
        <f>IF(OR($E13="",$G13=""),"",IF(AND($E$3=6),'Marks Entry 6th'!AI12,IF(AND($E$3=7),'Marks Entry 7th'!AI12,"")))</f>
        <v>40</v>
      </c>
      <c r="BI13" s="68">
        <f>IF(OR($E13="",$G13=""),"",IF(AND($E$3=6),'Marks Entry 6th'!AJ12,IF(AND($E$3=7),'Marks Entry 7th'!AJ12,"")))</f>
        <v>23</v>
      </c>
      <c r="BJ13" s="66">
        <f t="shared" si="29"/>
        <v>63</v>
      </c>
      <c r="BK13" s="63">
        <f t="shared" si="30"/>
        <v>135</v>
      </c>
      <c r="BL13" s="109">
        <f t="shared" si="31"/>
        <v>0</v>
      </c>
      <c r="BM13" s="109">
        <f t="shared" si="32"/>
        <v>200</v>
      </c>
      <c r="BN13" s="109" t="str">
        <f t="shared" si="33"/>
        <v/>
      </c>
      <c r="BO13" s="109" t="str">
        <f t="shared" si="34"/>
        <v>P</v>
      </c>
      <c r="BP13" s="109" t="str">
        <f t="shared" si="35"/>
        <v>I</v>
      </c>
      <c r="BQ13" s="111" t="str">
        <f t="shared" si="36"/>
        <v>B</v>
      </c>
      <c r="BR13" s="121">
        <f>IF(OR($E13="",$G13=""),"",IF(AND($E$3=6),'Marks Entry 6th'!AK12,IF(AND($E$3=7),'Marks Entry 7th'!AK12,"")))</f>
        <v>5</v>
      </c>
      <c r="BS13" s="121">
        <f>IF(OR($E13="",$G13=""),"",IF(AND($E$3=6),'Marks Entry 6th'!AL12,IF(AND($E$3=7),'Marks Entry 7th'!AL12,"")))</f>
        <v>5</v>
      </c>
      <c r="BT13" s="121">
        <f>IF(OR($E13="",$G13=""),"",IF(AND($E$3=6),'Marks Entry 6th'!AM12,IF(AND($E$3=7),'Marks Entry 7th'!AM12,"")))</f>
        <v>5</v>
      </c>
      <c r="BU13" s="121">
        <f>IF(OR($E13="",$G13=""),"",IF(AND($E$3=6),'Marks Entry 6th'!AN12,IF(AND($E$3=7),'Marks Entry 7th'!AN12,"")))</f>
        <v>5</v>
      </c>
      <c r="BV13" s="63">
        <f t="shared" si="37"/>
        <v>20</v>
      </c>
      <c r="BW13" s="121">
        <f>IF(OR($E13="",$G13=""),"",IF(AND($E$3=6),'Marks Entry 6th'!AO12,IF(AND($E$3=7),'Marks Entry 7th'!AO12,"")))</f>
        <v>31</v>
      </c>
      <c r="BX13" s="121">
        <f>IF(OR($E13="",$G13=""),"",IF(AND($E$3=6),'Marks Entry 6th'!AP12,IF(AND($E$3=7),'Marks Entry 7th'!AP12,"")))</f>
        <v>9</v>
      </c>
      <c r="BY13" s="66">
        <f t="shared" si="38"/>
        <v>40</v>
      </c>
      <c r="BZ13" s="63">
        <f t="shared" si="39"/>
        <v>60</v>
      </c>
      <c r="CA13" s="68">
        <f>IF(OR($E13="",$G13=""),"",IF(AND($E$3=6),'Marks Entry 6th'!AQ12,IF(AND($E$3=7),'Marks Entry 7th'!AQ12,"")))</f>
        <v>55</v>
      </c>
      <c r="CB13" s="68">
        <f>IF(OR($E13="",$G13=""),"",IF(AND($E$3=6),'Marks Entry 6th'!AR12,IF(AND($E$3=7),'Marks Entry 7th'!AR12,"")))</f>
        <v>8</v>
      </c>
      <c r="CC13" s="66">
        <f t="shared" si="40"/>
        <v>63</v>
      </c>
      <c r="CD13" s="63">
        <f t="shared" si="41"/>
        <v>123</v>
      </c>
      <c r="CE13" s="109">
        <f t="shared" si="42"/>
        <v>0</v>
      </c>
      <c r="CF13" s="109">
        <f t="shared" si="43"/>
        <v>200</v>
      </c>
      <c r="CG13" s="109" t="str">
        <f t="shared" si="44"/>
        <v/>
      </c>
      <c r="CH13" s="109" t="str">
        <f t="shared" si="45"/>
        <v>P</v>
      </c>
      <c r="CI13" s="109" t="str">
        <f t="shared" si="46"/>
        <v>I</v>
      </c>
      <c r="CJ13" s="111" t="str">
        <f t="shared" si="47"/>
        <v>B</v>
      </c>
      <c r="CK13" s="121">
        <f>IF(OR($E13="",$G13=""),"",IF(AND($E$3=6),'Marks Entry 6th'!AS12,IF(AND($E$3=7),'Marks Entry 7th'!AS12,"")))</f>
        <v>5</v>
      </c>
      <c r="CL13" s="121">
        <f>IF(OR($E13="",$G13=""),"",IF(AND($E$3=6),'Marks Entry 6th'!AT12,IF(AND($E$3=7),'Marks Entry 7th'!AT12,"")))</f>
        <v>5</v>
      </c>
      <c r="CM13" s="121">
        <f>IF(OR($E13="",$G13=""),"",IF(AND($E$3=6),'Marks Entry 6th'!AU12,IF(AND($E$3=7),'Marks Entry 7th'!AU12,"")))</f>
        <v>5</v>
      </c>
      <c r="CN13" s="121">
        <f>IF(OR($E13="",$G13=""),"",IF(AND($E$3=6),'Marks Entry 6th'!AV12,IF(AND($E$3=7),'Marks Entry 7th'!AV12,"")))</f>
        <v>5</v>
      </c>
      <c r="CO13" s="63">
        <f t="shared" si="48"/>
        <v>20</v>
      </c>
      <c r="CP13" s="121">
        <f>IF(OR($E13="",$G13=""),"",IF(AND($E$3=6),'Marks Entry 6th'!AW12,IF(AND($E$3=7),'Marks Entry 7th'!AW12,"")))</f>
        <v>28</v>
      </c>
      <c r="CQ13" s="121">
        <f>IF(OR($E13="",$G13=""),"",IF(AND($E$3=6),'Marks Entry 6th'!AX12,IF(AND($E$3=7),'Marks Entry 7th'!AX12,"")))</f>
        <v>11</v>
      </c>
      <c r="CR13" s="66">
        <f t="shared" si="49"/>
        <v>39</v>
      </c>
      <c r="CS13" s="63">
        <f t="shared" si="50"/>
        <v>59</v>
      </c>
      <c r="CT13" s="68">
        <f>IF(OR($E13="",$G13=""),"",IF(AND($E$3=6),'Marks Entry 6th'!AY12,IF(AND($E$3=7),'Marks Entry 7th'!AY12,"")))</f>
        <v>58</v>
      </c>
      <c r="CU13" s="68">
        <f>IF(OR($E13="",$G13=""),"",IF(AND($E$3=6),'Marks Entry 6th'!AZ12,IF(AND($E$3=7),'Marks Entry 7th'!AZ12,"")))</f>
        <v>16</v>
      </c>
      <c r="CV13" s="66">
        <f t="shared" si="51"/>
        <v>74</v>
      </c>
      <c r="CW13" s="63">
        <f t="shared" si="52"/>
        <v>133</v>
      </c>
      <c r="CX13" s="109">
        <f t="shared" si="53"/>
        <v>0</v>
      </c>
      <c r="CY13" s="109">
        <f t="shared" si="54"/>
        <v>200</v>
      </c>
      <c r="CZ13" s="109" t="str">
        <f t="shared" si="55"/>
        <v/>
      </c>
      <c r="DA13" s="109" t="str">
        <f t="shared" si="56"/>
        <v>P</v>
      </c>
      <c r="DB13" s="109" t="str">
        <f t="shared" si="57"/>
        <v>I</v>
      </c>
      <c r="DC13" s="111" t="str">
        <f t="shared" si="58"/>
        <v>B</v>
      </c>
      <c r="DD13" s="121">
        <f>IF(OR($E13="",$G13=""),"",IF(AND($E$3=6),'Marks Entry 6th'!BA12,IF(AND($E$3=7),'Marks Entry 7th'!BA12,"")))</f>
        <v>3</v>
      </c>
      <c r="DE13" s="121">
        <f>IF(OR($E13="",$G13=""),"",IF(AND($E$3=6),'Marks Entry 6th'!BB12,IF(AND($E$3=7),'Marks Entry 7th'!BB12,"")))</f>
        <v>4</v>
      </c>
      <c r="DF13" s="121">
        <f>IF(OR($E13="",$G13=""),"",IF(AND($E$3=6),'Marks Entry 6th'!BC12,IF(AND($E$3=7),'Marks Entry 7th'!BC12,"")))</f>
        <v>4</v>
      </c>
      <c r="DG13" s="121">
        <f>IF(OR($E13="",$G13=""),"",IF(AND($E$3=6),'Marks Entry 6th'!BD12,IF(AND($E$3=7),'Marks Entry 7th'!BD12,"")))</f>
        <v>4</v>
      </c>
      <c r="DH13" s="63">
        <f t="shared" si="59"/>
        <v>15</v>
      </c>
      <c r="DI13" s="121">
        <f>IF(OR($E13="",$G13=""),"",IF(AND($E$3=6),'Marks Entry 6th'!BE12,IF(AND($E$3=7),'Marks Entry 7th'!BE12,"")))</f>
        <v>42</v>
      </c>
      <c r="DJ13" s="121">
        <f>IF(OR($E13="",$G13=""),"",IF(AND($E$3=6),'Marks Entry 6th'!BF12,IF(AND($E$3=7),'Marks Entry 7th'!BF12,"")))</f>
        <v>10</v>
      </c>
      <c r="DK13" s="66">
        <f t="shared" si="60"/>
        <v>52</v>
      </c>
      <c r="DL13" s="63">
        <f t="shared" si="61"/>
        <v>67</v>
      </c>
      <c r="DM13" s="68">
        <f>IF(OR($E13="",$G13=""),"",IF(AND($E$3=6),'Marks Entry 6th'!BG12,IF(AND($E$3=7),'Marks Entry 7th'!BG12,"")))</f>
        <v>66</v>
      </c>
      <c r="DN13" s="68">
        <f>IF(OR($E13="",$G13=""),"",IF(AND($E$3=6),'Marks Entry 6th'!BH12,IF(AND($E$3=7),'Marks Entry 7th'!BH12,"")))</f>
        <v>18</v>
      </c>
      <c r="DO13" s="66">
        <f t="shared" si="62"/>
        <v>84</v>
      </c>
      <c r="DP13" s="63">
        <f t="shared" si="63"/>
        <v>151</v>
      </c>
      <c r="DQ13" s="109">
        <f t="shared" si="64"/>
        <v>0</v>
      </c>
      <c r="DR13" s="109">
        <f t="shared" si="65"/>
        <v>200</v>
      </c>
      <c r="DS13" s="109" t="str">
        <f t="shared" si="66"/>
        <v/>
      </c>
      <c r="DT13" s="109" t="str">
        <f t="shared" si="67"/>
        <v>P</v>
      </c>
      <c r="DU13" s="109" t="str">
        <f t="shared" si="68"/>
        <v>D</v>
      </c>
      <c r="DV13" s="111" t="str">
        <f t="shared" si="69"/>
        <v>B</v>
      </c>
      <c r="DW13" s="53">
        <f>IF(OR($E13="",$G13=""),"",IF(AND($E$3=6),'Marks Entry 6th'!BI12,IF(AND($E$3=7),'Marks Entry 7th'!BI12,"")))</f>
        <v>21</v>
      </c>
      <c r="DX13" s="53">
        <f>IF(OR($E13="",$G13=""),"",IF(AND($E$3=6),'Marks Entry 6th'!BJ12,IF(AND($E$3=7),'Marks Entry 7th'!BJ12,"")))</f>
        <v>18</v>
      </c>
      <c r="DY13" s="53">
        <f>IF(OR($E13="",$G13=""),"",IF(AND($E$3=6),'Marks Entry 6th'!BK12,IF(AND($E$3=7),'Marks Entry 7th'!BK12,"")))</f>
        <v>0</v>
      </c>
      <c r="DZ13" s="53">
        <f>IF(OR($E13="",$G13=""),"",IF(AND($E$3=6),'Marks Entry 6th'!BL12,IF(AND($E$3=7),'Marks Entry 7th'!BL12,"")))</f>
        <v>24</v>
      </c>
      <c r="EA13" s="53">
        <f>IF(OR($E13="",$G13=""),"",IF(AND($E$3=6),'Marks Entry 6th'!BM12,IF(AND($E$3=7),'Marks Entry 7th'!BM12,"")))</f>
        <v>19</v>
      </c>
      <c r="EB13" s="122">
        <f t="shared" si="70"/>
        <v>82</v>
      </c>
      <c r="EC13" s="123">
        <f t="shared" si="71"/>
        <v>0</v>
      </c>
      <c r="ED13" s="123">
        <f t="shared" si="72"/>
        <v>100</v>
      </c>
      <c r="EE13" s="123" t="str">
        <f t="shared" si="73"/>
        <v>P</v>
      </c>
      <c r="EF13" s="110" t="str">
        <f t="shared" si="74"/>
        <v>B</v>
      </c>
      <c r="EG13" s="53">
        <f>IF(OR($E13="",$G13=""),"",IF(AND($E$3=6),'Marks Entry 6th'!BN12,IF(AND($E$3=7),'Marks Entry 7th'!BN12,"")))</f>
        <v>12</v>
      </c>
      <c r="EH13" s="53">
        <f>IF(OR($E13="",$G13=""),"",IF(AND($E$3=6),'Marks Entry 6th'!BO12,IF(AND($E$3=7),'Marks Entry 7th'!BO12,"")))</f>
        <v>22</v>
      </c>
      <c r="EI13" s="53">
        <f>IF(OR($E13="",$G13=""),"",IF(AND($E$3=6),'Marks Entry 6th'!BP12,IF(AND($E$3=7),'Marks Entry 7th'!BP12,"")))</f>
        <v>0</v>
      </c>
      <c r="EJ13" s="53">
        <f>IF(OR($E13="",$G13=""),"",IF(AND($E$3=6),'Marks Entry 6th'!BQ12,IF(AND($E$3=7),'Marks Entry 7th'!BQ12,"")))</f>
        <v>22</v>
      </c>
      <c r="EK13" s="53">
        <f>IF(OR($E13="",$G13=""),"",IF(AND($E$3=6),'Marks Entry 6th'!BR12,IF(AND($E$3=7),'Marks Entry 7th'!BR12,"")))</f>
        <v>25</v>
      </c>
      <c r="EL13" s="122">
        <f t="shared" si="75"/>
        <v>81</v>
      </c>
      <c r="EM13" s="123">
        <f t="shared" si="76"/>
        <v>0</v>
      </c>
      <c r="EN13" s="123">
        <f t="shared" si="77"/>
        <v>100</v>
      </c>
      <c r="EO13" s="123" t="str">
        <f t="shared" si="78"/>
        <v>P</v>
      </c>
      <c r="EP13" s="110" t="str">
        <f t="shared" si="79"/>
        <v>B</v>
      </c>
      <c r="EQ13" s="53">
        <f>IF(OR($E13="",$G13=""),"",IF(AND($E$3=6),'Marks Entry 6th'!BS12,IF(AND($E$3=7),'Marks Entry 7th'!BS12,"")))</f>
        <v>22</v>
      </c>
      <c r="ER13" s="53">
        <f>IF(OR($E13="",$G13=""),"",IF(AND($E$3=6),'Marks Entry 6th'!BT12,IF(AND($E$3=7),'Marks Entry 7th'!BT12,"")))</f>
        <v>0</v>
      </c>
      <c r="ES13" s="53">
        <f>IF(OR($E13="",$G13=""),"",IF(AND($E$3=6),'Marks Entry 6th'!BU12,IF(AND($E$3=7),'Marks Entry 7th'!BU12,"")))</f>
        <v>21</v>
      </c>
      <c r="ET13" s="53">
        <f>IF(OR($E13="",$G13=""),"",IF(AND($E$3=6),'Marks Entry 6th'!BV12,IF(AND($E$3=7),'Marks Entry 7th'!BV12,"")))</f>
        <v>21</v>
      </c>
      <c r="EU13" s="53">
        <f>IF(OR($E13="",$G13=""),"",IF(AND($E$3=6),'Marks Entry 6th'!BW12,IF(AND($E$3=7),'Marks Entry 7th'!BW12,"")))</f>
        <v>21</v>
      </c>
      <c r="EV13" s="122">
        <f t="shared" si="80"/>
        <v>85</v>
      </c>
      <c r="EW13" s="123">
        <f t="shared" si="81"/>
        <v>0</v>
      </c>
      <c r="EX13" s="123">
        <f t="shared" si="82"/>
        <v>100</v>
      </c>
      <c r="EY13" s="123" t="str">
        <f t="shared" si="83"/>
        <v>P</v>
      </c>
      <c r="EZ13" s="110" t="str">
        <f t="shared" si="84"/>
        <v>B</v>
      </c>
      <c r="FA13" s="373" t="str">
        <f>IF(OR($E13="",$G13=""),"",IF(AND('Marks Entry 6th'!BX12="",'Marks Entry 7th'!BX12=""),"",IF(AND($E$3=6),'Marks Entry 6th'!BX12,IF(AND($E$3=7),'Marks Entry 7th'!BX12,""))))</f>
        <v/>
      </c>
      <c r="FB13" s="373" t="str">
        <f>IF(OR($E13="",$G13=""),"",IF(AND('Marks Entry 6th'!BY12="",'Marks Entry 7th'!BY12=""),"",IF(AND($E$3=6),'Marks Entry 6th'!BY12,IF(AND($E$3=7),'Marks Entry 7th'!BY12,""))))</f>
        <v/>
      </c>
      <c r="FC13" s="374" t="str">
        <f t="shared" si="85"/>
        <v/>
      </c>
      <c r="FD13" s="110" t="str">
        <f t="shared" si="86"/>
        <v/>
      </c>
      <c r="FE13" s="373" t="str">
        <f>IF(OR($E13="",$G13=""),"",IF(AND('Marks Entry 6th'!BZ12="",'Marks Entry 7th'!BZ12=""),"",IF(AND($E$3=6),'Marks Entry 6th'!BZ12,IF(AND($E$3=7),'Marks Entry 7th'!BZ12,""))))</f>
        <v/>
      </c>
      <c r="FF13" s="373" t="str">
        <f>IF(OR($E13="",$G13=""),"",IF(AND('Marks Entry 6th'!CA12="",'Marks Entry 7th'!CA12=""),"",IF(AND($E$3=6),'Marks Entry 6th'!CA12,IF(AND($E$3=7),'Marks Entry 7th'!CA12,""))))</f>
        <v/>
      </c>
      <c r="FG13" s="374" t="str">
        <f t="shared" si="87"/>
        <v/>
      </c>
      <c r="FH13" s="110" t="str">
        <f t="shared" si="88"/>
        <v/>
      </c>
      <c r="FI13" s="79">
        <f t="shared" si="89"/>
        <v>816</v>
      </c>
      <c r="FJ13" s="335">
        <f t="shared" si="90"/>
        <v>68</v>
      </c>
      <c r="FK13" s="85" t="str">
        <f t="shared" si="91"/>
        <v>I</v>
      </c>
      <c r="FL13" s="226" t="str">
        <f t="shared" si="92"/>
        <v>B</v>
      </c>
      <c r="FM13" s="86">
        <f t="shared" si="93"/>
        <v>7.9999999999999858</v>
      </c>
      <c r="FN13" s="334" t="str">
        <f>IFERROR(IF(B13="NSO","NSO",IF(OR(D13="",G13="",F13=""),"",IF(AND(FJ13&gt;=36,'Master sheet'!$D$11="Hindi"),"कक्षा क्रमोन्नत",IF(AND(FJ13&gt;=36,'Master sheet'!$D$11="English"),"Promoted",IF(AND(FJ13&lt;36,'Master sheet'!$D$11="Hindi"),"पुनः परीक्षा","Re-Exam"))))),"")</f>
        <v>कक्षा क्रमोन्नत</v>
      </c>
      <c r="FO13" s="54" t="str">
        <f>IF(OR($E13="",$G13=""),"",IF(AND($E$3=6,'Marks Entry 6th'!CB12=""),"",IF(AND($E$3=7,'Marks Entry 7th'!CB12=""),"",IF(AND($E$3=6),'Marks Entry 6th'!CB12,IF(AND($E$3=7),'Marks Entry 7th'!CB12,"")))))</f>
        <v/>
      </c>
      <c r="FP13" s="54" t="str">
        <f>IF(OR($E13="",$G13=""),"",IF(AND($E$3=6,'Marks Entry 6th'!CC12=""),"",IF(AND($E$3=7,'Marks Entry 7th'!CC12=""),"",IF(AND($E$3=6),'Marks Entry 6th'!CC12,IF(AND($E$3=7),'Marks Entry 7th'!CC12,"")))))</f>
        <v/>
      </c>
      <c r="FQ13" s="55"/>
      <c r="FY13" s="57">
        <f>IF(AND($E$3=6),'Marks Entry 6th'!I12,IF(AND($E$3=7),'Marks Entry 7th'!I12,""))</f>
        <v>706</v>
      </c>
      <c r="FZ13" s="57">
        <f t="shared" si="94"/>
        <v>1200</v>
      </c>
    </row>
    <row r="14" spans="1:182" ht="18.95" customHeight="1">
      <c r="A14" s="69">
        <v>7</v>
      </c>
      <c r="B14" s="69">
        <f>IF(OR(FY14=0,FY14=""),"",IF(AND($E$3=6),'Marks Entry 6th'!I13,IF(AND($E$3=7),'Marks Entry 7th'!I13,"")))</f>
        <v>707</v>
      </c>
      <c r="C14" s="70">
        <f>IF(OR(B14=0,B14=""),"",IF(AND($E$3=6,'Marks Entry 6th'!B13=""),"",IF(AND($E$3=7,'Marks Entry 7th'!B13=""),"",IF(AND($E$3=6,'Marks Entry 6th'!B13),'Marks Entry 6th'!B13,IF(AND($E$3=7),'Marks Entry 7th'!B13,"")))))</f>
        <v>7</v>
      </c>
      <c r="D14" s="70" t="str">
        <f>IF(OR(B14=0,B14=""),"",IF(AND($E$3=6,'Marks Entry 6th'!C13=""),"",IF(AND($E$3=7,'Marks Entry 7th'!C13=""),"",IF(AND($E$3=6),'Marks Entry 6th'!C13,IF(AND($E$3=7),'Marks Entry 7th'!C13,"")))))</f>
        <v>A</v>
      </c>
      <c r="E14" s="307" t="str">
        <f>IF(OR(B14=0,B14=""),"",IF(AND($E$3=6,'Marks Entry 6th'!E13=""),"",IF(AND($E$3=7,'Marks Entry 7th'!E13=""),"",IF(AND($E$3=6),'Marks Entry 6th'!E13,IF(AND($E$3=7),'Marks Entry 7th'!E13,"")))))</f>
        <v>28-09-2015</v>
      </c>
      <c r="F14" s="70">
        <f>IF(OR(B14=0,B14=""),"",IF(AND($E$3=6,'Marks Entry 6th'!D13=""),"",IF(AND($E$3=7,'Marks Entry 7th'!D13=""),"",IF(AND($E$3=6),'Marks Entry 6th'!D13,IF(AND($E$3=7),'Marks Entry 7th'!D13,"")))))</f>
        <v>942</v>
      </c>
      <c r="G14" s="306" t="str">
        <f>IF(OR(B14=0,B14=""),"",IF(AND($E$3=6,'Marks Entry 6th'!F13=""),"",IF(AND($E$3=7,'Marks Entry 7th'!F13=""),"",IF(AND($E$3=6),UPPER('Marks Entry 6th'!F13),IF(AND($E$3=7),UPPER('Marks Entry 7th'!F13),"")))))</f>
        <v>DAKSH PRAJAPAT</v>
      </c>
      <c r="H14" s="306" t="str">
        <f>IF(OR(B14=0,B14=""),"",IF(AND($E$3=6,'Marks Entry 6th'!G13=""),"",IF(AND($E$3=7,'Marks Entry 7th'!G13=""),"",IF(AND($E$3=6),UPPER('Marks Entry 6th'!G13),IF(AND($E$3=7),UPPER('Marks Entry 7th'!G13),"")))))</f>
        <v>PRAKASH PRAJAPAT</v>
      </c>
      <c r="I14" s="306" t="str">
        <f>IF(OR(B14=0,B14=""),"",IF(AND($E$3=6,'Marks Entry 6th'!H13=""),"",IF(AND($E$3=7,'Marks Entry 7th'!H13=""),"",IF(AND($E$3=6),UPPER('Marks Entry 6th'!H13),IF(AND($E$3=7),UPPER('Marks Entry 7th'!H13),"")))))</f>
        <v>REKHA PRAJAPATI</v>
      </c>
      <c r="J14" s="65" t="str">
        <f>IF(OR(B14=0,B14=""),"",IF(AND($E$3=6,'Marks Entry 6th'!J13=""),"",IF(AND($E$3=7,'Marks Entry 7th'!J13=""),"",IF(AND($E$3=6),'Marks Entry 6th'!J13,IF(AND($E$3=7),'Marks Entry 7th'!J13,"")))))</f>
        <v>M</v>
      </c>
      <c r="K14" s="65" t="str">
        <f>IF(OR(B14=0,B14=""),"",IF(AND($E$3=6,'Marks Entry 6th'!K13=""),"",IF(AND($E$3=7,'Marks Entry 7th'!K13=""),"",IF(AND($E$3=6),'Marks Entry 6th'!K13,IF(AND($E$3=7),'Marks Entry 7th'!K13,"")))))</f>
        <v>OBC</v>
      </c>
      <c r="L14" s="121">
        <f>IF(OR($E14="",$G14=""),"",IF(AND($E$3=6),'Marks Entry 6th'!L13,IF(AND($E$3=7),'Marks Entry 7th'!L13,"")))</f>
        <v>3</v>
      </c>
      <c r="M14" s="121">
        <f>IF(OR($E14="",$G14=""),"",IF(AND($E$3=6),'Marks Entry 6th'!M13,IF(AND($E$3=7),'Marks Entry 7th'!M13,"")))</f>
        <v>3</v>
      </c>
      <c r="N14" s="121">
        <f>IF(OR($E14="",$G14=""),"",IF(AND($E$3=6),'Marks Entry 6th'!N13,IF(AND($E$3=7),'Marks Entry 7th'!N13,"")))</f>
        <v>3</v>
      </c>
      <c r="O14" s="121">
        <f>IF(OR($E14="",$G14=""),"",IF(AND($E$3=6),'Marks Entry 6th'!O13,IF(AND($E$3=7),'Marks Entry 7th'!O13,"")))</f>
        <v>4</v>
      </c>
      <c r="P14" s="63">
        <f t="shared" si="4"/>
        <v>13</v>
      </c>
      <c r="Q14" s="121">
        <f>IF(OR($E14="",$G14=""),"",IF(AND($E$3=6),'Marks Entry 6th'!P13,IF(AND($E$3=7),'Marks Entry 7th'!P13,"")))</f>
        <v>39</v>
      </c>
      <c r="R14" s="121">
        <f>IF(OR($E14="",$G14=""),"",IF(AND($E$3=6),'Marks Entry 6th'!Q13,IF(AND($E$3=7),'Marks Entry 7th'!Q13,"")))</f>
        <v>11</v>
      </c>
      <c r="S14" s="66">
        <f t="shared" si="5"/>
        <v>50</v>
      </c>
      <c r="T14" s="63">
        <f t="shared" si="6"/>
        <v>63</v>
      </c>
      <c r="U14" s="68">
        <f>IF(OR($E14="",$G14=""),"",IF(AND($E$3=6),'Marks Entry 6th'!R13,IF(AND($E$3=7),'Marks Entry 7th'!R13,"")))</f>
        <v>58</v>
      </c>
      <c r="V14" s="68">
        <f>IF(OR($E14="",$G14=""),"",IF(AND($E$3=6),'Marks Entry 6th'!S13,IF(AND($E$3=7),'Marks Entry 7th'!S13,"")))</f>
        <v>11</v>
      </c>
      <c r="W14" s="67">
        <f t="shared" si="7"/>
        <v>69</v>
      </c>
      <c r="X14" s="63">
        <f t="shared" si="8"/>
        <v>132</v>
      </c>
      <c r="Y14" s="109">
        <f t="shared" si="9"/>
        <v>0</v>
      </c>
      <c r="Z14" s="109">
        <f t="shared" si="10"/>
        <v>200</v>
      </c>
      <c r="AA14" s="109" t="str">
        <f t="shared" si="11"/>
        <v/>
      </c>
      <c r="AB14" s="109" t="str">
        <f t="shared" si="12"/>
        <v>P</v>
      </c>
      <c r="AC14" s="109" t="str">
        <f t="shared" si="13"/>
        <v>I</v>
      </c>
      <c r="AD14" s="111" t="str">
        <f t="shared" si="14"/>
        <v>B</v>
      </c>
      <c r="AE14" s="121">
        <f>IF(OR($E14="",$G14=""),"",IF(AND($E$3=6),'Marks Entry 6th'!T13,IF(AND($E$3=7),'Marks Entry 7th'!T13,"")))</f>
        <v>4</v>
      </c>
      <c r="AF14" s="121">
        <f>IF(OR($E14="",$G14=""),"",IF(AND($E$3=6),'Marks Entry 6th'!U13,IF(AND($E$3=7),'Marks Entry 7th'!U13,"")))</f>
        <v>4</v>
      </c>
      <c r="AG14" s="121">
        <f>IF(OR($E14="",$G14=""),"",IF(AND($E$3=6),'Marks Entry 6th'!V13,IF(AND($E$3=7),'Marks Entry 7th'!V13,"")))</f>
        <v>4</v>
      </c>
      <c r="AH14" s="121">
        <f>IF(OR($E14="",$G14=""),"",IF(AND($E$3=6),'Marks Entry 6th'!W13,IF(AND($E$3=7),'Marks Entry 7th'!W13,"")))</f>
        <v>5</v>
      </c>
      <c r="AI14" s="63">
        <f t="shared" si="15"/>
        <v>17</v>
      </c>
      <c r="AJ14" s="121">
        <f>IF(OR($E14="",$G14=""),"",IF(AND($E$3=6),'Marks Entry 6th'!X13,IF(AND($E$3=7),'Marks Entry 7th'!X13,"")))</f>
        <v>47</v>
      </c>
      <c r="AK14" s="121">
        <f>IF(OR($E14="",$G14=""),"",IF(AND($E$3=6),'Marks Entry 6th'!Y13,IF(AND($E$3=7),'Marks Entry 7th'!Y13,"")))</f>
        <v>17</v>
      </c>
      <c r="AL14" s="66">
        <f t="shared" si="16"/>
        <v>64</v>
      </c>
      <c r="AM14" s="63">
        <f t="shared" si="17"/>
        <v>81</v>
      </c>
      <c r="AN14" s="68">
        <f>IF(OR($E14="",$G14=""),"",IF(AND($E$3=6),'Marks Entry 6th'!Z13,IF(AND($E$3=7),'Marks Entry 7th'!Z13,"")))</f>
        <v>65</v>
      </c>
      <c r="AO14" s="68">
        <f>IF(OR($E14="",$G14=""),"",IF(AND($E$3=6),'Marks Entry 6th'!AA13,IF(AND($E$3=7),'Marks Entry 7th'!AA13,"")))</f>
        <v>28</v>
      </c>
      <c r="AP14" s="66">
        <f t="shared" si="18"/>
        <v>93</v>
      </c>
      <c r="AQ14" s="63">
        <f t="shared" si="19"/>
        <v>174</v>
      </c>
      <c r="AR14" s="109">
        <f t="shared" si="20"/>
        <v>0</v>
      </c>
      <c r="AS14" s="109">
        <f t="shared" si="21"/>
        <v>200</v>
      </c>
      <c r="AT14" s="109" t="str">
        <f t="shared" si="22"/>
        <v/>
      </c>
      <c r="AU14" s="109" t="str">
        <f t="shared" si="23"/>
        <v>P</v>
      </c>
      <c r="AV14" s="109" t="str">
        <f t="shared" si="24"/>
        <v>D</v>
      </c>
      <c r="AW14" s="111" t="str">
        <f t="shared" si="25"/>
        <v>A</v>
      </c>
      <c r="AX14" s="314" t="str">
        <f>IF(OR($E14="",$G14=""),"",IF(AND($E$3=6),'Marks Entry 6th'!AB13,IF(AND($E$3=7),'Marks Entry 7th'!AB13,"")))</f>
        <v>संस्कृत (71)</v>
      </c>
      <c r="AY14" s="121">
        <f>IF(OR($E14="",$G14=""),"",IF(AND($E$3=6),'Marks Entry 6th'!AC13,IF(AND($E$3=7),'Marks Entry 7th'!AC13,"")))</f>
        <v>3</v>
      </c>
      <c r="AZ14" s="121">
        <f>IF(OR($E14="",$G14=""),"",IF(AND($E$3=6),'Marks Entry 6th'!AD13,IF(AND($E$3=7),'Marks Entry 7th'!AD13,"")))</f>
        <v>3</v>
      </c>
      <c r="BA14" s="121">
        <f>IF(OR($E14="",$G14=""),"",IF(AND($E$3=6),'Marks Entry 6th'!AE13,IF(AND($E$3=7),'Marks Entry 7th'!AE13,"")))</f>
        <v>5</v>
      </c>
      <c r="BB14" s="121">
        <f>IF(OR($E14="",$G14=""),"",IF(AND($E$3=6),'Marks Entry 6th'!AF13,IF(AND($E$3=7),'Marks Entry 7th'!AF13,"")))</f>
        <v>5</v>
      </c>
      <c r="BC14" s="63">
        <f t="shared" si="26"/>
        <v>16</v>
      </c>
      <c r="BD14" s="121">
        <f>IF(OR($E14="",$G14=""),"",IF(AND($E$3=6),'Marks Entry 6th'!AG13,IF(AND($E$3=7),'Marks Entry 7th'!AG13,"")))</f>
        <v>45</v>
      </c>
      <c r="BE14" s="121">
        <f>IF(OR($E14="",$G14=""),"",IF(AND($E$3=6),'Marks Entry 6th'!AH13,IF(AND($E$3=7),'Marks Entry 7th'!AH13,"")))</f>
        <v>15</v>
      </c>
      <c r="BF14" s="66">
        <f t="shared" si="27"/>
        <v>60</v>
      </c>
      <c r="BG14" s="63">
        <f t="shared" si="28"/>
        <v>76</v>
      </c>
      <c r="BH14" s="68">
        <f>IF(OR($E14="",$G14=""),"",IF(AND($E$3=6),'Marks Entry 6th'!AI13,IF(AND($E$3=7),'Marks Entry 7th'!AI13,"")))</f>
        <v>45</v>
      </c>
      <c r="BI14" s="68">
        <f>IF(OR($E14="",$G14=""),"",IF(AND($E$3=6),'Marks Entry 6th'!AJ13,IF(AND($E$3=7),'Marks Entry 7th'!AJ13,"")))</f>
        <v>24</v>
      </c>
      <c r="BJ14" s="66">
        <f t="shared" si="29"/>
        <v>69</v>
      </c>
      <c r="BK14" s="63">
        <f t="shared" si="30"/>
        <v>145</v>
      </c>
      <c r="BL14" s="109">
        <f t="shared" si="31"/>
        <v>0</v>
      </c>
      <c r="BM14" s="109">
        <f t="shared" si="32"/>
        <v>200</v>
      </c>
      <c r="BN14" s="109" t="str">
        <f t="shared" si="33"/>
        <v/>
      </c>
      <c r="BO14" s="109" t="str">
        <f t="shared" si="34"/>
        <v>P</v>
      </c>
      <c r="BP14" s="109" t="str">
        <f t="shared" si="35"/>
        <v>I</v>
      </c>
      <c r="BQ14" s="111" t="str">
        <f t="shared" si="36"/>
        <v>B</v>
      </c>
      <c r="BR14" s="121">
        <f>IF(OR($E14="",$G14=""),"",IF(AND($E$3=6),'Marks Entry 6th'!AK13,IF(AND($E$3=7),'Marks Entry 7th'!AK13,"")))</f>
        <v>5</v>
      </c>
      <c r="BS14" s="121">
        <f>IF(OR($E14="",$G14=""),"",IF(AND($E$3=6),'Marks Entry 6th'!AL13,IF(AND($E$3=7),'Marks Entry 7th'!AL13,"")))</f>
        <v>5</v>
      </c>
      <c r="BT14" s="121">
        <f>IF(OR($E14="",$G14=""),"",IF(AND($E$3=6),'Marks Entry 6th'!AM13,IF(AND($E$3=7),'Marks Entry 7th'!AM13,"")))</f>
        <v>5</v>
      </c>
      <c r="BU14" s="121">
        <f>IF(OR($E14="",$G14=""),"",IF(AND($E$3=6),'Marks Entry 6th'!AN13,IF(AND($E$3=7),'Marks Entry 7th'!AN13,"")))</f>
        <v>5</v>
      </c>
      <c r="BV14" s="63">
        <f t="shared" si="37"/>
        <v>20</v>
      </c>
      <c r="BW14" s="121">
        <f>IF(OR($E14="",$G14=""),"",IF(AND($E$3=6),'Marks Entry 6th'!AO13,IF(AND($E$3=7),'Marks Entry 7th'!AO13,"")))</f>
        <v>31</v>
      </c>
      <c r="BX14" s="121">
        <f>IF(OR($E14="",$G14=""),"",IF(AND($E$3=6),'Marks Entry 6th'!AP13,IF(AND($E$3=7),'Marks Entry 7th'!AP13,"")))</f>
        <v>10</v>
      </c>
      <c r="BY14" s="66">
        <f t="shared" si="38"/>
        <v>41</v>
      </c>
      <c r="BZ14" s="63">
        <f t="shared" si="39"/>
        <v>61</v>
      </c>
      <c r="CA14" s="68">
        <f>IF(OR($E14="",$G14=""),"",IF(AND($E$3=6),'Marks Entry 6th'!AQ13,IF(AND($E$3=7),'Marks Entry 7th'!AQ13,"")))</f>
        <v>55</v>
      </c>
      <c r="CB14" s="68">
        <f>IF(OR($E14="",$G14=""),"",IF(AND($E$3=6),'Marks Entry 6th'!AR13,IF(AND($E$3=7),'Marks Entry 7th'!AR13,"")))</f>
        <v>8</v>
      </c>
      <c r="CC14" s="66">
        <f t="shared" si="40"/>
        <v>63</v>
      </c>
      <c r="CD14" s="63">
        <f t="shared" si="41"/>
        <v>124</v>
      </c>
      <c r="CE14" s="109">
        <f t="shared" si="42"/>
        <v>0</v>
      </c>
      <c r="CF14" s="109">
        <f t="shared" si="43"/>
        <v>200</v>
      </c>
      <c r="CG14" s="109" t="str">
        <f t="shared" si="44"/>
        <v/>
      </c>
      <c r="CH14" s="109" t="str">
        <f t="shared" si="45"/>
        <v>P</v>
      </c>
      <c r="CI14" s="109" t="str">
        <f t="shared" si="46"/>
        <v>I</v>
      </c>
      <c r="CJ14" s="111" t="str">
        <f t="shared" si="47"/>
        <v>B</v>
      </c>
      <c r="CK14" s="121">
        <f>IF(OR($E14="",$G14=""),"",IF(AND($E$3=6),'Marks Entry 6th'!AS13,IF(AND($E$3=7),'Marks Entry 7th'!AS13,"")))</f>
        <v>5</v>
      </c>
      <c r="CL14" s="121">
        <f>IF(OR($E14="",$G14=""),"",IF(AND($E$3=6),'Marks Entry 6th'!AT13,IF(AND($E$3=7),'Marks Entry 7th'!AT13,"")))</f>
        <v>5</v>
      </c>
      <c r="CM14" s="121">
        <f>IF(OR($E14="",$G14=""),"",IF(AND($E$3=6),'Marks Entry 6th'!AU13,IF(AND($E$3=7),'Marks Entry 7th'!AU13,"")))</f>
        <v>5</v>
      </c>
      <c r="CN14" s="121">
        <f>IF(OR($E14="",$G14=""),"",IF(AND($E$3=6),'Marks Entry 6th'!AV13,IF(AND($E$3=7),'Marks Entry 7th'!AV13,"")))</f>
        <v>5</v>
      </c>
      <c r="CO14" s="63">
        <f t="shared" si="48"/>
        <v>20</v>
      </c>
      <c r="CP14" s="121">
        <f>IF(OR($E14="",$G14=""),"",IF(AND($E$3=6),'Marks Entry 6th'!AW13,IF(AND($E$3=7),'Marks Entry 7th'!AW13,"")))</f>
        <v>27</v>
      </c>
      <c r="CQ14" s="121">
        <f>IF(OR($E14="",$G14=""),"",IF(AND($E$3=6),'Marks Entry 6th'!AX13,IF(AND($E$3=7),'Marks Entry 7th'!AX13,"")))</f>
        <v>11</v>
      </c>
      <c r="CR14" s="66">
        <f t="shared" si="49"/>
        <v>38</v>
      </c>
      <c r="CS14" s="63">
        <f t="shared" si="50"/>
        <v>58</v>
      </c>
      <c r="CT14" s="68">
        <f>IF(OR($E14="",$G14=""),"",IF(AND($E$3=6),'Marks Entry 6th'!AY13,IF(AND($E$3=7),'Marks Entry 7th'!AY13,"")))</f>
        <v>58</v>
      </c>
      <c r="CU14" s="68">
        <f>IF(OR($E14="",$G14=""),"",IF(AND($E$3=6),'Marks Entry 6th'!AZ13,IF(AND($E$3=7),'Marks Entry 7th'!AZ13,"")))</f>
        <v>16</v>
      </c>
      <c r="CV14" s="66">
        <f t="shared" si="51"/>
        <v>74</v>
      </c>
      <c r="CW14" s="63">
        <f t="shared" si="52"/>
        <v>132</v>
      </c>
      <c r="CX14" s="109">
        <f t="shared" si="53"/>
        <v>0</v>
      </c>
      <c r="CY14" s="109">
        <f t="shared" si="54"/>
        <v>200</v>
      </c>
      <c r="CZ14" s="109" t="str">
        <f t="shared" si="55"/>
        <v/>
      </c>
      <c r="DA14" s="109" t="str">
        <f t="shared" si="56"/>
        <v>P</v>
      </c>
      <c r="DB14" s="109" t="str">
        <f t="shared" si="57"/>
        <v>I</v>
      </c>
      <c r="DC14" s="111" t="str">
        <f t="shared" si="58"/>
        <v>B</v>
      </c>
      <c r="DD14" s="121">
        <f>IF(OR($E14="",$G14=""),"",IF(AND($E$3=6),'Marks Entry 6th'!BA13,IF(AND($E$3=7),'Marks Entry 7th'!BA13,"")))</f>
        <v>3</v>
      </c>
      <c r="DE14" s="121">
        <f>IF(OR($E14="",$G14=""),"",IF(AND($E$3=6),'Marks Entry 6th'!BB13,IF(AND($E$3=7),'Marks Entry 7th'!BB13,"")))</f>
        <v>4</v>
      </c>
      <c r="DF14" s="121">
        <f>IF(OR($E14="",$G14=""),"",IF(AND($E$3=6),'Marks Entry 6th'!BC13,IF(AND($E$3=7),'Marks Entry 7th'!BC13,"")))</f>
        <v>4</v>
      </c>
      <c r="DG14" s="121">
        <f>IF(OR($E14="",$G14=""),"",IF(AND($E$3=6),'Marks Entry 6th'!BD13,IF(AND($E$3=7),'Marks Entry 7th'!BD13,"")))</f>
        <v>4</v>
      </c>
      <c r="DH14" s="63">
        <f t="shared" si="59"/>
        <v>15</v>
      </c>
      <c r="DI14" s="121">
        <f>IF(OR($E14="",$G14=""),"",IF(AND($E$3=6),'Marks Entry 6th'!BE13,IF(AND($E$3=7),'Marks Entry 7th'!BE13,"")))</f>
        <v>42</v>
      </c>
      <c r="DJ14" s="121">
        <f>IF(OR($E14="",$G14=""),"",IF(AND($E$3=6),'Marks Entry 6th'!BF13,IF(AND($E$3=7),'Marks Entry 7th'!BF13,"")))</f>
        <v>10</v>
      </c>
      <c r="DK14" s="66">
        <f t="shared" si="60"/>
        <v>52</v>
      </c>
      <c r="DL14" s="63">
        <f t="shared" si="61"/>
        <v>67</v>
      </c>
      <c r="DM14" s="68">
        <f>IF(OR($E14="",$G14=""),"",IF(AND($E$3=6),'Marks Entry 6th'!BG13,IF(AND($E$3=7),'Marks Entry 7th'!BG13,"")))</f>
        <v>66</v>
      </c>
      <c r="DN14" s="68">
        <f>IF(OR($E14="",$G14=""),"",IF(AND($E$3=6),'Marks Entry 6th'!BH13,IF(AND($E$3=7),'Marks Entry 7th'!BH13,"")))</f>
        <v>18</v>
      </c>
      <c r="DO14" s="66">
        <f t="shared" si="62"/>
        <v>84</v>
      </c>
      <c r="DP14" s="63">
        <f t="shared" si="63"/>
        <v>151</v>
      </c>
      <c r="DQ14" s="109">
        <f t="shared" si="64"/>
        <v>0</v>
      </c>
      <c r="DR14" s="109">
        <f t="shared" si="65"/>
        <v>200</v>
      </c>
      <c r="DS14" s="109" t="str">
        <f t="shared" si="66"/>
        <v/>
      </c>
      <c r="DT14" s="109" t="str">
        <f t="shared" si="67"/>
        <v>P</v>
      </c>
      <c r="DU14" s="109" t="str">
        <f t="shared" si="68"/>
        <v>D</v>
      </c>
      <c r="DV14" s="111" t="str">
        <f t="shared" si="69"/>
        <v>B</v>
      </c>
      <c r="DW14" s="53">
        <f>IF(OR($E14="",$G14=""),"",IF(AND($E$3=6),'Marks Entry 6th'!BI13,IF(AND($E$3=7),'Marks Entry 7th'!BI13,"")))</f>
        <v>22</v>
      </c>
      <c r="DX14" s="53">
        <f>IF(OR($E14="",$G14=""),"",IF(AND($E$3=6),'Marks Entry 6th'!BJ13,IF(AND($E$3=7),'Marks Entry 7th'!BJ13,"")))</f>
        <v>18</v>
      </c>
      <c r="DY14" s="53">
        <f>IF(OR($E14="",$G14=""),"",IF(AND($E$3=6),'Marks Entry 6th'!BK13,IF(AND($E$3=7),'Marks Entry 7th'!BK13,"")))</f>
        <v>0</v>
      </c>
      <c r="DZ14" s="53">
        <f>IF(OR($E14="",$G14=""),"",IF(AND($E$3=6),'Marks Entry 6th'!BL13,IF(AND($E$3=7),'Marks Entry 7th'!BL13,"")))</f>
        <v>24</v>
      </c>
      <c r="EA14" s="53">
        <f>IF(OR($E14="",$G14=""),"",IF(AND($E$3=6),'Marks Entry 6th'!BM13,IF(AND($E$3=7),'Marks Entry 7th'!BM13,"")))</f>
        <v>19</v>
      </c>
      <c r="EB14" s="122">
        <f t="shared" si="70"/>
        <v>83</v>
      </c>
      <c r="EC14" s="123">
        <f t="shared" si="71"/>
        <v>0</v>
      </c>
      <c r="ED14" s="123">
        <f t="shared" si="72"/>
        <v>100</v>
      </c>
      <c r="EE14" s="123" t="str">
        <f t="shared" si="73"/>
        <v>P</v>
      </c>
      <c r="EF14" s="110" t="str">
        <f t="shared" si="74"/>
        <v>B</v>
      </c>
      <c r="EG14" s="53">
        <f>IF(OR($E14="",$G14=""),"",IF(AND($E$3=6),'Marks Entry 6th'!BN13,IF(AND($E$3=7),'Marks Entry 7th'!BN13,"")))</f>
        <v>13</v>
      </c>
      <c r="EH14" s="53">
        <f>IF(OR($E14="",$G14=""),"",IF(AND($E$3=6),'Marks Entry 6th'!BO13,IF(AND($E$3=7),'Marks Entry 7th'!BO13,"")))</f>
        <v>22</v>
      </c>
      <c r="EI14" s="53">
        <f>IF(OR($E14="",$G14=""),"",IF(AND($E$3=6),'Marks Entry 6th'!BP13,IF(AND($E$3=7),'Marks Entry 7th'!BP13,"")))</f>
        <v>0</v>
      </c>
      <c r="EJ14" s="53">
        <f>IF(OR($E14="",$G14=""),"",IF(AND($E$3=6),'Marks Entry 6th'!BQ13,IF(AND($E$3=7),'Marks Entry 7th'!BQ13,"")))</f>
        <v>22</v>
      </c>
      <c r="EK14" s="53">
        <f>IF(OR($E14="",$G14=""),"",IF(AND($E$3=6),'Marks Entry 6th'!BR13,IF(AND($E$3=7),'Marks Entry 7th'!BR13,"")))</f>
        <v>26</v>
      </c>
      <c r="EL14" s="122">
        <f t="shared" si="75"/>
        <v>83</v>
      </c>
      <c r="EM14" s="123">
        <f t="shared" si="76"/>
        <v>0</v>
      </c>
      <c r="EN14" s="123">
        <f t="shared" si="77"/>
        <v>100</v>
      </c>
      <c r="EO14" s="123" t="str">
        <f t="shared" si="78"/>
        <v>P</v>
      </c>
      <c r="EP14" s="110" t="str">
        <f t="shared" si="79"/>
        <v>B</v>
      </c>
      <c r="EQ14" s="53">
        <f>IF(OR($E14="",$G14=""),"",IF(AND($E$3=6),'Marks Entry 6th'!BS13,IF(AND($E$3=7),'Marks Entry 7th'!BS13,"")))</f>
        <v>23</v>
      </c>
      <c r="ER14" s="53">
        <f>IF(OR($E14="",$G14=""),"",IF(AND($E$3=6),'Marks Entry 6th'!BT13,IF(AND($E$3=7),'Marks Entry 7th'!BT13,"")))</f>
        <v>0</v>
      </c>
      <c r="ES14" s="53">
        <f>IF(OR($E14="",$G14=""),"",IF(AND($E$3=6),'Marks Entry 6th'!BU13,IF(AND($E$3=7),'Marks Entry 7th'!BU13,"")))</f>
        <v>21</v>
      </c>
      <c r="ET14" s="53">
        <f>IF(OR($E14="",$G14=""),"",IF(AND($E$3=6),'Marks Entry 6th'!BV13,IF(AND($E$3=7),'Marks Entry 7th'!BV13,"")))</f>
        <v>21</v>
      </c>
      <c r="EU14" s="53">
        <f>IF(OR($E14="",$G14=""),"",IF(AND($E$3=6),'Marks Entry 6th'!BW13,IF(AND($E$3=7),'Marks Entry 7th'!BW13,"")))</f>
        <v>21</v>
      </c>
      <c r="EV14" s="122">
        <f t="shared" si="80"/>
        <v>86</v>
      </c>
      <c r="EW14" s="123">
        <f t="shared" si="81"/>
        <v>0</v>
      </c>
      <c r="EX14" s="123">
        <f t="shared" si="82"/>
        <v>100</v>
      </c>
      <c r="EY14" s="123" t="str">
        <f t="shared" si="83"/>
        <v>P</v>
      </c>
      <c r="EZ14" s="110" t="str">
        <f t="shared" si="84"/>
        <v>A</v>
      </c>
      <c r="FA14" s="373" t="str">
        <f>IF(OR($E14="",$G14=""),"",IF(AND('Marks Entry 6th'!BX13="",'Marks Entry 7th'!BX13=""),"",IF(AND($E$3=6),'Marks Entry 6th'!BX13,IF(AND($E$3=7),'Marks Entry 7th'!BX13,""))))</f>
        <v/>
      </c>
      <c r="FB14" s="373" t="str">
        <f>IF(OR($E14="",$G14=""),"",IF(AND('Marks Entry 6th'!BY13="",'Marks Entry 7th'!BY13=""),"",IF(AND($E$3=6),'Marks Entry 6th'!BY13,IF(AND($E$3=7),'Marks Entry 7th'!BY13,""))))</f>
        <v/>
      </c>
      <c r="FC14" s="374" t="str">
        <f t="shared" si="85"/>
        <v/>
      </c>
      <c r="FD14" s="110" t="str">
        <f t="shared" si="86"/>
        <v/>
      </c>
      <c r="FE14" s="373" t="str">
        <f>IF(OR($E14="",$G14=""),"",IF(AND('Marks Entry 6th'!BZ13="",'Marks Entry 7th'!BZ13=""),"",IF(AND($E$3=6),'Marks Entry 6th'!BZ13,IF(AND($E$3=7),'Marks Entry 7th'!BZ13,""))))</f>
        <v/>
      </c>
      <c r="FF14" s="373" t="str">
        <f>IF(OR($E14="",$G14=""),"",IF(AND('Marks Entry 6th'!CA13="",'Marks Entry 7th'!CA13=""),"",IF(AND($E$3=6),'Marks Entry 6th'!CA13,IF(AND($E$3=7),'Marks Entry 7th'!CA13,""))))</f>
        <v/>
      </c>
      <c r="FG14" s="374" t="str">
        <f t="shared" si="87"/>
        <v/>
      </c>
      <c r="FH14" s="110" t="str">
        <f t="shared" si="88"/>
        <v/>
      </c>
      <c r="FI14" s="79">
        <f t="shared" si="89"/>
        <v>858</v>
      </c>
      <c r="FJ14" s="335">
        <f t="shared" si="90"/>
        <v>71.5</v>
      </c>
      <c r="FK14" s="85" t="str">
        <f t="shared" si="91"/>
        <v>I</v>
      </c>
      <c r="FL14" s="226" t="str">
        <f t="shared" si="92"/>
        <v>B</v>
      </c>
      <c r="FM14" s="86">
        <f t="shared" si="93"/>
        <v>3.9999999999999858</v>
      </c>
      <c r="FN14" s="334" t="str">
        <f>IFERROR(IF(B14="NSO","NSO",IF(OR(D14="",G14="",F14=""),"",IF(AND(FJ14&gt;=36,'Master sheet'!$D$11="Hindi"),"कक्षा क्रमोन्नत",IF(AND(FJ14&gt;=36,'Master sheet'!$D$11="English"),"Promoted",IF(AND(FJ14&lt;36,'Master sheet'!$D$11="Hindi"),"पुनः परीक्षा","Re-Exam"))))),"")</f>
        <v>कक्षा क्रमोन्नत</v>
      </c>
      <c r="FO14" s="54" t="str">
        <f>IF(OR($E14="",$G14=""),"",IF(AND($E$3=6,'Marks Entry 6th'!CB13=""),"",IF(AND($E$3=7,'Marks Entry 7th'!CB13=""),"",IF(AND($E$3=6),'Marks Entry 6th'!CB13,IF(AND($E$3=7),'Marks Entry 7th'!CB13,"")))))</f>
        <v/>
      </c>
      <c r="FP14" s="54" t="str">
        <f>IF(OR($E14="",$G14=""),"",IF(AND($E$3=6,'Marks Entry 6th'!CC13=""),"",IF(AND($E$3=7,'Marks Entry 7th'!CC13=""),"",IF(AND($E$3=6),'Marks Entry 6th'!CC13,IF(AND($E$3=7),'Marks Entry 7th'!CC13,"")))))</f>
        <v/>
      </c>
      <c r="FQ14" s="55"/>
      <c r="FY14" s="57">
        <f>IF(AND($E$3=6),'Marks Entry 6th'!I13,IF(AND($E$3=7),'Marks Entry 7th'!I13,""))</f>
        <v>707</v>
      </c>
      <c r="FZ14" s="57">
        <f t="shared" si="94"/>
        <v>1200</v>
      </c>
    </row>
    <row r="15" spans="1:182" ht="18.95" customHeight="1">
      <c r="A15" s="69">
        <v>8</v>
      </c>
      <c r="B15" s="69">
        <f>IF(OR(FY15=0,FY15=""),"",IF(AND($E$3=6),'Marks Entry 6th'!I14,IF(AND($E$3=7),'Marks Entry 7th'!I14,"")))</f>
        <v>708</v>
      </c>
      <c r="C15" s="70">
        <f>IF(OR(B15=0,B15=""),"",IF(AND($E$3=6,'Marks Entry 6th'!B14=""),"",IF(AND($E$3=7,'Marks Entry 7th'!B14=""),"",IF(AND($E$3=6,'Marks Entry 6th'!B14),'Marks Entry 6th'!B14,IF(AND($E$3=7),'Marks Entry 7th'!B14,"")))))</f>
        <v>7</v>
      </c>
      <c r="D15" s="70" t="str">
        <f>IF(OR(B15=0,B15=""),"",IF(AND($E$3=6,'Marks Entry 6th'!C14=""),"",IF(AND($E$3=7,'Marks Entry 7th'!C14=""),"",IF(AND($E$3=6),'Marks Entry 6th'!C14,IF(AND($E$3=7),'Marks Entry 7th'!C14,"")))))</f>
        <v>A</v>
      </c>
      <c r="E15" s="307" t="str">
        <f>IF(OR(B15=0,B15=""),"",IF(AND($E$3=6,'Marks Entry 6th'!E14=""),"",IF(AND($E$3=7,'Marks Entry 7th'!E14=""),"",IF(AND($E$3=6),'Marks Entry 6th'!E14,IF(AND($E$3=7),'Marks Entry 7th'!E14,"")))))</f>
        <v>26-10-2015</v>
      </c>
      <c r="F15" s="70">
        <f>IF(OR(B15=0,B15=""),"",IF(AND($E$3=6,'Marks Entry 6th'!D14=""),"",IF(AND($E$3=7,'Marks Entry 7th'!D14=""),"",IF(AND($E$3=6),'Marks Entry 6th'!D14,IF(AND($E$3=7),'Marks Entry 7th'!D14,"")))))</f>
        <v>925</v>
      </c>
      <c r="G15" s="306" t="str">
        <f>IF(OR(B15=0,B15=""),"",IF(AND($E$3=6,'Marks Entry 6th'!F14=""),"",IF(AND($E$3=7,'Marks Entry 7th'!F14=""),"",IF(AND($E$3=6),UPPER('Marks Entry 6th'!F14),IF(AND($E$3=7),UPPER('Marks Entry 7th'!F14),"")))))</f>
        <v>DIVYA BAGRI</v>
      </c>
      <c r="H15" s="306" t="str">
        <f>IF(OR(B15=0,B15=""),"",IF(AND($E$3=6,'Marks Entry 6th'!G14=""),"",IF(AND($E$3=7,'Marks Entry 7th'!G14=""),"",IF(AND($E$3=6),UPPER('Marks Entry 6th'!G14),IF(AND($E$3=7),UPPER('Marks Entry 7th'!G14),"")))))</f>
        <v>MUKESH</v>
      </c>
      <c r="I15" s="306" t="str">
        <f>IF(OR(B15=0,B15=""),"",IF(AND($E$3=6,'Marks Entry 6th'!H14=""),"",IF(AND($E$3=7,'Marks Entry 7th'!H14=""),"",IF(AND($E$3=6),UPPER('Marks Entry 6th'!H14),IF(AND($E$3=7),UPPER('Marks Entry 7th'!H14),"")))))</f>
        <v>SEEMA</v>
      </c>
      <c r="J15" s="65" t="str">
        <f>IF(OR(B15=0,B15=""),"",IF(AND($E$3=6,'Marks Entry 6th'!J14=""),"",IF(AND($E$3=7,'Marks Entry 7th'!J14=""),"",IF(AND($E$3=6),'Marks Entry 6th'!J14,IF(AND($E$3=7),'Marks Entry 7th'!J14,"")))))</f>
        <v>F</v>
      </c>
      <c r="K15" s="65" t="str">
        <f>IF(OR(B15=0,B15=""),"",IF(AND($E$3=6,'Marks Entry 6th'!K14=""),"",IF(AND($E$3=7,'Marks Entry 7th'!K14=""),"",IF(AND($E$3=6),'Marks Entry 6th'!K14,IF(AND($E$3=7),'Marks Entry 7th'!K14,"")))))</f>
        <v>OBC</v>
      </c>
      <c r="L15" s="121">
        <f>IF(OR($E15="",$G15=""),"",IF(AND($E$3=6),'Marks Entry 6th'!L14,IF(AND($E$3=7),'Marks Entry 7th'!L14,"")))</f>
        <v>3</v>
      </c>
      <c r="M15" s="121">
        <f>IF(OR($E15="",$G15=""),"",IF(AND($E$3=6),'Marks Entry 6th'!M14,IF(AND($E$3=7),'Marks Entry 7th'!M14,"")))</f>
        <v>3</v>
      </c>
      <c r="N15" s="121">
        <f>IF(OR($E15="",$G15=""),"",IF(AND($E$3=6),'Marks Entry 6th'!N14,IF(AND($E$3=7),'Marks Entry 7th'!N14,"")))</f>
        <v>3</v>
      </c>
      <c r="O15" s="121">
        <f>IF(OR($E15="",$G15=""),"",IF(AND($E$3=6),'Marks Entry 6th'!O14,IF(AND($E$3=7),'Marks Entry 7th'!O14,"")))</f>
        <v>4</v>
      </c>
      <c r="P15" s="63">
        <f t="shared" si="4"/>
        <v>13</v>
      </c>
      <c r="Q15" s="121">
        <f>IF(OR($E15="",$G15=""),"",IF(AND($E$3=6),'Marks Entry 6th'!P14,IF(AND($E$3=7),'Marks Entry 7th'!P14,"")))</f>
        <v>37</v>
      </c>
      <c r="R15" s="121">
        <f>IF(OR($E15="",$G15=""),"",IF(AND($E$3=6),'Marks Entry 6th'!Q14,IF(AND($E$3=7),'Marks Entry 7th'!Q14,"")))</f>
        <v>11</v>
      </c>
      <c r="S15" s="66">
        <f t="shared" si="5"/>
        <v>48</v>
      </c>
      <c r="T15" s="63">
        <f t="shared" si="6"/>
        <v>61</v>
      </c>
      <c r="U15" s="68">
        <f>IF(OR($E15="",$G15=""),"",IF(AND($E$3=6),'Marks Entry 6th'!R14,IF(AND($E$3=7),'Marks Entry 7th'!R14,"")))</f>
        <v>58</v>
      </c>
      <c r="V15" s="68">
        <f>IF(OR($E15="",$G15=""),"",IF(AND($E$3=6),'Marks Entry 6th'!S14,IF(AND($E$3=7),'Marks Entry 7th'!S14,"")))</f>
        <v>11</v>
      </c>
      <c r="W15" s="67">
        <f t="shared" si="7"/>
        <v>69</v>
      </c>
      <c r="X15" s="63">
        <f t="shared" si="8"/>
        <v>130</v>
      </c>
      <c r="Y15" s="109">
        <f t="shared" si="9"/>
        <v>0</v>
      </c>
      <c r="Z15" s="109">
        <f t="shared" si="10"/>
        <v>200</v>
      </c>
      <c r="AA15" s="109" t="str">
        <f t="shared" si="11"/>
        <v/>
      </c>
      <c r="AB15" s="109" t="str">
        <f t="shared" si="12"/>
        <v>P</v>
      </c>
      <c r="AC15" s="109" t="str">
        <f t="shared" si="13"/>
        <v>I</v>
      </c>
      <c r="AD15" s="111" t="str">
        <f t="shared" si="14"/>
        <v>B</v>
      </c>
      <c r="AE15" s="121">
        <f>IF(OR($E15="",$G15=""),"",IF(AND($E$3=6),'Marks Entry 6th'!T14,IF(AND($E$3=7),'Marks Entry 7th'!T14,"")))</f>
        <v>4</v>
      </c>
      <c r="AF15" s="121">
        <f>IF(OR($E15="",$G15=""),"",IF(AND($E$3=6),'Marks Entry 6th'!U14,IF(AND($E$3=7),'Marks Entry 7th'!U14,"")))</f>
        <v>4</v>
      </c>
      <c r="AG15" s="121">
        <f>IF(OR($E15="",$G15=""),"",IF(AND($E$3=6),'Marks Entry 6th'!V14,IF(AND($E$3=7),'Marks Entry 7th'!V14,"")))</f>
        <v>4</v>
      </c>
      <c r="AH15" s="121">
        <f>IF(OR($E15="",$G15=""),"",IF(AND($E$3=6),'Marks Entry 6th'!W14,IF(AND($E$3=7),'Marks Entry 7th'!W14,"")))</f>
        <v>5</v>
      </c>
      <c r="AI15" s="63">
        <f t="shared" si="15"/>
        <v>17</v>
      </c>
      <c r="AJ15" s="121">
        <f>IF(OR($E15="",$G15=""),"",IF(AND($E$3=6),'Marks Entry 6th'!X14,IF(AND($E$3=7),'Marks Entry 7th'!X14,"")))</f>
        <v>48</v>
      </c>
      <c r="AK15" s="121">
        <f>IF(OR($E15="",$G15=""),"",IF(AND($E$3=6),'Marks Entry 6th'!Y14,IF(AND($E$3=7),'Marks Entry 7th'!Y14,"")))</f>
        <v>18</v>
      </c>
      <c r="AL15" s="66">
        <f t="shared" si="16"/>
        <v>66</v>
      </c>
      <c r="AM15" s="63">
        <f t="shared" si="17"/>
        <v>83</v>
      </c>
      <c r="AN15" s="68">
        <f>IF(OR($E15="",$G15=""),"",IF(AND($E$3=6),'Marks Entry 6th'!Z14,IF(AND($E$3=7),'Marks Entry 7th'!Z14,"")))</f>
        <v>64</v>
      </c>
      <c r="AO15" s="68">
        <f>IF(OR($E15="",$G15=""),"",IF(AND($E$3=6),'Marks Entry 6th'!AA14,IF(AND($E$3=7),'Marks Entry 7th'!AA14,"")))</f>
        <v>29</v>
      </c>
      <c r="AP15" s="66">
        <f t="shared" si="18"/>
        <v>93</v>
      </c>
      <c r="AQ15" s="63">
        <f t="shared" si="19"/>
        <v>176</v>
      </c>
      <c r="AR15" s="109">
        <f t="shared" si="20"/>
        <v>0</v>
      </c>
      <c r="AS15" s="109">
        <f t="shared" si="21"/>
        <v>200</v>
      </c>
      <c r="AT15" s="109" t="str">
        <f t="shared" si="22"/>
        <v/>
      </c>
      <c r="AU15" s="109" t="str">
        <f t="shared" si="23"/>
        <v>P</v>
      </c>
      <c r="AV15" s="109" t="str">
        <f t="shared" si="24"/>
        <v>D</v>
      </c>
      <c r="AW15" s="111" t="str">
        <f t="shared" si="25"/>
        <v>A</v>
      </c>
      <c r="AX15" s="314" t="str">
        <f>IF(OR($E15="",$G15=""),"",IF(AND($E$3=6),'Marks Entry 6th'!AB14,IF(AND($E$3=7),'Marks Entry 7th'!AB14,"")))</f>
        <v>संस्कृत (71)</v>
      </c>
      <c r="AY15" s="121">
        <f>IF(OR($E15="",$G15=""),"",IF(AND($E$3=6),'Marks Entry 6th'!AC14,IF(AND($E$3=7),'Marks Entry 7th'!AC14,"")))</f>
        <v>3</v>
      </c>
      <c r="AZ15" s="121">
        <f>IF(OR($E15="",$G15=""),"",IF(AND($E$3=6),'Marks Entry 6th'!AD14,IF(AND($E$3=7),'Marks Entry 7th'!AD14,"")))</f>
        <v>3</v>
      </c>
      <c r="BA15" s="121">
        <f>IF(OR($E15="",$G15=""),"",IF(AND($E$3=6),'Marks Entry 6th'!AE14,IF(AND($E$3=7),'Marks Entry 7th'!AE14,"")))</f>
        <v>5</v>
      </c>
      <c r="BB15" s="121">
        <f>IF(OR($E15="",$G15=""),"",IF(AND($E$3=6),'Marks Entry 6th'!AF14,IF(AND($E$3=7),'Marks Entry 7th'!AF14,"")))</f>
        <v>5</v>
      </c>
      <c r="BC15" s="63">
        <f t="shared" si="26"/>
        <v>16</v>
      </c>
      <c r="BD15" s="121">
        <f>IF(OR($E15="",$G15=""),"",IF(AND($E$3=6),'Marks Entry 6th'!AG14,IF(AND($E$3=7),'Marks Entry 7th'!AG14,"")))</f>
        <v>41</v>
      </c>
      <c r="BE15" s="121">
        <f>IF(OR($E15="",$G15=""),"",IF(AND($E$3=6),'Marks Entry 6th'!AH14,IF(AND($E$3=7),'Marks Entry 7th'!AH14,"")))</f>
        <v>16</v>
      </c>
      <c r="BF15" s="66">
        <f t="shared" si="27"/>
        <v>57</v>
      </c>
      <c r="BG15" s="63">
        <f t="shared" si="28"/>
        <v>73</v>
      </c>
      <c r="BH15" s="68">
        <f>IF(OR($E15="",$G15=""),"",IF(AND($E$3=6),'Marks Entry 6th'!AI14,IF(AND($E$3=7),'Marks Entry 7th'!AI14,"")))</f>
        <v>65</v>
      </c>
      <c r="BI15" s="68">
        <f>IF(OR($E15="",$G15=""),"",IF(AND($E$3=6),'Marks Entry 6th'!AJ14,IF(AND($E$3=7),'Marks Entry 7th'!AJ14,"")))</f>
        <v>25</v>
      </c>
      <c r="BJ15" s="66">
        <f t="shared" si="29"/>
        <v>90</v>
      </c>
      <c r="BK15" s="63">
        <f t="shared" si="30"/>
        <v>163</v>
      </c>
      <c r="BL15" s="109">
        <f t="shared" si="31"/>
        <v>0</v>
      </c>
      <c r="BM15" s="109">
        <f t="shared" si="32"/>
        <v>200</v>
      </c>
      <c r="BN15" s="109" t="str">
        <f t="shared" si="33"/>
        <v/>
      </c>
      <c r="BO15" s="109" t="str">
        <f t="shared" si="34"/>
        <v>P</v>
      </c>
      <c r="BP15" s="109" t="str">
        <f t="shared" si="35"/>
        <v>D</v>
      </c>
      <c r="BQ15" s="111" t="str">
        <f t="shared" si="36"/>
        <v>A</v>
      </c>
      <c r="BR15" s="121">
        <f>IF(OR($E15="",$G15=""),"",IF(AND($E$3=6),'Marks Entry 6th'!AK14,IF(AND($E$3=7),'Marks Entry 7th'!AK14,"")))</f>
        <v>5</v>
      </c>
      <c r="BS15" s="121">
        <f>IF(OR($E15="",$G15=""),"",IF(AND($E$3=6),'Marks Entry 6th'!AL14,IF(AND($E$3=7),'Marks Entry 7th'!AL14,"")))</f>
        <v>5</v>
      </c>
      <c r="BT15" s="121">
        <f>IF(OR($E15="",$G15=""),"",IF(AND($E$3=6),'Marks Entry 6th'!AM14,IF(AND($E$3=7),'Marks Entry 7th'!AM14,"")))</f>
        <v>5</v>
      </c>
      <c r="BU15" s="121">
        <f>IF(OR($E15="",$G15=""),"",IF(AND($E$3=6),'Marks Entry 6th'!AN14,IF(AND($E$3=7),'Marks Entry 7th'!AN14,"")))</f>
        <v>5</v>
      </c>
      <c r="BV15" s="63">
        <f t="shared" si="37"/>
        <v>20</v>
      </c>
      <c r="BW15" s="121">
        <f>IF(OR($E15="",$G15=""),"",IF(AND($E$3=6),'Marks Entry 6th'!AO14,IF(AND($E$3=7),'Marks Entry 7th'!AO14,"")))</f>
        <v>31</v>
      </c>
      <c r="BX15" s="121">
        <f>IF(OR($E15="",$G15=""),"",IF(AND($E$3=6),'Marks Entry 6th'!AP14,IF(AND($E$3=7),'Marks Entry 7th'!AP14,"")))</f>
        <v>11</v>
      </c>
      <c r="BY15" s="66">
        <f t="shared" si="38"/>
        <v>42</v>
      </c>
      <c r="BZ15" s="63">
        <f t="shared" si="39"/>
        <v>62</v>
      </c>
      <c r="CA15" s="68">
        <f>IF(OR($E15="",$G15=""),"",IF(AND($E$3=6),'Marks Entry 6th'!AQ14,IF(AND($E$3=7),'Marks Entry 7th'!AQ14,"")))</f>
        <v>55</v>
      </c>
      <c r="CB15" s="68">
        <f>IF(OR($E15="",$G15=""),"",IF(AND($E$3=6),'Marks Entry 6th'!AR14,IF(AND($E$3=7),'Marks Entry 7th'!AR14,"")))</f>
        <v>8</v>
      </c>
      <c r="CC15" s="66">
        <f t="shared" si="40"/>
        <v>63</v>
      </c>
      <c r="CD15" s="63">
        <f t="shared" si="41"/>
        <v>125</v>
      </c>
      <c r="CE15" s="109">
        <f t="shared" si="42"/>
        <v>0</v>
      </c>
      <c r="CF15" s="109">
        <f t="shared" si="43"/>
        <v>200</v>
      </c>
      <c r="CG15" s="109" t="str">
        <f t="shared" si="44"/>
        <v/>
      </c>
      <c r="CH15" s="109" t="str">
        <f t="shared" si="45"/>
        <v>P</v>
      </c>
      <c r="CI15" s="109" t="str">
        <f t="shared" si="46"/>
        <v>I</v>
      </c>
      <c r="CJ15" s="111" t="str">
        <f t="shared" si="47"/>
        <v>B</v>
      </c>
      <c r="CK15" s="121">
        <f>IF(OR($E15="",$G15=""),"",IF(AND($E$3=6),'Marks Entry 6th'!AS14,IF(AND($E$3=7),'Marks Entry 7th'!AS14,"")))</f>
        <v>5</v>
      </c>
      <c r="CL15" s="121">
        <f>IF(OR($E15="",$G15=""),"",IF(AND($E$3=6),'Marks Entry 6th'!AT14,IF(AND($E$3=7),'Marks Entry 7th'!AT14,"")))</f>
        <v>5</v>
      </c>
      <c r="CM15" s="121">
        <f>IF(OR($E15="",$G15=""),"",IF(AND($E$3=6),'Marks Entry 6th'!AU14,IF(AND($E$3=7),'Marks Entry 7th'!AU14,"")))</f>
        <v>5</v>
      </c>
      <c r="CN15" s="121">
        <f>IF(OR($E15="",$G15=""),"",IF(AND($E$3=6),'Marks Entry 6th'!AV14,IF(AND($E$3=7),'Marks Entry 7th'!AV14,"")))</f>
        <v>5</v>
      </c>
      <c r="CO15" s="63">
        <f t="shared" si="48"/>
        <v>20</v>
      </c>
      <c r="CP15" s="121">
        <f>IF(OR($E15="",$G15=""),"",IF(AND($E$3=6),'Marks Entry 6th'!AW14,IF(AND($E$3=7),'Marks Entry 7th'!AW14,"")))</f>
        <v>29</v>
      </c>
      <c r="CQ15" s="121">
        <f>IF(OR($E15="",$G15=""),"",IF(AND($E$3=6),'Marks Entry 6th'!AX14,IF(AND($E$3=7),'Marks Entry 7th'!AX14,"")))</f>
        <v>11</v>
      </c>
      <c r="CR15" s="66">
        <f t="shared" si="49"/>
        <v>40</v>
      </c>
      <c r="CS15" s="63">
        <f t="shared" si="50"/>
        <v>60</v>
      </c>
      <c r="CT15" s="68">
        <f>IF(OR($E15="",$G15=""),"",IF(AND($E$3=6),'Marks Entry 6th'!AY14,IF(AND($E$3=7),'Marks Entry 7th'!AY14,"")))</f>
        <v>58</v>
      </c>
      <c r="CU15" s="68">
        <f>IF(OR($E15="",$G15=""),"",IF(AND($E$3=6),'Marks Entry 6th'!AZ14,IF(AND($E$3=7),'Marks Entry 7th'!AZ14,"")))</f>
        <v>16</v>
      </c>
      <c r="CV15" s="66">
        <f t="shared" si="51"/>
        <v>74</v>
      </c>
      <c r="CW15" s="63">
        <f t="shared" si="52"/>
        <v>134</v>
      </c>
      <c r="CX15" s="109">
        <f t="shared" si="53"/>
        <v>0</v>
      </c>
      <c r="CY15" s="109">
        <f t="shared" si="54"/>
        <v>200</v>
      </c>
      <c r="CZ15" s="109" t="str">
        <f t="shared" si="55"/>
        <v/>
      </c>
      <c r="DA15" s="109" t="str">
        <f t="shared" si="56"/>
        <v>P</v>
      </c>
      <c r="DB15" s="109" t="str">
        <f t="shared" si="57"/>
        <v>I</v>
      </c>
      <c r="DC15" s="111" t="str">
        <f t="shared" si="58"/>
        <v>B</v>
      </c>
      <c r="DD15" s="121">
        <f>IF(OR($E15="",$G15=""),"",IF(AND($E$3=6),'Marks Entry 6th'!BA14,IF(AND($E$3=7),'Marks Entry 7th'!BA14,"")))</f>
        <v>3</v>
      </c>
      <c r="DE15" s="121">
        <f>IF(OR($E15="",$G15=""),"",IF(AND($E$3=6),'Marks Entry 6th'!BB14,IF(AND($E$3=7),'Marks Entry 7th'!BB14,"")))</f>
        <v>4</v>
      </c>
      <c r="DF15" s="121">
        <f>IF(OR($E15="",$G15=""),"",IF(AND($E$3=6),'Marks Entry 6th'!BC14,IF(AND($E$3=7),'Marks Entry 7th'!BC14,"")))</f>
        <v>4</v>
      </c>
      <c r="DG15" s="121">
        <f>IF(OR($E15="",$G15=""),"",IF(AND($E$3=6),'Marks Entry 6th'!BD14,IF(AND($E$3=7),'Marks Entry 7th'!BD14,"")))</f>
        <v>4</v>
      </c>
      <c r="DH15" s="63">
        <f t="shared" si="59"/>
        <v>15</v>
      </c>
      <c r="DI15" s="121">
        <f>IF(OR($E15="",$G15=""),"",IF(AND($E$3=6),'Marks Entry 6th'!BE14,IF(AND($E$3=7),'Marks Entry 7th'!BE14,"")))</f>
        <v>42</v>
      </c>
      <c r="DJ15" s="121">
        <f>IF(OR($E15="",$G15=""),"",IF(AND($E$3=6),'Marks Entry 6th'!BF14,IF(AND($E$3=7),'Marks Entry 7th'!BF14,"")))</f>
        <v>10</v>
      </c>
      <c r="DK15" s="66">
        <f t="shared" si="60"/>
        <v>52</v>
      </c>
      <c r="DL15" s="63">
        <f t="shared" si="61"/>
        <v>67</v>
      </c>
      <c r="DM15" s="68">
        <f>IF(OR($E15="",$G15=""),"",IF(AND($E$3=6),'Marks Entry 6th'!BG14,IF(AND($E$3=7),'Marks Entry 7th'!BG14,"")))</f>
        <v>66</v>
      </c>
      <c r="DN15" s="68">
        <f>IF(OR($E15="",$G15=""),"",IF(AND($E$3=6),'Marks Entry 6th'!BH14,IF(AND($E$3=7),'Marks Entry 7th'!BH14,"")))</f>
        <v>18</v>
      </c>
      <c r="DO15" s="66">
        <f t="shared" si="62"/>
        <v>84</v>
      </c>
      <c r="DP15" s="63">
        <f t="shared" si="63"/>
        <v>151</v>
      </c>
      <c r="DQ15" s="109">
        <f t="shared" si="64"/>
        <v>0</v>
      </c>
      <c r="DR15" s="109">
        <f t="shared" si="65"/>
        <v>200</v>
      </c>
      <c r="DS15" s="109" t="str">
        <f t="shared" si="66"/>
        <v/>
      </c>
      <c r="DT15" s="109" t="str">
        <f t="shared" si="67"/>
        <v>P</v>
      </c>
      <c r="DU15" s="109" t="str">
        <f t="shared" si="68"/>
        <v>D</v>
      </c>
      <c r="DV15" s="111" t="str">
        <f t="shared" si="69"/>
        <v>B</v>
      </c>
      <c r="DW15" s="53">
        <f>IF(OR($E15="",$G15=""),"",IF(AND($E$3=6),'Marks Entry 6th'!BI14,IF(AND($E$3=7),'Marks Entry 7th'!BI14,"")))</f>
        <v>23</v>
      </c>
      <c r="DX15" s="53">
        <f>IF(OR($E15="",$G15=""),"",IF(AND($E$3=6),'Marks Entry 6th'!BJ14,IF(AND($E$3=7),'Marks Entry 7th'!BJ14,"")))</f>
        <v>18</v>
      </c>
      <c r="DY15" s="53">
        <f>IF(OR($E15="",$G15=""),"",IF(AND($E$3=6),'Marks Entry 6th'!BK14,IF(AND($E$3=7),'Marks Entry 7th'!BK14,"")))</f>
        <v>0</v>
      </c>
      <c r="DZ15" s="53">
        <f>IF(OR($E15="",$G15=""),"",IF(AND($E$3=6),'Marks Entry 6th'!BL14,IF(AND($E$3=7),'Marks Entry 7th'!BL14,"")))</f>
        <v>24</v>
      </c>
      <c r="EA15" s="53">
        <f>IF(OR($E15="",$G15=""),"",IF(AND($E$3=6),'Marks Entry 6th'!BM14,IF(AND($E$3=7),'Marks Entry 7th'!BM14,"")))</f>
        <v>19</v>
      </c>
      <c r="EB15" s="122">
        <f t="shared" si="70"/>
        <v>84</v>
      </c>
      <c r="EC15" s="123">
        <f t="shared" si="71"/>
        <v>0</v>
      </c>
      <c r="ED15" s="123">
        <f t="shared" si="72"/>
        <v>100</v>
      </c>
      <c r="EE15" s="123" t="str">
        <f t="shared" si="73"/>
        <v>P</v>
      </c>
      <c r="EF15" s="110" t="str">
        <f t="shared" si="74"/>
        <v>B</v>
      </c>
      <c r="EG15" s="53">
        <f>IF(OR($E15="",$G15=""),"",IF(AND($E$3=6),'Marks Entry 6th'!BN14,IF(AND($E$3=7),'Marks Entry 7th'!BN14,"")))</f>
        <v>13</v>
      </c>
      <c r="EH15" s="53">
        <f>IF(OR($E15="",$G15=""),"",IF(AND($E$3=6),'Marks Entry 6th'!BO14,IF(AND($E$3=7),'Marks Entry 7th'!BO14,"")))</f>
        <v>22</v>
      </c>
      <c r="EI15" s="53">
        <f>IF(OR($E15="",$G15=""),"",IF(AND($E$3=6),'Marks Entry 6th'!BP14,IF(AND($E$3=7),'Marks Entry 7th'!BP14,"")))</f>
        <v>0</v>
      </c>
      <c r="EJ15" s="53">
        <f>IF(OR($E15="",$G15=""),"",IF(AND($E$3=6),'Marks Entry 6th'!BQ14,IF(AND($E$3=7),'Marks Entry 7th'!BQ14,"")))</f>
        <v>22</v>
      </c>
      <c r="EK15" s="53">
        <f>IF(OR($E15="",$G15=""),"",IF(AND($E$3=6),'Marks Entry 6th'!BR14,IF(AND($E$3=7),'Marks Entry 7th'!BR14,"")))</f>
        <v>24</v>
      </c>
      <c r="EL15" s="122">
        <f t="shared" si="75"/>
        <v>81</v>
      </c>
      <c r="EM15" s="123">
        <f t="shared" si="76"/>
        <v>0</v>
      </c>
      <c r="EN15" s="123">
        <f t="shared" si="77"/>
        <v>100</v>
      </c>
      <c r="EO15" s="123" t="str">
        <f t="shared" si="78"/>
        <v>P</v>
      </c>
      <c r="EP15" s="110" t="str">
        <f t="shared" si="79"/>
        <v>B</v>
      </c>
      <c r="EQ15" s="53">
        <f>IF(OR($E15="",$G15=""),"",IF(AND($E$3=6),'Marks Entry 6th'!BS14,IF(AND($E$3=7),'Marks Entry 7th'!BS14,"")))</f>
        <v>23</v>
      </c>
      <c r="ER15" s="53">
        <f>IF(OR($E15="",$G15=""),"",IF(AND($E$3=6),'Marks Entry 6th'!BT14,IF(AND($E$3=7),'Marks Entry 7th'!BT14,"")))</f>
        <v>0</v>
      </c>
      <c r="ES15" s="53">
        <f>IF(OR($E15="",$G15=""),"",IF(AND($E$3=6),'Marks Entry 6th'!BU14,IF(AND($E$3=7),'Marks Entry 7th'!BU14,"")))</f>
        <v>21</v>
      </c>
      <c r="ET15" s="53">
        <f>IF(OR($E15="",$G15=""),"",IF(AND($E$3=6),'Marks Entry 6th'!BV14,IF(AND($E$3=7),'Marks Entry 7th'!BV14,"")))</f>
        <v>21</v>
      </c>
      <c r="EU15" s="53">
        <f>IF(OR($E15="",$G15=""),"",IF(AND($E$3=6),'Marks Entry 6th'!BW14,IF(AND($E$3=7),'Marks Entry 7th'!BW14,"")))</f>
        <v>21</v>
      </c>
      <c r="EV15" s="122">
        <f t="shared" si="80"/>
        <v>86</v>
      </c>
      <c r="EW15" s="123">
        <f t="shared" si="81"/>
        <v>0</v>
      </c>
      <c r="EX15" s="123">
        <f t="shared" si="82"/>
        <v>100</v>
      </c>
      <c r="EY15" s="123" t="str">
        <f t="shared" si="83"/>
        <v>P</v>
      </c>
      <c r="EZ15" s="110" t="str">
        <f t="shared" si="84"/>
        <v>A</v>
      </c>
      <c r="FA15" s="373" t="str">
        <f>IF(OR($E15="",$G15=""),"",IF(AND('Marks Entry 6th'!BX14="",'Marks Entry 7th'!BX14=""),"",IF(AND($E$3=6),'Marks Entry 6th'!BX14,IF(AND($E$3=7),'Marks Entry 7th'!BX14,""))))</f>
        <v/>
      </c>
      <c r="FB15" s="373" t="str">
        <f>IF(OR($E15="",$G15=""),"",IF(AND('Marks Entry 6th'!BY14="",'Marks Entry 7th'!BY14=""),"",IF(AND($E$3=6),'Marks Entry 6th'!BY14,IF(AND($E$3=7),'Marks Entry 7th'!BY14,""))))</f>
        <v/>
      </c>
      <c r="FC15" s="374" t="str">
        <f t="shared" si="85"/>
        <v/>
      </c>
      <c r="FD15" s="110" t="str">
        <f t="shared" si="86"/>
        <v/>
      </c>
      <c r="FE15" s="373" t="str">
        <f>IF(OR($E15="",$G15=""),"",IF(AND('Marks Entry 6th'!BZ14="",'Marks Entry 7th'!BZ14=""),"",IF(AND($E$3=6),'Marks Entry 6th'!BZ14,IF(AND($E$3=7),'Marks Entry 7th'!BZ14,""))))</f>
        <v/>
      </c>
      <c r="FF15" s="373" t="str">
        <f>IF(OR($E15="",$G15=""),"",IF(AND('Marks Entry 6th'!CA14="",'Marks Entry 7th'!CA14=""),"",IF(AND($E$3=6),'Marks Entry 6th'!CA14,IF(AND($E$3=7),'Marks Entry 7th'!CA14,""))))</f>
        <v/>
      </c>
      <c r="FG15" s="374" t="str">
        <f t="shared" si="87"/>
        <v/>
      </c>
      <c r="FH15" s="110" t="str">
        <f t="shared" si="88"/>
        <v/>
      </c>
      <c r="FI15" s="79">
        <f t="shared" si="89"/>
        <v>879</v>
      </c>
      <c r="FJ15" s="335">
        <f t="shared" si="90"/>
        <v>73.25</v>
      </c>
      <c r="FK15" s="85" t="str">
        <f t="shared" si="91"/>
        <v>I</v>
      </c>
      <c r="FL15" s="226" t="str">
        <f t="shared" si="92"/>
        <v>B</v>
      </c>
      <c r="FM15" s="86">
        <f t="shared" si="93"/>
        <v>1.0000000000000024</v>
      </c>
      <c r="FN15" s="334" t="str">
        <f>IFERROR(IF(B15="NSO","NSO",IF(OR(D15="",G15="",F15=""),"",IF(AND(FJ15&gt;=36,'Master sheet'!$D$11="Hindi"),"कक्षा क्रमोन्नत",IF(AND(FJ15&gt;=36,'Master sheet'!$D$11="English"),"Promoted",IF(AND(FJ15&lt;36,'Master sheet'!$D$11="Hindi"),"पुनः परीक्षा","Re-Exam"))))),"")</f>
        <v>कक्षा क्रमोन्नत</v>
      </c>
      <c r="FO15" s="54" t="str">
        <f>IF(OR($E15="",$G15=""),"",IF(AND($E$3=6,'Marks Entry 6th'!CB14=""),"",IF(AND($E$3=7,'Marks Entry 7th'!CB14=""),"",IF(AND($E$3=6),'Marks Entry 6th'!CB14,IF(AND($E$3=7),'Marks Entry 7th'!CB14,"")))))</f>
        <v/>
      </c>
      <c r="FP15" s="54" t="str">
        <f>IF(OR($E15="",$G15=""),"",IF(AND($E$3=6,'Marks Entry 6th'!CC14=""),"",IF(AND($E$3=7,'Marks Entry 7th'!CC14=""),"",IF(AND($E$3=6),'Marks Entry 6th'!CC14,IF(AND($E$3=7),'Marks Entry 7th'!CC14,"")))))</f>
        <v/>
      </c>
      <c r="FQ15" s="55"/>
      <c r="FY15" s="57">
        <f>IF(AND($E$3=6),'Marks Entry 6th'!I14,IF(AND($E$3=7),'Marks Entry 7th'!I14,""))</f>
        <v>708</v>
      </c>
      <c r="FZ15" s="57">
        <f t="shared" si="94"/>
        <v>1200</v>
      </c>
    </row>
    <row r="16" spans="1:182" ht="18.95" customHeight="1">
      <c r="A16" s="69">
        <v>9</v>
      </c>
      <c r="B16" s="69">
        <f>IF(OR(FY16=0,FY16=""),"",IF(AND($E$3=6),'Marks Entry 6th'!I15,IF(AND($E$3=7),'Marks Entry 7th'!I15,"")))</f>
        <v>709</v>
      </c>
      <c r="C16" s="70">
        <f>IF(OR(B16=0,B16=""),"",IF(AND($E$3=6,'Marks Entry 6th'!B15=""),"",IF(AND($E$3=7,'Marks Entry 7th'!B15=""),"",IF(AND($E$3=6,'Marks Entry 6th'!B15),'Marks Entry 6th'!B15,IF(AND($E$3=7),'Marks Entry 7th'!B15,"")))))</f>
        <v>7</v>
      </c>
      <c r="D16" s="70" t="str">
        <f>IF(OR(B16=0,B16=""),"",IF(AND($E$3=6,'Marks Entry 6th'!C15=""),"",IF(AND($E$3=7,'Marks Entry 7th'!C15=""),"",IF(AND($E$3=6),'Marks Entry 6th'!C15,IF(AND($E$3=7),'Marks Entry 7th'!C15,"")))))</f>
        <v>A</v>
      </c>
      <c r="E16" s="307">
        <f>IF(OR(B16=0,B16=""),"",IF(AND($E$3=6,'Marks Entry 6th'!E15=""),"",IF(AND($E$3=7,'Marks Entry 7th'!E15=""),"",IF(AND($E$3=6),'Marks Entry 6th'!E15,IF(AND($E$3=7),'Marks Entry 7th'!E15,"")))))</f>
        <v>42047</v>
      </c>
      <c r="F16" s="70">
        <f>IF(OR(B16=0,B16=""),"",IF(AND($E$3=6,'Marks Entry 6th'!D15=""),"",IF(AND($E$3=7,'Marks Entry 7th'!D15=""),"",IF(AND($E$3=6),'Marks Entry 6th'!D15,IF(AND($E$3=7),'Marks Entry 7th'!D15,"")))))</f>
        <v>952</v>
      </c>
      <c r="G16" s="306" t="str">
        <f>IF(OR(B16=0,B16=""),"",IF(AND($E$3=6,'Marks Entry 6th'!F15=""),"",IF(AND($E$3=7,'Marks Entry 7th'!F15=""),"",IF(AND($E$3=6),UPPER('Marks Entry 6th'!F15),IF(AND($E$3=7),UPPER('Marks Entry 7th'!F15),"")))))</f>
        <v>DUSHYANT DAYAMA</v>
      </c>
      <c r="H16" s="306" t="str">
        <f>IF(OR(B16=0,B16=""),"",IF(AND($E$3=6,'Marks Entry 6th'!G15=""),"",IF(AND($E$3=7,'Marks Entry 7th'!G15=""),"",IF(AND($E$3=6),UPPER('Marks Entry 6th'!G15),IF(AND($E$3=7),UPPER('Marks Entry 7th'!G15),"")))))</f>
        <v>BASANT KUMAR DAYAMA</v>
      </c>
      <c r="I16" s="306" t="str">
        <f>IF(OR(B16=0,B16=""),"",IF(AND($E$3=6,'Marks Entry 6th'!H15=""),"",IF(AND($E$3=7,'Marks Entry 7th'!H15=""),"",IF(AND($E$3=6),UPPER('Marks Entry 6th'!H15),IF(AND($E$3=7),UPPER('Marks Entry 7th'!H15),"")))))</f>
        <v>PUSHPA DAYAMA</v>
      </c>
      <c r="J16" s="65" t="str">
        <f>IF(OR(B16=0,B16=""),"",IF(AND($E$3=6,'Marks Entry 6th'!J15=""),"",IF(AND($E$3=7,'Marks Entry 7th'!J15=""),"",IF(AND($E$3=6),'Marks Entry 6th'!J15,IF(AND($E$3=7),'Marks Entry 7th'!J15,"")))))</f>
        <v>M</v>
      </c>
      <c r="K16" s="65" t="str">
        <f>IF(OR(B16=0,B16=""),"",IF(AND($E$3=6,'Marks Entry 6th'!K15=""),"",IF(AND($E$3=7,'Marks Entry 7th'!K15=""),"",IF(AND($E$3=6),'Marks Entry 6th'!K15,IF(AND($E$3=7),'Marks Entry 7th'!K15,"")))))</f>
        <v>SC</v>
      </c>
      <c r="L16" s="121">
        <f>IF(OR($E16="",$G16=""),"",IF(AND($E$3=6),'Marks Entry 6th'!L15,IF(AND($E$3=7),'Marks Entry 7th'!L15,"")))</f>
        <v>3</v>
      </c>
      <c r="M16" s="121">
        <f>IF(OR($E16="",$G16=""),"",IF(AND($E$3=6),'Marks Entry 6th'!M15,IF(AND($E$3=7),'Marks Entry 7th'!M15,"")))</f>
        <v>3</v>
      </c>
      <c r="N16" s="121">
        <f>IF(OR($E16="",$G16=""),"",IF(AND($E$3=6),'Marks Entry 6th'!N15,IF(AND($E$3=7),'Marks Entry 7th'!N15,"")))</f>
        <v>3</v>
      </c>
      <c r="O16" s="121">
        <f>IF(OR($E16="",$G16=""),"",IF(AND($E$3=6),'Marks Entry 6th'!O15,IF(AND($E$3=7),'Marks Entry 7th'!O15,"")))</f>
        <v>4</v>
      </c>
      <c r="P16" s="63">
        <f t="shared" si="4"/>
        <v>13</v>
      </c>
      <c r="Q16" s="121">
        <f>IF(OR($E16="",$G16=""),"",IF(AND($E$3=6),'Marks Entry 6th'!P15,IF(AND($E$3=7),'Marks Entry 7th'!P15,"")))</f>
        <v>35</v>
      </c>
      <c r="R16" s="121">
        <f>IF(OR($E16="",$G16=""),"",IF(AND($E$3=6),'Marks Entry 6th'!Q15,IF(AND($E$3=7),'Marks Entry 7th'!Q15,"")))</f>
        <v>11</v>
      </c>
      <c r="S16" s="66">
        <f t="shared" si="5"/>
        <v>46</v>
      </c>
      <c r="T16" s="63">
        <f t="shared" si="6"/>
        <v>59</v>
      </c>
      <c r="U16" s="68">
        <f>IF(OR($E16="",$G16=""),"",IF(AND($E$3=6),'Marks Entry 6th'!R15,IF(AND($E$3=7),'Marks Entry 7th'!R15,"")))</f>
        <v>58</v>
      </c>
      <c r="V16" s="68">
        <f>IF(OR($E16="",$G16=""),"",IF(AND($E$3=6),'Marks Entry 6th'!S15,IF(AND($E$3=7),'Marks Entry 7th'!S15,"")))</f>
        <v>11</v>
      </c>
      <c r="W16" s="67">
        <f t="shared" si="7"/>
        <v>69</v>
      </c>
      <c r="X16" s="63">
        <f t="shared" si="8"/>
        <v>128</v>
      </c>
      <c r="Y16" s="109">
        <f t="shared" si="9"/>
        <v>0</v>
      </c>
      <c r="Z16" s="109">
        <f t="shared" si="10"/>
        <v>200</v>
      </c>
      <c r="AA16" s="109" t="str">
        <f t="shared" si="11"/>
        <v/>
      </c>
      <c r="AB16" s="109" t="str">
        <f t="shared" si="12"/>
        <v>P</v>
      </c>
      <c r="AC16" s="109" t="str">
        <f t="shared" si="13"/>
        <v>I</v>
      </c>
      <c r="AD16" s="111" t="str">
        <f t="shared" si="14"/>
        <v>B</v>
      </c>
      <c r="AE16" s="121">
        <f>IF(OR($E16="",$G16=""),"",IF(AND($E$3=6),'Marks Entry 6th'!T15,IF(AND($E$3=7),'Marks Entry 7th'!T15,"")))</f>
        <v>4</v>
      </c>
      <c r="AF16" s="121">
        <f>IF(OR($E16="",$G16=""),"",IF(AND($E$3=6),'Marks Entry 6th'!U15,IF(AND($E$3=7),'Marks Entry 7th'!U15,"")))</f>
        <v>4</v>
      </c>
      <c r="AG16" s="121">
        <f>IF(OR($E16="",$G16=""),"",IF(AND($E$3=6),'Marks Entry 6th'!V15,IF(AND($E$3=7),'Marks Entry 7th'!V15,"")))</f>
        <v>4</v>
      </c>
      <c r="AH16" s="121">
        <f>IF(OR($E16="",$G16=""),"",IF(AND($E$3=6),'Marks Entry 6th'!W15,IF(AND($E$3=7),'Marks Entry 7th'!W15,"")))</f>
        <v>5</v>
      </c>
      <c r="AI16" s="63">
        <f t="shared" si="15"/>
        <v>17</v>
      </c>
      <c r="AJ16" s="121">
        <f>IF(OR($E16="",$G16=""),"",IF(AND($E$3=6),'Marks Entry 6th'!X15,IF(AND($E$3=7),'Marks Entry 7th'!X15,"")))</f>
        <v>49</v>
      </c>
      <c r="AK16" s="121">
        <f>IF(OR($E16="",$G16=""),"",IF(AND($E$3=6),'Marks Entry 6th'!Y15,IF(AND($E$3=7),'Marks Entry 7th'!Y15,"")))</f>
        <v>16</v>
      </c>
      <c r="AL16" s="66">
        <f t="shared" si="16"/>
        <v>65</v>
      </c>
      <c r="AM16" s="63">
        <f t="shared" si="17"/>
        <v>82</v>
      </c>
      <c r="AN16" s="68">
        <f>IF(OR($E16="",$G16=""),"",IF(AND($E$3=6),'Marks Entry 6th'!Z15,IF(AND($E$3=7),'Marks Entry 7th'!Z15,"")))</f>
        <v>61</v>
      </c>
      <c r="AO16" s="68">
        <f>IF(OR($E16="",$G16=""),"",IF(AND($E$3=6),'Marks Entry 6th'!AA15,IF(AND($E$3=7),'Marks Entry 7th'!AA15,"")))</f>
        <v>27</v>
      </c>
      <c r="AP16" s="66">
        <f t="shared" si="18"/>
        <v>88</v>
      </c>
      <c r="AQ16" s="63">
        <f t="shared" si="19"/>
        <v>170</v>
      </c>
      <c r="AR16" s="109">
        <f t="shared" si="20"/>
        <v>0</v>
      </c>
      <c r="AS16" s="109">
        <f t="shared" si="21"/>
        <v>200</v>
      </c>
      <c r="AT16" s="109" t="str">
        <f t="shared" si="22"/>
        <v/>
      </c>
      <c r="AU16" s="109" t="str">
        <f t="shared" si="23"/>
        <v>P</v>
      </c>
      <c r="AV16" s="109" t="str">
        <f t="shared" si="24"/>
        <v>D</v>
      </c>
      <c r="AW16" s="111" t="str">
        <f t="shared" si="25"/>
        <v>A</v>
      </c>
      <c r="AX16" s="314" t="str">
        <f>IF(OR($E16="",$G16=""),"",IF(AND($E$3=6),'Marks Entry 6th'!AB15,IF(AND($E$3=7),'Marks Entry 7th'!AB15,"")))</f>
        <v>संस्कृत (71)</v>
      </c>
      <c r="AY16" s="121">
        <f>IF(OR($E16="",$G16=""),"",IF(AND($E$3=6),'Marks Entry 6th'!AC15,IF(AND($E$3=7),'Marks Entry 7th'!AC15,"")))</f>
        <v>3</v>
      </c>
      <c r="AZ16" s="121">
        <f>IF(OR($E16="",$G16=""),"",IF(AND($E$3=6),'Marks Entry 6th'!AD15,IF(AND($E$3=7),'Marks Entry 7th'!AD15,"")))</f>
        <v>3</v>
      </c>
      <c r="BA16" s="121">
        <f>IF(OR($E16="",$G16=""),"",IF(AND($E$3=6),'Marks Entry 6th'!AE15,IF(AND($E$3=7),'Marks Entry 7th'!AE15,"")))</f>
        <v>5</v>
      </c>
      <c r="BB16" s="121">
        <f>IF(OR($E16="",$G16=""),"",IF(AND($E$3=6),'Marks Entry 6th'!AF15,IF(AND($E$3=7),'Marks Entry 7th'!AF15,"")))</f>
        <v>5</v>
      </c>
      <c r="BC16" s="63">
        <f t="shared" si="26"/>
        <v>16</v>
      </c>
      <c r="BD16" s="121">
        <f>IF(OR($E16="",$G16=""),"",IF(AND($E$3=6),'Marks Entry 6th'!AG15,IF(AND($E$3=7),'Marks Entry 7th'!AG15,"")))</f>
        <v>45</v>
      </c>
      <c r="BE16" s="121">
        <f>IF(OR($E16="",$G16=""),"",IF(AND($E$3=6),'Marks Entry 6th'!AH15,IF(AND($E$3=7),'Marks Entry 7th'!AH15,"")))</f>
        <v>12</v>
      </c>
      <c r="BF16" s="66">
        <f t="shared" si="27"/>
        <v>57</v>
      </c>
      <c r="BG16" s="63">
        <f t="shared" si="28"/>
        <v>73</v>
      </c>
      <c r="BH16" s="68">
        <f>IF(OR($E16="",$G16=""),"",IF(AND($E$3=6),'Marks Entry 6th'!AI15,IF(AND($E$3=7),'Marks Entry 7th'!AI15,"")))</f>
        <v>64</v>
      </c>
      <c r="BI16" s="68">
        <f>IF(OR($E16="",$G16=""),"",IF(AND($E$3=6),'Marks Entry 6th'!AJ15,IF(AND($E$3=7),'Marks Entry 7th'!AJ15,"")))</f>
        <v>26</v>
      </c>
      <c r="BJ16" s="66">
        <f t="shared" si="29"/>
        <v>90</v>
      </c>
      <c r="BK16" s="63">
        <f t="shared" si="30"/>
        <v>163</v>
      </c>
      <c r="BL16" s="109">
        <f t="shared" si="31"/>
        <v>0</v>
      </c>
      <c r="BM16" s="109">
        <f t="shared" si="32"/>
        <v>200</v>
      </c>
      <c r="BN16" s="109" t="str">
        <f t="shared" si="33"/>
        <v/>
      </c>
      <c r="BO16" s="109" t="str">
        <f t="shared" si="34"/>
        <v>P</v>
      </c>
      <c r="BP16" s="109" t="str">
        <f t="shared" si="35"/>
        <v>D</v>
      </c>
      <c r="BQ16" s="111" t="str">
        <f t="shared" si="36"/>
        <v>A</v>
      </c>
      <c r="BR16" s="121">
        <f>IF(OR($E16="",$G16=""),"",IF(AND($E$3=6),'Marks Entry 6th'!AK15,IF(AND($E$3=7),'Marks Entry 7th'!AK15,"")))</f>
        <v>5</v>
      </c>
      <c r="BS16" s="121">
        <f>IF(OR($E16="",$G16=""),"",IF(AND($E$3=6),'Marks Entry 6th'!AL15,IF(AND($E$3=7),'Marks Entry 7th'!AL15,"")))</f>
        <v>5</v>
      </c>
      <c r="BT16" s="121">
        <f>IF(OR($E16="",$G16=""),"",IF(AND($E$3=6),'Marks Entry 6th'!AM15,IF(AND($E$3=7),'Marks Entry 7th'!AM15,"")))</f>
        <v>5</v>
      </c>
      <c r="BU16" s="121">
        <f>IF(OR($E16="",$G16=""),"",IF(AND($E$3=6),'Marks Entry 6th'!AN15,IF(AND($E$3=7),'Marks Entry 7th'!AN15,"")))</f>
        <v>5</v>
      </c>
      <c r="BV16" s="63">
        <f t="shared" si="37"/>
        <v>20</v>
      </c>
      <c r="BW16" s="121">
        <f>IF(OR($E16="",$G16=""),"",IF(AND($E$3=6),'Marks Entry 6th'!AO15,IF(AND($E$3=7),'Marks Entry 7th'!AO15,"")))</f>
        <v>31</v>
      </c>
      <c r="BX16" s="121">
        <f>IF(OR($E16="",$G16=""),"",IF(AND($E$3=6),'Marks Entry 6th'!AP15,IF(AND($E$3=7),'Marks Entry 7th'!AP15,"")))</f>
        <v>9</v>
      </c>
      <c r="BY16" s="66">
        <f t="shared" si="38"/>
        <v>40</v>
      </c>
      <c r="BZ16" s="63">
        <f t="shared" si="39"/>
        <v>60</v>
      </c>
      <c r="CA16" s="68">
        <f>IF(OR($E16="",$G16=""),"",IF(AND($E$3=6),'Marks Entry 6th'!AQ15,IF(AND($E$3=7),'Marks Entry 7th'!AQ15,"")))</f>
        <v>55</v>
      </c>
      <c r="CB16" s="68">
        <f>IF(OR($E16="",$G16=""),"",IF(AND($E$3=6),'Marks Entry 6th'!AR15,IF(AND($E$3=7),'Marks Entry 7th'!AR15,"")))</f>
        <v>8</v>
      </c>
      <c r="CC16" s="66">
        <f t="shared" si="40"/>
        <v>63</v>
      </c>
      <c r="CD16" s="63">
        <f t="shared" si="41"/>
        <v>123</v>
      </c>
      <c r="CE16" s="109">
        <f t="shared" si="42"/>
        <v>0</v>
      </c>
      <c r="CF16" s="109">
        <f t="shared" si="43"/>
        <v>200</v>
      </c>
      <c r="CG16" s="109" t="str">
        <f t="shared" si="44"/>
        <v/>
      </c>
      <c r="CH16" s="109" t="str">
        <f t="shared" si="45"/>
        <v>P</v>
      </c>
      <c r="CI16" s="109" t="str">
        <f t="shared" si="46"/>
        <v>I</v>
      </c>
      <c r="CJ16" s="111" t="str">
        <f t="shared" si="47"/>
        <v>B</v>
      </c>
      <c r="CK16" s="121">
        <f>IF(OR($E16="",$G16=""),"",IF(AND($E$3=6),'Marks Entry 6th'!AS15,IF(AND($E$3=7),'Marks Entry 7th'!AS15,"")))</f>
        <v>5</v>
      </c>
      <c r="CL16" s="121">
        <f>IF(OR($E16="",$G16=""),"",IF(AND($E$3=6),'Marks Entry 6th'!AT15,IF(AND($E$3=7),'Marks Entry 7th'!AT15,"")))</f>
        <v>5</v>
      </c>
      <c r="CM16" s="121">
        <f>IF(OR($E16="",$G16=""),"",IF(AND($E$3=6),'Marks Entry 6th'!AU15,IF(AND($E$3=7),'Marks Entry 7th'!AU15,"")))</f>
        <v>5</v>
      </c>
      <c r="CN16" s="121">
        <f>IF(OR($E16="",$G16=""),"",IF(AND($E$3=6),'Marks Entry 6th'!AV15,IF(AND($E$3=7),'Marks Entry 7th'!AV15,"")))</f>
        <v>5</v>
      </c>
      <c r="CO16" s="63">
        <f t="shared" si="48"/>
        <v>20</v>
      </c>
      <c r="CP16" s="121">
        <f>IF(OR($E16="",$G16=""),"",IF(AND($E$3=6),'Marks Entry 6th'!AW15,IF(AND($E$3=7),'Marks Entry 7th'!AW15,"")))</f>
        <v>30</v>
      </c>
      <c r="CQ16" s="121">
        <f>IF(OR($E16="",$G16=""),"",IF(AND($E$3=6),'Marks Entry 6th'!AX15,IF(AND($E$3=7),'Marks Entry 7th'!AX15,"")))</f>
        <v>11</v>
      </c>
      <c r="CR16" s="66">
        <f t="shared" si="49"/>
        <v>41</v>
      </c>
      <c r="CS16" s="63">
        <f t="shared" si="50"/>
        <v>61</v>
      </c>
      <c r="CT16" s="68">
        <f>IF(OR($E16="",$G16=""),"",IF(AND($E$3=6),'Marks Entry 6th'!AY15,IF(AND($E$3=7),'Marks Entry 7th'!AY15,"")))</f>
        <v>58</v>
      </c>
      <c r="CU16" s="68">
        <f>IF(OR($E16="",$G16=""),"",IF(AND($E$3=6),'Marks Entry 6th'!AZ15,IF(AND($E$3=7),'Marks Entry 7th'!AZ15,"")))</f>
        <v>16</v>
      </c>
      <c r="CV16" s="66">
        <f t="shared" si="51"/>
        <v>74</v>
      </c>
      <c r="CW16" s="63">
        <f t="shared" si="52"/>
        <v>135</v>
      </c>
      <c r="CX16" s="109">
        <f t="shared" si="53"/>
        <v>0</v>
      </c>
      <c r="CY16" s="109">
        <f t="shared" si="54"/>
        <v>200</v>
      </c>
      <c r="CZ16" s="109" t="str">
        <f t="shared" si="55"/>
        <v/>
      </c>
      <c r="DA16" s="109" t="str">
        <f t="shared" si="56"/>
        <v>P</v>
      </c>
      <c r="DB16" s="109" t="str">
        <f t="shared" si="57"/>
        <v>I</v>
      </c>
      <c r="DC16" s="111" t="str">
        <f t="shared" si="58"/>
        <v>B</v>
      </c>
      <c r="DD16" s="121">
        <f>IF(OR($E16="",$G16=""),"",IF(AND($E$3=6),'Marks Entry 6th'!BA15,IF(AND($E$3=7),'Marks Entry 7th'!BA15,"")))</f>
        <v>2</v>
      </c>
      <c r="DE16" s="121">
        <f>IF(OR($E16="",$G16=""),"",IF(AND($E$3=6),'Marks Entry 6th'!BB15,IF(AND($E$3=7),'Marks Entry 7th'!BB15,"")))</f>
        <v>4</v>
      </c>
      <c r="DF16" s="121">
        <f>IF(OR($E16="",$G16=""),"",IF(AND($E$3=6),'Marks Entry 6th'!BC15,IF(AND($E$3=7),'Marks Entry 7th'!BC15,"")))</f>
        <v>4</v>
      </c>
      <c r="DG16" s="121">
        <f>IF(OR($E16="",$G16=""),"",IF(AND($E$3=6),'Marks Entry 6th'!BD15,IF(AND($E$3=7),'Marks Entry 7th'!BD15,"")))</f>
        <v>4</v>
      </c>
      <c r="DH16" s="63">
        <f t="shared" si="59"/>
        <v>14</v>
      </c>
      <c r="DI16" s="121">
        <f>IF(OR($E16="",$G16=""),"",IF(AND($E$3=6),'Marks Entry 6th'!BE15,IF(AND($E$3=7),'Marks Entry 7th'!BE15,"")))</f>
        <v>42</v>
      </c>
      <c r="DJ16" s="121">
        <f>IF(OR($E16="",$G16=""),"",IF(AND($E$3=6),'Marks Entry 6th'!BF15,IF(AND($E$3=7),'Marks Entry 7th'!BF15,"")))</f>
        <v>10</v>
      </c>
      <c r="DK16" s="66">
        <f t="shared" si="60"/>
        <v>52</v>
      </c>
      <c r="DL16" s="63">
        <f t="shared" si="61"/>
        <v>66</v>
      </c>
      <c r="DM16" s="68">
        <f>IF(OR($E16="",$G16=""),"",IF(AND($E$3=6),'Marks Entry 6th'!BG15,IF(AND($E$3=7),'Marks Entry 7th'!BG15,"")))</f>
        <v>66</v>
      </c>
      <c r="DN16" s="68">
        <f>IF(OR($E16="",$G16=""),"",IF(AND($E$3=6),'Marks Entry 6th'!BH15,IF(AND($E$3=7),'Marks Entry 7th'!BH15,"")))</f>
        <v>18</v>
      </c>
      <c r="DO16" s="66">
        <f t="shared" si="62"/>
        <v>84</v>
      </c>
      <c r="DP16" s="63">
        <f t="shared" si="63"/>
        <v>150</v>
      </c>
      <c r="DQ16" s="109">
        <f t="shared" si="64"/>
        <v>0</v>
      </c>
      <c r="DR16" s="109">
        <f t="shared" si="65"/>
        <v>200</v>
      </c>
      <c r="DS16" s="109" t="str">
        <f t="shared" si="66"/>
        <v/>
      </c>
      <c r="DT16" s="109" t="str">
        <f t="shared" si="67"/>
        <v>P</v>
      </c>
      <c r="DU16" s="109" t="str">
        <f t="shared" si="68"/>
        <v>D</v>
      </c>
      <c r="DV16" s="111" t="str">
        <f t="shared" si="69"/>
        <v>B</v>
      </c>
      <c r="DW16" s="53">
        <f>IF(OR($E16="",$G16=""),"",IF(AND($E$3=6),'Marks Entry 6th'!BI15,IF(AND($E$3=7),'Marks Entry 7th'!BI15,"")))</f>
        <v>21</v>
      </c>
      <c r="DX16" s="53">
        <f>IF(OR($E16="",$G16=""),"",IF(AND($E$3=6),'Marks Entry 6th'!BJ15,IF(AND($E$3=7),'Marks Entry 7th'!BJ15,"")))</f>
        <v>18</v>
      </c>
      <c r="DY16" s="53">
        <f>IF(OR($E16="",$G16=""),"",IF(AND($E$3=6),'Marks Entry 6th'!BK15,IF(AND($E$3=7),'Marks Entry 7th'!BK15,"")))</f>
        <v>0</v>
      </c>
      <c r="DZ16" s="53">
        <f>IF(OR($E16="",$G16=""),"",IF(AND($E$3=6),'Marks Entry 6th'!BL15,IF(AND($E$3=7),'Marks Entry 7th'!BL15,"")))</f>
        <v>24</v>
      </c>
      <c r="EA16" s="53">
        <f>IF(OR($E16="",$G16=""),"",IF(AND($E$3=6),'Marks Entry 6th'!BM15,IF(AND($E$3=7),'Marks Entry 7th'!BM15,"")))</f>
        <v>19</v>
      </c>
      <c r="EB16" s="122">
        <f t="shared" si="70"/>
        <v>82</v>
      </c>
      <c r="EC16" s="123">
        <f t="shared" si="71"/>
        <v>0</v>
      </c>
      <c r="ED16" s="123">
        <f t="shared" si="72"/>
        <v>100</v>
      </c>
      <c r="EE16" s="123" t="str">
        <f t="shared" si="73"/>
        <v>P</v>
      </c>
      <c r="EF16" s="110" t="str">
        <f t="shared" si="74"/>
        <v>B</v>
      </c>
      <c r="EG16" s="53">
        <f>IF(OR($E16="",$G16=""),"",IF(AND($E$3=6),'Marks Entry 6th'!BN15,IF(AND($E$3=7),'Marks Entry 7th'!BN15,"")))</f>
        <v>14</v>
      </c>
      <c r="EH16" s="53">
        <f>IF(OR($E16="",$G16=""),"",IF(AND($E$3=6),'Marks Entry 6th'!BO15,IF(AND($E$3=7),'Marks Entry 7th'!BO15,"")))</f>
        <v>22</v>
      </c>
      <c r="EI16" s="53">
        <f>IF(OR($E16="",$G16=""),"",IF(AND($E$3=6),'Marks Entry 6th'!BP15,IF(AND($E$3=7),'Marks Entry 7th'!BP15,"")))</f>
        <v>0</v>
      </c>
      <c r="EJ16" s="53">
        <f>IF(OR($E16="",$G16=""),"",IF(AND($E$3=6),'Marks Entry 6th'!BQ15,IF(AND($E$3=7),'Marks Entry 7th'!BQ15,"")))</f>
        <v>22</v>
      </c>
      <c r="EK16" s="53">
        <f>IF(OR($E16="",$G16=""),"",IF(AND($E$3=6),'Marks Entry 6th'!BR15,IF(AND($E$3=7),'Marks Entry 7th'!BR15,"")))</f>
        <v>25</v>
      </c>
      <c r="EL16" s="122">
        <f t="shared" si="75"/>
        <v>83</v>
      </c>
      <c r="EM16" s="123">
        <f t="shared" si="76"/>
        <v>0</v>
      </c>
      <c r="EN16" s="123">
        <f t="shared" si="77"/>
        <v>100</v>
      </c>
      <c r="EO16" s="123" t="str">
        <f t="shared" si="78"/>
        <v>P</v>
      </c>
      <c r="EP16" s="110" t="str">
        <f t="shared" si="79"/>
        <v>B</v>
      </c>
      <c r="EQ16" s="53">
        <f>IF(OR($E16="",$G16=""),"",IF(AND($E$3=6),'Marks Entry 6th'!BS15,IF(AND($E$3=7),'Marks Entry 7th'!BS15,"")))</f>
        <v>23</v>
      </c>
      <c r="ER16" s="53">
        <f>IF(OR($E16="",$G16=""),"",IF(AND($E$3=6),'Marks Entry 6th'!BT15,IF(AND($E$3=7),'Marks Entry 7th'!BT15,"")))</f>
        <v>0</v>
      </c>
      <c r="ES16" s="53">
        <f>IF(OR($E16="",$G16=""),"",IF(AND($E$3=6),'Marks Entry 6th'!BU15,IF(AND($E$3=7),'Marks Entry 7th'!BU15,"")))</f>
        <v>23</v>
      </c>
      <c r="ET16" s="53">
        <f>IF(OR($E16="",$G16=""),"",IF(AND($E$3=6),'Marks Entry 6th'!BV15,IF(AND($E$3=7),'Marks Entry 7th'!BV15,"")))</f>
        <v>21</v>
      </c>
      <c r="EU16" s="53">
        <f>IF(OR($E16="",$G16=""),"",IF(AND($E$3=6),'Marks Entry 6th'!BW15,IF(AND($E$3=7),'Marks Entry 7th'!BW15,"")))</f>
        <v>21</v>
      </c>
      <c r="EV16" s="122">
        <f t="shared" si="80"/>
        <v>88</v>
      </c>
      <c r="EW16" s="123">
        <f t="shared" si="81"/>
        <v>0</v>
      </c>
      <c r="EX16" s="123">
        <f t="shared" si="82"/>
        <v>100</v>
      </c>
      <c r="EY16" s="123" t="str">
        <f t="shared" si="83"/>
        <v>P</v>
      </c>
      <c r="EZ16" s="110" t="str">
        <f t="shared" si="84"/>
        <v>A</v>
      </c>
      <c r="FA16" s="373" t="str">
        <f>IF(OR($E16="",$G16=""),"",IF(AND('Marks Entry 6th'!BX15="",'Marks Entry 7th'!BX15=""),"",IF(AND($E$3=6),'Marks Entry 6th'!BX15,IF(AND($E$3=7),'Marks Entry 7th'!BX15,""))))</f>
        <v/>
      </c>
      <c r="FB16" s="373" t="str">
        <f>IF(OR($E16="",$G16=""),"",IF(AND('Marks Entry 6th'!BY15="",'Marks Entry 7th'!BY15=""),"",IF(AND($E$3=6),'Marks Entry 6th'!BY15,IF(AND($E$3=7),'Marks Entry 7th'!BY15,""))))</f>
        <v/>
      </c>
      <c r="FC16" s="374" t="str">
        <f t="shared" si="85"/>
        <v/>
      </c>
      <c r="FD16" s="110" t="str">
        <f t="shared" si="86"/>
        <v/>
      </c>
      <c r="FE16" s="373" t="str">
        <f>IF(OR($E16="",$G16=""),"",IF(AND('Marks Entry 6th'!BZ15="",'Marks Entry 7th'!BZ15=""),"",IF(AND($E$3=6),'Marks Entry 6th'!BZ15,IF(AND($E$3=7),'Marks Entry 7th'!BZ15,""))))</f>
        <v/>
      </c>
      <c r="FF16" s="373" t="str">
        <f>IF(OR($E16="",$G16=""),"",IF(AND('Marks Entry 6th'!CA15="",'Marks Entry 7th'!CA15=""),"",IF(AND($E$3=6),'Marks Entry 6th'!CA15,IF(AND($E$3=7),'Marks Entry 7th'!CA15,""))))</f>
        <v/>
      </c>
      <c r="FG16" s="374" t="str">
        <f t="shared" si="87"/>
        <v/>
      </c>
      <c r="FH16" s="110" t="str">
        <f t="shared" si="88"/>
        <v/>
      </c>
      <c r="FI16" s="79">
        <f t="shared" si="89"/>
        <v>869</v>
      </c>
      <c r="FJ16" s="335">
        <f t="shared" si="90"/>
        <v>72.416666666666671</v>
      </c>
      <c r="FK16" s="85" t="str">
        <f t="shared" si="91"/>
        <v>I</v>
      </c>
      <c r="FL16" s="226" t="str">
        <f t="shared" si="92"/>
        <v>B</v>
      </c>
      <c r="FM16" s="86">
        <f t="shared" si="93"/>
        <v>1.9999999999999858</v>
      </c>
      <c r="FN16" s="334" t="str">
        <f>IFERROR(IF(B16="NSO","NSO",IF(OR(D16="",G16="",F16=""),"",IF(AND(FJ16&gt;=36,'Master sheet'!$D$11="Hindi"),"कक्षा क्रमोन्नत",IF(AND(FJ16&gt;=36,'Master sheet'!$D$11="English"),"Promoted",IF(AND(FJ16&lt;36,'Master sheet'!$D$11="Hindi"),"पुनः परीक्षा","Re-Exam"))))),"")</f>
        <v>कक्षा क्रमोन्नत</v>
      </c>
      <c r="FO16" s="54" t="str">
        <f>IF(OR($E16="",$G16=""),"",IF(AND($E$3=6,'Marks Entry 6th'!CB15=""),"",IF(AND($E$3=7,'Marks Entry 7th'!CB15=""),"",IF(AND($E$3=6),'Marks Entry 6th'!CB15,IF(AND($E$3=7),'Marks Entry 7th'!CB15,"")))))</f>
        <v/>
      </c>
      <c r="FP16" s="54" t="str">
        <f>IF(OR($E16="",$G16=""),"",IF(AND($E$3=6,'Marks Entry 6th'!CC15=""),"",IF(AND($E$3=7,'Marks Entry 7th'!CC15=""),"",IF(AND($E$3=6),'Marks Entry 6th'!CC15,IF(AND($E$3=7),'Marks Entry 7th'!CC15,"")))))</f>
        <v/>
      </c>
      <c r="FQ16" s="55"/>
      <c r="FY16" s="57">
        <f>IF(AND($E$3=6),'Marks Entry 6th'!I15,IF(AND($E$3=7),'Marks Entry 7th'!I15,""))</f>
        <v>709</v>
      </c>
      <c r="FZ16" s="57">
        <f t="shared" si="94"/>
        <v>1200</v>
      </c>
    </row>
    <row r="17" spans="1:182" ht="18.95" customHeight="1">
      <c r="A17" s="69">
        <v>10</v>
      </c>
      <c r="B17" s="69">
        <f>IF(OR(FY17=0,FY17=""),"",IF(AND($E$3=6),'Marks Entry 6th'!I16,IF(AND($E$3=7),'Marks Entry 7th'!I16,"")))</f>
        <v>710</v>
      </c>
      <c r="C17" s="70">
        <f>IF(OR(B17=0,B17=""),"",IF(AND($E$3=6,'Marks Entry 6th'!B16=""),"",IF(AND($E$3=7,'Marks Entry 7th'!B16=""),"",IF(AND($E$3=6,'Marks Entry 6th'!B16),'Marks Entry 6th'!B16,IF(AND($E$3=7),'Marks Entry 7th'!B16,"")))))</f>
        <v>7</v>
      </c>
      <c r="D17" s="70" t="str">
        <f>IF(OR(B17=0,B17=""),"",IF(AND($E$3=6,'Marks Entry 6th'!C16=""),"",IF(AND($E$3=7,'Marks Entry 7th'!C16=""),"",IF(AND($E$3=6),'Marks Entry 6th'!C16,IF(AND($E$3=7),'Marks Entry 7th'!C16,"")))))</f>
        <v>A</v>
      </c>
      <c r="E17" s="307" t="str">
        <f>IF(OR(B17=0,B17=""),"",IF(AND($E$3=6,'Marks Entry 6th'!E16=""),"",IF(AND($E$3=7,'Marks Entry 7th'!E16=""),"",IF(AND($E$3=6),'Marks Entry 6th'!E16,IF(AND($E$3=7),'Marks Entry 7th'!E16,"")))))</f>
        <v>23-10-2015</v>
      </c>
      <c r="F17" s="70">
        <f>IF(OR(B17=0,B17=""),"",IF(AND($E$3=6,'Marks Entry 6th'!D16=""),"",IF(AND($E$3=7,'Marks Entry 7th'!D16=""),"",IF(AND($E$3=6),'Marks Entry 6th'!D16,IF(AND($E$3=7),'Marks Entry 7th'!D16,"")))))</f>
        <v>931</v>
      </c>
      <c r="G17" s="306" t="str">
        <f>IF(OR(B17=0,B17=""),"",IF(AND($E$3=6,'Marks Entry 6th'!F16=""),"",IF(AND($E$3=7,'Marks Entry 7th'!F16=""),"",IF(AND($E$3=6),UPPER('Marks Entry 6th'!F16),IF(AND($E$3=7),UPPER('Marks Entry 7th'!F16),"")))))</f>
        <v>GUNEET CHOUHAN</v>
      </c>
      <c r="H17" s="306" t="str">
        <f>IF(OR(B17=0,B17=""),"",IF(AND($E$3=6,'Marks Entry 6th'!G16=""),"",IF(AND($E$3=7,'Marks Entry 7th'!G16=""),"",IF(AND($E$3=6),UPPER('Marks Entry 6th'!G16),IF(AND($E$3=7),UPPER('Marks Entry 7th'!G16),"")))))</f>
        <v>KAILASH CHOUHAN</v>
      </c>
      <c r="I17" s="306" t="str">
        <f>IF(OR(B17=0,B17=""),"",IF(AND($E$3=6,'Marks Entry 6th'!H16=""),"",IF(AND($E$3=7,'Marks Entry 7th'!H16=""),"",IF(AND($E$3=6),UPPER('Marks Entry 6th'!H16),IF(AND($E$3=7),UPPER('Marks Entry 7th'!H16),"")))))</f>
        <v>PUSHPA DEVI</v>
      </c>
      <c r="J17" s="65" t="str">
        <f>IF(OR(B17=0,B17=""),"",IF(AND($E$3=6,'Marks Entry 6th'!J16=""),"",IF(AND($E$3=7,'Marks Entry 7th'!J16=""),"",IF(AND($E$3=6),'Marks Entry 6th'!J16,IF(AND($E$3=7),'Marks Entry 7th'!J16,"")))))</f>
        <v>M</v>
      </c>
      <c r="K17" s="65" t="str">
        <f>IF(OR(B17=0,B17=""),"",IF(AND($E$3=6,'Marks Entry 6th'!K16=""),"",IF(AND($E$3=7,'Marks Entry 7th'!K16=""),"",IF(AND($E$3=6),'Marks Entry 6th'!K16,IF(AND($E$3=7),'Marks Entry 7th'!K16,"")))))</f>
        <v>OBC</v>
      </c>
      <c r="L17" s="121" t="str">
        <f>IF(OR($E17="",$G17=""),"",IF(AND($E$3=6),'Marks Entry 6th'!L16,IF(AND($E$3=7),'Marks Entry 7th'!L16,"")))</f>
        <v>AB</v>
      </c>
      <c r="M17" s="121">
        <f>IF(OR($E17="",$G17=""),"",IF(AND($E$3=6),'Marks Entry 6th'!M16,IF(AND($E$3=7),'Marks Entry 7th'!M16,"")))</f>
        <v>5</v>
      </c>
      <c r="N17" s="121">
        <f>IF(OR($E17="",$G17=""),"",IF(AND($E$3=6),'Marks Entry 6th'!N16,IF(AND($E$3=7),'Marks Entry 7th'!N16,"")))</f>
        <v>5</v>
      </c>
      <c r="O17" s="121">
        <f>IF(OR($E17="",$G17=""),"",IF(AND($E$3=6),'Marks Entry 6th'!O16,IF(AND($E$3=7),'Marks Entry 7th'!O16,"")))</f>
        <v>5</v>
      </c>
      <c r="P17" s="63">
        <f t="shared" si="4"/>
        <v>15</v>
      </c>
      <c r="Q17" s="121">
        <f>IF(OR($E17="",$G17=""),"",IF(AND($E$3=6),'Marks Entry 6th'!P16,IF(AND($E$3=7),'Marks Entry 7th'!P16,"")))</f>
        <v>36</v>
      </c>
      <c r="R17" s="121">
        <f>IF(OR($E17="",$G17=""),"",IF(AND($E$3=6),'Marks Entry 6th'!Q16,IF(AND($E$3=7),'Marks Entry 7th'!Q16,"")))</f>
        <v>11</v>
      </c>
      <c r="S17" s="66">
        <f t="shared" si="5"/>
        <v>47</v>
      </c>
      <c r="T17" s="63">
        <f t="shared" si="6"/>
        <v>62</v>
      </c>
      <c r="U17" s="68">
        <f>IF(OR($E17="",$G17=""),"",IF(AND($E$3=6),'Marks Entry 6th'!R16,IF(AND($E$3=7),'Marks Entry 7th'!R16,"")))</f>
        <v>58</v>
      </c>
      <c r="V17" s="68">
        <f>IF(OR($E17="",$G17=""),"",IF(AND($E$3=6),'Marks Entry 6th'!S16,IF(AND($E$3=7),'Marks Entry 7th'!S16,"")))</f>
        <v>11</v>
      </c>
      <c r="W17" s="67">
        <f t="shared" si="7"/>
        <v>69</v>
      </c>
      <c r="X17" s="63">
        <f t="shared" si="8"/>
        <v>131</v>
      </c>
      <c r="Y17" s="109">
        <f t="shared" si="9"/>
        <v>0</v>
      </c>
      <c r="Z17" s="109">
        <f t="shared" si="10"/>
        <v>200</v>
      </c>
      <c r="AA17" s="109" t="str">
        <f t="shared" si="11"/>
        <v/>
      </c>
      <c r="AB17" s="109" t="str">
        <f t="shared" si="12"/>
        <v>P</v>
      </c>
      <c r="AC17" s="109" t="str">
        <f t="shared" si="13"/>
        <v>I</v>
      </c>
      <c r="AD17" s="111" t="str">
        <f t="shared" si="14"/>
        <v>B</v>
      </c>
      <c r="AE17" s="121">
        <f>IF(OR($E17="",$G17=""),"",IF(AND($E$3=6),'Marks Entry 6th'!T16,IF(AND($E$3=7),'Marks Entry 7th'!T16,"")))</f>
        <v>4</v>
      </c>
      <c r="AF17" s="121">
        <f>IF(OR($E17="",$G17=""),"",IF(AND($E$3=6),'Marks Entry 6th'!U16,IF(AND($E$3=7),'Marks Entry 7th'!U16,"")))</f>
        <v>4</v>
      </c>
      <c r="AG17" s="121">
        <f>IF(OR($E17="",$G17=""),"",IF(AND($E$3=6),'Marks Entry 6th'!V16,IF(AND($E$3=7),'Marks Entry 7th'!V16,"")))</f>
        <v>4</v>
      </c>
      <c r="AH17" s="121">
        <f>IF(OR($E17="",$G17=""),"",IF(AND($E$3=6),'Marks Entry 6th'!W16,IF(AND($E$3=7),'Marks Entry 7th'!W16,"")))</f>
        <v>5</v>
      </c>
      <c r="AI17" s="63">
        <f t="shared" si="15"/>
        <v>17</v>
      </c>
      <c r="AJ17" s="121">
        <f>IF(OR($E17="",$G17=""),"",IF(AND($E$3=6),'Marks Entry 6th'!X16,IF(AND($E$3=7),'Marks Entry 7th'!X16,"")))</f>
        <v>10</v>
      </c>
      <c r="AK17" s="121">
        <f>IF(OR($E17="",$G17=""),"",IF(AND($E$3=6),'Marks Entry 6th'!Y16,IF(AND($E$3=7),'Marks Entry 7th'!Y16,"")))</f>
        <v>8</v>
      </c>
      <c r="AL17" s="66">
        <f t="shared" si="16"/>
        <v>18</v>
      </c>
      <c r="AM17" s="63">
        <f t="shared" si="17"/>
        <v>35</v>
      </c>
      <c r="AN17" s="68">
        <f>IF(OR($E17="",$G17=""),"",IF(AND($E$3=6),'Marks Entry 6th'!Z16,IF(AND($E$3=7),'Marks Entry 7th'!Z16,"")))</f>
        <v>62</v>
      </c>
      <c r="AO17" s="68">
        <f>IF(OR($E17="",$G17=""),"",IF(AND($E$3=6),'Marks Entry 6th'!AA16,IF(AND($E$3=7),'Marks Entry 7th'!AA16,"")))</f>
        <v>21</v>
      </c>
      <c r="AP17" s="66">
        <f t="shared" si="18"/>
        <v>83</v>
      </c>
      <c r="AQ17" s="63">
        <f t="shared" si="19"/>
        <v>118</v>
      </c>
      <c r="AR17" s="109">
        <f t="shared" si="20"/>
        <v>0</v>
      </c>
      <c r="AS17" s="109">
        <f t="shared" si="21"/>
        <v>200</v>
      </c>
      <c r="AT17" s="109" t="str">
        <f t="shared" si="22"/>
        <v/>
      </c>
      <c r="AU17" s="109" t="str">
        <f t="shared" si="23"/>
        <v>P</v>
      </c>
      <c r="AV17" s="109" t="str">
        <f t="shared" si="24"/>
        <v>II</v>
      </c>
      <c r="AW17" s="111" t="str">
        <f t="shared" si="25"/>
        <v>C</v>
      </c>
      <c r="AX17" s="314" t="str">
        <f>IF(OR($E17="",$G17=""),"",IF(AND($E$3=6),'Marks Entry 6th'!AB16,IF(AND($E$3=7),'Marks Entry 7th'!AB16,"")))</f>
        <v>संस्कृत (71)</v>
      </c>
      <c r="AY17" s="121">
        <f>IF(OR($E17="",$G17=""),"",IF(AND($E$3=6),'Marks Entry 6th'!AC16,IF(AND($E$3=7),'Marks Entry 7th'!AC16,"")))</f>
        <v>3</v>
      </c>
      <c r="AZ17" s="121">
        <f>IF(OR($E17="",$G17=""),"",IF(AND($E$3=6),'Marks Entry 6th'!AD16,IF(AND($E$3=7),'Marks Entry 7th'!AD16,"")))</f>
        <v>3</v>
      </c>
      <c r="BA17" s="121">
        <f>IF(OR($E17="",$G17=""),"",IF(AND($E$3=6),'Marks Entry 6th'!AE16,IF(AND($E$3=7),'Marks Entry 7th'!AE16,"")))</f>
        <v>5</v>
      </c>
      <c r="BB17" s="121">
        <f>IF(OR($E17="",$G17=""),"",IF(AND($E$3=6),'Marks Entry 6th'!AF16,IF(AND($E$3=7),'Marks Entry 7th'!AF16,"")))</f>
        <v>5</v>
      </c>
      <c r="BC17" s="63">
        <f t="shared" si="26"/>
        <v>16</v>
      </c>
      <c r="BD17" s="121">
        <f>IF(OR($E17="",$G17=""),"",IF(AND($E$3=6),'Marks Entry 6th'!AG16,IF(AND($E$3=7),'Marks Entry 7th'!AG16,"")))</f>
        <v>41</v>
      </c>
      <c r="BE17" s="121">
        <f>IF(OR($E17="",$G17=""),"",IF(AND($E$3=6),'Marks Entry 6th'!AH16,IF(AND($E$3=7),'Marks Entry 7th'!AH16,"")))</f>
        <v>14</v>
      </c>
      <c r="BF17" s="66">
        <f t="shared" si="27"/>
        <v>55</v>
      </c>
      <c r="BG17" s="63">
        <f t="shared" si="28"/>
        <v>71</v>
      </c>
      <c r="BH17" s="68">
        <f>IF(OR($E17="",$G17=""),"",IF(AND($E$3=6),'Marks Entry 6th'!AI16,IF(AND($E$3=7),'Marks Entry 7th'!AI16,"")))</f>
        <v>58</v>
      </c>
      <c r="BI17" s="68">
        <f>IF(OR($E17="",$G17=""),"",IF(AND($E$3=6),'Marks Entry 6th'!AJ16,IF(AND($E$3=7),'Marks Entry 7th'!AJ16,"")))</f>
        <v>15</v>
      </c>
      <c r="BJ17" s="66">
        <f t="shared" si="29"/>
        <v>73</v>
      </c>
      <c r="BK17" s="63">
        <f t="shared" si="30"/>
        <v>144</v>
      </c>
      <c r="BL17" s="109">
        <f t="shared" si="31"/>
        <v>0</v>
      </c>
      <c r="BM17" s="109">
        <f t="shared" si="32"/>
        <v>200</v>
      </c>
      <c r="BN17" s="109" t="str">
        <f t="shared" si="33"/>
        <v/>
      </c>
      <c r="BO17" s="109" t="str">
        <f t="shared" si="34"/>
        <v>P</v>
      </c>
      <c r="BP17" s="109" t="str">
        <f t="shared" si="35"/>
        <v>I</v>
      </c>
      <c r="BQ17" s="111" t="str">
        <f t="shared" si="36"/>
        <v>B</v>
      </c>
      <c r="BR17" s="121">
        <f>IF(OR($E17="",$G17=""),"",IF(AND($E$3=6),'Marks Entry 6th'!AK16,IF(AND($E$3=7),'Marks Entry 7th'!AK16,"")))</f>
        <v>5</v>
      </c>
      <c r="BS17" s="121">
        <f>IF(OR($E17="",$G17=""),"",IF(AND($E$3=6),'Marks Entry 6th'!AL16,IF(AND($E$3=7),'Marks Entry 7th'!AL16,"")))</f>
        <v>5</v>
      </c>
      <c r="BT17" s="121">
        <f>IF(OR($E17="",$G17=""),"",IF(AND($E$3=6),'Marks Entry 6th'!AM16,IF(AND($E$3=7),'Marks Entry 7th'!AM16,"")))</f>
        <v>5</v>
      </c>
      <c r="BU17" s="121">
        <f>IF(OR($E17="",$G17=""),"",IF(AND($E$3=6),'Marks Entry 6th'!AN16,IF(AND($E$3=7),'Marks Entry 7th'!AN16,"")))</f>
        <v>5</v>
      </c>
      <c r="BV17" s="63">
        <f t="shared" si="37"/>
        <v>20</v>
      </c>
      <c r="BW17" s="121" t="str">
        <f>IF(OR($E17="",$G17=""),"",IF(AND($E$3=6),'Marks Entry 6th'!AO16,IF(AND($E$3=7),'Marks Entry 7th'!AO16,"")))</f>
        <v>ML</v>
      </c>
      <c r="BX17" s="121">
        <f>IF(OR($E17="",$G17=""),"",IF(AND($E$3=6),'Marks Entry 6th'!AP16,IF(AND($E$3=7),'Marks Entry 7th'!AP16,"")))</f>
        <v>9</v>
      </c>
      <c r="BY17" s="66">
        <f t="shared" si="38"/>
        <v>9</v>
      </c>
      <c r="BZ17" s="63">
        <f t="shared" si="39"/>
        <v>29</v>
      </c>
      <c r="CA17" s="68">
        <f>IF(OR($E17="",$G17=""),"",IF(AND($E$3=6),'Marks Entry 6th'!AQ16,IF(AND($E$3=7),'Marks Entry 7th'!AQ16,"")))</f>
        <v>55</v>
      </c>
      <c r="CB17" s="68">
        <f>IF(OR($E17="",$G17=""),"",IF(AND($E$3=6),'Marks Entry 6th'!AR16,IF(AND($E$3=7),'Marks Entry 7th'!AR16,"")))</f>
        <v>8</v>
      </c>
      <c r="CC17" s="66">
        <f t="shared" si="40"/>
        <v>63</v>
      </c>
      <c r="CD17" s="63">
        <f t="shared" si="41"/>
        <v>92</v>
      </c>
      <c r="CE17" s="109">
        <f t="shared" si="42"/>
        <v>50</v>
      </c>
      <c r="CF17" s="109">
        <f t="shared" si="43"/>
        <v>150</v>
      </c>
      <c r="CG17" s="109" t="str">
        <f t="shared" si="44"/>
        <v/>
      </c>
      <c r="CH17" s="109" t="str">
        <f t="shared" si="45"/>
        <v>P</v>
      </c>
      <c r="CI17" s="109" t="str">
        <f t="shared" si="46"/>
        <v>I</v>
      </c>
      <c r="CJ17" s="111" t="str">
        <f t="shared" si="47"/>
        <v>B</v>
      </c>
      <c r="CK17" s="121">
        <f>IF(OR($E17="",$G17=""),"",IF(AND($E$3=6),'Marks Entry 6th'!AS16,IF(AND($E$3=7),'Marks Entry 7th'!AS16,"")))</f>
        <v>5</v>
      </c>
      <c r="CL17" s="121">
        <f>IF(OR($E17="",$G17=""),"",IF(AND($E$3=6),'Marks Entry 6th'!AT16,IF(AND($E$3=7),'Marks Entry 7th'!AT16,"")))</f>
        <v>5</v>
      </c>
      <c r="CM17" s="121">
        <f>IF(OR($E17="",$G17=""),"",IF(AND($E$3=6),'Marks Entry 6th'!AU16,IF(AND($E$3=7),'Marks Entry 7th'!AU16,"")))</f>
        <v>5</v>
      </c>
      <c r="CN17" s="121">
        <f>IF(OR($E17="",$G17=""),"",IF(AND($E$3=6),'Marks Entry 6th'!AV16,IF(AND($E$3=7),'Marks Entry 7th'!AV16,"")))</f>
        <v>5</v>
      </c>
      <c r="CO17" s="63">
        <f t="shared" si="48"/>
        <v>20</v>
      </c>
      <c r="CP17" s="121">
        <f>IF(OR($E17="",$G17=""),"",IF(AND($E$3=6),'Marks Entry 6th'!AW16,IF(AND($E$3=7),'Marks Entry 7th'!AW16,"")))</f>
        <v>32</v>
      </c>
      <c r="CQ17" s="121">
        <f>IF(OR($E17="",$G17=""),"",IF(AND($E$3=6),'Marks Entry 6th'!AX16,IF(AND($E$3=7),'Marks Entry 7th'!AX16,"")))</f>
        <v>11</v>
      </c>
      <c r="CR17" s="66">
        <f t="shared" si="49"/>
        <v>43</v>
      </c>
      <c r="CS17" s="63">
        <f t="shared" si="50"/>
        <v>63</v>
      </c>
      <c r="CT17" s="68">
        <f>IF(OR($E17="",$G17=""),"",IF(AND($E$3=6),'Marks Entry 6th'!AY16,IF(AND($E$3=7),'Marks Entry 7th'!AY16,"")))</f>
        <v>58</v>
      </c>
      <c r="CU17" s="68">
        <f>IF(OR($E17="",$G17=""),"",IF(AND($E$3=6),'Marks Entry 6th'!AZ16,IF(AND($E$3=7),'Marks Entry 7th'!AZ16,"")))</f>
        <v>16</v>
      </c>
      <c r="CV17" s="66">
        <f t="shared" si="51"/>
        <v>74</v>
      </c>
      <c r="CW17" s="63">
        <f t="shared" si="52"/>
        <v>137</v>
      </c>
      <c r="CX17" s="109">
        <f t="shared" si="53"/>
        <v>0</v>
      </c>
      <c r="CY17" s="109">
        <f t="shared" si="54"/>
        <v>200</v>
      </c>
      <c r="CZ17" s="109" t="str">
        <f t="shared" si="55"/>
        <v/>
      </c>
      <c r="DA17" s="109" t="str">
        <f t="shared" si="56"/>
        <v>P</v>
      </c>
      <c r="DB17" s="109" t="str">
        <f t="shared" si="57"/>
        <v>I</v>
      </c>
      <c r="DC17" s="111" t="str">
        <f t="shared" si="58"/>
        <v>B</v>
      </c>
      <c r="DD17" s="121">
        <f>IF(OR($E17="",$G17=""),"",IF(AND($E$3=6),'Marks Entry 6th'!BA16,IF(AND($E$3=7),'Marks Entry 7th'!BA16,"")))</f>
        <v>2</v>
      </c>
      <c r="DE17" s="121">
        <f>IF(OR($E17="",$G17=""),"",IF(AND($E$3=6),'Marks Entry 6th'!BB16,IF(AND($E$3=7),'Marks Entry 7th'!BB16,"")))</f>
        <v>4</v>
      </c>
      <c r="DF17" s="121">
        <f>IF(OR($E17="",$G17=""),"",IF(AND($E$3=6),'Marks Entry 6th'!BC16,IF(AND($E$3=7),'Marks Entry 7th'!BC16,"")))</f>
        <v>4</v>
      </c>
      <c r="DG17" s="121">
        <f>IF(OR($E17="",$G17=""),"",IF(AND($E$3=6),'Marks Entry 6th'!BD16,IF(AND($E$3=7),'Marks Entry 7th'!BD16,"")))</f>
        <v>4</v>
      </c>
      <c r="DH17" s="63">
        <f t="shared" si="59"/>
        <v>14</v>
      </c>
      <c r="DI17" s="121">
        <f>IF(OR($E17="",$G17=""),"",IF(AND($E$3=6),'Marks Entry 6th'!BE16,IF(AND($E$3=7),'Marks Entry 7th'!BE16,"")))</f>
        <v>42</v>
      </c>
      <c r="DJ17" s="121">
        <f>IF(OR($E17="",$G17=""),"",IF(AND($E$3=6),'Marks Entry 6th'!BF16,IF(AND($E$3=7),'Marks Entry 7th'!BF16,"")))</f>
        <v>10</v>
      </c>
      <c r="DK17" s="66">
        <f t="shared" si="60"/>
        <v>52</v>
      </c>
      <c r="DL17" s="63">
        <f t="shared" si="61"/>
        <v>66</v>
      </c>
      <c r="DM17" s="68">
        <f>IF(OR($E17="",$G17=""),"",IF(AND($E$3=6),'Marks Entry 6th'!BG16,IF(AND($E$3=7),'Marks Entry 7th'!BG16,"")))</f>
        <v>66</v>
      </c>
      <c r="DN17" s="68">
        <f>IF(OR($E17="",$G17=""),"",IF(AND($E$3=6),'Marks Entry 6th'!BH16,IF(AND($E$3=7),'Marks Entry 7th'!BH16,"")))</f>
        <v>18</v>
      </c>
      <c r="DO17" s="66">
        <f t="shared" si="62"/>
        <v>84</v>
      </c>
      <c r="DP17" s="63">
        <f t="shared" si="63"/>
        <v>150</v>
      </c>
      <c r="DQ17" s="109">
        <f t="shared" si="64"/>
        <v>0</v>
      </c>
      <c r="DR17" s="109">
        <f t="shared" si="65"/>
        <v>200</v>
      </c>
      <c r="DS17" s="109" t="str">
        <f t="shared" si="66"/>
        <v/>
      </c>
      <c r="DT17" s="109" t="str">
        <f t="shared" si="67"/>
        <v>P</v>
      </c>
      <c r="DU17" s="109" t="str">
        <f t="shared" si="68"/>
        <v>D</v>
      </c>
      <c r="DV17" s="111" t="str">
        <f t="shared" si="69"/>
        <v>B</v>
      </c>
      <c r="DW17" s="53">
        <f>IF(OR($E17="",$G17=""),"",IF(AND($E$3=6),'Marks Entry 6th'!BI16,IF(AND($E$3=7),'Marks Entry 7th'!BI16,"")))</f>
        <v>21</v>
      </c>
      <c r="DX17" s="53">
        <f>IF(OR($E17="",$G17=""),"",IF(AND($E$3=6),'Marks Entry 6th'!BJ16,IF(AND($E$3=7),'Marks Entry 7th'!BJ16,"")))</f>
        <v>18</v>
      </c>
      <c r="DY17" s="53">
        <f>IF(OR($E17="",$G17=""),"",IF(AND($E$3=6),'Marks Entry 6th'!BK16,IF(AND($E$3=7),'Marks Entry 7th'!BK16,"")))</f>
        <v>0</v>
      </c>
      <c r="DZ17" s="53">
        <f>IF(OR($E17="",$G17=""),"",IF(AND($E$3=6),'Marks Entry 6th'!BL16,IF(AND($E$3=7),'Marks Entry 7th'!BL16,"")))</f>
        <v>24</v>
      </c>
      <c r="EA17" s="53">
        <f>IF(OR($E17="",$G17=""),"",IF(AND($E$3=6),'Marks Entry 6th'!BM16,IF(AND($E$3=7),'Marks Entry 7th'!BM16,"")))</f>
        <v>19</v>
      </c>
      <c r="EB17" s="122">
        <f t="shared" si="70"/>
        <v>82</v>
      </c>
      <c r="EC17" s="123">
        <f t="shared" si="71"/>
        <v>0</v>
      </c>
      <c r="ED17" s="123">
        <f t="shared" si="72"/>
        <v>100</v>
      </c>
      <c r="EE17" s="123" t="str">
        <f t="shared" si="73"/>
        <v>P</v>
      </c>
      <c r="EF17" s="110" t="str">
        <f t="shared" si="74"/>
        <v>B</v>
      </c>
      <c r="EG17" s="53">
        <f>IF(OR($E17="",$G17=""),"",IF(AND($E$3=6),'Marks Entry 6th'!BN16,IF(AND($E$3=7),'Marks Entry 7th'!BN16,"")))</f>
        <v>15</v>
      </c>
      <c r="EH17" s="53">
        <f>IF(OR($E17="",$G17=""),"",IF(AND($E$3=6),'Marks Entry 6th'!BO16,IF(AND($E$3=7),'Marks Entry 7th'!BO16,"")))</f>
        <v>22</v>
      </c>
      <c r="EI17" s="53">
        <f>IF(OR($E17="",$G17=""),"",IF(AND($E$3=6),'Marks Entry 6th'!BP16,IF(AND($E$3=7),'Marks Entry 7th'!BP16,"")))</f>
        <v>0</v>
      </c>
      <c r="EJ17" s="53">
        <f>IF(OR($E17="",$G17=""),"",IF(AND($E$3=6),'Marks Entry 6th'!BQ16,IF(AND($E$3=7),'Marks Entry 7th'!BQ16,"")))</f>
        <v>22</v>
      </c>
      <c r="EK17" s="53">
        <f>IF(OR($E17="",$G17=""),"",IF(AND($E$3=6),'Marks Entry 6th'!BR16,IF(AND($E$3=7),'Marks Entry 7th'!BR16,"")))</f>
        <v>26</v>
      </c>
      <c r="EL17" s="122">
        <f t="shared" si="75"/>
        <v>85</v>
      </c>
      <c r="EM17" s="123">
        <f t="shared" si="76"/>
        <v>0</v>
      </c>
      <c r="EN17" s="123">
        <f t="shared" si="77"/>
        <v>100</v>
      </c>
      <c r="EO17" s="123" t="str">
        <f t="shared" si="78"/>
        <v>P</v>
      </c>
      <c r="EP17" s="110" t="str">
        <f t="shared" si="79"/>
        <v>B</v>
      </c>
      <c r="EQ17" s="53">
        <f>IF(OR($E17="",$G17=""),"",IF(AND($E$3=6),'Marks Entry 6th'!BS16,IF(AND($E$3=7),'Marks Entry 7th'!BS16,"")))</f>
        <v>23</v>
      </c>
      <c r="ER17" s="53">
        <f>IF(OR($E17="",$G17=""),"",IF(AND($E$3=6),'Marks Entry 6th'!BT16,IF(AND($E$3=7),'Marks Entry 7th'!BT16,"")))</f>
        <v>0</v>
      </c>
      <c r="ES17" s="53">
        <f>IF(OR($E17="",$G17=""),"",IF(AND($E$3=6),'Marks Entry 6th'!BU16,IF(AND($E$3=7),'Marks Entry 7th'!BU16,"")))</f>
        <v>23</v>
      </c>
      <c r="ET17" s="53">
        <f>IF(OR($E17="",$G17=""),"",IF(AND($E$3=6),'Marks Entry 6th'!BV16,IF(AND($E$3=7),'Marks Entry 7th'!BV16,"")))</f>
        <v>21</v>
      </c>
      <c r="EU17" s="53">
        <f>IF(OR($E17="",$G17=""),"",IF(AND($E$3=6),'Marks Entry 6th'!BW16,IF(AND($E$3=7),'Marks Entry 7th'!BW16,"")))</f>
        <v>21</v>
      </c>
      <c r="EV17" s="122">
        <f t="shared" si="80"/>
        <v>88</v>
      </c>
      <c r="EW17" s="123">
        <f t="shared" si="81"/>
        <v>0</v>
      </c>
      <c r="EX17" s="123">
        <f t="shared" si="82"/>
        <v>100</v>
      </c>
      <c r="EY17" s="123" t="str">
        <f t="shared" si="83"/>
        <v>P</v>
      </c>
      <c r="EZ17" s="110" t="str">
        <f t="shared" si="84"/>
        <v>A</v>
      </c>
      <c r="FA17" s="373" t="str">
        <f>IF(OR($E17="",$G17=""),"",IF(AND('Marks Entry 6th'!BX16="",'Marks Entry 7th'!BX16=""),"",IF(AND($E$3=6),'Marks Entry 6th'!BX16,IF(AND($E$3=7),'Marks Entry 7th'!BX16,""))))</f>
        <v/>
      </c>
      <c r="FB17" s="373" t="str">
        <f>IF(OR($E17="",$G17=""),"",IF(AND('Marks Entry 6th'!BY16="",'Marks Entry 7th'!BY16=""),"",IF(AND($E$3=6),'Marks Entry 6th'!BY16,IF(AND($E$3=7),'Marks Entry 7th'!BY16,""))))</f>
        <v/>
      </c>
      <c r="FC17" s="374" t="str">
        <f t="shared" si="85"/>
        <v/>
      </c>
      <c r="FD17" s="110" t="str">
        <f t="shared" si="86"/>
        <v/>
      </c>
      <c r="FE17" s="373" t="str">
        <f>IF(OR($E17="",$G17=""),"",IF(AND('Marks Entry 6th'!BZ16="",'Marks Entry 7th'!BZ16=""),"",IF(AND($E$3=6),'Marks Entry 6th'!BZ16,IF(AND($E$3=7),'Marks Entry 7th'!BZ16,""))))</f>
        <v/>
      </c>
      <c r="FF17" s="373" t="str">
        <f>IF(OR($E17="",$G17=""),"",IF(AND('Marks Entry 6th'!CA16="",'Marks Entry 7th'!CA16=""),"",IF(AND($E$3=6),'Marks Entry 6th'!CA16,IF(AND($E$3=7),'Marks Entry 7th'!CA16,""))))</f>
        <v/>
      </c>
      <c r="FG17" s="374" t="str">
        <f t="shared" si="87"/>
        <v/>
      </c>
      <c r="FH17" s="110" t="str">
        <f t="shared" si="88"/>
        <v/>
      </c>
      <c r="FI17" s="79">
        <f t="shared" si="89"/>
        <v>772</v>
      </c>
      <c r="FJ17" s="335">
        <f t="shared" si="90"/>
        <v>67.130434782608702</v>
      </c>
      <c r="FK17" s="85" t="str">
        <f t="shared" si="91"/>
        <v>I</v>
      </c>
      <c r="FL17" s="226" t="str">
        <f t="shared" si="92"/>
        <v>B</v>
      </c>
      <c r="FM17" s="86">
        <f t="shared" si="93"/>
        <v>8.9999999999999858</v>
      </c>
      <c r="FN17" s="334" t="str">
        <f>IFERROR(IF(B17="NSO","NSO",IF(OR(D17="",G17="",F17=""),"",IF(AND(FJ17&gt;=36,'Master sheet'!$D$11="Hindi"),"कक्षा क्रमोन्नत",IF(AND(FJ17&gt;=36,'Master sheet'!$D$11="English"),"Promoted",IF(AND(FJ17&lt;36,'Master sheet'!$D$11="Hindi"),"पुनः परीक्षा","Re-Exam"))))),"")</f>
        <v>कक्षा क्रमोन्नत</v>
      </c>
      <c r="FO17" s="54" t="str">
        <f>IF(OR($E17="",$G17=""),"",IF(AND($E$3=6,'Marks Entry 6th'!CB16=""),"",IF(AND($E$3=7,'Marks Entry 7th'!CB16=""),"",IF(AND($E$3=6),'Marks Entry 6th'!CB16,IF(AND($E$3=7),'Marks Entry 7th'!CB16,"")))))</f>
        <v/>
      </c>
      <c r="FP17" s="54" t="str">
        <f>IF(OR($E17="",$G17=""),"",IF(AND($E$3=6,'Marks Entry 6th'!CC16=""),"",IF(AND($E$3=7,'Marks Entry 7th'!CC16=""),"",IF(AND($E$3=6),'Marks Entry 6th'!CC16,IF(AND($E$3=7),'Marks Entry 7th'!CC16,"")))))</f>
        <v/>
      </c>
      <c r="FQ17" s="55"/>
      <c r="FY17" s="57">
        <f>IF(AND($E$3=6),'Marks Entry 6th'!I16,IF(AND($E$3=7),'Marks Entry 7th'!I16,""))</f>
        <v>710</v>
      </c>
      <c r="FZ17" s="57">
        <f t="shared" si="94"/>
        <v>1150</v>
      </c>
    </row>
    <row r="18" spans="1:182" ht="18.95" customHeight="1">
      <c r="A18" s="69">
        <v>11</v>
      </c>
      <c r="B18" s="69">
        <f>IF(OR(FY18=0,FY18=""),"",IF(AND($E$3=6),'Marks Entry 6th'!I17,IF(AND($E$3=7),'Marks Entry 7th'!I17,"")))</f>
        <v>711</v>
      </c>
      <c r="C18" s="70">
        <f>IF(OR(B18=0,B18=""),"",IF(AND($E$3=6,'Marks Entry 6th'!B17=""),"",IF(AND($E$3=7,'Marks Entry 7th'!B17=""),"",IF(AND($E$3=6,'Marks Entry 6th'!B17),'Marks Entry 6th'!B17,IF(AND($E$3=7),'Marks Entry 7th'!B17,"")))))</f>
        <v>7</v>
      </c>
      <c r="D18" s="70" t="str">
        <f>IF(OR(B18=0,B18=""),"",IF(AND($E$3=6,'Marks Entry 6th'!C17=""),"",IF(AND($E$3=7,'Marks Entry 7th'!C17=""),"",IF(AND($E$3=6),'Marks Entry 6th'!C17,IF(AND($E$3=7),'Marks Entry 7th'!C17,"")))))</f>
        <v>A</v>
      </c>
      <c r="E18" s="307">
        <f>IF(OR(B18=0,B18=""),"",IF(AND($E$3=6,'Marks Entry 6th'!E17=""),"",IF(AND($E$3=7,'Marks Entry 7th'!E17=""),"",IF(AND($E$3=6),'Marks Entry 6th'!E17,IF(AND($E$3=7),'Marks Entry 7th'!E17,"")))))</f>
        <v>42319</v>
      </c>
      <c r="F18" s="70">
        <f>IF(OR(B18=0,B18=""),"",IF(AND($E$3=6,'Marks Entry 6th'!D17=""),"",IF(AND($E$3=7,'Marks Entry 7th'!D17=""),"",IF(AND($E$3=6),'Marks Entry 6th'!D17,IF(AND($E$3=7),'Marks Entry 7th'!D17,"")))))</f>
        <v>932</v>
      </c>
      <c r="G18" s="306" t="str">
        <f>IF(OR(B18=0,B18=""),"",IF(AND($E$3=6,'Marks Entry 6th'!F17=""),"",IF(AND($E$3=7,'Marks Entry 7th'!F17=""),"",IF(AND($E$3=6),UPPER('Marks Entry 6th'!F17),IF(AND($E$3=7),UPPER('Marks Entry 7th'!F17),"")))))</f>
        <v xml:space="preserve">रमेश चन्द्र </v>
      </c>
      <c r="H18" s="306" t="str">
        <f>IF(OR(B18=0,B18=""),"",IF(AND($E$3=6,'Marks Entry 6th'!G17=""),"",IF(AND($E$3=7,'Marks Entry 7th'!G17=""),"",IF(AND($E$3=6),UPPER('Marks Entry 6th'!G17),IF(AND($E$3=7),UPPER('Marks Entry 7th'!G17),"")))))</f>
        <v xml:space="preserve">दिनेश चन्द्र </v>
      </c>
      <c r="I18" s="306" t="str">
        <f>IF(OR(B18=0,B18=""),"",IF(AND($E$3=6,'Marks Entry 6th'!H17=""),"",IF(AND($E$3=7,'Marks Entry 7th'!H17=""),"",IF(AND($E$3=6),UPPER('Marks Entry 6th'!H17),IF(AND($E$3=7),UPPER('Marks Entry 7th'!H17),"")))))</f>
        <v xml:space="preserve">चंद्रा </v>
      </c>
      <c r="J18" s="65" t="str">
        <f>IF(OR(B18=0,B18=""),"",IF(AND($E$3=6,'Marks Entry 6th'!J17=""),"",IF(AND($E$3=7,'Marks Entry 7th'!J17=""),"",IF(AND($E$3=6),'Marks Entry 6th'!J17,IF(AND($E$3=7),'Marks Entry 7th'!J17,"")))))</f>
        <v>M</v>
      </c>
      <c r="K18" s="65" t="str">
        <f>IF(OR(B18=0,B18=""),"",IF(AND($E$3=6,'Marks Entry 6th'!K17=""),"",IF(AND($E$3=7,'Marks Entry 7th'!K17=""),"",IF(AND($E$3=6),'Marks Entry 6th'!K17,IF(AND($E$3=7),'Marks Entry 7th'!K17,"")))))</f>
        <v>GEN</v>
      </c>
      <c r="L18" s="121">
        <f>IF(OR($E18="",$G18=""),"",IF(AND($E$3=6),'Marks Entry 6th'!L17,IF(AND($E$3=7),'Marks Entry 7th'!L17,"")))</f>
        <v>2</v>
      </c>
      <c r="M18" s="121">
        <f>IF(OR($E18="",$G18=""),"",IF(AND($E$3=6),'Marks Entry 6th'!M17,IF(AND($E$3=7),'Marks Entry 7th'!M17,"")))</f>
        <v>3</v>
      </c>
      <c r="N18" s="121">
        <f>IF(OR($E18="",$G18=""),"",IF(AND($E$3=6),'Marks Entry 6th'!N17,IF(AND($E$3=7),'Marks Entry 7th'!N17,"")))</f>
        <v>4</v>
      </c>
      <c r="O18" s="121">
        <f>IF(OR($E18="",$G18=""),"",IF(AND($E$3=6),'Marks Entry 6th'!O17,IF(AND($E$3=7),'Marks Entry 7th'!O17,"")))</f>
        <v>5</v>
      </c>
      <c r="P18" s="63">
        <f t="shared" si="4"/>
        <v>14</v>
      </c>
      <c r="Q18" s="121">
        <f>IF(OR($E18="",$G18=""),"",IF(AND($E$3=6),'Marks Entry 6th'!P17,IF(AND($E$3=7),'Marks Entry 7th'!P17,"")))</f>
        <v>39</v>
      </c>
      <c r="R18" s="121">
        <f>IF(OR($E18="",$G18=""),"",IF(AND($E$3=6),'Marks Entry 6th'!Q17,IF(AND($E$3=7),'Marks Entry 7th'!Q17,"")))</f>
        <v>11</v>
      </c>
      <c r="S18" s="66">
        <f t="shared" si="5"/>
        <v>50</v>
      </c>
      <c r="T18" s="63">
        <f t="shared" si="6"/>
        <v>64</v>
      </c>
      <c r="U18" s="68">
        <f>IF(OR($E18="",$G18=""),"",IF(AND($E$3=6),'Marks Entry 6th'!R17,IF(AND($E$3=7),'Marks Entry 7th'!R17,"")))</f>
        <v>58</v>
      </c>
      <c r="V18" s="68">
        <f>IF(OR($E18="",$G18=""),"",IF(AND($E$3=6),'Marks Entry 6th'!S17,IF(AND($E$3=7),'Marks Entry 7th'!S17,"")))</f>
        <v>11</v>
      </c>
      <c r="W18" s="67">
        <f t="shared" si="7"/>
        <v>69</v>
      </c>
      <c r="X18" s="63">
        <f t="shared" si="8"/>
        <v>133</v>
      </c>
      <c r="Y18" s="109">
        <f t="shared" si="9"/>
        <v>0</v>
      </c>
      <c r="Z18" s="109">
        <f t="shared" si="10"/>
        <v>200</v>
      </c>
      <c r="AA18" s="109" t="str">
        <f t="shared" si="11"/>
        <v/>
      </c>
      <c r="AB18" s="109" t="str">
        <f t="shared" si="12"/>
        <v>P</v>
      </c>
      <c r="AC18" s="109" t="str">
        <f t="shared" si="13"/>
        <v>I</v>
      </c>
      <c r="AD18" s="111" t="str">
        <f t="shared" si="14"/>
        <v>B</v>
      </c>
      <c r="AE18" s="121">
        <f>IF(OR($E18="",$G18=""),"",IF(AND($E$3=6),'Marks Entry 6th'!T17,IF(AND($E$3=7),'Marks Entry 7th'!T17,"")))</f>
        <v>4</v>
      </c>
      <c r="AF18" s="121">
        <f>IF(OR($E18="",$G18=""),"",IF(AND($E$3=6),'Marks Entry 6th'!U17,IF(AND($E$3=7),'Marks Entry 7th'!U17,"")))</f>
        <v>4</v>
      </c>
      <c r="AG18" s="121">
        <f>IF(OR($E18="",$G18=""),"",IF(AND($E$3=6),'Marks Entry 6th'!V17,IF(AND($E$3=7),'Marks Entry 7th'!V17,"")))</f>
        <v>4</v>
      </c>
      <c r="AH18" s="121">
        <f>IF(OR($E18="",$G18=""),"",IF(AND($E$3=6),'Marks Entry 6th'!W17,IF(AND($E$3=7),'Marks Entry 7th'!W17,"")))</f>
        <v>5</v>
      </c>
      <c r="AI18" s="63">
        <f t="shared" si="15"/>
        <v>17</v>
      </c>
      <c r="AJ18" s="121">
        <f>IF(OR($E18="",$G18=""),"",IF(AND($E$3=6),'Marks Entry 6th'!X17,IF(AND($E$3=7),'Marks Entry 7th'!X17,"")))</f>
        <v>11</v>
      </c>
      <c r="AK18" s="121">
        <f>IF(OR($E18="",$G18=""),"",IF(AND($E$3=6),'Marks Entry 6th'!Y17,IF(AND($E$3=7),'Marks Entry 7th'!Y17,"")))</f>
        <v>9</v>
      </c>
      <c r="AL18" s="66">
        <f t="shared" si="16"/>
        <v>20</v>
      </c>
      <c r="AM18" s="63">
        <f t="shared" si="17"/>
        <v>37</v>
      </c>
      <c r="AN18" s="68">
        <f>IF(OR($E18="",$G18=""),"",IF(AND($E$3=6),'Marks Entry 6th'!Z17,IF(AND($E$3=7),'Marks Entry 7th'!Z17,"")))</f>
        <v>63</v>
      </c>
      <c r="AO18" s="68">
        <f>IF(OR($E18="",$G18=""),"",IF(AND($E$3=6),'Marks Entry 6th'!AA17,IF(AND($E$3=7),'Marks Entry 7th'!AA17,"")))</f>
        <v>25</v>
      </c>
      <c r="AP18" s="66">
        <f t="shared" si="18"/>
        <v>88</v>
      </c>
      <c r="AQ18" s="63">
        <f t="shared" si="19"/>
        <v>125</v>
      </c>
      <c r="AR18" s="109">
        <f t="shared" si="20"/>
        <v>0</v>
      </c>
      <c r="AS18" s="109">
        <f t="shared" si="21"/>
        <v>200</v>
      </c>
      <c r="AT18" s="109" t="str">
        <f t="shared" si="22"/>
        <v/>
      </c>
      <c r="AU18" s="109" t="str">
        <f t="shared" si="23"/>
        <v>P</v>
      </c>
      <c r="AV18" s="109" t="str">
        <f t="shared" si="24"/>
        <v>I</v>
      </c>
      <c r="AW18" s="111" t="str">
        <f t="shared" si="25"/>
        <v>B</v>
      </c>
      <c r="AX18" s="314" t="str">
        <f>IF(OR($E18="",$G18=""),"",IF(AND($E$3=6),'Marks Entry 6th'!AB17,IF(AND($E$3=7),'Marks Entry 7th'!AB17,"")))</f>
        <v>संस्कृत (71)</v>
      </c>
      <c r="AY18" s="121">
        <f>IF(OR($E18="",$G18=""),"",IF(AND($E$3=6),'Marks Entry 6th'!AC17,IF(AND($E$3=7),'Marks Entry 7th'!AC17,"")))</f>
        <v>3</v>
      </c>
      <c r="AZ18" s="121">
        <f>IF(OR($E18="",$G18=""),"",IF(AND($E$3=6),'Marks Entry 6th'!AD17,IF(AND($E$3=7),'Marks Entry 7th'!AD17,"")))</f>
        <v>3</v>
      </c>
      <c r="BA18" s="121">
        <f>IF(OR($E18="",$G18=""),"",IF(AND($E$3=6),'Marks Entry 6th'!AE17,IF(AND($E$3=7),'Marks Entry 7th'!AE17,"")))</f>
        <v>5</v>
      </c>
      <c r="BB18" s="121">
        <f>IF(OR($E18="",$G18=""),"",IF(AND($E$3=6),'Marks Entry 6th'!AF17,IF(AND($E$3=7),'Marks Entry 7th'!AF17,"")))</f>
        <v>5</v>
      </c>
      <c r="BC18" s="63">
        <f t="shared" si="26"/>
        <v>16</v>
      </c>
      <c r="BD18" s="121">
        <f>IF(OR($E18="",$G18=""),"",IF(AND($E$3=6),'Marks Entry 6th'!AG17,IF(AND($E$3=7),'Marks Entry 7th'!AG17,"")))</f>
        <v>42</v>
      </c>
      <c r="BE18" s="121">
        <f>IF(OR($E18="",$G18=""),"",IF(AND($E$3=6),'Marks Entry 6th'!AH17,IF(AND($E$3=7),'Marks Entry 7th'!AH17,"")))</f>
        <v>15</v>
      </c>
      <c r="BF18" s="66">
        <f t="shared" si="27"/>
        <v>57</v>
      </c>
      <c r="BG18" s="63">
        <f t="shared" si="28"/>
        <v>73</v>
      </c>
      <c r="BH18" s="68">
        <f>IF(OR($E18="",$G18=""),"",IF(AND($E$3=6),'Marks Entry 6th'!AI17,IF(AND($E$3=7),'Marks Entry 7th'!AI17,"")))</f>
        <v>54</v>
      </c>
      <c r="BI18" s="68">
        <f>IF(OR($E18="",$G18=""),"",IF(AND($E$3=6),'Marks Entry 6th'!AJ17,IF(AND($E$3=7),'Marks Entry 7th'!AJ17,"")))</f>
        <v>16</v>
      </c>
      <c r="BJ18" s="66">
        <f t="shared" si="29"/>
        <v>70</v>
      </c>
      <c r="BK18" s="63">
        <f t="shared" si="30"/>
        <v>143</v>
      </c>
      <c r="BL18" s="109">
        <f t="shared" si="31"/>
        <v>0</v>
      </c>
      <c r="BM18" s="109">
        <f t="shared" si="32"/>
        <v>200</v>
      </c>
      <c r="BN18" s="109" t="str">
        <f t="shared" si="33"/>
        <v/>
      </c>
      <c r="BO18" s="109" t="str">
        <f t="shared" si="34"/>
        <v>P</v>
      </c>
      <c r="BP18" s="109" t="str">
        <f t="shared" si="35"/>
        <v>I</v>
      </c>
      <c r="BQ18" s="111" t="str">
        <f t="shared" si="36"/>
        <v>B</v>
      </c>
      <c r="BR18" s="121">
        <f>IF(OR($E18="",$G18=""),"",IF(AND($E$3=6),'Marks Entry 6th'!AK17,IF(AND($E$3=7),'Marks Entry 7th'!AK17,"")))</f>
        <v>5</v>
      </c>
      <c r="BS18" s="121">
        <f>IF(OR($E18="",$G18=""),"",IF(AND($E$3=6),'Marks Entry 6th'!AL17,IF(AND($E$3=7),'Marks Entry 7th'!AL17,"")))</f>
        <v>5</v>
      </c>
      <c r="BT18" s="121">
        <f>IF(OR($E18="",$G18=""),"",IF(AND($E$3=6),'Marks Entry 6th'!AM17,IF(AND($E$3=7),'Marks Entry 7th'!AM17,"")))</f>
        <v>5</v>
      </c>
      <c r="BU18" s="121">
        <f>IF(OR($E18="",$G18=""),"",IF(AND($E$3=6),'Marks Entry 6th'!AN17,IF(AND($E$3=7),'Marks Entry 7th'!AN17,"")))</f>
        <v>5</v>
      </c>
      <c r="BV18" s="63">
        <f t="shared" si="37"/>
        <v>20</v>
      </c>
      <c r="BW18" s="121" t="str">
        <f>IF(OR($E18="",$G18=""),"",IF(AND($E$3=6),'Marks Entry 6th'!AO17,IF(AND($E$3=7),'Marks Entry 7th'!AO17,"")))</f>
        <v>AB</v>
      </c>
      <c r="BX18" s="121">
        <f>IF(OR($E18="",$G18=""),"",IF(AND($E$3=6),'Marks Entry 6th'!AP17,IF(AND($E$3=7),'Marks Entry 7th'!AP17,"")))</f>
        <v>9</v>
      </c>
      <c r="BY18" s="66">
        <f t="shared" si="38"/>
        <v>9</v>
      </c>
      <c r="BZ18" s="63">
        <f t="shared" si="39"/>
        <v>29</v>
      </c>
      <c r="CA18" s="68">
        <f>IF(OR($E18="",$G18=""),"",IF(AND($E$3=6),'Marks Entry 6th'!AQ17,IF(AND($E$3=7),'Marks Entry 7th'!AQ17,"")))</f>
        <v>55</v>
      </c>
      <c r="CB18" s="68">
        <f>IF(OR($E18="",$G18=""),"",IF(AND($E$3=6),'Marks Entry 6th'!AR17,IF(AND($E$3=7),'Marks Entry 7th'!AR17,"")))</f>
        <v>8</v>
      </c>
      <c r="CC18" s="66">
        <f t="shared" si="40"/>
        <v>63</v>
      </c>
      <c r="CD18" s="63">
        <f t="shared" si="41"/>
        <v>92</v>
      </c>
      <c r="CE18" s="109">
        <f t="shared" si="42"/>
        <v>0</v>
      </c>
      <c r="CF18" s="109">
        <f t="shared" si="43"/>
        <v>200</v>
      </c>
      <c r="CG18" s="109" t="str">
        <f t="shared" si="44"/>
        <v/>
      </c>
      <c r="CH18" s="109" t="str">
        <f t="shared" si="45"/>
        <v>P</v>
      </c>
      <c r="CI18" s="109" t="str">
        <f t="shared" si="46"/>
        <v>III</v>
      </c>
      <c r="CJ18" s="111" t="str">
        <f t="shared" si="47"/>
        <v>C</v>
      </c>
      <c r="CK18" s="121">
        <f>IF(OR($E18="",$G18=""),"",IF(AND($E$3=6),'Marks Entry 6th'!AS17,IF(AND($E$3=7),'Marks Entry 7th'!AS17,"")))</f>
        <v>5</v>
      </c>
      <c r="CL18" s="121">
        <f>IF(OR($E18="",$G18=""),"",IF(AND($E$3=6),'Marks Entry 6th'!AT17,IF(AND($E$3=7),'Marks Entry 7th'!AT17,"")))</f>
        <v>5</v>
      </c>
      <c r="CM18" s="121">
        <f>IF(OR($E18="",$G18=""),"",IF(AND($E$3=6),'Marks Entry 6th'!AU17,IF(AND($E$3=7),'Marks Entry 7th'!AU17,"")))</f>
        <v>5</v>
      </c>
      <c r="CN18" s="121">
        <f>IF(OR($E18="",$G18=""),"",IF(AND($E$3=6),'Marks Entry 6th'!AV17,IF(AND($E$3=7),'Marks Entry 7th'!AV17,"")))</f>
        <v>5</v>
      </c>
      <c r="CO18" s="63">
        <f t="shared" si="48"/>
        <v>20</v>
      </c>
      <c r="CP18" s="121">
        <f>IF(OR($E18="",$G18=""),"",IF(AND($E$3=6),'Marks Entry 6th'!AW17,IF(AND($E$3=7),'Marks Entry 7th'!AW17,"")))</f>
        <v>25</v>
      </c>
      <c r="CQ18" s="121">
        <f>IF(OR($E18="",$G18=""),"",IF(AND($E$3=6),'Marks Entry 6th'!AX17,IF(AND($E$3=7),'Marks Entry 7th'!AX17,"")))</f>
        <v>11</v>
      </c>
      <c r="CR18" s="66">
        <f t="shared" si="49"/>
        <v>36</v>
      </c>
      <c r="CS18" s="63">
        <f t="shared" si="50"/>
        <v>56</v>
      </c>
      <c r="CT18" s="68">
        <f>IF(OR($E18="",$G18=""),"",IF(AND($E$3=6),'Marks Entry 6th'!AY17,IF(AND($E$3=7),'Marks Entry 7th'!AY17,"")))</f>
        <v>58</v>
      </c>
      <c r="CU18" s="68">
        <f>IF(OR($E18="",$G18=""),"",IF(AND($E$3=6),'Marks Entry 6th'!AZ17,IF(AND($E$3=7),'Marks Entry 7th'!AZ17,"")))</f>
        <v>16</v>
      </c>
      <c r="CV18" s="66">
        <f t="shared" si="51"/>
        <v>74</v>
      </c>
      <c r="CW18" s="63">
        <f t="shared" si="52"/>
        <v>130</v>
      </c>
      <c r="CX18" s="109">
        <f t="shared" si="53"/>
        <v>0</v>
      </c>
      <c r="CY18" s="109">
        <f t="shared" si="54"/>
        <v>200</v>
      </c>
      <c r="CZ18" s="109" t="str">
        <f t="shared" si="55"/>
        <v/>
      </c>
      <c r="DA18" s="109" t="str">
        <f t="shared" si="56"/>
        <v>P</v>
      </c>
      <c r="DB18" s="109" t="str">
        <f t="shared" si="57"/>
        <v>I</v>
      </c>
      <c r="DC18" s="111" t="str">
        <f t="shared" si="58"/>
        <v>B</v>
      </c>
      <c r="DD18" s="121">
        <f>IF(OR($E18="",$G18=""),"",IF(AND($E$3=6),'Marks Entry 6th'!BA17,IF(AND($E$3=7),'Marks Entry 7th'!BA17,"")))</f>
        <v>2</v>
      </c>
      <c r="DE18" s="121">
        <f>IF(OR($E18="",$G18=""),"",IF(AND($E$3=6),'Marks Entry 6th'!BB17,IF(AND($E$3=7),'Marks Entry 7th'!BB17,"")))</f>
        <v>4</v>
      </c>
      <c r="DF18" s="121">
        <f>IF(OR($E18="",$G18=""),"",IF(AND($E$3=6),'Marks Entry 6th'!BC17,IF(AND($E$3=7),'Marks Entry 7th'!BC17,"")))</f>
        <v>4</v>
      </c>
      <c r="DG18" s="121">
        <f>IF(OR($E18="",$G18=""),"",IF(AND($E$3=6),'Marks Entry 6th'!BD17,IF(AND($E$3=7),'Marks Entry 7th'!BD17,"")))</f>
        <v>4</v>
      </c>
      <c r="DH18" s="63">
        <f t="shared" si="59"/>
        <v>14</v>
      </c>
      <c r="DI18" s="121">
        <f>IF(OR($E18="",$G18=""),"",IF(AND($E$3=6),'Marks Entry 6th'!BE17,IF(AND($E$3=7),'Marks Entry 7th'!BE17,"")))</f>
        <v>42</v>
      </c>
      <c r="DJ18" s="121">
        <f>IF(OR($E18="",$G18=""),"",IF(AND($E$3=6),'Marks Entry 6th'!BF17,IF(AND($E$3=7),'Marks Entry 7th'!BF17,"")))</f>
        <v>9</v>
      </c>
      <c r="DK18" s="66">
        <f t="shared" si="60"/>
        <v>51</v>
      </c>
      <c r="DL18" s="63">
        <f t="shared" si="61"/>
        <v>65</v>
      </c>
      <c r="DM18" s="68">
        <f>IF(OR($E18="",$G18=""),"",IF(AND($E$3=6),'Marks Entry 6th'!BG17,IF(AND($E$3=7),'Marks Entry 7th'!BG17,"")))</f>
        <v>66</v>
      </c>
      <c r="DN18" s="68">
        <f>IF(OR($E18="",$G18=""),"",IF(AND($E$3=6),'Marks Entry 6th'!BH17,IF(AND($E$3=7),'Marks Entry 7th'!BH17,"")))</f>
        <v>18</v>
      </c>
      <c r="DO18" s="66">
        <f t="shared" si="62"/>
        <v>84</v>
      </c>
      <c r="DP18" s="63">
        <f t="shared" si="63"/>
        <v>149</v>
      </c>
      <c r="DQ18" s="109">
        <f t="shared" si="64"/>
        <v>0</v>
      </c>
      <c r="DR18" s="109">
        <f t="shared" si="65"/>
        <v>200</v>
      </c>
      <c r="DS18" s="109" t="str">
        <f t="shared" si="66"/>
        <v/>
      </c>
      <c r="DT18" s="109" t="str">
        <f t="shared" si="67"/>
        <v>P</v>
      </c>
      <c r="DU18" s="109" t="str">
        <f t="shared" si="68"/>
        <v>I</v>
      </c>
      <c r="DV18" s="111" t="str">
        <f t="shared" si="69"/>
        <v>B</v>
      </c>
      <c r="DW18" s="53">
        <f>IF(OR($E18="",$G18=""),"",IF(AND($E$3=6),'Marks Entry 6th'!BI17,IF(AND($E$3=7),'Marks Entry 7th'!BI17,"")))</f>
        <v>23</v>
      </c>
      <c r="DX18" s="53">
        <f>IF(OR($E18="",$G18=""),"",IF(AND($E$3=6),'Marks Entry 6th'!BJ17,IF(AND($E$3=7),'Marks Entry 7th'!BJ17,"")))</f>
        <v>18</v>
      </c>
      <c r="DY18" s="53">
        <f>IF(OR($E18="",$G18=""),"",IF(AND($E$3=6),'Marks Entry 6th'!BK17,IF(AND($E$3=7),'Marks Entry 7th'!BK17,"")))</f>
        <v>0</v>
      </c>
      <c r="DZ18" s="53">
        <f>IF(OR($E18="",$G18=""),"",IF(AND($E$3=6),'Marks Entry 6th'!BL17,IF(AND($E$3=7),'Marks Entry 7th'!BL17,"")))</f>
        <v>24</v>
      </c>
      <c r="EA18" s="53">
        <f>IF(OR($E18="",$G18=""),"",IF(AND($E$3=6),'Marks Entry 6th'!BM17,IF(AND($E$3=7),'Marks Entry 7th'!BM17,"")))</f>
        <v>19</v>
      </c>
      <c r="EB18" s="122">
        <f t="shared" si="70"/>
        <v>84</v>
      </c>
      <c r="EC18" s="123">
        <f t="shared" si="71"/>
        <v>0</v>
      </c>
      <c r="ED18" s="123">
        <f t="shared" si="72"/>
        <v>100</v>
      </c>
      <c r="EE18" s="123" t="str">
        <f t="shared" si="73"/>
        <v>P</v>
      </c>
      <c r="EF18" s="110" t="str">
        <f t="shared" si="74"/>
        <v>B</v>
      </c>
      <c r="EG18" s="53">
        <f>IF(OR($E18="",$G18=""),"",IF(AND($E$3=6),'Marks Entry 6th'!BN17,IF(AND($E$3=7),'Marks Entry 7th'!BN17,"")))</f>
        <v>15</v>
      </c>
      <c r="EH18" s="53">
        <f>IF(OR($E18="",$G18=""),"",IF(AND($E$3=6),'Marks Entry 6th'!BO17,IF(AND($E$3=7),'Marks Entry 7th'!BO17,"")))</f>
        <v>22</v>
      </c>
      <c r="EI18" s="53">
        <f>IF(OR($E18="",$G18=""),"",IF(AND($E$3=6),'Marks Entry 6th'!BP17,IF(AND($E$3=7),'Marks Entry 7th'!BP17,"")))</f>
        <v>0</v>
      </c>
      <c r="EJ18" s="53">
        <f>IF(OR($E18="",$G18=""),"",IF(AND($E$3=6),'Marks Entry 6th'!BQ17,IF(AND($E$3=7),'Marks Entry 7th'!BQ17,"")))</f>
        <v>22</v>
      </c>
      <c r="EK18" s="53">
        <f>IF(OR($E18="",$G18=""),"",IF(AND($E$3=6),'Marks Entry 6th'!BR17,IF(AND($E$3=7),'Marks Entry 7th'!BR17,"")))</f>
        <v>28</v>
      </c>
      <c r="EL18" s="122">
        <f t="shared" si="75"/>
        <v>87</v>
      </c>
      <c r="EM18" s="123">
        <f t="shared" si="76"/>
        <v>0</v>
      </c>
      <c r="EN18" s="123">
        <f t="shared" si="77"/>
        <v>100</v>
      </c>
      <c r="EO18" s="123" t="str">
        <f t="shared" si="78"/>
        <v>P</v>
      </c>
      <c r="EP18" s="110" t="str">
        <f t="shared" si="79"/>
        <v>A</v>
      </c>
      <c r="EQ18" s="53">
        <f>IF(OR($E18="",$G18=""),"",IF(AND($E$3=6),'Marks Entry 6th'!BS17,IF(AND($E$3=7),'Marks Entry 7th'!BS17,"")))</f>
        <v>23</v>
      </c>
      <c r="ER18" s="53">
        <f>IF(OR($E18="",$G18=""),"",IF(AND($E$3=6),'Marks Entry 6th'!BT17,IF(AND($E$3=7),'Marks Entry 7th'!BT17,"")))</f>
        <v>0</v>
      </c>
      <c r="ES18" s="53">
        <f>IF(OR($E18="",$G18=""),"",IF(AND($E$3=6),'Marks Entry 6th'!BU17,IF(AND($E$3=7),'Marks Entry 7th'!BU17,"")))</f>
        <v>23</v>
      </c>
      <c r="ET18" s="53">
        <f>IF(OR($E18="",$G18=""),"",IF(AND($E$3=6),'Marks Entry 6th'!BV17,IF(AND($E$3=7),'Marks Entry 7th'!BV17,"")))</f>
        <v>21</v>
      </c>
      <c r="EU18" s="53">
        <f>IF(OR($E18="",$G18=""),"",IF(AND($E$3=6),'Marks Entry 6th'!BW17,IF(AND($E$3=7),'Marks Entry 7th'!BW17,"")))</f>
        <v>21</v>
      </c>
      <c r="EV18" s="122">
        <f t="shared" si="80"/>
        <v>88</v>
      </c>
      <c r="EW18" s="123">
        <f t="shared" si="81"/>
        <v>0</v>
      </c>
      <c r="EX18" s="123">
        <f t="shared" si="82"/>
        <v>100</v>
      </c>
      <c r="EY18" s="123" t="str">
        <f t="shared" si="83"/>
        <v>P</v>
      </c>
      <c r="EZ18" s="110" t="str">
        <f t="shared" si="84"/>
        <v>A</v>
      </c>
      <c r="FA18" s="373" t="str">
        <f>IF(OR($E18="",$G18=""),"",IF(AND('Marks Entry 6th'!BX17="",'Marks Entry 7th'!BX17=""),"",IF(AND($E$3=6),'Marks Entry 6th'!BX17,IF(AND($E$3=7),'Marks Entry 7th'!BX17,""))))</f>
        <v/>
      </c>
      <c r="FB18" s="373" t="str">
        <f>IF(OR($E18="",$G18=""),"",IF(AND('Marks Entry 6th'!BY17="",'Marks Entry 7th'!BY17=""),"",IF(AND($E$3=6),'Marks Entry 6th'!BY17,IF(AND($E$3=7),'Marks Entry 7th'!BY17,""))))</f>
        <v/>
      </c>
      <c r="FC18" s="374" t="str">
        <f t="shared" si="85"/>
        <v/>
      </c>
      <c r="FD18" s="110" t="str">
        <f t="shared" si="86"/>
        <v/>
      </c>
      <c r="FE18" s="373" t="str">
        <f>IF(OR($E18="",$G18=""),"",IF(AND('Marks Entry 6th'!BZ17="",'Marks Entry 7th'!BZ17=""),"",IF(AND($E$3=6),'Marks Entry 6th'!BZ17,IF(AND($E$3=7),'Marks Entry 7th'!BZ17,""))))</f>
        <v/>
      </c>
      <c r="FF18" s="373" t="str">
        <f>IF(OR($E18="",$G18=""),"",IF(AND('Marks Entry 6th'!CA17="",'Marks Entry 7th'!CA17=""),"",IF(AND($E$3=6),'Marks Entry 6th'!CA17,IF(AND($E$3=7),'Marks Entry 7th'!CA17,""))))</f>
        <v/>
      </c>
      <c r="FG18" s="374" t="str">
        <f t="shared" si="87"/>
        <v/>
      </c>
      <c r="FH18" s="110" t="str">
        <f t="shared" si="88"/>
        <v/>
      </c>
      <c r="FI18" s="79">
        <f t="shared" si="89"/>
        <v>772</v>
      </c>
      <c r="FJ18" s="335">
        <f t="shared" si="90"/>
        <v>64.333333333333329</v>
      </c>
      <c r="FK18" s="85" t="str">
        <f t="shared" si="91"/>
        <v>I</v>
      </c>
      <c r="FL18" s="226" t="str">
        <f t="shared" si="92"/>
        <v>B</v>
      </c>
      <c r="FM18" s="86">
        <f t="shared" si="93"/>
        <v>10.999999999999986</v>
      </c>
      <c r="FN18" s="334" t="str">
        <f>IFERROR(IF(B18="NSO","NSO",IF(OR(D18="",G18="",F18=""),"",IF(AND(FJ18&gt;=36,'Master sheet'!$D$11="Hindi"),"कक्षा क्रमोन्नत",IF(AND(FJ18&gt;=36,'Master sheet'!$D$11="English"),"Promoted",IF(AND(FJ18&lt;36,'Master sheet'!$D$11="Hindi"),"पुनः परीक्षा","Re-Exam"))))),"")</f>
        <v>कक्षा क्रमोन्नत</v>
      </c>
      <c r="FO18" s="54" t="str">
        <f>IF(OR($E18="",$G18=""),"",IF(AND($E$3=6,'Marks Entry 6th'!CB17=""),"",IF(AND($E$3=7,'Marks Entry 7th'!CB17=""),"",IF(AND($E$3=6),'Marks Entry 6th'!CB17,IF(AND($E$3=7),'Marks Entry 7th'!CB17,"")))))</f>
        <v/>
      </c>
      <c r="FP18" s="54" t="str">
        <f>IF(OR($E18="",$G18=""),"",IF(AND($E$3=6,'Marks Entry 6th'!CC17=""),"",IF(AND($E$3=7,'Marks Entry 7th'!CC17=""),"",IF(AND($E$3=6),'Marks Entry 6th'!CC17,IF(AND($E$3=7),'Marks Entry 7th'!CC17,"")))))</f>
        <v/>
      </c>
      <c r="FQ18" s="55"/>
      <c r="FY18" s="57">
        <f>IF(AND($E$3=6),'Marks Entry 6th'!I17,IF(AND($E$3=7),'Marks Entry 7th'!I17,""))</f>
        <v>711</v>
      </c>
      <c r="FZ18" s="57">
        <f t="shared" si="94"/>
        <v>1200</v>
      </c>
    </row>
    <row r="19" spans="1:182" ht="18.95" customHeight="1">
      <c r="A19" s="69">
        <v>12</v>
      </c>
      <c r="B19" s="69">
        <f>IF(OR(FY19=0,FY19=""),"",IF(AND($E$3=6),'Marks Entry 6th'!I18,IF(AND($E$3=7),'Marks Entry 7th'!I18,"")))</f>
        <v>712</v>
      </c>
      <c r="C19" s="70">
        <f>IF(OR(B19=0,B19=""),"",IF(AND($E$3=6,'Marks Entry 6th'!B18=""),"",IF(AND($E$3=7,'Marks Entry 7th'!B18=""),"",IF(AND($E$3=6,'Marks Entry 6th'!B18),'Marks Entry 6th'!B18,IF(AND($E$3=7),'Marks Entry 7th'!B18,"")))))</f>
        <v>7</v>
      </c>
      <c r="D19" s="70" t="str">
        <f>IF(OR(B19=0,B19=""),"",IF(AND($E$3=6,'Marks Entry 6th'!C18=""),"",IF(AND($E$3=7,'Marks Entry 7th'!C18=""),"",IF(AND($E$3=6),'Marks Entry 6th'!C18,IF(AND($E$3=7),'Marks Entry 7th'!C18,"")))))</f>
        <v>A</v>
      </c>
      <c r="E19" s="307">
        <f>IF(OR(B19=0,B19=""),"",IF(AND($E$3=6,'Marks Entry 6th'!E18=""),"",IF(AND($E$3=7,'Marks Entry 7th'!E18=""),"",IF(AND($E$3=6),'Marks Entry 6th'!E18,IF(AND($E$3=7),'Marks Entry 7th'!E18,"")))))</f>
        <v>42287</v>
      </c>
      <c r="F19" s="70">
        <f>IF(OR(B19=0,B19=""),"",IF(AND($E$3=6,'Marks Entry 6th'!D18=""),"",IF(AND($E$3=7,'Marks Entry 7th'!D18=""),"",IF(AND($E$3=6),'Marks Entry 6th'!D18,IF(AND($E$3=7),'Marks Entry 7th'!D18,"")))))</f>
        <v>933</v>
      </c>
      <c r="G19" s="306" t="str">
        <f>IF(OR(B19=0,B19=""),"",IF(AND($E$3=6,'Marks Entry 6th'!F18=""),"",IF(AND($E$3=7,'Marks Entry 7th'!F18=""),"",IF(AND($E$3=6),UPPER('Marks Entry 6th'!F18),IF(AND($E$3=7),UPPER('Marks Entry 7th'!F18),"")))))</f>
        <v xml:space="preserve">राहुल </v>
      </c>
      <c r="H19" s="306" t="str">
        <f>IF(OR(B19=0,B19=""),"",IF(AND($E$3=6,'Marks Entry 6th'!G18=""),"",IF(AND($E$3=7,'Marks Entry 7th'!G18=""),"",IF(AND($E$3=6),UPPER('Marks Entry 6th'!G18),IF(AND($E$3=7),UPPER('Marks Entry 7th'!G18),"")))))</f>
        <v xml:space="preserve">रोहित </v>
      </c>
      <c r="I19" s="306" t="str">
        <f>IF(OR(B19=0,B19=""),"",IF(AND($E$3=6,'Marks Entry 6th'!H18=""),"",IF(AND($E$3=7,'Marks Entry 7th'!H18=""),"",IF(AND($E$3=6),UPPER('Marks Entry 6th'!H18),IF(AND($E$3=7),UPPER('Marks Entry 7th'!H18),"")))))</f>
        <v xml:space="preserve">मोहिनी </v>
      </c>
      <c r="J19" s="65" t="str">
        <f>IF(OR(B19=0,B19=""),"",IF(AND($E$3=6,'Marks Entry 6th'!J18=""),"",IF(AND($E$3=7,'Marks Entry 7th'!J18=""),"",IF(AND($E$3=6),'Marks Entry 6th'!J18,IF(AND($E$3=7),'Marks Entry 7th'!J18,"")))))</f>
        <v>M</v>
      </c>
      <c r="K19" s="65" t="str">
        <f>IF(OR(B19=0,B19=""),"",IF(AND($E$3=6,'Marks Entry 6th'!K18=""),"",IF(AND($E$3=7,'Marks Entry 7th'!K18=""),"",IF(AND($E$3=6),'Marks Entry 6th'!K18,IF(AND($E$3=7),'Marks Entry 7th'!K18,"")))))</f>
        <v>OBC</v>
      </c>
      <c r="L19" s="121">
        <f>IF(OR($E19="",$G19=""),"",IF(AND($E$3=6),'Marks Entry 6th'!L18,IF(AND($E$3=7),'Marks Entry 7th'!L18,"")))</f>
        <v>2</v>
      </c>
      <c r="M19" s="121">
        <f>IF(OR($E19="",$G19=""),"",IF(AND($E$3=6),'Marks Entry 6th'!M18,IF(AND($E$3=7),'Marks Entry 7th'!M18,"")))</f>
        <v>3</v>
      </c>
      <c r="N19" s="121">
        <f>IF(OR($E19="",$G19=""),"",IF(AND($E$3=6),'Marks Entry 6th'!N18,IF(AND($E$3=7),'Marks Entry 7th'!N18,"")))</f>
        <v>4</v>
      </c>
      <c r="O19" s="121">
        <f>IF(OR($E19="",$G19=""),"",IF(AND($E$3=6),'Marks Entry 6th'!O18,IF(AND($E$3=7),'Marks Entry 7th'!O18,"")))</f>
        <v>5</v>
      </c>
      <c r="P19" s="63">
        <f t="shared" si="4"/>
        <v>14</v>
      </c>
      <c r="Q19" s="121">
        <f>IF(OR($E19="",$G19=""),"",IF(AND($E$3=6),'Marks Entry 6th'!P18,IF(AND($E$3=7),'Marks Entry 7th'!P18,"")))</f>
        <v>39</v>
      </c>
      <c r="R19" s="121">
        <f>IF(OR($E19="",$G19=""),"",IF(AND($E$3=6),'Marks Entry 6th'!Q18,IF(AND($E$3=7),'Marks Entry 7th'!Q18,"")))</f>
        <v>11</v>
      </c>
      <c r="S19" s="66">
        <f t="shared" si="5"/>
        <v>50</v>
      </c>
      <c r="T19" s="63">
        <f t="shared" si="6"/>
        <v>64</v>
      </c>
      <c r="U19" s="68">
        <f>IF(OR($E19="",$G19=""),"",IF(AND($E$3=6),'Marks Entry 6th'!R18,IF(AND($E$3=7),'Marks Entry 7th'!R18,"")))</f>
        <v>58</v>
      </c>
      <c r="V19" s="68">
        <f>IF(OR($E19="",$G19=""),"",IF(AND($E$3=6),'Marks Entry 6th'!S18,IF(AND($E$3=7),'Marks Entry 7th'!S18,"")))</f>
        <v>11</v>
      </c>
      <c r="W19" s="67">
        <f t="shared" si="7"/>
        <v>69</v>
      </c>
      <c r="X19" s="63">
        <f t="shared" si="8"/>
        <v>133</v>
      </c>
      <c r="Y19" s="109">
        <f t="shared" si="9"/>
        <v>0</v>
      </c>
      <c r="Z19" s="109">
        <f t="shared" si="10"/>
        <v>200</v>
      </c>
      <c r="AA19" s="109" t="str">
        <f t="shared" si="11"/>
        <v/>
      </c>
      <c r="AB19" s="109" t="str">
        <f t="shared" si="12"/>
        <v>P</v>
      </c>
      <c r="AC19" s="109" t="str">
        <f t="shared" si="13"/>
        <v>I</v>
      </c>
      <c r="AD19" s="111" t="str">
        <f t="shared" si="14"/>
        <v>B</v>
      </c>
      <c r="AE19" s="121">
        <f>IF(OR($E19="",$G19=""),"",IF(AND($E$3=6),'Marks Entry 6th'!T18,IF(AND($E$3=7),'Marks Entry 7th'!T18,"")))</f>
        <v>4</v>
      </c>
      <c r="AF19" s="121">
        <f>IF(OR($E19="",$G19=""),"",IF(AND($E$3=6),'Marks Entry 6th'!U18,IF(AND($E$3=7),'Marks Entry 7th'!U18,"")))</f>
        <v>4</v>
      </c>
      <c r="AG19" s="121">
        <f>IF(OR($E19="",$G19=""),"",IF(AND($E$3=6),'Marks Entry 6th'!V18,IF(AND($E$3=7),'Marks Entry 7th'!V18,"")))</f>
        <v>4</v>
      </c>
      <c r="AH19" s="121">
        <f>IF(OR($E19="",$G19=""),"",IF(AND($E$3=6),'Marks Entry 6th'!W18,IF(AND($E$3=7),'Marks Entry 7th'!W18,"")))</f>
        <v>5</v>
      </c>
      <c r="AI19" s="63">
        <f t="shared" si="15"/>
        <v>17</v>
      </c>
      <c r="AJ19" s="121">
        <f>IF(OR($E19="",$G19=""),"",IF(AND($E$3=6),'Marks Entry 6th'!X18,IF(AND($E$3=7),'Marks Entry 7th'!X18,"")))</f>
        <v>19</v>
      </c>
      <c r="AK19" s="121">
        <f>IF(OR($E19="",$G19=""),"",IF(AND($E$3=6),'Marks Entry 6th'!Y18,IF(AND($E$3=7),'Marks Entry 7th'!Y18,"")))</f>
        <v>10</v>
      </c>
      <c r="AL19" s="66">
        <f t="shared" si="16"/>
        <v>29</v>
      </c>
      <c r="AM19" s="63">
        <f t="shared" si="17"/>
        <v>46</v>
      </c>
      <c r="AN19" s="68">
        <f>IF(OR($E19="",$G19=""),"",IF(AND($E$3=6),'Marks Entry 6th'!Z18,IF(AND($E$3=7),'Marks Entry 7th'!Z18,"")))</f>
        <v>69</v>
      </c>
      <c r="AO19" s="68">
        <f>IF(OR($E19="",$G19=""),"",IF(AND($E$3=6),'Marks Entry 6th'!AA18,IF(AND($E$3=7),'Marks Entry 7th'!AA18,"")))</f>
        <v>26</v>
      </c>
      <c r="AP19" s="66">
        <f t="shared" si="18"/>
        <v>95</v>
      </c>
      <c r="AQ19" s="63">
        <f t="shared" si="19"/>
        <v>141</v>
      </c>
      <c r="AR19" s="109">
        <f t="shared" si="20"/>
        <v>0</v>
      </c>
      <c r="AS19" s="109">
        <f t="shared" si="21"/>
        <v>200</v>
      </c>
      <c r="AT19" s="109" t="str">
        <f t="shared" si="22"/>
        <v/>
      </c>
      <c r="AU19" s="109" t="str">
        <f t="shared" si="23"/>
        <v>P</v>
      </c>
      <c r="AV19" s="109" t="str">
        <f t="shared" si="24"/>
        <v>I</v>
      </c>
      <c r="AW19" s="111" t="str">
        <f t="shared" si="25"/>
        <v>B</v>
      </c>
      <c r="AX19" s="314" t="str">
        <f>IF(OR($E19="",$G19=""),"",IF(AND($E$3=6),'Marks Entry 6th'!AB18,IF(AND($E$3=7),'Marks Entry 7th'!AB18,"")))</f>
        <v>संस्कृत (71)</v>
      </c>
      <c r="AY19" s="121">
        <f>IF(OR($E19="",$G19=""),"",IF(AND($E$3=6),'Marks Entry 6th'!AC18,IF(AND($E$3=7),'Marks Entry 7th'!AC18,"")))</f>
        <v>3</v>
      </c>
      <c r="AZ19" s="121">
        <f>IF(OR($E19="",$G19=""),"",IF(AND($E$3=6),'Marks Entry 6th'!AD18,IF(AND($E$3=7),'Marks Entry 7th'!AD18,"")))</f>
        <v>3</v>
      </c>
      <c r="BA19" s="121">
        <f>IF(OR($E19="",$G19=""),"",IF(AND($E$3=6),'Marks Entry 6th'!AE18,IF(AND($E$3=7),'Marks Entry 7th'!AE18,"")))</f>
        <v>5</v>
      </c>
      <c r="BB19" s="121">
        <f>IF(OR($E19="",$G19=""),"",IF(AND($E$3=6),'Marks Entry 6th'!AF18,IF(AND($E$3=7),'Marks Entry 7th'!AF18,"")))</f>
        <v>5</v>
      </c>
      <c r="BC19" s="63">
        <f t="shared" si="26"/>
        <v>16</v>
      </c>
      <c r="BD19" s="121">
        <f>IF(OR($E19="",$G19=""),"",IF(AND($E$3=6),'Marks Entry 6th'!AG18,IF(AND($E$3=7),'Marks Entry 7th'!AG18,"")))</f>
        <v>45</v>
      </c>
      <c r="BE19" s="121">
        <f>IF(OR($E19="",$G19=""),"",IF(AND($E$3=6),'Marks Entry 6th'!AH18,IF(AND($E$3=7),'Marks Entry 7th'!AH18,"")))</f>
        <v>16</v>
      </c>
      <c r="BF19" s="66">
        <f t="shared" si="27"/>
        <v>61</v>
      </c>
      <c r="BG19" s="63">
        <f t="shared" si="28"/>
        <v>77</v>
      </c>
      <c r="BH19" s="68">
        <f>IF(OR($E19="",$G19=""),"",IF(AND($E$3=6),'Marks Entry 6th'!AI18,IF(AND($E$3=7),'Marks Entry 7th'!AI18,"")))</f>
        <v>59</v>
      </c>
      <c r="BI19" s="68">
        <f>IF(OR($E19="",$G19=""),"",IF(AND($E$3=6),'Marks Entry 6th'!AJ18,IF(AND($E$3=7),'Marks Entry 7th'!AJ18,"")))</f>
        <v>17</v>
      </c>
      <c r="BJ19" s="66">
        <f t="shared" si="29"/>
        <v>76</v>
      </c>
      <c r="BK19" s="63">
        <f t="shared" si="30"/>
        <v>153</v>
      </c>
      <c r="BL19" s="109">
        <f t="shared" si="31"/>
        <v>0</v>
      </c>
      <c r="BM19" s="109">
        <f t="shared" si="32"/>
        <v>200</v>
      </c>
      <c r="BN19" s="109" t="str">
        <f t="shared" si="33"/>
        <v/>
      </c>
      <c r="BO19" s="109" t="str">
        <f t="shared" si="34"/>
        <v>P</v>
      </c>
      <c r="BP19" s="109" t="str">
        <f t="shared" si="35"/>
        <v>D</v>
      </c>
      <c r="BQ19" s="111" t="str">
        <f t="shared" si="36"/>
        <v>B</v>
      </c>
      <c r="BR19" s="121">
        <f>IF(OR($E19="",$G19=""),"",IF(AND($E$3=6),'Marks Entry 6th'!AK18,IF(AND($E$3=7),'Marks Entry 7th'!AK18,"")))</f>
        <v>5</v>
      </c>
      <c r="BS19" s="121">
        <f>IF(OR($E19="",$G19=""),"",IF(AND($E$3=6),'Marks Entry 6th'!AL18,IF(AND($E$3=7),'Marks Entry 7th'!AL18,"")))</f>
        <v>5</v>
      </c>
      <c r="BT19" s="121">
        <f>IF(OR($E19="",$G19=""),"",IF(AND($E$3=6),'Marks Entry 6th'!AM18,IF(AND($E$3=7),'Marks Entry 7th'!AM18,"")))</f>
        <v>5</v>
      </c>
      <c r="BU19" s="121">
        <f>IF(OR($E19="",$G19=""),"",IF(AND($E$3=6),'Marks Entry 6th'!AN18,IF(AND($E$3=7),'Marks Entry 7th'!AN18,"")))</f>
        <v>5</v>
      </c>
      <c r="BV19" s="63">
        <f t="shared" si="37"/>
        <v>20</v>
      </c>
      <c r="BW19" s="121">
        <f>IF(OR($E19="",$G19=""),"",IF(AND($E$3=6),'Marks Entry 6th'!AO18,IF(AND($E$3=7),'Marks Entry 7th'!AO18,"")))</f>
        <v>30</v>
      </c>
      <c r="BX19" s="121">
        <f>IF(OR($E19="",$G19=""),"",IF(AND($E$3=6),'Marks Entry 6th'!AP18,IF(AND($E$3=7),'Marks Entry 7th'!AP18,"")))</f>
        <v>9</v>
      </c>
      <c r="BY19" s="66">
        <f t="shared" si="38"/>
        <v>39</v>
      </c>
      <c r="BZ19" s="63">
        <f t="shared" si="39"/>
        <v>59</v>
      </c>
      <c r="CA19" s="68">
        <f>IF(OR($E19="",$G19=""),"",IF(AND($E$3=6),'Marks Entry 6th'!AQ18,IF(AND($E$3=7),'Marks Entry 7th'!AQ18,"")))</f>
        <v>55</v>
      </c>
      <c r="CB19" s="68">
        <f>IF(OR($E19="",$G19=""),"",IF(AND($E$3=6),'Marks Entry 6th'!AR18,IF(AND($E$3=7),'Marks Entry 7th'!AR18,"")))</f>
        <v>8</v>
      </c>
      <c r="CC19" s="66">
        <f t="shared" si="40"/>
        <v>63</v>
      </c>
      <c r="CD19" s="63">
        <f t="shared" si="41"/>
        <v>122</v>
      </c>
      <c r="CE19" s="109">
        <f t="shared" si="42"/>
        <v>0</v>
      </c>
      <c r="CF19" s="109">
        <f t="shared" si="43"/>
        <v>200</v>
      </c>
      <c r="CG19" s="109" t="str">
        <f t="shared" si="44"/>
        <v/>
      </c>
      <c r="CH19" s="109" t="str">
        <f t="shared" si="45"/>
        <v>P</v>
      </c>
      <c r="CI19" s="109" t="str">
        <f t="shared" si="46"/>
        <v>I</v>
      </c>
      <c r="CJ19" s="111" t="str">
        <f t="shared" si="47"/>
        <v>B</v>
      </c>
      <c r="CK19" s="121">
        <f>IF(OR($E19="",$G19=""),"",IF(AND($E$3=6),'Marks Entry 6th'!AS18,IF(AND($E$3=7),'Marks Entry 7th'!AS18,"")))</f>
        <v>5</v>
      </c>
      <c r="CL19" s="121">
        <f>IF(OR($E19="",$G19=""),"",IF(AND($E$3=6),'Marks Entry 6th'!AT18,IF(AND($E$3=7),'Marks Entry 7th'!AT18,"")))</f>
        <v>5</v>
      </c>
      <c r="CM19" s="121">
        <f>IF(OR($E19="",$G19=""),"",IF(AND($E$3=6),'Marks Entry 6th'!AU18,IF(AND($E$3=7),'Marks Entry 7th'!AU18,"")))</f>
        <v>5</v>
      </c>
      <c r="CN19" s="121">
        <f>IF(OR($E19="",$G19=""),"",IF(AND($E$3=6),'Marks Entry 6th'!AV18,IF(AND($E$3=7),'Marks Entry 7th'!AV18,"")))</f>
        <v>5</v>
      </c>
      <c r="CO19" s="63">
        <f t="shared" si="48"/>
        <v>20</v>
      </c>
      <c r="CP19" s="121">
        <f>IF(OR($E19="",$G19=""),"",IF(AND($E$3=6),'Marks Entry 6th'!AW18,IF(AND($E$3=7),'Marks Entry 7th'!AW18,"")))</f>
        <v>29</v>
      </c>
      <c r="CQ19" s="121">
        <f>IF(OR($E19="",$G19=""),"",IF(AND($E$3=6),'Marks Entry 6th'!AX18,IF(AND($E$3=7),'Marks Entry 7th'!AX18,"")))</f>
        <v>11</v>
      </c>
      <c r="CR19" s="66">
        <f t="shared" si="49"/>
        <v>40</v>
      </c>
      <c r="CS19" s="63">
        <f t="shared" si="50"/>
        <v>60</v>
      </c>
      <c r="CT19" s="68">
        <f>IF(OR($E19="",$G19=""),"",IF(AND($E$3=6),'Marks Entry 6th'!AY18,IF(AND($E$3=7),'Marks Entry 7th'!AY18,"")))</f>
        <v>58</v>
      </c>
      <c r="CU19" s="68">
        <f>IF(OR($E19="",$G19=""),"",IF(AND($E$3=6),'Marks Entry 6th'!AZ18,IF(AND($E$3=7),'Marks Entry 7th'!AZ18,"")))</f>
        <v>16</v>
      </c>
      <c r="CV19" s="66">
        <f t="shared" si="51"/>
        <v>74</v>
      </c>
      <c r="CW19" s="63">
        <f t="shared" si="52"/>
        <v>134</v>
      </c>
      <c r="CX19" s="109">
        <f t="shared" si="53"/>
        <v>0</v>
      </c>
      <c r="CY19" s="109">
        <f t="shared" si="54"/>
        <v>200</v>
      </c>
      <c r="CZ19" s="109" t="str">
        <f t="shared" si="55"/>
        <v/>
      </c>
      <c r="DA19" s="109" t="str">
        <f t="shared" si="56"/>
        <v>P</v>
      </c>
      <c r="DB19" s="109" t="str">
        <f t="shared" si="57"/>
        <v>I</v>
      </c>
      <c r="DC19" s="111" t="str">
        <f t="shared" si="58"/>
        <v>B</v>
      </c>
      <c r="DD19" s="121">
        <f>IF(OR($E19="",$G19=""),"",IF(AND($E$3=6),'Marks Entry 6th'!BA18,IF(AND($E$3=7),'Marks Entry 7th'!BA18,"")))</f>
        <v>1</v>
      </c>
      <c r="DE19" s="121">
        <f>IF(OR($E19="",$G19=""),"",IF(AND($E$3=6),'Marks Entry 6th'!BB18,IF(AND($E$3=7),'Marks Entry 7th'!BB18,"")))</f>
        <v>4</v>
      </c>
      <c r="DF19" s="121">
        <f>IF(OR($E19="",$G19=""),"",IF(AND($E$3=6),'Marks Entry 6th'!BC18,IF(AND($E$3=7),'Marks Entry 7th'!BC18,"")))</f>
        <v>4</v>
      </c>
      <c r="DG19" s="121">
        <f>IF(OR($E19="",$G19=""),"",IF(AND($E$3=6),'Marks Entry 6th'!BD18,IF(AND($E$3=7),'Marks Entry 7th'!BD18,"")))</f>
        <v>4</v>
      </c>
      <c r="DH19" s="63">
        <f t="shared" si="59"/>
        <v>13</v>
      </c>
      <c r="DI19" s="121">
        <f>IF(OR($E19="",$G19=""),"",IF(AND($E$3=6),'Marks Entry 6th'!BE18,IF(AND($E$3=7),'Marks Entry 7th'!BE18,"")))</f>
        <v>42</v>
      </c>
      <c r="DJ19" s="121">
        <f>IF(OR($E19="",$G19=""),"",IF(AND($E$3=6),'Marks Entry 6th'!BF18,IF(AND($E$3=7),'Marks Entry 7th'!BF18,"")))</f>
        <v>8</v>
      </c>
      <c r="DK19" s="66">
        <f t="shared" si="60"/>
        <v>50</v>
      </c>
      <c r="DL19" s="63">
        <f t="shared" si="61"/>
        <v>63</v>
      </c>
      <c r="DM19" s="68">
        <f>IF(OR($E19="",$G19=""),"",IF(AND($E$3=6),'Marks Entry 6th'!BG18,IF(AND($E$3=7),'Marks Entry 7th'!BG18,"")))</f>
        <v>66</v>
      </c>
      <c r="DN19" s="68">
        <f>IF(OR($E19="",$G19=""),"",IF(AND($E$3=6),'Marks Entry 6th'!BH18,IF(AND($E$3=7),'Marks Entry 7th'!BH18,"")))</f>
        <v>18</v>
      </c>
      <c r="DO19" s="66">
        <f t="shared" si="62"/>
        <v>84</v>
      </c>
      <c r="DP19" s="63">
        <f t="shared" si="63"/>
        <v>147</v>
      </c>
      <c r="DQ19" s="109">
        <f t="shared" si="64"/>
        <v>0</v>
      </c>
      <c r="DR19" s="109">
        <f t="shared" si="65"/>
        <v>200</v>
      </c>
      <c r="DS19" s="109" t="str">
        <f t="shared" si="66"/>
        <v/>
      </c>
      <c r="DT19" s="109" t="str">
        <f t="shared" si="67"/>
        <v>P</v>
      </c>
      <c r="DU19" s="109" t="str">
        <f t="shared" si="68"/>
        <v>I</v>
      </c>
      <c r="DV19" s="111" t="str">
        <f t="shared" si="69"/>
        <v>B</v>
      </c>
      <c r="DW19" s="53">
        <f>IF(OR($E19="",$G19=""),"",IF(AND($E$3=6),'Marks Entry 6th'!BI18,IF(AND($E$3=7),'Marks Entry 7th'!BI18,"")))</f>
        <v>21</v>
      </c>
      <c r="DX19" s="53">
        <f>IF(OR($E19="",$G19=""),"",IF(AND($E$3=6),'Marks Entry 6th'!BJ18,IF(AND($E$3=7),'Marks Entry 7th'!BJ18,"")))</f>
        <v>18</v>
      </c>
      <c r="DY19" s="53">
        <f>IF(OR($E19="",$G19=""),"",IF(AND($E$3=6),'Marks Entry 6th'!BK18,IF(AND($E$3=7),'Marks Entry 7th'!BK18,"")))</f>
        <v>0</v>
      </c>
      <c r="DZ19" s="53">
        <f>IF(OR($E19="",$G19=""),"",IF(AND($E$3=6),'Marks Entry 6th'!BL18,IF(AND($E$3=7),'Marks Entry 7th'!BL18,"")))</f>
        <v>24</v>
      </c>
      <c r="EA19" s="53">
        <f>IF(OR($E19="",$G19=""),"",IF(AND($E$3=6),'Marks Entry 6th'!BM18,IF(AND($E$3=7),'Marks Entry 7th'!BM18,"")))</f>
        <v>19</v>
      </c>
      <c r="EB19" s="122">
        <f t="shared" si="70"/>
        <v>82</v>
      </c>
      <c r="EC19" s="123">
        <f t="shared" si="71"/>
        <v>0</v>
      </c>
      <c r="ED19" s="123">
        <f t="shared" si="72"/>
        <v>100</v>
      </c>
      <c r="EE19" s="123" t="str">
        <f t="shared" si="73"/>
        <v>P</v>
      </c>
      <c r="EF19" s="110" t="str">
        <f t="shared" si="74"/>
        <v>B</v>
      </c>
      <c r="EG19" s="53">
        <f>IF(OR($E19="",$G19=""),"",IF(AND($E$3=6),'Marks Entry 6th'!BN18,IF(AND($E$3=7),'Marks Entry 7th'!BN18,"")))</f>
        <v>15</v>
      </c>
      <c r="EH19" s="53">
        <f>IF(OR($E19="",$G19=""),"",IF(AND($E$3=6),'Marks Entry 6th'!BO18,IF(AND($E$3=7),'Marks Entry 7th'!BO18,"")))</f>
        <v>22</v>
      </c>
      <c r="EI19" s="53">
        <f>IF(OR($E19="",$G19=""),"",IF(AND($E$3=6),'Marks Entry 6th'!BP18,IF(AND($E$3=7),'Marks Entry 7th'!BP18,"")))</f>
        <v>0</v>
      </c>
      <c r="EJ19" s="53">
        <f>IF(OR($E19="",$G19=""),"",IF(AND($E$3=6),'Marks Entry 6th'!BQ18,IF(AND($E$3=7),'Marks Entry 7th'!BQ18,"")))</f>
        <v>22</v>
      </c>
      <c r="EK19" s="53">
        <f>IF(OR($E19="",$G19=""),"",IF(AND($E$3=6),'Marks Entry 6th'!BR18,IF(AND($E$3=7),'Marks Entry 7th'!BR18,"")))</f>
        <v>29</v>
      </c>
      <c r="EL19" s="122">
        <f t="shared" si="75"/>
        <v>88</v>
      </c>
      <c r="EM19" s="123">
        <f t="shared" si="76"/>
        <v>0</v>
      </c>
      <c r="EN19" s="123">
        <f t="shared" si="77"/>
        <v>100</v>
      </c>
      <c r="EO19" s="123" t="str">
        <f t="shared" si="78"/>
        <v>P</v>
      </c>
      <c r="EP19" s="110" t="str">
        <f t="shared" si="79"/>
        <v>A</v>
      </c>
      <c r="EQ19" s="53">
        <f>IF(OR($E19="",$G19=""),"",IF(AND($E$3=6),'Marks Entry 6th'!BS18,IF(AND($E$3=7),'Marks Entry 7th'!BS18,"")))</f>
        <v>25</v>
      </c>
      <c r="ER19" s="53">
        <f>IF(OR($E19="",$G19=""),"",IF(AND($E$3=6),'Marks Entry 6th'!BT18,IF(AND($E$3=7),'Marks Entry 7th'!BT18,"")))</f>
        <v>0</v>
      </c>
      <c r="ES19" s="53">
        <f>IF(OR($E19="",$G19=""),"",IF(AND($E$3=6),'Marks Entry 6th'!BU18,IF(AND($E$3=7),'Marks Entry 7th'!BU18,"")))</f>
        <v>23</v>
      </c>
      <c r="ET19" s="53">
        <f>IF(OR($E19="",$G19=""),"",IF(AND($E$3=6),'Marks Entry 6th'!BV18,IF(AND($E$3=7),'Marks Entry 7th'!BV18,"")))</f>
        <v>21</v>
      </c>
      <c r="EU19" s="53">
        <f>IF(OR($E19="",$G19=""),"",IF(AND($E$3=6),'Marks Entry 6th'!BW18,IF(AND($E$3=7),'Marks Entry 7th'!BW18,"")))</f>
        <v>21</v>
      </c>
      <c r="EV19" s="122">
        <f t="shared" si="80"/>
        <v>90</v>
      </c>
      <c r="EW19" s="123">
        <f t="shared" si="81"/>
        <v>0</v>
      </c>
      <c r="EX19" s="123">
        <f t="shared" si="82"/>
        <v>100</v>
      </c>
      <c r="EY19" s="123" t="str">
        <f t="shared" si="83"/>
        <v>P</v>
      </c>
      <c r="EZ19" s="110" t="str">
        <f t="shared" si="84"/>
        <v>A</v>
      </c>
      <c r="FA19" s="373" t="str">
        <f>IF(OR($E19="",$G19=""),"",IF(AND('Marks Entry 6th'!BX18="",'Marks Entry 7th'!BX18=""),"",IF(AND($E$3=6),'Marks Entry 6th'!BX18,IF(AND($E$3=7),'Marks Entry 7th'!BX18,""))))</f>
        <v/>
      </c>
      <c r="FB19" s="373" t="str">
        <f>IF(OR($E19="",$G19=""),"",IF(AND('Marks Entry 6th'!BY18="",'Marks Entry 7th'!BY18=""),"",IF(AND($E$3=6),'Marks Entry 6th'!BY18,IF(AND($E$3=7),'Marks Entry 7th'!BY18,""))))</f>
        <v/>
      </c>
      <c r="FC19" s="374" t="str">
        <f t="shared" si="85"/>
        <v/>
      </c>
      <c r="FD19" s="110" t="str">
        <f t="shared" si="86"/>
        <v/>
      </c>
      <c r="FE19" s="373" t="str">
        <f>IF(OR($E19="",$G19=""),"",IF(AND('Marks Entry 6th'!BZ18="",'Marks Entry 7th'!BZ18=""),"",IF(AND($E$3=6),'Marks Entry 6th'!BZ18,IF(AND($E$3=7),'Marks Entry 7th'!BZ18,""))))</f>
        <v/>
      </c>
      <c r="FF19" s="373" t="str">
        <f>IF(OR($E19="",$G19=""),"",IF(AND('Marks Entry 6th'!CA18="",'Marks Entry 7th'!CA18=""),"",IF(AND($E$3=6),'Marks Entry 6th'!CA18,IF(AND($E$3=7),'Marks Entry 7th'!CA18,""))))</f>
        <v/>
      </c>
      <c r="FG19" s="374" t="str">
        <f t="shared" si="87"/>
        <v/>
      </c>
      <c r="FH19" s="110" t="str">
        <f t="shared" si="88"/>
        <v/>
      </c>
      <c r="FI19" s="79">
        <f t="shared" si="89"/>
        <v>830</v>
      </c>
      <c r="FJ19" s="335">
        <f t="shared" si="90"/>
        <v>69.166666666666671</v>
      </c>
      <c r="FK19" s="85" t="str">
        <f t="shared" si="91"/>
        <v>I</v>
      </c>
      <c r="FL19" s="226" t="str">
        <f t="shared" si="92"/>
        <v>B</v>
      </c>
      <c r="FM19" s="86">
        <f t="shared" si="93"/>
        <v>6.9999999999999858</v>
      </c>
      <c r="FN19" s="334" t="str">
        <f>IFERROR(IF(B19="NSO","NSO",IF(OR(D19="",G19="",F19=""),"",IF(AND(FJ19&gt;=36,'Master sheet'!$D$11="Hindi"),"कक्षा क्रमोन्नत",IF(AND(FJ19&gt;=36,'Master sheet'!$D$11="English"),"Promoted",IF(AND(FJ19&lt;36,'Master sheet'!$D$11="Hindi"),"पुनः परीक्षा","Re-Exam"))))),"")</f>
        <v>कक्षा क्रमोन्नत</v>
      </c>
      <c r="FO19" s="54" t="str">
        <f>IF(OR($E19="",$G19=""),"",IF(AND($E$3=6,'Marks Entry 6th'!CB18=""),"",IF(AND($E$3=7,'Marks Entry 7th'!CB18=""),"",IF(AND($E$3=6),'Marks Entry 6th'!CB18,IF(AND($E$3=7),'Marks Entry 7th'!CB18,"")))))</f>
        <v/>
      </c>
      <c r="FP19" s="54" t="str">
        <f>IF(OR($E19="",$G19=""),"",IF(AND($E$3=6,'Marks Entry 6th'!CC18=""),"",IF(AND($E$3=7,'Marks Entry 7th'!CC18=""),"",IF(AND($E$3=6),'Marks Entry 6th'!CC18,IF(AND($E$3=7),'Marks Entry 7th'!CC18,"")))))</f>
        <v/>
      </c>
      <c r="FQ19" s="55"/>
      <c r="FY19" s="57">
        <f>IF(AND($E$3=6),'Marks Entry 6th'!I18,IF(AND($E$3=7),'Marks Entry 7th'!I18,""))</f>
        <v>712</v>
      </c>
      <c r="FZ19" s="57">
        <f t="shared" si="94"/>
        <v>1200</v>
      </c>
    </row>
    <row r="20" spans="1:182" ht="18.95" customHeight="1">
      <c r="A20" s="69">
        <v>13</v>
      </c>
      <c r="B20" s="69">
        <f>IF(OR(FY20=0,FY20=""),"",IF(AND($E$3=6),'Marks Entry 6th'!I19,IF(AND($E$3=7),'Marks Entry 7th'!I19,"")))</f>
        <v>713</v>
      </c>
      <c r="C20" s="70" t="str">
        <f>IF(OR(B20=0,B20=""),"",IF(AND($E$3=6,'Marks Entry 6th'!B19=""),"",IF(AND($E$3=7,'Marks Entry 7th'!B19=""),"",IF(AND($E$3=6,'Marks Entry 6th'!B19),'Marks Entry 6th'!B19,IF(AND($E$3=7),'Marks Entry 7th'!B19,"")))))</f>
        <v/>
      </c>
      <c r="D20" s="70" t="str">
        <f>IF(OR(B20=0,B20=""),"",IF(AND($E$3=6,'Marks Entry 6th'!C19=""),"",IF(AND($E$3=7,'Marks Entry 7th'!C19=""),"",IF(AND($E$3=6),'Marks Entry 6th'!C19,IF(AND($E$3=7),'Marks Entry 7th'!C19,"")))))</f>
        <v/>
      </c>
      <c r="E20" s="307" t="str">
        <f>IF(OR(B20=0,B20=""),"",IF(AND($E$3=6,'Marks Entry 6th'!E19=""),"",IF(AND($E$3=7,'Marks Entry 7th'!E19=""),"",IF(AND($E$3=6),'Marks Entry 6th'!E19,IF(AND($E$3=7),'Marks Entry 7th'!E19,"")))))</f>
        <v/>
      </c>
      <c r="F20" s="70" t="str">
        <f>IF(OR(B20=0,B20=""),"",IF(AND($E$3=6,'Marks Entry 6th'!D19=""),"",IF(AND($E$3=7,'Marks Entry 7th'!D19=""),"",IF(AND($E$3=6),'Marks Entry 6th'!D19,IF(AND($E$3=7),'Marks Entry 7th'!D19,"")))))</f>
        <v/>
      </c>
      <c r="G20" s="306" t="str">
        <f>IF(OR(B20=0,B20=""),"",IF(AND($E$3=6,'Marks Entry 6th'!F19=""),"",IF(AND($E$3=7,'Marks Entry 7th'!F19=""),"",IF(AND($E$3=6),UPPER('Marks Entry 6th'!F19),IF(AND($E$3=7),UPPER('Marks Entry 7th'!F19),"")))))</f>
        <v/>
      </c>
      <c r="H20" s="306" t="str">
        <f>IF(OR(B20=0,B20=""),"",IF(AND($E$3=6,'Marks Entry 6th'!G19=""),"",IF(AND($E$3=7,'Marks Entry 7th'!G19=""),"",IF(AND($E$3=6),UPPER('Marks Entry 6th'!G19),IF(AND($E$3=7),UPPER('Marks Entry 7th'!G19),"")))))</f>
        <v/>
      </c>
      <c r="I20" s="306" t="str">
        <f>IF(OR(B20=0,B20=""),"",IF(AND($E$3=6,'Marks Entry 6th'!H19=""),"",IF(AND($E$3=7,'Marks Entry 7th'!H19=""),"",IF(AND($E$3=6),UPPER('Marks Entry 6th'!H19),IF(AND($E$3=7),UPPER('Marks Entry 7th'!H19),"")))))</f>
        <v/>
      </c>
      <c r="J20" s="65" t="str">
        <f>IF(OR(B20=0,B20=""),"",IF(AND($E$3=6,'Marks Entry 6th'!J19=""),"",IF(AND($E$3=7,'Marks Entry 7th'!J19=""),"",IF(AND($E$3=6),'Marks Entry 6th'!J19,IF(AND($E$3=7),'Marks Entry 7th'!J19,"")))))</f>
        <v/>
      </c>
      <c r="K20" s="65" t="str">
        <f>IF(OR(B20=0,B20=""),"",IF(AND($E$3=6,'Marks Entry 6th'!K19=""),"",IF(AND($E$3=7,'Marks Entry 7th'!K19=""),"",IF(AND($E$3=6),'Marks Entry 6th'!K19,IF(AND($E$3=7),'Marks Entry 7th'!K19,"")))))</f>
        <v/>
      </c>
      <c r="L20" s="121" t="str">
        <f>IF(OR($E20="",$G20=""),"",IF(AND($E$3=6),'Marks Entry 6th'!L19,IF(AND($E$3=7),'Marks Entry 7th'!L19,"")))</f>
        <v/>
      </c>
      <c r="M20" s="121" t="str">
        <f>IF(OR($E20="",$G20=""),"",IF(AND($E$3=6),'Marks Entry 6th'!M19,IF(AND($E$3=7),'Marks Entry 7th'!M19,"")))</f>
        <v/>
      </c>
      <c r="N20" s="121" t="str">
        <f>IF(OR($E20="",$G20=""),"",IF(AND($E$3=6),'Marks Entry 6th'!N19,IF(AND($E$3=7),'Marks Entry 7th'!N19,"")))</f>
        <v/>
      </c>
      <c r="O20" s="121" t="str">
        <f>IF(OR($E20="",$G20=""),"",IF(AND($E$3=6),'Marks Entry 6th'!O19,IF(AND($E$3=7),'Marks Entry 7th'!O19,"")))</f>
        <v/>
      </c>
      <c r="P20" s="63" t="str">
        <f t="shared" si="4"/>
        <v/>
      </c>
      <c r="Q20" s="121" t="str">
        <f>IF(OR($E20="",$G20=""),"",IF(AND($E$3=6),'Marks Entry 6th'!P19,IF(AND($E$3=7),'Marks Entry 7th'!P19,"")))</f>
        <v/>
      </c>
      <c r="R20" s="121" t="str">
        <f>IF(OR($E20="",$G20=""),"",IF(AND($E$3=6),'Marks Entry 6th'!Q19,IF(AND($E$3=7),'Marks Entry 7th'!Q19,"")))</f>
        <v/>
      </c>
      <c r="S20" s="66" t="str">
        <f t="shared" si="5"/>
        <v/>
      </c>
      <c r="T20" s="63">
        <f t="shared" si="6"/>
        <v>0</v>
      </c>
      <c r="U20" s="68" t="str">
        <f>IF(OR($E20="",$G20=""),"",IF(AND($E$3=6),'Marks Entry 6th'!R19,IF(AND($E$3=7),'Marks Entry 7th'!R19,"")))</f>
        <v/>
      </c>
      <c r="V20" s="68" t="str">
        <f>IF(OR($E20="",$G20=""),"",IF(AND($E$3=6),'Marks Entry 6th'!S19,IF(AND($E$3=7),'Marks Entry 7th'!S19,"")))</f>
        <v/>
      </c>
      <c r="W20" s="67" t="str">
        <f t="shared" si="7"/>
        <v/>
      </c>
      <c r="X20" s="63" t="str">
        <f t="shared" si="8"/>
        <v/>
      </c>
      <c r="Y20" s="109">
        <f t="shared" si="9"/>
        <v>0</v>
      </c>
      <c r="Z20" s="109" t="str">
        <f t="shared" si="10"/>
        <v/>
      </c>
      <c r="AA20" s="109" t="str">
        <f t="shared" si="11"/>
        <v/>
      </c>
      <c r="AB20" s="109" t="str">
        <f t="shared" si="12"/>
        <v/>
      </c>
      <c r="AC20" s="109" t="str">
        <f t="shared" si="13"/>
        <v/>
      </c>
      <c r="AD20" s="111" t="str">
        <f t="shared" si="14"/>
        <v/>
      </c>
      <c r="AE20" s="121" t="str">
        <f>IF(OR($E20="",$G20=""),"",IF(AND($E$3=6),'Marks Entry 6th'!T19,IF(AND($E$3=7),'Marks Entry 7th'!T19,"")))</f>
        <v/>
      </c>
      <c r="AF20" s="121" t="str">
        <f>IF(OR($E20="",$G20=""),"",IF(AND($E$3=6),'Marks Entry 6th'!U19,IF(AND($E$3=7),'Marks Entry 7th'!U19,"")))</f>
        <v/>
      </c>
      <c r="AG20" s="121" t="str">
        <f>IF(OR($E20="",$G20=""),"",IF(AND($E$3=6),'Marks Entry 6th'!V19,IF(AND($E$3=7),'Marks Entry 7th'!V19,"")))</f>
        <v/>
      </c>
      <c r="AH20" s="121" t="str">
        <f>IF(OR($E20="",$G20=""),"",IF(AND($E$3=6),'Marks Entry 6th'!W19,IF(AND($E$3=7),'Marks Entry 7th'!W19,"")))</f>
        <v/>
      </c>
      <c r="AI20" s="63" t="str">
        <f t="shared" si="15"/>
        <v/>
      </c>
      <c r="AJ20" s="121" t="str">
        <f>IF(OR($E20="",$G20=""),"",IF(AND($E$3=6),'Marks Entry 6th'!X19,IF(AND($E$3=7),'Marks Entry 7th'!X19,"")))</f>
        <v/>
      </c>
      <c r="AK20" s="121" t="str">
        <f>IF(OR($E20="",$G20=""),"",IF(AND($E$3=6),'Marks Entry 6th'!Y19,IF(AND($E$3=7),'Marks Entry 7th'!Y19,"")))</f>
        <v/>
      </c>
      <c r="AL20" s="66" t="str">
        <f t="shared" si="16"/>
        <v/>
      </c>
      <c r="AM20" s="63">
        <f t="shared" si="17"/>
        <v>0</v>
      </c>
      <c r="AN20" s="68" t="str">
        <f>IF(OR($E20="",$G20=""),"",IF(AND($E$3=6),'Marks Entry 6th'!Z19,IF(AND($E$3=7),'Marks Entry 7th'!Z19,"")))</f>
        <v/>
      </c>
      <c r="AO20" s="68" t="str">
        <f>IF(OR($E20="",$G20=""),"",IF(AND($E$3=6),'Marks Entry 6th'!AA19,IF(AND($E$3=7),'Marks Entry 7th'!AA19,"")))</f>
        <v/>
      </c>
      <c r="AP20" s="66" t="str">
        <f t="shared" si="18"/>
        <v/>
      </c>
      <c r="AQ20" s="63" t="str">
        <f t="shared" si="19"/>
        <v/>
      </c>
      <c r="AR20" s="109">
        <f t="shared" si="20"/>
        <v>0</v>
      </c>
      <c r="AS20" s="109" t="str">
        <f t="shared" si="21"/>
        <v/>
      </c>
      <c r="AT20" s="109" t="str">
        <f t="shared" si="22"/>
        <v/>
      </c>
      <c r="AU20" s="109" t="str">
        <f t="shared" si="23"/>
        <v/>
      </c>
      <c r="AV20" s="109" t="str">
        <f t="shared" si="24"/>
        <v/>
      </c>
      <c r="AW20" s="111" t="str">
        <f t="shared" si="25"/>
        <v/>
      </c>
      <c r="AX20" s="314" t="str">
        <f>IF(OR($E20="",$G20=""),"",IF(AND($E$3=6),'Marks Entry 6th'!AB19,IF(AND($E$3=7),'Marks Entry 7th'!AB19,"")))</f>
        <v/>
      </c>
      <c r="AY20" s="121" t="str">
        <f>IF(OR($E20="",$G20=""),"",IF(AND($E$3=6),'Marks Entry 6th'!AC19,IF(AND($E$3=7),'Marks Entry 7th'!AC19,"")))</f>
        <v/>
      </c>
      <c r="AZ20" s="121" t="str">
        <f>IF(OR($E20="",$G20=""),"",IF(AND($E$3=6),'Marks Entry 6th'!AD19,IF(AND($E$3=7),'Marks Entry 7th'!AD19,"")))</f>
        <v/>
      </c>
      <c r="BA20" s="121" t="str">
        <f>IF(OR($E20="",$G20=""),"",IF(AND($E$3=6),'Marks Entry 6th'!AE19,IF(AND($E$3=7),'Marks Entry 7th'!AE19,"")))</f>
        <v/>
      </c>
      <c r="BB20" s="121" t="str">
        <f>IF(OR($E20="",$G20=""),"",IF(AND($E$3=6),'Marks Entry 6th'!AF19,IF(AND($E$3=7),'Marks Entry 7th'!AF19,"")))</f>
        <v/>
      </c>
      <c r="BC20" s="63" t="str">
        <f t="shared" si="26"/>
        <v/>
      </c>
      <c r="BD20" s="121" t="str">
        <f>IF(OR($E20="",$G20=""),"",IF(AND($E$3=6),'Marks Entry 6th'!AG19,IF(AND($E$3=7),'Marks Entry 7th'!AG19,"")))</f>
        <v/>
      </c>
      <c r="BE20" s="121" t="str">
        <f>IF(OR($E20="",$G20=""),"",IF(AND($E$3=6),'Marks Entry 6th'!AH19,IF(AND($E$3=7),'Marks Entry 7th'!AH19,"")))</f>
        <v/>
      </c>
      <c r="BF20" s="66" t="str">
        <f t="shared" si="27"/>
        <v/>
      </c>
      <c r="BG20" s="63">
        <f t="shared" si="28"/>
        <v>0</v>
      </c>
      <c r="BH20" s="68" t="str">
        <f>IF(OR($E20="",$G20=""),"",IF(AND($E$3=6),'Marks Entry 6th'!AI19,IF(AND($E$3=7),'Marks Entry 7th'!AI19,"")))</f>
        <v/>
      </c>
      <c r="BI20" s="68" t="str">
        <f>IF(OR($E20="",$G20=""),"",IF(AND($E$3=6),'Marks Entry 6th'!AJ19,IF(AND($E$3=7),'Marks Entry 7th'!AJ19,"")))</f>
        <v/>
      </c>
      <c r="BJ20" s="66" t="str">
        <f t="shared" si="29"/>
        <v/>
      </c>
      <c r="BK20" s="63" t="str">
        <f t="shared" si="30"/>
        <v/>
      </c>
      <c r="BL20" s="109">
        <f t="shared" si="31"/>
        <v>0</v>
      </c>
      <c r="BM20" s="109" t="str">
        <f t="shared" si="32"/>
        <v/>
      </c>
      <c r="BN20" s="109" t="str">
        <f t="shared" si="33"/>
        <v/>
      </c>
      <c r="BO20" s="109" t="str">
        <f t="shared" si="34"/>
        <v/>
      </c>
      <c r="BP20" s="109" t="str">
        <f t="shared" si="35"/>
        <v/>
      </c>
      <c r="BQ20" s="111" t="str">
        <f t="shared" si="36"/>
        <v/>
      </c>
      <c r="BR20" s="121" t="str">
        <f>IF(OR($E20="",$G20=""),"",IF(AND($E$3=6),'Marks Entry 6th'!AK19,IF(AND($E$3=7),'Marks Entry 7th'!AK19,"")))</f>
        <v/>
      </c>
      <c r="BS20" s="121" t="str">
        <f>IF(OR($E20="",$G20=""),"",IF(AND($E$3=6),'Marks Entry 6th'!AL19,IF(AND($E$3=7),'Marks Entry 7th'!AL19,"")))</f>
        <v/>
      </c>
      <c r="BT20" s="121" t="str">
        <f>IF(OR($E20="",$G20=""),"",IF(AND($E$3=6),'Marks Entry 6th'!AM19,IF(AND($E$3=7),'Marks Entry 7th'!AM19,"")))</f>
        <v/>
      </c>
      <c r="BU20" s="121" t="str">
        <f>IF(OR($E20="",$G20=""),"",IF(AND($E$3=6),'Marks Entry 6th'!AN19,IF(AND($E$3=7),'Marks Entry 7th'!AN19,"")))</f>
        <v/>
      </c>
      <c r="BV20" s="63" t="str">
        <f t="shared" si="37"/>
        <v/>
      </c>
      <c r="BW20" s="121" t="str">
        <f>IF(OR($E20="",$G20=""),"",IF(AND($E$3=6),'Marks Entry 6th'!AO19,IF(AND($E$3=7),'Marks Entry 7th'!AO19,"")))</f>
        <v/>
      </c>
      <c r="BX20" s="121" t="str">
        <f>IF(OR($E20="",$G20=""),"",IF(AND($E$3=6),'Marks Entry 6th'!AP19,IF(AND($E$3=7),'Marks Entry 7th'!AP19,"")))</f>
        <v/>
      </c>
      <c r="BY20" s="66" t="str">
        <f t="shared" si="38"/>
        <v/>
      </c>
      <c r="BZ20" s="63">
        <f t="shared" si="39"/>
        <v>0</v>
      </c>
      <c r="CA20" s="68" t="str">
        <f>IF(OR($E20="",$G20=""),"",IF(AND($E$3=6),'Marks Entry 6th'!AQ19,IF(AND($E$3=7),'Marks Entry 7th'!AQ19,"")))</f>
        <v/>
      </c>
      <c r="CB20" s="68" t="str">
        <f>IF(OR($E20="",$G20=""),"",IF(AND($E$3=6),'Marks Entry 6th'!AR19,IF(AND($E$3=7),'Marks Entry 7th'!AR19,"")))</f>
        <v/>
      </c>
      <c r="CC20" s="66" t="str">
        <f t="shared" si="40"/>
        <v/>
      </c>
      <c r="CD20" s="63" t="str">
        <f t="shared" si="41"/>
        <v/>
      </c>
      <c r="CE20" s="109">
        <f t="shared" si="42"/>
        <v>0</v>
      </c>
      <c r="CF20" s="109" t="str">
        <f t="shared" si="43"/>
        <v/>
      </c>
      <c r="CG20" s="109" t="str">
        <f t="shared" si="44"/>
        <v/>
      </c>
      <c r="CH20" s="109" t="str">
        <f t="shared" si="45"/>
        <v/>
      </c>
      <c r="CI20" s="109" t="str">
        <f t="shared" si="46"/>
        <v/>
      </c>
      <c r="CJ20" s="111" t="str">
        <f t="shared" si="47"/>
        <v/>
      </c>
      <c r="CK20" s="121" t="str">
        <f>IF(OR($E20="",$G20=""),"",IF(AND($E$3=6),'Marks Entry 6th'!AS19,IF(AND($E$3=7),'Marks Entry 7th'!AS19,"")))</f>
        <v/>
      </c>
      <c r="CL20" s="121" t="str">
        <f>IF(OR($E20="",$G20=""),"",IF(AND($E$3=6),'Marks Entry 6th'!AT19,IF(AND($E$3=7),'Marks Entry 7th'!AT19,"")))</f>
        <v/>
      </c>
      <c r="CM20" s="121" t="str">
        <f>IF(OR($E20="",$G20=""),"",IF(AND($E$3=6),'Marks Entry 6th'!AU19,IF(AND($E$3=7),'Marks Entry 7th'!AU19,"")))</f>
        <v/>
      </c>
      <c r="CN20" s="121" t="str">
        <f>IF(OR($E20="",$G20=""),"",IF(AND($E$3=6),'Marks Entry 6th'!AV19,IF(AND($E$3=7),'Marks Entry 7th'!AV19,"")))</f>
        <v/>
      </c>
      <c r="CO20" s="63" t="str">
        <f t="shared" si="48"/>
        <v/>
      </c>
      <c r="CP20" s="121" t="str">
        <f>IF(OR($E20="",$G20=""),"",IF(AND($E$3=6),'Marks Entry 6th'!AW19,IF(AND($E$3=7),'Marks Entry 7th'!AW19,"")))</f>
        <v/>
      </c>
      <c r="CQ20" s="121" t="str">
        <f>IF(OR($E20="",$G20=""),"",IF(AND($E$3=6),'Marks Entry 6th'!AX19,IF(AND($E$3=7),'Marks Entry 7th'!AX19,"")))</f>
        <v/>
      </c>
      <c r="CR20" s="66" t="str">
        <f t="shared" si="49"/>
        <v/>
      </c>
      <c r="CS20" s="63">
        <f t="shared" si="50"/>
        <v>0</v>
      </c>
      <c r="CT20" s="68" t="str">
        <f>IF(OR($E20="",$G20=""),"",IF(AND($E$3=6),'Marks Entry 6th'!AY19,IF(AND($E$3=7),'Marks Entry 7th'!AY19,"")))</f>
        <v/>
      </c>
      <c r="CU20" s="68" t="str">
        <f>IF(OR($E20="",$G20=""),"",IF(AND($E$3=6),'Marks Entry 6th'!AZ19,IF(AND($E$3=7),'Marks Entry 7th'!AZ19,"")))</f>
        <v/>
      </c>
      <c r="CV20" s="66" t="str">
        <f t="shared" si="51"/>
        <v/>
      </c>
      <c r="CW20" s="63" t="str">
        <f t="shared" si="52"/>
        <v/>
      </c>
      <c r="CX20" s="109">
        <f t="shared" si="53"/>
        <v>0</v>
      </c>
      <c r="CY20" s="109" t="str">
        <f t="shared" si="54"/>
        <v/>
      </c>
      <c r="CZ20" s="109" t="str">
        <f t="shared" si="55"/>
        <v/>
      </c>
      <c r="DA20" s="109" t="str">
        <f t="shared" si="56"/>
        <v/>
      </c>
      <c r="DB20" s="109" t="str">
        <f t="shared" si="57"/>
        <v/>
      </c>
      <c r="DC20" s="111" t="str">
        <f t="shared" si="58"/>
        <v/>
      </c>
      <c r="DD20" s="121" t="str">
        <f>IF(OR($E20="",$G20=""),"",IF(AND($E$3=6),'Marks Entry 6th'!BA19,IF(AND($E$3=7),'Marks Entry 7th'!BA19,"")))</f>
        <v/>
      </c>
      <c r="DE20" s="121" t="str">
        <f>IF(OR($E20="",$G20=""),"",IF(AND($E$3=6),'Marks Entry 6th'!BB19,IF(AND($E$3=7),'Marks Entry 7th'!BB19,"")))</f>
        <v/>
      </c>
      <c r="DF20" s="121" t="str">
        <f>IF(OR($E20="",$G20=""),"",IF(AND($E$3=6),'Marks Entry 6th'!BC19,IF(AND($E$3=7),'Marks Entry 7th'!BC19,"")))</f>
        <v/>
      </c>
      <c r="DG20" s="121" t="str">
        <f>IF(OR($E20="",$G20=""),"",IF(AND($E$3=6),'Marks Entry 6th'!BD19,IF(AND($E$3=7),'Marks Entry 7th'!BD19,"")))</f>
        <v/>
      </c>
      <c r="DH20" s="63" t="str">
        <f t="shared" si="59"/>
        <v/>
      </c>
      <c r="DI20" s="121" t="str">
        <f>IF(OR($E20="",$G20=""),"",IF(AND($E$3=6),'Marks Entry 6th'!BE19,IF(AND($E$3=7),'Marks Entry 7th'!BE19,"")))</f>
        <v/>
      </c>
      <c r="DJ20" s="121" t="str">
        <f>IF(OR($E20="",$G20=""),"",IF(AND($E$3=6),'Marks Entry 6th'!BF19,IF(AND($E$3=7),'Marks Entry 7th'!BF19,"")))</f>
        <v/>
      </c>
      <c r="DK20" s="66" t="str">
        <f t="shared" si="60"/>
        <v/>
      </c>
      <c r="DL20" s="63">
        <f t="shared" si="61"/>
        <v>0</v>
      </c>
      <c r="DM20" s="68" t="str">
        <f>IF(OR($E20="",$G20=""),"",IF(AND($E$3=6),'Marks Entry 6th'!BG19,IF(AND($E$3=7),'Marks Entry 7th'!BG19,"")))</f>
        <v/>
      </c>
      <c r="DN20" s="68" t="str">
        <f>IF(OR($E20="",$G20=""),"",IF(AND($E$3=6),'Marks Entry 6th'!BH19,IF(AND($E$3=7),'Marks Entry 7th'!BH19,"")))</f>
        <v/>
      </c>
      <c r="DO20" s="66" t="str">
        <f t="shared" si="62"/>
        <v/>
      </c>
      <c r="DP20" s="63" t="str">
        <f t="shared" si="63"/>
        <v/>
      </c>
      <c r="DQ20" s="109">
        <f t="shared" si="64"/>
        <v>0</v>
      </c>
      <c r="DR20" s="109" t="str">
        <f t="shared" si="65"/>
        <v/>
      </c>
      <c r="DS20" s="109" t="str">
        <f t="shared" si="66"/>
        <v/>
      </c>
      <c r="DT20" s="109" t="str">
        <f t="shared" si="67"/>
        <v/>
      </c>
      <c r="DU20" s="109" t="str">
        <f t="shared" si="68"/>
        <v/>
      </c>
      <c r="DV20" s="111" t="str">
        <f t="shared" si="69"/>
        <v/>
      </c>
      <c r="DW20" s="53" t="str">
        <f>IF(OR($E20="",$G20=""),"",IF(AND($E$3=6),'Marks Entry 6th'!BI19,IF(AND($E$3=7),'Marks Entry 7th'!BI19,"")))</f>
        <v/>
      </c>
      <c r="DX20" s="53" t="str">
        <f>IF(OR($E20="",$G20=""),"",IF(AND($E$3=6),'Marks Entry 6th'!BJ19,IF(AND($E$3=7),'Marks Entry 7th'!BJ19,"")))</f>
        <v/>
      </c>
      <c r="DY20" s="53" t="str">
        <f>IF(OR($E20="",$G20=""),"",IF(AND($E$3=6),'Marks Entry 6th'!BK19,IF(AND($E$3=7),'Marks Entry 7th'!BK19,"")))</f>
        <v/>
      </c>
      <c r="DZ20" s="53" t="str">
        <f>IF(OR($E20="",$G20=""),"",IF(AND($E$3=6),'Marks Entry 6th'!BL19,IF(AND($E$3=7),'Marks Entry 7th'!BL19,"")))</f>
        <v/>
      </c>
      <c r="EA20" s="53" t="str">
        <f>IF(OR($E20="",$G20=""),"",IF(AND($E$3=6),'Marks Entry 6th'!BM19,IF(AND($E$3=7),'Marks Entry 7th'!BM19,"")))</f>
        <v/>
      </c>
      <c r="EB20" s="122" t="str">
        <f t="shared" si="70"/>
        <v/>
      </c>
      <c r="EC20" s="123">
        <f t="shared" si="71"/>
        <v>0</v>
      </c>
      <c r="ED20" s="123" t="str">
        <f t="shared" si="72"/>
        <v/>
      </c>
      <c r="EE20" s="123" t="str">
        <f t="shared" si="73"/>
        <v/>
      </c>
      <c r="EF20" s="110" t="str">
        <f t="shared" si="74"/>
        <v/>
      </c>
      <c r="EG20" s="53" t="str">
        <f>IF(OR($E20="",$G20=""),"",IF(AND($E$3=6),'Marks Entry 6th'!BN19,IF(AND($E$3=7),'Marks Entry 7th'!BN19,"")))</f>
        <v/>
      </c>
      <c r="EH20" s="53" t="str">
        <f>IF(OR($E20="",$G20=""),"",IF(AND($E$3=6),'Marks Entry 6th'!BO19,IF(AND($E$3=7),'Marks Entry 7th'!BO19,"")))</f>
        <v/>
      </c>
      <c r="EI20" s="53" t="str">
        <f>IF(OR($E20="",$G20=""),"",IF(AND($E$3=6),'Marks Entry 6th'!BP19,IF(AND($E$3=7),'Marks Entry 7th'!BP19,"")))</f>
        <v/>
      </c>
      <c r="EJ20" s="53" t="str">
        <f>IF(OR($E20="",$G20=""),"",IF(AND($E$3=6),'Marks Entry 6th'!BQ19,IF(AND($E$3=7),'Marks Entry 7th'!BQ19,"")))</f>
        <v/>
      </c>
      <c r="EK20" s="53" t="str">
        <f>IF(OR($E20="",$G20=""),"",IF(AND($E$3=6),'Marks Entry 6th'!BR19,IF(AND($E$3=7),'Marks Entry 7th'!BR19,"")))</f>
        <v/>
      </c>
      <c r="EL20" s="122" t="str">
        <f t="shared" si="75"/>
        <v/>
      </c>
      <c r="EM20" s="123">
        <f t="shared" si="76"/>
        <v>0</v>
      </c>
      <c r="EN20" s="123" t="str">
        <f t="shared" si="77"/>
        <v/>
      </c>
      <c r="EO20" s="123" t="str">
        <f t="shared" si="78"/>
        <v/>
      </c>
      <c r="EP20" s="110" t="str">
        <f t="shared" si="79"/>
        <v/>
      </c>
      <c r="EQ20" s="53" t="str">
        <f>IF(OR($E20="",$G20=""),"",IF(AND($E$3=6),'Marks Entry 6th'!BS19,IF(AND($E$3=7),'Marks Entry 7th'!BS19,"")))</f>
        <v/>
      </c>
      <c r="ER20" s="53" t="str">
        <f>IF(OR($E20="",$G20=""),"",IF(AND($E$3=6),'Marks Entry 6th'!BT19,IF(AND($E$3=7),'Marks Entry 7th'!BT19,"")))</f>
        <v/>
      </c>
      <c r="ES20" s="53" t="str">
        <f>IF(OR($E20="",$G20=""),"",IF(AND($E$3=6),'Marks Entry 6th'!BU19,IF(AND($E$3=7),'Marks Entry 7th'!BU19,"")))</f>
        <v/>
      </c>
      <c r="ET20" s="53" t="str">
        <f>IF(OR($E20="",$G20=""),"",IF(AND($E$3=6),'Marks Entry 6th'!BV19,IF(AND($E$3=7),'Marks Entry 7th'!BV19,"")))</f>
        <v/>
      </c>
      <c r="EU20" s="53" t="str">
        <f>IF(OR($E20="",$G20=""),"",IF(AND($E$3=6),'Marks Entry 6th'!BW19,IF(AND($E$3=7),'Marks Entry 7th'!BW19,"")))</f>
        <v/>
      </c>
      <c r="EV20" s="122" t="str">
        <f t="shared" si="80"/>
        <v/>
      </c>
      <c r="EW20" s="123">
        <f t="shared" si="81"/>
        <v>0</v>
      </c>
      <c r="EX20" s="123" t="str">
        <f t="shared" si="82"/>
        <v/>
      </c>
      <c r="EY20" s="123" t="str">
        <f t="shared" si="83"/>
        <v/>
      </c>
      <c r="EZ20" s="110" t="str">
        <f t="shared" si="84"/>
        <v/>
      </c>
      <c r="FA20" s="373" t="str">
        <f>IF(OR($E20="",$G20=""),"",IF(AND('Marks Entry 6th'!BX19="",'Marks Entry 7th'!BX19=""),"",IF(AND($E$3=6),'Marks Entry 6th'!BX19,IF(AND($E$3=7),'Marks Entry 7th'!BX19,""))))</f>
        <v/>
      </c>
      <c r="FB20" s="373" t="str">
        <f>IF(OR($E20="",$G20=""),"",IF(AND('Marks Entry 6th'!BY19="",'Marks Entry 7th'!BY19=""),"",IF(AND($E$3=6),'Marks Entry 6th'!BY19,IF(AND($E$3=7),'Marks Entry 7th'!BY19,""))))</f>
        <v/>
      </c>
      <c r="FC20" s="374" t="str">
        <f t="shared" si="85"/>
        <v/>
      </c>
      <c r="FD20" s="110" t="str">
        <f t="shared" si="86"/>
        <v/>
      </c>
      <c r="FE20" s="373" t="str">
        <f>IF(OR($E20="",$G20=""),"",IF(AND('Marks Entry 6th'!BZ19="",'Marks Entry 7th'!BZ19=""),"",IF(AND($E$3=6),'Marks Entry 6th'!BZ19,IF(AND($E$3=7),'Marks Entry 7th'!BZ19,""))))</f>
        <v/>
      </c>
      <c r="FF20" s="373" t="str">
        <f>IF(OR($E20="",$G20=""),"",IF(AND('Marks Entry 6th'!CA19="",'Marks Entry 7th'!CA19=""),"",IF(AND($E$3=6),'Marks Entry 6th'!CA19,IF(AND($E$3=7),'Marks Entry 7th'!CA19,""))))</f>
        <v/>
      </c>
      <c r="FG20" s="374" t="str">
        <f t="shared" si="87"/>
        <v/>
      </c>
      <c r="FH20" s="110" t="str">
        <f t="shared" si="88"/>
        <v/>
      </c>
      <c r="FI20" s="79" t="str">
        <f t="shared" si="89"/>
        <v/>
      </c>
      <c r="FJ20" s="335" t="str">
        <f t="shared" si="90"/>
        <v/>
      </c>
      <c r="FK20" s="85" t="str">
        <f t="shared" si="91"/>
        <v/>
      </c>
      <c r="FL20" s="226" t="str">
        <f t="shared" si="92"/>
        <v/>
      </c>
      <c r="FM20" s="86" t="str">
        <f t="shared" si="93"/>
        <v/>
      </c>
      <c r="FN20" s="334" t="str">
        <f>IFERROR(IF(B20="NSO","NSO",IF(OR(D20="",G20="",F20=""),"",IF(AND(FJ20&gt;=36,'Master sheet'!$D$11="Hindi"),"कक्षा क्रमोन्नत",IF(AND(FJ20&gt;=36,'Master sheet'!$D$11="English"),"Promoted",IF(AND(FJ20&lt;36,'Master sheet'!$D$11="Hindi"),"पुनः परीक्षा","Re-Exam"))))),"")</f>
        <v/>
      </c>
      <c r="FO20" s="54" t="str">
        <f>IF(OR($E20="",$G20=""),"",IF(AND($E$3=6,'Marks Entry 6th'!CB19=""),"",IF(AND($E$3=7,'Marks Entry 7th'!CB19=""),"",IF(AND($E$3=6),'Marks Entry 6th'!CB19,IF(AND($E$3=7),'Marks Entry 7th'!CB19,"")))))</f>
        <v/>
      </c>
      <c r="FP20" s="54" t="str">
        <f>IF(OR($E20="",$G20=""),"",IF(AND($E$3=6,'Marks Entry 6th'!CC19=""),"",IF(AND($E$3=7,'Marks Entry 7th'!CC19=""),"",IF(AND($E$3=6),'Marks Entry 6th'!CC19,IF(AND($E$3=7),'Marks Entry 7th'!CC19,"")))))</f>
        <v/>
      </c>
      <c r="FQ20" s="55"/>
      <c r="FY20" s="57">
        <f>IF(AND($E$3=6),'Marks Entry 6th'!I19,IF(AND($E$3=7),'Marks Entry 7th'!I19,""))</f>
        <v>713</v>
      </c>
      <c r="FZ20" s="57">
        <f t="shared" si="94"/>
        <v>0</v>
      </c>
    </row>
    <row r="21" spans="1:182" ht="18.95" customHeight="1">
      <c r="A21" s="69">
        <v>14</v>
      </c>
      <c r="B21" s="69">
        <f>IF(OR(FY21=0,FY21=""),"",IF(AND($E$3=6),'Marks Entry 6th'!I20,IF(AND($E$3=7),'Marks Entry 7th'!I20,"")))</f>
        <v>714</v>
      </c>
      <c r="C21" s="70" t="str">
        <f>IF(OR(B21=0,B21=""),"",IF(AND($E$3=6,'Marks Entry 6th'!B20=""),"",IF(AND($E$3=7,'Marks Entry 7th'!B20=""),"",IF(AND($E$3=6,'Marks Entry 6th'!B20),'Marks Entry 6th'!B20,IF(AND($E$3=7),'Marks Entry 7th'!B20,"")))))</f>
        <v/>
      </c>
      <c r="D21" s="70" t="str">
        <f>IF(OR(B21=0,B21=""),"",IF(AND($E$3=6,'Marks Entry 6th'!C20=""),"",IF(AND($E$3=7,'Marks Entry 7th'!C20=""),"",IF(AND($E$3=6),'Marks Entry 6th'!C20,IF(AND($E$3=7),'Marks Entry 7th'!C20,"")))))</f>
        <v/>
      </c>
      <c r="E21" s="307" t="str">
        <f>IF(OR(B21=0,B21=""),"",IF(AND($E$3=6,'Marks Entry 6th'!E20=""),"",IF(AND($E$3=7,'Marks Entry 7th'!E20=""),"",IF(AND($E$3=6),'Marks Entry 6th'!E20,IF(AND($E$3=7),'Marks Entry 7th'!E20,"")))))</f>
        <v/>
      </c>
      <c r="F21" s="70" t="str">
        <f>IF(OR(B21=0,B21=""),"",IF(AND($E$3=6,'Marks Entry 6th'!D20=""),"",IF(AND($E$3=7,'Marks Entry 7th'!D20=""),"",IF(AND($E$3=6),'Marks Entry 6th'!D20,IF(AND($E$3=7),'Marks Entry 7th'!D20,"")))))</f>
        <v/>
      </c>
      <c r="G21" s="306" t="str">
        <f>IF(OR(B21=0,B21=""),"",IF(AND($E$3=6,'Marks Entry 6th'!F20=""),"",IF(AND($E$3=7,'Marks Entry 7th'!F20=""),"",IF(AND($E$3=6),UPPER('Marks Entry 6th'!F20),IF(AND($E$3=7),UPPER('Marks Entry 7th'!F20),"")))))</f>
        <v/>
      </c>
      <c r="H21" s="306" t="str">
        <f>IF(OR(B21=0,B21=""),"",IF(AND($E$3=6,'Marks Entry 6th'!G20=""),"",IF(AND($E$3=7,'Marks Entry 7th'!G20=""),"",IF(AND($E$3=6),UPPER('Marks Entry 6th'!G20),IF(AND($E$3=7),UPPER('Marks Entry 7th'!G20),"")))))</f>
        <v/>
      </c>
      <c r="I21" s="306" t="str">
        <f>IF(OR(B21=0,B21=""),"",IF(AND($E$3=6,'Marks Entry 6th'!H20=""),"",IF(AND($E$3=7,'Marks Entry 7th'!H20=""),"",IF(AND($E$3=6),UPPER('Marks Entry 6th'!H20),IF(AND($E$3=7),UPPER('Marks Entry 7th'!H20),"")))))</f>
        <v/>
      </c>
      <c r="J21" s="65" t="str">
        <f>IF(OR(B21=0,B21=""),"",IF(AND($E$3=6,'Marks Entry 6th'!J20=""),"",IF(AND($E$3=7,'Marks Entry 7th'!J20=""),"",IF(AND($E$3=6),'Marks Entry 6th'!J20,IF(AND($E$3=7),'Marks Entry 7th'!J20,"")))))</f>
        <v/>
      </c>
      <c r="K21" s="65" t="str">
        <f>IF(OR(B21=0,B21=""),"",IF(AND($E$3=6,'Marks Entry 6th'!K20=""),"",IF(AND($E$3=7,'Marks Entry 7th'!K20=""),"",IF(AND($E$3=6),'Marks Entry 6th'!K20,IF(AND($E$3=7),'Marks Entry 7th'!K20,"")))))</f>
        <v/>
      </c>
      <c r="L21" s="121" t="str">
        <f>IF(OR($E21="",$G21=""),"",IF(AND($E$3=6),'Marks Entry 6th'!L20,IF(AND($E$3=7),'Marks Entry 7th'!L20,"")))</f>
        <v/>
      </c>
      <c r="M21" s="121" t="str">
        <f>IF(OR($E21="",$G21=""),"",IF(AND($E$3=6),'Marks Entry 6th'!M20,IF(AND($E$3=7),'Marks Entry 7th'!M20,"")))</f>
        <v/>
      </c>
      <c r="N21" s="121" t="str">
        <f>IF(OR($E21="",$G21=""),"",IF(AND($E$3=6),'Marks Entry 6th'!N20,IF(AND($E$3=7),'Marks Entry 7th'!N20,"")))</f>
        <v/>
      </c>
      <c r="O21" s="121" t="str">
        <f>IF(OR($E21="",$G21=""),"",IF(AND($E$3=6),'Marks Entry 6th'!O20,IF(AND($E$3=7),'Marks Entry 7th'!O20,"")))</f>
        <v/>
      </c>
      <c r="P21" s="63" t="str">
        <f t="shared" si="4"/>
        <v/>
      </c>
      <c r="Q21" s="121" t="str">
        <f>IF(OR($E21="",$G21=""),"",IF(AND($E$3=6),'Marks Entry 6th'!P20,IF(AND($E$3=7),'Marks Entry 7th'!P20,"")))</f>
        <v/>
      </c>
      <c r="R21" s="121" t="str">
        <f>IF(OR($E21="",$G21=""),"",IF(AND($E$3=6),'Marks Entry 6th'!Q20,IF(AND($E$3=7),'Marks Entry 7th'!Q20,"")))</f>
        <v/>
      </c>
      <c r="S21" s="66" t="str">
        <f t="shared" si="5"/>
        <v/>
      </c>
      <c r="T21" s="63">
        <f t="shared" si="6"/>
        <v>0</v>
      </c>
      <c r="U21" s="68" t="str">
        <f>IF(OR($E21="",$G21=""),"",IF(AND($E$3=6),'Marks Entry 6th'!R20,IF(AND($E$3=7),'Marks Entry 7th'!R20,"")))</f>
        <v/>
      </c>
      <c r="V21" s="68" t="str">
        <f>IF(OR($E21="",$G21=""),"",IF(AND($E$3=6),'Marks Entry 6th'!S20,IF(AND($E$3=7),'Marks Entry 7th'!S20,"")))</f>
        <v/>
      </c>
      <c r="W21" s="67" t="str">
        <f t="shared" si="7"/>
        <v/>
      </c>
      <c r="X21" s="63" t="str">
        <f t="shared" si="8"/>
        <v/>
      </c>
      <c r="Y21" s="109">
        <f t="shared" si="9"/>
        <v>0</v>
      </c>
      <c r="Z21" s="109" t="str">
        <f t="shared" si="10"/>
        <v/>
      </c>
      <c r="AA21" s="109" t="str">
        <f t="shared" si="11"/>
        <v/>
      </c>
      <c r="AB21" s="109" t="str">
        <f t="shared" si="12"/>
        <v/>
      </c>
      <c r="AC21" s="109" t="str">
        <f t="shared" si="13"/>
        <v/>
      </c>
      <c r="AD21" s="111" t="str">
        <f t="shared" si="14"/>
        <v/>
      </c>
      <c r="AE21" s="121" t="str">
        <f>IF(OR($E21="",$G21=""),"",IF(AND($E$3=6),'Marks Entry 6th'!T20,IF(AND($E$3=7),'Marks Entry 7th'!T20,"")))</f>
        <v/>
      </c>
      <c r="AF21" s="121" t="str">
        <f>IF(OR($E21="",$G21=""),"",IF(AND($E$3=6),'Marks Entry 6th'!U20,IF(AND($E$3=7),'Marks Entry 7th'!U20,"")))</f>
        <v/>
      </c>
      <c r="AG21" s="121" t="str">
        <f>IF(OR($E21="",$G21=""),"",IF(AND($E$3=6),'Marks Entry 6th'!V20,IF(AND($E$3=7),'Marks Entry 7th'!V20,"")))</f>
        <v/>
      </c>
      <c r="AH21" s="121" t="str">
        <f>IF(OR($E21="",$G21=""),"",IF(AND($E$3=6),'Marks Entry 6th'!W20,IF(AND($E$3=7),'Marks Entry 7th'!W20,"")))</f>
        <v/>
      </c>
      <c r="AI21" s="63" t="str">
        <f t="shared" si="15"/>
        <v/>
      </c>
      <c r="AJ21" s="121" t="str">
        <f>IF(OR($E21="",$G21=""),"",IF(AND($E$3=6),'Marks Entry 6th'!X20,IF(AND($E$3=7),'Marks Entry 7th'!X20,"")))</f>
        <v/>
      </c>
      <c r="AK21" s="121" t="str">
        <f>IF(OR($E21="",$G21=""),"",IF(AND($E$3=6),'Marks Entry 6th'!Y20,IF(AND($E$3=7),'Marks Entry 7th'!Y20,"")))</f>
        <v/>
      </c>
      <c r="AL21" s="66" t="str">
        <f t="shared" si="16"/>
        <v/>
      </c>
      <c r="AM21" s="63">
        <f t="shared" si="17"/>
        <v>0</v>
      </c>
      <c r="AN21" s="68" t="str">
        <f>IF(OR($E21="",$G21=""),"",IF(AND($E$3=6),'Marks Entry 6th'!Z20,IF(AND($E$3=7),'Marks Entry 7th'!Z20,"")))</f>
        <v/>
      </c>
      <c r="AO21" s="68" t="str">
        <f>IF(OR($E21="",$G21=""),"",IF(AND($E$3=6),'Marks Entry 6th'!AA20,IF(AND($E$3=7),'Marks Entry 7th'!AA20,"")))</f>
        <v/>
      </c>
      <c r="AP21" s="66" t="str">
        <f t="shared" si="18"/>
        <v/>
      </c>
      <c r="AQ21" s="63" t="str">
        <f t="shared" si="19"/>
        <v/>
      </c>
      <c r="AR21" s="109">
        <f t="shared" si="20"/>
        <v>0</v>
      </c>
      <c r="AS21" s="109" t="str">
        <f t="shared" si="21"/>
        <v/>
      </c>
      <c r="AT21" s="109" t="str">
        <f t="shared" si="22"/>
        <v/>
      </c>
      <c r="AU21" s="109" t="str">
        <f t="shared" si="23"/>
        <v/>
      </c>
      <c r="AV21" s="109" t="str">
        <f t="shared" si="24"/>
        <v/>
      </c>
      <c r="AW21" s="111" t="str">
        <f t="shared" si="25"/>
        <v/>
      </c>
      <c r="AX21" s="314" t="str">
        <f>IF(OR($E21="",$G21=""),"",IF(AND($E$3=6),'Marks Entry 6th'!AB20,IF(AND($E$3=7),'Marks Entry 7th'!AB20,"")))</f>
        <v/>
      </c>
      <c r="AY21" s="121" t="str">
        <f>IF(OR($E21="",$G21=""),"",IF(AND($E$3=6),'Marks Entry 6th'!AC20,IF(AND($E$3=7),'Marks Entry 7th'!AC20,"")))</f>
        <v/>
      </c>
      <c r="AZ21" s="121" t="str">
        <f>IF(OR($E21="",$G21=""),"",IF(AND($E$3=6),'Marks Entry 6th'!AD20,IF(AND($E$3=7),'Marks Entry 7th'!AD20,"")))</f>
        <v/>
      </c>
      <c r="BA21" s="121" t="str">
        <f>IF(OR($E21="",$G21=""),"",IF(AND($E$3=6),'Marks Entry 6th'!AE20,IF(AND($E$3=7),'Marks Entry 7th'!AE20,"")))</f>
        <v/>
      </c>
      <c r="BB21" s="121" t="str">
        <f>IF(OR($E21="",$G21=""),"",IF(AND($E$3=6),'Marks Entry 6th'!AF20,IF(AND($E$3=7),'Marks Entry 7th'!AF20,"")))</f>
        <v/>
      </c>
      <c r="BC21" s="63" t="str">
        <f t="shared" si="26"/>
        <v/>
      </c>
      <c r="BD21" s="121" t="str">
        <f>IF(OR($E21="",$G21=""),"",IF(AND($E$3=6),'Marks Entry 6th'!AG20,IF(AND($E$3=7),'Marks Entry 7th'!AG20,"")))</f>
        <v/>
      </c>
      <c r="BE21" s="121" t="str">
        <f>IF(OR($E21="",$G21=""),"",IF(AND($E$3=6),'Marks Entry 6th'!AH20,IF(AND($E$3=7),'Marks Entry 7th'!AH20,"")))</f>
        <v/>
      </c>
      <c r="BF21" s="66" t="str">
        <f t="shared" si="27"/>
        <v/>
      </c>
      <c r="BG21" s="63">
        <f t="shared" si="28"/>
        <v>0</v>
      </c>
      <c r="BH21" s="68" t="str">
        <f>IF(OR($E21="",$G21=""),"",IF(AND($E$3=6),'Marks Entry 6th'!AI20,IF(AND($E$3=7),'Marks Entry 7th'!AI20,"")))</f>
        <v/>
      </c>
      <c r="BI21" s="68" t="str">
        <f>IF(OR($E21="",$G21=""),"",IF(AND($E$3=6),'Marks Entry 6th'!AJ20,IF(AND($E$3=7),'Marks Entry 7th'!AJ20,"")))</f>
        <v/>
      </c>
      <c r="BJ21" s="66" t="str">
        <f t="shared" si="29"/>
        <v/>
      </c>
      <c r="BK21" s="63" t="str">
        <f t="shared" si="30"/>
        <v/>
      </c>
      <c r="BL21" s="109">
        <f t="shared" si="31"/>
        <v>0</v>
      </c>
      <c r="BM21" s="109" t="str">
        <f t="shared" si="32"/>
        <v/>
      </c>
      <c r="BN21" s="109" t="str">
        <f t="shared" si="33"/>
        <v/>
      </c>
      <c r="BO21" s="109" t="str">
        <f t="shared" si="34"/>
        <v/>
      </c>
      <c r="BP21" s="109" t="str">
        <f t="shared" si="35"/>
        <v/>
      </c>
      <c r="BQ21" s="111" t="str">
        <f t="shared" si="36"/>
        <v/>
      </c>
      <c r="BR21" s="121" t="str">
        <f>IF(OR($E21="",$G21=""),"",IF(AND($E$3=6),'Marks Entry 6th'!AK20,IF(AND($E$3=7),'Marks Entry 7th'!AK20,"")))</f>
        <v/>
      </c>
      <c r="BS21" s="121" t="str">
        <f>IF(OR($E21="",$G21=""),"",IF(AND($E$3=6),'Marks Entry 6th'!AL20,IF(AND($E$3=7),'Marks Entry 7th'!AL20,"")))</f>
        <v/>
      </c>
      <c r="BT21" s="121" t="str">
        <f>IF(OR($E21="",$G21=""),"",IF(AND($E$3=6),'Marks Entry 6th'!AM20,IF(AND($E$3=7),'Marks Entry 7th'!AM20,"")))</f>
        <v/>
      </c>
      <c r="BU21" s="121" t="str">
        <f>IF(OR($E21="",$G21=""),"",IF(AND($E$3=6),'Marks Entry 6th'!AN20,IF(AND($E$3=7),'Marks Entry 7th'!AN20,"")))</f>
        <v/>
      </c>
      <c r="BV21" s="63" t="str">
        <f t="shared" si="37"/>
        <v/>
      </c>
      <c r="BW21" s="121" t="str">
        <f>IF(OR($E21="",$G21=""),"",IF(AND($E$3=6),'Marks Entry 6th'!AO20,IF(AND($E$3=7),'Marks Entry 7th'!AO20,"")))</f>
        <v/>
      </c>
      <c r="BX21" s="121" t="str">
        <f>IF(OR($E21="",$G21=""),"",IF(AND($E$3=6),'Marks Entry 6th'!AP20,IF(AND($E$3=7),'Marks Entry 7th'!AP20,"")))</f>
        <v/>
      </c>
      <c r="BY21" s="66" t="str">
        <f t="shared" si="38"/>
        <v/>
      </c>
      <c r="BZ21" s="63">
        <f t="shared" si="39"/>
        <v>0</v>
      </c>
      <c r="CA21" s="68" t="str">
        <f>IF(OR($E21="",$G21=""),"",IF(AND($E$3=6),'Marks Entry 6th'!AQ20,IF(AND($E$3=7),'Marks Entry 7th'!AQ20,"")))</f>
        <v/>
      </c>
      <c r="CB21" s="68" t="str">
        <f>IF(OR($E21="",$G21=""),"",IF(AND($E$3=6),'Marks Entry 6th'!AR20,IF(AND($E$3=7),'Marks Entry 7th'!AR20,"")))</f>
        <v/>
      </c>
      <c r="CC21" s="66" t="str">
        <f t="shared" si="40"/>
        <v/>
      </c>
      <c r="CD21" s="63" t="str">
        <f t="shared" si="41"/>
        <v/>
      </c>
      <c r="CE21" s="109">
        <f t="shared" si="42"/>
        <v>0</v>
      </c>
      <c r="CF21" s="109" t="str">
        <f t="shared" si="43"/>
        <v/>
      </c>
      <c r="CG21" s="109" t="str">
        <f t="shared" si="44"/>
        <v/>
      </c>
      <c r="CH21" s="109" t="str">
        <f t="shared" si="45"/>
        <v/>
      </c>
      <c r="CI21" s="109" t="str">
        <f t="shared" si="46"/>
        <v/>
      </c>
      <c r="CJ21" s="111" t="str">
        <f t="shared" si="47"/>
        <v/>
      </c>
      <c r="CK21" s="121" t="str">
        <f>IF(OR($E21="",$G21=""),"",IF(AND($E$3=6),'Marks Entry 6th'!AS20,IF(AND($E$3=7),'Marks Entry 7th'!AS20,"")))</f>
        <v/>
      </c>
      <c r="CL21" s="121" t="str">
        <f>IF(OR($E21="",$G21=""),"",IF(AND($E$3=6),'Marks Entry 6th'!AT20,IF(AND($E$3=7),'Marks Entry 7th'!AT20,"")))</f>
        <v/>
      </c>
      <c r="CM21" s="121" t="str">
        <f>IF(OR($E21="",$G21=""),"",IF(AND($E$3=6),'Marks Entry 6th'!AU20,IF(AND($E$3=7),'Marks Entry 7th'!AU20,"")))</f>
        <v/>
      </c>
      <c r="CN21" s="121" t="str">
        <f>IF(OR($E21="",$G21=""),"",IF(AND($E$3=6),'Marks Entry 6th'!AV20,IF(AND($E$3=7),'Marks Entry 7th'!AV20,"")))</f>
        <v/>
      </c>
      <c r="CO21" s="63" t="str">
        <f t="shared" si="48"/>
        <v/>
      </c>
      <c r="CP21" s="121" t="str">
        <f>IF(OR($E21="",$G21=""),"",IF(AND($E$3=6),'Marks Entry 6th'!AW20,IF(AND($E$3=7),'Marks Entry 7th'!AW20,"")))</f>
        <v/>
      </c>
      <c r="CQ21" s="121" t="str">
        <f>IF(OR($E21="",$G21=""),"",IF(AND($E$3=6),'Marks Entry 6th'!AX20,IF(AND($E$3=7),'Marks Entry 7th'!AX20,"")))</f>
        <v/>
      </c>
      <c r="CR21" s="66" t="str">
        <f t="shared" si="49"/>
        <v/>
      </c>
      <c r="CS21" s="63">
        <f t="shared" si="50"/>
        <v>0</v>
      </c>
      <c r="CT21" s="68" t="str">
        <f>IF(OR($E21="",$G21=""),"",IF(AND($E$3=6),'Marks Entry 6th'!AY20,IF(AND($E$3=7),'Marks Entry 7th'!AY20,"")))</f>
        <v/>
      </c>
      <c r="CU21" s="68" t="str">
        <f>IF(OR($E21="",$G21=""),"",IF(AND($E$3=6),'Marks Entry 6th'!AZ20,IF(AND($E$3=7),'Marks Entry 7th'!AZ20,"")))</f>
        <v/>
      </c>
      <c r="CV21" s="66" t="str">
        <f t="shared" si="51"/>
        <v/>
      </c>
      <c r="CW21" s="63" t="str">
        <f t="shared" si="52"/>
        <v/>
      </c>
      <c r="CX21" s="109">
        <f t="shared" si="53"/>
        <v>0</v>
      </c>
      <c r="CY21" s="109" t="str">
        <f t="shared" si="54"/>
        <v/>
      </c>
      <c r="CZ21" s="109" t="str">
        <f t="shared" si="55"/>
        <v/>
      </c>
      <c r="DA21" s="109" t="str">
        <f t="shared" si="56"/>
        <v/>
      </c>
      <c r="DB21" s="109" t="str">
        <f t="shared" si="57"/>
        <v/>
      </c>
      <c r="DC21" s="111" t="str">
        <f t="shared" si="58"/>
        <v/>
      </c>
      <c r="DD21" s="121" t="str">
        <f>IF(OR($E21="",$G21=""),"",IF(AND($E$3=6),'Marks Entry 6th'!BA20,IF(AND($E$3=7),'Marks Entry 7th'!BA20,"")))</f>
        <v/>
      </c>
      <c r="DE21" s="121" t="str">
        <f>IF(OR($E21="",$G21=""),"",IF(AND($E$3=6),'Marks Entry 6th'!BB20,IF(AND($E$3=7),'Marks Entry 7th'!BB20,"")))</f>
        <v/>
      </c>
      <c r="DF21" s="121" t="str">
        <f>IF(OR($E21="",$G21=""),"",IF(AND($E$3=6),'Marks Entry 6th'!BC20,IF(AND($E$3=7),'Marks Entry 7th'!BC20,"")))</f>
        <v/>
      </c>
      <c r="DG21" s="121" t="str">
        <f>IF(OR($E21="",$G21=""),"",IF(AND($E$3=6),'Marks Entry 6th'!BD20,IF(AND($E$3=7),'Marks Entry 7th'!BD20,"")))</f>
        <v/>
      </c>
      <c r="DH21" s="63" t="str">
        <f t="shared" si="59"/>
        <v/>
      </c>
      <c r="DI21" s="121" t="str">
        <f>IF(OR($E21="",$G21=""),"",IF(AND($E$3=6),'Marks Entry 6th'!BE20,IF(AND($E$3=7),'Marks Entry 7th'!BE20,"")))</f>
        <v/>
      </c>
      <c r="DJ21" s="121" t="str">
        <f>IF(OR($E21="",$G21=""),"",IF(AND($E$3=6),'Marks Entry 6th'!BF20,IF(AND($E$3=7),'Marks Entry 7th'!BF20,"")))</f>
        <v/>
      </c>
      <c r="DK21" s="66" t="str">
        <f t="shared" si="60"/>
        <v/>
      </c>
      <c r="DL21" s="63">
        <f t="shared" si="61"/>
        <v>0</v>
      </c>
      <c r="DM21" s="68" t="str">
        <f>IF(OR($E21="",$G21=""),"",IF(AND($E$3=6),'Marks Entry 6th'!BG20,IF(AND($E$3=7),'Marks Entry 7th'!BG20,"")))</f>
        <v/>
      </c>
      <c r="DN21" s="68" t="str">
        <f>IF(OR($E21="",$G21=""),"",IF(AND($E$3=6),'Marks Entry 6th'!BH20,IF(AND($E$3=7),'Marks Entry 7th'!BH20,"")))</f>
        <v/>
      </c>
      <c r="DO21" s="66" t="str">
        <f t="shared" si="62"/>
        <v/>
      </c>
      <c r="DP21" s="63" t="str">
        <f t="shared" si="63"/>
        <v/>
      </c>
      <c r="DQ21" s="109">
        <f t="shared" si="64"/>
        <v>0</v>
      </c>
      <c r="DR21" s="109" t="str">
        <f t="shared" si="65"/>
        <v/>
      </c>
      <c r="DS21" s="109" t="str">
        <f t="shared" si="66"/>
        <v/>
      </c>
      <c r="DT21" s="109" t="str">
        <f t="shared" si="67"/>
        <v/>
      </c>
      <c r="DU21" s="109" t="str">
        <f t="shared" si="68"/>
        <v/>
      </c>
      <c r="DV21" s="111" t="str">
        <f t="shared" si="69"/>
        <v/>
      </c>
      <c r="DW21" s="53" t="str">
        <f>IF(OR($E21="",$G21=""),"",IF(AND($E$3=6),'Marks Entry 6th'!BI20,IF(AND($E$3=7),'Marks Entry 7th'!BI20,"")))</f>
        <v/>
      </c>
      <c r="DX21" s="53" t="str">
        <f>IF(OR($E21="",$G21=""),"",IF(AND($E$3=6),'Marks Entry 6th'!BJ20,IF(AND($E$3=7),'Marks Entry 7th'!BJ20,"")))</f>
        <v/>
      </c>
      <c r="DY21" s="53" t="str">
        <f>IF(OR($E21="",$G21=""),"",IF(AND($E$3=6),'Marks Entry 6th'!BK20,IF(AND($E$3=7),'Marks Entry 7th'!BK20,"")))</f>
        <v/>
      </c>
      <c r="DZ21" s="53" t="str">
        <f>IF(OR($E21="",$G21=""),"",IF(AND($E$3=6),'Marks Entry 6th'!BL20,IF(AND($E$3=7),'Marks Entry 7th'!BL20,"")))</f>
        <v/>
      </c>
      <c r="EA21" s="53" t="str">
        <f>IF(OR($E21="",$G21=""),"",IF(AND($E$3=6),'Marks Entry 6th'!BM20,IF(AND($E$3=7),'Marks Entry 7th'!BM20,"")))</f>
        <v/>
      </c>
      <c r="EB21" s="122" t="str">
        <f t="shared" si="70"/>
        <v/>
      </c>
      <c r="EC21" s="123">
        <f t="shared" si="71"/>
        <v>0</v>
      </c>
      <c r="ED21" s="123" t="str">
        <f t="shared" si="72"/>
        <v/>
      </c>
      <c r="EE21" s="123" t="str">
        <f t="shared" si="73"/>
        <v/>
      </c>
      <c r="EF21" s="110" t="str">
        <f t="shared" si="74"/>
        <v/>
      </c>
      <c r="EG21" s="53" t="str">
        <f>IF(OR($E21="",$G21=""),"",IF(AND($E$3=6),'Marks Entry 6th'!BN20,IF(AND($E$3=7),'Marks Entry 7th'!BN20,"")))</f>
        <v/>
      </c>
      <c r="EH21" s="53" t="str">
        <f>IF(OR($E21="",$G21=""),"",IF(AND($E$3=6),'Marks Entry 6th'!BO20,IF(AND($E$3=7),'Marks Entry 7th'!BO20,"")))</f>
        <v/>
      </c>
      <c r="EI21" s="53" t="str">
        <f>IF(OR($E21="",$G21=""),"",IF(AND($E$3=6),'Marks Entry 6th'!BP20,IF(AND($E$3=7),'Marks Entry 7th'!BP20,"")))</f>
        <v/>
      </c>
      <c r="EJ21" s="53" t="str">
        <f>IF(OR($E21="",$G21=""),"",IF(AND($E$3=6),'Marks Entry 6th'!BQ20,IF(AND($E$3=7),'Marks Entry 7th'!BQ20,"")))</f>
        <v/>
      </c>
      <c r="EK21" s="53" t="str">
        <f>IF(OR($E21="",$G21=""),"",IF(AND($E$3=6),'Marks Entry 6th'!BR20,IF(AND($E$3=7),'Marks Entry 7th'!BR20,"")))</f>
        <v/>
      </c>
      <c r="EL21" s="122" t="str">
        <f t="shared" si="75"/>
        <v/>
      </c>
      <c r="EM21" s="123">
        <f t="shared" si="76"/>
        <v>0</v>
      </c>
      <c r="EN21" s="123" t="str">
        <f t="shared" si="77"/>
        <v/>
      </c>
      <c r="EO21" s="123" t="str">
        <f t="shared" si="78"/>
        <v/>
      </c>
      <c r="EP21" s="110" t="str">
        <f t="shared" si="79"/>
        <v/>
      </c>
      <c r="EQ21" s="53" t="str">
        <f>IF(OR($E21="",$G21=""),"",IF(AND($E$3=6),'Marks Entry 6th'!BS20,IF(AND($E$3=7),'Marks Entry 7th'!BS20,"")))</f>
        <v/>
      </c>
      <c r="ER21" s="53" t="str">
        <f>IF(OR($E21="",$G21=""),"",IF(AND($E$3=6),'Marks Entry 6th'!BT20,IF(AND($E$3=7),'Marks Entry 7th'!BT20,"")))</f>
        <v/>
      </c>
      <c r="ES21" s="53" t="str">
        <f>IF(OR($E21="",$G21=""),"",IF(AND($E$3=6),'Marks Entry 6th'!BU20,IF(AND($E$3=7),'Marks Entry 7th'!BU20,"")))</f>
        <v/>
      </c>
      <c r="ET21" s="53" t="str">
        <f>IF(OR($E21="",$G21=""),"",IF(AND($E$3=6),'Marks Entry 6th'!BV20,IF(AND($E$3=7),'Marks Entry 7th'!BV20,"")))</f>
        <v/>
      </c>
      <c r="EU21" s="53" t="str">
        <f>IF(OR($E21="",$G21=""),"",IF(AND($E$3=6),'Marks Entry 6th'!BW20,IF(AND($E$3=7),'Marks Entry 7th'!BW20,"")))</f>
        <v/>
      </c>
      <c r="EV21" s="122" t="str">
        <f t="shared" si="80"/>
        <v/>
      </c>
      <c r="EW21" s="123">
        <f t="shared" si="81"/>
        <v>0</v>
      </c>
      <c r="EX21" s="123" t="str">
        <f t="shared" si="82"/>
        <v/>
      </c>
      <c r="EY21" s="123" t="str">
        <f t="shared" si="83"/>
        <v/>
      </c>
      <c r="EZ21" s="110" t="str">
        <f t="shared" si="84"/>
        <v/>
      </c>
      <c r="FA21" s="373" t="str">
        <f>IF(OR($E21="",$G21=""),"",IF(AND('Marks Entry 6th'!BX20="",'Marks Entry 7th'!BX20=""),"",IF(AND($E$3=6),'Marks Entry 6th'!BX20,IF(AND($E$3=7),'Marks Entry 7th'!BX20,""))))</f>
        <v/>
      </c>
      <c r="FB21" s="373" t="str">
        <f>IF(OR($E21="",$G21=""),"",IF(AND('Marks Entry 6th'!BY20="",'Marks Entry 7th'!BY20=""),"",IF(AND($E$3=6),'Marks Entry 6th'!BY20,IF(AND($E$3=7),'Marks Entry 7th'!BY20,""))))</f>
        <v/>
      </c>
      <c r="FC21" s="374" t="str">
        <f t="shared" si="85"/>
        <v/>
      </c>
      <c r="FD21" s="110" t="str">
        <f t="shared" si="86"/>
        <v/>
      </c>
      <c r="FE21" s="373" t="str">
        <f>IF(OR($E21="",$G21=""),"",IF(AND('Marks Entry 6th'!BZ20="",'Marks Entry 7th'!BZ20=""),"",IF(AND($E$3=6),'Marks Entry 6th'!BZ20,IF(AND($E$3=7),'Marks Entry 7th'!BZ20,""))))</f>
        <v/>
      </c>
      <c r="FF21" s="373" t="str">
        <f>IF(OR($E21="",$G21=""),"",IF(AND('Marks Entry 6th'!CA20="",'Marks Entry 7th'!CA20=""),"",IF(AND($E$3=6),'Marks Entry 6th'!CA20,IF(AND($E$3=7),'Marks Entry 7th'!CA20,""))))</f>
        <v/>
      </c>
      <c r="FG21" s="374" t="str">
        <f t="shared" si="87"/>
        <v/>
      </c>
      <c r="FH21" s="110" t="str">
        <f t="shared" si="88"/>
        <v/>
      </c>
      <c r="FI21" s="79" t="str">
        <f t="shared" si="89"/>
        <v/>
      </c>
      <c r="FJ21" s="335" t="str">
        <f t="shared" si="90"/>
        <v/>
      </c>
      <c r="FK21" s="85" t="str">
        <f t="shared" si="91"/>
        <v/>
      </c>
      <c r="FL21" s="226" t="str">
        <f t="shared" si="92"/>
        <v/>
      </c>
      <c r="FM21" s="86" t="str">
        <f t="shared" si="93"/>
        <v/>
      </c>
      <c r="FN21" s="334" t="str">
        <f>IFERROR(IF(B21="NSO","NSO",IF(OR(D21="",G21="",F21=""),"",IF(AND(FJ21&gt;=36,'Master sheet'!$D$11="Hindi"),"कक्षा क्रमोन्नत",IF(AND(FJ21&gt;=36,'Master sheet'!$D$11="English"),"Promoted",IF(AND(FJ21&lt;36,'Master sheet'!$D$11="Hindi"),"पुनः परीक्षा","Re-Exam"))))),"")</f>
        <v/>
      </c>
      <c r="FO21" s="54" t="str">
        <f>IF(OR($E21="",$G21=""),"",IF(AND($E$3=6,'Marks Entry 6th'!CB20=""),"",IF(AND($E$3=7,'Marks Entry 7th'!CB20=""),"",IF(AND($E$3=6),'Marks Entry 6th'!CB20,IF(AND($E$3=7),'Marks Entry 7th'!CB20,"")))))</f>
        <v/>
      </c>
      <c r="FP21" s="54" t="str">
        <f>IF(OR($E21="",$G21=""),"",IF(AND($E$3=6,'Marks Entry 6th'!CC20=""),"",IF(AND($E$3=7,'Marks Entry 7th'!CC20=""),"",IF(AND($E$3=6),'Marks Entry 6th'!CC20,IF(AND($E$3=7),'Marks Entry 7th'!CC20,"")))))</f>
        <v/>
      </c>
      <c r="FQ21" s="56"/>
      <c r="FY21" s="57">
        <f>IF(AND($E$3=6),'Marks Entry 6th'!I20,IF(AND($E$3=7),'Marks Entry 7th'!I20,""))</f>
        <v>714</v>
      </c>
      <c r="FZ21" s="57">
        <f t="shared" si="94"/>
        <v>0</v>
      </c>
    </row>
    <row r="22" spans="1:182" ht="18.95" customHeight="1">
      <c r="A22" s="69">
        <v>15</v>
      </c>
      <c r="B22" s="69">
        <f>IF(OR(FY22=0,FY22=""),"",IF(AND($E$3=6),'Marks Entry 6th'!I21,IF(AND($E$3=7),'Marks Entry 7th'!I21,"")))</f>
        <v>715</v>
      </c>
      <c r="C22" s="70" t="str">
        <f>IF(OR(B22=0,B22=""),"",IF(AND($E$3=6,'Marks Entry 6th'!B21=""),"",IF(AND($E$3=7,'Marks Entry 7th'!B21=""),"",IF(AND($E$3=6,'Marks Entry 6th'!B21),'Marks Entry 6th'!B21,IF(AND($E$3=7),'Marks Entry 7th'!B21,"")))))</f>
        <v/>
      </c>
      <c r="D22" s="70" t="str">
        <f>IF(OR(B22=0,B22=""),"",IF(AND($E$3=6,'Marks Entry 6th'!C21=""),"",IF(AND($E$3=7,'Marks Entry 7th'!C21=""),"",IF(AND($E$3=6),'Marks Entry 6th'!C21,IF(AND($E$3=7),'Marks Entry 7th'!C21,"")))))</f>
        <v/>
      </c>
      <c r="E22" s="307" t="str">
        <f>IF(OR(B22=0,B22=""),"",IF(AND($E$3=6,'Marks Entry 6th'!E21=""),"",IF(AND($E$3=7,'Marks Entry 7th'!E21=""),"",IF(AND($E$3=6),'Marks Entry 6th'!E21,IF(AND($E$3=7),'Marks Entry 7th'!E21,"")))))</f>
        <v/>
      </c>
      <c r="F22" s="70" t="str">
        <f>IF(OR(B22=0,B22=""),"",IF(AND($E$3=6,'Marks Entry 6th'!D21=""),"",IF(AND($E$3=7,'Marks Entry 7th'!D21=""),"",IF(AND($E$3=6),'Marks Entry 6th'!D21,IF(AND($E$3=7),'Marks Entry 7th'!D21,"")))))</f>
        <v/>
      </c>
      <c r="G22" s="306" t="str">
        <f>IF(OR(B22=0,B22=""),"",IF(AND($E$3=6,'Marks Entry 6th'!F21=""),"",IF(AND($E$3=7,'Marks Entry 7th'!F21=""),"",IF(AND($E$3=6),UPPER('Marks Entry 6th'!F21),IF(AND($E$3=7),UPPER('Marks Entry 7th'!F21),"")))))</f>
        <v/>
      </c>
      <c r="H22" s="306" t="str">
        <f>IF(OR(B22=0,B22=""),"",IF(AND($E$3=6,'Marks Entry 6th'!G21=""),"",IF(AND($E$3=7,'Marks Entry 7th'!G21=""),"",IF(AND($E$3=6),UPPER('Marks Entry 6th'!G21),IF(AND($E$3=7),UPPER('Marks Entry 7th'!G21),"")))))</f>
        <v/>
      </c>
      <c r="I22" s="306" t="str">
        <f>IF(OR(B22=0,B22=""),"",IF(AND($E$3=6,'Marks Entry 6th'!H21=""),"",IF(AND($E$3=7,'Marks Entry 7th'!H21=""),"",IF(AND($E$3=6),UPPER('Marks Entry 6th'!H21),IF(AND($E$3=7),UPPER('Marks Entry 7th'!H21),"")))))</f>
        <v/>
      </c>
      <c r="J22" s="65" t="str">
        <f>IF(OR(B22=0,B22=""),"",IF(AND($E$3=6,'Marks Entry 6th'!J21=""),"",IF(AND($E$3=7,'Marks Entry 7th'!J21=""),"",IF(AND($E$3=6),'Marks Entry 6th'!J21,IF(AND($E$3=7),'Marks Entry 7th'!J21,"")))))</f>
        <v/>
      </c>
      <c r="K22" s="65" t="str">
        <f>IF(OR(B22=0,B22=""),"",IF(AND($E$3=6,'Marks Entry 6th'!K21=""),"",IF(AND($E$3=7,'Marks Entry 7th'!K21=""),"",IF(AND($E$3=6),'Marks Entry 6th'!K21,IF(AND($E$3=7),'Marks Entry 7th'!K21,"")))))</f>
        <v/>
      </c>
      <c r="L22" s="121" t="str">
        <f>IF(OR($E22="",$G22=""),"",IF(AND($E$3=6),'Marks Entry 6th'!L21,IF(AND($E$3=7),'Marks Entry 7th'!L21,"")))</f>
        <v/>
      </c>
      <c r="M22" s="121" t="str">
        <f>IF(OR($E22="",$G22=""),"",IF(AND($E$3=6),'Marks Entry 6th'!M21,IF(AND($E$3=7),'Marks Entry 7th'!M21,"")))</f>
        <v/>
      </c>
      <c r="N22" s="121" t="str">
        <f>IF(OR($E22="",$G22=""),"",IF(AND($E$3=6),'Marks Entry 6th'!N21,IF(AND($E$3=7),'Marks Entry 7th'!N21,"")))</f>
        <v/>
      </c>
      <c r="O22" s="121" t="str">
        <f>IF(OR($E22="",$G22=""),"",IF(AND($E$3=6),'Marks Entry 6th'!O21,IF(AND($E$3=7),'Marks Entry 7th'!O21,"")))</f>
        <v/>
      </c>
      <c r="P22" s="63" t="str">
        <f t="shared" si="4"/>
        <v/>
      </c>
      <c r="Q22" s="121" t="str">
        <f>IF(OR($E22="",$G22=""),"",IF(AND($E$3=6),'Marks Entry 6th'!P21,IF(AND($E$3=7),'Marks Entry 7th'!P21,"")))</f>
        <v/>
      </c>
      <c r="R22" s="121" t="str">
        <f>IF(OR($E22="",$G22=""),"",IF(AND($E$3=6),'Marks Entry 6th'!Q21,IF(AND($E$3=7),'Marks Entry 7th'!Q21,"")))</f>
        <v/>
      </c>
      <c r="S22" s="66" t="str">
        <f t="shared" si="5"/>
        <v/>
      </c>
      <c r="T22" s="63">
        <f t="shared" si="6"/>
        <v>0</v>
      </c>
      <c r="U22" s="68" t="str">
        <f>IF(OR($E22="",$G22=""),"",IF(AND($E$3=6),'Marks Entry 6th'!R21,IF(AND($E$3=7),'Marks Entry 7th'!R21,"")))</f>
        <v/>
      </c>
      <c r="V22" s="68" t="str">
        <f>IF(OR($E22="",$G22=""),"",IF(AND($E$3=6),'Marks Entry 6th'!S21,IF(AND($E$3=7),'Marks Entry 7th'!S21,"")))</f>
        <v/>
      </c>
      <c r="W22" s="67" t="str">
        <f t="shared" si="7"/>
        <v/>
      </c>
      <c r="X22" s="63" t="str">
        <f t="shared" si="8"/>
        <v/>
      </c>
      <c r="Y22" s="109">
        <f t="shared" si="9"/>
        <v>0</v>
      </c>
      <c r="Z22" s="109" t="str">
        <f t="shared" si="10"/>
        <v/>
      </c>
      <c r="AA22" s="109" t="str">
        <f t="shared" si="11"/>
        <v/>
      </c>
      <c r="AB22" s="109" t="str">
        <f t="shared" si="12"/>
        <v/>
      </c>
      <c r="AC22" s="109" t="str">
        <f t="shared" si="13"/>
        <v/>
      </c>
      <c r="AD22" s="111" t="str">
        <f t="shared" si="14"/>
        <v/>
      </c>
      <c r="AE22" s="121" t="str">
        <f>IF(OR($E22="",$G22=""),"",IF(AND($E$3=6),'Marks Entry 6th'!T21,IF(AND($E$3=7),'Marks Entry 7th'!T21,"")))</f>
        <v/>
      </c>
      <c r="AF22" s="121" t="str">
        <f>IF(OR($E22="",$G22=""),"",IF(AND($E$3=6),'Marks Entry 6th'!U21,IF(AND($E$3=7),'Marks Entry 7th'!U21,"")))</f>
        <v/>
      </c>
      <c r="AG22" s="121" t="str">
        <f>IF(OR($E22="",$G22=""),"",IF(AND($E$3=6),'Marks Entry 6th'!V21,IF(AND($E$3=7),'Marks Entry 7th'!V21,"")))</f>
        <v/>
      </c>
      <c r="AH22" s="121" t="str">
        <f>IF(OR($E22="",$G22=""),"",IF(AND($E$3=6),'Marks Entry 6th'!W21,IF(AND($E$3=7),'Marks Entry 7th'!W21,"")))</f>
        <v/>
      </c>
      <c r="AI22" s="63" t="str">
        <f t="shared" si="15"/>
        <v/>
      </c>
      <c r="AJ22" s="121" t="str">
        <f>IF(OR($E22="",$G22=""),"",IF(AND($E$3=6),'Marks Entry 6th'!X21,IF(AND($E$3=7),'Marks Entry 7th'!X21,"")))</f>
        <v/>
      </c>
      <c r="AK22" s="121" t="str">
        <f>IF(OR($E22="",$G22=""),"",IF(AND($E$3=6),'Marks Entry 6th'!Y21,IF(AND($E$3=7),'Marks Entry 7th'!Y21,"")))</f>
        <v/>
      </c>
      <c r="AL22" s="66" t="str">
        <f t="shared" si="16"/>
        <v/>
      </c>
      <c r="AM22" s="63">
        <f t="shared" si="17"/>
        <v>0</v>
      </c>
      <c r="AN22" s="68" t="str">
        <f>IF(OR($E22="",$G22=""),"",IF(AND($E$3=6),'Marks Entry 6th'!Z21,IF(AND($E$3=7),'Marks Entry 7th'!Z21,"")))</f>
        <v/>
      </c>
      <c r="AO22" s="68" t="str">
        <f>IF(OR($E22="",$G22=""),"",IF(AND($E$3=6),'Marks Entry 6th'!AA21,IF(AND($E$3=7),'Marks Entry 7th'!AA21,"")))</f>
        <v/>
      </c>
      <c r="AP22" s="66" t="str">
        <f t="shared" si="18"/>
        <v/>
      </c>
      <c r="AQ22" s="63" t="str">
        <f t="shared" si="19"/>
        <v/>
      </c>
      <c r="AR22" s="109">
        <f t="shared" si="20"/>
        <v>0</v>
      </c>
      <c r="AS22" s="109" t="str">
        <f t="shared" si="21"/>
        <v/>
      </c>
      <c r="AT22" s="109" t="str">
        <f t="shared" si="22"/>
        <v/>
      </c>
      <c r="AU22" s="109" t="str">
        <f t="shared" si="23"/>
        <v/>
      </c>
      <c r="AV22" s="109" t="str">
        <f t="shared" si="24"/>
        <v/>
      </c>
      <c r="AW22" s="111" t="str">
        <f t="shared" si="25"/>
        <v/>
      </c>
      <c r="AX22" s="314" t="str">
        <f>IF(OR($E22="",$G22=""),"",IF(AND($E$3=6),'Marks Entry 6th'!AB21,IF(AND($E$3=7),'Marks Entry 7th'!AB21,"")))</f>
        <v/>
      </c>
      <c r="AY22" s="121" t="str">
        <f>IF(OR($E22="",$G22=""),"",IF(AND($E$3=6),'Marks Entry 6th'!AC21,IF(AND($E$3=7),'Marks Entry 7th'!AC21,"")))</f>
        <v/>
      </c>
      <c r="AZ22" s="121" t="str">
        <f>IF(OR($E22="",$G22=""),"",IF(AND($E$3=6),'Marks Entry 6th'!AD21,IF(AND($E$3=7),'Marks Entry 7th'!AD21,"")))</f>
        <v/>
      </c>
      <c r="BA22" s="121" t="str">
        <f>IF(OR($E22="",$G22=""),"",IF(AND($E$3=6),'Marks Entry 6th'!AE21,IF(AND($E$3=7),'Marks Entry 7th'!AE21,"")))</f>
        <v/>
      </c>
      <c r="BB22" s="121" t="str">
        <f>IF(OR($E22="",$G22=""),"",IF(AND($E$3=6),'Marks Entry 6th'!AF21,IF(AND($E$3=7),'Marks Entry 7th'!AF21,"")))</f>
        <v/>
      </c>
      <c r="BC22" s="63" t="str">
        <f t="shared" si="26"/>
        <v/>
      </c>
      <c r="BD22" s="121" t="str">
        <f>IF(OR($E22="",$G22=""),"",IF(AND($E$3=6),'Marks Entry 6th'!AG21,IF(AND($E$3=7),'Marks Entry 7th'!AG21,"")))</f>
        <v/>
      </c>
      <c r="BE22" s="121" t="str">
        <f>IF(OR($E22="",$G22=""),"",IF(AND($E$3=6),'Marks Entry 6th'!AH21,IF(AND($E$3=7),'Marks Entry 7th'!AH21,"")))</f>
        <v/>
      </c>
      <c r="BF22" s="66" t="str">
        <f t="shared" si="27"/>
        <v/>
      </c>
      <c r="BG22" s="63">
        <f t="shared" si="28"/>
        <v>0</v>
      </c>
      <c r="BH22" s="68" t="str">
        <f>IF(OR($E22="",$G22=""),"",IF(AND($E$3=6),'Marks Entry 6th'!AI21,IF(AND($E$3=7),'Marks Entry 7th'!AI21,"")))</f>
        <v/>
      </c>
      <c r="BI22" s="68" t="str">
        <f>IF(OR($E22="",$G22=""),"",IF(AND($E$3=6),'Marks Entry 6th'!AJ21,IF(AND($E$3=7),'Marks Entry 7th'!AJ21,"")))</f>
        <v/>
      </c>
      <c r="BJ22" s="66" t="str">
        <f t="shared" si="29"/>
        <v/>
      </c>
      <c r="BK22" s="63" t="str">
        <f t="shared" si="30"/>
        <v/>
      </c>
      <c r="BL22" s="109">
        <f t="shared" si="31"/>
        <v>0</v>
      </c>
      <c r="BM22" s="109" t="str">
        <f t="shared" si="32"/>
        <v/>
      </c>
      <c r="BN22" s="109" t="str">
        <f t="shared" si="33"/>
        <v/>
      </c>
      <c r="BO22" s="109" t="str">
        <f t="shared" si="34"/>
        <v/>
      </c>
      <c r="BP22" s="109" t="str">
        <f t="shared" si="35"/>
        <v/>
      </c>
      <c r="BQ22" s="111" t="str">
        <f t="shared" si="36"/>
        <v/>
      </c>
      <c r="BR22" s="121" t="str">
        <f>IF(OR($E22="",$G22=""),"",IF(AND($E$3=6),'Marks Entry 6th'!AK21,IF(AND($E$3=7),'Marks Entry 7th'!AK21,"")))</f>
        <v/>
      </c>
      <c r="BS22" s="121" t="str">
        <f>IF(OR($E22="",$G22=""),"",IF(AND($E$3=6),'Marks Entry 6th'!AL21,IF(AND($E$3=7),'Marks Entry 7th'!AL21,"")))</f>
        <v/>
      </c>
      <c r="BT22" s="121" t="str">
        <f>IF(OR($E22="",$G22=""),"",IF(AND($E$3=6),'Marks Entry 6th'!AM21,IF(AND($E$3=7),'Marks Entry 7th'!AM21,"")))</f>
        <v/>
      </c>
      <c r="BU22" s="121" t="str">
        <f>IF(OR($E22="",$G22=""),"",IF(AND($E$3=6),'Marks Entry 6th'!AN21,IF(AND($E$3=7),'Marks Entry 7th'!AN21,"")))</f>
        <v/>
      </c>
      <c r="BV22" s="63" t="str">
        <f t="shared" si="37"/>
        <v/>
      </c>
      <c r="BW22" s="121" t="str">
        <f>IF(OR($E22="",$G22=""),"",IF(AND($E$3=6),'Marks Entry 6th'!AO21,IF(AND($E$3=7),'Marks Entry 7th'!AO21,"")))</f>
        <v/>
      </c>
      <c r="BX22" s="121" t="str">
        <f>IF(OR($E22="",$G22=""),"",IF(AND($E$3=6),'Marks Entry 6th'!AP21,IF(AND($E$3=7),'Marks Entry 7th'!AP21,"")))</f>
        <v/>
      </c>
      <c r="BY22" s="66" t="str">
        <f t="shared" si="38"/>
        <v/>
      </c>
      <c r="BZ22" s="63">
        <f t="shared" si="39"/>
        <v>0</v>
      </c>
      <c r="CA22" s="68" t="str">
        <f>IF(OR($E22="",$G22=""),"",IF(AND($E$3=6),'Marks Entry 6th'!AQ21,IF(AND($E$3=7),'Marks Entry 7th'!AQ21,"")))</f>
        <v/>
      </c>
      <c r="CB22" s="68" t="str">
        <f>IF(OR($E22="",$G22=""),"",IF(AND($E$3=6),'Marks Entry 6th'!AR21,IF(AND($E$3=7),'Marks Entry 7th'!AR21,"")))</f>
        <v/>
      </c>
      <c r="CC22" s="66" t="str">
        <f t="shared" si="40"/>
        <v/>
      </c>
      <c r="CD22" s="63" t="str">
        <f t="shared" si="41"/>
        <v/>
      </c>
      <c r="CE22" s="109">
        <f t="shared" si="42"/>
        <v>0</v>
      </c>
      <c r="CF22" s="109" t="str">
        <f t="shared" si="43"/>
        <v/>
      </c>
      <c r="CG22" s="109" t="str">
        <f t="shared" si="44"/>
        <v/>
      </c>
      <c r="CH22" s="109" t="str">
        <f t="shared" si="45"/>
        <v/>
      </c>
      <c r="CI22" s="109" t="str">
        <f t="shared" si="46"/>
        <v/>
      </c>
      <c r="CJ22" s="111" t="str">
        <f t="shared" si="47"/>
        <v/>
      </c>
      <c r="CK22" s="121" t="str">
        <f>IF(OR($E22="",$G22=""),"",IF(AND($E$3=6),'Marks Entry 6th'!AS21,IF(AND($E$3=7),'Marks Entry 7th'!AS21,"")))</f>
        <v/>
      </c>
      <c r="CL22" s="121" t="str">
        <f>IF(OR($E22="",$G22=""),"",IF(AND($E$3=6),'Marks Entry 6th'!AT21,IF(AND($E$3=7),'Marks Entry 7th'!AT21,"")))</f>
        <v/>
      </c>
      <c r="CM22" s="121" t="str">
        <f>IF(OR($E22="",$G22=""),"",IF(AND($E$3=6),'Marks Entry 6th'!AU21,IF(AND($E$3=7),'Marks Entry 7th'!AU21,"")))</f>
        <v/>
      </c>
      <c r="CN22" s="121" t="str">
        <f>IF(OR($E22="",$G22=""),"",IF(AND($E$3=6),'Marks Entry 6th'!AV21,IF(AND($E$3=7),'Marks Entry 7th'!AV21,"")))</f>
        <v/>
      </c>
      <c r="CO22" s="63" t="str">
        <f t="shared" si="48"/>
        <v/>
      </c>
      <c r="CP22" s="121" t="str">
        <f>IF(OR($E22="",$G22=""),"",IF(AND($E$3=6),'Marks Entry 6th'!AW21,IF(AND($E$3=7),'Marks Entry 7th'!AW21,"")))</f>
        <v/>
      </c>
      <c r="CQ22" s="121" t="str">
        <f>IF(OR($E22="",$G22=""),"",IF(AND($E$3=6),'Marks Entry 6th'!AX21,IF(AND($E$3=7),'Marks Entry 7th'!AX21,"")))</f>
        <v/>
      </c>
      <c r="CR22" s="66" t="str">
        <f t="shared" si="49"/>
        <v/>
      </c>
      <c r="CS22" s="63">
        <f t="shared" si="50"/>
        <v>0</v>
      </c>
      <c r="CT22" s="68" t="str">
        <f>IF(OR($E22="",$G22=""),"",IF(AND($E$3=6),'Marks Entry 6th'!AY21,IF(AND($E$3=7),'Marks Entry 7th'!AY21,"")))</f>
        <v/>
      </c>
      <c r="CU22" s="68" t="str">
        <f>IF(OR($E22="",$G22=""),"",IF(AND($E$3=6),'Marks Entry 6th'!AZ21,IF(AND($E$3=7),'Marks Entry 7th'!AZ21,"")))</f>
        <v/>
      </c>
      <c r="CV22" s="66" t="str">
        <f t="shared" si="51"/>
        <v/>
      </c>
      <c r="CW22" s="63" t="str">
        <f t="shared" si="52"/>
        <v/>
      </c>
      <c r="CX22" s="109">
        <f t="shared" si="53"/>
        <v>0</v>
      </c>
      <c r="CY22" s="109" t="str">
        <f t="shared" si="54"/>
        <v/>
      </c>
      <c r="CZ22" s="109" t="str">
        <f t="shared" si="55"/>
        <v/>
      </c>
      <c r="DA22" s="109" t="str">
        <f t="shared" si="56"/>
        <v/>
      </c>
      <c r="DB22" s="109" t="str">
        <f t="shared" si="57"/>
        <v/>
      </c>
      <c r="DC22" s="111" t="str">
        <f t="shared" si="58"/>
        <v/>
      </c>
      <c r="DD22" s="121" t="str">
        <f>IF(OR($E22="",$G22=""),"",IF(AND($E$3=6),'Marks Entry 6th'!BA21,IF(AND($E$3=7),'Marks Entry 7th'!BA21,"")))</f>
        <v/>
      </c>
      <c r="DE22" s="121" t="str">
        <f>IF(OR($E22="",$G22=""),"",IF(AND($E$3=6),'Marks Entry 6th'!BB21,IF(AND($E$3=7),'Marks Entry 7th'!BB21,"")))</f>
        <v/>
      </c>
      <c r="DF22" s="121" t="str">
        <f>IF(OR($E22="",$G22=""),"",IF(AND($E$3=6),'Marks Entry 6th'!BC21,IF(AND($E$3=7),'Marks Entry 7th'!BC21,"")))</f>
        <v/>
      </c>
      <c r="DG22" s="121" t="str">
        <f>IF(OR($E22="",$G22=""),"",IF(AND($E$3=6),'Marks Entry 6th'!BD21,IF(AND($E$3=7),'Marks Entry 7th'!BD21,"")))</f>
        <v/>
      </c>
      <c r="DH22" s="63" t="str">
        <f t="shared" si="59"/>
        <v/>
      </c>
      <c r="DI22" s="121" t="str">
        <f>IF(OR($E22="",$G22=""),"",IF(AND($E$3=6),'Marks Entry 6th'!BE21,IF(AND($E$3=7),'Marks Entry 7th'!BE21,"")))</f>
        <v/>
      </c>
      <c r="DJ22" s="121" t="str">
        <f>IF(OR($E22="",$G22=""),"",IF(AND($E$3=6),'Marks Entry 6th'!BF21,IF(AND($E$3=7),'Marks Entry 7th'!BF21,"")))</f>
        <v/>
      </c>
      <c r="DK22" s="66" t="str">
        <f t="shared" si="60"/>
        <v/>
      </c>
      <c r="DL22" s="63">
        <f t="shared" si="61"/>
        <v>0</v>
      </c>
      <c r="DM22" s="68" t="str">
        <f>IF(OR($E22="",$G22=""),"",IF(AND($E$3=6),'Marks Entry 6th'!BG21,IF(AND($E$3=7),'Marks Entry 7th'!BG21,"")))</f>
        <v/>
      </c>
      <c r="DN22" s="68" t="str">
        <f>IF(OR($E22="",$G22=""),"",IF(AND($E$3=6),'Marks Entry 6th'!BH21,IF(AND($E$3=7),'Marks Entry 7th'!BH21,"")))</f>
        <v/>
      </c>
      <c r="DO22" s="66" t="str">
        <f t="shared" si="62"/>
        <v/>
      </c>
      <c r="DP22" s="63" t="str">
        <f t="shared" si="63"/>
        <v/>
      </c>
      <c r="DQ22" s="109">
        <f t="shared" si="64"/>
        <v>0</v>
      </c>
      <c r="DR22" s="109" t="str">
        <f t="shared" si="65"/>
        <v/>
      </c>
      <c r="DS22" s="109" t="str">
        <f t="shared" si="66"/>
        <v/>
      </c>
      <c r="DT22" s="109" t="str">
        <f t="shared" si="67"/>
        <v/>
      </c>
      <c r="DU22" s="109" t="str">
        <f t="shared" si="68"/>
        <v/>
      </c>
      <c r="DV22" s="111" t="str">
        <f t="shared" si="69"/>
        <v/>
      </c>
      <c r="DW22" s="53" t="str">
        <f>IF(OR($E22="",$G22=""),"",IF(AND($E$3=6),'Marks Entry 6th'!BI21,IF(AND($E$3=7),'Marks Entry 7th'!BI21,"")))</f>
        <v/>
      </c>
      <c r="DX22" s="53" t="str">
        <f>IF(OR($E22="",$G22=""),"",IF(AND($E$3=6),'Marks Entry 6th'!BJ21,IF(AND($E$3=7),'Marks Entry 7th'!BJ21,"")))</f>
        <v/>
      </c>
      <c r="DY22" s="53" t="str">
        <f>IF(OR($E22="",$G22=""),"",IF(AND($E$3=6),'Marks Entry 6th'!BK21,IF(AND($E$3=7),'Marks Entry 7th'!BK21,"")))</f>
        <v/>
      </c>
      <c r="DZ22" s="53" t="str">
        <f>IF(OR($E22="",$G22=""),"",IF(AND($E$3=6),'Marks Entry 6th'!BL21,IF(AND($E$3=7),'Marks Entry 7th'!BL21,"")))</f>
        <v/>
      </c>
      <c r="EA22" s="53" t="str">
        <f>IF(OR($E22="",$G22=""),"",IF(AND($E$3=6),'Marks Entry 6th'!BM21,IF(AND($E$3=7),'Marks Entry 7th'!BM21,"")))</f>
        <v/>
      </c>
      <c r="EB22" s="122" t="str">
        <f t="shared" si="70"/>
        <v/>
      </c>
      <c r="EC22" s="123">
        <f t="shared" si="71"/>
        <v>0</v>
      </c>
      <c r="ED22" s="123" t="str">
        <f t="shared" si="72"/>
        <v/>
      </c>
      <c r="EE22" s="123" t="str">
        <f t="shared" si="73"/>
        <v/>
      </c>
      <c r="EF22" s="110" t="str">
        <f t="shared" si="74"/>
        <v/>
      </c>
      <c r="EG22" s="53" t="str">
        <f>IF(OR($E22="",$G22=""),"",IF(AND($E$3=6),'Marks Entry 6th'!BN21,IF(AND($E$3=7),'Marks Entry 7th'!BN21,"")))</f>
        <v/>
      </c>
      <c r="EH22" s="53" t="str">
        <f>IF(OR($E22="",$G22=""),"",IF(AND($E$3=6),'Marks Entry 6th'!BO21,IF(AND($E$3=7),'Marks Entry 7th'!BO21,"")))</f>
        <v/>
      </c>
      <c r="EI22" s="53" t="str">
        <f>IF(OR($E22="",$G22=""),"",IF(AND($E$3=6),'Marks Entry 6th'!BP21,IF(AND($E$3=7),'Marks Entry 7th'!BP21,"")))</f>
        <v/>
      </c>
      <c r="EJ22" s="53" t="str">
        <f>IF(OR($E22="",$G22=""),"",IF(AND($E$3=6),'Marks Entry 6th'!BQ21,IF(AND($E$3=7),'Marks Entry 7th'!BQ21,"")))</f>
        <v/>
      </c>
      <c r="EK22" s="53" t="str">
        <f>IF(OR($E22="",$G22=""),"",IF(AND($E$3=6),'Marks Entry 6th'!BR21,IF(AND($E$3=7),'Marks Entry 7th'!BR21,"")))</f>
        <v/>
      </c>
      <c r="EL22" s="122" t="str">
        <f t="shared" si="75"/>
        <v/>
      </c>
      <c r="EM22" s="123">
        <f t="shared" si="76"/>
        <v>0</v>
      </c>
      <c r="EN22" s="123" t="str">
        <f t="shared" si="77"/>
        <v/>
      </c>
      <c r="EO22" s="123" t="str">
        <f t="shared" si="78"/>
        <v/>
      </c>
      <c r="EP22" s="110" t="str">
        <f t="shared" si="79"/>
        <v/>
      </c>
      <c r="EQ22" s="53" t="str">
        <f>IF(OR($E22="",$G22=""),"",IF(AND($E$3=6),'Marks Entry 6th'!BS21,IF(AND($E$3=7),'Marks Entry 7th'!BS21,"")))</f>
        <v/>
      </c>
      <c r="ER22" s="53" t="str">
        <f>IF(OR($E22="",$G22=""),"",IF(AND($E$3=6),'Marks Entry 6th'!BT21,IF(AND($E$3=7),'Marks Entry 7th'!BT21,"")))</f>
        <v/>
      </c>
      <c r="ES22" s="53" t="str">
        <f>IF(OR($E22="",$G22=""),"",IF(AND($E$3=6),'Marks Entry 6th'!BU21,IF(AND($E$3=7),'Marks Entry 7th'!BU21,"")))</f>
        <v/>
      </c>
      <c r="ET22" s="53" t="str">
        <f>IF(OR($E22="",$G22=""),"",IF(AND($E$3=6),'Marks Entry 6th'!BV21,IF(AND($E$3=7),'Marks Entry 7th'!BV21,"")))</f>
        <v/>
      </c>
      <c r="EU22" s="53" t="str">
        <f>IF(OR($E22="",$G22=""),"",IF(AND($E$3=6),'Marks Entry 6th'!BW21,IF(AND($E$3=7),'Marks Entry 7th'!BW21,"")))</f>
        <v/>
      </c>
      <c r="EV22" s="122" t="str">
        <f t="shared" si="80"/>
        <v/>
      </c>
      <c r="EW22" s="123">
        <f t="shared" si="81"/>
        <v>0</v>
      </c>
      <c r="EX22" s="123" t="str">
        <f t="shared" si="82"/>
        <v/>
      </c>
      <c r="EY22" s="123" t="str">
        <f t="shared" si="83"/>
        <v/>
      </c>
      <c r="EZ22" s="110" t="str">
        <f t="shared" si="84"/>
        <v/>
      </c>
      <c r="FA22" s="373" t="str">
        <f>IF(OR($E22="",$G22=""),"",IF(AND('Marks Entry 6th'!BX21="",'Marks Entry 7th'!BX21=""),"",IF(AND($E$3=6),'Marks Entry 6th'!BX21,IF(AND($E$3=7),'Marks Entry 7th'!BX21,""))))</f>
        <v/>
      </c>
      <c r="FB22" s="373" t="str">
        <f>IF(OR($E22="",$G22=""),"",IF(AND('Marks Entry 6th'!BY21="",'Marks Entry 7th'!BY21=""),"",IF(AND($E$3=6),'Marks Entry 6th'!BY21,IF(AND($E$3=7),'Marks Entry 7th'!BY21,""))))</f>
        <v/>
      </c>
      <c r="FC22" s="374" t="str">
        <f t="shared" si="85"/>
        <v/>
      </c>
      <c r="FD22" s="110" t="str">
        <f t="shared" si="86"/>
        <v/>
      </c>
      <c r="FE22" s="373" t="str">
        <f>IF(OR($E22="",$G22=""),"",IF(AND('Marks Entry 6th'!BZ21="",'Marks Entry 7th'!BZ21=""),"",IF(AND($E$3=6),'Marks Entry 6th'!BZ21,IF(AND($E$3=7),'Marks Entry 7th'!BZ21,""))))</f>
        <v/>
      </c>
      <c r="FF22" s="373" t="str">
        <f>IF(OR($E22="",$G22=""),"",IF(AND('Marks Entry 6th'!CA21="",'Marks Entry 7th'!CA21=""),"",IF(AND($E$3=6),'Marks Entry 6th'!CA21,IF(AND($E$3=7),'Marks Entry 7th'!CA21,""))))</f>
        <v/>
      </c>
      <c r="FG22" s="374" t="str">
        <f t="shared" si="87"/>
        <v/>
      </c>
      <c r="FH22" s="110" t="str">
        <f t="shared" si="88"/>
        <v/>
      </c>
      <c r="FI22" s="79" t="str">
        <f t="shared" si="89"/>
        <v/>
      </c>
      <c r="FJ22" s="335" t="str">
        <f t="shared" si="90"/>
        <v/>
      </c>
      <c r="FK22" s="85" t="str">
        <f t="shared" si="91"/>
        <v/>
      </c>
      <c r="FL22" s="226" t="str">
        <f t="shared" si="92"/>
        <v/>
      </c>
      <c r="FM22" s="86" t="str">
        <f t="shared" si="93"/>
        <v/>
      </c>
      <c r="FN22" s="334" t="str">
        <f>IFERROR(IF(B22="NSO","NSO",IF(OR(D22="",G22="",F22=""),"",IF(AND(FJ22&gt;=36,'Master sheet'!$D$11="Hindi"),"कक्षा क्रमोन्नत",IF(AND(FJ22&gt;=36,'Master sheet'!$D$11="English"),"Promoted",IF(AND(FJ22&lt;36,'Master sheet'!$D$11="Hindi"),"पुनः परीक्षा","Re-Exam"))))),"")</f>
        <v/>
      </c>
      <c r="FO22" s="54" t="str">
        <f>IF(OR($E22="",$G22=""),"",IF(AND($E$3=6,'Marks Entry 6th'!CB21=""),"",IF(AND($E$3=7,'Marks Entry 7th'!CB21=""),"",IF(AND($E$3=6),'Marks Entry 6th'!CB21,IF(AND($E$3=7),'Marks Entry 7th'!CB21,"")))))</f>
        <v/>
      </c>
      <c r="FP22" s="54" t="str">
        <f>IF(OR($E22="",$G22=""),"",IF(AND($E$3=6,'Marks Entry 6th'!CC21=""),"",IF(AND($E$3=7,'Marks Entry 7th'!CC21=""),"",IF(AND($E$3=6),'Marks Entry 6th'!CC21,IF(AND($E$3=7),'Marks Entry 7th'!CC21,"")))))</f>
        <v/>
      </c>
      <c r="FQ22" s="56"/>
      <c r="FY22" s="57">
        <f>IF(AND($E$3=6),'Marks Entry 6th'!I21,IF(AND($E$3=7),'Marks Entry 7th'!I21,""))</f>
        <v>715</v>
      </c>
      <c r="FZ22" s="57">
        <f t="shared" si="94"/>
        <v>0</v>
      </c>
    </row>
    <row r="23" spans="1:182" ht="18.95" customHeight="1">
      <c r="A23" s="69">
        <v>16</v>
      </c>
      <c r="B23" s="69">
        <f>IF(OR(FY23=0,FY23=""),"",IF(AND($E$3=6),'Marks Entry 6th'!I22,IF(AND($E$3=7),'Marks Entry 7th'!I22,"")))</f>
        <v>716</v>
      </c>
      <c r="C23" s="70" t="str">
        <f>IF(OR(B23=0,B23=""),"",IF(AND($E$3=6,'Marks Entry 6th'!B22=""),"",IF(AND($E$3=7,'Marks Entry 7th'!B22=""),"",IF(AND($E$3=6,'Marks Entry 6th'!B22),'Marks Entry 6th'!B22,IF(AND($E$3=7),'Marks Entry 7th'!B22,"")))))</f>
        <v/>
      </c>
      <c r="D23" s="70" t="str">
        <f>IF(OR(B23=0,B23=""),"",IF(AND($E$3=6,'Marks Entry 6th'!C22=""),"",IF(AND($E$3=7,'Marks Entry 7th'!C22=""),"",IF(AND($E$3=6),'Marks Entry 6th'!C22,IF(AND($E$3=7),'Marks Entry 7th'!C22,"")))))</f>
        <v/>
      </c>
      <c r="E23" s="307" t="str">
        <f>IF(OR(B23=0,B23=""),"",IF(AND($E$3=6,'Marks Entry 6th'!E22=""),"",IF(AND($E$3=7,'Marks Entry 7th'!E22=""),"",IF(AND($E$3=6),'Marks Entry 6th'!E22,IF(AND($E$3=7),'Marks Entry 7th'!E22,"")))))</f>
        <v/>
      </c>
      <c r="F23" s="70" t="str">
        <f>IF(OR(B23=0,B23=""),"",IF(AND($E$3=6,'Marks Entry 6th'!D22=""),"",IF(AND($E$3=7,'Marks Entry 7th'!D22=""),"",IF(AND($E$3=6),'Marks Entry 6th'!D22,IF(AND($E$3=7),'Marks Entry 7th'!D22,"")))))</f>
        <v/>
      </c>
      <c r="G23" s="306" t="str">
        <f>IF(OR(B23=0,B23=""),"",IF(AND($E$3=6,'Marks Entry 6th'!F22=""),"",IF(AND($E$3=7,'Marks Entry 7th'!F22=""),"",IF(AND($E$3=6),UPPER('Marks Entry 6th'!F22),IF(AND($E$3=7),UPPER('Marks Entry 7th'!F22),"")))))</f>
        <v/>
      </c>
      <c r="H23" s="306" t="str">
        <f>IF(OR(B23=0,B23=""),"",IF(AND($E$3=6,'Marks Entry 6th'!G22=""),"",IF(AND($E$3=7,'Marks Entry 7th'!G22=""),"",IF(AND($E$3=6),UPPER('Marks Entry 6th'!G22),IF(AND($E$3=7),UPPER('Marks Entry 7th'!G22),"")))))</f>
        <v/>
      </c>
      <c r="I23" s="306" t="str">
        <f>IF(OR(B23=0,B23=""),"",IF(AND($E$3=6,'Marks Entry 6th'!H22=""),"",IF(AND($E$3=7,'Marks Entry 7th'!H22=""),"",IF(AND($E$3=6),UPPER('Marks Entry 6th'!H22),IF(AND($E$3=7),UPPER('Marks Entry 7th'!H22),"")))))</f>
        <v/>
      </c>
      <c r="J23" s="65" t="str">
        <f>IF(OR(B23=0,B23=""),"",IF(AND($E$3=6,'Marks Entry 6th'!J22=""),"",IF(AND($E$3=7,'Marks Entry 7th'!J22=""),"",IF(AND($E$3=6),'Marks Entry 6th'!J22,IF(AND($E$3=7),'Marks Entry 7th'!J22,"")))))</f>
        <v/>
      </c>
      <c r="K23" s="65" t="str">
        <f>IF(OR(B23=0,B23=""),"",IF(AND($E$3=6,'Marks Entry 6th'!K22=""),"",IF(AND($E$3=7,'Marks Entry 7th'!K22=""),"",IF(AND($E$3=6),'Marks Entry 6th'!K22,IF(AND($E$3=7),'Marks Entry 7th'!K22,"")))))</f>
        <v/>
      </c>
      <c r="L23" s="121" t="str">
        <f>IF(OR($E23="",$G23=""),"",IF(AND($E$3=6),'Marks Entry 6th'!L22,IF(AND($E$3=7),'Marks Entry 7th'!L22,"")))</f>
        <v/>
      </c>
      <c r="M23" s="121" t="str">
        <f>IF(OR($E23="",$G23=""),"",IF(AND($E$3=6),'Marks Entry 6th'!M22,IF(AND($E$3=7),'Marks Entry 7th'!M22,"")))</f>
        <v/>
      </c>
      <c r="N23" s="121" t="str">
        <f>IF(OR($E23="",$G23=""),"",IF(AND($E$3=6),'Marks Entry 6th'!N22,IF(AND($E$3=7),'Marks Entry 7th'!N22,"")))</f>
        <v/>
      </c>
      <c r="O23" s="121" t="str">
        <f>IF(OR($E23="",$G23=""),"",IF(AND($E$3=6),'Marks Entry 6th'!O22,IF(AND($E$3=7),'Marks Entry 7th'!O22,"")))</f>
        <v/>
      </c>
      <c r="P23" s="63" t="str">
        <f t="shared" si="4"/>
        <v/>
      </c>
      <c r="Q23" s="121" t="str">
        <f>IF(OR($E23="",$G23=""),"",IF(AND($E$3=6),'Marks Entry 6th'!P22,IF(AND($E$3=7),'Marks Entry 7th'!P22,"")))</f>
        <v/>
      </c>
      <c r="R23" s="121" t="str">
        <f>IF(OR($E23="",$G23=""),"",IF(AND($E$3=6),'Marks Entry 6th'!Q22,IF(AND($E$3=7),'Marks Entry 7th'!Q22,"")))</f>
        <v/>
      </c>
      <c r="S23" s="66" t="str">
        <f t="shared" si="5"/>
        <v/>
      </c>
      <c r="T23" s="63">
        <f t="shared" si="6"/>
        <v>0</v>
      </c>
      <c r="U23" s="68" t="str">
        <f>IF(OR($E23="",$G23=""),"",IF(AND($E$3=6),'Marks Entry 6th'!R22,IF(AND($E$3=7),'Marks Entry 7th'!R22,"")))</f>
        <v/>
      </c>
      <c r="V23" s="68" t="str">
        <f>IF(OR($E23="",$G23=""),"",IF(AND($E$3=6),'Marks Entry 6th'!S22,IF(AND($E$3=7),'Marks Entry 7th'!S22,"")))</f>
        <v/>
      </c>
      <c r="W23" s="67" t="str">
        <f t="shared" si="7"/>
        <v/>
      </c>
      <c r="X23" s="63" t="str">
        <f t="shared" si="8"/>
        <v/>
      </c>
      <c r="Y23" s="109">
        <f t="shared" si="9"/>
        <v>0</v>
      </c>
      <c r="Z23" s="109" t="str">
        <f t="shared" si="10"/>
        <v/>
      </c>
      <c r="AA23" s="109" t="str">
        <f t="shared" si="11"/>
        <v/>
      </c>
      <c r="AB23" s="109" t="str">
        <f t="shared" si="12"/>
        <v/>
      </c>
      <c r="AC23" s="109" t="str">
        <f t="shared" si="13"/>
        <v/>
      </c>
      <c r="AD23" s="111" t="str">
        <f t="shared" si="14"/>
        <v/>
      </c>
      <c r="AE23" s="121" t="str">
        <f>IF(OR($E23="",$G23=""),"",IF(AND($E$3=6),'Marks Entry 6th'!T22,IF(AND($E$3=7),'Marks Entry 7th'!T22,"")))</f>
        <v/>
      </c>
      <c r="AF23" s="121" t="str">
        <f>IF(OR($E23="",$G23=""),"",IF(AND($E$3=6),'Marks Entry 6th'!U22,IF(AND($E$3=7),'Marks Entry 7th'!U22,"")))</f>
        <v/>
      </c>
      <c r="AG23" s="121" t="str">
        <f>IF(OR($E23="",$G23=""),"",IF(AND($E$3=6),'Marks Entry 6th'!V22,IF(AND($E$3=7),'Marks Entry 7th'!V22,"")))</f>
        <v/>
      </c>
      <c r="AH23" s="121" t="str">
        <f>IF(OR($E23="",$G23=""),"",IF(AND($E$3=6),'Marks Entry 6th'!W22,IF(AND($E$3=7),'Marks Entry 7th'!W22,"")))</f>
        <v/>
      </c>
      <c r="AI23" s="63" t="str">
        <f t="shared" si="15"/>
        <v/>
      </c>
      <c r="AJ23" s="121" t="str">
        <f>IF(OR($E23="",$G23=""),"",IF(AND($E$3=6),'Marks Entry 6th'!X22,IF(AND($E$3=7),'Marks Entry 7th'!X22,"")))</f>
        <v/>
      </c>
      <c r="AK23" s="121" t="str">
        <f>IF(OR($E23="",$G23=""),"",IF(AND($E$3=6),'Marks Entry 6th'!Y22,IF(AND($E$3=7),'Marks Entry 7th'!Y22,"")))</f>
        <v/>
      </c>
      <c r="AL23" s="66" t="str">
        <f t="shared" si="16"/>
        <v/>
      </c>
      <c r="AM23" s="63">
        <f t="shared" si="17"/>
        <v>0</v>
      </c>
      <c r="AN23" s="68" t="str">
        <f>IF(OR($E23="",$G23=""),"",IF(AND($E$3=6),'Marks Entry 6th'!Z22,IF(AND($E$3=7),'Marks Entry 7th'!Z22,"")))</f>
        <v/>
      </c>
      <c r="AO23" s="68" t="str">
        <f>IF(OR($E23="",$G23=""),"",IF(AND($E$3=6),'Marks Entry 6th'!AA22,IF(AND($E$3=7),'Marks Entry 7th'!AA22,"")))</f>
        <v/>
      </c>
      <c r="AP23" s="66" t="str">
        <f t="shared" si="18"/>
        <v/>
      </c>
      <c r="AQ23" s="63" t="str">
        <f t="shared" si="19"/>
        <v/>
      </c>
      <c r="AR23" s="109">
        <f t="shared" si="20"/>
        <v>0</v>
      </c>
      <c r="AS23" s="109" t="str">
        <f t="shared" si="21"/>
        <v/>
      </c>
      <c r="AT23" s="109" t="str">
        <f t="shared" si="22"/>
        <v/>
      </c>
      <c r="AU23" s="109" t="str">
        <f t="shared" si="23"/>
        <v/>
      </c>
      <c r="AV23" s="109" t="str">
        <f t="shared" si="24"/>
        <v/>
      </c>
      <c r="AW23" s="111" t="str">
        <f t="shared" si="25"/>
        <v/>
      </c>
      <c r="AX23" s="314" t="str">
        <f>IF(OR($E23="",$G23=""),"",IF(AND($E$3=6),'Marks Entry 6th'!AB22,IF(AND($E$3=7),'Marks Entry 7th'!AB22,"")))</f>
        <v/>
      </c>
      <c r="AY23" s="121" t="str">
        <f>IF(OR($E23="",$G23=""),"",IF(AND($E$3=6),'Marks Entry 6th'!AC22,IF(AND($E$3=7),'Marks Entry 7th'!AC22,"")))</f>
        <v/>
      </c>
      <c r="AZ23" s="121" t="str">
        <f>IF(OR($E23="",$G23=""),"",IF(AND($E$3=6),'Marks Entry 6th'!AD22,IF(AND($E$3=7),'Marks Entry 7th'!AD22,"")))</f>
        <v/>
      </c>
      <c r="BA23" s="121" t="str">
        <f>IF(OR($E23="",$G23=""),"",IF(AND($E$3=6),'Marks Entry 6th'!AE22,IF(AND($E$3=7),'Marks Entry 7th'!AE22,"")))</f>
        <v/>
      </c>
      <c r="BB23" s="121" t="str">
        <f>IF(OR($E23="",$G23=""),"",IF(AND($E$3=6),'Marks Entry 6th'!AF22,IF(AND($E$3=7),'Marks Entry 7th'!AF22,"")))</f>
        <v/>
      </c>
      <c r="BC23" s="63" t="str">
        <f t="shared" si="26"/>
        <v/>
      </c>
      <c r="BD23" s="121" t="str">
        <f>IF(OR($E23="",$G23=""),"",IF(AND($E$3=6),'Marks Entry 6th'!AG22,IF(AND($E$3=7),'Marks Entry 7th'!AG22,"")))</f>
        <v/>
      </c>
      <c r="BE23" s="121" t="str">
        <f>IF(OR($E23="",$G23=""),"",IF(AND($E$3=6),'Marks Entry 6th'!AH22,IF(AND($E$3=7),'Marks Entry 7th'!AH22,"")))</f>
        <v/>
      </c>
      <c r="BF23" s="66" t="str">
        <f t="shared" si="27"/>
        <v/>
      </c>
      <c r="BG23" s="63">
        <f t="shared" si="28"/>
        <v>0</v>
      </c>
      <c r="BH23" s="68" t="str">
        <f>IF(OR($E23="",$G23=""),"",IF(AND($E$3=6),'Marks Entry 6th'!AI22,IF(AND($E$3=7),'Marks Entry 7th'!AI22,"")))</f>
        <v/>
      </c>
      <c r="BI23" s="68" t="str">
        <f>IF(OR($E23="",$G23=""),"",IF(AND($E$3=6),'Marks Entry 6th'!AJ22,IF(AND($E$3=7),'Marks Entry 7th'!AJ22,"")))</f>
        <v/>
      </c>
      <c r="BJ23" s="66" t="str">
        <f t="shared" si="29"/>
        <v/>
      </c>
      <c r="BK23" s="63" t="str">
        <f t="shared" si="30"/>
        <v/>
      </c>
      <c r="BL23" s="109">
        <f t="shared" si="31"/>
        <v>0</v>
      </c>
      <c r="BM23" s="109" t="str">
        <f t="shared" si="32"/>
        <v/>
      </c>
      <c r="BN23" s="109" t="str">
        <f t="shared" si="33"/>
        <v/>
      </c>
      <c r="BO23" s="109" t="str">
        <f t="shared" si="34"/>
        <v/>
      </c>
      <c r="BP23" s="109" t="str">
        <f t="shared" si="35"/>
        <v/>
      </c>
      <c r="BQ23" s="111" t="str">
        <f t="shared" si="36"/>
        <v/>
      </c>
      <c r="BR23" s="121" t="str">
        <f>IF(OR($E23="",$G23=""),"",IF(AND($E$3=6),'Marks Entry 6th'!AK22,IF(AND($E$3=7),'Marks Entry 7th'!AK22,"")))</f>
        <v/>
      </c>
      <c r="BS23" s="121" t="str">
        <f>IF(OR($E23="",$G23=""),"",IF(AND($E$3=6),'Marks Entry 6th'!AL22,IF(AND($E$3=7),'Marks Entry 7th'!AL22,"")))</f>
        <v/>
      </c>
      <c r="BT23" s="121" t="str">
        <f>IF(OR($E23="",$G23=""),"",IF(AND($E$3=6),'Marks Entry 6th'!AM22,IF(AND($E$3=7),'Marks Entry 7th'!AM22,"")))</f>
        <v/>
      </c>
      <c r="BU23" s="121" t="str">
        <f>IF(OR($E23="",$G23=""),"",IF(AND($E$3=6),'Marks Entry 6th'!AN22,IF(AND($E$3=7),'Marks Entry 7th'!AN22,"")))</f>
        <v/>
      </c>
      <c r="BV23" s="63" t="str">
        <f t="shared" si="37"/>
        <v/>
      </c>
      <c r="BW23" s="121" t="str">
        <f>IF(OR($E23="",$G23=""),"",IF(AND($E$3=6),'Marks Entry 6th'!AO22,IF(AND($E$3=7),'Marks Entry 7th'!AO22,"")))</f>
        <v/>
      </c>
      <c r="BX23" s="121" t="str">
        <f>IF(OR($E23="",$G23=""),"",IF(AND($E$3=6),'Marks Entry 6th'!AP22,IF(AND($E$3=7),'Marks Entry 7th'!AP22,"")))</f>
        <v/>
      </c>
      <c r="BY23" s="66" t="str">
        <f t="shared" si="38"/>
        <v/>
      </c>
      <c r="BZ23" s="63">
        <f t="shared" si="39"/>
        <v>0</v>
      </c>
      <c r="CA23" s="68" t="str">
        <f>IF(OR($E23="",$G23=""),"",IF(AND($E$3=6),'Marks Entry 6th'!AQ22,IF(AND($E$3=7),'Marks Entry 7th'!AQ22,"")))</f>
        <v/>
      </c>
      <c r="CB23" s="68" t="str">
        <f>IF(OR($E23="",$G23=""),"",IF(AND($E$3=6),'Marks Entry 6th'!AR22,IF(AND($E$3=7),'Marks Entry 7th'!AR22,"")))</f>
        <v/>
      </c>
      <c r="CC23" s="66" t="str">
        <f t="shared" si="40"/>
        <v/>
      </c>
      <c r="CD23" s="63" t="str">
        <f t="shared" si="41"/>
        <v/>
      </c>
      <c r="CE23" s="109">
        <f t="shared" si="42"/>
        <v>0</v>
      </c>
      <c r="CF23" s="109" t="str">
        <f t="shared" si="43"/>
        <v/>
      </c>
      <c r="CG23" s="109" t="str">
        <f t="shared" si="44"/>
        <v/>
      </c>
      <c r="CH23" s="109" t="str">
        <f t="shared" si="45"/>
        <v/>
      </c>
      <c r="CI23" s="109" t="str">
        <f t="shared" si="46"/>
        <v/>
      </c>
      <c r="CJ23" s="111" t="str">
        <f t="shared" si="47"/>
        <v/>
      </c>
      <c r="CK23" s="121" t="str">
        <f>IF(OR($E23="",$G23=""),"",IF(AND($E$3=6),'Marks Entry 6th'!AS22,IF(AND($E$3=7),'Marks Entry 7th'!AS22,"")))</f>
        <v/>
      </c>
      <c r="CL23" s="121" t="str">
        <f>IF(OR($E23="",$G23=""),"",IF(AND($E$3=6),'Marks Entry 6th'!AT22,IF(AND($E$3=7),'Marks Entry 7th'!AT22,"")))</f>
        <v/>
      </c>
      <c r="CM23" s="121" t="str">
        <f>IF(OR($E23="",$G23=""),"",IF(AND($E$3=6),'Marks Entry 6th'!AU22,IF(AND($E$3=7),'Marks Entry 7th'!AU22,"")))</f>
        <v/>
      </c>
      <c r="CN23" s="121" t="str">
        <f>IF(OR($E23="",$G23=""),"",IF(AND($E$3=6),'Marks Entry 6th'!AV22,IF(AND($E$3=7),'Marks Entry 7th'!AV22,"")))</f>
        <v/>
      </c>
      <c r="CO23" s="63" t="str">
        <f t="shared" si="48"/>
        <v/>
      </c>
      <c r="CP23" s="121" t="str">
        <f>IF(OR($E23="",$G23=""),"",IF(AND($E$3=6),'Marks Entry 6th'!AW22,IF(AND($E$3=7),'Marks Entry 7th'!AW22,"")))</f>
        <v/>
      </c>
      <c r="CQ23" s="121" t="str">
        <f>IF(OR($E23="",$G23=""),"",IF(AND($E$3=6),'Marks Entry 6th'!AX22,IF(AND($E$3=7),'Marks Entry 7th'!AX22,"")))</f>
        <v/>
      </c>
      <c r="CR23" s="66" t="str">
        <f t="shared" si="49"/>
        <v/>
      </c>
      <c r="CS23" s="63">
        <f t="shared" si="50"/>
        <v>0</v>
      </c>
      <c r="CT23" s="68" t="str">
        <f>IF(OR($E23="",$G23=""),"",IF(AND($E$3=6),'Marks Entry 6th'!AY22,IF(AND($E$3=7),'Marks Entry 7th'!AY22,"")))</f>
        <v/>
      </c>
      <c r="CU23" s="68" t="str">
        <f>IF(OR($E23="",$G23=""),"",IF(AND($E$3=6),'Marks Entry 6th'!AZ22,IF(AND($E$3=7),'Marks Entry 7th'!AZ22,"")))</f>
        <v/>
      </c>
      <c r="CV23" s="66" t="str">
        <f t="shared" si="51"/>
        <v/>
      </c>
      <c r="CW23" s="63" t="str">
        <f t="shared" si="52"/>
        <v/>
      </c>
      <c r="CX23" s="109">
        <f t="shared" si="53"/>
        <v>0</v>
      </c>
      <c r="CY23" s="109" t="str">
        <f t="shared" si="54"/>
        <v/>
      </c>
      <c r="CZ23" s="109" t="str">
        <f t="shared" si="55"/>
        <v/>
      </c>
      <c r="DA23" s="109" t="str">
        <f t="shared" si="56"/>
        <v/>
      </c>
      <c r="DB23" s="109" t="str">
        <f t="shared" si="57"/>
        <v/>
      </c>
      <c r="DC23" s="111" t="str">
        <f t="shared" si="58"/>
        <v/>
      </c>
      <c r="DD23" s="121" t="str">
        <f>IF(OR($E23="",$G23=""),"",IF(AND($E$3=6),'Marks Entry 6th'!BA22,IF(AND($E$3=7),'Marks Entry 7th'!BA22,"")))</f>
        <v/>
      </c>
      <c r="DE23" s="121" t="str">
        <f>IF(OR($E23="",$G23=""),"",IF(AND($E$3=6),'Marks Entry 6th'!BB22,IF(AND($E$3=7),'Marks Entry 7th'!BB22,"")))</f>
        <v/>
      </c>
      <c r="DF23" s="121" t="str">
        <f>IF(OR($E23="",$G23=""),"",IF(AND($E$3=6),'Marks Entry 6th'!BC22,IF(AND($E$3=7),'Marks Entry 7th'!BC22,"")))</f>
        <v/>
      </c>
      <c r="DG23" s="121" t="str">
        <f>IF(OR($E23="",$G23=""),"",IF(AND($E$3=6),'Marks Entry 6th'!BD22,IF(AND($E$3=7),'Marks Entry 7th'!BD22,"")))</f>
        <v/>
      </c>
      <c r="DH23" s="63" t="str">
        <f t="shared" si="59"/>
        <v/>
      </c>
      <c r="DI23" s="121" t="str">
        <f>IF(OR($E23="",$G23=""),"",IF(AND($E$3=6),'Marks Entry 6th'!BE22,IF(AND($E$3=7),'Marks Entry 7th'!BE22,"")))</f>
        <v/>
      </c>
      <c r="DJ23" s="121" t="str">
        <f>IF(OR($E23="",$G23=""),"",IF(AND($E$3=6),'Marks Entry 6th'!BF22,IF(AND($E$3=7),'Marks Entry 7th'!BF22,"")))</f>
        <v/>
      </c>
      <c r="DK23" s="66" t="str">
        <f t="shared" si="60"/>
        <v/>
      </c>
      <c r="DL23" s="63">
        <f t="shared" si="61"/>
        <v>0</v>
      </c>
      <c r="DM23" s="68" t="str">
        <f>IF(OR($E23="",$G23=""),"",IF(AND($E$3=6),'Marks Entry 6th'!BG22,IF(AND($E$3=7),'Marks Entry 7th'!BG22,"")))</f>
        <v/>
      </c>
      <c r="DN23" s="68" t="str">
        <f>IF(OR($E23="",$G23=""),"",IF(AND($E$3=6),'Marks Entry 6th'!BH22,IF(AND($E$3=7),'Marks Entry 7th'!BH22,"")))</f>
        <v/>
      </c>
      <c r="DO23" s="66" t="str">
        <f t="shared" si="62"/>
        <v/>
      </c>
      <c r="DP23" s="63" t="str">
        <f t="shared" si="63"/>
        <v/>
      </c>
      <c r="DQ23" s="109">
        <f t="shared" si="64"/>
        <v>0</v>
      </c>
      <c r="DR23" s="109" t="str">
        <f t="shared" si="65"/>
        <v/>
      </c>
      <c r="DS23" s="109" t="str">
        <f t="shared" si="66"/>
        <v/>
      </c>
      <c r="DT23" s="109" t="str">
        <f t="shared" si="67"/>
        <v/>
      </c>
      <c r="DU23" s="109" t="str">
        <f t="shared" si="68"/>
        <v/>
      </c>
      <c r="DV23" s="111" t="str">
        <f t="shared" si="69"/>
        <v/>
      </c>
      <c r="DW23" s="53" t="str">
        <f>IF(OR($E23="",$G23=""),"",IF(AND($E$3=6),'Marks Entry 6th'!BI22,IF(AND($E$3=7),'Marks Entry 7th'!BI22,"")))</f>
        <v/>
      </c>
      <c r="DX23" s="53" t="str">
        <f>IF(OR($E23="",$G23=""),"",IF(AND($E$3=6),'Marks Entry 6th'!BJ22,IF(AND($E$3=7),'Marks Entry 7th'!BJ22,"")))</f>
        <v/>
      </c>
      <c r="DY23" s="53" t="str">
        <f>IF(OR($E23="",$G23=""),"",IF(AND($E$3=6),'Marks Entry 6th'!BK22,IF(AND($E$3=7),'Marks Entry 7th'!BK22,"")))</f>
        <v/>
      </c>
      <c r="DZ23" s="53" t="str">
        <f>IF(OR($E23="",$G23=""),"",IF(AND($E$3=6),'Marks Entry 6th'!BL22,IF(AND($E$3=7),'Marks Entry 7th'!BL22,"")))</f>
        <v/>
      </c>
      <c r="EA23" s="53" t="str">
        <f>IF(OR($E23="",$G23=""),"",IF(AND($E$3=6),'Marks Entry 6th'!BM22,IF(AND($E$3=7),'Marks Entry 7th'!BM22,"")))</f>
        <v/>
      </c>
      <c r="EB23" s="122" t="str">
        <f t="shared" si="70"/>
        <v/>
      </c>
      <c r="EC23" s="123">
        <f t="shared" si="71"/>
        <v>0</v>
      </c>
      <c r="ED23" s="123" t="str">
        <f t="shared" si="72"/>
        <v/>
      </c>
      <c r="EE23" s="123" t="str">
        <f t="shared" si="73"/>
        <v/>
      </c>
      <c r="EF23" s="110" t="str">
        <f t="shared" si="74"/>
        <v/>
      </c>
      <c r="EG23" s="53" t="str">
        <f>IF(OR($E23="",$G23=""),"",IF(AND($E$3=6),'Marks Entry 6th'!BN22,IF(AND($E$3=7),'Marks Entry 7th'!BN22,"")))</f>
        <v/>
      </c>
      <c r="EH23" s="53" t="str">
        <f>IF(OR($E23="",$G23=""),"",IF(AND($E$3=6),'Marks Entry 6th'!BO22,IF(AND($E$3=7),'Marks Entry 7th'!BO22,"")))</f>
        <v/>
      </c>
      <c r="EI23" s="53" t="str">
        <f>IF(OR($E23="",$G23=""),"",IF(AND($E$3=6),'Marks Entry 6th'!BP22,IF(AND($E$3=7),'Marks Entry 7th'!BP22,"")))</f>
        <v/>
      </c>
      <c r="EJ23" s="53" t="str">
        <f>IF(OR($E23="",$G23=""),"",IF(AND($E$3=6),'Marks Entry 6th'!BQ22,IF(AND($E$3=7),'Marks Entry 7th'!BQ22,"")))</f>
        <v/>
      </c>
      <c r="EK23" s="53" t="str">
        <f>IF(OR($E23="",$G23=""),"",IF(AND($E$3=6),'Marks Entry 6th'!BR22,IF(AND($E$3=7),'Marks Entry 7th'!BR22,"")))</f>
        <v/>
      </c>
      <c r="EL23" s="122" t="str">
        <f t="shared" si="75"/>
        <v/>
      </c>
      <c r="EM23" s="123">
        <f t="shared" si="76"/>
        <v>0</v>
      </c>
      <c r="EN23" s="123" t="str">
        <f t="shared" si="77"/>
        <v/>
      </c>
      <c r="EO23" s="123" t="str">
        <f t="shared" si="78"/>
        <v/>
      </c>
      <c r="EP23" s="110" t="str">
        <f t="shared" si="79"/>
        <v/>
      </c>
      <c r="EQ23" s="53" t="str">
        <f>IF(OR($E23="",$G23=""),"",IF(AND($E$3=6),'Marks Entry 6th'!BS22,IF(AND($E$3=7),'Marks Entry 7th'!BS22,"")))</f>
        <v/>
      </c>
      <c r="ER23" s="53" t="str">
        <f>IF(OR($E23="",$G23=""),"",IF(AND($E$3=6),'Marks Entry 6th'!BT22,IF(AND($E$3=7),'Marks Entry 7th'!BT22,"")))</f>
        <v/>
      </c>
      <c r="ES23" s="53" t="str">
        <f>IF(OR($E23="",$G23=""),"",IF(AND($E$3=6),'Marks Entry 6th'!BU22,IF(AND($E$3=7),'Marks Entry 7th'!BU22,"")))</f>
        <v/>
      </c>
      <c r="ET23" s="53" t="str">
        <f>IF(OR($E23="",$G23=""),"",IF(AND($E$3=6),'Marks Entry 6th'!BV22,IF(AND($E$3=7),'Marks Entry 7th'!BV22,"")))</f>
        <v/>
      </c>
      <c r="EU23" s="53" t="str">
        <f>IF(OR($E23="",$G23=""),"",IF(AND($E$3=6),'Marks Entry 6th'!BW22,IF(AND($E$3=7),'Marks Entry 7th'!BW22,"")))</f>
        <v/>
      </c>
      <c r="EV23" s="122" t="str">
        <f t="shared" si="80"/>
        <v/>
      </c>
      <c r="EW23" s="123">
        <f t="shared" si="81"/>
        <v>0</v>
      </c>
      <c r="EX23" s="123" t="str">
        <f t="shared" si="82"/>
        <v/>
      </c>
      <c r="EY23" s="123" t="str">
        <f t="shared" si="83"/>
        <v/>
      </c>
      <c r="EZ23" s="110" t="str">
        <f t="shared" si="84"/>
        <v/>
      </c>
      <c r="FA23" s="373" t="str">
        <f>IF(OR($E23="",$G23=""),"",IF(AND('Marks Entry 6th'!BX22="",'Marks Entry 7th'!BX22=""),"",IF(AND($E$3=6),'Marks Entry 6th'!BX22,IF(AND($E$3=7),'Marks Entry 7th'!BX22,""))))</f>
        <v/>
      </c>
      <c r="FB23" s="373" t="str">
        <f>IF(OR($E23="",$G23=""),"",IF(AND('Marks Entry 6th'!BY22="",'Marks Entry 7th'!BY22=""),"",IF(AND($E$3=6),'Marks Entry 6th'!BY22,IF(AND($E$3=7),'Marks Entry 7th'!BY22,""))))</f>
        <v/>
      </c>
      <c r="FC23" s="374" t="str">
        <f t="shared" si="85"/>
        <v/>
      </c>
      <c r="FD23" s="110" t="str">
        <f t="shared" si="86"/>
        <v/>
      </c>
      <c r="FE23" s="373" t="str">
        <f>IF(OR($E23="",$G23=""),"",IF(AND('Marks Entry 6th'!BZ22="",'Marks Entry 7th'!BZ22=""),"",IF(AND($E$3=6),'Marks Entry 6th'!BZ22,IF(AND($E$3=7),'Marks Entry 7th'!BZ22,""))))</f>
        <v/>
      </c>
      <c r="FF23" s="373" t="str">
        <f>IF(OR($E23="",$G23=""),"",IF(AND('Marks Entry 6th'!CA22="",'Marks Entry 7th'!CA22=""),"",IF(AND($E$3=6),'Marks Entry 6th'!CA22,IF(AND($E$3=7),'Marks Entry 7th'!CA22,""))))</f>
        <v/>
      </c>
      <c r="FG23" s="374" t="str">
        <f t="shared" si="87"/>
        <v/>
      </c>
      <c r="FH23" s="110" t="str">
        <f t="shared" si="88"/>
        <v/>
      </c>
      <c r="FI23" s="79" t="str">
        <f t="shared" si="89"/>
        <v/>
      </c>
      <c r="FJ23" s="335" t="str">
        <f t="shared" si="90"/>
        <v/>
      </c>
      <c r="FK23" s="85" t="str">
        <f t="shared" si="91"/>
        <v/>
      </c>
      <c r="FL23" s="226" t="str">
        <f t="shared" si="92"/>
        <v/>
      </c>
      <c r="FM23" s="86" t="str">
        <f t="shared" si="93"/>
        <v/>
      </c>
      <c r="FN23" s="334" t="str">
        <f>IFERROR(IF(B23="NSO","NSO",IF(OR(D23="",G23="",F23=""),"",IF(AND(FJ23&gt;=36,'Master sheet'!$D$11="Hindi"),"कक्षा क्रमोन्नत",IF(AND(FJ23&gt;=36,'Master sheet'!$D$11="English"),"Promoted",IF(AND(FJ23&lt;36,'Master sheet'!$D$11="Hindi"),"पुनः परीक्षा","Re-Exam"))))),"")</f>
        <v/>
      </c>
      <c r="FO23" s="54" t="str">
        <f>IF(OR($E23="",$G23=""),"",IF(AND($E$3=6,'Marks Entry 6th'!CB22=""),"",IF(AND($E$3=7,'Marks Entry 7th'!CB22=""),"",IF(AND($E$3=6),'Marks Entry 6th'!CB22,IF(AND($E$3=7),'Marks Entry 7th'!CB22,"")))))</f>
        <v/>
      </c>
      <c r="FP23" s="54" t="str">
        <f>IF(OR($E23="",$G23=""),"",IF(AND($E$3=6,'Marks Entry 6th'!CC22=""),"",IF(AND($E$3=7,'Marks Entry 7th'!CC22=""),"",IF(AND($E$3=6),'Marks Entry 6th'!CC22,IF(AND($E$3=7),'Marks Entry 7th'!CC22,"")))))</f>
        <v/>
      </c>
      <c r="FQ23" s="56"/>
      <c r="FY23" s="57">
        <f>IF(AND($E$3=6),'Marks Entry 6th'!I22,IF(AND($E$3=7),'Marks Entry 7th'!I22,""))</f>
        <v>716</v>
      </c>
      <c r="FZ23" s="57">
        <f t="shared" si="94"/>
        <v>0</v>
      </c>
    </row>
    <row r="24" spans="1:182" ht="18.95" customHeight="1">
      <c r="A24" s="69">
        <v>17</v>
      </c>
      <c r="B24" s="69">
        <f>IF(OR(FY24=0,FY24=""),"",IF(AND($E$3=6),'Marks Entry 6th'!I23,IF(AND($E$3=7),'Marks Entry 7th'!I23,"")))</f>
        <v>717</v>
      </c>
      <c r="C24" s="70" t="str">
        <f>IF(OR(B24=0,B24=""),"",IF(AND($E$3=6,'Marks Entry 6th'!B23=""),"",IF(AND($E$3=7,'Marks Entry 7th'!B23=""),"",IF(AND($E$3=6,'Marks Entry 6th'!B23),'Marks Entry 6th'!B23,IF(AND($E$3=7),'Marks Entry 7th'!B23,"")))))</f>
        <v/>
      </c>
      <c r="D24" s="70" t="str">
        <f>IF(OR(B24=0,B24=""),"",IF(AND($E$3=6,'Marks Entry 6th'!C23=""),"",IF(AND($E$3=7,'Marks Entry 7th'!C23=""),"",IF(AND($E$3=6),'Marks Entry 6th'!C23,IF(AND($E$3=7),'Marks Entry 7th'!C23,"")))))</f>
        <v/>
      </c>
      <c r="E24" s="307" t="str">
        <f>IF(OR(B24=0,B24=""),"",IF(AND($E$3=6,'Marks Entry 6th'!E23=""),"",IF(AND($E$3=7,'Marks Entry 7th'!E23=""),"",IF(AND($E$3=6),'Marks Entry 6th'!E23,IF(AND($E$3=7),'Marks Entry 7th'!E23,"")))))</f>
        <v/>
      </c>
      <c r="F24" s="70" t="str">
        <f>IF(OR(B24=0,B24=""),"",IF(AND($E$3=6,'Marks Entry 6th'!D23=""),"",IF(AND($E$3=7,'Marks Entry 7th'!D23=""),"",IF(AND($E$3=6),'Marks Entry 6th'!D23,IF(AND($E$3=7),'Marks Entry 7th'!D23,"")))))</f>
        <v/>
      </c>
      <c r="G24" s="306" t="str">
        <f>IF(OR(B24=0,B24=""),"",IF(AND($E$3=6,'Marks Entry 6th'!F23=""),"",IF(AND($E$3=7,'Marks Entry 7th'!F23=""),"",IF(AND($E$3=6),UPPER('Marks Entry 6th'!F23),IF(AND($E$3=7),UPPER('Marks Entry 7th'!F23),"")))))</f>
        <v/>
      </c>
      <c r="H24" s="306" t="str">
        <f>IF(OR(B24=0,B24=""),"",IF(AND($E$3=6,'Marks Entry 6th'!G23=""),"",IF(AND($E$3=7,'Marks Entry 7th'!G23=""),"",IF(AND($E$3=6),UPPER('Marks Entry 6th'!G23),IF(AND($E$3=7),UPPER('Marks Entry 7th'!G23),"")))))</f>
        <v/>
      </c>
      <c r="I24" s="306" t="str">
        <f>IF(OR(B24=0,B24=""),"",IF(AND($E$3=6,'Marks Entry 6th'!H23=""),"",IF(AND($E$3=7,'Marks Entry 7th'!H23=""),"",IF(AND($E$3=6),UPPER('Marks Entry 6th'!H23),IF(AND($E$3=7),UPPER('Marks Entry 7th'!H23),"")))))</f>
        <v/>
      </c>
      <c r="J24" s="65" t="str">
        <f>IF(OR(B24=0,B24=""),"",IF(AND($E$3=6,'Marks Entry 6th'!J23=""),"",IF(AND($E$3=7,'Marks Entry 7th'!J23=""),"",IF(AND($E$3=6),'Marks Entry 6th'!J23,IF(AND($E$3=7),'Marks Entry 7th'!J23,"")))))</f>
        <v/>
      </c>
      <c r="K24" s="65" t="str">
        <f>IF(OR(B24=0,B24=""),"",IF(AND($E$3=6,'Marks Entry 6th'!K23=""),"",IF(AND($E$3=7,'Marks Entry 7th'!K23=""),"",IF(AND($E$3=6),'Marks Entry 6th'!K23,IF(AND($E$3=7),'Marks Entry 7th'!K23,"")))))</f>
        <v/>
      </c>
      <c r="L24" s="121" t="str">
        <f>IF(OR($E24="",$G24=""),"",IF(AND($E$3=6),'Marks Entry 6th'!L23,IF(AND($E$3=7),'Marks Entry 7th'!L23,"")))</f>
        <v/>
      </c>
      <c r="M24" s="121" t="str">
        <f>IF(OR($E24="",$G24=""),"",IF(AND($E$3=6),'Marks Entry 6th'!M23,IF(AND($E$3=7),'Marks Entry 7th'!M23,"")))</f>
        <v/>
      </c>
      <c r="N24" s="121" t="str">
        <f>IF(OR($E24="",$G24=""),"",IF(AND($E$3=6),'Marks Entry 6th'!N23,IF(AND($E$3=7),'Marks Entry 7th'!N23,"")))</f>
        <v/>
      </c>
      <c r="O24" s="121" t="str">
        <f>IF(OR($E24="",$G24=""),"",IF(AND($E$3=6),'Marks Entry 6th'!O23,IF(AND($E$3=7),'Marks Entry 7th'!O23,"")))</f>
        <v/>
      </c>
      <c r="P24" s="63" t="str">
        <f t="shared" si="4"/>
        <v/>
      </c>
      <c r="Q24" s="121" t="str">
        <f>IF(OR($E24="",$G24=""),"",IF(AND($E$3=6),'Marks Entry 6th'!P23,IF(AND($E$3=7),'Marks Entry 7th'!P23,"")))</f>
        <v/>
      </c>
      <c r="R24" s="121" t="str">
        <f>IF(OR($E24="",$G24=""),"",IF(AND($E$3=6),'Marks Entry 6th'!Q23,IF(AND($E$3=7),'Marks Entry 7th'!Q23,"")))</f>
        <v/>
      </c>
      <c r="S24" s="66" t="str">
        <f t="shared" si="5"/>
        <v/>
      </c>
      <c r="T24" s="63">
        <f t="shared" si="6"/>
        <v>0</v>
      </c>
      <c r="U24" s="68" t="str">
        <f>IF(OR($E24="",$G24=""),"",IF(AND($E$3=6),'Marks Entry 6th'!R23,IF(AND($E$3=7),'Marks Entry 7th'!R23,"")))</f>
        <v/>
      </c>
      <c r="V24" s="68" t="str">
        <f>IF(OR($E24="",$G24=""),"",IF(AND($E$3=6),'Marks Entry 6th'!S23,IF(AND($E$3=7),'Marks Entry 7th'!S23,"")))</f>
        <v/>
      </c>
      <c r="W24" s="67" t="str">
        <f t="shared" si="7"/>
        <v/>
      </c>
      <c r="X24" s="63" t="str">
        <f t="shared" si="8"/>
        <v/>
      </c>
      <c r="Y24" s="109">
        <f t="shared" si="9"/>
        <v>0</v>
      </c>
      <c r="Z24" s="109" t="str">
        <f t="shared" si="10"/>
        <v/>
      </c>
      <c r="AA24" s="109" t="str">
        <f t="shared" si="11"/>
        <v/>
      </c>
      <c r="AB24" s="109" t="str">
        <f t="shared" si="12"/>
        <v/>
      </c>
      <c r="AC24" s="109" t="str">
        <f t="shared" si="13"/>
        <v/>
      </c>
      <c r="AD24" s="111" t="str">
        <f t="shared" si="14"/>
        <v/>
      </c>
      <c r="AE24" s="121" t="str">
        <f>IF(OR($E24="",$G24=""),"",IF(AND($E$3=6),'Marks Entry 6th'!T23,IF(AND($E$3=7),'Marks Entry 7th'!T23,"")))</f>
        <v/>
      </c>
      <c r="AF24" s="121" t="str">
        <f>IF(OR($E24="",$G24=""),"",IF(AND($E$3=6),'Marks Entry 6th'!U23,IF(AND($E$3=7),'Marks Entry 7th'!U23,"")))</f>
        <v/>
      </c>
      <c r="AG24" s="121" t="str">
        <f>IF(OR($E24="",$G24=""),"",IF(AND($E$3=6),'Marks Entry 6th'!V23,IF(AND($E$3=7),'Marks Entry 7th'!V23,"")))</f>
        <v/>
      </c>
      <c r="AH24" s="121" t="str">
        <f>IF(OR($E24="",$G24=""),"",IF(AND($E$3=6),'Marks Entry 6th'!W23,IF(AND($E$3=7),'Marks Entry 7th'!W23,"")))</f>
        <v/>
      </c>
      <c r="AI24" s="63" t="str">
        <f t="shared" si="15"/>
        <v/>
      </c>
      <c r="AJ24" s="121" t="str">
        <f>IF(OR($E24="",$G24=""),"",IF(AND($E$3=6),'Marks Entry 6th'!X23,IF(AND($E$3=7),'Marks Entry 7th'!X23,"")))</f>
        <v/>
      </c>
      <c r="AK24" s="121" t="str">
        <f>IF(OR($E24="",$G24=""),"",IF(AND($E$3=6),'Marks Entry 6th'!Y23,IF(AND($E$3=7),'Marks Entry 7th'!Y23,"")))</f>
        <v/>
      </c>
      <c r="AL24" s="66" t="str">
        <f t="shared" si="16"/>
        <v/>
      </c>
      <c r="AM24" s="63">
        <f t="shared" si="17"/>
        <v>0</v>
      </c>
      <c r="AN24" s="68" t="str">
        <f>IF(OR($E24="",$G24=""),"",IF(AND($E$3=6),'Marks Entry 6th'!Z23,IF(AND($E$3=7),'Marks Entry 7th'!Z23,"")))</f>
        <v/>
      </c>
      <c r="AO24" s="68" t="str">
        <f>IF(OR($E24="",$G24=""),"",IF(AND($E$3=6),'Marks Entry 6th'!AA23,IF(AND($E$3=7),'Marks Entry 7th'!AA23,"")))</f>
        <v/>
      </c>
      <c r="AP24" s="66" t="str">
        <f t="shared" si="18"/>
        <v/>
      </c>
      <c r="AQ24" s="63" t="str">
        <f t="shared" si="19"/>
        <v/>
      </c>
      <c r="AR24" s="109">
        <f t="shared" si="20"/>
        <v>0</v>
      </c>
      <c r="AS24" s="109" t="str">
        <f t="shared" si="21"/>
        <v/>
      </c>
      <c r="AT24" s="109" t="str">
        <f t="shared" si="22"/>
        <v/>
      </c>
      <c r="AU24" s="109" t="str">
        <f t="shared" si="23"/>
        <v/>
      </c>
      <c r="AV24" s="109" t="str">
        <f t="shared" si="24"/>
        <v/>
      </c>
      <c r="AW24" s="111" t="str">
        <f t="shared" si="25"/>
        <v/>
      </c>
      <c r="AX24" s="314" t="str">
        <f>IF(OR($E24="",$G24=""),"",IF(AND($E$3=6),'Marks Entry 6th'!AB23,IF(AND($E$3=7),'Marks Entry 7th'!AB23,"")))</f>
        <v/>
      </c>
      <c r="AY24" s="121" t="str">
        <f>IF(OR($E24="",$G24=""),"",IF(AND($E$3=6),'Marks Entry 6th'!AC23,IF(AND($E$3=7),'Marks Entry 7th'!AC23,"")))</f>
        <v/>
      </c>
      <c r="AZ24" s="121" t="str">
        <f>IF(OR($E24="",$G24=""),"",IF(AND($E$3=6),'Marks Entry 6th'!AD23,IF(AND($E$3=7),'Marks Entry 7th'!AD23,"")))</f>
        <v/>
      </c>
      <c r="BA24" s="121" t="str">
        <f>IF(OR($E24="",$G24=""),"",IF(AND($E$3=6),'Marks Entry 6th'!AE23,IF(AND($E$3=7),'Marks Entry 7th'!AE23,"")))</f>
        <v/>
      </c>
      <c r="BB24" s="121" t="str">
        <f>IF(OR($E24="",$G24=""),"",IF(AND($E$3=6),'Marks Entry 6th'!AF23,IF(AND($E$3=7),'Marks Entry 7th'!AF23,"")))</f>
        <v/>
      </c>
      <c r="BC24" s="63" t="str">
        <f t="shared" si="26"/>
        <v/>
      </c>
      <c r="BD24" s="121" t="str">
        <f>IF(OR($E24="",$G24=""),"",IF(AND($E$3=6),'Marks Entry 6th'!AG23,IF(AND($E$3=7),'Marks Entry 7th'!AG23,"")))</f>
        <v/>
      </c>
      <c r="BE24" s="121" t="str">
        <f>IF(OR($E24="",$G24=""),"",IF(AND($E$3=6),'Marks Entry 6th'!AH23,IF(AND($E$3=7),'Marks Entry 7th'!AH23,"")))</f>
        <v/>
      </c>
      <c r="BF24" s="66" t="str">
        <f t="shared" si="27"/>
        <v/>
      </c>
      <c r="BG24" s="63">
        <f t="shared" si="28"/>
        <v>0</v>
      </c>
      <c r="BH24" s="68" t="str">
        <f>IF(OR($E24="",$G24=""),"",IF(AND($E$3=6),'Marks Entry 6th'!AI23,IF(AND($E$3=7),'Marks Entry 7th'!AI23,"")))</f>
        <v/>
      </c>
      <c r="BI24" s="68" t="str">
        <f>IF(OR($E24="",$G24=""),"",IF(AND($E$3=6),'Marks Entry 6th'!AJ23,IF(AND($E$3=7),'Marks Entry 7th'!AJ23,"")))</f>
        <v/>
      </c>
      <c r="BJ24" s="66" t="str">
        <f t="shared" si="29"/>
        <v/>
      </c>
      <c r="BK24" s="63" t="str">
        <f t="shared" si="30"/>
        <v/>
      </c>
      <c r="BL24" s="109">
        <f t="shared" si="31"/>
        <v>0</v>
      </c>
      <c r="BM24" s="109" t="str">
        <f t="shared" si="32"/>
        <v/>
      </c>
      <c r="BN24" s="109" t="str">
        <f t="shared" si="33"/>
        <v/>
      </c>
      <c r="BO24" s="109" t="str">
        <f t="shared" si="34"/>
        <v/>
      </c>
      <c r="BP24" s="109" t="str">
        <f t="shared" si="35"/>
        <v/>
      </c>
      <c r="BQ24" s="111" t="str">
        <f t="shared" si="36"/>
        <v/>
      </c>
      <c r="BR24" s="121" t="str">
        <f>IF(OR($E24="",$G24=""),"",IF(AND($E$3=6),'Marks Entry 6th'!AK23,IF(AND($E$3=7),'Marks Entry 7th'!AK23,"")))</f>
        <v/>
      </c>
      <c r="BS24" s="121" t="str">
        <f>IF(OR($E24="",$G24=""),"",IF(AND($E$3=6),'Marks Entry 6th'!AL23,IF(AND($E$3=7),'Marks Entry 7th'!AL23,"")))</f>
        <v/>
      </c>
      <c r="BT24" s="121" t="str">
        <f>IF(OR($E24="",$G24=""),"",IF(AND($E$3=6),'Marks Entry 6th'!AM23,IF(AND($E$3=7),'Marks Entry 7th'!AM23,"")))</f>
        <v/>
      </c>
      <c r="BU24" s="121" t="str">
        <f>IF(OR($E24="",$G24=""),"",IF(AND($E$3=6),'Marks Entry 6th'!AN23,IF(AND($E$3=7),'Marks Entry 7th'!AN23,"")))</f>
        <v/>
      </c>
      <c r="BV24" s="63" t="str">
        <f t="shared" si="37"/>
        <v/>
      </c>
      <c r="BW24" s="121" t="str">
        <f>IF(OR($E24="",$G24=""),"",IF(AND($E$3=6),'Marks Entry 6th'!AO23,IF(AND($E$3=7),'Marks Entry 7th'!AO23,"")))</f>
        <v/>
      </c>
      <c r="BX24" s="121" t="str">
        <f>IF(OR($E24="",$G24=""),"",IF(AND($E$3=6),'Marks Entry 6th'!AP23,IF(AND($E$3=7),'Marks Entry 7th'!AP23,"")))</f>
        <v/>
      </c>
      <c r="BY24" s="66" t="str">
        <f t="shared" si="38"/>
        <v/>
      </c>
      <c r="BZ24" s="63">
        <f t="shared" si="39"/>
        <v>0</v>
      </c>
      <c r="CA24" s="68" t="str">
        <f>IF(OR($E24="",$G24=""),"",IF(AND($E$3=6),'Marks Entry 6th'!AQ23,IF(AND($E$3=7),'Marks Entry 7th'!AQ23,"")))</f>
        <v/>
      </c>
      <c r="CB24" s="68" t="str">
        <f>IF(OR($E24="",$G24=""),"",IF(AND($E$3=6),'Marks Entry 6th'!AR23,IF(AND($E$3=7),'Marks Entry 7th'!AR23,"")))</f>
        <v/>
      </c>
      <c r="CC24" s="66" t="str">
        <f t="shared" si="40"/>
        <v/>
      </c>
      <c r="CD24" s="63" t="str">
        <f t="shared" si="41"/>
        <v/>
      </c>
      <c r="CE24" s="109">
        <f t="shared" si="42"/>
        <v>0</v>
      </c>
      <c r="CF24" s="109" t="str">
        <f t="shared" si="43"/>
        <v/>
      </c>
      <c r="CG24" s="109" t="str">
        <f t="shared" si="44"/>
        <v/>
      </c>
      <c r="CH24" s="109" t="str">
        <f t="shared" si="45"/>
        <v/>
      </c>
      <c r="CI24" s="109" t="str">
        <f t="shared" si="46"/>
        <v/>
      </c>
      <c r="CJ24" s="111" t="str">
        <f t="shared" si="47"/>
        <v/>
      </c>
      <c r="CK24" s="121" t="str">
        <f>IF(OR($E24="",$G24=""),"",IF(AND($E$3=6),'Marks Entry 6th'!AS23,IF(AND($E$3=7),'Marks Entry 7th'!AS23,"")))</f>
        <v/>
      </c>
      <c r="CL24" s="121" t="str">
        <f>IF(OR($E24="",$G24=""),"",IF(AND($E$3=6),'Marks Entry 6th'!AT23,IF(AND($E$3=7),'Marks Entry 7th'!AT23,"")))</f>
        <v/>
      </c>
      <c r="CM24" s="121" t="str">
        <f>IF(OR($E24="",$G24=""),"",IF(AND($E$3=6),'Marks Entry 6th'!AU23,IF(AND($E$3=7),'Marks Entry 7th'!AU23,"")))</f>
        <v/>
      </c>
      <c r="CN24" s="121" t="str">
        <f>IF(OR($E24="",$G24=""),"",IF(AND($E$3=6),'Marks Entry 6th'!AV23,IF(AND($E$3=7),'Marks Entry 7th'!AV23,"")))</f>
        <v/>
      </c>
      <c r="CO24" s="63" t="str">
        <f t="shared" si="48"/>
        <v/>
      </c>
      <c r="CP24" s="121" t="str">
        <f>IF(OR($E24="",$G24=""),"",IF(AND($E$3=6),'Marks Entry 6th'!AW23,IF(AND($E$3=7),'Marks Entry 7th'!AW23,"")))</f>
        <v/>
      </c>
      <c r="CQ24" s="121" t="str">
        <f>IF(OR($E24="",$G24=""),"",IF(AND($E$3=6),'Marks Entry 6th'!AX23,IF(AND($E$3=7),'Marks Entry 7th'!AX23,"")))</f>
        <v/>
      </c>
      <c r="CR24" s="66" t="str">
        <f t="shared" si="49"/>
        <v/>
      </c>
      <c r="CS24" s="63">
        <f t="shared" si="50"/>
        <v>0</v>
      </c>
      <c r="CT24" s="68" t="str">
        <f>IF(OR($E24="",$G24=""),"",IF(AND($E$3=6),'Marks Entry 6th'!AY23,IF(AND($E$3=7),'Marks Entry 7th'!AY23,"")))</f>
        <v/>
      </c>
      <c r="CU24" s="68" t="str">
        <f>IF(OR($E24="",$G24=""),"",IF(AND($E$3=6),'Marks Entry 6th'!AZ23,IF(AND($E$3=7),'Marks Entry 7th'!AZ23,"")))</f>
        <v/>
      </c>
      <c r="CV24" s="66" t="str">
        <f t="shared" si="51"/>
        <v/>
      </c>
      <c r="CW24" s="63" t="str">
        <f t="shared" si="52"/>
        <v/>
      </c>
      <c r="CX24" s="109">
        <f t="shared" si="53"/>
        <v>0</v>
      </c>
      <c r="CY24" s="109" t="str">
        <f t="shared" si="54"/>
        <v/>
      </c>
      <c r="CZ24" s="109" t="str">
        <f t="shared" si="55"/>
        <v/>
      </c>
      <c r="DA24" s="109" t="str">
        <f t="shared" si="56"/>
        <v/>
      </c>
      <c r="DB24" s="109" t="str">
        <f t="shared" si="57"/>
        <v/>
      </c>
      <c r="DC24" s="111" t="str">
        <f t="shared" si="58"/>
        <v/>
      </c>
      <c r="DD24" s="121" t="str">
        <f>IF(OR($E24="",$G24=""),"",IF(AND($E$3=6),'Marks Entry 6th'!BA23,IF(AND($E$3=7),'Marks Entry 7th'!BA23,"")))</f>
        <v/>
      </c>
      <c r="DE24" s="121" t="str">
        <f>IF(OR($E24="",$G24=""),"",IF(AND($E$3=6),'Marks Entry 6th'!BB23,IF(AND($E$3=7),'Marks Entry 7th'!BB23,"")))</f>
        <v/>
      </c>
      <c r="DF24" s="121" t="str">
        <f>IF(OR($E24="",$G24=""),"",IF(AND($E$3=6),'Marks Entry 6th'!BC23,IF(AND($E$3=7),'Marks Entry 7th'!BC23,"")))</f>
        <v/>
      </c>
      <c r="DG24" s="121" t="str">
        <f>IF(OR($E24="",$G24=""),"",IF(AND($E$3=6),'Marks Entry 6th'!BD23,IF(AND($E$3=7),'Marks Entry 7th'!BD23,"")))</f>
        <v/>
      </c>
      <c r="DH24" s="63" t="str">
        <f t="shared" si="59"/>
        <v/>
      </c>
      <c r="DI24" s="121" t="str">
        <f>IF(OR($E24="",$G24=""),"",IF(AND($E$3=6),'Marks Entry 6th'!BE23,IF(AND($E$3=7),'Marks Entry 7th'!BE23,"")))</f>
        <v/>
      </c>
      <c r="DJ24" s="121" t="str">
        <f>IF(OR($E24="",$G24=""),"",IF(AND($E$3=6),'Marks Entry 6th'!BF23,IF(AND($E$3=7),'Marks Entry 7th'!BF23,"")))</f>
        <v/>
      </c>
      <c r="DK24" s="66" t="str">
        <f t="shared" si="60"/>
        <v/>
      </c>
      <c r="DL24" s="63">
        <f t="shared" si="61"/>
        <v>0</v>
      </c>
      <c r="DM24" s="68" t="str">
        <f>IF(OR($E24="",$G24=""),"",IF(AND($E$3=6),'Marks Entry 6th'!BG23,IF(AND($E$3=7),'Marks Entry 7th'!BG23,"")))</f>
        <v/>
      </c>
      <c r="DN24" s="68" t="str">
        <f>IF(OR($E24="",$G24=""),"",IF(AND($E$3=6),'Marks Entry 6th'!BH23,IF(AND($E$3=7),'Marks Entry 7th'!BH23,"")))</f>
        <v/>
      </c>
      <c r="DO24" s="66" t="str">
        <f t="shared" si="62"/>
        <v/>
      </c>
      <c r="DP24" s="63" t="str">
        <f t="shared" si="63"/>
        <v/>
      </c>
      <c r="DQ24" s="109">
        <f t="shared" si="64"/>
        <v>0</v>
      </c>
      <c r="DR24" s="109" t="str">
        <f t="shared" si="65"/>
        <v/>
      </c>
      <c r="DS24" s="109" t="str">
        <f t="shared" si="66"/>
        <v/>
      </c>
      <c r="DT24" s="109" t="str">
        <f t="shared" si="67"/>
        <v/>
      </c>
      <c r="DU24" s="109" t="str">
        <f t="shared" si="68"/>
        <v/>
      </c>
      <c r="DV24" s="111" t="str">
        <f t="shared" si="69"/>
        <v/>
      </c>
      <c r="DW24" s="53" t="str">
        <f>IF(OR($E24="",$G24=""),"",IF(AND($E$3=6),'Marks Entry 6th'!BI23,IF(AND($E$3=7),'Marks Entry 7th'!BI23,"")))</f>
        <v/>
      </c>
      <c r="DX24" s="53" t="str">
        <f>IF(OR($E24="",$G24=""),"",IF(AND($E$3=6),'Marks Entry 6th'!BJ23,IF(AND($E$3=7),'Marks Entry 7th'!BJ23,"")))</f>
        <v/>
      </c>
      <c r="DY24" s="53" t="str">
        <f>IF(OR($E24="",$G24=""),"",IF(AND($E$3=6),'Marks Entry 6th'!BK23,IF(AND($E$3=7),'Marks Entry 7th'!BK23,"")))</f>
        <v/>
      </c>
      <c r="DZ24" s="53" t="str">
        <f>IF(OR($E24="",$G24=""),"",IF(AND($E$3=6),'Marks Entry 6th'!BL23,IF(AND($E$3=7),'Marks Entry 7th'!BL23,"")))</f>
        <v/>
      </c>
      <c r="EA24" s="53" t="str">
        <f>IF(OR($E24="",$G24=""),"",IF(AND($E$3=6),'Marks Entry 6th'!BM23,IF(AND($E$3=7),'Marks Entry 7th'!BM23,"")))</f>
        <v/>
      </c>
      <c r="EB24" s="122" t="str">
        <f t="shared" si="70"/>
        <v/>
      </c>
      <c r="EC24" s="123">
        <f t="shared" si="71"/>
        <v>0</v>
      </c>
      <c r="ED24" s="123" t="str">
        <f t="shared" si="72"/>
        <v/>
      </c>
      <c r="EE24" s="123" t="str">
        <f t="shared" si="73"/>
        <v/>
      </c>
      <c r="EF24" s="110" t="str">
        <f t="shared" si="74"/>
        <v/>
      </c>
      <c r="EG24" s="53" t="str">
        <f>IF(OR($E24="",$G24=""),"",IF(AND($E$3=6),'Marks Entry 6th'!BN23,IF(AND($E$3=7),'Marks Entry 7th'!BN23,"")))</f>
        <v/>
      </c>
      <c r="EH24" s="53" t="str">
        <f>IF(OR($E24="",$G24=""),"",IF(AND($E$3=6),'Marks Entry 6th'!BO23,IF(AND($E$3=7),'Marks Entry 7th'!BO23,"")))</f>
        <v/>
      </c>
      <c r="EI24" s="53" t="str">
        <f>IF(OR($E24="",$G24=""),"",IF(AND($E$3=6),'Marks Entry 6th'!BP23,IF(AND($E$3=7),'Marks Entry 7th'!BP23,"")))</f>
        <v/>
      </c>
      <c r="EJ24" s="53" t="str">
        <f>IF(OR($E24="",$G24=""),"",IF(AND($E$3=6),'Marks Entry 6th'!BQ23,IF(AND($E$3=7),'Marks Entry 7th'!BQ23,"")))</f>
        <v/>
      </c>
      <c r="EK24" s="53" t="str">
        <f>IF(OR($E24="",$G24=""),"",IF(AND($E$3=6),'Marks Entry 6th'!BR23,IF(AND($E$3=7),'Marks Entry 7th'!BR23,"")))</f>
        <v/>
      </c>
      <c r="EL24" s="122" t="str">
        <f t="shared" si="75"/>
        <v/>
      </c>
      <c r="EM24" s="123">
        <f t="shared" si="76"/>
        <v>0</v>
      </c>
      <c r="EN24" s="123" t="str">
        <f t="shared" si="77"/>
        <v/>
      </c>
      <c r="EO24" s="123" t="str">
        <f t="shared" si="78"/>
        <v/>
      </c>
      <c r="EP24" s="110" t="str">
        <f t="shared" si="79"/>
        <v/>
      </c>
      <c r="EQ24" s="53" t="str">
        <f>IF(OR($E24="",$G24=""),"",IF(AND($E$3=6),'Marks Entry 6th'!BS23,IF(AND($E$3=7),'Marks Entry 7th'!BS23,"")))</f>
        <v/>
      </c>
      <c r="ER24" s="53" t="str">
        <f>IF(OR($E24="",$G24=""),"",IF(AND($E$3=6),'Marks Entry 6th'!BT23,IF(AND($E$3=7),'Marks Entry 7th'!BT23,"")))</f>
        <v/>
      </c>
      <c r="ES24" s="53" t="str">
        <f>IF(OR($E24="",$G24=""),"",IF(AND($E$3=6),'Marks Entry 6th'!BU23,IF(AND($E$3=7),'Marks Entry 7th'!BU23,"")))</f>
        <v/>
      </c>
      <c r="ET24" s="53" t="str">
        <f>IF(OR($E24="",$G24=""),"",IF(AND($E$3=6),'Marks Entry 6th'!BV23,IF(AND($E$3=7),'Marks Entry 7th'!BV23,"")))</f>
        <v/>
      </c>
      <c r="EU24" s="53" t="str">
        <f>IF(OR($E24="",$G24=""),"",IF(AND($E$3=6),'Marks Entry 6th'!BW23,IF(AND($E$3=7),'Marks Entry 7th'!BW23,"")))</f>
        <v/>
      </c>
      <c r="EV24" s="122" t="str">
        <f t="shared" si="80"/>
        <v/>
      </c>
      <c r="EW24" s="123">
        <f t="shared" si="81"/>
        <v>0</v>
      </c>
      <c r="EX24" s="123" t="str">
        <f t="shared" si="82"/>
        <v/>
      </c>
      <c r="EY24" s="123" t="str">
        <f t="shared" si="83"/>
        <v/>
      </c>
      <c r="EZ24" s="110" t="str">
        <f t="shared" si="84"/>
        <v/>
      </c>
      <c r="FA24" s="373" t="str">
        <f>IF(OR($E24="",$G24=""),"",IF(AND('Marks Entry 6th'!BX23="",'Marks Entry 7th'!BX23=""),"",IF(AND($E$3=6),'Marks Entry 6th'!BX23,IF(AND($E$3=7),'Marks Entry 7th'!BX23,""))))</f>
        <v/>
      </c>
      <c r="FB24" s="373" t="str">
        <f>IF(OR($E24="",$G24=""),"",IF(AND('Marks Entry 6th'!BY23="",'Marks Entry 7th'!BY23=""),"",IF(AND($E$3=6),'Marks Entry 6th'!BY23,IF(AND($E$3=7),'Marks Entry 7th'!BY23,""))))</f>
        <v/>
      </c>
      <c r="FC24" s="374" t="str">
        <f t="shared" si="85"/>
        <v/>
      </c>
      <c r="FD24" s="110" t="str">
        <f t="shared" si="86"/>
        <v/>
      </c>
      <c r="FE24" s="373" t="str">
        <f>IF(OR($E24="",$G24=""),"",IF(AND('Marks Entry 6th'!BZ23="",'Marks Entry 7th'!BZ23=""),"",IF(AND($E$3=6),'Marks Entry 6th'!BZ23,IF(AND($E$3=7),'Marks Entry 7th'!BZ23,""))))</f>
        <v/>
      </c>
      <c r="FF24" s="373" t="str">
        <f>IF(OR($E24="",$G24=""),"",IF(AND('Marks Entry 6th'!CA23="",'Marks Entry 7th'!CA23=""),"",IF(AND($E$3=6),'Marks Entry 6th'!CA23,IF(AND($E$3=7),'Marks Entry 7th'!CA23,""))))</f>
        <v/>
      </c>
      <c r="FG24" s="374" t="str">
        <f t="shared" si="87"/>
        <v/>
      </c>
      <c r="FH24" s="110" t="str">
        <f t="shared" si="88"/>
        <v/>
      </c>
      <c r="FI24" s="79" t="str">
        <f t="shared" si="89"/>
        <v/>
      </c>
      <c r="FJ24" s="335" t="str">
        <f t="shared" si="90"/>
        <v/>
      </c>
      <c r="FK24" s="85" t="str">
        <f t="shared" si="91"/>
        <v/>
      </c>
      <c r="FL24" s="226" t="str">
        <f t="shared" si="92"/>
        <v/>
      </c>
      <c r="FM24" s="86" t="str">
        <f t="shared" si="93"/>
        <v/>
      </c>
      <c r="FN24" s="334" t="str">
        <f>IFERROR(IF(B24="NSO","NSO",IF(OR(D24="",G24="",F24=""),"",IF(AND(FJ24&gt;=36,'Master sheet'!$D$11="Hindi"),"कक्षा क्रमोन्नत",IF(AND(FJ24&gt;=36,'Master sheet'!$D$11="English"),"Promoted",IF(AND(FJ24&lt;36,'Master sheet'!$D$11="Hindi"),"पुनः परीक्षा","Re-Exam"))))),"")</f>
        <v/>
      </c>
      <c r="FO24" s="54" t="str">
        <f>IF(OR($E24="",$G24=""),"",IF(AND($E$3=6,'Marks Entry 6th'!CB23=""),"",IF(AND($E$3=7,'Marks Entry 7th'!CB23=""),"",IF(AND($E$3=6),'Marks Entry 6th'!CB23,IF(AND($E$3=7),'Marks Entry 7th'!CB23,"")))))</f>
        <v/>
      </c>
      <c r="FP24" s="54" t="str">
        <f>IF(OR($E24="",$G24=""),"",IF(AND($E$3=6,'Marks Entry 6th'!CC23=""),"",IF(AND($E$3=7,'Marks Entry 7th'!CC23=""),"",IF(AND($E$3=6),'Marks Entry 6th'!CC23,IF(AND($E$3=7),'Marks Entry 7th'!CC23,"")))))</f>
        <v/>
      </c>
      <c r="FQ24" s="55"/>
      <c r="FY24" s="57">
        <f>IF(AND($E$3=6),'Marks Entry 6th'!I23,IF(AND($E$3=7),'Marks Entry 7th'!I23,""))</f>
        <v>717</v>
      </c>
      <c r="FZ24" s="57">
        <f t="shared" si="94"/>
        <v>0</v>
      </c>
    </row>
    <row r="25" spans="1:182" ht="18.95" customHeight="1">
      <c r="A25" s="69">
        <v>18</v>
      </c>
      <c r="B25" s="69">
        <f>IF(OR(FY25=0,FY25=""),"",IF(AND($E$3=6),'Marks Entry 6th'!I24,IF(AND($E$3=7),'Marks Entry 7th'!I24,"")))</f>
        <v>718</v>
      </c>
      <c r="C25" s="70" t="str">
        <f>IF(OR(B25=0,B25=""),"",IF(AND($E$3=6,'Marks Entry 6th'!B24=""),"",IF(AND($E$3=7,'Marks Entry 7th'!B24=""),"",IF(AND($E$3=6,'Marks Entry 6th'!B24),'Marks Entry 6th'!B24,IF(AND($E$3=7),'Marks Entry 7th'!B24,"")))))</f>
        <v/>
      </c>
      <c r="D25" s="70" t="str">
        <f>IF(OR(B25=0,B25=""),"",IF(AND($E$3=6,'Marks Entry 6th'!C24=""),"",IF(AND($E$3=7,'Marks Entry 7th'!C24=""),"",IF(AND($E$3=6),'Marks Entry 6th'!C24,IF(AND($E$3=7),'Marks Entry 7th'!C24,"")))))</f>
        <v/>
      </c>
      <c r="E25" s="307" t="str">
        <f>IF(OR(B25=0,B25=""),"",IF(AND($E$3=6,'Marks Entry 6th'!E24=""),"",IF(AND($E$3=7,'Marks Entry 7th'!E24=""),"",IF(AND($E$3=6),'Marks Entry 6th'!E24,IF(AND($E$3=7),'Marks Entry 7th'!E24,"")))))</f>
        <v/>
      </c>
      <c r="F25" s="70" t="str">
        <f>IF(OR(B25=0,B25=""),"",IF(AND($E$3=6,'Marks Entry 6th'!D24=""),"",IF(AND($E$3=7,'Marks Entry 7th'!D24=""),"",IF(AND($E$3=6),'Marks Entry 6th'!D24,IF(AND($E$3=7),'Marks Entry 7th'!D24,"")))))</f>
        <v/>
      </c>
      <c r="G25" s="306" t="str">
        <f>IF(OR(B25=0,B25=""),"",IF(AND($E$3=6,'Marks Entry 6th'!F24=""),"",IF(AND($E$3=7,'Marks Entry 7th'!F24=""),"",IF(AND($E$3=6),UPPER('Marks Entry 6th'!F24),IF(AND($E$3=7),UPPER('Marks Entry 7th'!F24),"")))))</f>
        <v/>
      </c>
      <c r="H25" s="306" t="str">
        <f>IF(OR(B25=0,B25=""),"",IF(AND($E$3=6,'Marks Entry 6th'!G24=""),"",IF(AND($E$3=7,'Marks Entry 7th'!G24=""),"",IF(AND($E$3=6),UPPER('Marks Entry 6th'!G24),IF(AND($E$3=7),UPPER('Marks Entry 7th'!G24),"")))))</f>
        <v/>
      </c>
      <c r="I25" s="306" t="str">
        <f>IF(OR(B25=0,B25=""),"",IF(AND($E$3=6,'Marks Entry 6th'!H24=""),"",IF(AND($E$3=7,'Marks Entry 7th'!H24=""),"",IF(AND($E$3=6),UPPER('Marks Entry 6th'!H24),IF(AND($E$3=7),UPPER('Marks Entry 7th'!H24),"")))))</f>
        <v/>
      </c>
      <c r="J25" s="65" t="str">
        <f>IF(OR(B25=0,B25=""),"",IF(AND($E$3=6,'Marks Entry 6th'!J24=""),"",IF(AND($E$3=7,'Marks Entry 7th'!J24=""),"",IF(AND($E$3=6),'Marks Entry 6th'!J24,IF(AND($E$3=7),'Marks Entry 7th'!J24,"")))))</f>
        <v/>
      </c>
      <c r="K25" s="65" t="str">
        <f>IF(OR(B25=0,B25=""),"",IF(AND($E$3=6,'Marks Entry 6th'!K24=""),"",IF(AND($E$3=7,'Marks Entry 7th'!K24=""),"",IF(AND($E$3=6),'Marks Entry 6th'!K24,IF(AND($E$3=7),'Marks Entry 7th'!K24,"")))))</f>
        <v/>
      </c>
      <c r="L25" s="121" t="str">
        <f>IF(OR($E25="",$G25=""),"",IF(AND($E$3=6),'Marks Entry 6th'!L24,IF(AND($E$3=7),'Marks Entry 7th'!L24,"")))</f>
        <v/>
      </c>
      <c r="M25" s="121" t="str">
        <f>IF(OR($E25="",$G25=""),"",IF(AND($E$3=6),'Marks Entry 6th'!M24,IF(AND($E$3=7),'Marks Entry 7th'!M24,"")))</f>
        <v/>
      </c>
      <c r="N25" s="121" t="str">
        <f>IF(OR($E25="",$G25=""),"",IF(AND($E$3=6),'Marks Entry 6th'!N24,IF(AND($E$3=7),'Marks Entry 7th'!N24,"")))</f>
        <v/>
      </c>
      <c r="O25" s="121" t="str">
        <f>IF(OR($E25="",$G25=""),"",IF(AND($E$3=6),'Marks Entry 6th'!O24,IF(AND($E$3=7),'Marks Entry 7th'!O24,"")))</f>
        <v/>
      </c>
      <c r="P25" s="63" t="str">
        <f t="shared" si="4"/>
        <v/>
      </c>
      <c r="Q25" s="121" t="str">
        <f>IF(OR($E25="",$G25=""),"",IF(AND($E$3=6),'Marks Entry 6th'!P24,IF(AND($E$3=7),'Marks Entry 7th'!P24,"")))</f>
        <v/>
      </c>
      <c r="R25" s="121" t="str">
        <f>IF(OR($E25="",$G25=""),"",IF(AND($E$3=6),'Marks Entry 6th'!Q24,IF(AND($E$3=7),'Marks Entry 7th'!Q24,"")))</f>
        <v/>
      </c>
      <c r="S25" s="66" t="str">
        <f t="shared" si="5"/>
        <v/>
      </c>
      <c r="T25" s="63">
        <f t="shared" si="6"/>
        <v>0</v>
      </c>
      <c r="U25" s="68" t="str">
        <f>IF(OR($E25="",$G25=""),"",IF(AND($E$3=6),'Marks Entry 6th'!R24,IF(AND($E$3=7),'Marks Entry 7th'!R24,"")))</f>
        <v/>
      </c>
      <c r="V25" s="68" t="str">
        <f>IF(OR($E25="",$G25=""),"",IF(AND($E$3=6),'Marks Entry 6th'!S24,IF(AND($E$3=7),'Marks Entry 7th'!S24,"")))</f>
        <v/>
      </c>
      <c r="W25" s="67" t="str">
        <f t="shared" si="7"/>
        <v/>
      </c>
      <c r="X25" s="63" t="str">
        <f t="shared" si="8"/>
        <v/>
      </c>
      <c r="Y25" s="109">
        <f t="shared" si="9"/>
        <v>0</v>
      </c>
      <c r="Z25" s="109" t="str">
        <f t="shared" si="10"/>
        <v/>
      </c>
      <c r="AA25" s="109" t="str">
        <f t="shared" si="11"/>
        <v/>
      </c>
      <c r="AB25" s="109" t="str">
        <f t="shared" si="12"/>
        <v/>
      </c>
      <c r="AC25" s="109" t="str">
        <f t="shared" si="13"/>
        <v/>
      </c>
      <c r="AD25" s="111" t="str">
        <f t="shared" si="14"/>
        <v/>
      </c>
      <c r="AE25" s="121" t="str">
        <f>IF(OR($E25="",$G25=""),"",IF(AND($E$3=6),'Marks Entry 6th'!T24,IF(AND($E$3=7),'Marks Entry 7th'!T24,"")))</f>
        <v/>
      </c>
      <c r="AF25" s="121" t="str">
        <f>IF(OR($E25="",$G25=""),"",IF(AND($E$3=6),'Marks Entry 6th'!U24,IF(AND($E$3=7),'Marks Entry 7th'!U24,"")))</f>
        <v/>
      </c>
      <c r="AG25" s="121" t="str">
        <f>IF(OR($E25="",$G25=""),"",IF(AND($E$3=6),'Marks Entry 6th'!V24,IF(AND($E$3=7),'Marks Entry 7th'!V24,"")))</f>
        <v/>
      </c>
      <c r="AH25" s="121" t="str">
        <f>IF(OR($E25="",$G25=""),"",IF(AND($E$3=6),'Marks Entry 6th'!W24,IF(AND($E$3=7),'Marks Entry 7th'!W24,"")))</f>
        <v/>
      </c>
      <c r="AI25" s="63" t="str">
        <f t="shared" si="15"/>
        <v/>
      </c>
      <c r="AJ25" s="121" t="str">
        <f>IF(OR($E25="",$G25=""),"",IF(AND($E$3=6),'Marks Entry 6th'!X24,IF(AND($E$3=7),'Marks Entry 7th'!X24,"")))</f>
        <v/>
      </c>
      <c r="AK25" s="121" t="str">
        <f>IF(OR($E25="",$G25=""),"",IF(AND($E$3=6),'Marks Entry 6th'!Y24,IF(AND($E$3=7),'Marks Entry 7th'!Y24,"")))</f>
        <v/>
      </c>
      <c r="AL25" s="66" t="str">
        <f t="shared" si="16"/>
        <v/>
      </c>
      <c r="AM25" s="63">
        <f t="shared" si="17"/>
        <v>0</v>
      </c>
      <c r="AN25" s="68" t="str">
        <f>IF(OR($E25="",$G25=""),"",IF(AND($E$3=6),'Marks Entry 6th'!Z24,IF(AND($E$3=7),'Marks Entry 7th'!Z24,"")))</f>
        <v/>
      </c>
      <c r="AO25" s="68" t="str">
        <f>IF(OR($E25="",$G25=""),"",IF(AND($E$3=6),'Marks Entry 6th'!AA24,IF(AND($E$3=7),'Marks Entry 7th'!AA24,"")))</f>
        <v/>
      </c>
      <c r="AP25" s="66" t="str">
        <f t="shared" si="18"/>
        <v/>
      </c>
      <c r="AQ25" s="63" t="str">
        <f t="shared" si="19"/>
        <v/>
      </c>
      <c r="AR25" s="109">
        <f t="shared" si="20"/>
        <v>0</v>
      </c>
      <c r="AS25" s="109" t="str">
        <f t="shared" si="21"/>
        <v/>
      </c>
      <c r="AT25" s="109" t="str">
        <f t="shared" si="22"/>
        <v/>
      </c>
      <c r="AU25" s="109" t="str">
        <f t="shared" si="23"/>
        <v/>
      </c>
      <c r="AV25" s="109" t="str">
        <f t="shared" si="24"/>
        <v/>
      </c>
      <c r="AW25" s="111" t="str">
        <f t="shared" si="25"/>
        <v/>
      </c>
      <c r="AX25" s="314" t="str">
        <f>IF(OR($E25="",$G25=""),"",IF(AND($E$3=6),'Marks Entry 6th'!AB24,IF(AND($E$3=7),'Marks Entry 7th'!AB24,"")))</f>
        <v/>
      </c>
      <c r="AY25" s="121" t="str">
        <f>IF(OR($E25="",$G25=""),"",IF(AND($E$3=6),'Marks Entry 6th'!AC24,IF(AND($E$3=7),'Marks Entry 7th'!AC24,"")))</f>
        <v/>
      </c>
      <c r="AZ25" s="121" t="str">
        <f>IF(OR($E25="",$G25=""),"",IF(AND($E$3=6),'Marks Entry 6th'!AD24,IF(AND($E$3=7),'Marks Entry 7th'!AD24,"")))</f>
        <v/>
      </c>
      <c r="BA25" s="121" t="str">
        <f>IF(OR($E25="",$G25=""),"",IF(AND($E$3=6),'Marks Entry 6th'!AE24,IF(AND($E$3=7),'Marks Entry 7th'!AE24,"")))</f>
        <v/>
      </c>
      <c r="BB25" s="121" t="str">
        <f>IF(OR($E25="",$G25=""),"",IF(AND($E$3=6),'Marks Entry 6th'!AF24,IF(AND($E$3=7),'Marks Entry 7th'!AF24,"")))</f>
        <v/>
      </c>
      <c r="BC25" s="63" t="str">
        <f t="shared" si="26"/>
        <v/>
      </c>
      <c r="BD25" s="121" t="str">
        <f>IF(OR($E25="",$G25=""),"",IF(AND($E$3=6),'Marks Entry 6th'!AG24,IF(AND($E$3=7),'Marks Entry 7th'!AG24,"")))</f>
        <v/>
      </c>
      <c r="BE25" s="121" t="str">
        <f>IF(OR($E25="",$G25=""),"",IF(AND($E$3=6),'Marks Entry 6th'!AH24,IF(AND($E$3=7),'Marks Entry 7th'!AH24,"")))</f>
        <v/>
      </c>
      <c r="BF25" s="66" t="str">
        <f t="shared" si="27"/>
        <v/>
      </c>
      <c r="BG25" s="63">
        <f t="shared" si="28"/>
        <v>0</v>
      </c>
      <c r="BH25" s="68" t="str">
        <f>IF(OR($E25="",$G25=""),"",IF(AND($E$3=6),'Marks Entry 6th'!AI24,IF(AND($E$3=7),'Marks Entry 7th'!AI24,"")))</f>
        <v/>
      </c>
      <c r="BI25" s="68" t="str">
        <f>IF(OR($E25="",$G25=""),"",IF(AND($E$3=6),'Marks Entry 6th'!AJ24,IF(AND($E$3=7),'Marks Entry 7th'!AJ24,"")))</f>
        <v/>
      </c>
      <c r="BJ25" s="66" t="str">
        <f t="shared" si="29"/>
        <v/>
      </c>
      <c r="BK25" s="63" t="str">
        <f t="shared" si="30"/>
        <v/>
      </c>
      <c r="BL25" s="109">
        <f t="shared" si="31"/>
        <v>0</v>
      </c>
      <c r="BM25" s="109" t="str">
        <f t="shared" si="32"/>
        <v/>
      </c>
      <c r="BN25" s="109" t="str">
        <f t="shared" si="33"/>
        <v/>
      </c>
      <c r="BO25" s="109" t="str">
        <f t="shared" si="34"/>
        <v/>
      </c>
      <c r="BP25" s="109" t="str">
        <f t="shared" si="35"/>
        <v/>
      </c>
      <c r="BQ25" s="111" t="str">
        <f t="shared" si="36"/>
        <v/>
      </c>
      <c r="BR25" s="121" t="str">
        <f>IF(OR($E25="",$G25=""),"",IF(AND($E$3=6),'Marks Entry 6th'!AK24,IF(AND($E$3=7),'Marks Entry 7th'!AK24,"")))</f>
        <v/>
      </c>
      <c r="BS25" s="121" t="str">
        <f>IF(OR($E25="",$G25=""),"",IF(AND($E$3=6),'Marks Entry 6th'!AL24,IF(AND($E$3=7),'Marks Entry 7th'!AL24,"")))</f>
        <v/>
      </c>
      <c r="BT25" s="121" t="str">
        <f>IF(OR($E25="",$G25=""),"",IF(AND($E$3=6),'Marks Entry 6th'!AM24,IF(AND($E$3=7),'Marks Entry 7th'!AM24,"")))</f>
        <v/>
      </c>
      <c r="BU25" s="121" t="str">
        <f>IF(OR($E25="",$G25=""),"",IF(AND($E$3=6),'Marks Entry 6th'!AN24,IF(AND($E$3=7),'Marks Entry 7th'!AN24,"")))</f>
        <v/>
      </c>
      <c r="BV25" s="63" t="str">
        <f t="shared" si="37"/>
        <v/>
      </c>
      <c r="BW25" s="121" t="str">
        <f>IF(OR($E25="",$G25=""),"",IF(AND($E$3=6),'Marks Entry 6th'!AO24,IF(AND($E$3=7),'Marks Entry 7th'!AO24,"")))</f>
        <v/>
      </c>
      <c r="BX25" s="121" t="str">
        <f>IF(OR($E25="",$G25=""),"",IF(AND($E$3=6),'Marks Entry 6th'!AP24,IF(AND($E$3=7),'Marks Entry 7th'!AP24,"")))</f>
        <v/>
      </c>
      <c r="BY25" s="66" t="str">
        <f t="shared" si="38"/>
        <v/>
      </c>
      <c r="BZ25" s="63">
        <f t="shared" si="39"/>
        <v>0</v>
      </c>
      <c r="CA25" s="68" t="str">
        <f>IF(OR($E25="",$G25=""),"",IF(AND($E$3=6),'Marks Entry 6th'!AQ24,IF(AND($E$3=7),'Marks Entry 7th'!AQ24,"")))</f>
        <v/>
      </c>
      <c r="CB25" s="68" t="str">
        <f>IF(OR($E25="",$G25=""),"",IF(AND($E$3=6),'Marks Entry 6th'!AR24,IF(AND($E$3=7),'Marks Entry 7th'!AR24,"")))</f>
        <v/>
      </c>
      <c r="CC25" s="66" t="str">
        <f t="shared" si="40"/>
        <v/>
      </c>
      <c r="CD25" s="63" t="str">
        <f t="shared" si="41"/>
        <v/>
      </c>
      <c r="CE25" s="109">
        <f t="shared" si="42"/>
        <v>0</v>
      </c>
      <c r="CF25" s="109" t="str">
        <f t="shared" si="43"/>
        <v/>
      </c>
      <c r="CG25" s="109" t="str">
        <f t="shared" si="44"/>
        <v/>
      </c>
      <c r="CH25" s="109" t="str">
        <f t="shared" si="45"/>
        <v/>
      </c>
      <c r="CI25" s="109" t="str">
        <f t="shared" si="46"/>
        <v/>
      </c>
      <c r="CJ25" s="111" t="str">
        <f t="shared" si="47"/>
        <v/>
      </c>
      <c r="CK25" s="121" t="str">
        <f>IF(OR($E25="",$G25=""),"",IF(AND($E$3=6),'Marks Entry 6th'!AS24,IF(AND($E$3=7),'Marks Entry 7th'!AS24,"")))</f>
        <v/>
      </c>
      <c r="CL25" s="121" t="str">
        <f>IF(OR($E25="",$G25=""),"",IF(AND($E$3=6),'Marks Entry 6th'!AT24,IF(AND($E$3=7),'Marks Entry 7th'!AT24,"")))</f>
        <v/>
      </c>
      <c r="CM25" s="121" t="str">
        <f>IF(OR($E25="",$G25=""),"",IF(AND($E$3=6),'Marks Entry 6th'!AU24,IF(AND($E$3=7),'Marks Entry 7th'!AU24,"")))</f>
        <v/>
      </c>
      <c r="CN25" s="121" t="str">
        <f>IF(OR($E25="",$G25=""),"",IF(AND($E$3=6),'Marks Entry 6th'!AV24,IF(AND($E$3=7),'Marks Entry 7th'!AV24,"")))</f>
        <v/>
      </c>
      <c r="CO25" s="63" t="str">
        <f t="shared" si="48"/>
        <v/>
      </c>
      <c r="CP25" s="121" t="str">
        <f>IF(OR($E25="",$G25=""),"",IF(AND($E$3=6),'Marks Entry 6th'!AW24,IF(AND($E$3=7),'Marks Entry 7th'!AW24,"")))</f>
        <v/>
      </c>
      <c r="CQ25" s="121" t="str">
        <f>IF(OR($E25="",$G25=""),"",IF(AND($E$3=6),'Marks Entry 6th'!AX24,IF(AND($E$3=7),'Marks Entry 7th'!AX24,"")))</f>
        <v/>
      </c>
      <c r="CR25" s="66" t="str">
        <f t="shared" si="49"/>
        <v/>
      </c>
      <c r="CS25" s="63">
        <f t="shared" si="50"/>
        <v>0</v>
      </c>
      <c r="CT25" s="68" t="str">
        <f>IF(OR($E25="",$G25=""),"",IF(AND($E$3=6),'Marks Entry 6th'!AY24,IF(AND($E$3=7),'Marks Entry 7th'!AY24,"")))</f>
        <v/>
      </c>
      <c r="CU25" s="68" t="str">
        <f>IF(OR($E25="",$G25=""),"",IF(AND($E$3=6),'Marks Entry 6th'!AZ24,IF(AND($E$3=7),'Marks Entry 7th'!AZ24,"")))</f>
        <v/>
      </c>
      <c r="CV25" s="66" t="str">
        <f t="shared" si="51"/>
        <v/>
      </c>
      <c r="CW25" s="63" t="str">
        <f t="shared" si="52"/>
        <v/>
      </c>
      <c r="CX25" s="109">
        <f t="shared" si="53"/>
        <v>0</v>
      </c>
      <c r="CY25" s="109" t="str">
        <f t="shared" si="54"/>
        <v/>
      </c>
      <c r="CZ25" s="109" t="str">
        <f t="shared" si="55"/>
        <v/>
      </c>
      <c r="DA25" s="109" t="str">
        <f t="shared" si="56"/>
        <v/>
      </c>
      <c r="DB25" s="109" t="str">
        <f t="shared" si="57"/>
        <v/>
      </c>
      <c r="DC25" s="111" t="str">
        <f t="shared" si="58"/>
        <v/>
      </c>
      <c r="DD25" s="121" t="str">
        <f>IF(OR($E25="",$G25=""),"",IF(AND($E$3=6),'Marks Entry 6th'!BA24,IF(AND($E$3=7),'Marks Entry 7th'!BA24,"")))</f>
        <v/>
      </c>
      <c r="DE25" s="121" t="str">
        <f>IF(OR($E25="",$G25=""),"",IF(AND($E$3=6),'Marks Entry 6th'!BB24,IF(AND($E$3=7),'Marks Entry 7th'!BB24,"")))</f>
        <v/>
      </c>
      <c r="DF25" s="121" t="str">
        <f>IF(OR($E25="",$G25=""),"",IF(AND($E$3=6),'Marks Entry 6th'!BC24,IF(AND($E$3=7),'Marks Entry 7th'!BC24,"")))</f>
        <v/>
      </c>
      <c r="DG25" s="121" t="str">
        <f>IF(OR($E25="",$G25=""),"",IF(AND($E$3=6),'Marks Entry 6th'!BD24,IF(AND($E$3=7),'Marks Entry 7th'!BD24,"")))</f>
        <v/>
      </c>
      <c r="DH25" s="63" t="str">
        <f t="shared" si="59"/>
        <v/>
      </c>
      <c r="DI25" s="121" t="str">
        <f>IF(OR($E25="",$G25=""),"",IF(AND($E$3=6),'Marks Entry 6th'!BE24,IF(AND($E$3=7),'Marks Entry 7th'!BE24,"")))</f>
        <v/>
      </c>
      <c r="DJ25" s="121" t="str">
        <f>IF(OR($E25="",$G25=""),"",IF(AND($E$3=6),'Marks Entry 6th'!BF24,IF(AND($E$3=7),'Marks Entry 7th'!BF24,"")))</f>
        <v/>
      </c>
      <c r="DK25" s="66" t="str">
        <f t="shared" si="60"/>
        <v/>
      </c>
      <c r="DL25" s="63">
        <f t="shared" si="61"/>
        <v>0</v>
      </c>
      <c r="DM25" s="68" t="str">
        <f>IF(OR($E25="",$G25=""),"",IF(AND($E$3=6),'Marks Entry 6th'!BG24,IF(AND($E$3=7),'Marks Entry 7th'!BG24,"")))</f>
        <v/>
      </c>
      <c r="DN25" s="68" t="str">
        <f>IF(OR($E25="",$G25=""),"",IF(AND($E$3=6),'Marks Entry 6th'!BH24,IF(AND($E$3=7),'Marks Entry 7th'!BH24,"")))</f>
        <v/>
      </c>
      <c r="DO25" s="66" t="str">
        <f t="shared" si="62"/>
        <v/>
      </c>
      <c r="DP25" s="63" t="str">
        <f t="shared" si="63"/>
        <v/>
      </c>
      <c r="DQ25" s="109">
        <f t="shared" si="64"/>
        <v>0</v>
      </c>
      <c r="DR25" s="109" t="str">
        <f t="shared" si="65"/>
        <v/>
      </c>
      <c r="DS25" s="109" t="str">
        <f t="shared" si="66"/>
        <v/>
      </c>
      <c r="DT25" s="109" t="str">
        <f t="shared" si="67"/>
        <v/>
      </c>
      <c r="DU25" s="109" t="str">
        <f t="shared" si="68"/>
        <v/>
      </c>
      <c r="DV25" s="111" t="str">
        <f t="shared" si="69"/>
        <v/>
      </c>
      <c r="DW25" s="53" t="str">
        <f>IF(OR($E25="",$G25=""),"",IF(AND($E$3=6),'Marks Entry 6th'!BI24,IF(AND($E$3=7),'Marks Entry 7th'!BI24,"")))</f>
        <v/>
      </c>
      <c r="DX25" s="53" t="str">
        <f>IF(OR($E25="",$G25=""),"",IF(AND($E$3=6),'Marks Entry 6th'!BJ24,IF(AND($E$3=7),'Marks Entry 7th'!BJ24,"")))</f>
        <v/>
      </c>
      <c r="DY25" s="53" t="str">
        <f>IF(OR($E25="",$G25=""),"",IF(AND($E$3=6),'Marks Entry 6th'!BK24,IF(AND($E$3=7),'Marks Entry 7th'!BK24,"")))</f>
        <v/>
      </c>
      <c r="DZ25" s="53" t="str">
        <f>IF(OR($E25="",$G25=""),"",IF(AND($E$3=6),'Marks Entry 6th'!BL24,IF(AND($E$3=7),'Marks Entry 7th'!BL24,"")))</f>
        <v/>
      </c>
      <c r="EA25" s="53" t="str">
        <f>IF(OR($E25="",$G25=""),"",IF(AND($E$3=6),'Marks Entry 6th'!BM24,IF(AND($E$3=7),'Marks Entry 7th'!BM24,"")))</f>
        <v/>
      </c>
      <c r="EB25" s="122" t="str">
        <f t="shared" si="70"/>
        <v/>
      </c>
      <c r="EC25" s="123">
        <f t="shared" si="71"/>
        <v>0</v>
      </c>
      <c r="ED25" s="123" t="str">
        <f t="shared" si="72"/>
        <v/>
      </c>
      <c r="EE25" s="123" t="str">
        <f t="shared" si="73"/>
        <v/>
      </c>
      <c r="EF25" s="110" t="str">
        <f t="shared" si="74"/>
        <v/>
      </c>
      <c r="EG25" s="53" t="str">
        <f>IF(OR($E25="",$G25=""),"",IF(AND($E$3=6),'Marks Entry 6th'!BN24,IF(AND($E$3=7),'Marks Entry 7th'!BN24,"")))</f>
        <v/>
      </c>
      <c r="EH25" s="53" t="str">
        <f>IF(OR($E25="",$G25=""),"",IF(AND($E$3=6),'Marks Entry 6th'!BO24,IF(AND($E$3=7),'Marks Entry 7th'!BO24,"")))</f>
        <v/>
      </c>
      <c r="EI25" s="53" t="str">
        <f>IF(OR($E25="",$G25=""),"",IF(AND($E$3=6),'Marks Entry 6th'!BP24,IF(AND($E$3=7),'Marks Entry 7th'!BP24,"")))</f>
        <v/>
      </c>
      <c r="EJ25" s="53" t="str">
        <f>IF(OR($E25="",$G25=""),"",IF(AND($E$3=6),'Marks Entry 6th'!BQ24,IF(AND($E$3=7),'Marks Entry 7th'!BQ24,"")))</f>
        <v/>
      </c>
      <c r="EK25" s="53" t="str">
        <f>IF(OR($E25="",$G25=""),"",IF(AND($E$3=6),'Marks Entry 6th'!BR24,IF(AND($E$3=7),'Marks Entry 7th'!BR24,"")))</f>
        <v/>
      </c>
      <c r="EL25" s="122" t="str">
        <f t="shared" si="75"/>
        <v/>
      </c>
      <c r="EM25" s="123">
        <f t="shared" si="76"/>
        <v>0</v>
      </c>
      <c r="EN25" s="123" t="str">
        <f t="shared" si="77"/>
        <v/>
      </c>
      <c r="EO25" s="123" t="str">
        <f t="shared" si="78"/>
        <v/>
      </c>
      <c r="EP25" s="110" t="str">
        <f t="shared" si="79"/>
        <v/>
      </c>
      <c r="EQ25" s="53" t="str">
        <f>IF(OR($E25="",$G25=""),"",IF(AND($E$3=6),'Marks Entry 6th'!BS24,IF(AND($E$3=7),'Marks Entry 7th'!BS24,"")))</f>
        <v/>
      </c>
      <c r="ER25" s="53" t="str">
        <f>IF(OR($E25="",$G25=""),"",IF(AND($E$3=6),'Marks Entry 6th'!BT24,IF(AND($E$3=7),'Marks Entry 7th'!BT24,"")))</f>
        <v/>
      </c>
      <c r="ES25" s="53" t="str">
        <f>IF(OR($E25="",$G25=""),"",IF(AND($E$3=6),'Marks Entry 6th'!BU24,IF(AND($E$3=7),'Marks Entry 7th'!BU24,"")))</f>
        <v/>
      </c>
      <c r="ET25" s="53" t="str">
        <f>IF(OR($E25="",$G25=""),"",IF(AND($E$3=6),'Marks Entry 6th'!BV24,IF(AND($E$3=7),'Marks Entry 7th'!BV24,"")))</f>
        <v/>
      </c>
      <c r="EU25" s="53" t="str">
        <f>IF(OR($E25="",$G25=""),"",IF(AND($E$3=6),'Marks Entry 6th'!BW24,IF(AND($E$3=7),'Marks Entry 7th'!BW24,"")))</f>
        <v/>
      </c>
      <c r="EV25" s="122" t="str">
        <f t="shared" si="80"/>
        <v/>
      </c>
      <c r="EW25" s="123">
        <f t="shared" si="81"/>
        <v>0</v>
      </c>
      <c r="EX25" s="123" t="str">
        <f t="shared" si="82"/>
        <v/>
      </c>
      <c r="EY25" s="123" t="str">
        <f t="shared" si="83"/>
        <v/>
      </c>
      <c r="EZ25" s="110" t="str">
        <f t="shared" si="84"/>
        <v/>
      </c>
      <c r="FA25" s="373" t="str">
        <f>IF(OR($E25="",$G25=""),"",IF(AND('Marks Entry 6th'!BX24="",'Marks Entry 7th'!BX24=""),"",IF(AND($E$3=6),'Marks Entry 6th'!BX24,IF(AND($E$3=7),'Marks Entry 7th'!BX24,""))))</f>
        <v/>
      </c>
      <c r="FB25" s="373" t="str">
        <f>IF(OR($E25="",$G25=""),"",IF(AND('Marks Entry 6th'!BY24="",'Marks Entry 7th'!BY24=""),"",IF(AND($E$3=6),'Marks Entry 6th'!BY24,IF(AND($E$3=7),'Marks Entry 7th'!BY24,""))))</f>
        <v/>
      </c>
      <c r="FC25" s="374" t="str">
        <f t="shared" si="85"/>
        <v/>
      </c>
      <c r="FD25" s="110" t="str">
        <f t="shared" si="86"/>
        <v/>
      </c>
      <c r="FE25" s="373" t="str">
        <f>IF(OR($E25="",$G25=""),"",IF(AND('Marks Entry 6th'!BZ24="",'Marks Entry 7th'!BZ24=""),"",IF(AND($E$3=6),'Marks Entry 6th'!BZ24,IF(AND($E$3=7),'Marks Entry 7th'!BZ24,""))))</f>
        <v/>
      </c>
      <c r="FF25" s="373" t="str">
        <f>IF(OR($E25="",$G25=""),"",IF(AND('Marks Entry 6th'!CA24="",'Marks Entry 7th'!CA24=""),"",IF(AND($E$3=6),'Marks Entry 6th'!CA24,IF(AND($E$3=7),'Marks Entry 7th'!CA24,""))))</f>
        <v/>
      </c>
      <c r="FG25" s="374" t="str">
        <f t="shared" si="87"/>
        <v/>
      </c>
      <c r="FH25" s="110" t="str">
        <f t="shared" si="88"/>
        <v/>
      </c>
      <c r="FI25" s="79" t="str">
        <f t="shared" si="89"/>
        <v/>
      </c>
      <c r="FJ25" s="335" t="str">
        <f t="shared" si="90"/>
        <v/>
      </c>
      <c r="FK25" s="85" t="str">
        <f t="shared" si="91"/>
        <v/>
      </c>
      <c r="FL25" s="226" t="str">
        <f t="shared" si="92"/>
        <v/>
      </c>
      <c r="FM25" s="86" t="str">
        <f t="shared" si="93"/>
        <v/>
      </c>
      <c r="FN25" s="334" t="str">
        <f>IFERROR(IF(B25="NSO","NSO",IF(OR(D25="",G25="",F25=""),"",IF(AND(FJ25&gt;=36,'Master sheet'!$D$11="Hindi"),"कक्षा क्रमोन्नत",IF(AND(FJ25&gt;=36,'Master sheet'!$D$11="English"),"Promoted",IF(AND(FJ25&lt;36,'Master sheet'!$D$11="Hindi"),"पुनः परीक्षा","Re-Exam"))))),"")</f>
        <v/>
      </c>
      <c r="FO25" s="54" t="str">
        <f>IF(OR($E25="",$G25=""),"",IF(AND($E$3=6,'Marks Entry 6th'!CB24=""),"",IF(AND($E$3=7,'Marks Entry 7th'!CB24=""),"",IF(AND($E$3=6),'Marks Entry 6th'!CB24,IF(AND($E$3=7),'Marks Entry 7th'!CB24,"")))))</f>
        <v/>
      </c>
      <c r="FP25" s="54" t="str">
        <f>IF(OR($E25="",$G25=""),"",IF(AND($E$3=6,'Marks Entry 6th'!CC24=""),"",IF(AND($E$3=7,'Marks Entry 7th'!CC24=""),"",IF(AND($E$3=6),'Marks Entry 6th'!CC24,IF(AND($E$3=7),'Marks Entry 7th'!CC24,"")))))</f>
        <v/>
      </c>
      <c r="FQ25" s="55"/>
      <c r="FY25" s="57">
        <f>IF(AND($E$3=6),'Marks Entry 6th'!I24,IF(AND($E$3=7),'Marks Entry 7th'!I24,""))</f>
        <v>718</v>
      </c>
      <c r="FZ25" s="57">
        <f t="shared" si="94"/>
        <v>0</v>
      </c>
    </row>
    <row r="26" spans="1:182" ht="18.95" customHeight="1">
      <c r="A26" s="69">
        <v>19</v>
      </c>
      <c r="B26" s="69">
        <f>IF(OR(FY26=0,FY26=""),"",IF(AND($E$3=6),'Marks Entry 6th'!I25,IF(AND($E$3=7),'Marks Entry 7th'!I25,"")))</f>
        <v>719</v>
      </c>
      <c r="C26" s="70" t="str">
        <f>IF(OR(B26=0,B26=""),"",IF(AND($E$3=6,'Marks Entry 6th'!B25=""),"",IF(AND($E$3=7,'Marks Entry 7th'!B25=""),"",IF(AND($E$3=6,'Marks Entry 6th'!B25),'Marks Entry 6th'!B25,IF(AND($E$3=7),'Marks Entry 7th'!B25,"")))))</f>
        <v/>
      </c>
      <c r="D26" s="70" t="str">
        <f>IF(OR(B26=0,B26=""),"",IF(AND($E$3=6,'Marks Entry 6th'!C25=""),"",IF(AND($E$3=7,'Marks Entry 7th'!C25=""),"",IF(AND($E$3=6),'Marks Entry 6th'!C25,IF(AND($E$3=7),'Marks Entry 7th'!C25,"")))))</f>
        <v/>
      </c>
      <c r="E26" s="307" t="str">
        <f>IF(OR(B26=0,B26=""),"",IF(AND($E$3=6,'Marks Entry 6th'!E25=""),"",IF(AND($E$3=7,'Marks Entry 7th'!E25=""),"",IF(AND($E$3=6),'Marks Entry 6th'!E25,IF(AND($E$3=7),'Marks Entry 7th'!E25,"")))))</f>
        <v/>
      </c>
      <c r="F26" s="70" t="str">
        <f>IF(OR(B26=0,B26=""),"",IF(AND($E$3=6,'Marks Entry 6th'!D25=""),"",IF(AND($E$3=7,'Marks Entry 7th'!D25=""),"",IF(AND($E$3=6),'Marks Entry 6th'!D25,IF(AND($E$3=7),'Marks Entry 7th'!D25,"")))))</f>
        <v/>
      </c>
      <c r="G26" s="306" t="str">
        <f>IF(OR(B26=0,B26=""),"",IF(AND($E$3=6,'Marks Entry 6th'!F25=""),"",IF(AND($E$3=7,'Marks Entry 7th'!F25=""),"",IF(AND($E$3=6),UPPER('Marks Entry 6th'!F25),IF(AND($E$3=7),UPPER('Marks Entry 7th'!F25),"")))))</f>
        <v/>
      </c>
      <c r="H26" s="306" t="str">
        <f>IF(OR(B26=0,B26=""),"",IF(AND($E$3=6,'Marks Entry 6th'!G25=""),"",IF(AND($E$3=7,'Marks Entry 7th'!G25=""),"",IF(AND($E$3=6),UPPER('Marks Entry 6th'!G25),IF(AND($E$3=7),UPPER('Marks Entry 7th'!G25),"")))))</f>
        <v/>
      </c>
      <c r="I26" s="306" t="str">
        <f>IF(OR(B26=0,B26=""),"",IF(AND($E$3=6,'Marks Entry 6th'!H25=""),"",IF(AND($E$3=7,'Marks Entry 7th'!H25=""),"",IF(AND($E$3=6),UPPER('Marks Entry 6th'!H25),IF(AND($E$3=7),UPPER('Marks Entry 7th'!H25),"")))))</f>
        <v/>
      </c>
      <c r="J26" s="65" t="str">
        <f>IF(OR(B26=0,B26=""),"",IF(AND($E$3=6,'Marks Entry 6th'!J25=""),"",IF(AND($E$3=7,'Marks Entry 7th'!J25=""),"",IF(AND($E$3=6),'Marks Entry 6th'!J25,IF(AND($E$3=7),'Marks Entry 7th'!J25,"")))))</f>
        <v/>
      </c>
      <c r="K26" s="65" t="str">
        <f>IF(OR(B26=0,B26=""),"",IF(AND($E$3=6,'Marks Entry 6th'!K25=""),"",IF(AND($E$3=7,'Marks Entry 7th'!K25=""),"",IF(AND($E$3=6),'Marks Entry 6th'!K25,IF(AND($E$3=7),'Marks Entry 7th'!K25,"")))))</f>
        <v/>
      </c>
      <c r="L26" s="121" t="str">
        <f>IF(OR($E26="",$G26=""),"",IF(AND($E$3=6),'Marks Entry 6th'!L25,IF(AND($E$3=7),'Marks Entry 7th'!L25,"")))</f>
        <v/>
      </c>
      <c r="M26" s="121" t="str">
        <f>IF(OR($E26="",$G26=""),"",IF(AND($E$3=6),'Marks Entry 6th'!M25,IF(AND($E$3=7),'Marks Entry 7th'!M25,"")))</f>
        <v/>
      </c>
      <c r="N26" s="121" t="str">
        <f>IF(OR($E26="",$G26=""),"",IF(AND($E$3=6),'Marks Entry 6th'!N25,IF(AND($E$3=7),'Marks Entry 7th'!N25,"")))</f>
        <v/>
      </c>
      <c r="O26" s="121" t="str">
        <f>IF(OR($E26="",$G26=""),"",IF(AND($E$3=6),'Marks Entry 6th'!O25,IF(AND($E$3=7),'Marks Entry 7th'!O25,"")))</f>
        <v/>
      </c>
      <c r="P26" s="63" t="str">
        <f t="shared" si="4"/>
        <v/>
      </c>
      <c r="Q26" s="121" t="str">
        <f>IF(OR($E26="",$G26=""),"",IF(AND($E$3=6),'Marks Entry 6th'!P25,IF(AND($E$3=7),'Marks Entry 7th'!P25,"")))</f>
        <v/>
      </c>
      <c r="R26" s="121" t="str">
        <f>IF(OR($E26="",$G26=""),"",IF(AND($E$3=6),'Marks Entry 6th'!Q25,IF(AND($E$3=7),'Marks Entry 7th'!Q25,"")))</f>
        <v/>
      </c>
      <c r="S26" s="66" t="str">
        <f t="shared" si="5"/>
        <v/>
      </c>
      <c r="T26" s="63">
        <f t="shared" si="6"/>
        <v>0</v>
      </c>
      <c r="U26" s="68" t="str">
        <f>IF(OR($E26="",$G26=""),"",IF(AND($E$3=6),'Marks Entry 6th'!R25,IF(AND($E$3=7),'Marks Entry 7th'!R25,"")))</f>
        <v/>
      </c>
      <c r="V26" s="68" t="str">
        <f>IF(OR($E26="",$G26=""),"",IF(AND($E$3=6),'Marks Entry 6th'!S25,IF(AND($E$3=7),'Marks Entry 7th'!S25,"")))</f>
        <v/>
      </c>
      <c r="W26" s="67" t="str">
        <f t="shared" si="7"/>
        <v/>
      </c>
      <c r="X26" s="63" t="str">
        <f t="shared" si="8"/>
        <v/>
      </c>
      <c r="Y26" s="109">
        <f t="shared" si="9"/>
        <v>0</v>
      </c>
      <c r="Z26" s="109" t="str">
        <f t="shared" si="10"/>
        <v/>
      </c>
      <c r="AA26" s="109" t="str">
        <f t="shared" si="11"/>
        <v/>
      </c>
      <c r="AB26" s="109" t="str">
        <f t="shared" si="12"/>
        <v/>
      </c>
      <c r="AC26" s="109" t="str">
        <f t="shared" si="13"/>
        <v/>
      </c>
      <c r="AD26" s="111" t="str">
        <f t="shared" si="14"/>
        <v/>
      </c>
      <c r="AE26" s="121" t="str">
        <f>IF(OR($E26="",$G26=""),"",IF(AND($E$3=6),'Marks Entry 6th'!T25,IF(AND($E$3=7),'Marks Entry 7th'!T25,"")))</f>
        <v/>
      </c>
      <c r="AF26" s="121" t="str">
        <f>IF(OR($E26="",$G26=""),"",IF(AND($E$3=6),'Marks Entry 6th'!U25,IF(AND($E$3=7),'Marks Entry 7th'!U25,"")))</f>
        <v/>
      </c>
      <c r="AG26" s="121" t="str">
        <f>IF(OR($E26="",$G26=""),"",IF(AND($E$3=6),'Marks Entry 6th'!V25,IF(AND($E$3=7),'Marks Entry 7th'!V25,"")))</f>
        <v/>
      </c>
      <c r="AH26" s="121" t="str">
        <f>IF(OR($E26="",$G26=""),"",IF(AND($E$3=6),'Marks Entry 6th'!W25,IF(AND($E$3=7),'Marks Entry 7th'!W25,"")))</f>
        <v/>
      </c>
      <c r="AI26" s="63" t="str">
        <f t="shared" si="15"/>
        <v/>
      </c>
      <c r="AJ26" s="121" t="str">
        <f>IF(OR($E26="",$G26=""),"",IF(AND($E$3=6),'Marks Entry 6th'!X25,IF(AND($E$3=7),'Marks Entry 7th'!X25,"")))</f>
        <v/>
      </c>
      <c r="AK26" s="121" t="str">
        <f>IF(OR($E26="",$G26=""),"",IF(AND($E$3=6),'Marks Entry 6th'!Y25,IF(AND($E$3=7),'Marks Entry 7th'!Y25,"")))</f>
        <v/>
      </c>
      <c r="AL26" s="66" t="str">
        <f t="shared" si="16"/>
        <v/>
      </c>
      <c r="AM26" s="63">
        <f t="shared" si="17"/>
        <v>0</v>
      </c>
      <c r="AN26" s="68" t="str">
        <f>IF(OR($E26="",$G26=""),"",IF(AND($E$3=6),'Marks Entry 6th'!Z25,IF(AND($E$3=7),'Marks Entry 7th'!Z25,"")))</f>
        <v/>
      </c>
      <c r="AO26" s="68" t="str">
        <f>IF(OR($E26="",$G26=""),"",IF(AND($E$3=6),'Marks Entry 6th'!AA25,IF(AND($E$3=7),'Marks Entry 7th'!AA25,"")))</f>
        <v/>
      </c>
      <c r="AP26" s="66" t="str">
        <f t="shared" si="18"/>
        <v/>
      </c>
      <c r="AQ26" s="63" t="str">
        <f t="shared" si="19"/>
        <v/>
      </c>
      <c r="AR26" s="109">
        <f t="shared" si="20"/>
        <v>0</v>
      </c>
      <c r="AS26" s="109" t="str">
        <f t="shared" si="21"/>
        <v/>
      </c>
      <c r="AT26" s="109" t="str">
        <f t="shared" si="22"/>
        <v/>
      </c>
      <c r="AU26" s="109" t="str">
        <f t="shared" si="23"/>
        <v/>
      </c>
      <c r="AV26" s="109" t="str">
        <f t="shared" si="24"/>
        <v/>
      </c>
      <c r="AW26" s="111" t="str">
        <f t="shared" si="25"/>
        <v/>
      </c>
      <c r="AX26" s="314" t="str">
        <f>IF(OR($E26="",$G26=""),"",IF(AND($E$3=6),'Marks Entry 6th'!AB25,IF(AND($E$3=7),'Marks Entry 7th'!AB25,"")))</f>
        <v/>
      </c>
      <c r="AY26" s="121" t="str">
        <f>IF(OR($E26="",$G26=""),"",IF(AND($E$3=6),'Marks Entry 6th'!AC25,IF(AND($E$3=7),'Marks Entry 7th'!AC25,"")))</f>
        <v/>
      </c>
      <c r="AZ26" s="121" t="str">
        <f>IF(OR($E26="",$G26=""),"",IF(AND($E$3=6),'Marks Entry 6th'!AD25,IF(AND($E$3=7),'Marks Entry 7th'!AD25,"")))</f>
        <v/>
      </c>
      <c r="BA26" s="121" t="str">
        <f>IF(OR($E26="",$G26=""),"",IF(AND($E$3=6),'Marks Entry 6th'!AE25,IF(AND($E$3=7),'Marks Entry 7th'!AE25,"")))</f>
        <v/>
      </c>
      <c r="BB26" s="121" t="str">
        <f>IF(OR($E26="",$G26=""),"",IF(AND($E$3=6),'Marks Entry 6th'!AF25,IF(AND($E$3=7),'Marks Entry 7th'!AF25,"")))</f>
        <v/>
      </c>
      <c r="BC26" s="63" t="str">
        <f t="shared" si="26"/>
        <v/>
      </c>
      <c r="BD26" s="121" t="str">
        <f>IF(OR($E26="",$G26=""),"",IF(AND($E$3=6),'Marks Entry 6th'!AG25,IF(AND($E$3=7),'Marks Entry 7th'!AG25,"")))</f>
        <v/>
      </c>
      <c r="BE26" s="121" t="str">
        <f>IF(OR($E26="",$G26=""),"",IF(AND($E$3=6),'Marks Entry 6th'!AH25,IF(AND($E$3=7),'Marks Entry 7th'!AH25,"")))</f>
        <v/>
      </c>
      <c r="BF26" s="66" t="str">
        <f t="shared" si="27"/>
        <v/>
      </c>
      <c r="BG26" s="63">
        <f t="shared" si="28"/>
        <v>0</v>
      </c>
      <c r="BH26" s="68" t="str">
        <f>IF(OR($E26="",$G26=""),"",IF(AND($E$3=6),'Marks Entry 6th'!AI25,IF(AND($E$3=7),'Marks Entry 7th'!AI25,"")))</f>
        <v/>
      </c>
      <c r="BI26" s="68" t="str">
        <f>IF(OR($E26="",$G26=""),"",IF(AND($E$3=6),'Marks Entry 6th'!AJ25,IF(AND($E$3=7),'Marks Entry 7th'!AJ25,"")))</f>
        <v/>
      </c>
      <c r="BJ26" s="66" t="str">
        <f t="shared" si="29"/>
        <v/>
      </c>
      <c r="BK26" s="63" t="str">
        <f t="shared" si="30"/>
        <v/>
      </c>
      <c r="BL26" s="109">
        <f t="shared" si="31"/>
        <v>0</v>
      </c>
      <c r="BM26" s="109" t="str">
        <f t="shared" si="32"/>
        <v/>
      </c>
      <c r="BN26" s="109" t="str">
        <f t="shared" si="33"/>
        <v/>
      </c>
      <c r="BO26" s="109" t="str">
        <f t="shared" si="34"/>
        <v/>
      </c>
      <c r="BP26" s="109" t="str">
        <f t="shared" si="35"/>
        <v/>
      </c>
      <c r="BQ26" s="111" t="str">
        <f t="shared" si="36"/>
        <v/>
      </c>
      <c r="BR26" s="121" t="str">
        <f>IF(OR($E26="",$G26=""),"",IF(AND($E$3=6),'Marks Entry 6th'!AK25,IF(AND($E$3=7),'Marks Entry 7th'!AK25,"")))</f>
        <v/>
      </c>
      <c r="BS26" s="121" t="str">
        <f>IF(OR($E26="",$G26=""),"",IF(AND($E$3=6),'Marks Entry 6th'!AL25,IF(AND($E$3=7),'Marks Entry 7th'!AL25,"")))</f>
        <v/>
      </c>
      <c r="BT26" s="121" t="str">
        <f>IF(OR($E26="",$G26=""),"",IF(AND($E$3=6),'Marks Entry 6th'!AM25,IF(AND($E$3=7),'Marks Entry 7th'!AM25,"")))</f>
        <v/>
      </c>
      <c r="BU26" s="121" t="str">
        <f>IF(OR($E26="",$G26=""),"",IF(AND($E$3=6),'Marks Entry 6th'!AN25,IF(AND($E$3=7),'Marks Entry 7th'!AN25,"")))</f>
        <v/>
      </c>
      <c r="BV26" s="63" t="str">
        <f t="shared" si="37"/>
        <v/>
      </c>
      <c r="BW26" s="121" t="str">
        <f>IF(OR($E26="",$G26=""),"",IF(AND($E$3=6),'Marks Entry 6th'!AO25,IF(AND($E$3=7),'Marks Entry 7th'!AO25,"")))</f>
        <v/>
      </c>
      <c r="BX26" s="121" t="str">
        <f>IF(OR($E26="",$G26=""),"",IF(AND($E$3=6),'Marks Entry 6th'!AP25,IF(AND($E$3=7),'Marks Entry 7th'!AP25,"")))</f>
        <v/>
      </c>
      <c r="BY26" s="66" t="str">
        <f t="shared" si="38"/>
        <v/>
      </c>
      <c r="BZ26" s="63">
        <f t="shared" si="39"/>
        <v>0</v>
      </c>
      <c r="CA26" s="68" t="str">
        <f>IF(OR($E26="",$G26=""),"",IF(AND($E$3=6),'Marks Entry 6th'!AQ25,IF(AND($E$3=7),'Marks Entry 7th'!AQ25,"")))</f>
        <v/>
      </c>
      <c r="CB26" s="68" t="str">
        <f>IF(OR($E26="",$G26=""),"",IF(AND($E$3=6),'Marks Entry 6th'!AR25,IF(AND($E$3=7),'Marks Entry 7th'!AR25,"")))</f>
        <v/>
      </c>
      <c r="CC26" s="66" t="str">
        <f t="shared" si="40"/>
        <v/>
      </c>
      <c r="CD26" s="63" t="str">
        <f t="shared" si="41"/>
        <v/>
      </c>
      <c r="CE26" s="109">
        <f t="shared" si="42"/>
        <v>0</v>
      </c>
      <c r="CF26" s="109" t="str">
        <f t="shared" si="43"/>
        <v/>
      </c>
      <c r="CG26" s="109" t="str">
        <f t="shared" si="44"/>
        <v/>
      </c>
      <c r="CH26" s="109" t="str">
        <f t="shared" si="45"/>
        <v/>
      </c>
      <c r="CI26" s="109" t="str">
        <f t="shared" si="46"/>
        <v/>
      </c>
      <c r="CJ26" s="111" t="str">
        <f t="shared" si="47"/>
        <v/>
      </c>
      <c r="CK26" s="121" t="str">
        <f>IF(OR($E26="",$G26=""),"",IF(AND($E$3=6),'Marks Entry 6th'!AS25,IF(AND($E$3=7),'Marks Entry 7th'!AS25,"")))</f>
        <v/>
      </c>
      <c r="CL26" s="121" t="str">
        <f>IF(OR($E26="",$G26=""),"",IF(AND($E$3=6),'Marks Entry 6th'!AT25,IF(AND($E$3=7),'Marks Entry 7th'!AT25,"")))</f>
        <v/>
      </c>
      <c r="CM26" s="121" t="str">
        <f>IF(OR($E26="",$G26=""),"",IF(AND($E$3=6),'Marks Entry 6th'!AU25,IF(AND($E$3=7),'Marks Entry 7th'!AU25,"")))</f>
        <v/>
      </c>
      <c r="CN26" s="121" t="str">
        <f>IF(OR($E26="",$G26=""),"",IF(AND($E$3=6),'Marks Entry 6th'!AV25,IF(AND($E$3=7),'Marks Entry 7th'!AV25,"")))</f>
        <v/>
      </c>
      <c r="CO26" s="63" t="str">
        <f t="shared" si="48"/>
        <v/>
      </c>
      <c r="CP26" s="121" t="str">
        <f>IF(OR($E26="",$G26=""),"",IF(AND($E$3=6),'Marks Entry 6th'!AW25,IF(AND($E$3=7),'Marks Entry 7th'!AW25,"")))</f>
        <v/>
      </c>
      <c r="CQ26" s="121" t="str">
        <f>IF(OR($E26="",$G26=""),"",IF(AND($E$3=6),'Marks Entry 6th'!AX25,IF(AND($E$3=7),'Marks Entry 7th'!AX25,"")))</f>
        <v/>
      </c>
      <c r="CR26" s="66" t="str">
        <f t="shared" si="49"/>
        <v/>
      </c>
      <c r="CS26" s="63">
        <f t="shared" si="50"/>
        <v>0</v>
      </c>
      <c r="CT26" s="68" t="str">
        <f>IF(OR($E26="",$G26=""),"",IF(AND($E$3=6),'Marks Entry 6th'!AY25,IF(AND($E$3=7),'Marks Entry 7th'!AY25,"")))</f>
        <v/>
      </c>
      <c r="CU26" s="68" t="str">
        <f>IF(OR($E26="",$G26=""),"",IF(AND($E$3=6),'Marks Entry 6th'!AZ25,IF(AND($E$3=7),'Marks Entry 7th'!AZ25,"")))</f>
        <v/>
      </c>
      <c r="CV26" s="66" t="str">
        <f t="shared" si="51"/>
        <v/>
      </c>
      <c r="CW26" s="63" t="str">
        <f t="shared" si="52"/>
        <v/>
      </c>
      <c r="CX26" s="109">
        <f t="shared" si="53"/>
        <v>0</v>
      </c>
      <c r="CY26" s="109" t="str">
        <f t="shared" si="54"/>
        <v/>
      </c>
      <c r="CZ26" s="109" t="str">
        <f t="shared" si="55"/>
        <v/>
      </c>
      <c r="DA26" s="109" t="str">
        <f t="shared" si="56"/>
        <v/>
      </c>
      <c r="DB26" s="109" t="str">
        <f t="shared" si="57"/>
        <v/>
      </c>
      <c r="DC26" s="111" t="str">
        <f t="shared" si="58"/>
        <v/>
      </c>
      <c r="DD26" s="121" t="str">
        <f>IF(OR($E26="",$G26=""),"",IF(AND($E$3=6),'Marks Entry 6th'!BA25,IF(AND($E$3=7),'Marks Entry 7th'!BA25,"")))</f>
        <v/>
      </c>
      <c r="DE26" s="121" t="str">
        <f>IF(OR($E26="",$G26=""),"",IF(AND($E$3=6),'Marks Entry 6th'!BB25,IF(AND($E$3=7),'Marks Entry 7th'!BB25,"")))</f>
        <v/>
      </c>
      <c r="DF26" s="121" t="str">
        <f>IF(OR($E26="",$G26=""),"",IF(AND($E$3=6),'Marks Entry 6th'!BC25,IF(AND($E$3=7),'Marks Entry 7th'!BC25,"")))</f>
        <v/>
      </c>
      <c r="DG26" s="121" t="str">
        <f>IF(OR($E26="",$G26=""),"",IF(AND($E$3=6),'Marks Entry 6th'!BD25,IF(AND($E$3=7),'Marks Entry 7th'!BD25,"")))</f>
        <v/>
      </c>
      <c r="DH26" s="63" t="str">
        <f t="shared" si="59"/>
        <v/>
      </c>
      <c r="DI26" s="121" t="str">
        <f>IF(OR($E26="",$G26=""),"",IF(AND($E$3=6),'Marks Entry 6th'!BE25,IF(AND($E$3=7),'Marks Entry 7th'!BE25,"")))</f>
        <v/>
      </c>
      <c r="DJ26" s="121" t="str">
        <f>IF(OR($E26="",$G26=""),"",IF(AND($E$3=6),'Marks Entry 6th'!BF25,IF(AND($E$3=7),'Marks Entry 7th'!BF25,"")))</f>
        <v/>
      </c>
      <c r="DK26" s="66" t="str">
        <f t="shared" si="60"/>
        <v/>
      </c>
      <c r="DL26" s="63">
        <f t="shared" si="61"/>
        <v>0</v>
      </c>
      <c r="DM26" s="68" t="str">
        <f>IF(OR($E26="",$G26=""),"",IF(AND($E$3=6),'Marks Entry 6th'!BG25,IF(AND($E$3=7),'Marks Entry 7th'!BG25,"")))</f>
        <v/>
      </c>
      <c r="DN26" s="68" t="str">
        <f>IF(OR($E26="",$G26=""),"",IF(AND($E$3=6),'Marks Entry 6th'!BH25,IF(AND($E$3=7),'Marks Entry 7th'!BH25,"")))</f>
        <v/>
      </c>
      <c r="DO26" s="66" t="str">
        <f t="shared" si="62"/>
        <v/>
      </c>
      <c r="DP26" s="63" t="str">
        <f t="shared" si="63"/>
        <v/>
      </c>
      <c r="DQ26" s="109">
        <f t="shared" si="64"/>
        <v>0</v>
      </c>
      <c r="DR26" s="109" t="str">
        <f t="shared" si="65"/>
        <v/>
      </c>
      <c r="DS26" s="109" t="str">
        <f t="shared" si="66"/>
        <v/>
      </c>
      <c r="DT26" s="109" t="str">
        <f t="shared" si="67"/>
        <v/>
      </c>
      <c r="DU26" s="109" t="str">
        <f t="shared" si="68"/>
        <v/>
      </c>
      <c r="DV26" s="111" t="str">
        <f t="shared" si="69"/>
        <v/>
      </c>
      <c r="DW26" s="53" t="str">
        <f>IF(OR($E26="",$G26=""),"",IF(AND($E$3=6),'Marks Entry 6th'!BI25,IF(AND($E$3=7),'Marks Entry 7th'!BI25,"")))</f>
        <v/>
      </c>
      <c r="DX26" s="53" t="str">
        <f>IF(OR($E26="",$G26=""),"",IF(AND($E$3=6),'Marks Entry 6th'!BJ25,IF(AND($E$3=7),'Marks Entry 7th'!BJ25,"")))</f>
        <v/>
      </c>
      <c r="DY26" s="53" t="str">
        <f>IF(OR($E26="",$G26=""),"",IF(AND($E$3=6),'Marks Entry 6th'!BK25,IF(AND($E$3=7),'Marks Entry 7th'!BK25,"")))</f>
        <v/>
      </c>
      <c r="DZ26" s="53" t="str">
        <f>IF(OR($E26="",$G26=""),"",IF(AND($E$3=6),'Marks Entry 6th'!BL25,IF(AND($E$3=7),'Marks Entry 7th'!BL25,"")))</f>
        <v/>
      </c>
      <c r="EA26" s="53" t="str">
        <f>IF(OR($E26="",$G26=""),"",IF(AND($E$3=6),'Marks Entry 6th'!BM25,IF(AND($E$3=7),'Marks Entry 7th'!BM25,"")))</f>
        <v/>
      </c>
      <c r="EB26" s="122" t="str">
        <f t="shared" si="70"/>
        <v/>
      </c>
      <c r="EC26" s="123">
        <f t="shared" si="71"/>
        <v>0</v>
      </c>
      <c r="ED26" s="123" t="str">
        <f t="shared" si="72"/>
        <v/>
      </c>
      <c r="EE26" s="123" t="str">
        <f t="shared" si="73"/>
        <v/>
      </c>
      <c r="EF26" s="110" t="str">
        <f t="shared" si="74"/>
        <v/>
      </c>
      <c r="EG26" s="53" t="str">
        <f>IF(OR($E26="",$G26=""),"",IF(AND($E$3=6),'Marks Entry 6th'!BN25,IF(AND($E$3=7),'Marks Entry 7th'!BN25,"")))</f>
        <v/>
      </c>
      <c r="EH26" s="53" t="str">
        <f>IF(OR($E26="",$G26=""),"",IF(AND($E$3=6),'Marks Entry 6th'!BO25,IF(AND($E$3=7),'Marks Entry 7th'!BO25,"")))</f>
        <v/>
      </c>
      <c r="EI26" s="53" t="str">
        <f>IF(OR($E26="",$G26=""),"",IF(AND($E$3=6),'Marks Entry 6th'!BP25,IF(AND($E$3=7),'Marks Entry 7th'!BP25,"")))</f>
        <v/>
      </c>
      <c r="EJ26" s="53" t="str">
        <f>IF(OR($E26="",$G26=""),"",IF(AND($E$3=6),'Marks Entry 6th'!BQ25,IF(AND($E$3=7),'Marks Entry 7th'!BQ25,"")))</f>
        <v/>
      </c>
      <c r="EK26" s="53" t="str">
        <f>IF(OR($E26="",$G26=""),"",IF(AND($E$3=6),'Marks Entry 6th'!BR25,IF(AND($E$3=7),'Marks Entry 7th'!BR25,"")))</f>
        <v/>
      </c>
      <c r="EL26" s="122" t="str">
        <f t="shared" si="75"/>
        <v/>
      </c>
      <c r="EM26" s="123">
        <f t="shared" si="76"/>
        <v>0</v>
      </c>
      <c r="EN26" s="123" t="str">
        <f t="shared" si="77"/>
        <v/>
      </c>
      <c r="EO26" s="123" t="str">
        <f t="shared" si="78"/>
        <v/>
      </c>
      <c r="EP26" s="110" t="str">
        <f t="shared" si="79"/>
        <v/>
      </c>
      <c r="EQ26" s="53" t="str">
        <f>IF(OR($E26="",$G26=""),"",IF(AND($E$3=6),'Marks Entry 6th'!BS25,IF(AND($E$3=7),'Marks Entry 7th'!BS25,"")))</f>
        <v/>
      </c>
      <c r="ER26" s="53" t="str">
        <f>IF(OR($E26="",$G26=""),"",IF(AND($E$3=6),'Marks Entry 6th'!BT25,IF(AND($E$3=7),'Marks Entry 7th'!BT25,"")))</f>
        <v/>
      </c>
      <c r="ES26" s="53" t="str">
        <f>IF(OR($E26="",$G26=""),"",IF(AND($E$3=6),'Marks Entry 6th'!BU25,IF(AND($E$3=7),'Marks Entry 7th'!BU25,"")))</f>
        <v/>
      </c>
      <c r="ET26" s="53" t="str">
        <f>IF(OR($E26="",$G26=""),"",IF(AND($E$3=6),'Marks Entry 6th'!BV25,IF(AND($E$3=7),'Marks Entry 7th'!BV25,"")))</f>
        <v/>
      </c>
      <c r="EU26" s="53" t="str">
        <f>IF(OR($E26="",$G26=""),"",IF(AND($E$3=6),'Marks Entry 6th'!BW25,IF(AND($E$3=7),'Marks Entry 7th'!BW25,"")))</f>
        <v/>
      </c>
      <c r="EV26" s="122" t="str">
        <f t="shared" si="80"/>
        <v/>
      </c>
      <c r="EW26" s="123">
        <f t="shared" si="81"/>
        <v>0</v>
      </c>
      <c r="EX26" s="123" t="str">
        <f t="shared" si="82"/>
        <v/>
      </c>
      <c r="EY26" s="123" t="str">
        <f t="shared" si="83"/>
        <v/>
      </c>
      <c r="EZ26" s="110" t="str">
        <f t="shared" si="84"/>
        <v/>
      </c>
      <c r="FA26" s="373" t="str">
        <f>IF(OR($E26="",$G26=""),"",IF(AND('Marks Entry 6th'!BX25="",'Marks Entry 7th'!BX25=""),"",IF(AND($E$3=6),'Marks Entry 6th'!BX25,IF(AND($E$3=7),'Marks Entry 7th'!BX25,""))))</f>
        <v/>
      </c>
      <c r="FB26" s="373" t="str">
        <f>IF(OR($E26="",$G26=""),"",IF(AND('Marks Entry 6th'!BY25="",'Marks Entry 7th'!BY25=""),"",IF(AND($E$3=6),'Marks Entry 6th'!BY25,IF(AND($E$3=7),'Marks Entry 7th'!BY25,""))))</f>
        <v/>
      </c>
      <c r="FC26" s="374" t="str">
        <f t="shared" si="85"/>
        <v/>
      </c>
      <c r="FD26" s="110" t="str">
        <f t="shared" si="86"/>
        <v/>
      </c>
      <c r="FE26" s="373" t="str">
        <f>IF(OR($E26="",$G26=""),"",IF(AND('Marks Entry 6th'!BZ25="",'Marks Entry 7th'!BZ25=""),"",IF(AND($E$3=6),'Marks Entry 6th'!BZ25,IF(AND($E$3=7),'Marks Entry 7th'!BZ25,""))))</f>
        <v/>
      </c>
      <c r="FF26" s="373" t="str">
        <f>IF(OR($E26="",$G26=""),"",IF(AND('Marks Entry 6th'!CA25="",'Marks Entry 7th'!CA25=""),"",IF(AND($E$3=6),'Marks Entry 6th'!CA25,IF(AND($E$3=7),'Marks Entry 7th'!CA25,""))))</f>
        <v/>
      </c>
      <c r="FG26" s="374" t="str">
        <f t="shared" si="87"/>
        <v/>
      </c>
      <c r="FH26" s="110" t="str">
        <f t="shared" si="88"/>
        <v/>
      </c>
      <c r="FI26" s="79" t="str">
        <f t="shared" si="89"/>
        <v/>
      </c>
      <c r="FJ26" s="335" t="str">
        <f t="shared" si="90"/>
        <v/>
      </c>
      <c r="FK26" s="85" t="str">
        <f t="shared" si="91"/>
        <v/>
      </c>
      <c r="FL26" s="226" t="str">
        <f t="shared" si="92"/>
        <v/>
      </c>
      <c r="FM26" s="86" t="str">
        <f t="shared" si="93"/>
        <v/>
      </c>
      <c r="FN26" s="334" t="str">
        <f>IFERROR(IF(B26="NSO","NSO",IF(OR(D26="",G26="",F26=""),"",IF(AND(FJ26&gt;=36,'Master sheet'!$D$11="Hindi"),"कक्षा क्रमोन्नत",IF(AND(FJ26&gt;=36,'Master sheet'!$D$11="English"),"Promoted",IF(AND(FJ26&lt;36,'Master sheet'!$D$11="Hindi"),"पुनः परीक्षा","Re-Exam"))))),"")</f>
        <v/>
      </c>
      <c r="FO26" s="54" t="str">
        <f>IF(OR($E26="",$G26=""),"",IF(AND($E$3=6,'Marks Entry 6th'!CB25=""),"",IF(AND($E$3=7,'Marks Entry 7th'!CB25=""),"",IF(AND($E$3=6),'Marks Entry 6th'!CB25,IF(AND($E$3=7),'Marks Entry 7th'!CB25,"")))))</f>
        <v/>
      </c>
      <c r="FP26" s="54" t="str">
        <f>IF(OR($E26="",$G26=""),"",IF(AND($E$3=6,'Marks Entry 6th'!CC25=""),"",IF(AND($E$3=7,'Marks Entry 7th'!CC25=""),"",IF(AND($E$3=6),'Marks Entry 6th'!CC25,IF(AND($E$3=7),'Marks Entry 7th'!CC25,"")))))</f>
        <v/>
      </c>
      <c r="FQ26" s="55"/>
      <c r="FY26" s="57">
        <f>IF(AND($E$3=6),'Marks Entry 6th'!I25,IF(AND($E$3=7),'Marks Entry 7th'!I25,""))</f>
        <v>719</v>
      </c>
      <c r="FZ26" s="57">
        <f t="shared" si="94"/>
        <v>0</v>
      </c>
    </row>
    <row r="27" spans="1:182" ht="18.95" customHeight="1">
      <c r="A27" s="69">
        <v>20</v>
      </c>
      <c r="B27" s="69">
        <f>IF(OR(FY27=0,FY27=""),"",IF(AND($E$3=6),'Marks Entry 6th'!I26,IF(AND($E$3=7),'Marks Entry 7th'!I26,"")))</f>
        <v>720</v>
      </c>
      <c r="C27" s="70" t="str">
        <f>IF(OR(B27=0,B27=""),"",IF(AND($E$3=6,'Marks Entry 6th'!B26=""),"",IF(AND($E$3=7,'Marks Entry 7th'!B26=""),"",IF(AND($E$3=6,'Marks Entry 6th'!B26),'Marks Entry 6th'!B26,IF(AND($E$3=7),'Marks Entry 7th'!B26,"")))))</f>
        <v/>
      </c>
      <c r="D27" s="70" t="str">
        <f>IF(OR(B27=0,B27=""),"",IF(AND($E$3=6,'Marks Entry 6th'!C26=""),"",IF(AND($E$3=7,'Marks Entry 7th'!C26=""),"",IF(AND($E$3=6),'Marks Entry 6th'!C26,IF(AND($E$3=7),'Marks Entry 7th'!C26,"")))))</f>
        <v/>
      </c>
      <c r="E27" s="307" t="str">
        <f>IF(OR(B27=0,B27=""),"",IF(AND($E$3=6,'Marks Entry 6th'!E26=""),"",IF(AND($E$3=7,'Marks Entry 7th'!E26=""),"",IF(AND($E$3=6),'Marks Entry 6th'!E26,IF(AND($E$3=7),'Marks Entry 7th'!E26,"")))))</f>
        <v/>
      </c>
      <c r="F27" s="70" t="str">
        <f>IF(OR(B27=0,B27=""),"",IF(AND($E$3=6,'Marks Entry 6th'!D26=""),"",IF(AND($E$3=7,'Marks Entry 7th'!D26=""),"",IF(AND($E$3=6),'Marks Entry 6th'!D26,IF(AND($E$3=7),'Marks Entry 7th'!D26,"")))))</f>
        <v/>
      </c>
      <c r="G27" s="306" t="str">
        <f>IF(OR(B27=0,B27=""),"",IF(AND($E$3=6,'Marks Entry 6th'!F26=""),"",IF(AND($E$3=7,'Marks Entry 7th'!F26=""),"",IF(AND($E$3=6),UPPER('Marks Entry 6th'!F26),IF(AND($E$3=7),UPPER('Marks Entry 7th'!F26),"")))))</f>
        <v/>
      </c>
      <c r="H27" s="306" t="str">
        <f>IF(OR(B27=0,B27=""),"",IF(AND($E$3=6,'Marks Entry 6th'!G26=""),"",IF(AND($E$3=7,'Marks Entry 7th'!G26=""),"",IF(AND($E$3=6),UPPER('Marks Entry 6th'!G26),IF(AND($E$3=7),UPPER('Marks Entry 7th'!G26),"")))))</f>
        <v/>
      </c>
      <c r="I27" s="306" t="str">
        <f>IF(OR(B27=0,B27=""),"",IF(AND($E$3=6,'Marks Entry 6th'!H26=""),"",IF(AND($E$3=7,'Marks Entry 7th'!H26=""),"",IF(AND($E$3=6),UPPER('Marks Entry 6th'!H26),IF(AND($E$3=7),UPPER('Marks Entry 7th'!H26),"")))))</f>
        <v/>
      </c>
      <c r="J27" s="65" t="str">
        <f>IF(OR(B27=0,B27=""),"",IF(AND($E$3=6,'Marks Entry 6th'!J26=""),"",IF(AND($E$3=7,'Marks Entry 7th'!J26=""),"",IF(AND($E$3=6),'Marks Entry 6th'!J26,IF(AND($E$3=7),'Marks Entry 7th'!J26,"")))))</f>
        <v/>
      </c>
      <c r="K27" s="65" t="str">
        <f>IF(OR(B27=0,B27=""),"",IF(AND($E$3=6,'Marks Entry 6th'!K26=""),"",IF(AND($E$3=7,'Marks Entry 7th'!K26=""),"",IF(AND($E$3=6),'Marks Entry 6th'!K26,IF(AND($E$3=7),'Marks Entry 7th'!K26,"")))))</f>
        <v/>
      </c>
      <c r="L27" s="121" t="str">
        <f>IF(OR($E27="",$G27=""),"",IF(AND($E$3=6),'Marks Entry 6th'!L26,IF(AND($E$3=7),'Marks Entry 7th'!L26,"")))</f>
        <v/>
      </c>
      <c r="M27" s="121" t="str">
        <f>IF(OR($E27="",$G27=""),"",IF(AND($E$3=6),'Marks Entry 6th'!M26,IF(AND($E$3=7),'Marks Entry 7th'!M26,"")))</f>
        <v/>
      </c>
      <c r="N27" s="121" t="str">
        <f>IF(OR($E27="",$G27=""),"",IF(AND($E$3=6),'Marks Entry 6th'!N26,IF(AND($E$3=7),'Marks Entry 7th'!N26,"")))</f>
        <v/>
      </c>
      <c r="O27" s="121" t="str">
        <f>IF(OR($E27="",$G27=""),"",IF(AND($E$3=6),'Marks Entry 6th'!O26,IF(AND($E$3=7),'Marks Entry 7th'!O26,"")))</f>
        <v/>
      </c>
      <c r="P27" s="63" t="str">
        <f t="shared" si="4"/>
        <v/>
      </c>
      <c r="Q27" s="121" t="str">
        <f>IF(OR($E27="",$G27=""),"",IF(AND($E$3=6),'Marks Entry 6th'!P26,IF(AND($E$3=7),'Marks Entry 7th'!P26,"")))</f>
        <v/>
      </c>
      <c r="R27" s="121" t="str">
        <f>IF(OR($E27="",$G27=""),"",IF(AND($E$3=6),'Marks Entry 6th'!Q26,IF(AND($E$3=7),'Marks Entry 7th'!Q26,"")))</f>
        <v/>
      </c>
      <c r="S27" s="66" t="str">
        <f t="shared" si="5"/>
        <v/>
      </c>
      <c r="T27" s="63">
        <f t="shared" si="6"/>
        <v>0</v>
      </c>
      <c r="U27" s="68" t="str">
        <f>IF(OR($E27="",$G27=""),"",IF(AND($E$3=6),'Marks Entry 6th'!R26,IF(AND($E$3=7),'Marks Entry 7th'!R26,"")))</f>
        <v/>
      </c>
      <c r="V27" s="68" t="str">
        <f>IF(OR($E27="",$G27=""),"",IF(AND($E$3=6),'Marks Entry 6th'!S26,IF(AND($E$3=7),'Marks Entry 7th'!S26,"")))</f>
        <v/>
      </c>
      <c r="W27" s="67" t="str">
        <f t="shared" si="7"/>
        <v/>
      </c>
      <c r="X27" s="63" t="str">
        <f t="shared" si="8"/>
        <v/>
      </c>
      <c r="Y27" s="109">
        <f t="shared" si="9"/>
        <v>0</v>
      </c>
      <c r="Z27" s="109" t="str">
        <f t="shared" si="10"/>
        <v/>
      </c>
      <c r="AA27" s="109" t="str">
        <f t="shared" si="11"/>
        <v/>
      </c>
      <c r="AB27" s="109" t="str">
        <f t="shared" si="12"/>
        <v/>
      </c>
      <c r="AC27" s="109" t="str">
        <f t="shared" si="13"/>
        <v/>
      </c>
      <c r="AD27" s="111" t="str">
        <f t="shared" si="14"/>
        <v/>
      </c>
      <c r="AE27" s="121" t="str">
        <f>IF(OR($E27="",$G27=""),"",IF(AND($E$3=6),'Marks Entry 6th'!T26,IF(AND($E$3=7),'Marks Entry 7th'!T26,"")))</f>
        <v/>
      </c>
      <c r="AF27" s="121" t="str">
        <f>IF(OR($E27="",$G27=""),"",IF(AND($E$3=6),'Marks Entry 6th'!U26,IF(AND($E$3=7),'Marks Entry 7th'!U26,"")))</f>
        <v/>
      </c>
      <c r="AG27" s="121" t="str">
        <f>IF(OR($E27="",$G27=""),"",IF(AND($E$3=6),'Marks Entry 6th'!V26,IF(AND($E$3=7),'Marks Entry 7th'!V26,"")))</f>
        <v/>
      </c>
      <c r="AH27" s="121" t="str">
        <f>IF(OR($E27="",$G27=""),"",IF(AND($E$3=6),'Marks Entry 6th'!W26,IF(AND($E$3=7),'Marks Entry 7th'!W26,"")))</f>
        <v/>
      </c>
      <c r="AI27" s="63" t="str">
        <f t="shared" si="15"/>
        <v/>
      </c>
      <c r="AJ27" s="121" t="str">
        <f>IF(OR($E27="",$G27=""),"",IF(AND($E$3=6),'Marks Entry 6th'!X26,IF(AND($E$3=7),'Marks Entry 7th'!X26,"")))</f>
        <v/>
      </c>
      <c r="AK27" s="121" t="str">
        <f>IF(OR($E27="",$G27=""),"",IF(AND($E$3=6),'Marks Entry 6th'!Y26,IF(AND($E$3=7),'Marks Entry 7th'!Y26,"")))</f>
        <v/>
      </c>
      <c r="AL27" s="66" t="str">
        <f t="shared" si="16"/>
        <v/>
      </c>
      <c r="AM27" s="63">
        <f t="shared" si="17"/>
        <v>0</v>
      </c>
      <c r="AN27" s="68" t="str">
        <f>IF(OR($E27="",$G27=""),"",IF(AND($E$3=6),'Marks Entry 6th'!Z26,IF(AND($E$3=7),'Marks Entry 7th'!Z26,"")))</f>
        <v/>
      </c>
      <c r="AO27" s="68" t="str">
        <f>IF(OR($E27="",$G27=""),"",IF(AND($E$3=6),'Marks Entry 6th'!AA26,IF(AND($E$3=7),'Marks Entry 7th'!AA26,"")))</f>
        <v/>
      </c>
      <c r="AP27" s="66" t="str">
        <f t="shared" si="18"/>
        <v/>
      </c>
      <c r="AQ27" s="63" t="str">
        <f t="shared" si="19"/>
        <v/>
      </c>
      <c r="AR27" s="109">
        <f t="shared" si="20"/>
        <v>0</v>
      </c>
      <c r="AS27" s="109" t="str">
        <f t="shared" si="21"/>
        <v/>
      </c>
      <c r="AT27" s="109" t="str">
        <f t="shared" si="22"/>
        <v/>
      </c>
      <c r="AU27" s="109" t="str">
        <f t="shared" si="23"/>
        <v/>
      </c>
      <c r="AV27" s="109" t="str">
        <f t="shared" si="24"/>
        <v/>
      </c>
      <c r="AW27" s="111" t="str">
        <f t="shared" si="25"/>
        <v/>
      </c>
      <c r="AX27" s="314" t="str">
        <f>IF(OR($E27="",$G27=""),"",IF(AND($E$3=6),'Marks Entry 6th'!AB26,IF(AND($E$3=7),'Marks Entry 7th'!AB26,"")))</f>
        <v/>
      </c>
      <c r="AY27" s="121" t="str">
        <f>IF(OR($E27="",$G27=""),"",IF(AND($E$3=6),'Marks Entry 6th'!AC26,IF(AND($E$3=7),'Marks Entry 7th'!AC26,"")))</f>
        <v/>
      </c>
      <c r="AZ27" s="121" t="str">
        <f>IF(OR($E27="",$G27=""),"",IF(AND($E$3=6),'Marks Entry 6th'!AD26,IF(AND($E$3=7),'Marks Entry 7th'!AD26,"")))</f>
        <v/>
      </c>
      <c r="BA27" s="121" t="str">
        <f>IF(OR($E27="",$G27=""),"",IF(AND($E$3=6),'Marks Entry 6th'!AE26,IF(AND($E$3=7),'Marks Entry 7th'!AE26,"")))</f>
        <v/>
      </c>
      <c r="BB27" s="121" t="str">
        <f>IF(OR($E27="",$G27=""),"",IF(AND($E$3=6),'Marks Entry 6th'!AF26,IF(AND($E$3=7),'Marks Entry 7th'!AF26,"")))</f>
        <v/>
      </c>
      <c r="BC27" s="63" t="str">
        <f t="shared" si="26"/>
        <v/>
      </c>
      <c r="BD27" s="121" t="str">
        <f>IF(OR($E27="",$G27=""),"",IF(AND($E$3=6),'Marks Entry 6th'!AG26,IF(AND($E$3=7),'Marks Entry 7th'!AG26,"")))</f>
        <v/>
      </c>
      <c r="BE27" s="121" t="str">
        <f>IF(OR($E27="",$G27=""),"",IF(AND($E$3=6),'Marks Entry 6th'!AH26,IF(AND($E$3=7),'Marks Entry 7th'!AH26,"")))</f>
        <v/>
      </c>
      <c r="BF27" s="66" t="str">
        <f t="shared" si="27"/>
        <v/>
      </c>
      <c r="BG27" s="63">
        <f t="shared" si="28"/>
        <v>0</v>
      </c>
      <c r="BH27" s="68" t="str">
        <f>IF(OR($E27="",$G27=""),"",IF(AND($E$3=6),'Marks Entry 6th'!AI26,IF(AND($E$3=7),'Marks Entry 7th'!AI26,"")))</f>
        <v/>
      </c>
      <c r="BI27" s="68" t="str">
        <f>IF(OR($E27="",$G27=""),"",IF(AND($E$3=6),'Marks Entry 6th'!AJ26,IF(AND($E$3=7),'Marks Entry 7th'!AJ26,"")))</f>
        <v/>
      </c>
      <c r="BJ27" s="66" t="str">
        <f t="shared" si="29"/>
        <v/>
      </c>
      <c r="BK27" s="63" t="str">
        <f t="shared" si="30"/>
        <v/>
      </c>
      <c r="BL27" s="109">
        <f t="shared" si="31"/>
        <v>0</v>
      </c>
      <c r="BM27" s="109" t="str">
        <f t="shared" si="32"/>
        <v/>
      </c>
      <c r="BN27" s="109" t="str">
        <f t="shared" si="33"/>
        <v/>
      </c>
      <c r="BO27" s="109" t="str">
        <f t="shared" si="34"/>
        <v/>
      </c>
      <c r="BP27" s="109" t="str">
        <f t="shared" si="35"/>
        <v/>
      </c>
      <c r="BQ27" s="111" t="str">
        <f t="shared" si="36"/>
        <v/>
      </c>
      <c r="BR27" s="121" t="str">
        <f>IF(OR($E27="",$G27=""),"",IF(AND($E$3=6),'Marks Entry 6th'!AK26,IF(AND($E$3=7),'Marks Entry 7th'!AK26,"")))</f>
        <v/>
      </c>
      <c r="BS27" s="121" t="str">
        <f>IF(OR($E27="",$G27=""),"",IF(AND($E$3=6),'Marks Entry 6th'!AL26,IF(AND($E$3=7),'Marks Entry 7th'!AL26,"")))</f>
        <v/>
      </c>
      <c r="BT27" s="121" t="str">
        <f>IF(OR($E27="",$G27=""),"",IF(AND($E$3=6),'Marks Entry 6th'!AM26,IF(AND($E$3=7),'Marks Entry 7th'!AM26,"")))</f>
        <v/>
      </c>
      <c r="BU27" s="121" t="str">
        <f>IF(OR($E27="",$G27=""),"",IF(AND($E$3=6),'Marks Entry 6th'!AN26,IF(AND($E$3=7),'Marks Entry 7th'!AN26,"")))</f>
        <v/>
      </c>
      <c r="BV27" s="63" t="str">
        <f t="shared" si="37"/>
        <v/>
      </c>
      <c r="BW27" s="121" t="str">
        <f>IF(OR($E27="",$G27=""),"",IF(AND($E$3=6),'Marks Entry 6th'!AO26,IF(AND($E$3=7),'Marks Entry 7th'!AO26,"")))</f>
        <v/>
      </c>
      <c r="BX27" s="121" t="str">
        <f>IF(OR($E27="",$G27=""),"",IF(AND($E$3=6),'Marks Entry 6th'!AP26,IF(AND($E$3=7),'Marks Entry 7th'!AP26,"")))</f>
        <v/>
      </c>
      <c r="BY27" s="66" t="str">
        <f t="shared" si="38"/>
        <v/>
      </c>
      <c r="BZ27" s="63">
        <f t="shared" si="39"/>
        <v>0</v>
      </c>
      <c r="CA27" s="68" t="str">
        <f>IF(OR($E27="",$G27=""),"",IF(AND($E$3=6),'Marks Entry 6th'!AQ26,IF(AND($E$3=7),'Marks Entry 7th'!AQ26,"")))</f>
        <v/>
      </c>
      <c r="CB27" s="68" t="str">
        <f>IF(OR($E27="",$G27=""),"",IF(AND($E$3=6),'Marks Entry 6th'!AR26,IF(AND($E$3=7),'Marks Entry 7th'!AR26,"")))</f>
        <v/>
      </c>
      <c r="CC27" s="66" t="str">
        <f t="shared" si="40"/>
        <v/>
      </c>
      <c r="CD27" s="63" t="str">
        <f t="shared" si="41"/>
        <v/>
      </c>
      <c r="CE27" s="109">
        <f t="shared" si="42"/>
        <v>0</v>
      </c>
      <c r="CF27" s="109" t="str">
        <f t="shared" si="43"/>
        <v/>
      </c>
      <c r="CG27" s="109" t="str">
        <f t="shared" si="44"/>
        <v/>
      </c>
      <c r="CH27" s="109" t="str">
        <f t="shared" si="45"/>
        <v/>
      </c>
      <c r="CI27" s="109" t="str">
        <f t="shared" si="46"/>
        <v/>
      </c>
      <c r="CJ27" s="111" t="str">
        <f t="shared" si="47"/>
        <v/>
      </c>
      <c r="CK27" s="121" t="str">
        <f>IF(OR($E27="",$G27=""),"",IF(AND($E$3=6),'Marks Entry 6th'!AS26,IF(AND($E$3=7),'Marks Entry 7th'!AS26,"")))</f>
        <v/>
      </c>
      <c r="CL27" s="121" t="str">
        <f>IF(OR($E27="",$G27=""),"",IF(AND($E$3=6),'Marks Entry 6th'!AT26,IF(AND($E$3=7),'Marks Entry 7th'!AT26,"")))</f>
        <v/>
      </c>
      <c r="CM27" s="121" t="str">
        <f>IF(OR($E27="",$G27=""),"",IF(AND($E$3=6),'Marks Entry 6th'!AU26,IF(AND($E$3=7),'Marks Entry 7th'!AU26,"")))</f>
        <v/>
      </c>
      <c r="CN27" s="121" t="str">
        <f>IF(OR($E27="",$G27=""),"",IF(AND($E$3=6),'Marks Entry 6th'!AV26,IF(AND($E$3=7),'Marks Entry 7th'!AV26,"")))</f>
        <v/>
      </c>
      <c r="CO27" s="63" t="str">
        <f t="shared" si="48"/>
        <v/>
      </c>
      <c r="CP27" s="121" t="str">
        <f>IF(OR($E27="",$G27=""),"",IF(AND($E$3=6),'Marks Entry 6th'!AW26,IF(AND($E$3=7),'Marks Entry 7th'!AW26,"")))</f>
        <v/>
      </c>
      <c r="CQ27" s="121" t="str">
        <f>IF(OR($E27="",$G27=""),"",IF(AND($E$3=6),'Marks Entry 6th'!AX26,IF(AND($E$3=7),'Marks Entry 7th'!AX26,"")))</f>
        <v/>
      </c>
      <c r="CR27" s="66" t="str">
        <f t="shared" si="49"/>
        <v/>
      </c>
      <c r="CS27" s="63">
        <f t="shared" si="50"/>
        <v>0</v>
      </c>
      <c r="CT27" s="68" t="str">
        <f>IF(OR($E27="",$G27=""),"",IF(AND($E$3=6),'Marks Entry 6th'!AY26,IF(AND($E$3=7),'Marks Entry 7th'!AY26,"")))</f>
        <v/>
      </c>
      <c r="CU27" s="68" t="str">
        <f>IF(OR($E27="",$G27=""),"",IF(AND($E$3=6),'Marks Entry 6th'!AZ26,IF(AND($E$3=7),'Marks Entry 7th'!AZ26,"")))</f>
        <v/>
      </c>
      <c r="CV27" s="66" t="str">
        <f t="shared" si="51"/>
        <v/>
      </c>
      <c r="CW27" s="63" t="str">
        <f t="shared" si="52"/>
        <v/>
      </c>
      <c r="CX27" s="109">
        <f t="shared" si="53"/>
        <v>0</v>
      </c>
      <c r="CY27" s="109" t="str">
        <f t="shared" si="54"/>
        <v/>
      </c>
      <c r="CZ27" s="109" t="str">
        <f t="shared" si="55"/>
        <v/>
      </c>
      <c r="DA27" s="109" t="str">
        <f t="shared" si="56"/>
        <v/>
      </c>
      <c r="DB27" s="109" t="str">
        <f t="shared" si="57"/>
        <v/>
      </c>
      <c r="DC27" s="111" t="str">
        <f t="shared" si="58"/>
        <v/>
      </c>
      <c r="DD27" s="121" t="str">
        <f>IF(OR($E27="",$G27=""),"",IF(AND($E$3=6),'Marks Entry 6th'!BA26,IF(AND($E$3=7),'Marks Entry 7th'!BA26,"")))</f>
        <v/>
      </c>
      <c r="DE27" s="121" t="str">
        <f>IF(OR($E27="",$G27=""),"",IF(AND($E$3=6),'Marks Entry 6th'!BB26,IF(AND($E$3=7),'Marks Entry 7th'!BB26,"")))</f>
        <v/>
      </c>
      <c r="DF27" s="121" t="str">
        <f>IF(OR($E27="",$G27=""),"",IF(AND($E$3=6),'Marks Entry 6th'!BC26,IF(AND($E$3=7),'Marks Entry 7th'!BC26,"")))</f>
        <v/>
      </c>
      <c r="DG27" s="121" t="str">
        <f>IF(OR($E27="",$G27=""),"",IF(AND($E$3=6),'Marks Entry 6th'!BD26,IF(AND($E$3=7),'Marks Entry 7th'!BD26,"")))</f>
        <v/>
      </c>
      <c r="DH27" s="63" t="str">
        <f t="shared" si="59"/>
        <v/>
      </c>
      <c r="DI27" s="121" t="str">
        <f>IF(OR($E27="",$G27=""),"",IF(AND($E$3=6),'Marks Entry 6th'!BE26,IF(AND($E$3=7),'Marks Entry 7th'!BE26,"")))</f>
        <v/>
      </c>
      <c r="DJ27" s="121" t="str">
        <f>IF(OR($E27="",$G27=""),"",IF(AND($E$3=6),'Marks Entry 6th'!BF26,IF(AND($E$3=7),'Marks Entry 7th'!BF26,"")))</f>
        <v/>
      </c>
      <c r="DK27" s="66" t="str">
        <f t="shared" si="60"/>
        <v/>
      </c>
      <c r="DL27" s="63">
        <f t="shared" si="61"/>
        <v>0</v>
      </c>
      <c r="DM27" s="68" t="str">
        <f>IF(OR($E27="",$G27=""),"",IF(AND($E$3=6),'Marks Entry 6th'!BG26,IF(AND($E$3=7),'Marks Entry 7th'!BG26,"")))</f>
        <v/>
      </c>
      <c r="DN27" s="68" t="str">
        <f>IF(OR($E27="",$G27=""),"",IF(AND($E$3=6),'Marks Entry 6th'!BH26,IF(AND($E$3=7),'Marks Entry 7th'!BH26,"")))</f>
        <v/>
      </c>
      <c r="DO27" s="66" t="str">
        <f t="shared" si="62"/>
        <v/>
      </c>
      <c r="DP27" s="63" t="str">
        <f t="shared" si="63"/>
        <v/>
      </c>
      <c r="DQ27" s="109">
        <f t="shared" si="64"/>
        <v>0</v>
      </c>
      <c r="DR27" s="109" t="str">
        <f t="shared" si="65"/>
        <v/>
      </c>
      <c r="DS27" s="109" t="str">
        <f t="shared" si="66"/>
        <v/>
      </c>
      <c r="DT27" s="109" t="str">
        <f t="shared" si="67"/>
        <v/>
      </c>
      <c r="DU27" s="109" t="str">
        <f t="shared" si="68"/>
        <v/>
      </c>
      <c r="DV27" s="111" t="str">
        <f t="shared" si="69"/>
        <v/>
      </c>
      <c r="DW27" s="53" t="str">
        <f>IF(OR($E27="",$G27=""),"",IF(AND($E$3=6),'Marks Entry 6th'!BI26,IF(AND($E$3=7),'Marks Entry 7th'!BI26,"")))</f>
        <v/>
      </c>
      <c r="DX27" s="53" t="str">
        <f>IF(OR($E27="",$G27=""),"",IF(AND($E$3=6),'Marks Entry 6th'!BJ26,IF(AND($E$3=7),'Marks Entry 7th'!BJ26,"")))</f>
        <v/>
      </c>
      <c r="DY27" s="53" t="str">
        <f>IF(OR($E27="",$G27=""),"",IF(AND($E$3=6),'Marks Entry 6th'!BK26,IF(AND($E$3=7),'Marks Entry 7th'!BK26,"")))</f>
        <v/>
      </c>
      <c r="DZ27" s="53" t="str">
        <f>IF(OR($E27="",$G27=""),"",IF(AND($E$3=6),'Marks Entry 6th'!BL26,IF(AND($E$3=7),'Marks Entry 7th'!BL26,"")))</f>
        <v/>
      </c>
      <c r="EA27" s="53" t="str">
        <f>IF(OR($E27="",$G27=""),"",IF(AND($E$3=6),'Marks Entry 6th'!BM26,IF(AND($E$3=7),'Marks Entry 7th'!BM26,"")))</f>
        <v/>
      </c>
      <c r="EB27" s="122" t="str">
        <f t="shared" si="70"/>
        <v/>
      </c>
      <c r="EC27" s="123">
        <f t="shared" si="71"/>
        <v>0</v>
      </c>
      <c r="ED27" s="123" t="str">
        <f t="shared" si="72"/>
        <v/>
      </c>
      <c r="EE27" s="123" t="str">
        <f t="shared" si="73"/>
        <v/>
      </c>
      <c r="EF27" s="110" t="str">
        <f t="shared" si="74"/>
        <v/>
      </c>
      <c r="EG27" s="53" t="str">
        <f>IF(OR($E27="",$G27=""),"",IF(AND($E$3=6),'Marks Entry 6th'!BN26,IF(AND($E$3=7),'Marks Entry 7th'!BN26,"")))</f>
        <v/>
      </c>
      <c r="EH27" s="53" t="str">
        <f>IF(OR($E27="",$G27=""),"",IF(AND($E$3=6),'Marks Entry 6th'!BO26,IF(AND($E$3=7),'Marks Entry 7th'!BO26,"")))</f>
        <v/>
      </c>
      <c r="EI27" s="53" t="str">
        <f>IF(OR($E27="",$G27=""),"",IF(AND($E$3=6),'Marks Entry 6th'!BP26,IF(AND($E$3=7),'Marks Entry 7th'!BP26,"")))</f>
        <v/>
      </c>
      <c r="EJ27" s="53" t="str">
        <f>IF(OR($E27="",$G27=""),"",IF(AND($E$3=6),'Marks Entry 6th'!BQ26,IF(AND($E$3=7),'Marks Entry 7th'!BQ26,"")))</f>
        <v/>
      </c>
      <c r="EK27" s="53" t="str">
        <f>IF(OR($E27="",$G27=""),"",IF(AND($E$3=6),'Marks Entry 6th'!BR26,IF(AND($E$3=7),'Marks Entry 7th'!BR26,"")))</f>
        <v/>
      </c>
      <c r="EL27" s="122" t="str">
        <f t="shared" si="75"/>
        <v/>
      </c>
      <c r="EM27" s="123">
        <f t="shared" si="76"/>
        <v>0</v>
      </c>
      <c r="EN27" s="123" t="str">
        <f t="shared" si="77"/>
        <v/>
      </c>
      <c r="EO27" s="123" t="str">
        <f t="shared" si="78"/>
        <v/>
      </c>
      <c r="EP27" s="110" t="str">
        <f t="shared" si="79"/>
        <v/>
      </c>
      <c r="EQ27" s="53" t="str">
        <f>IF(OR($E27="",$G27=""),"",IF(AND($E$3=6),'Marks Entry 6th'!BS26,IF(AND($E$3=7),'Marks Entry 7th'!BS26,"")))</f>
        <v/>
      </c>
      <c r="ER27" s="53" t="str">
        <f>IF(OR($E27="",$G27=""),"",IF(AND($E$3=6),'Marks Entry 6th'!BT26,IF(AND($E$3=7),'Marks Entry 7th'!BT26,"")))</f>
        <v/>
      </c>
      <c r="ES27" s="53" t="str">
        <f>IF(OR($E27="",$G27=""),"",IF(AND($E$3=6),'Marks Entry 6th'!BU26,IF(AND($E$3=7),'Marks Entry 7th'!BU26,"")))</f>
        <v/>
      </c>
      <c r="ET27" s="53" t="str">
        <f>IF(OR($E27="",$G27=""),"",IF(AND($E$3=6),'Marks Entry 6th'!BV26,IF(AND($E$3=7),'Marks Entry 7th'!BV26,"")))</f>
        <v/>
      </c>
      <c r="EU27" s="53" t="str">
        <f>IF(OR($E27="",$G27=""),"",IF(AND($E$3=6),'Marks Entry 6th'!BW26,IF(AND($E$3=7),'Marks Entry 7th'!BW26,"")))</f>
        <v/>
      </c>
      <c r="EV27" s="122" t="str">
        <f t="shared" si="80"/>
        <v/>
      </c>
      <c r="EW27" s="123">
        <f t="shared" si="81"/>
        <v>0</v>
      </c>
      <c r="EX27" s="123" t="str">
        <f t="shared" si="82"/>
        <v/>
      </c>
      <c r="EY27" s="123" t="str">
        <f t="shared" si="83"/>
        <v/>
      </c>
      <c r="EZ27" s="110" t="str">
        <f t="shared" si="84"/>
        <v/>
      </c>
      <c r="FA27" s="373" t="str">
        <f>IF(OR($E27="",$G27=""),"",IF(AND('Marks Entry 6th'!BX26="",'Marks Entry 7th'!BX26=""),"",IF(AND($E$3=6),'Marks Entry 6th'!BX26,IF(AND($E$3=7),'Marks Entry 7th'!BX26,""))))</f>
        <v/>
      </c>
      <c r="FB27" s="373" t="str">
        <f>IF(OR($E27="",$G27=""),"",IF(AND('Marks Entry 6th'!BY26="",'Marks Entry 7th'!BY26=""),"",IF(AND($E$3=6),'Marks Entry 6th'!BY26,IF(AND($E$3=7),'Marks Entry 7th'!BY26,""))))</f>
        <v/>
      </c>
      <c r="FC27" s="374" t="str">
        <f t="shared" si="85"/>
        <v/>
      </c>
      <c r="FD27" s="110" t="str">
        <f t="shared" si="86"/>
        <v/>
      </c>
      <c r="FE27" s="373" t="str">
        <f>IF(OR($E27="",$G27=""),"",IF(AND('Marks Entry 6th'!BZ26="",'Marks Entry 7th'!BZ26=""),"",IF(AND($E$3=6),'Marks Entry 6th'!BZ26,IF(AND($E$3=7),'Marks Entry 7th'!BZ26,""))))</f>
        <v/>
      </c>
      <c r="FF27" s="373" t="str">
        <f>IF(OR($E27="",$G27=""),"",IF(AND('Marks Entry 6th'!CA26="",'Marks Entry 7th'!CA26=""),"",IF(AND($E$3=6),'Marks Entry 6th'!CA26,IF(AND($E$3=7),'Marks Entry 7th'!CA26,""))))</f>
        <v/>
      </c>
      <c r="FG27" s="374" t="str">
        <f t="shared" si="87"/>
        <v/>
      </c>
      <c r="FH27" s="110" t="str">
        <f t="shared" si="88"/>
        <v/>
      </c>
      <c r="FI27" s="79" t="str">
        <f t="shared" si="89"/>
        <v/>
      </c>
      <c r="FJ27" s="335" t="str">
        <f t="shared" si="90"/>
        <v/>
      </c>
      <c r="FK27" s="85" t="str">
        <f t="shared" si="91"/>
        <v/>
      </c>
      <c r="FL27" s="226" t="str">
        <f t="shared" si="92"/>
        <v/>
      </c>
      <c r="FM27" s="86" t="str">
        <f t="shared" si="93"/>
        <v/>
      </c>
      <c r="FN27" s="334" t="str">
        <f>IFERROR(IF(B27="NSO","NSO",IF(OR(D27="",G27="",F27=""),"",IF(AND(FJ27&gt;=36,'Master sheet'!$D$11="Hindi"),"कक्षा क्रमोन्नत",IF(AND(FJ27&gt;=36,'Master sheet'!$D$11="English"),"Promoted",IF(AND(FJ27&lt;36,'Master sheet'!$D$11="Hindi"),"पुनः परीक्षा","Re-Exam"))))),"")</f>
        <v/>
      </c>
      <c r="FO27" s="54" t="str">
        <f>IF(OR($E27="",$G27=""),"",IF(AND($E$3=6,'Marks Entry 6th'!CB26=""),"",IF(AND($E$3=7,'Marks Entry 7th'!CB26=""),"",IF(AND($E$3=6),'Marks Entry 6th'!CB26,IF(AND($E$3=7),'Marks Entry 7th'!CB26,"")))))</f>
        <v/>
      </c>
      <c r="FP27" s="54" t="str">
        <f>IF(OR($E27="",$G27=""),"",IF(AND($E$3=6,'Marks Entry 6th'!CC26=""),"",IF(AND($E$3=7,'Marks Entry 7th'!CC26=""),"",IF(AND($E$3=6),'Marks Entry 6th'!CC26,IF(AND($E$3=7),'Marks Entry 7th'!CC26,"")))))</f>
        <v/>
      </c>
      <c r="FQ27" s="55"/>
      <c r="FY27" s="57">
        <f>IF(AND($E$3=6),'Marks Entry 6th'!I26,IF(AND($E$3=7),'Marks Entry 7th'!I26,""))</f>
        <v>720</v>
      </c>
      <c r="FZ27" s="57">
        <f t="shared" si="94"/>
        <v>0</v>
      </c>
    </row>
    <row r="28" spans="1:182" ht="18.95" customHeight="1">
      <c r="A28" s="69">
        <v>21</v>
      </c>
      <c r="B28" s="69">
        <f>IF(OR(FY28=0,FY28=""),"",IF(AND($E$3=6),'Marks Entry 6th'!I27,IF(AND($E$3=7),'Marks Entry 7th'!I27,"")))</f>
        <v>721</v>
      </c>
      <c r="C28" s="70" t="str">
        <f>IF(OR(B28=0,B28=""),"",IF(AND($E$3=6,'Marks Entry 6th'!B27=""),"",IF(AND($E$3=7,'Marks Entry 7th'!B27=""),"",IF(AND($E$3=6,'Marks Entry 6th'!B27),'Marks Entry 6th'!B27,IF(AND($E$3=7),'Marks Entry 7th'!B27,"")))))</f>
        <v/>
      </c>
      <c r="D28" s="70" t="str">
        <f>IF(OR(B28=0,B28=""),"",IF(AND($E$3=6,'Marks Entry 6th'!C27=""),"",IF(AND($E$3=7,'Marks Entry 7th'!C27=""),"",IF(AND($E$3=6),'Marks Entry 6th'!C27,IF(AND($E$3=7),'Marks Entry 7th'!C27,"")))))</f>
        <v/>
      </c>
      <c r="E28" s="307" t="str">
        <f>IF(OR(B28=0,B28=""),"",IF(AND($E$3=6,'Marks Entry 6th'!E27=""),"",IF(AND($E$3=7,'Marks Entry 7th'!E27=""),"",IF(AND($E$3=6),'Marks Entry 6th'!E27,IF(AND($E$3=7),'Marks Entry 7th'!E27,"")))))</f>
        <v/>
      </c>
      <c r="F28" s="70" t="str">
        <f>IF(OR(B28=0,B28=""),"",IF(AND($E$3=6,'Marks Entry 6th'!D27=""),"",IF(AND($E$3=7,'Marks Entry 7th'!D27=""),"",IF(AND($E$3=6),'Marks Entry 6th'!D27,IF(AND($E$3=7),'Marks Entry 7th'!D27,"")))))</f>
        <v/>
      </c>
      <c r="G28" s="306" t="str">
        <f>IF(OR(B28=0,B28=""),"",IF(AND($E$3=6,'Marks Entry 6th'!F27=""),"",IF(AND($E$3=7,'Marks Entry 7th'!F27=""),"",IF(AND($E$3=6),UPPER('Marks Entry 6th'!F27),IF(AND($E$3=7),UPPER('Marks Entry 7th'!F27),"")))))</f>
        <v/>
      </c>
      <c r="H28" s="306" t="str">
        <f>IF(OR(B28=0,B28=""),"",IF(AND($E$3=6,'Marks Entry 6th'!G27=""),"",IF(AND($E$3=7,'Marks Entry 7th'!G27=""),"",IF(AND($E$3=6),UPPER('Marks Entry 6th'!G27),IF(AND($E$3=7),UPPER('Marks Entry 7th'!G27),"")))))</f>
        <v/>
      </c>
      <c r="I28" s="306" t="str">
        <f>IF(OR(B28=0,B28=""),"",IF(AND($E$3=6,'Marks Entry 6th'!H27=""),"",IF(AND($E$3=7,'Marks Entry 7th'!H27=""),"",IF(AND($E$3=6),UPPER('Marks Entry 6th'!H27),IF(AND($E$3=7),UPPER('Marks Entry 7th'!H27),"")))))</f>
        <v/>
      </c>
      <c r="J28" s="65" t="str">
        <f>IF(OR(B28=0,B28=""),"",IF(AND($E$3=6,'Marks Entry 6th'!J27=""),"",IF(AND($E$3=7,'Marks Entry 7th'!J27=""),"",IF(AND($E$3=6),'Marks Entry 6th'!J27,IF(AND($E$3=7),'Marks Entry 7th'!J27,"")))))</f>
        <v/>
      </c>
      <c r="K28" s="65" t="str">
        <f>IF(OR(B28=0,B28=""),"",IF(AND($E$3=6,'Marks Entry 6th'!K27=""),"",IF(AND($E$3=7,'Marks Entry 7th'!K27=""),"",IF(AND($E$3=6),'Marks Entry 6th'!K27,IF(AND($E$3=7),'Marks Entry 7th'!K27,"")))))</f>
        <v/>
      </c>
      <c r="L28" s="121" t="str">
        <f>IF(OR($E28="",$G28=""),"",IF(AND($E$3=6),'Marks Entry 6th'!L27,IF(AND($E$3=7),'Marks Entry 7th'!L27,"")))</f>
        <v/>
      </c>
      <c r="M28" s="121" t="str">
        <f>IF(OR($E28="",$G28=""),"",IF(AND($E$3=6),'Marks Entry 6th'!M27,IF(AND($E$3=7),'Marks Entry 7th'!M27,"")))</f>
        <v/>
      </c>
      <c r="N28" s="121" t="str">
        <f>IF(OR($E28="",$G28=""),"",IF(AND($E$3=6),'Marks Entry 6th'!N27,IF(AND($E$3=7),'Marks Entry 7th'!N27,"")))</f>
        <v/>
      </c>
      <c r="O28" s="121" t="str">
        <f>IF(OR($E28="",$G28=""),"",IF(AND($E$3=6),'Marks Entry 6th'!O27,IF(AND($E$3=7),'Marks Entry 7th'!O27,"")))</f>
        <v/>
      </c>
      <c r="P28" s="63" t="str">
        <f t="shared" si="4"/>
        <v/>
      </c>
      <c r="Q28" s="121" t="str">
        <f>IF(OR($E28="",$G28=""),"",IF(AND($E$3=6),'Marks Entry 6th'!P27,IF(AND($E$3=7),'Marks Entry 7th'!P27,"")))</f>
        <v/>
      </c>
      <c r="R28" s="121" t="str">
        <f>IF(OR($E28="",$G28=""),"",IF(AND($E$3=6),'Marks Entry 6th'!Q27,IF(AND($E$3=7),'Marks Entry 7th'!Q27,"")))</f>
        <v/>
      </c>
      <c r="S28" s="66" t="str">
        <f t="shared" si="5"/>
        <v/>
      </c>
      <c r="T28" s="63">
        <f t="shared" si="6"/>
        <v>0</v>
      </c>
      <c r="U28" s="68" t="str">
        <f>IF(OR($E28="",$G28=""),"",IF(AND($E$3=6),'Marks Entry 6th'!R27,IF(AND($E$3=7),'Marks Entry 7th'!R27,"")))</f>
        <v/>
      </c>
      <c r="V28" s="68" t="str">
        <f>IF(OR($E28="",$G28=""),"",IF(AND($E$3=6),'Marks Entry 6th'!S27,IF(AND($E$3=7),'Marks Entry 7th'!S27,"")))</f>
        <v/>
      </c>
      <c r="W28" s="67" t="str">
        <f t="shared" si="7"/>
        <v/>
      </c>
      <c r="X28" s="63" t="str">
        <f t="shared" si="8"/>
        <v/>
      </c>
      <c r="Y28" s="109">
        <f t="shared" si="9"/>
        <v>0</v>
      </c>
      <c r="Z28" s="109" t="str">
        <f t="shared" si="10"/>
        <v/>
      </c>
      <c r="AA28" s="109" t="str">
        <f t="shared" si="11"/>
        <v/>
      </c>
      <c r="AB28" s="109" t="str">
        <f t="shared" si="12"/>
        <v/>
      </c>
      <c r="AC28" s="109" t="str">
        <f t="shared" si="13"/>
        <v/>
      </c>
      <c r="AD28" s="111" t="str">
        <f t="shared" si="14"/>
        <v/>
      </c>
      <c r="AE28" s="121" t="str">
        <f>IF(OR($E28="",$G28=""),"",IF(AND($E$3=6),'Marks Entry 6th'!T27,IF(AND($E$3=7),'Marks Entry 7th'!T27,"")))</f>
        <v/>
      </c>
      <c r="AF28" s="121" t="str">
        <f>IF(OR($E28="",$G28=""),"",IF(AND($E$3=6),'Marks Entry 6th'!U27,IF(AND($E$3=7),'Marks Entry 7th'!U27,"")))</f>
        <v/>
      </c>
      <c r="AG28" s="121" t="str">
        <f>IF(OR($E28="",$G28=""),"",IF(AND($E$3=6),'Marks Entry 6th'!V27,IF(AND($E$3=7),'Marks Entry 7th'!V27,"")))</f>
        <v/>
      </c>
      <c r="AH28" s="121" t="str">
        <f>IF(OR($E28="",$G28=""),"",IF(AND($E$3=6),'Marks Entry 6th'!W27,IF(AND($E$3=7),'Marks Entry 7th'!W27,"")))</f>
        <v/>
      </c>
      <c r="AI28" s="63" t="str">
        <f t="shared" si="15"/>
        <v/>
      </c>
      <c r="AJ28" s="121" t="str">
        <f>IF(OR($E28="",$G28=""),"",IF(AND($E$3=6),'Marks Entry 6th'!X27,IF(AND($E$3=7),'Marks Entry 7th'!X27,"")))</f>
        <v/>
      </c>
      <c r="AK28" s="121" t="str">
        <f>IF(OR($E28="",$G28=""),"",IF(AND($E$3=6),'Marks Entry 6th'!Y27,IF(AND($E$3=7),'Marks Entry 7th'!Y27,"")))</f>
        <v/>
      </c>
      <c r="AL28" s="66" t="str">
        <f t="shared" si="16"/>
        <v/>
      </c>
      <c r="AM28" s="63">
        <f t="shared" si="17"/>
        <v>0</v>
      </c>
      <c r="AN28" s="68" t="str">
        <f>IF(OR($E28="",$G28=""),"",IF(AND($E$3=6),'Marks Entry 6th'!Z27,IF(AND($E$3=7),'Marks Entry 7th'!Z27,"")))</f>
        <v/>
      </c>
      <c r="AO28" s="68" t="str">
        <f>IF(OR($E28="",$G28=""),"",IF(AND($E$3=6),'Marks Entry 6th'!AA27,IF(AND($E$3=7),'Marks Entry 7th'!AA27,"")))</f>
        <v/>
      </c>
      <c r="AP28" s="66" t="str">
        <f t="shared" si="18"/>
        <v/>
      </c>
      <c r="AQ28" s="63" t="str">
        <f t="shared" si="19"/>
        <v/>
      </c>
      <c r="AR28" s="109">
        <f t="shared" si="20"/>
        <v>0</v>
      </c>
      <c r="AS28" s="109" t="str">
        <f t="shared" si="21"/>
        <v/>
      </c>
      <c r="AT28" s="109" t="str">
        <f t="shared" si="22"/>
        <v/>
      </c>
      <c r="AU28" s="109" t="str">
        <f t="shared" si="23"/>
        <v/>
      </c>
      <c r="AV28" s="109" t="str">
        <f t="shared" si="24"/>
        <v/>
      </c>
      <c r="AW28" s="111" t="str">
        <f t="shared" si="25"/>
        <v/>
      </c>
      <c r="AX28" s="314" t="str">
        <f>IF(OR($E28="",$G28=""),"",IF(AND($E$3=6),'Marks Entry 6th'!AB27,IF(AND($E$3=7),'Marks Entry 7th'!AB27,"")))</f>
        <v/>
      </c>
      <c r="AY28" s="121" t="str">
        <f>IF(OR($E28="",$G28=""),"",IF(AND($E$3=6),'Marks Entry 6th'!AC27,IF(AND($E$3=7),'Marks Entry 7th'!AC27,"")))</f>
        <v/>
      </c>
      <c r="AZ28" s="121" t="str">
        <f>IF(OR($E28="",$G28=""),"",IF(AND($E$3=6),'Marks Entry 6th'!AD27,IF(AND($E$3=7),'Marks Entry 7th'!AD27,"")))</f>
        <v/>
      </c>
      <c r="BA28" s="121" t="str">
        <f>IF(OR($E28="",$G28=""),"",IF(AND($E$3=6),'Marks Entry 6th'!AE27,IF(AND($E$3=7),'Marks Entry 7th'!AE27,"")))</f>
        <v/>
      </c>
      <c r="BB28" s="121" t="str">
        <f>IF(OR($E28="",$G28=""),"",IF(AND($E$3=6),'Marks Entry 6th'!AF27,IF(AND($E$3=7),'Marks Entry 7th'!AF27,"")))</f>
        <v/>
      </c>
      <c r="BC28" s="63" t="str">
        <f t="shared" si="26"/>
        <v/>
      </c>
      <c r="BD28" s="121" t="str">
        <f>IF(OR($E28="",$G28=""),"",IF(AND($E$3=6),'Marks Entry 6th'!AG27,IF(AND($E$3=7),'Marks Entry 7th'!AG27,"")))</f>
        <v/>
      </c>
      <c r="BE28" s="121" t="str">
        <f>IF(OR($E28="",$G28=""),"",IF(AND($E$3=6),'Marks Entry 6th'!AH27,IF(AND($E$3=7),'Marks Entry 7th'!AH27,"")))</f>
        <v/>
      </c>
      <c r="BF28" s="66" t="str">
        <f t="shared" si="27"/>
        <v/>
      </c>
      <c r="BG28" s="63">
        <f t="shared" si="28"/>
        <v>0</v>
      </c>
      <c r="BH28" s="68" t="str">
        <f>IF(OR($E28="",$G28=""),"",IF(AND($E$3=6),'Marks Entry 6th'!AI27,IF(AND($E$3=7),'Marks Entry 7th'!AI27,"")))</f>
        <v/>
      </c>
      <c r="BI28" s="68" t="str">
        <f>IF(OR($E28="",$G28=""),"",IF(AND($E$3=6),'Marks Entry 6th'!AJ27,IF(AND($E$3=7),'Marks Entry 7th'!AJ27,"")))</f>
        <v/>
      </c>
      <c r="BJ28" s="66" t="str">
        <f t="shared" si="29"/>
        <v/>
      </c>
      <c r="BK28" s="63" t="str">
        <f t="shared" si="30"/>
        <v/>
      </c>
      <c r="BL28" s="109">
        <f t="shared" si="31"/>
        <v>0</v>
      </c>
      <c r="BM28" s="109" t="str">
        <f t="shared" si="32"/>
        <v/>
      </c>
      <c r="BN28" s="109" t="str">
        <f t="shared" si="33"/>
        <v/>
      </c>
      <c r="BO28" s="109" t="str">
        <f t="shared" si="34"/>
        <v/>
      </c>
      <c r="BP28" s="109" t="str">
        <f t="shared" si="35"/>
        <v/>
      </c>
      <c r="BQ28" s="111" t="str">
        <f t="shared" si="36"/>
        <v/>
      </c>
      <c r="BR28" s="121" t="str">
        <f>IF(OR($E28="",$G28=""),"",IF(AND($E$3=6),'Marks Entry 6th'!AK27,IF(AND($E$3=7),'Marks Entry 7th'!AK27,"")))</f>
        <v/>
      </c>
      <c r="BS28" s="121" t="str">
        <f>IF(OR($E28="",$G28=""),"",IF(AND($E$3=6),'Marks Entry 6th'!AL27,IF(AND($E$3=7),'Marks Entry 7th'!AL27,"")))</f>
        <v/>
      </c>
      <c r="BT28" s="121" t="str">
        <f>IF(OR($E28="",$G28=""),"",IF(AND($E$3=6),'Marks Entry 6th'!AM27,IF(AND($E$3=7),'Marks Entry 7th'!AM27,"")))</f>
        <v/>
      </c>
      <c r="BU28" s="121" t="str">
        <f>IF(OR($E28="",$G28=""),"",IF(AND($E$3=6),'Marks Entry 6th'!AN27,IF(AND($E$3=7),'Marks Entry 7th'!AN27,"")))</f>
        <v/>
      </c>
      <c r="BV28" s="63" t="str">
        <f t="shared" si="37"/>
        <v/>
      </c>
      <c r="BW28" s="121" t="str">
        <f>IF(OR($E28="",$G28=""),"",IF(AND($E$3=6),'Marks Entry 6th'!AO27,IF(AND($E$3=7),'Marks Entry 7th'!AO27,"")))</f>
        <v/>
      </c>
      <c r="BX28" s="121" t="str">
        <f>IF(OR($E28="",$G28=""),"",IF(AND($E$3=6),'Marks Entry 6th'!AP27,IF(AND($E$3=7),'Marks Entry 7th'!AP27,"")))</f>
        <v/>
      </c>
      <c r="BY28" s="66" t="str">
        <f t="shared" si="38"/>
        <v/>
      </c>
      <c r="BZ28" s="63">
        <f t="shared" si="39"/>
        <v>0</v>
      </c>
      <c r="CA28" s="68" t="str">
        <f>IF(OR($E28="",$G28=""),"",IF(AND($E$3=6),'Marks Entry 6th'!AQ27,IF(AND($E$3=7),'Marks Entry 7th'!AQ27,"")))</f>
        <v/>
      </c>
      <c r="CB28" s="68" t="str">
        <f>IF(OR($E28="",$G28=""),"",IF(AND($E$3=6),'Marks Entry 6th'!AR27,IF(AND($E$3=7),'Marks Entry 7th'!AR27,"")))</f>
        <v/>
      </c>
      <c r="CC28" s="66" t="str">
        <f t="shared" si="40"/>
        <v/>
      </c>
      <c r="CD28" s="63" t="str">
        <f t="shared" si="41"/>
        <v/>
      </c>
      <c r="CE28" s="109">
        <f t="shared" si="42"/>
        <v>0</v>
      </c>
      <c r="CF28" s="109" t="str">
        <f t="shared" si="43"/>
        <v/>
      </c>
      <c r="CG28" s="109" t="str">
        <f t="shared" si="44"/>
        <v/>
      </c>
      <c r="CH28" s="109" t="str">
        <f t="shared" si="45"/>
        <v/>
      </c>
      <c r="CI28" s="109" t="str">
        <f t="shared" si="46"/>
        <v/>
      </c>
      <c r="CJ28" s="111" t="str">
        <f t="shared" si="47"/>
        <v/>
      </c>
      <c r="CK28" s="121" t="str">
        <f>IF(OR($E28="",$G28=""),"",IF(AND($E$3=6),'Marks Entry 6th'!AS27,IF(AND($E$3=7),'Marks Entry 7th'!AS27,"")))</f>
        <v/>
      </c>
      <c r="CL28" s="121" t="str">
        <f>IF(OR($E28="",$G28=""),"",IF(AND($E$3=6),'Marks Entry 6th'!AT27,IF(AND($E$3=7),'Marks Entry 7th'!AT27,"")))</f>
        <v/>
      </c>
      <c r="CM28" s="121" t="str">
        <f>IF(OR($E28="",$G28=""),"",IF(AND($E$3=6),'Marks Entry 6th'!AU27,IF(AND($E$3=7),'Marks Entry 7th'!AU27,"")))</f>
        <v/>
      </c>
      <c r="CN28" s="121" t="str">
        <f>IF(OR($E28="",$G28=""),"",IF(AND($E$3=6),'Marks Entry 6th'!AV27,IF(AND($E$3=7),'Marks Entry 7th'!AV27,"")))</f>
        <v/>
      </c>
      <c r="CO28" s="63" t="str">
        <f t="shared" si="48"/>
        <v/>
      </c>
      <c r="CP28" s="121" t="str">
        <f>IF(OR($E28="",$G28=""),"",IF(AND($E$3=6),'Marks Entry 6th'!AW27,IF(AND($E$3=7),'Marks Entry 7th'!AW27,"")))</f>
        <v/>
      </c>
      <c r="CQ28" s="121" t="str">
        <f>IF(OR($E28="",$G28=""),"",IF(AND($E$3=6),'Marks Entry 6th'!AX27,IF(AND($E$3=7),'Marks Entry 7th'!AX27,"")))</f>
        <v/>
      </c>
      <c r="CR28" s="66" t="str">
        <f t="shared" si="49"/>
        <v/>
      </c>
      <c r="CS28" s="63">
        <f t="shared" si="50"/>
        <v>0</v>
      </c>
      <c r="CT28" s="68" t="str">
        <f>IF(OR($E28="",$G28=""),"",IF(AND($E$3=6),'Marks Entry 6th'!AY27,IF(AND($E$3=7),'Marks Entry 7th'!AY27,"")))</f>
        <v/>
      </c>
      <c r="CU28" s="68" t="str">
        <f>IF(OR($E28="",$G28=""),"",IF(AND($E$3=6),'Marks Entry 6th'!AZ27,IF(AND($E$3=7),'Marks Entry 7th'!AZ27,"")))</f>
        <v/>
      </c>
      <c r="CV28" s="66" t="str">
        <f t="shared" si="51"/>
        <v/>
      </c>
      <c r="CW28" s="63" t="str">
        <f t="shared" si="52"/>
        <v/>
      </c>
      <c r="CX28" s="109">
        <f t="shared" si="53"/>
        <v>0</v>
      </c>
      <c r="CY28" s="109" t="str">
        <f t="shared" si="54"/>
        <v/>
      </c>
      <c r="CZ28" s="109" t="str">
        <f t="shared" si="55"/>
        <v/>
      </c>
      <c r="DA28" s="109" t="str">
        <f t="shared" si="56"/>
        <v/>
      </c>
      <c r="DB28" s="109" t="str">
        <f t="shared" si="57"/>
        <v/>
      </c>
      <c r="DC28" s="111" t="str">
        <f t="shared" si="58"/>
        <v/>
      </c>
      <c r="DD28" s="121" t="str">
        <f>IF(OR($E28="",$G28=""),"",IF(AND($E$3=6),'Marks Entry 6th'!BA27,IF(AND($E$3=7),'Marks Entry 7th'!BA27,"")))</f>
        <v/>
      </c>
      <c r="DE28" s="121" t="str">
        <f>IF(OR($E28="",$G28=""),"",IF(AND($E$3=6),'Marks Entry 6th'!BB27,IF(AND($E$3=7),'Marks Entry 7th'!BB27,"")))</f>
        <v/>
      </c>
      <c r="DF28" s="121" t="str">
        <f>IF(OR($E28="",$G28=""),"",IF(AND($E$3=6),'Marks Entry 6th'!BC27,IF(AND($E$3=7),'Marks Entry 7th'!BC27,"")))</f>
        <v/>
      </c>
      <c r="DG28" s="121" t="str">
        <f>IF(OR($E28="",$G28=""),"",IF(AND($E$3=6),'Marks Entry 6th'!BD27,IF(AND($E$3=7),'Marks Entry 7th'!BD27,"")))</f>
        <v/>
      </c>
      <c r="DH28" s="63" t="str">
        <f t="shared" si="59"/>
        <v/>
      </c>
      <c r="DI28" s="121" t="str">
        <f>IF(OR($E28="",$G28=""),"",IF(AND($E$3=6),'Marks Entry 6th'!BE27,IF(AND($E$3=7),'Marks Entry 7th'!BE27,"")))</f>
        <v/>
      </c>
      <c r="DJ28" s="121" t="str">
        <f>IF(OR($E28="",$G28=""),"",IF(AND($E$3=6),'Marks Entry 6th'!BF27,IF(AND($E$3=7),'Marks Entry 7th'!BF27,"")))</f>
        <v/>
      </c>
      <c r="DK28" s="66" t="str">
        <f t="shared" si="60"/>
        <v/>
      </c>
      <c r="DL28" s="63">
        <f t="shared" si="61"/>
        <v>0</v>
      </c>
      <c r="DM28" s="68" t="str">
        <f>IF(OR($E28="",$G28=""),"",IF(AND($E$3=6),'Marks Entry 6th'!BG27,IF(AND($E$3=7),'Marks Entry 7th'!BG27,"")))</f>
        <v/>
      </c>
      <c r="DN28" s="68" t="str">
        <f>IF(OR($E28="",$G28=""),"",IF(AND($E$3=6),'Marks Entry 6th'!BH27,IF(AND($E$3=7),'Marks Entry 7th'!BH27,"")))</f>
        <v/>
      </c>
      <c r="DO28" s="66" t="str">
        <f t="shared" si="62"/>
        <v/>
      </c>
      <c r="DP28" s="63" t="str">
        <f t="shared" si="63"/>
        <v/>
      </c>
      <c r="DQ28" s="109">
        <f t="shared" si="64"/>
        <v>0</v>
      </c>
      <c r="DR28" s="109" t="str">
        <f t="shared" si="65"/>
        <v/>
      </c>
      <c r="DS28" s="109" t="str">
        <f t="shared" si="66"/>
        <v/>
      </c>
      <c r="DT28" s="109" t="str">
        <f t="shared" si="67"/>
        <v/>
      </c>
      <c r="DU28" s="109" t="str">
        <f t="shared" si="68"/>
        <v/>
      </c>
      <c r="DV28" s="111" t="str">
        <f t="shared" si="69"/>
        <v/>
      </c>
      <c r="DW28" s="53" t="str">
        <f>IF(OR($E28="",$G28=""),"",IF(AND($E$3=6),'Marks Entry 6th'!BI27,IF(AND($E$3=7),'Marks Entry 7th'!BI27,"")))</f>
        <v/>
      </c>
      <c r="DX28" s="53" t="str">
        <f>IF(OR($E28="",$G28=""),"",IF(AND($E$3=6),'Marks Entry 6th'!BJ27,IF(AND($E$3=7),'Marks Entry 7th'!BJ27,"")))</f>
        <v/>
      </c>
      <c r="DY28" s="53" t="str">
        <f>IF(OR($E28="",$G28=""),"",IF(AND($E$3=6),'Marks Entry 6th'!BK27,IF(AND($E$3=7),'Marks Entry 7th'!BK27,"")))</f>
        <v/>
      </c>
      <c r="DZ28" s="53" t="str">
        <f>IF(OR($E28="",$G28=""),"",IF(AND($E$3=6),'Marks Entry 6th'!BL27,IF(AND($E$3=7),'Marks Entry 7th'!BL27,"")))</f>
        <v/>
      </c>
      <c r="EA28" s="53" t="str">
        <f>IF(OR($E28="",$G28=""),"",IF(AND($E$3=6),'Marks Entry 6th'!BM27,IF(AND($E$3=7),'Marks Entry 7th'!BM27,"")))</f>
        <v/>
      </c>
      <c r="EB28" s="122" t="str">
        <f t="shared" si="70"/>
        <v/>
      </c>
      <c r="EC28" s="123">
        <f t="shared" si="71"/>
        <v>0</v>
      </c>
      <c r="ED28" s="123" t="str">
        <f t="shared" si="72"/>
        <v/>
      </c>
      <c r="EE28" s="123" t="str">
        <f t="shared" si="73"/>
        <v/>
      </c>
      <c r="EF28" s="110" t="str">
        <f t="shared" si="74"/>
        <v/>
      </c>
      <c r="EG28" s="53" t="str">
        <f>IF(OR($E28="",$G28=""),"",IF(AND($E$3=6),'Marks Entry 6th'!BN27,IF(AND($E$3=7),'Marks Entry 7th'!BN27,"")))</f>
        <v/>
      </c>
      <c r="EH28" s="53" t="str">
        <f>IF(OR($E28="",$G28=""),"",IF(AND($E$3=6),'Marks Entry 6th'!BO27,IF(AND($E$3=7),'Marks Entry 7th'!BO27,"")))</f>
        <v/>
      </c>
      <c r="EI28" s="53" t="str">
        <f>IF(OR($E28="",$G28=""),"",IF(AND($E$3=6),'Marks Entry 6th'!BP27,IF(AND($E$3=7),'Marks Entry 7th'!BP27,"")))</f>
        <v/>
      </c>
      <c r="EJ28" s="53" t="str">
        <f>IF(OR($E28="",$G28=""),"",IF(AND($E$3=6),'Marks Entry 6th'!BQ27,IF(AND($E$3=7),'Marks Entry 7th'!BQ27,"")))</f>
        <v/>
      </c>
      <c r="EK28" s="53" t="str">
        <f>IF(OR($E28="",$G28=""),"",IF(AND($E$3=6),'Marks Entry 6th'!BR27,IF(AND($E$3=7),'Marks Entry 7th'!BR27,"")))</f>
        <v/>
      </c>
      <c r="EL28" s="122" t="str">
        <f t="shared" si="75"/>
        <v/>
      </c>
      <c r="EM28" s="123">
        <f t="shared" si="76"/>
        <v>0</v>
      </c>
      <c r="EN28" s="123" t="str">
        <f t="shared" si="77"/>
        <v/>
      </c>
      <c r="EO28" s="123" t="str">
        <f t="shared" si="78"/>
        <v/>
      </c>
      <c r="EP28" s="110" t="str">
        <f t="shared" si="79"/>
        <v/>
      </c>
      <c r="EQ28" s="53" t="str">
        <f>IF(OR($E28="",$G28=""),"",IF(AND($E$3=6),'Marks Entry 6th'!BS27,IF(AND($E$3=7),'Marks Entry 7th'!BS27,"")))</f>
        <v/>
      </c>
      <c r="ER28" s="53" t="str">
        <f>IF(OR($E28="",$G28=""),"",IF(AND($E$3=6),'Marks Entry 6th'!BT27,IF(AND($E$3=7),'Marks Entry 7th'!BT27,"")))</f>
        <v/>
      </c>
      <c r="ES28" s="53" t="str">
        <f>IF(OR($E28="",$G28=""),"",IF(AND($E$3=6),'Marks Entry 6th'!BU27,IF(AND($E$3=7),'Marks Entry 7th'!BU27,"")))</f>
        <v/>
      </c>
      <c r="ET28" s="53" t="str">
        <f>IF(OR($E28="",$G28=""),"",IF(AND($E$3=6),'Marks Entry 6th'!BV27,IF(AND($E$3=7),'Marks Entry 7th'!BV27,"")))</f>
        <v/>
      </c>
      <c r="EU28" s="53" t="str">
        <f>IF(OR($E28="",$G28=""),"",IF(AND($E$3=6),'Marks Entry 6th'!BW27,IF(AND($E$3=7),'Marks Entry 7th'!BW27,"")))</f>
        <v/>
      </c>
      <c r="EV28" s="122" t="str">
        <f t="shared" si="80"/>
        <v/>
      </c>
      <c r="EW28" s="123">
        <f t="shared" si="81"/>
        <v>0</v>
      </c>
      <c r="EX28" s="123" t="str">
        <f t="shared" si="82"/>
        <v/>
      </c>
      <c r="EY28" s="123" t="str">
        <f t="shared" si="83"/>
        <v/>
      </c>
      <c r="EZ28" s="110" t="str">
        <f t="shared" si="84"/>
        <v/>
      </c>
      <c r="FA28" s="373" t="str">
        <f>IF(OR($E28="",$G28=""),"",IF(AND('Marks Entry 6th'!BX27="",'Marks Entry 7th'!BX27=""),"",IF(AND($E$3=6),'Marks Entry 6th'!BX27,IF(AND($E$3=7),'Marks Entry 7th'!BX27,""))))</f>
        <v/>
      </c>
      <c r="FB28" s="373" t="str">
        <f>IF(OR($E28="",$G28=""),"",IF(AND('Marks Entry 6th'!BY27="",'Marks Entry 7th'!BY27=""),"",IF(AND($E$3=6),'Marks Entry 6th'!BY27,IF(AND($E$3=7),'Marks Entry 7th'!BY27,""))))</f>
        <v/>
      </c>
      <c r="FC28" s="374" t="str">
        <f t="shared" si="85"/>
        <v/>
      </c>
      <c r="FD28" s="110" t="str">
        <f t="shared" si="86"/>
        <v/>
      </c>
      <c r="FE28" s="373" t="str">
        <f>IF(OR($E28="",$G28=""),"",IF(AND('Marks Entry 6th'!BZ27="",'Marks Entry 7th'!BZ27=""),"",IF(AND($E$3=6),'Marks Entry 6th'!BZ27,IF(AND($E$3=7),'Marks Entry 7th'!BZ27,""))))</f>
        <v/>
      </c>
      <c r="FF28" s="373" t="str">
        <f>IF(OR($E28="",$G28=""),"",IF(AND('Marks Entry 6th'!CA27="",'Marks Entry 7th'!CA27=""),"",IF(AND($E$3=6),'Marks Entry 6th'!CA27,IF(AND($E$3=7),'Marks Entry 7th'!CA27,""))))</f>
        <v/>
      </c>
      <c r="FG28" s="374" t="str">
        <f t="shared" si="87"/>
        <v/>
      </c>
      <c r="FH28" s="110" t="str">
        <f t="shared" si="88"/>
        <v/>
      </c>
      <c r="FI28" s="79" t="str">
        <f t="shared" si="89"/>
        <v/>
      </c>
      <c r="FJ28" s="335" t="str">
        <f t="shared" si="90"/>
        <v/>
      </c>
      <c r="FK28" s="85" t="str">
        <f t="shared" si="91"/>
        <v/>
      </c>
      <c r="FL28" s="226" t="str">
        <f t="shared" si="92"/>
        <v/>
      </c>
      <c r="FM28" s="86" t="str">
        <f t="shared" si="93"/>
        <v/>
      </c>
      <c r="FN28" s="334" t="str">
        <f>IFERROR(IF(B28="NSO","NSO",IF(OR(D28="",G28="",F28=""),"",IF(AND(FJ28&gt;=36,'Master sheet'!$D$11="Hindi"),"कक्षा क्रमोन्नत",IF(AND(FJ28&gt;=36,'Master sheet'!$D$11="English"),"Promoted",IF(AND(FJ28&lt;36,'Master sheet'!$D$11="Hindi"),"पुनः परीक्षा","Re-Exam"))))),"")</f>
        <v/>
      </c>
      <c r="FO28" s="54" t="str">
        <f>IF(OR($E28="",$G28=""),"",IF(AND($E$3=6,'Marks Entry 6th'!CB27=""),"",IF(AND($E$3=7,'Marks Entry 7th'!CB27=""),"",IF(AND($E$3=6),'Marks Entry 6th'!CB27,IF(AND($E$3=7),'Marks Entry 7th'!CB27,"")))))</f>
        <v/>
      </c>
      <c r="FP28" s="54" t="str">
        <f>IF(OR($E28="",$G28=""),"",IF(AND($E$3=6,'Marks Entry 6th'!CC27=""),"",IF(AND($E$3=7,'Marks Entry 7th'!CC27=""),"",IF(AND($E$3=6),'Marks Entry 6th'!CC27,IF(AND($E$3=7),'Marks Entry 7th'!CC27,"")))))</f>
        <v/>
      </c>
      <c r="FQ28" s="55"/>
      <c r="FY28" s="57">
        <f>IF(AND($E$3=6),'Marks Entry 6th'!I27,IF(AND($E$3=7),'Marks Entry 7th'!I27,""))</f>
        <v>721</v>
      </c>
      <c r="FZ28" s="57">
        <f t="shared" si="94"/>
        <v>0</v>
      </c>
    </row>
    <row r="29" spans="1:182" ht="18.95" customHeight="1">
      <c r="A29" s="69">
        <v>22</v>
      </c>
      <c r="B29" s="69" t="str">
        <f>IF(OR(FY29=0,FY29=""),"",IF(AND($E$3=6),'Marks Entry 6th'!I28,IF(AND($E$3=7),'Marks Entry 7th'!I28,"")))</f>
        <v/>
      </c>
      <c r="C29" s="70" t="str">
        <f>IF(OR(B29=0,B29=""),"",IF(AND($E$3=6,'Marks Entry 6th'!B28=""),"",IF(AND($E$3=7,'Marks Entry 7th'!B28=""),"",IF(AND($E$3=6,'Marks Entry 6th'!B28),'Marks Entry 6th'!B28,IF(AND($E$3=7),'Marks Entry 7th'!B28,"")))))</f>
        <v/>
      </c>
      <c r="D29" s="70" t="str">
        <f>IF(OR(B29=0,B29=""),"",IF(AND($E$3=6,'Marks Entry 6th'!C28=""),"",IF(AND($E$3=7,'Marks Entry 7th'!C28=""),"",IF(AND($E$3=6),'Marks Entry 6th'!C28,IF(AND($E$3=7),'Marks Entry 7th'!C28,"")))))</f>
        <v/>
      </c>
      <c r="E29" s="307" t="str">
        <f>IF(OR(B29=0,B29=""),"",IF(AND($E$3=6,'Marks Entry 6th'!E28=""),"",IF(AND($E$3=7,'Marks Entry 7th'!E28=""),"",IF(AND($E$3=6),'Marks Entry 6th'!E28,IF(AND($E$3=7),'Marks Entry 7th'!E28,"")))))</f>
        <v/>
      </c>
      <c r="F29" s="70" t="str">
        <f>IF(OR(B29=0,B29=""),"",IF(AND($E$3=6,'Marks Entry 6th'!D28=""),"",IF(AND($E$3=7,'Marks Entry 7th'!D28=""),"",IF(AND($E$3=6),'Marks Entry 6th'!D28,IF(AND($E$3=7),'Marks Entry 7th'!D28,"")))))</f>
        <v/>
      </c>
      <c r="G29" s="306" t="str">
        <f>IF(OR(B29=0,B29=""),"",IF(AND($E$3=6,'Marks Entry 6th'!F28=""),"",IF(AND($E$3=7,'Marks Entry 7th'!F28=""),"",IF(AND($E$3=6),UPPER('Marks Entry 6th'!F28),IF(AND($E$3=7),UPPER('Marks Entry 7th'!F28),"")))))</f>
        <v/>
      </c>
      <c r="H29" s="306" t="str">
        <f>IF(OR(B29=0,B29=""),"",IF(AND($E$3=6,'Marks Entry 6th'!G28=""),"",IF(AND($E$3=7,'Marks Entry 7th'!G28=""),"",IF(AND($E$3=6),UPPER('Marks Entry 6th'!G28),IF(AND($E$3=7),UPPER('Marks Entry 7th'!G28),"")))))</f>
        <v/>
      </c>
      <c r="I29" s="306" t="str">
        <f>IF(OR(B29=0,B29=""),"",IF(AND($E$3=6,'Marks Entry 6th'!H28=""),"",IF(AND($E$3=7,'Marks Entry 7th'!H28=""),"",IF(AND($E$3=6),UPPER('Marks Entry 6th'!H28),IF(AND($E$3=7),UPPER('Marks Entry 7th'!H28),"")))))</f>
        <v/>
      </c>
      <c r="J29" s="65" t="str">
        <f>IF(OR(B29=0,B29=""),"",IF(AND($E$3=6,'Marks Entry 6th'!J28=""),"",IF(AND($E$3=7,'Marks Entry 7th'!J28=""),"",IF(AND($E$3=6),'Marks Entry 6th'!J28,IF(AND($E$3=7),'Marks Entry 7th'!J28,"")))))</f>
        <v/>
      </c>
      <c r="K29" s="65" t="str">
        <f>IF(OR(B29=0,B29=""),"",IF(AND($E$3=6,'Marks Entry 6th'!K28=""),"",IF(AND($E$3=7,'Marks Entry 7th'!K28=""),"",IF(AND($E$3=6),'Marks Entry 6th'!K28,IF(AND($E$3=7),'Marks Entry 7th'!K28,"")))))</f>
        <v/>
      </c>
      <c r="L29" s="121" t="str">
        <f>IF(OR($E29="",$G29=""),"",IF(AND($E$3=6),'Marks Entry 6th'!L28,IF(AND($E$3=7),'Marks Entry 7th'!L28,"")))</f>
        <v/>
      </c>
      <c r="M29" s="121" t="str">
        <f>IF(OR($E29="",$G29=""),"",IF(AND($E$3=6),'Marks Entry 6th'!M28,IF(AND($E$3=7),'Marks Entry 7th'!M28,"")))</f>
        <v/>
      </c>
      <c r="N29" s="121" t="str">
        <f>IF(OR($E29="",$G29=""),"",IF(AND($E$3=6),'Marks Entry 6th'!N28,IF(AND($E$3=7),'Marks Entry 7th'!N28,"")))</f>
        <v/>
      </c>
      <c r="O29" s="121" t="str">
        <f>IF(OR($E29="",$G29=""),"",IF(AND($E$3=6),'Marks Entry 6th'!O28,IF(AND($E$3=7),'Marks Entry 7th'!O28,"")))</f>
        <v/>
      </c>
      <c r="P29" s="63" t="str">
        <f t="shared" si="4"/>
        <v/>
      </c>
      <c r="Q29" s="121" t="str">
        <f>IF(OR($E29="",$G29=""),"",IF(AND($E$3=6),'Marks Entry 6th'!P28,IF(AND($E$3=7),'Marks Entry 7th'!P28,"")))</f>
        <v/>
      </c>
      <c r="R29" s="121" t="str">
        <f>IF(OR($E29="",$G29=""),"",IF(AND($E$3=6),'Marks Entry 6th'!Q28,IF(AND($E$3=7),'Marks Entry 7th'!Q28,"")))</f>
        <v/>
      </c>
      <c r="S29" s="66" t="str">
        <f t="shared" si="5"/>
        <v/>
      </c>
      <c r="T29" s="63">
        <f t="shared" si="6"/>
        <v>0</v>
      </c>
      <c r="U29" s="68" t="str">
        <f>IF(OR($E29="",$G29=""),"",IF(AND($E$3=6),'Marks Entry 6th'!R28,IF(AND($E$3=7),'Marks Entry 7th'!R28,"")))</f>
        <v/>
      </c>
      <c r="V29" s="68" t="str">
        <f>IF(OR($E29="",$G29=""),"",IF(AND($E$3=6),'Marks Entry 6th'!S28,IF(AND($E$3=7),'Marks Entry 7th'!S28,"")))</f>
        <v/>
      </c>
      <c r="W29" s="67" t="str">
        <f t="shared" si="7"/>
        <v/>
      </c>
      <c r="X29" s="63" t="str">
        <f t="shared" si="8"/>
        <v/>
      </c>
      <c r="Y29" s="109">
        <f t="shared" si="9"/>
        <v>0</v>
      </c>
      <c r="Z29" s="109" t="str">
        <f t="shared" si="10"/>
        <v/>
      </c>
      <c r="AA29" s="109" t="str">
        <f t="shared" si="11"/>
        <v/>
      </c>
      <c r="AB29" s="109" t="str">
        <f t="shared" si="12"/>
        <v/>
      </c>
      <c r="AC29" s="109" t="str">
        <f t="shared" si="13"/>
        <v/>
      </c>
      <c r="AD29" s="111" t="str">
        <f t="shared" si="14"/>
        <v/>
      </c>
      <c r="AE29" s="121" t="str">
        <f>IF(OR($E29="",$G29=""),"",IF(AND($E$3=6),'Marks Entry 6th'!T28,IF(AND($E$3=7),'Marks Entry 7th'!T28,"")))</f>
        <v/>
      </c>
      <c r="AF29" s="121" t="str">
        <f>IF(OR($E29="",$G29=""),"",IF(AND($E$3=6),'Marks Entry 6th'!U28,IF(AND($E$3=7),'Marks Entry 7th'!U28,"")))</f>
        <v/>
      </c>
      <c r="AG29" s="121" t="str">
        <f>IF(OR($E29="",$G29=""),"",IF(AND($E$3=6),'Marks Entry 6th'!V28,IF(AND($E$3=7),'Marks Entry 7th'!V28,"")))</f>
        <v/>
      </c>
      <c r="AH29" s="121" t="str">
        <f>IF(OR($E29="",$G29=""),"",IF(AND($E$3=6),'Marks Entry 6th'!W28,IF(AND($E$3=7),'Marks Entry 7th'!W28,"")))</f>
        <v/>
      </c>
      <c r="AI29" s="63" t="str">
        <f t="shared" si="15"/>
        <v/>
      </c>
      <c r="AJ29" s="121" t="str">
        <f>IF(OR($E29="",$G29=""),"",IF(AND($E$3=6),'Marks Entry 6th'!X28,IF(AND($E$3=7),'Marks Entry 7th'!X28,"")))</f>
        <v/>
      </c>
      <c r="AK29" s="121" t="str">
        <f>IF(OR($E29="",$G29=""),"",IF(AND($E$3=6),'Marks Entry 6th'!Y28,IF(AND($E$3=7),'Marks Entry 7th'!Y28,"")))</f>
        <v/>
      </c>
      <c r="AL29" s="66" t="str">
        <f t="shared" si="16"/>
        <v/>
      </c>
      <c r="AM29" s="63">
        <f t="shared" si="17"/>
        <v>0</v>
      </c>
      <c r="AN29" s="68" t="str">
        <f>IF(OR($E29="",$G29=""),"",IF(AND($E$3=6),'Marks Entry 6th'!Z28,IF(AND($E$3=7),'Marks Entry 7th'!Z28,"")))</f>
        <v/>
      </c>
      <c r="AO29" s="68" t="str">
        <f>IF(OR($E29="",$G29=""),"",IF(AND($E$3=6),'Marks Entry 6th'!AA28,IF(AND($E$3=7),'Marks Entry 7th'!AA28,"")))</f>
        <v/>
      </c>
      <c r="AP29" s="66" t="str">
        <f t="shared" si="18"/>
        <v/>
      </c>
      <c r="AQ29" s="63" t="str">
        <f t="shared" si="19"/>
        <v/>
      </c>
      <c r="AR29" s="109">
        <f t="shared" si="20"/>
        <v>0</v>
      </c>
      <c r="AS29" s="109" t="str">
        <f t="shared" si="21"/>
        <v/>
      </c>
      <c r="AT29" s="109" t="str">
        <f t="shared" si="22"/>
        <v/>
      </c>
      <c r="AU29" s="109" t="str">
        <f t="shared" si="23"/>
        <v/>
      </c>
      <c r="AV29" s="109" t="str">
        <f t="shared" si="24"/>
        <v/>
      </c>
      <c r="AW29" s="111" t="str">
        <f t="shared" si="25"/>
        <v/>
      </c>
      <c r="AX29" s="314" t="str">
        <f>IF(OR($E29="",$G29=""),"",IF(AND($E$3=6),'Marks Entry 6th'!AB28,IF(AND($E$3=7),'Marks Entry 7th'!AB28,"")))</f>
        <v/>
      </c>
      <c r="AY29" s="121" t="str">
        <f>IF(OR($E29="",$G29=""),"",IF(AND($E$3=6),'Marks Entry 6th'!AC28,IF(AND($E$3=7),'Marks Entry 7th'!AC28,"")))</f>
        <v/>
      </c>
      <c r="AZ29" s="121" t="str">
        <f>IF(OR($E29="",$G29=""),"",IF(AND($E$3=6),'Marks Entry 6th'!AD28,IF(AND($E$3=7),'Marks Entry 7th'!AD28,"")))</f>
        <v/>
      </c>
      <c r="BA29" s="121" t="str">
        <f>IF(OR($E29="",$G29=""),"",IF(AND($E$3=6),'Marks Entry 6th'!AE28,IF(AND($E$3=7),'Marks Entry 7th'!AE28,"")))</f>
        <v/>
      </c>
      <c r="BB29" s="121" t="str">
        <f>IF(OR($E29="",$G29=""),"",IF(AND($E$3=6),'Marks Entry 6th'!AF28,IF(AND($E$3=7),'Marks Entry 7th'!AF28,"")))</f>
        <v/>
      </c>
      <c r="BC29" s="63" t="str">
        <f t="shared" si="26"/>
        <v/>
      </c>
      <c r="BD29" s="121" t="str">
        <f>IF(OR($E29="",$G29=""),"",IF(AND($E$3=6),'Marks Entry 6th'!AG28,IF(AND($E$3=7),'Marks Entry 7th'!AG28,"")))</f>
        <v/>
      </c>
      <c r="BE29" s="121" t="str">
        <f>IF(OR($E29="",$G29=""),"",IF(AND($E$3=6),'Marks Entry 6th'!AH28,IF(AND($E$3=7),'Marks Entry 7th'!AH28,"")))</f>
        <v/>
      </c>
      <c r="BF29" s="66" t="str">
        <f t="shared" si="27"/>
        <v/>
      </c>
      <c r="BG29" s="63">
        <f t="shared" si="28"/>
        <v>0</v>
      </c>
      <c r="BH29" s="68" t="str">
        <f>IF(OR($E29="",$G29=""),"",IF(AND($E$3=6),'Marks Entry 6th'!AI28,IF(AND($E$3=7),'Marks Entry 7th'!AI28,"")))</f>
        <v/>
      </c>
      <c r="BI29" s="68" t="str">
        <f>IF(OR($E29="",$G29=""),"",IF(AND($E$3=6),'Marks Entry 6th'!AJ28,IF(AND($E$3=7),'Marks Entry 7th'!AJ28,"")))</f>
        <v/>
      </c>
      <c r="BJ29" s="66" t="str">
        <f t="shared" si="29"/>
        <v/>
      </c>
      <c r="BK29" s="63" t="str">
        <f t="shared" si="30"/>
        <v/>
      </c>
      <c r="BL29" s="109">
        <f t="shared" si="31"/>
        <v>0</v>
      </c>
      <c r="BM29" s="109" t="str">
        <f t="shared" si="32"/>
        <v/>
      </c>
      <c r="BN29" s="109" t="str">
        <f t="shared" si="33"/>
        <v/>
      </c>
      <c r="BO29" s="109" t="str">
        <f t="shared" si="34"/>
        <v/>
      </c>
      <c r="BP29" s="109" t="str">
        <f t="shared" si="35"/>
        <v/>
      </c>
      <c r="BQ29" s="111" t="str">
        <f t="shared" si="36"/>
        <v/>
      </c>
      <c r="BR29" s="121" t="str">
        <f>IF(OR($E29="",$G29=""),"",IF(AND($E$3=6),'Marks Entry 6th'!AK28,IF(AND($E$3=7),'Marks Entry 7th'!AK28,"")))</f>
        <v/>
      </c>
      <c r="BS29" s="121" t="str">
        <f>IF(OR($E29="",$G29=""),"",IF(AND($E$3=6),'Marks Entry 6th'!AL28,IF(AND($E$3=7),'Marks Entry 7th'!AL28,"")))</f>
        <v/>
      </c>
      <c r="BT29" s="121" t="str">
        <f>IF(OR($E29="",$G29=""),"",IF(AND($E$3=6),'Marks Entry 6th'!AM28,IF(AND($E$3=7),'Marks Entry 7th'!AM28,"")))</f>
        <v/>
      </c>
      <c r="BU29" s="121" t="str">
        <f>IF(OR($E29="",$G29=""),"",IF(AND($E$3=6),'Marks Entry 6th'!AN28,IF(AND($E$3=7),'Marks Entry 7th'!AN28,"")))</f>
        <v/>
      </c>
      <c r="BV29" s="63" t="str">
        <f t="shared" si="37"/>
        <v/>
      </c>
      <c r="BW29" s="121" t="str">
        <f>IF(OR($E29="",$G29=""),"",IF(AND($E$3=6),'Marks Entry 6th'!AO28,IF(AND($E$3=7),'Marks Entry 7th'!AO28,"")))</f>
        <v/>
      </c>
      <c r="BX29" s="121" t="str">
        <f>IF(OR($E29="",$G29=""),"",IF(AND($E$3=6),'Marks Entry 6th'!AP28,IF(AND($E$3=7),'Marks Entry 7th'!AP28,"")))</f>
        <v/>
      </c>
      <c r="BY29" s="66" t="str">
        <f t="shared" si="38"/>
        <v/>
      </c>
      <c r="BZ29" s="63">
        <f t="shared" si="39"/>
        <v>0</v>
      </c>
      <c r="CA29" s="68" t="str">
        <f>IF(OR($E29="",$G29=""),"",IF(AND($E$3=6),'Marks Entry 6th'!AQ28,IF(AND($E$3=7),'Marks Entry 7th'!AQ28,"")))</f>
        <v/>
      </c>
      <c r="CB29" s="68" t="str">
        <f>IF(OR($E29="",$G29=""),"",IF(AND($E$3=6),'Marks Entry 6th'!AR28,IF(AND($E$3=7),'Marks Entry 7th'!AR28,"")))</f>
        <v/>
      </c>
      <c r="CC29" s="66" t="str">
        <f t="shared" si="40"/>
        <v/>
      </c>
      <c r="CD29" s="63" t="str">
        <f t="shared" si="41"/>
        <v/>
      </c>
      <c r="CE29" s="109">
        <f t="shared" si="42"/>
        <v>0</v>
      </c>
      <c r="CF29" s="109" t="str">
        <f t="shared" si="43"/>
        <v/>
      </c>
      <c r="CG29" s="109" t="str">
        <f t="shared" si="44"/>
        <v/>
      </c>
      <c r="CH29" s="109" t="str">
        <f t="shared" si="45"/>
        <v/>
      </c>
      <c r="CI29" s="109" t="str">
        <f t="shared" si="46"/>
        <v/>
      </c>
      <c r="CJ29" s="111" t="str">
        <f t="shared" si="47"/>
        <v/>
      </c>
      <c r="CK29" s="121" t="str">
        <f>IF(OR($E29="",$G29=""),"",IF(AND($E$3=6),'Marks Entry 6th'!AS28,IF(AND($E$3=7),'Marks Entry 7th'!AS28,"")))</f>
        <v/>
      </c>
      <c r="CL29" s="121" t="str">
        <f>IF(OR($E29="",$G29=""),"",IF(AND($E$3=6),'Marks Entry 6th'!AT28,IF(AND($E$3=7),'Marks Entry 7th'!AT28,"")))</f>
        <v/>
      </c>
      <c r="CM29" s="121" t="str">
        <f>IF(OR($E29="",$G29=""),"",IF(AND($E$3=6),'Marks Entry 6th'!AU28,IF(AND($E$3=7),'Marks Entry 7th'!AU28,"")))</f>
        <v/>
      </c>
      <c r="CN29" s="121" t="str">
        <f>IF(OR($E29="",$G29=""),"",IF(AND($E$3=6),'Marks Entry 6th'!AV28,IF(AND($E$3=7),'Marks Entry 7th'!AV28,"")))</f>
        <v/>
      </c>
      <c r="CO29" s="63" t="str">
        <f t="shared" si="48"/>
        <v/>
      </c>
      <c r="CP29" s="121" t="str">
        <f>IF(OR($E29="",$G29=""),"",IF(AND($E$3=6),'Marks Entry 6th'!AW28,IF(AND($E$3=7),'Marks Entry 7th'!AW28,"")))</f>
        <v/>
      </c>
      <c r="CQ29" s="121" t="str">
        <f>IF(OR($E29="",$G29=""),"",IF(AND($E$3=6),'Marks Entry 6th'!AX28,IF(AND($E$3=7),'Marks Entry 7th'!AX28,"")))</f>
        <v/>
      </c>
      <c r="CR29" s="66" t="str">
        <f t="shared" si="49"/>
        <v/>
      </c>
      <c r="CS29" s="63">
        <f t="shared" si="50"/>
        <v>0</v>
      </c>
      <c r="CT29" s="68" t="str">
        <f>IF(OR($E29="",$G29=""),"",IF(AND($E$3=6),'Marks Entry 6th'!AY28,IF(AND($E$3=7),'Marks Entry 7th'!AY28,"")))</f>
        <v/>
      </c>
      <c r="CU29" s="68" t="str">
        <f>IF(OR($E29="",$G29=""),"",IF(AND($E$3=6),'Marks Entry 6th'!AZ28,IF(AND($E$3=7),'Marks Entry 7th'!AZ28,"")))</f>
        <v/>
      </c>
      <c r="CV29" s="66" t="str">
        <f t="shared" si="51"/>
        <v/>
      </c>
      <c r="CW29" s="63" t="str">
        <f t="shared" si="52"/>
        <v/>
      </c>
      <c r="CX29" s="109">
        <f t="shared" si="53"/>
        <v>0</v>
      </c>
      <c r="CY29" s="109" t="str">
        <f t="shared" si="54"/>
        <v/>
      </c>
      <c r="CZ29" s="109" t="str">
        <f t="shared" si="55"/>
        <v/>
      </c>
      <c r="DA29" s="109" t="str">
        <f t="shared" si="56"/>
        <v/>
      </c>
      <c r="DB29" s="109" t="str">
        <f t="shared" si="57"/>
        <v/>
      </c>
      <c r="DC29" s="111" t="str">
        <f t="shared" si="58"/>
        <v/>
      </c>
      <c r="DD29" s="121" t="str">
        <f>IF(OR($E29="",$G29=""),"",IF(AND($E$3=6),'Marks Entry 6th'!BA28,IF(AND($E$3=7),'Marks Entry 7th'!BA28,"")))</f>
        <v/>
      </c>
      <c r="DE29" s="121" t="str">
        <f>IF(OR($E29="",$G29=""),"",IF(AND($E$3=6),'Marks Entry 6th'!BB28,IF(AND($E$3=7),'Marks Entry 7th'!BB28,"")))</f>
        <v/>
      </c>
      <c r="DF29" s="121" t="str">
        <f>IF(OR($E29="",$G29=""),"",IF(AND($E$3=6),'Marks Entry 6th'!BC28,IF(AND($E$3=7),'Marks Entry 7th'!BC28,"")))</f>
        <v/>
      </c>
      <c r="DG29" s="121" t="str">
        <f>IF(OR($E29="",$G29=""),"",IF(AND($E$3=6),'Marks Entry 6th'!BD28,IF(AND($E$3=7),'Marks Entry 7th'!BD28,"")))</f>
        <v/>
      </c>
      <c r="DH29" s="63" t="str">
        <f t="shared" si="59"/>
        <v/>
      </c>
      <c r="DI29" s="121" t="str">
        <f>IF(OR($E29="",$G29=""),"",IF(AND($E$3=6),'Marks Entry 6th'!BE28,IF(AND($E$3=7),'Marks Entry 7th'!BE28,"")))</f>
        <v/>
      </c>
      <c r="DJ29" s="121" t="str">
        <f>IF(OR($E29="",$G29=""),"",IF(AND($E$3=6),'Marks Entry 6th'!BF28,IF(AND($E$3=7),'Marks Entry 7th'!BF28,"")))</f>
        <v/>
      </c>
      <c r="DK29" s="66" t="str">
        <f t="shared" si="60"/>
        <v/>
      </c>
      <c r="DL29" s="63">
        <f t="shared" si="61"/>
        <v>0</v>
      </c>
      <c r="DM29" s="68" t="str">
        <f>IF(OR($E29="",$G29=""),"",IF(AND($E$3=6),'Marks Entry 6th'!BG28,IF(AND($E$3=7),'Marks Entry 7th'!BG28,"")))</f>
        <v/>
      </c>
      <c r="DN29" s="68" t="str">
        <f>IF(OR($E29="",$G29=""),"",IF(AND($E$3=6),'Marks Entry 6th'!BH28,IF(AND($E$3=7),'Marks Entry 7th'!BH28,"")))</f>
        <v/>
      </c>
      <c r="DO29" s="66" t="str">
        <f t="shared" si="62"/>
        <v/>
      </c>
      <c r="DP29" s="63" t="str">
        <f t="shared" si="63"/>
        <v/>
      </c>
      <c r="DQ29" s="109">
        <f t="shared" si="64"/>
        <v>0</v>
      </c>
      <c r="DR29" s="109" t="str">
        <f t="shared" si="65"/>
        <v/>
      </c>
      <c r="DS29" s="109" t="str">
        <f t="shared" si="66"/>
        <v/>
      </c>
      <c r="DT29" s="109" t="str">
        <f t="shared" si="67"/>
        <v/>
      </c>
      <c r="DU29" s="109" t="str">
        <f t="shared" si="68"/>
        <v/>
      </c>
      <c r="DV29" s="111" t="str">
        <f t="shared" si="69"/>
        <v/>
      </c>
      <c r="DW29" s="53" t="str">
        <f>IF(OR($E29="",$G29=""),"",IF(AND($E$3=6),'Marks Entry 6th'!BI28,IF(AND($E$3=7),'Marks Entry 7th'!BI28,"")))</f>
        <v/>
      </c>
      <c r="DX29" s="53" t="str">
        <f>IF(OR($E29="",$G29=""),"",IF(AND($E$3=6),'Marks Entry 6th'!BJ28,IF(AND($E$3=7),'Marks Entry 7th'!BJ28,"")))</f>
        <v/>
      </c>
      <c r="DY29" s="53" t="str">
        <f>IF(OR($E29="",$G29=""),"",IF(AND($E$3=6),'Marks Entry 6th'!BK28,IF(AND($E$3=7),'Marks Entry 7th'!BK28,"")))</f>
        <v/>
      </c>
      <c r="DZ29" s="53" t="str">
        <f>IF(OR($E29="",$G29=""),"",IF(AND($E$3=6),'Marks Entry 6th'!BL28,IF(AND($E$3=7),'Marks Entry 7th'!BL28,"")))</f>
        <v/>
      </c>
      <c r="EA29" s="53" t="str">
        <f>IF(OR($E29="",$G29=""),"",IF(AND($E$3=6),'Marks Entry 6th'!BM28,IF(AND($E$3=7),'Marks Entry 7th'!BM28,"")))</f>
        <v/>
      </c>
      <c r="EB29" s="122" t="str">
        <f t="shared" si="70"/>
        <v/>
      </c>
      <c r="EC29" s="123">
        <f t="shared" si="71"/>
        <v>0</v>
      </c>
      <c r="ED29" s="123" t="str">
        <f t="shared" si="72"/>
        <v/>
      </c>
      <c r="EE29" s="123" t="str">
        <f t="shared" si="73"/>
        <v/>
      </c>
      <c r="EF29" s="110" t="str">
        <f t="shared" si="74"/>
        <v/>
      </c>
      <c r="EG29" s="53" t="str">
        <f>IF(OR($E29="",$G29=""),"",IF(AND($E$3=6),'Marks Entry 6th'!BN28,IF(AND($E$3=7),'Marks Entry 7th'!BN28,"")))</f>
        <v/>
      </c>
      <c r="EH29" s="53" t="str">
        <f>IF(OR($E29="",$G29=""),"",IF(AND($E$3=6),'Marks Entry 6th'!BO28,IF(AND($E$3=7),'Marks Entry 7th'!BO28,"")))</f>
        <v/>
      </c>
      <c r="EI29" s="53" t="str">
        <f>IF(OR($E29="",$G29=""),"",IF(AND($E$3=6),'Marks Entry 6th'!BP28,IF(AND($E$3=7),'Marks Entry 7th'!BP28,"")))</f>
        <v/>
      </c>
      <c r="EJ29" s="53" t="str">
        <f>IF(OR($E29="",$G29=""),"",IF(AND($E$3=6),'Marks Entry 6th'!BQ28,IF(AND($E$3=7),'Marks Entry 7th'!BQ28,"")))</f>
        <v/>
      </c>
      <c r="EK29" s="53" t="str">
        <f>IF(OR($E29="",$G29=""),"",IF(AND($E$3=6),'Marks Entry 6th'!BR28,IF(AND($E$3=7),'Marks Entry 7th'!BR28,"")))</f>
        <v/>
      </c>
      <c r="EL29" s="122" t="str">
        <f t="shared" si="75"/>
        <v/>
      </c>
      <c r="EM29" s="123">
        <f t="shared" si="76"/>
        <v>0</v>
      </c>
      <c r="EN29" s="123" t="str">
        <f t="shared" si="77"/>
        <v/>
      </c>
      <c r="EO29" s="123" t="str">
        <f t="shared" si="78"/>
        <v/>
      </c>
      <c r="EP29" s="110" t="str">
        <f t="shared" si="79"/>
        <v/>
      </c>
      <c r="EQ29" s="53" t="str">
        <f>IF(OR($E29="",$G29=""),"",IF(AND($E$3=6),'Marks Entry 6th'!BS28,IF(AND($E$3=7),'Marks Entry 7th'!BS28,"")))</f>
        <v/>
      </c>
      <c r="ER29" s="53" t="str">
        <f>IF(OR($E29="",$G29=""),"",IF(AND($E$3=6),'Marks Entry 6th'!BT28,IF(AND($E$3=7),'Marks Entry 7th'!BT28,"")))</f>
        <v/>
      </c>
      <c r="ES29" s="53" t="str">
        <f>IF(OR($E29="",$G29=""),"",IF(AND($E$3=6),'Marks Entry 6th'!BU28,IF(AND($E$3=7),'Marks Entry 7th'!BU28,"")))</f>
        <v/>
      </c>
      <c r="ET29" s="53" t="str">
        <f>IF(OR($E29="",$G29=""),"",IF(AND($E$3=6),'Marks Entry 6th'!BV28,IF(AND($E$3=7),'Marks Entry 7th'!BV28,"")))</f>
        <v/>
      </c>
      <c r="EU29" s="53" t="str">
        <f>IF(OR($E29="",$G29=""),"",IF(AND($E$3=6),'Marks Entry 6th'!BW28,IF(AND($E$3=7),'Marks Entry 7th'!BW28,"")))</f>
        <v/>
      </c>
      <c r="EV29" s="122" t="str">
        <f t="shared" si="80"/>
        <v/>
      </c>
      <c r="EW29" s="123">
        <f t="shared" si="81"/>
        <v>0</v>
      </c>
      <c r="EX29" s="123" t="str">
        <f t="shared" si="82"/>
        <v/>
      </c>
      <c r="EY29" s="123" t="str">
        <f t="shared" si="83"/>
        <v/>
      </c>
      <c r="EZ29" s="110" t="str">
        <f t="shared" si="84"/>
        <v/>
      </c>
      <c r="FA29" s="373" t="str">
        <f>IF(OR($E29="",$G29=""),"",IF(AND('Marks Entry 6th'!BX28="",'Marks Entry 7th'!BX28=""),"",IF(AND($E$3=6),'Marks Entry 6th'!BX28,IF(AND($E$3=7),'Marks Entry 7th'!BX28,""))))</f>
        <v/>
      </c>
      <c r="FB29" s="373" t="str">
        <f>IF(OR($E29="",$G29=""),"",IF(AND('Marks Entry 6th'!BY28="",'Marks Entry 7th'!BY28=""),"",IF(AND($E$3=6),'Marks Entry 6th'!BY28,IF(AND($E$3=7),'Marks Entry 7th'!BY28,""))))</f>
        <v/>
      </c>
      <c r="FC29" s="374" t="str">
        <f t="shared" si="85"/>
        <v/>
      </c>
      <c r="FD29" s="110" t="str">
        <f t="shared" si="86"/>
        <v/>
      </c>
      <c r="FE29" s="373" t="str">
        <f>IF(OR($E29="",$G29=""),"",IF(AND('Marks Entry 6th'!BZ28="",'Marks Entry 7th'!BZ28=""),"",IF(AND($E$3=6),'Marks Entry 6th'!BZ28,IF(AND($E$3=7),'Marks Entry 7th'!BZ28,""))))</f>
        <v/>
      </c>
      <c r="FF29" s="373" t="str">
        <f>IF(OR($E29="",$G29=""),"",IF(AND('Marks Entry 6th'!CA28="",'Marks Entry 7th'!CA28=""),"",IF(AND($E$3=6),'Marks Entry 6th'!CA28,IF(AND($E$3=7),'Marks Entry 7th'!CA28,""))))</f>
        <v/>
      </c>
      <c r="FG29" s="374" t="str">
        <f t="shared" si="87"/>
        <v/>
      </c>
      <c r="FH29" s="110" t="str">
        <f t="shared" si="88"/>
        <v/>
      </c>
      <c r="FI29" s="79" t="str">
        <f t="shared" si="89"/>
        <v/>
      </c>
      <c r="FJ29" s="335" t="str">
        <f t="shared" si="90"/>
        <v/>
      </c>
      <c r="FK29" s="85" t="str">
        <f t="shared" si="91"/>
        <v/>
      </c>
      <c r="FL29" s="226" t="str">
        <f t="shared" si="92"/>
        <v/>
      </c>
      <c r="FM29" s="86" t="str">
        <f t="shared" si="93"/>
        <v/>
      </c>
      <c r="FN29" s="334" t="str">
        <f>IFERROR(IF(B29="NSO","NSO",IF(OR(D29="",G29="",F29=""),"",IF(AND(FJ29&gt;=36,'Master sheet'!$D$11="Hindi"),"कक्षा क्रमोन्नत",IF(AND(FJ29&gt;=36,'Master sheet'!$D$11="English"),"Promoted",IF(AND(FJ29&lt;36,'Master sheet'!$D$11="Hindi"),"पुनः परीक्षा","Re-Exam"))))),"")</f>
        <v/>
      </c>
      <c r="FO29" s="54" t="str">
        <f>IF(OR($E29="",$G29=""),"",IF(AND($E$3=6,'Marks Entry 6th'!CB28=""),"",IF(AND($E$3=7,'Marks Entry 7th'!CB28=""),"",IF(AND($E$3=6),'Marks Entry 6th'!CB28,IF(AND($E$3=7),'Marks Entry 7th'!CB28,"")))))</f>
        <v/>
      </c>
      <c r="FP29" s="54" t="str">
        <f>IF(OR($E29="",$G29=""),"",IF(AND($E$3=6,'Marks Entry 6th'!CC28=""),"",IF(AND($E$3=7,'Marks Entry 7th'!CC28=""),"",IF(AND($E$3=6),'Marks Entry 6th'!CC28,IF(AND($E$3=7),'Marks Entry 7th'!CC28,"")))))</f>
        <v/>
      </c>
      <c r="FQ29" s="55"/>
      <c r="FY29" s="57">
        <f>IF(AND($E$3=6),'Marks Entry 6th'!I28,IF(AND($E$3=7),'Marks Entry 7th'!I28,""))</f>
        <v>0</v>
      </c>
      <c r="FZ29" s="57">
        <f t="shared" si="94"/>
        <v>0</v>
      </c>
    </row>
    <row r="30" spans="1:182" ht="18.95" customHeight="1">
      <c r="A30" s="69">
        <v>23</v>
      </c>
      <c r="B30" s="69" t="str">
        <f>IF(OR(FY30=0,FY30=""),"",IF(AND($E$3=6),'Marks Entry 6th'!I29,IF(AND($E$3=7),'Marks Entry 7th'!I29,"")))</f>
        <v/>
      </c>
      <c r="C30" s="70" t="str">
        <f>IF(OR(B30=0,B30=""),"",IF(AND($E$3=6,'Marks Entry 6th'!B29=""),"",IF(AND($E$3=7,'Marks Entry 7th'!B29=""),"",IF(AND($E$3=6,'Marks Entry 6th'!B29),'Marks Entry 6th'!B29,IF(AND($E$3=7),'Marks Entry 7th'!B29,"")))))</f>
        <v/>
      </c>
      <c r="D30" s="70" t="str">
        <f>IF(OR(B30=0,B30=""),"",IF(AND($E$3=6,'Marks Entry 6th'!C29=""),"",IF(AND($E$3=7,'Marks Entry 7th'!C29=""),"",IF(AND($E$3=6),'Marks Entry 6th'!C29,IF(AND($E$3=7),'Marks Entry 7th'!C29,"")))))</f>
        <v/>
      </c>
      <c r="E30" s="307" t="str">
        <f>IF(OR(B30=0,B30=""),"",IF(AND($E$3=6,'Marks Entry 6th'!E29=""),"",IF(AND($E$3=7,'Marks Entry 7th'!E29=""),"",IF(AND($E$3=6),'Marks Entry 6th'!E29,IF(AND($E$3=7),'Marks Entry 7th'!E29,"")))))</f>
        <v/>
      </c>
      <c r="F30" s="70" t="str">
        <f>IF(OR(B30=0,B30=""),"",IF(AND($E$3=6,'Marks Entry 6th'!D29=""),"",IF(AND($E$3=7,'Marks Entry 7th'!D29=""),"",IF(AND($E$3=6),'Marks Entry 6th'!D29,IF(AND($E$3=7),'Marks Entry 7th'!D29,"")))))</f>
        <v/>
      </c>
      <c r="G30" s="306" t="str">
        <f>IF(OR(B30=0,B30=""),"",IF(AND($E$3=6,'Marks Entry 6th'!F29=""),"",IF(AND($E$3=7,'Marks Entry 7th'!F29=""),"",IF(AND($E$3=6),UPPER('Marks Entry 6th'!F29),IF(AND($E$3=7),UPPER('Marks Entry 7th'!F29),"")))))</f>
        <v/>
      </c>
      <c r="H30" s="306" t="str">
        <f>IF(OR(B30=0,B30=""),"",IF(AND($E$3=6,'Marks Entry 6th'!G29=""),"",IF(AND($E$3=7,'Marks Entry 7th'!G29=""),"",IF(AND($E$3=6),UPPER('Marks Entry 6th'!G29),IF(AND($E$3=7),UPPER('Marks Entry 7th'!G29),"")))))</f>
        <v/>
      </c>
      <c r="I30" s="306" t="str">
        <f>IF(OR(B30=0,B30=""),"",IF(AND($E$3=6,'Marks Entry 6th'!H29=""),"",IF(AND($E$3=7,'Marks Entry 7th'!H29=""),"",IF(AND($E$3=6),UPPER('Marks Entry 6th'!H29),IF(AND($E$3=7),UPPER('Marks Entry 7th'!H29),"")))))</f>
        <v/>
      </c>
      <c r="J30" s="65" t="str">
        <f>IF(OR(B30=0,B30=""),"",IF(AND($E$3=6,'Marks Entry 6th'!J29=""),"",IF(AND($E$3=7,'Marks Entry 7th'!J29=""),"",IF(AND($E$3=6),'Marks Entry 6th'!J29,IF(AND($E$3=7),'Marks Entry 7th'!J29,"")))))</f>
        <v/>
      </c>
      <c r="K30" s="65" t="str">
        <f>IF(OR(B30=0,B30=""),"",IF(AND($E$3=6,'Marks Entry 6th'!K29=""),"",IF(AND($E$3=7,'Marks Entry 7th'!K29=""),"",IF(AND($E$3=6),'Marks Entry 6th'!K29,IF(AND($E$3=7),'Marks Entry 7th'!K29,"")))))</f>
        <v/>
      </c>
      <c r="L30" s="121" t="str">
        <f>IF(OR($E30="",$G30=""),"",IF(AND($E$3=6),'Marks Entry 6th'!L29,IF(AND($E$3=7),'Marks Entry 7th'!L29,"")))</f>
        <v/>
      </c>
      <c r="M30" s="121" t="str">
        <f>IF(OR($E30="",$G30=""),"",IF(AND($E$3=6),'Marks Entry 6th'!M29,IF(AND($E$3=7),'Marks Entry 7th'!M29,"")))</f>
        <v/>
      </c>
      <c r="N30" s="121" t="str">
        <f>IF(OR($E30="",$G30=""),"",IF(AND($E$3=6),'Marks Entry 6th'!N29,IF(AND($E$3=7),'Marks Entry 7th'!N29,"")))</f>
        <v/>
      </c>
      <c r="O30" s="121" t="str">
        <f>IF(OR($E30="",$G30=""),"",IF(AND($E$3=6),'Marks Entry 6th'!O29,IF(AND($E$3=7),'Marks Entry 7th'!O29,"")))</f>
        <v/>
      </c>
      <c r="P30" s="63" t="str">
        <f t="shared" si="4"/>
        <v/>
      </c>
      <c r="Q30" s="121" t="str">
        <f>IF(OR($E30="",$G30=""),"",IF(AND($E$3=6),'Marks Entry 6th'!P29,IF(AND($E$3=7),'Marks Entry 7th'!P29,"")))</f>
        <v/>
      </c>
      <c r="R30" s="121" t="str">
        <f>IF(OR($E30="",$G30=""),"",IF(AND($E$3=6),'Marks Entry 6th'!Q29,IF(AND($E$3=7),'Marks Entry 7th'!Q29,"")))</f>
        <v/>
      </c>
      <c r="S30" s="66" t="str">
        <f t="shared" si="5"/>
        <v/>
      </c>
      <c r="T30" s="63">
        <f t="shared" si="6"/>
        <v>0</v>
      </c>
      <c r="U30" s="68" t="str">
        <f>IF(OR($E30="",$G30=""),"",IF(AND($E$3=6),'Marks Entry 6th'!R29,IF(AND($E$3=7),'Marks Entry 7th'!R29,"")))</f>
        <v/>
      </c>
      <c r="V30" s="68" t="str">
        <f>IF(OR($E30="",$G30=""),"",IF(AND($E$3=6),'Marks Entry 6th'!S29,IF(AND($E$3=7),'Marks Entry 7th'!S29,"")))</f>
        <v/>
      </c>
      <c r="W30" s="67" t="str">
        <f t="shared" si="7"/>
        <v/>
      </c>
      <c r="X30" s="63" t="str">
        <f t="shared" si="8"/>
        <v/>
      </c>
      <c r="Y30" s="109">
        <f t="shared" si="9"/>
        <v>0</v>
      </c>
      <c r="Z30" s="109" t="str">
        <f t="shared" si="10"/>
        <v/>
      </c>
      <c r="AA30" s="109" t="str">
        <f t="shared" si="11"/>
        <v/>
      </c>
      <c r="AB30" s="109" t="str">
        <f t="shared" si="12"/>
        <v/>
      </c>
      <c r="AC30" s="109" t="str">
        <f t="shared" si="13"/>
        <v/>
      </c>
      <c r="AD30" s="111" t="str">
        <f t="shared" si="14"/>
        <v/>
      </c>
      <c r="AE30" s="121" t="str">
        <f>IF(OR($E30="",$G30=""),"",IF(AND($E$3=6),'Marks Entry 6th'!T29,IF(AND($E$3=7),'Marks Entry 7th'!T29,"")))</f>
        <v/>
      </c>
      <c r="AF30" s="121" t="str">
        <f>IF(OR($E30="",$G30=""),"",IF(AND($E$3=6),'Marks Entry 6th'!U29,IF(AND($E$3=7),'Marks Entry 7th'!U29,"")))</f>
        <v/>
      </c>
      <c r="AG30" s="121" t="str">
        <f>IF(OR($E30="",$G30=""),"",IF(AND($E$3=6),'Marks Entry 6th'!V29,IF(AND($E$3=7),'Marks Entry 7th'!V29,"")))</f>
        <v/>
      </c>
      <c r="AH30" s="121" t="str">
        <f>IF(OR($E30="",$G30=""),"",IF(AND($E$3=6),'Marks Entry 6th'!W29,IF(AND($E$3=7),'Marks Entry 7th'!W29,"")))</f>
        <v/>
      </c>
      <c r="AI30" s="63" t="str">
        <f t="shared" si="15"/>
        <v/>
      </c>
      <c r="AJ30" s="121" t="str">
        <f>IF(OR($E30="",$G30=""),"",IF(AND($E$3=6),'Marks Entry 6th'!X29,IF(AND($E$3=7),'Marks Entry 7th'!X29,"")))</f>
        <v/>
      </c>
      <c r="AK30" s="121" t="str">
        <f>IF(OR($E30="",$G30=""),"",IF(AND($E$3=6),'Marks Entry 6th'!Y29,IF(AND($E$3=7),'Marks Entry 7th'!Y29,"")))</f>
        <v/>
      </c>
      <c r="AL30" s="66" t="str">
        <f t="shared" si="16"/>
        <v/>
      </c>
      <c r="AM30" s="63">
        <f t="shared" si="17"/>
        <v>0</v>
      </c>
      <c r="AN30" s="68" t="str">
        <f>IF(OR($E30="",$G30=""),"",IF(AND($E$3=6),'Marks Entry 6th'!Z29,IF(AND($E$3=7),'Marks Entry 7th'!Z29,"")))</f>
        <v/>
      </c>
      <c r="AO30" s="68" t="str">
        <f>IF(OR($E30="",$G30=""),"",IF(AND($E$3=6),'Marks Entry 6th'!AA29,IF(AND($E$3=7),'Marks Entry 7th'!AA29,"")))</f>
        <v/>
      </c>
      <c r="AP30" s="66" t="str">
        <f t="shared" si="18"/>
        <v/>
      </c>
      <c r="AQ30" s="63" t="str">
        <f t="shared" si="19"/>
        <v/>
      </c>
      <c r="AR30" s="109">
        <f t="shared" si="20"/>
        <v>0</v>
      </c>
      <c r="AS30" s="109" t="str">
        <f t="shared" si="21"/>
        <v/>
      </c>
      <c r="AT30" s="109" t="str">
        <f t="shared" si="22"/>
        <v/>
      </c>
      <c r="AU30" s="109" t="str">
        <f t="shared" si="23"/>
        <v/>
      </c>
      <c r="AV30" s="109" t="str">
        <f t="shared" si="24"/>
        <v/>
      </c>
      <c r="AW30" s="111" t="str">
        <f t="shared" si="25"/>
        <v/>
      </c>
      <c r="AX30" s="314" t="str">
        <f>IF(OR($E30="",$G30=""),"",IF(AND($E$3=6),'Marks Entry 6th'!AB29,IF(AND($E$3=7),'Marks Entry 7th'!AB29,"")))</f>
        <v/>
      </c>
      <c r="AY30" s="121" t="str">
        <f>IF(OR($E30="",$G30=""),"",IF(AND($E$3=6),'Marks Entry 6th'!AC29,IF(AND($E$3=7),'Marks Entry 7th'!AC29,"")))</f>
        <v/>
      </c>
      <c r="AZ30" s="121" t="str">
        <f>IF(OR($E30="",$G30=""),"",IF(AND($E$3=6),'Marks Entry 6th'!AD29,IF(AND($E$3=7),'Marks Entry 7th'!AD29,"")))</f>
        <v/>
      </c>
      <c r="BA30" s="121" t="str">
        <f>IF(OR($E30="",$G30=""),"",IF(AND($E$3=6),'Marks Entry 6th'!AE29,IF(AND($E$3=7),'Marks Entry 7th'!AE29,"")))</f>
        <v/>
      </c>
      <c r="BB30" s="121" t="str">
        <f>IF(OR($E30="",$G30=""),"",IF(AND($E$3=6),'Marks Entry 6th'!AF29,IF(AND($E$3=7),'Marks Entry 7th'!AF29,"")))</f>
        <v/>
      </c>
      <c r="BC30" s="63" t="str">
        <f t="shared" si="26"/>
        <v/>
      </c>
      <c r="BD30" s="121" t="str">
        <f>IF(OR($E30="",$G30=""),"",IF(AND($E$3=6),'Marks Entry 6th'!AG29,IF(AND($E$3=7),'Marks Entry 7th'!AG29,"")))</f>
        <v/>
      </c>
      <c r="BE30" s="121" t="str">
        <f>IF(OR($E30="",$G30=""),"",IF(AND($E$3=6),'Marks Entry 6th'!AH29,IF(AND($E$3=7),'Marks Entry 7th'!AH29,"")))</f>
        <v/>
      </c>
      <c r="BF30" s="66" t="str">
        <f t="shared" si="27"/>
        <v/>
      </c>
      <c r="BG30" s="63">
        <f t="shared" si="28"/>
        <v>0</v>
      </c>
      <c r="BH30" s="68" t="str">
        <f>IF(OR($E30="",$G30=""),"",IF(AND($E$3=6),'Marks Entry 6th'!AI29,IF(AND($E$3=7),'Marks Entry 7th'!AI29,"")))</f>
        <v/>
      </c>
      <c r="BI30" s="68" t="str">
        <f>IF(OR($E30="",$G30=""),"",IF(AND($E$3=6),'Marks Entry 6th'!AJ29,IF(AND($E$3=7),'Marks Entry 7th'!AJ29,"")))</f>
        <v/>
      </c>
      <c r="BJ30" s="66" t="str">
        <f t="shared" si="29"/>
        <v/>
      </c>
      <c r="BK30" s="63" t="str">
        <f t="shared" si="30"/>
        <v/>
      </c>
      <c r="BL30" s="109">
        <f t="shared" si="31"/>
        <v>0</v>
      </c>
      <c r="BM30" s="109" t="str">
        <f t="shared" si="32"/>
        <v/>
      </c>
      <c r="BN30" s="109" t="str">
        <f t="shared" si="33"/>
        <v/>
      </c>
      <c r="BO30" s="109" t="str">
        <f t="shared" si="34"/>
        <v/>
      </c>
      <c r="BP30" s="109" t="str">
        <f t="shared" si="35"/>
        <v/>
      </c>
      <c r="BQ30" s="111" t="str">
        <f t="shared" si="36"/>
        <v/>
      </c>
      <c r="BR30" s="121" t="str">
        <f>IF(OR($E30="",$G30=""),"",IF(AND($E$3=6),'Marks Entry 6th'!AK29,IF(AND($E$3=7),'Marks Entry 7th'!AK29,"")))</f>
        <v/>
      </c>
      <c r="BS30" s="121" t="str">
        <f>IF(OR($E30="",$G30=""),"",IF(AND($E$3=6),'Marks Entry 6th'!AL29,IF(AND($E$3=7),'Marks Entry 7th'!AL29,"")))</f>
        <v/>
      </c>
      <c r="BT30" s="121" t="str">
        <f>IF(OR($E30="",$G30=""),"",IF(AND($E$3=6),'Marks Entry 6th'!AM29,IF(AND($E$3=7),'Marks Entry 7th'!AM29,"")))</f>
        <v/>
      </c>
      <c r="BU30" s="121" t="str">
        <f>IF(OR($E30="",$G30=""),"",IF(AND($E$3=6),'Marks Entry 6th'!AN29,IF(AND($E$3=7),'Marks Entry 7th'!AN29,"")))</f>
        <v/>
      </c>
      <c r="BV30" s="63" t="str">
        <f t="shared" si="37"/>
        <v/>
      </c>
      <c r="BW30" s="121" t="str">
        <f>IF(OR($E30="",$G30=""),"",IF(AND($E$3=6),'Marks Entry 6th'!AO29,IF(AND($E$3=7),'Marks Entry 7th'!AO29,"")))</f>
        <v/>
      </c>
      <c r="BX30" s="121" t="str">
        <f>IF(OR($E30="",$G30=""),"",IF(AND($E$3=6),'Marks Entry 6th'!AP29,IF(AND($E$3=7),'Marks Entry 7th'!AP29,"")))</f>
        <v/>
      </c>
      <c r="BY30" s="66" t="str">
        <f t="shared" si="38"/>
        <v/>
      </c>
      <c r="BZ30" s="63">
        <f t="shared" si="39"/>
        <v>0</v>
      </c>
      <c r="CA30" s="68" t="str">
        <f>IF(OR($E30="",$G30=""),"",IF(AND($E$3=6),'Marks Entry 6th'!AQ29,IF(AND($E$3=7),'Marks Entry 7th'!AQ29,"")))</f>
        <v/>
      </c>
      <c r="CB30" s="68" t="str">
        <f>IF(OR($E30="",$G30=""),"",IF(AND($E$3=6),'Marks Entry 6th'!AR29,IF(AND($E$3=7),'Marks Entry 7th'!AR29,"")))</f>
        <v/>
      </c>
      <c r="CC30" s="66" t="str">
        <f t="shared" si="40"/>
        <v/>
      </c>
      <c r="CD30" s="63" t="str">
        <f t="shared" si="41"/>
        <v/>
      </c>
      <c r="CE30" s="109">
        <f t="shared" si="42"/>
        <v>0</v>
      </c>
      <c r="CF30" s="109" t="str">
        <f t="shared" si="43"/>
        <v/>
      </c>
      <c r="CG30" s="109" t="str">
        <f t="shared" si="44"/>
        <v/>
      </c>
      <c r="CH30" s="109" t="str">
        <f t="shared" si="45"/>
        <v/>
      </c>
      <c r="CI30" s="109" t="str">
        <f t="shared" si="46"/>
        <v/>
      </c>
      <c r="CJ30" s="111" t="str">
        <f t="shared" si="47"/>
        <v/>
      </c>
      <c r="CK30" s="121" t="str">
        <f>IF(OR($E30="",$G30=""),"",IF(AND($E$3=6),'Marks Entry 6th'!AS29,IF(AND($E$3=7),'Marks Entry 7th'!AS29,"")))</f>
        <v/>
      </c>
      <c r="CL30" s="121" t="str">
        <f>IF(OR($E30="",$G30=""),"",IF(AND($E$3=6),'Marks Entry 6th'!AT29,IF(AND($E$3=7),'Marks Entry 7th'!AT29,"")))</f>
        <v/>
      </c>
      <c r="CM30" s="121" t="str">
        <f>IF(OR($E30="",$G30=""),"",IF(AND($E$3=6),'Marks Entry 6th'!AU29,IF(AND($E$3=7),'Marks Entry 7th'!AU29,"")))</f>
        <v/>
      </c>
      <c r="CN30" s="121" t="str">
        <f>IF(OR($E30="",$G30=""),"",IF(AND($E$3=6),'Marks Entry 6th'!AV29,IF(AND($E$3=7),'Marks Entry 7th'!AV29,"")))</f>
        <v/>
      </c>
      <c r="CO30" s="63" t="str">
        <f t="shared" si="48"/>
        <v/>
      </c>
      <c r="CP30" s="121" t="str">
        <f>IF(OR($E30="",$G30=""),"",IF(AND($E$3=6),'Marks Entry 6th'!AW29,IF(AND($E$3=7),'Marks Entry 7th'!AW29,"")))</f>
        <v/>
      </c>
      <c r="CQ30" s="121" t="str">
        <f>IF(OR($E30="",$G30=""),"",IF(AND($E$3=6),'Marks Entry 6th'!AX29,IF(AND($E$3=7),'Marks Entry 7th'!AX29,"")))</f>
        <v/>
      </c>
      <c r="CR30" s="66" t="str">
        <f t="shared" si="49"/>
        <v/>
      </c>
      <c r="CS30" s="63">
        <f t="shared" si="50"/>
        <v>0</v>
      </c>
      <c r="CT30" s="68" t="str">
        <f>IF(OR($E30="",$G30=""),"",IF(AND($E$3=6),'Marks Entry 6th'!AY29,IF(AND($E$3=7),'Marks Entry 7th'!AY29,"")))</f>
        <v/>
      </c>
      <c r="CU30" s="68" t="str">
        <f>IF(OR($E30="",$G30=""),"",IF(AND($E$3=6),'Marks Entry 6th'!AZ29,IF(AND($E$3=7),'Marks Entry 7th'!AZ29,"")))</f>
        <v/>
      </c>
      <c r="CV30" s="66" t="str">
        <f t="shared" si="51"/>
        <v/>
      </c>
      <c r="CW30" s="63" t="str">
        <f t="shared" si="52"/>
        <v/>
      </c>
      <c r="CX30" s="109">
        <f t="shared" si="53"/>
        <v>0</v>
      </c>
      <c r="CY30" s="109" t="str">
        <f t="shared" si="54"/>
        <v/>
      </c>
      <c r="CZ30" s="109" t="str">
        <f t="shared" si="55"/>
        <v/>
      </c>
      <c r="DA30" s="109" t="str">
        <f t="shared" si="56"/>
        <v/>
      </c>
      <c r="DB30" s="109" t="str">
        <f t="shared" si="57"/>
        <v/>
      </c>
      <c r="DC30" s="111" t="str">
        <f t="shared" si="58"/>
        <v/>
      </c>
      <c r="DD30" s="121" t="str">
        <f>IF(OR($E30="",$G30=""),"",IF(AND($E$3=6),'Marks Entry 6th'!BA29,IF(AND($E$3=7),'Marks Entry 7th'!BA29,"")))</f>
        <v/>
      </c>
      <c r="DE30" s="121" t="str">
        <f>IF(OR($E30="",$G30=""),"",IF(AND($E$3=6),'Marks Entry 6th'!BB29,IF(AND($E$3=7),'Marks Entry 7th'!BB29,"")))</f>
        <v/>
      </c>
      <c r="DF30" s="121" t="str">
        <f>IF(OR($E30="",$G30=""),"",IF(AND($E$3=6),'Marks Entry 6th'!BC29,IF(AND($E$3=7),'Marks Entry 7th'!BC29,"")))</f>
        <v/>
      </c>
      <c r="DG30" s="121" t="str">
        <f>IF(OR($E30="",$G30=""),"",IF(AND($E$3=6),'Marks Entry 6th'!BD29,IF(AND($E$3=7),'Marks Entry 7th'!BD29,"")))</f>
        <v/>
      </c>
      <c r="DH30" s="63" t="str">
        <f t="shared" si="59"/>
        <v/>
      </c>
      <c r="DI30" s="121" t="str">
        <f>IF(OR($E30="",$G30=""),"",IF(AND($E$3=6),'Marks Entry 6th'!BE29,IF(AND($E$3=7),'Marks Entry 7th'!BE29,"")))</f>
        <v/>
      </c>
      <c r="DJ30" s="121" t="str">
        <f>IF(OR($E30="",$G30=""),"",IF(AND($E$3=6),'Marks Entry 6th'!BF29,IF(AND($E$3=7),'Marks Entry 7th'!BF29,"")))</f>
        <v/>
      </c>
      <c r="DK30" s="66" t="str">
        <f t="shared" si="60"/>
        <v/>
      </c>
      <c r="DL30" s="63">
        <f t="shared" si="61"/>
        <v>0</v>
      </c>
      <c r="DM30" s="68" t="str">
        <f>IF(OR($E30="",$G30=""),"",IF(AND($E$3=6),'Marks Entry 6th'!BG29,IF(AND($E$3=7),'Marks Entry 7th'!BG29,"")))</f>
        <v/>
      </c>
      <c r="DN30" s="68" t="str">
        <f>IF(OR($E30="",$G30=""),"",IF(AND($E$3=6),'Marks Entry 6th'!BH29,IF(AND($E$3=7),'Marks Entry 7th'!BH29,"")))</f>
        <v/>
      </c>
      <c r="DO30" s="66" t="str">
        <f t="shared" si="62"/>
        <v/>
      </c>
      <c r="DP30" s="63" t="str">
        <f t="shared" si="63"/>
        <v/>
      </c>
      <c r="DQ30" s="109">
        <f t="shared" si="64"/>
        <v>0</v>
      </c>
      <c r="DR30" s="109" t="str">
        <f t="shared" si="65"/>
        <v/>
      </c>
      <c r="DS30" s="109" t="str">
        <f t="shared" si="66"/>
        <v/>
      </c>
      <c r="DT30" s="109" t="str">
        <f t="shared" si="67"/>
        <v/>
      </c>
      <c r="DU30" s="109" t="str">
        <f t="shared" si="68"/>
        <v/>
      </c>
      <c r="DV30" s="111" t="str">
        <f t="shared" si="69"/>
        <v/>
      </c>
      <c r="DW30" s="53" t="str">
        <f>IF(OR($E30="",$G30=""),"",IF(AND($E$3=6),'Marks Entry 6th'!BI29,IF(AND($E$3=7),'Marks Entry 7th'!BI29,"")))</f>
        <v/>
      </c>
      <c r="DX30" s="53" t="str">
        <f>IF(OR($E30="",$G30=""),"",IF(AND($E$3=6),'Marks Entry 6th'!BJ29,IF(AND($E$3=7),'Marks Entry 7th'!BJ29,"")))</f>
        <v/>
      </c>
      <c r="DY30" s="53" t="str">
        <f>IF(OR($E30="",$G30=""),"",IF(AND($E$3=6),'Marks Entry 6th'!BK29,IF(AND($E$3=7),'Marks Entry 7th'!BK29,"")))</f>
        <v/>
      </c>
      <c r="DZ30" s="53" t="str">
        <f>IF(OR($E30="",$G30=""),"",IF(AND($E$3=6),'Marks Entry 6th'!BL29,IF(AND($E$3=7),'Marks Entry 7th'!BL29,"")))</f>
        <v/>
      </c>
      <c r="EA30" s="53" t="str">
        <f>IF(OR($E30="",$G30=""),"",IF(AND($E$3=6),'Marks Entry 6th'!BM29,IF(AND($E$3=7),'Marks Entry 7th'!BM29,"")))</f>
        <v/>
      </c>
      <c r="EB30" s="122" t="str">
        <f t="shared" si="70"/>
        <v/>
      </c>
      <c r="EC30" s="123">
        <f t="shared" si="71"/>
        <v>0</v>
      </c>
      <c r="ED30" s="123" t="str">
        <f t="shared" si="72"/>
        <v/>
      </c>
      <c r="EE30" s="123" t="str">
        <f t="shared" si="73"/>
        <v/>
      </c>
      <c r="EF30" s="110" t="str">
        <f t="shared" si="74"/>
        <v/>
      </c>
      <c r="EG30" s="53" t="str">
        <f>IF(OR($E30="",$G30=""),"",IF(AND($E$3=6),'Marks Entry 6th'!BN29,IF(AND($E$3=7),'Marks Entry 7th'!BN29,"")))</f>
        <v/>
      </c>
      <c r="EH30" s="53" t="str">
        <f>IF(OR($E30="",$G30=""),"",IF(AND($E$3=6),'Marks Entry 6th'!BO29,IF(AND($E$3=7),'Marks Entry 7th'!BO29,"")))</f>
        <v/>
      </c>
      <c r="EI30" s="53" t="str">
        <f>IF(OR($E30="",$G30=""),"",IF(AND($E$3=6),'Marks Entry 6th'!BP29,IF(AND($E$3=7),'Marks Entry 7th'!BP29,"")))</f>
        <v/>
      </c>
      <c r="EJ30" s="53" t="str">
        <f>IF(OR($E30="",$G30=""),"",IF(AND($E$3=6),'Marks Entry 6th'!BQ29,IF(AND($E$3=7),'Marks Entry 7th'!BQ29,"")))</f>
        <v/>
      </c>
      <c r="EK30" s="53" t="str">
        <f>IF(OR($E30="",$G30=""),"",IF(AND($E$3=6),'Marks Entry 6th'!BR29,IF(AND($E$3=7),'Marks Entry 7th'!BR29,"")))</f>
        <v/>
      </c>
      <c r="EL30" s="122" t="str">
        <f t="shared" si="75"/>
        <v/>
      </c>
      <c r="EM30" s="123">
        <f t="shared" si="76"/>
        <v>0</v>
      </c>
      <c r="EN30" s="123" t="str">
        <f t="shared" si="77"/>
        <v/>
      </c>
      <c r="EO30" s="123" t="str">
        <f t="shared" si="78"/>
        <v/>
      </c>
      <c r="EP30" s="110" t="str">
        <f t="shared" si="79"/>
        <v/>
      </c>
      <c r="EQ30" s="53" t="str">
        <f>IF(OR($E30="",$G30=""),"",IF(AND($E$3=6),'Marks Entry 6th'!BS29,IF(AND($E$3=7),'Marks Entry 7th'!BS29,"")))</f>
        <v/>
      </c>
      <c r="ER30" s="53" t="str">
        <f>IF(OR($E30="",$G30=""),"",IF(AND($E$3=6),'Marks Entry 6th'!BT29,IF(AND($E$3=7),'Marks Entry 7th'!BT29,"")))</f>
        <v/>
      </c>
      <c r="ES30" s="53" t="str">
        <f>IF(OR($E30="",$G30=""),"",IF(AND($E$3=6),'Marks Entry 6th'!BU29,IF(AND($E$3=7),'Marks Entry 7th'!BU29,"")))</f>
        <v/>
      </c>
      <c r="ET30" s="53" t="str">
        <f>IF(OR($E30="",$G30=""),"",IF(AND($E$3=6),'Marks Entry 6th'!BV29,IF(AND($E$3=7),'Marks Entry 7th'!BV29,"")))</f>
        <v/>
      </c>
      <c r="EU30" s="53" t="str">
        <f>IF(OR($E30="",$G30=""),"",IF(AND($E$3=6),'Marks Entry 6th'!BW29,IF(AND($E$3=7),'Marks Entry 7th'!BW29,"")))</f>
        <v/>
      </c>
      <c r="EV30" s="122" t="str">
        <f t="shared" si="80"/>
        <v/>
      </c>
      <c r="EW30" s="123">
        <f t="shared" si="81"/>
        <v>0</v>
      </c>
      <c r="EX30" s="123" t="str">
        <f t="shared" si="82"/>
        <v/>
      </c>
      <c r="EY30" s="123" t="str">
        <f t="shared" si="83"/>
        <v/>
      </c>
      <c r="EZ30" s="110" t="str">
        <f t="shared" si="84"/>
        <v/>
      </c>
      <c r="FA30" s="373" t="str">
        <f>IF(OR($E30="",$G30=""),"",IF(AND('Marks Entry 6th'!BX29="",'Marks Entry 7th'!BX29=""),"",IF(AND($E$3=6),'Marks Entry 6th'!BX29,IF(AND($E$3=7),'Marks Entry 7th'!BX29,""))))</f>
        <v/>
      </c>
      <c r="FB30" s="373" t="str">
        <f>IF(OR($E30="",$G30=""),"",IF(AND('Marks Entry 6th'!BY29="",'Marks Entry 7th'!BY29=""),"",IF(AND($E$3=6),'Marks Entry 6th'!BY29,IF(AND($E$3=7),'Marks Entry 7th'!BY29,""))))</f>
        <v/>
      </c>
      <c r="FC30" s="374" t="str">
        <f t="shared" si="85"/>
        <v/>
      </c>
      <c r="FD30" s="110" t="str">
        <f t="shared" si="86"/>
        <v/>
      </c>
      <c r="FE30" s="373" t="str">
        <f>IF(OR($E30="",$G30=""),"",IF(AND('Marks Entry 6th'!BZ29="",'Marks Entry 7th'!BZ29=""),"",IF(AND($E$3=6),'Marks Entry 6th'!BZ29,IF(AND($E$3=7),'Marks Entry 7th'!BZ29,""))))</f>
        <v/>
      </c>
      <c r="FF30" s="373" t="str">
        <f>IF(OR($E30="",$G30=""),"",IF(AND('Marks Entry 6th'!CA29="",'Marks Entry 7th'!CA29=""),"",IF(AND($E$3=6),'Marks Entry 6th'!CA29,IF(AND($E$3=7),'Marks Entry 7th'!CA29,""))))</f>
        <v/>
      </c>
      <c r="FG30" s="374" t="str">
        <f t="shared" si="87"/>
        <v/>
      </c>
      <c r="FH30" s="110" t="str">
        <f t="shared" si="88"/>
        <v/>
      </c>
      <c r="FI30" s="79" t="str">
        <f t="shared" si="89"/>
        <v/>
      </c>
      <c r="FJ30" s="335" t="str">
        <f t="shared" si="90"/>
        <v/>
      </c>
      <c r="FK30" s="85" t="str">
        <f t="shared" si="91"/>
        <v/>
      </c>
      <c r="FL30" s="226" t="str">
        <f t="shared" si="92"/>
        <v/>
      </c>
      <c r="FM30" s="86" t="str">
        <f t="shared" si="93"/>
        <v/>
      </c>
      <c r="FN30" s="334" t="str">
        <f>IFERROR(IF(B30="NSO","NSO",IF(OR(D30="",G30="",F30=""),"",IF(AND(FJ30&gt;=36,'Master sheet'!$D$11="Hindi"),"कक्षा क्रमोन्नत",IF(AND(FJ30&gt;=36,'Master sheet'!$D$11="English"),"Promoted",IF(AND(FJ30&lt;36,'Master sheet'!$D$11="Hindi"),"पुनः परीक्षा","Re-Exam"))))),"")</f>
        <v/>
      </c>
      <c r="FO30" s="54" t="str">
        <f>IF(OR($E30="",$G30=""),"",IF(AND($E$3=6,'Marks Entry 6th'!CB29=""),"",IF(AND($E$3=7,'Marks Entry 7th'!CB29=""),"",IF(AND($E$3=6),'Marks Entry 6th'!CB29,IF(AND($E$3=7),'Marks Entry 7th'!CB29,"")))))</f>
        <v/>
      </c>
      <c r="FP30" s="54" t="str">
        <f>IF(OR($E30="",$G30=""),"",IF(AND($E$3=6,'Marks Entry 6th'!CC29=""),"",IF(AND($E$3=7,'Marks Entry 7th'!CC29=""),"",IF(AND($E$3=6),'Marks Entry 6th'!CC29,IF(AND($E$3=7),'Marks Entry 7th'!CC29,"")))))</f>
        <v/>
      </c>
      <c r="FQ30" s="55"/>
      <c r="FY30" s="57">
        <f>IF(AND($E$3=6),'Marks Entry 6th'!I29,IF(AND($E$3=7),'Marks Entry 7th'!I29,""))</f>
        <v>0</v>
      </c>
      <c r="FZ30" s="57">
        <f t="shared" si="94"/>
        <v>0</v>
      </c>
    </row>
    <row r="31" spans="1:182" ht="18.95" customHeight="1">
      <c r="A31" s="69">
        <v>24</v>
      </c>
      <c r="B31" s="69" t="str">
        <f>IF(OR(FY31=0,FY31=""),"",IF(AND($E$3=6),'Marks Entry 6th'!I30,IF(AND($E$3=7),'Marks Entry 7th'!I30,"")))</f>
        <v/>
      </c>
      <c r="C31" s="70" t="str">
        <f>IF(OR(B31=0,B31=""),"",IF(AND($E$3=6,'Marks Entry 6th'!B30=""),"",IF(AND($E$3=7,'Marks Entry 7th'!B30=""),"",IF(AND($E$3=6,'Marks Entry 6th'!B30),'Marks Entry 6th'!B30,IF(AND($E$3=7),'Marks Entry 7th'!B30,"")))))</f>
        <v/>
      </c>
      <c r="D31" s="70" t="str">
        <f>IF(OR(B31=0,B31=""),"",IF(AND($E$3=6,'Marks Entry 6th'!C30=""),"",IF(AND($E$3=7,'Marks Entry 7th'!C30=""),"",IF(AND($E$3=6),'Marks Entry 6th'!C30,IF(AND($E$3=7),'Marks Entry 7th'!C30,"")))))</f>
        <v/>
      </c>
      <c r="E31" s="307" t="str">
        <f>IF(OR(B31=0,B31=""),"",IF(AND($E$3=6,'Marks Entry 6th'!E30=""),"",IF(AND($E$3=7,'Marks Entry 7th'!E30=""),"",IF(AND($E$3=6),'Marks Entry 6th'!E30,IF(AND($E$3=7),'Marks Entry 7th'!E30,"")))))</f>
        <v/>
      </c>
      <c r="F31" s="70" t="str">
        <f>IF(OR(B31=0,B31=""),"",IF(AND($E$3=6,'Marks Entry 6th'!D30=""),"",IF(AND($E$3=7,'Marks Entry 7th'!D30=""),"",IF(AND($E$3=6),'Marks Entry 6th'!D30,IF(AND($E$3=7),'Marks Entry 7th'!D30,"")))))</f>
        <v/>
      </c>
      <c r="G31" s="306" t="str">
        <f>IF(OR(B31=0,B31=""),"",IF(AND($E$3=6,'Marks Entry 6th'!F30=""),"",IF(AND($E$3=7,'Marks Entry 7th'!F30=""),"",IF(AND($E$3=6),UPPER('Marks Entry 6th'!F30),IF(AND($E$3=7),UPPER('Marks Entry 7th'!F30),"")))))</f>
        <v/>
      </c>
      <c r="H31" s="306" t="str">
        <f>IF(OR(B31=0,B31=""),"",IF(AND($E$3=6,'Marks Entry 6th'!G30=""),"",IF(AND($E$3=7,'Marks Entry 7th'!G30=""),"",IF(AND($E$3=6),UPPER('Marks Entry 6th'!G30),IF(AND($E$3=7),UPPER('Marks Entry 7th'!G30),"")))))</f>
        <v/>
      </c>
      <c r="I31" s="306" t="str">
        <f>IF(OR(B31=0,B31=""),"",IF(AND($E$3=6,'Marks Entry 6th'!H30=""),"",IF(AND($E$3=7,'Marks Entry 7th'!H30=""),"",IF(AND($E$3=6),UPPER('Marks Entry 6th'!H30),IF(AND($E$3=7),UPPER('Marks Entry 7th'!H30),"")))))</f>
        <v/>
      </c>
      <c r="J31" s="65" t="str">
        <f>IF(OR(B31=0,B31=""),"",IF(AND($E$3=6,'Marks Entry 6th'!J30=""),"",IF(AND($E$3=7,'Marks Entry 7th'!J30=""),"",IF(AND($E$3=6),'Marks Entry 6th'!J30,IF(AND($E$3=7),'Marks Entry 7th'!J30,"")))))</f>
        <v/>
      </c>
      <c r="K31" s="65" t="str">
        <f>IF(OR(B31=0,B31=""),"",IF(AND($E$3=6,'Marks Entry 6th'!K30=""),"",IF(AND($E$3=7,'Marks Entry 7th'!K30=""),"",IF(AND($E$3=6),'Marks Entry 6th'!K30,IF(AND($E$3=7),'Marks Entry 7th'!K30,"")))))</f>
        <v/>
      </c>
      <c r="L31" s="121" t="str">
        <f>IF(OR($E31="",$G31=""),"",IF(AND($E$3=6),'Marks Entry 6th'!L30,IF(AND($E$3=7),'Marks Entry 7th'!L30,"")))</f>
        <v/>
      </c>
      <c r="M31" s="121" t="str">
        <f>IF(OR($E31="",$G31=""),"",IF(AND($E$3=6),'Marks Entry 6th'!M30,IF(AND($E$3=7),'Marks Entry 7th'!M30,"")))</f>
        <v/>
      </c>
      <c r="N31" s="121" t="str">
        <f>IF(OR($E31="",$G31=""),"",IF(AND($E$3=6),'Marks Entry 6th'!N30,IF(AND($E$3=7),'Marks Entry 7th'!N30,"")))</f>
        <v/>
      </c>
      <c r="O31" s="121" t="str">
        <f>IF(OR($E31="",$G31=""),"",IF(AND($E$3=6),'Marks Entry 6th'!O30,IF(AND($E$3=7),'Marks Entry 7th'!O30,"")))</f>
        <v/>
      </c>
      <c r="P31" s="63" t="str">
        <f t="shared" si="4"/>
        <v/>
      </c>
      <c r="Q31" s="121" t="str">
        <f>IF(OR($E31="",$G31=""),"",IF(AND($E$3=6),'Marks Entry 6th'!P30,IF(AND($E$3=7),'Marks Entry 7th'!P30,"")))</f>
        <v/>
      </c>
      <c r="R31" s="121" t="str">
        <f>IF(OR($E31="",$G31=""),"",IF(AND($E$3=6),'Marks Entry 6th'!Q30,IF(AND($E$3=7),'Marks Entry 7th'!Q30,"")))</f>
        <v/>
      </c>
      <c r="S31" s="66" t="str">
        <f t="shared" si="5"/>
        <v/>
      </c>
      <c r="T31" s="63">
        <f t="shared" si="6"/>
        <v>0</v>
      </c>
      <c r="U31" s="68" t="str">
        <f>IF(OR($E31="",$G31=""),"",IF(AND($E$3=6),'Marks Entry 6th'!R30,IF(AND($E$3=7),'Marks Entry 7th'!R30,"")))</f>
        <v/>
      </c>
      <c r="V31" s="68" t="str">
        <f>IF(OR($E31="",$G31=""),"",IF(AND($E$3=6),'Marks Entry 6th'!S30,IF(AND($E$3=7),'Marks Entry 7th'!S30,"")))</f>
        <v/>
      </c>
      <c r="W31" s="67" t="str">
        <f t="shared" si="7"/>
        <v/>
      </c>
      <c r="X31" s="63" t="str">
        <f t="shared" si="8"/>
        <v/>
      </c>
      <c r="Y31" s="109">
        <f t="shared" si="9"/>
        <v>0</v>
      </c>
      <c r="Z31" s="109" t="str">
        <f t="shared" si="10"/>
        <v/>
      </c>
      <c r="AA31" s="109" t="str">
        <f t="shared" si="11"/>
        <v/>
      </c>
      <c r="AB31" s="109" t="str">
        <f t="shared" si="12"/>
        <v/>
      </c>
      <c r="AC31" s="109" t="str">
        <f t="shared" si="13"/>
        <v/>
      </c>
      <c r="AD31" s="111" t="str">
        <f t="shared" si="14"/>
        <v/>
      </c>
      <c r="AE31" s="121" t="str">
        <f>IF(OR($E31="",$G31=""),"",IF(AND($E$3=6),'Marks Entry 6th'!T30,IF(AND($E$3=7),'Marks Entry 7th'!T30,"")))</f>
        <v/>
      </c>
      <c r="AF31" s="121" t="str">
        <f>IF(OR($E31="",$G31=""),"",IF(AND($E$3=6),'Marks Entry 6th'!U30,IF(AND($E$3=7),'Marks Entry 7th'!U30,"")))</f>
        <v/>
      </c>
      <c r="AG31" s="121" t="str">
        <f>IF(OR($E31="",$G31=""),"",IF(AND($E$3=6),'Marks Entry 6th'!V30,IF(AND($E$3=7),'Marks Entry 7th'!V30,"")))</f>
        <v/>
      </c>
      <c r="AH31" s="121" t="str">
        <f>IF(OR($E31="",$G31=""),"",IF(AND($E$3=6),'Marks Entry 6th'!W30,IF(AND($E$3=7),'Marks Entry 7th'!W30,"")))</f>
        <v/>
      </c>
      <c r="AI31" s="63" t="str">
        <f t="shared" si="15"/>
        <v/>
      </c>
      <c r="AJ31" s="121" t="str">
        <f>IF(OR($E31="",$G31=""),"",IF(AND($E$3=6),'Marks Entry 6th'!X30,IF(AND($E$3=7),'Marks Entry 7th'!X30,"")))</f>
        <v/>
      </c>
      <c r="AK31" s="121" t="str">
        <f>IF(OR($E31="",$G31=""),"",IF(AND($E$3=6),'Marks Entry 6th'!Y30,IF(AND($E$3=7),'Marks Entry 7th'!Y30,"")))</f>
        <v/>
      </c>
      <c r="AL31" s="66" t="str">
        <f t="shared" si="16"/>
        <v/>
      </c>
      <c r="AM31" s="63">
        <f t="shared" si="17"/>
        <v>0</v>
      </c>
      <c r="AN31" s="68" t="str">
        <f>IF(OR($E31="",$G31=""),"",IF(AND($E$3=6),'Marks Entry 6th'!Z30,IF(AND($E$3=7),'Marks Entry 7th'!Z30,"")))</f>
        <v/>
      </c>
      <c r="AO31" s="68" t="str">
        <f>IF(OR($E31="",$G31=""),"",IF(AND($E$3=6),'Marks Entry 6th'!AA30,IF(AND($E$3=7),'Marks Entry 7th'!AA30,"")))</f>
        <v/>
      </c>
      <c r="AP31" s="66" t="str">
        <f t="shared" si="18"/>
        <v/>
      </c>
      <c r="AQ31" s="63" t="str">
        <f t="shared" si="19"/>
        <v/>
      </c>
      <c r="AR31" s="109">
        <f t="shared" si="20"/>
        <v>0</v>
      </c>
      <c r="AS31" s="109" t="str">
        <f t="shared" si="21"/>
        <v/>
      </c>
      <c r="AT31" s="109" t="str">
        <f t="shared" si="22"/>
        <v/>
      </c>
      <c r="AU31" s="109" t="str">
        <f t="shared" si="23"/>
        <v/>
      </c>
      <c r="AV31" s="109" t="str">
        <f t="shared" si="24"/>
        <v/>
      </c>
      <c r="AW31" s="111" t="str">
        <f t="shared" si="25"/>
        <v/>
      </c>
      <c r="AX31" s="314" t="str">
        <f>IF(OR($E31="",$G31=""),"",IF(AND($E$3=6),'Marks Entry 6th'!AB30,IF(AND($E$3=7),'Marks Entry 7th'!AB30,"")))</f>
        <v/>
      </c>
      <c r="AY31" s="121" t="str">
        <f>IF(OR($E31="",$G31=""),"",IF(AND($E$3=6),'Marks Entry 6th'!AC30,IF(AND($E$3=7),'Marks Entry 7th'!AC30,"")))</f>
        <v/>
      </c>
      <c r="AZ31" s="121" t="str">
        <f>IF(OR($E31="",$G31=""),"",IF(AND($E$3=6),'Marks Entry 6th'!AD30,IF(AND($E$3=7),'Marks Entry 7th'!AD30,"")))</f>
        <v/>
      </c>
      <c r="BA31" s="121" t="str">
        <f>IF(OR($E31="",$G31=""),"",IF(AND($E$3=6),'Marks Entry 6th'!AE30,IF(AND($E$3=7),'Marks Entry 7th'!AE30,"")))</f>
        <v/>
      </c>
      <c r="BB31" s="121" t="str">
        <f>IF(OR($E31="",$G31=""),"",IF(AND($E$3=6),'Marks Entry 6th'!AF30,IF(AND($E$3=7),'Marks Entry 7th'!AF30,"")))</f>
        <v/>
      </c>
      <c r="BC31" s="63" t="str">
        <f t="shared" si="26"/>
        <v/>
      </c>
      <c r="BD31" s="121" t="str">
        <f>IF(OR($E31="",$G31=""),"",IF(AND($E$3=6),'Marks Entry 6th'!AG30,IF(AND($E$3=7),'Marks Entry 7th'!AG30,"")))</f>
        <v/>
      </c>
      <c r="BE31" s="121" t="str">
        <f>IF(OR($E31="",$G31=""),"",IF(AND($E$3=6),'Marks Entry 6th'!AH30,IF(AND($E$3=7),'Marks Entry 7th'!AH30,"")))</f>
        <v/>
      </c>
      <c r="BF31" s="66" t="str">
        <f t="shared" si="27"/>
        <v/>
      </c>
      <c r="BG31" s="63">
        <f t="shared" si="28"/>
        <v>0</v>
      </c>
      <c r="BH31" s="68" t="str">
        <f>IF(OR($E31="",$G31=""),"",IF(AND($E$3=6),'Marks Entry 6th'!AI30,IF(AND($E$3=7),'Marks Entry 7th'!AI30,"")))</f>
        <v/>
      </c>
      <c r="BI31" s="68" t="str">
        <f>IF(OR($E31="",$G31=""),"",IF(AND($E$3=6),'Marks Entry 6th'!AJ30,IF(AND($E$3=7),'Marks Entry 7th'!AJ30,"")))</f>
        <v/>
      </c>
      <c r="BJ31" s="66" t="str">
        <f t="shared" si="29"/>
        <v/>
      </c>
      <c r="BK31" s="63" t="str">
        <f t="shared" si="30"/>
        <v/>
      </c>
      <c r="BL31" s="109">
        <f t="shared" si="31"/>
        <v>0</v>
      </c>
      <c r="BM31" s="109" t="str">
        <f t="shared" si="32"/>
        <v/>
      </c>
      <c r="BN31" s="109" t="str">
        <f t="shared" si="33"/>
        <v/>
      </c>
      <c r="BO31" s="109" t="str">
        <f t="shared" si="34"/>
        <v/>
      </c>
      <c r="BP31" s="109" t="str">
        <f t="shared" si="35"/>
        <v/>
      </c>
      <c r="BQ31" s="111" t="str">
        <f t="shared" si="36"/>
        <v/>
      </c>
      <c r="BR31" s="121" t="str">
        <f>IF(OR($E31="",$G31=""),"",IF(AND($E$3=6),'Marks Entry 6th'!AK30,IF(AND($E$3=7),'Marks Entry 7th'!AK30,"")))</f>
        <v/>
      </c>
      <c r="BS31" s="121" t="str">
        <f>IF(OR($E31="",$G31=""),"",IF(AND($E$3=6),'Marks Entry 6th'!AL30,IF(AND($E$3=7),'Marks Entry 7th'!AL30,"")))</f>
        <v/>
      </c>
      <c r="BT31" s="121" t="str">
        <f>IF(OR($E31="",$G31=""),"",IF(AND($E$3=6),'Marks Entry 6th'!AM30,IF(AND($E$3=7),'Marks Entry 7th'!AM30,"")))</f>
        <v/>
      </c>
      <c r="BU31" s="121" t="str">
        <f>IF(OR($E31="",$G31=""),"",IF(AND($E$3=6),'Marks Entry 6th'!AN30,IF(AND($E$3=7),'Marks Entry 7th'!AN30,"")))</f>
        <v/>
      </c>
      <c r="BV31" s="63" t="str">
        <f t="shared" si="37"/>
        <v/>
      </c>
      <c r="BW31" s="121" t="str">
        <f>IF(OR($E31="",$G31=""),"",IF(AND($E$3=6),'Marks Entry 6th'!AO30,IF(AND($E$3=7),'Marks Entry 7th'!AO30,"")))</f>
        <v/>
      </c>
      <c r="BX31" s="121" t="str">
        <f>IF(OR($E31="",$G31=""),"",IF(AND($E$3=6),'Marks Entry 6th'!AP30,IF(AND($E$3=7),'Marks Entry 7th'!AP30,"")))</f>
        <v/>
      </c>
      <c r="BY31" s="66" t="str">
        <f t="shared" si="38"/>
        <v/>
      </c>
      <c r="BZ31" s="63">
        <f t="shared" si="39"/>
        <v>0</v>
      </c>
      <c r="CA31" s="68" t="str">
        <f>IF(OR($E31="",$G31=""),"",IF(AND($E$3=6),'Marks Entry 6th'!AQ30,IF(AND($E$3=7),'Marks Entry 7th'!AQ30,"")))</f>
        <v/>
      </c>
      <c r="CB31" s="68" t="str">
        <f>IF(OR($E31="",$G31=""),"",IF(AND($E$3=6),'Marks Entry 6th'!AR30,IF(AND($E$3=7),'Marks Entry 7th'!AR30,"")))</f>
        <v/>
      </c>
      <c r="CC31" s="66" t="str">
        <f t="shared" si="40"/>
        <v/>
      </c>
      <c r="CD31" s="63" t="str">
        <f t="shared" si="41"/>
        <v/>
      </c>
      <c r="CE31" s="109">
        <f t="shared" si="42"/>
        <v>0</v>
      </c>
      <c r="CF31" s="109" t="str">
        <f t="shared" si="43"/>
        <v/>
      </c>
      <c r="CG31" s="109" t="str">
        <f t="shared" si="44"/>
        <v/>
      </c>
      <c r="CH31" s="109" t="str">
        <f t="shared" si="45"/>
        <v/>
      </c>
      <c r="CI31" s="109" t="str">
        <f t="shared" si="46"/>
        <v/>
      </c>
      <c r="CJ31" s="111" t="str">
        <f t="shared" si="47"/>
        <v/>
      </c>
      <c r="CK31" s="121" t="str">
        <f>IF(OR($E31="",$G31=""),"",IF(AND($E$3=6),'Marks Entry 6th'!AS30,IF(AND($E$3=7),'Marks Entry 7th'!AS30,"")))</f>
        <v/>
      </c>
      <c r="CL31" s="121" t="str">
        <f>IF(OR($E31="",$G31=""),"",IF(AND($E$3=6),'Marks Entry 6th'!AT30,IF(AND($E$3=7),'Marks Entry 7th'!AT30,"")))</f>
        <v/>
      </c>
      <c r="CM31" s="121" t="str">
        <f>IF(OR($E31="",$G31=""),"",IF(AND($E$3=6),'Marks Entry 6th'!AU30,IF(AND($E$3=7),'Marks Entry 7th'!AU30,"")))</f>
        <v/>
      </c>
      <c r="CN31" s="121" t="str">
        <f>IF(OR($E31="",$G31=""),"",IF(AND($E$3=6),'Marks Entry 6th'!AV30,IF(AND($E$3=7),'Marks Entry 7th'!AV30,"")))</f>
        <v/>
      </c>
      <c r="CO31" s="63" t="str">
        <f t="shared" si="48"/>
        <v/>
      </c>
      <c r="CP31" s="121" t="str">
        <f>IF(OR($E31="",$G31=""),"",IF(AND($E$3=6),'Marks Entry 6th'!AW30,IF(AND($E$3=7),'Marks Entry 7th'!AW30,"")))</f>
        <v/>
      </c>
      <c r="CQ31" s="121" t="str">
        <f>IF(OR($E31="",$G31=""),"",IF(AND($E$3=6),'Marks Entry 6th'!AX30,IF(AND($E$3=7),'Marks Entry 7th'!AX30,"")))</f>
        <v/>
      </c>
      <c r="CR31" s="66" t="str">
        <f t="shared" si="49"/>
        <v/>
      </c>
      <c r="CS31" s="63">
        <f t="shared" si="50"/>
        <v>0</v>
      </c>
      <c r="CT31" s="68" t="str">
        <f>IF(OR($E31="",$G31=""),"",IF(AND($E$3=6),'Marks Entry 6th'!AY30,IF(AND($E$3=7),'Marks Entry 7th'!AY30,"")))</f>
        <v/>
      </c>
      <c r="CU31" s="68" t="str">
        <f>IF(OR($E31="",$G31=""),"",IF(AND($E$3=6),'Marks Entry 6th'!AZ30,IF(AND($E$3=7),'Marks Entry 7th'!AZ30,"")))</f>
        <v/>
      </c>
      <c r="CV31" s="66" t="str">
        <f t="shared" si="51"/>
        <v/>
      </c>
      <c r="CW31" s="63" t="str">
        <f t="shared" si="52"/>
        <v/>
      </c>
      <c r="CX31" s="109">
        <f t="shared" si="53"/>
        <v>0</v>
      </c>
      <c r="CY31" s="109" t="str">
        <f t="shared" si="54"/>
        <v/>
      </c>
      <c r="CZ31" s="109" t="str">
        <f t="shared" si="55"/>
        <v/>
      </c>
      <c r="DA31" s="109" t="str">
        <f t="shared" si="56"/>
        <v/>
      </c>
      <c r="DB31" s="109" t="str">
        <f t="shared" si="57"/>
        <v/>
      </c>
      <c r="DC31" s="111" t="str">
        <f t="shared" si="58"/>
        <v/>
      </c>
      <c r="DD31" s="121" t="str">
        <f>IF(OR($E31="",$G31=""),"",IF(AND($E$3=6),'Marks Entry 6th'!BA30,IF(AND($E$3=7),'Marks Entry 7th'!BA30,"")))</f>
        <v/>
      </c>
      <c r="DE31" s="121" t="str">
        <f>IF(OR($E31="",$G31=""),"",IF(AND($E$3=6),'Marks Entry 6th'!BB30,IF(AND($E$3=7),'Marks Entry 7th'!BB30,"")))</f>
        <v/>
      </c>
      <c r="DF31" s="121" t="str">
        <f>IF(OR($E31="",$G31=""),"",IF(AND($E$3=6),'Marks Entry 6th'!BC30,IF(AND($E$3=7),'Marks Entry 7th'!BC30,"")))</f>
        <v/>
      </c>
      <c r="DG31" s="121" t="str">
        <f>IF(OR($E31="",$G31=""),"",IF(AND($E$3=6),'Marks Entry 6th'!BD30,IF(AND($E$3=7),'Marks Entry 7th'!BD30,"")))</f>
        <v/>
      </c>
      <c r="DH31" s="63" t="str">
        <f t="shared" si="59"/>
        <v/>
      </c>
      <c r="DI31" s="121" t="str">
        <f>IF(OR($E31="",$G31=""),"",IF(AND($E$3=6),'Marks Entry 6th'!BE30,IF(AND($E$3=7),'Marks Entry 7th'!BE30,"")))</f>
        <v/>
      </c>
      <c r="DJ31" s="121" t="str">
        <f>IF(OR($E31="",$G31=""),"",IF(AND($E$3=6),'Marks Entry 6th'!BF30,IF(AND($E$3=7),'Marks Entry 7th'!BF30,"")))</f>
        <v/>
      </c>
      <c r="DK31" s="66" t="str">
        <f t="shared" si="60"/>
        <v/>
      </c>
      <c r="DL31" s="63">
        <f t="shared" si="61"/>
        <v>0</v>
      </c>
      <c r="DM31" s="68" t="str">
        <f>IF(OR($E31="",$G31=""),"",IF(AND($E$3=6),'Marks Entry 6th'!BG30,IF(AND($E$3=7),'Marks Entry 7th'!BG30,"")))</f>
        <v/>
      </c>
      <c r="DN31" s="68" t="str">
        <f>IF(OR($E31="",$G31=""),"",IF(AND($E$3=6),'Marks Entry 6th'!BH30,IF(AND($E$3=7),'Marks Entry 7th'!BH30,"")))</f>
        <v/>
      </c>
      <c r="DO31" s="66" t="str">
        <f t="shared" si="62"/>
        <v/>
      </c>
      <c r="DP31" s="63" t="str">
        <f t="shared" si="63"/>
        <v/>
      </c>
      <c r="DQ31" s="109">
        <f t="shared" si="64"/>
        <v>0</v>
      </c>
      <c r="DR31" s="109" t="str">
        <f t="shared" si="65"/>
        <v/>
      </c>
      <c r="DS31" s="109" t="str">
        <f t="shared" si="66"/>
        <v/>
      </c>
      <c r="DT31" s="109" t="str">
        <f t="shared" si="67"/>
        <v/>
      </c>
      <c r="DU31" s="109" t="str">
        <f t="shared" si="68"/>
        <v/>
      </c>
      <c r="DV31" s="111" t="str">
        <f t="shared" si="69"/>
        <v/>
      </c>
      <c r="DW31" s="53" t="str">
        <f>IF(OR($E31="",$G31=""),"",IF(AND($E$3=6),'Marks Entry 6th'!BI30,IF(AND($E$3=7),'Marks Entry 7th'!BI30,"")))</f>
        <v/>
      </c>
      <c r="DX31" s="53" t="str">
        <f>IF(OR($E31="",$G31=""),"",IF(AND($E$3=6),'Marks Entry 6th'!BJ30,IF(AND($E$3=7),'Marks Entry 7th'!BJ30,"")))</f>
        <v/>
      </c>
      <c r="DY31" s="53" t="str">
        <f>IF(OR($E31="",$G31=""),"",IF(AND($E$3=6),'Marks Entry 6th'!BK30,IF(AND($E$3=7),'Marks Entry 7th'!BK30,"")))</f>
        <v/>
      </c>
      <c r="DZ31" s="53" t="str">
        <f>IF(OR($E31="",$G31=""),"",IF(AND($E$3=6),'Marks Entry 6th'!BL30,IF(AND($E$3=7),'Marks Entry 7th'!BL30,"")))</f>
        <v/>
      </c>
      <c r="EA31" s="53" t="str">
        <f>IF(OR($E31="",$G31=""),"",IF(AND($E$3=6),'Marks Entry 6th'!BM30,IF(AND($E$3=7),'Marks Entry 7th'!BM30,"")))</f>
        <v/>
      </c>
      <c r="EB31" s="122" t="str">
        <f t="shared" si="70"/>
        <v/>
      </c>
      <c r="EC31" s="123">
        <f t="shared" si="71"/>
        <v>0</v>
      </c>
      <c r="ED31" s="123" t="str">
        <f t="shared" si="72"/>
        <v/>
      </c>
      <c r="EE31" s="123" t="str">
        <f t="shared" si="73"/>
        <v/>
      </c>
      <c r="EF31" s="110" t="str">
        <f t="shared" si="74"/>
        <v/>
      </c>
      <c r="EG31" s="53" t="str">
        <f>IF(OR($E31="",$G31=""),"",IF(AND($E$3=6),'Marks Entry 6th'!BN30,IF(AND($E$3=7),'Marks Entry 7th'!BN30,"")))</f>
        <v/>
      </c>
      <c r="EH31" s="53" t="str">
        <f>IF(OR($E31="",$G31=""),"",IF(AND($E$3=6),'Marks Entry 6th'!BO30,IF(AND($E$3=7),'Marks Entry 7th'!BO30,"")))</f>
        <v/>
      </c>
      <c r="EI31" s="53" t="str">
        <f>IF(OR($E31="",$G31=""),"",IF(AND($E$3=6),'Marks Entry 6th'!BP30,IF(AND($E$3=7),'Marks Entry 7th'!BP30,"")))</f>
        <v/>
      </c>
      <c r="EJ31" s="53" t="str">
        <f>IF(OR($E31="",$G31=""),"",IF(AND($E$3=6),'Marks Entry 6th'!BQ30,IF(AND($E$3=7),'Marks Entry 7th'!BQ30,"")))</f>
        <v/>
      </c>
      <c r="EK31" s="53" t="str">
        <f>IF(OR($E31="",$G31=""),"",IF(AND($E$3=6),'Marks Entry 6th'!BR30,IF(AND($E$3=7),'Marks Entry 7th'!BR30,"")))</f>
        <v/>
      </c>
      <c r="EL31" s="122" t="str">
        <f t="shared" si="75"/>
        <v/>
      </c>
      <c r="EM31" s="123">
        <f t="shared" si="76"/>
        <v>0</v>
      </c>
      <c r="EN31" s="123" t="str">
        <f t="shared" si="77"/>
        <v/>
      </c>
      <c r="EO31" s="123" t="str">
        <f t="shared" si="78"/>
        <v/>
      </c>
      <c r="EP31" s="110" t="str">
        <f t="shared" si="79"/>
        <v/>
      </c>
      <c r="EQ31" s="53" t="str">
        <f>IF(OR($E31="",$G31=""),"",IF(AND($E$3=6),'Marks Entry 6th'!BS30,IF(AND($E$3=7),'Marks Entry 7th'!BS30,"")))</f>
        <v/>
      </c>
      <c r="ER31" s="53" t="str">
        <f>IF(OR($E31="",$G31=""),"",IF(AND($E$3=6),'Marks Entry 6th'!BT30,IF(AND($E$3=7),'Marks Entry 7th'!BT30,"")))</f>
        <v/>
      </c>
      <c r="ES31" s="53" t="str">
        <f>IF(OR($E31="",$G31=""),"",IF(AND($E$3=6),'Marks Entry 6th'!BU30,IF(AND($E$3=7),'Marks Entry 7th'!BU30,"")))</f>
        <v/>
      </c>
      <c r="ET31" s="53" t="str">
        <f>IF(OR($E31="",$G31=""),"",IF(AND($E$3=6),'Marks Entry 6th'!BV30,IF(AND($E$3=7),'Marks Entry 7th'!BV30,"")))</f>
        <v/>
      </c>
      <c r="EU31" s="53" t="str">
        <f>IF(OR($E31="",$G31=""),"",IF(AND($E$3=6),'Marks Entry 6th'!BW30,IF(AND($E$3=7),'Marks Entry 7th'!BW30,"")))</f>
        <v/>
      </c>
      <c r="EV31" s="122" t="str">
        <f t="shared" si="80"/>
        <v/>
      </c>
      <c r="EW31" s="123">
        <f t="shared" si="81"/>
        <v>0</v>
      </c>
      <c r="EX31" s="123" t="str">
        <f t="shared" si="82"/>
        <v/>
      </c>
      <c r="EY31" s="123" t="str">
        <f t="shared" si="83"/>
        <v/>
      </c>
      <c r="EZ31" s="110" t="str">
        <f t="shared" si="84"/>
        <v/>
      </c>
      <c r="FA31" s="373" t="str">
        <f>IF(OR($E31="",$G31=""),"",IF(AND('Marks Entry 6th'!BX30="",'Marks Entry 7th'!BX30=""),"",IF(AND($E$3=6),'Marks Entry 6th'!BX30,IF(AND($E$3=7),'Marks Entry 7th'!BX30,""))))</f>
        <v/>
      </c>
      <c r="FB31" s="373" t="str">
        <f>IF(OR($E31="",$G31=""),"",IF(AND('Marks Entry 6th'!BY30="",'Marks Entry 7th'!BY30=""),"",IF(AND($E$3=6),'Marks Entry 6th'!BY30,IF(AND($E$3=7),'Marks Entry 7th'!BY30,""))))</f>
        <v/>
      </c>
      <c r="FC31" s="374" t="str">
        <f t="shared" si="85"/>
        <v/>
      </c>
      <c r="FD31" s="110" t="str">
        <f t="shared" si="86"/>
        <v/>
      </c>
      <c r="FE31" s="373" t="str">
        <f>IF(OR($E31="",$G31=""),"",IF(AND('Marks Entry 6th'!BZ30="",'Marks Entry 7th'!BZ30=""),"",IF(AND($E$3=6),'Marks Entry 6th'!BZ30,IF(AND($E$3=7),'Marks Entry 7th'!BZ30,""))))</f>
        <v/>
      </c>
      <c r="FF31" s="373" t="str">
        <f>IF(OR($E31="",$G31=""),"",IF(AND('Marks Entry 6th'!CA30="",'Marks Entry 7th'!CA30=""),"",IF(AND($E$3=6),'Marks Entry 6th'!CA30,IF(AND($E$3=7),'Marks Entry 7th'!CA30,""))))</f>
        <v/>
      </c>
      <c r="FG31" s="374" t="str">
        <f t="shared" si="87"/>
        <v/>
      </c>
      <c r="FH31" s="110" t="str">
        <f t="shared" si="88"/>
        <v/>
      </c>
      <c r="FI31" s="79" t="str">
        <f t="shared" si="89"/>
        <v/>
      </c>
      <c r="FJ31" s="335" t="str">
        <f t="shared" si="90"/>
        <v/>
      </c>
      <c r="FK31" s="85" t="str">
        <f t="shared" si="91"/>
        <v/>
      </c>
      <c r="FL31" s="226" t="str">
        <f t="shared" si="92"/>
        <v/>
      </c>
      <c r="FM31" s="86" t="str">
        <f t="shared" si="93"/>
        <v/>
      </c>
      <c r="FN31" s="334" t="str">
        <f>IFERROR(IF(B31="NSO","NSO",IF(OR(D31="",G31="",F31=""),"",IF(AND(FJ31&gt;=36,'Master sheet'!$D$11="Hindi"),"कक्षा क्रमोन्नत",IF(AND(FJ31&gt;=36,'Master sheet'!$D$11="English"),"Promoted",IF(AND(FJ31&lt;36,'Master sheet'!$D$11="Hindi"),"पुनः परीक्षा","Re-Exam"))))),"")</f>
        <v/>
      </c>
      <c r="FO31" s="54" t="str">
        <f>IF(OR($E31="",$G31=""),"",IF(AND($E$3=6,'Marks Entry 6th'!CB30=""),"",IF(AND($E$3=7,'Marks Entry 7th'!CB30=""),"",IF(AND($E$3=6),'Marks Entry 6th'!CB30,IF(AND($E$3=7),'Marks Entry 7th'!CB30,"")))))</f>
        <v/>
      </c>
      <c r="FP31" s="54" t="str">
        <f>IF(OR($E31="",$G31=""),"",IF(AND($E$3=6,'Marks Entry 6th'!CC30=""),"",IF(AND($E$3=7,'Marks Entry 7th'!CC30=""),"",IF(AND($E$3=6),'Marks Entry 6th'!CC30,IF(AND($E$3=7),'Marks Entry 7th'!CC30,"")))))</f>
        <v/>
      </c>
      <c r="FQ31" s="55"/>
      <c r="FY31" s="57">
        <f>IF(AND($E$3=6),'Marks Entry 6th'!I30,IF(AND($E$3=7),'Marks Entry 7th'!I30,""))</f>
        <v>0</v>
      </c>
      <c r="FZ31" s="57">
        <f t="shared" si="94"/>
        <v>0</v>
      </c>
    </row>
    <row r="32" spans="1:182" ht="18.95" customHeight="1">
      <c r="A32" s="69">
        <v>25</v>
      </c>
      <c r="B32" s="69" t="str">
        <f>IF(OR(FY32=0,FY32=""),"",IF(AND($E$3=6),'Marks Entry 6th'!I31,IF(AND($E$3=7),'Marks Entry 7th'!I31,"")))</f>
        <v/>
      </c>
      <c r="C32" s="70" t="str">
        <f>IF(OR(B32=0,B32=""),"",IF(AND($E$3=6,'Marks Entry 6th'!B31=""),"",IF(AND($E$3=7,'Marks Entry 7th'!B31=""),"",IF(AND($E$3=6,'Marks Entry 6th'!B31),'Marks Entry 6th'!B31,IF(AND($E$3=7),'Marks Entry 7th'!B31,"")))))</f>
        <v/>
      </c>
      <c r="D32" s="70" t="str">
        <f>IF(OR(B32=0,B32=""),"",IF(AND($E$3=6,'Marks Entry 6th'!C31=""),"",IF(AND($E$3=7,'Marks Entry 7th'!C31=""),"",IF(AND($E$3=6),'Marks Entry 6th'!C31,IF(AND($E$3=7),'Marks Entry 7th'!C31,"")))))</f>
        <v/>
      </c>
      <c r="E32" s="307" t="str">
        <f>IF(OR(B32=0,B32=""),"",IF(AND($E$3=6,'Marks Entry 6th'!E31=""),"",IF(AND($E$3=7,'Marks Entry 7th'!E31=""),"",IF(AND($E$3=6),'Marks Entry 6th'!E31,IF(AND($E$3=7),'Marks Entry 7th'!E31,"")))))</f>
        <v/>
      </c>
      <c r="F32" s="70" t="str">
        <f>IF(OR(B32=0,B32=""),"",IF(AND($E$3=6,'Marks Entry 6th'!D31=""),"",IF(AND($E$3=7,'Marks Entry 7th'!D31=""),"",IF(AND($E$3=6),'Marks Entry 6th'!D31,IF(AND($E$3=7),'Marks Entry 7th'!D31,"")))))</f>
        <v/>
      </c>
      <c r="G32" s="306" t="str">
        <f>IF(OR(B32=0,B32=""),"",IF(AND($E$3=6,'Marks Entry 6th'!F31=""),"",IF(AND($E$3=7,'Marks Entry 7th'!F31=""),"",IF(AND($E$3=6),UPPER('Marks Entry 6th'!F31),IF(AND($E$3=7),UPPER('Marks Entry 7th'!F31),"")))))</f>
        <v/>
      </c>
      <c r="H32" s="306" t="str">
        <f>IF(OR(B32=0,B32=""),"",IF(AND($E$3=6,'Marks Entry 6th'!G31=""),"",IF(AND($E$3=7,'Marks Entry 7th'!G31=""),"",IF(AND($E$3=6),UPPER('Marks Entry 6th'!G31),IF(AND($E$3=7),UPPER('Marks Entry 7th'!G31),"")))))</f>
        <v/>
      </c>
      <c r="I32" s="306" t="str">
        <f>IF(OR(B32=0,B32=""),"",IF(AND($E$3=6,'Marks Entry 6th'!H31=""),"",IF(AND($E$3=7,'Marks Entry 7th'!H31=""),"",IF(AND($E$3=6),UPPER('Marks Entry 6th'!H31),IF(AND($E$3=7),UPPER('Marks Entry 7th'!H31),"")))))</f>
        <v/>
      </c>
      <c r="J32" s="65" t="str">
        <f>IF(OR(B32=0,B32=""),"",IF(AND($E$3=6,'Marks Entry 6th'!J31=""),"",IF(AND($E$3=7,'Marks Entry 7th'!J31=""),"",IF(AND($E$3=6),'Marks Entry 6th'!J31,IF(AND($E$3=7),'Marks Entry 7th'!J31,"")))))</f>
        <v/>
      </c>
      <c r="K32" s="65" t="str">
        <f>IF(OR(B32=0,B32=""),"",IF(AND($E$3=6,'Marks Entry 6th'!K31=""),"",IF(AND($E$3=7,'Marks Entry 7th'!K31=""),"",IF(AND($E$3=6),'Marks Entry 6th'!K31,IF(AND($E$3=7),'Marks Entry 7th'!K31,"")))))</f>
        <v/>
      </c>
      <c r="L32" s="121" t="str">
        <f>IF(OR($E32="",$G32=""),"",IF(AND($E$3=6),'Marks Entry 6th'!L31,IF(AND($E$3=7),'Marks Entry 7th'!L31,"")))</f>
        <v/>
      </c>
      <c r="M32" s="121" t="str">
        <f>IF(OR($E32="",$G32=""),"",IF(AND($E$3=6),'Marks Entry 6th'!M31,IF(AND($E$3=7),'Marks Entry 7th'!M31,"")))</f>
        <v/>
      </c>
      <c r="N32" s="121" t="str">
        <f>IF(OR($E32="",$G32=""),"",IF(AND($E$3=6),'Marks Entry 6th'!N31,IF(AND($E$3=7),'Marks Entry 7th'!N31,"")))</f>
        <v/>
      </c>
      <c r="O32" s="121" t="str">
        <f>IF(OR($E32="",$G32=""),"",IF(AND($E$3=6),'Marks Entry 6th'!O31,IF(AND($E$3=7),'Marks Entry 7th'!O31,"")))</f>
        <v/>
      </c>
      <c r="P32" s="63" t="str">
        <f t="shared" si="4"/>
        <v/>
      </c>
      <c r="Q32" s="121" t="str">
        <f>IF(OR($E32="",$G32=""),"",IF(AND($E$3=6),'Marks Entry 6th'!P31,IF(AND($E$3=7),'Marks Entry 7th'!P31,"")))</f>
        <v/>
      </c>
      <c r="R32" s="121" t="str">
        <f>IF(OR($E32="",$G32=""),"",IF(AND($E$3=6),'Marks Entry 6th'!Q31,IF(AND($E$3=7),'Marks Entry 7th'!Q31,"")))</f>
        <v/>
      </c>
      <c r="S32" s="66" t="str">
        <f t="shared" si="5"/>
        <v/>
      </c>
      <c r="T32" s="63">
        <f t="shared" si="6"/>
        <v>0</v>
      </c>
      <c r="U32" s="68" t="str">
        <f>IF(OR($E32="",$G32=""),"",IF(AND($E$3=6),'Marks Entry 6th'!R31,IF(AND($E$3=7),'Marks Entry 7th'!R31,"")))</f>
        <v/>
      </c>
      <c r="V32" s="68" t="str">
        <f>IF(OR($E32="",$G32=""),"",IF(AND($E$3=6),'Marks Entry 6th'!S31,IF(AND($E$3=7),'Marks Entry 7th'!S31,"")))</f>
        <v/>
      </c>
      <c r="W32" s="67" t="str">
        <f t="shared" si="7"/>
        <v/>
      </c>
      <c r="X32" s="63" t="str">
        <f t="shared" si="8"/>
        <v/>
      </c>
      <c r="Y32" s="109">
        <f t="shared" si="9"/>
        <v>0</v>
      </c>
      <c r="Z32" s="109" t="str">
        <f t="shared" si="10"/>
        <v/>
      </c>
      <c r="AA32" s="109" t="str">
        <f t="shared" si="11"/>
        <v/>
      </c>
      <c r="AB32" s="109" t="str">
        <f t="shared" si="12"/>
        <v/>
      </c>
      <c r="AC32" s="109" t="str">
        <f t="shared" si="13"/>
        <v/>
      </c>
      <c r="AD32" s="111" t="str">
        <f t="shared" si="14"/>
        <v/>
      </c>
      <c r="AE32" s="121" t="str">
        <f>IF(OR($E32="",$G32=""),"",IF(AND($E$3=6),'Marks Entry 6th'!T31,IF(AND($E$3=7),'Marks Entry 7th'!T31,"")))</f>
        <v/>
      </c>
      <c r="AF32" s="121" t="str">
        <f>IF(OR($E32="",$G32=""),"",IF(AND($E$3=6),'Marks Entry 6th'!U31,IF(AND($E$3=7),'Marks Entry 7th'!U31,"")))</f>
        <v/>
      </c>
      <c r="AG32" s="121" t="str">
        <f>IF(OR($E32="",$G32=""),"",IF(AND($E$3=6),'Marks Entry 6th'!V31,IF(AND($E$3=7),'Marks Entry 7th'!V31,"")))</f>
        <v/>
      </c>
      <c r="AH32" s="121" t="str">
        <f>IF(OR($E32="",$G32=""),"",IF(AND($E$3=6),'Marks Entry 6th'!W31,IF(AND($E$3=7),'Marks Entry 7th'!W31,"")))</f>
        <v/>
      </c>
      <c r="AI32" s="63" t="str">
        <f t="shared" si="15"/>
        <v/>
      </c>
      <c r="AJ32" s="121" t="str">
        <f>IF(OR($E32="",$G32=""),"",IF(AND($E$3=6),'Marks Entry 6th'!X31,IF(AND($E$3=7),'Marks Entry 7th'!X31,"")))</f>
        <v/>
      </c>
      <c r="AK32" s="121" t="str">
        <f>IF(OR($E32="",$G32=""),"",IF(AND($E$3=6),'Marks Entry 6th'!Y31,IF(AND($E$3=7),'Marks Entry 7th'!Y31,"")))</f>
        <v/>
      </c>
      <c r="AL32" s="66" t="str">
        <f t="shared" si="16"/>
        <v/>
      </c>
      <c r="AM32" s="63">
        <f t="shared" si="17"/>
        <v>0</v>
      </c>
      <c r="AN32" s="68" t="str">
        <f>IF(OR($E32="",$G32=""),"",IF(AND($E$3=6),'Marks Entry 6th'!Z31,IF(AND($E$3=7),'Marks Entry 7th'!Z31,"")))</f>
        <v/>
      </c>
      <c r="AO32" s="68" t="str">
        <f>IF(OR($E32="",$G32=""),"",IF(AND($E$3=6),'Marks Entry 6th'!AA31,IF(AND($E$3=7),'Marks Entry 7th'!AA31,"")))</f>
        <v/>
      </c>
      <c r="AP32" s="66" t="str">
        <f t="shared" si="18"/>
        <v/>
      </c>
      <c r="AQ32" s="63" t="str">
        <f t="shared" si="19"/>
        <v/>
      </c>
      <c r="AR32" s="109">
        <f t="shared" si="20"/>
        <v>0</v>
      </c>
      <c r="AS32" s="109" t="str">
        <f t="shared" si="21"/>
        <v/>
      </c>
      <c r="AT32" s="109" t="str">
        <f t="shared" si="22"/>
        <v/>
      </c>
      <c r="AU32" s="109" t="str">
        <f t="shared" si="23"/>
        <v/>
      </c>
      <c r="AV32" s="109" t="str">
        <f t="shared" si="24"/>
        <v/>
      </c>
      <c r="AW32" s="111" t="str">
        <f t="shared" si="25"/>
        <v/>
      </c>
      <c r="AX32" s="314" t="str">
        <f>IF(OR($E32="",$G32=""),"",IF(AND($E$3=6),'Marks Entry 6th'!AB31,IF(AND($E$3=7),'Marks Entry 7th'!AB31,"")))</f>
        <v/>
      </c>
      <c r="AY32" s="121" t="str">
        <f>IF(OR($E32="",$G32=""),"",IF(AND($E$3=6),'Marks Entry 6th'!AC31,IF(AND($E$3=7),'Marks Entry 7th'!AC31,"")))</f>
        <v/>
      </c>
      <c r="AZ32" s="121" t="str">
        <f>IF(OR($E32="",$G32=""),"",IF(AND($E$3=6),'Marks Entry 6th'!AD31,IF(AND($E$3=7),'Marks Entry 7th'!AD31,"")))</f>
        <v/>
      </c>
      <c r="BA32" s="121" t="str">
        <f>IF(OR($E32="",$G32=""),"",IF(AND($E$3=6),'Marks Entry 6th'!AE31,IF(AND($E$3=7),'Marks Entry 7th'!AE31,"")))</f>
        <v/>
      </c>
      <c r="BB32" s="121" t="str">
        <f>IF(OR($E32="",$G32=""),"",IF(AND($E$3=6),'Marks Entry 6th'!AF31,IF(AND($E$3=7),'Marks Entry 7th'!AF31,"")))</f>
        <v/>
      </c>
      <c r="BC32" s="63" t="str">
        <f t="shared" si="26"/>
        <v/>
      </c>
      <c r="BD32" s="121" t="str">
        <f>IF(OR($E32="",$G32=""),"",IF(AND($E$3=6),'Marks Entry 6th'!AG31,IF(AND($E$3=7),'Marks Entry 7th'!AG31,"")))</f>
        <v/>
      </c>
      <c r="BE32" s="121" t="str">
        <f>IF(OR($E32="",$G32=""),"",IF(AND($E$3=6),'Marks Entry 6th'!AH31,IF(AND($E$3=7),'Marks Entry 7th'!AH31,"")))</f>
        <v/>
      </c>
      <c r="BF32" s="66" t="str">
        <f t="shared" si="27"/>
        <v/>
      </c>
      <c r="BG32" s="63">
        <f t="shared" si="28"/>
        <v>0</v>
      </c>
      <c r="BH32" s="68" t="str">
        <f>IF(OR($E32="",$G32=""),"",IF(AND($E$3=6),'Marks Entry 6th'!AI31,IF(AND($E$3=7),'Marks Entry 7th'!AI31,"")))</f>
        <v/>
      </c>
      <c r="BI32" s="68" t="str">
        <f>IF(OR($E32="",$G32=""),"",IF(AND($E$3=6),'Marks Entry 6th'!AJ31,IF(AND($E$3=7),'Marks Entry 7th'!AJ31,"")))</f>
        <v/>
      </c>
      <c r="BJ32" s="66" t="str">
        <f t="shared" si="29"/>
        <v/>
      </c>
      <c r="BK32" s="63" t="str">
        <f t="shared" si="30"/>
        <v/>
      </c>
      <c r="BL32" s="109">
        <f t="shared" si="31"/>
        <v>0</v>
      </c>
      <c r="BM32" s="109" t="str">
        <f t="shared" si="32"/>
        <v/>
      </c>
      <c r="BN32" s="109" t="str">
        <f t="shared" si="33"/>
        <v/>
      </c>
      <c r="BO32" s="109" t="str">
        <f t="shared" si="34"/>
        <v/>
      </c>
      <c r="BP32" s="109" t="str">
        <f t="shared" si="35"/>
        <v/>
      </c>
      <c r="BQ32" s="111" t="str">
        <f t="shared" si="36"/>
        <v/>
      </c>
      <c r="BR32" s="121" t="str">
        <f>IF(OR($E32="",$G32=""),"",IF(AND($E$3=6),'Marks Entry 6th'!AK31,IF(AND($E$3=7),'Marks Entry 7th'!AK31,"")))</f>
        <v/>
      </c>
      <c r="BS32" s="121" t="str">
        <f>IF(OR($E32="",$G32=""),"",IF(AND($E$3=6),'Marks Entry 6th'!AL31,IF(AND($E$3=7),'Marks Entry 7th'!AL31,"")))</f>
        <v/>
      </c>
      <c r="BT32" s="121" t="str">
        <f>IF(OR($E32="",$G32=""),"",IF(AND($E$3=6),'Marks Entry 6th'!AM31,IF(AND($E$3=7),'Marks Entry 7th'!AM31,"")))</f>
        <v/>
      </c>
      <c r="BU32" s="121" t="str">
        <f>IF(OR($E32="",$G32=""),"",IF(AND($E$3=6),'Marks Entry 6th'!AN31,IF(AND($E$3=7),'Marks Entry 7th'!AN31,"")))</f>
        <v/>
      </c>
      <c r="BV32" s="63" t="str">
        <f t="shared" si="37"/>
        <v/>
      </c>
      <c r="BW32" s="121" t="str">
        <f>IF(OR($E32="",$G32=""),"",IF(AND($E$3=6),'Marks Entry 6th'!AO31,IF(AND($E$3=7),'Marks Entry 7th'!AO31,"")))</f>
        <v/>
      </c>
      <c r="BX32" s="121" t="str">
        <f>IF(OR($E32="",$G32=""),"",IF(AND($E$3=6),'Marks Entry 6th'!AP31,IF(AND($E$3=7),'Marks Entry 7th'!AP31,"")))</f>
        <v/>
      </c>
      <c r="BY32" s="66" t="str">
        <f t="shared" si="38"/>
        <v/>
      </c>
      <c r="BZ32" s="63">
        <f t="shared" si="39"/>
        <v>0</v>
      </c>
      <c r="CA32" s="68" t="str">
        <f>IF(OR($E32="",$G32=""),"",IF(AND($E$3=6),'Marks Entry 6th'!AQ31,IF(AND($E$3=7),'Marks Entry 7th'!AQ31,"")))</f>
        <v/>
      </c>
      <c r="CB32" s="68" t="str">
        <f>IF(OR($E32="",$G32=""),"",IF(AND($E$3=6),'Marks Entry 6th'!AR31,IF(AND($E$3=7),'Marks Entry 7th'!AR31,"")))</f>
        <v/>
      </c>
      <c r="CC32" s="66" t="str">
        <f t="shared" si="40"/>
        <v/>
      </c>
      <c r="CD32" s="63" t="str">
        <f t="shared" si="41"/>
        <v/>
      </c>
      <c r="CE32" s="109">
        <f t="shared" si="42"/>
        <v>0</v>
      </c>
      <c r="CF32" s="109" t="str">
        <f t="shared" si="43"/>
        <v/>
      </c>
      <c r="CG32" s="109" t="str">
        <f t="shared" si="44"/>
        <v/>
      </c>
      <c r="CH32" s="109" t="str">
        <f t="shared" si="45"/>
        <v/>
      </c>
      <c r="CI32" s="109" t="str">
        <f t="shared" si="46"/>
        <v/>
      </c>
      <c r="CJ32" s="111" t="str">
        <f t="shared" si="47"/>
        <v/>
      </c>
      <c r="CK32" s="121" t="str">
        <f>IF(OR($E32="",$G32=""),"",IF(AND($E$3=6),'Marks Entry 6th'!AS31,IF(AND($E$3=7),'Marks Entry 7th'!AS31,"")))</f>
        <v/>
      </c>
      <c r="CL32" s="121" t="str">
        <f>IF(OR($E32="",$G32=""),"",IF(AND($E$3=6),'Marks Entry 6th'!AT31,IF(AND($E$3=7),'Marks Entry 7th'!AT31,"")))</f>
        <v/>
      </c>
      <c r="CM32" s="121" t="str">
        <f>IF(OR($E32="",$G32=""),"",IF(AND($E$3=6),'Marks Entry 6th'!AU31,IF(AND($E$3=7),'Marks Entry 7th'!AU31,"")))</f>
        <v/>
      </c>
      <c r="CN32" s="121" t="str">
        <f>IF(OR($E32="",$G32=""),"",IF(AND($E$3=6),'Marks Entry 6th'!AV31,IF(AND($E$3=7),'Marks Entry 7th'!AV31,"")))</f>
        <v/>
      </c>
      <c r="CO32" s="63" t="str">
        <f t="shared" si="48"/>
        <v/>
      </c>
      <c r="CP32" s="121" t="str">
        <f>IF(OR($E32="",$G32=""),"",IF(AND($E$3=6),'Marks Entry 6th'!AW31,IF(AND($E$3=7),'Marks Entry 7th'!AW31,"")))</f>
        <v/>
      </c>
      <c r="CQ32" s="121" t="str">
        <f>IF(OR($E32="",$G32=""),"",IF(AND($E$3=6),'Marks Entry 6th'!AX31,IF(AND($E$3=7),'Marks Entry 7th'!AX31,"")))</f>
        <v/>
      </c>
      <c r="CR32" s="66" t="str">
        <f t="shared" si="49"/>
        <v/>
      </c>
      <c r="CS32" s="63">
        <f t="shared" si="50"/>
        <v>0</v>
      </c>
      <c r="CT32" s="68" t="str">
        <f>IF(OR($E32="",$G32=""),"",IF(AND($E$3=6),'Marks Entry 6th'!AY31,IF(AND($E$3=7),'Marks Entry 7th'!AY31,"")))</f>
        <v/>
      </c>
      <c r="CU32" s="68" t="str">
        <f>IF(OR($E32="",$G32=""),"",IF(AND($E$3=6),'Marks Entry 6th'!AZ31,IF(AND($E$3=7),'Marks Entry 7th'!AZ31,"")))</f>
        <v/>
      </c>
      <c r="CV32" s="66" t="str">
        <f t="shared" si="51"/>
        <v/>
      </c>
      <c r="CW32" s="63" t="str">
        <f t="shared" si="52"/>
        <v/>
      </c>
      <c r="CX32" s="109">
        <f t="shared" si="53"/>
        <v>0</v>
      </c>
      <c r="CY32" s="109" t="str">
        <f t="shared" si="54"/>
        <v/>
      </c>
      <c r="CZ32" s="109" t="str">
        <f t="shared" si="55"/>
        <v/>
      </c>
      <c r="DA32" s="109" t="str">
        <f t="shared" si="56"/>
        <v/>
      </c>
      <c r="DB32" s="109" t="str">
        <f t="shared" si="57"/>
        <v/>
      </c>
      <c r="DC32" s="111" t="str">
        <f t="shared" si="58"/>
        <v/>
      </c>
      <c r="DD32" s="121" t="str">
        <f>IF(OR($E32="",$G32=""),"",IF(AND($E$3=6),'Marks Entry 6th'!BA31,IF(AND($E$3=7),'Marks Entry 7th'!BA31,"")))</f>
        <v/>
      </c>
      <c r="DE32" s="121" t="str">
        <f>IF(OR($E32="",$G32=""),"",IF(AND($E$3=6),'Marks Entry 6th'!BB31,IF(AND($E$3=7),'Marks Entry 7th'!BB31,"")))</f>
        <v/>
      </c>
      <c r="DF32" s="121" t="str">
        <f>IF(OR($E32="",$G32=""),"",IF(AND($E$3=6),'Marks Entry 6th'!BC31,IF(AND($E$3=7),'Marks Entry 7th'!BC31,"")))</f>
        <v/>
      </c>
      <c r="DG32" s="121" t="str">
        <f>IF(OR($E32="",$G32=""),"",IF(AND($E$3=6),'Marks Entry 6th'!BD31,IF(AND($E$3=7),'Marks Entry 7th'!BD31,"")))</f>
        <v/>
      </c>
      <c r="DH32" s="63" t="str">
        <f t="shared" si="59"/>
        <v/>
      </c>
      <c r="DI32" s="121" t="str">
        <f>IF(OR($E32="",$G32=""),"",IF(AND($E$3=6),'Marks Entry 6th'!BE31,IF(AND($E$3=7),'Marks Entry 7th'!BE31,"")))</f>
        <v/>
      </c>
      <c r="DJ32" s="121" t="str">
        <f>IF(OR($E32="",$G32=""),"",IF(AND($E$3=6),'Marks Entry 6th'!BF31,IF(AND($E$3=7),'Marks Entry 7th'!BF31,"")))</f>
        <v/>
      </c>
      <c r="DK32" s="66" t="str">
        <f t="shared" si="60"/>
        <v/>
      </c>
      <c r="DL32" s="63">
        <f t="shared" si="61"/>
        <v>0</v>
      </c>
      <c r="DM32" s="68" t="str">
        <f>IF(OR($E32="",$G32=""),"",IF(AND($E$3=6),'Marks Entry 6th'!BG31,IF(AND($E$3=7),'Marks Entry 7th'!BG31,"")))</f>
        <v/>
      </c>
      <c r="DN32" s="68" t="str">
        <f>IF(OR($E32="",$G32=""),"",IF(AND($E$3=6),'Marks Entry 6th'!BH31,IF(AND($E$3=7),'Marks Entry 7th'!BH31,"")))</f>
        <v/>
      </c>
      <c r="DO32" s="66" t="str">
        <f t="shared" si="62"/>
        <v/>
      </c>
      <c r="DP32" s="63" t="str">
        <f t="shared" si="63"/>
        <v/>
      </c>
      <c r="DQ32" s="109">
        <f t="shared" si="64"/>
        <v>0</v>
      </c>
      <c r="DR32" s="109" t="str">
        <f t="shared" si="65"/>
        <v/>
      </c>
      <c r="DS32" s="109" t="str">
        <f t="shared" si="66"/>
        <v/>
      </c>
      <c r="DT32" s="109" t="str">
        <f t="shared" si="67"/>
        <v/>
      </c>
      <c r="DU32" s="109" t="str">
        <f t="shared" si="68"/>
        <v/>
      </c>
      <c r="DV32" s="111" t="str">
        <f t="shared" si="69"/>
        <v/>
      </c>
      <c r="DW32" s="53" t="str">
        <f>IF(OR($E32="",$G32=""),"",IF(AND($E$3=6),'Marks Entry 6th'!BI31,IF(AND($E$3=7),'Marks Entry 7th'!BI31,"")))</f>
        <v/>
      </c>
      <c r="DX32" s="53" t="str">
        <f>IF(OR($E32="",$G32=""),"",IF(AND($E$3=6),'Marks Entry 6th'!BJ31,IF(AND($E$3=7),'Marks Entry 7th'!BJ31,"")))</f>
        <v/>
      </c>
      <c r="DY32" s="53" t="str">
        <f>IF(OR($E32="",$G32=""),"",IF(AND($E$3=6),'Marks Entry 6th'!BK31,IF(AND($E$3=7),'Marks Entry 7th'!BK31,"")))</f>
        <v/>
      </c>
      <c r="DZ32" s="53" t="str">
        <f>IF(OR($E32="",$G32=""),"",IF(AND($E$3=6),'Marks Entry 6th'!BL31,IF(AND($E$3=7),'Marks Entry 7th'!BL31,"")))</f>
        <v/>
      </c>
      <c r="EA32" s="53" t="str">
        <f>IF(OR($E32="",$G32=""),"",IF(AND($E$3=6),'Marks Entry 6th'!BM31,IF(AND($E$3=7),'Marks Entry 7th'!BM31,"")))</f>
        <v/>
      </c>
      <c r="EB32" s="122" t="str">
        <f t="shared" si="70"/>
        <v/>
      </c>
      <c r="EC32" s="123">
        <f t="shared" si="71"/>
        <v>0</v>
      </c>
      <c r="ED32" s="123" t="str">
        <f t="shared" si="72"/>
        <v/>
      </c>
      <c r="EE32" s="123" t="str">
        <f t="shared" si="73"/>
        <v/>
      </c>
      <c r="EF32" s="110" t="str">
        <f t="shared" si="74"/>
        <v/>
      </c>
      <c r="EG32" s="53" t="str">
        <f>IF(OR($E32="",$G32=""),"",IF(AND($E$3=6),'Marks Entry 6th'!BN31,IF(AND($E$3=7),'Marks Entry 7th'!BN31,"")))</f>
        <v/>
      </c>
      <c r="EH32" s="53" t="str">
        <f>IF(OR($E32="",$G32=""),"",IF(AND($E$3=6),'Marks Entry 6th'!BO31,IF(AND($E$3=7),'Marks Entry 7th'!BO31,"")))</f>
        <v/>
      </c>
      <c r="EI32" s="53" t="str">
        <f>IF(OR($E32="",$G32=""),"",IF(AND($E$3=6),'Marks Entry 6th'!BP31,IF(AND($E$3=7),'Marks Entry 7th'!BP31,"")))</f>
        <v/>
      </c>
      <c r="EJ32" s="53" t="str">
        <f>IF(OR($E32="",$G32=""),"",IF(AND($E$3=6),'Marks Entry 6th'!BQ31,IF(AND($E$3=7),'Marks Entry 7th'!BQ31,"")))</f>
        <v/>
      </c>
      <c r="EK32" s="53" t="str">
        <f>IF(OR($E32="",$G32=""),"",IF(AND($E$3=6),'Marks Entry 6th'!BR31,IF(AND($E$3=7),'Marks Entry 7th'!BR31,"")))</f>
        <v/>
      </c>
      <c r="EL32" s="122" t="str">
        <f t="shared" si="75"/>
        <v/>
      </c>
      <c r="EM32" s="123">
        <f t="shared" si="76"/>
        <v>0</v>
      </c>
      <c r="EN32" s="123" t="str">
        <f t="shared" si="77"/>
        <v/>
      </c>
      <c r="EO32" s="123" t="str">
        <f t="shared" si="78"/>
        <v/>
      </c>
      <c r="EP32" s="110" t="str">
        <f t="shared" si="79"/>
        <v/>
      </c>
      <c r="EQ32" s="53" t="str">
        <f>IF(OR($E32="",$G32=""),"",IF(AND($E$3=6),'Marks Entry 6th'!BS31,IF(AND($E$3=7),'Marks Entry 7th'!BS31,"")))</f>
        <v/>
      </c>
      <c r="ER32" s="53" t="str">
        <f>IF(OR($E32="",$G32=""),"",IF(AND($E$3=6),'Marks Entry 6th'!BT31,IF(AND($E$3=7),'Marks Entry 7th'!BT31,"")))</f>
        <v/>
      </c>
      <c r="ES32" s="53" t="str">
        <f>IF(OR($E32="",$G32=""),"",IF(AND($E$3=6),'Marks Entry 6th'!BU31,IF(AND($E$3=7),'Marks Entry 7th'!BU31,"")))</f>
        <v/>
      </c>
      <c r="ET32" s="53" t="str">
        <f>IF(OR($E32="",$G32=""),"",IF(AND($E$3=6),'Marks Entry 6th'!BV31,IF(AND($E$3=7),'Marks Entry 7th'!BV31,"")))</f>
        <v/>
      </c>
      <c r="EU32" s="53" t="str">
        <f>IF(OR($E32="",$G32=""),"",IF(AND($E$3=6),'Marks Entry 6th'!BW31,IF(AND($E$3=7),'Marks Entry 7th'!BW31,"")))</f>
        <v/>
      </c>
      <c r="EV32" s="122" t="str">
        <f t="shared" si="80"/>
        <v/>
      </c>
      <c r="EW32" s="123">
        <f t="shared" si="81"/>
        <v>0</v>
      </c>
      <c r="EX32" s="123" t="str">
        <f t="shared" si="82"/>
        <v/>
      </c>
      <c r="EY32" s="123" t="str">
        <f t="shared" si="83"/>
        <v/>
      </c>
      <c r="EZ32" s="110" t="str">
        <f t="shared" si="84"/>
        <v/>
      </c>
      <c r="FA32" s="373" t="str">
        <f>IF(OR($E32="",$G32=""),"",IF(AND('Marks Entry 6th'!BX31="",'Marks Entry 7th'!BX31=""),"",IF(AND($E$3=6),'Marks Entry 6th'!BX31,IF(AND($E$3=7),'Marks Entry 7th'!BX31,""))))</f>
        <v/>
      </c>
      <c r="FB32" s="373" t="str">
        <f>IF(OR($E32="",$G32=""),"",IF(AND('Marks Entry 6th'!BY31="",'Marks Entry 7th'!BY31=""),"",IF(AND($E$3=6),'Marks Entry 6th'!BY31,IF(AND($E$3=7),'Marks Entry 7th'!BY31,""))))</f>
        <v/>
      </c>
      <c r="FC32" s="374" t="str">
        <f t="shared" si="85"/>
        <v/>
      </c>
      <c r="FD32" s="110" t="str">
        <f t="shared" si="86"/>
        <v/>
      </c>
      <c r="FE32" s="373" t="str">
        <f>IF(OR($E32="",$G32=""),"",IF(AND('Marks Entry 6th'!BZ31="",'Marks Entry 7th'!BZ31=""),"",IF(AND($E$3=6),'Marks Entry 6th'!BZ31,IF(AND($E$3=7),'Marks Entry 7th'!BZ31,""))))</f>
        <v/>
      </c>
      <c r="FF32" s="373" t="str">
        <f>IF(OR($E32="",$G32=""),"",IF(AND('Marks Entry 6th'!CA31="",'Marks Entry 7th'!CA31=""),"",IF(AND($E$3=6),'Marks Entry 6th'!CA31,IF(AND($E$3=7),'Marks Entry 7th'!CA31,""))))</f>
        <v/>
      </c>
      <c r="FG32" s="374" t="str">
        <f t="shared" si="87"/>
        <v/>
      </c>
      <c r="FH32" s="110" t="str">
        <f t="shared" si="88"/>
        <v/>
      </c>
      <c r="FI32" s="79" t="str">
        <f t="shared" si="89"/>
        <v/>
      </c>
      <c r="FJ32" s="335" t="str">
        <f t="shared" si="90"/>
        <v/>
      </c>
      <c r="FK32" s="85" t="str">
        <f t="shared" si="91"/>
        <v/>
      </c>
      <c r="FL32" s="226" t="str">
        <f t="shared" si="92"/>
        <v/>
      </c>
      <c r="FM32" s="86" t="str">
        <f t="shared" si="93"/>
        <v/>
      </c>
      <c r="FN32" s="334" t="str">
        <f>IFERROR(IF(B32="NSO","NSO",IF(OR(D32="",G32="",F32=""),"",IF(AND(FJ32&gt;=36,'Master sheet'!$D$11="Hindi"),"कक्षा क्रमोन्नत",IF(AND(FJ32&gt;=36,'Master sheet'!$D$11="English"),"Promoted",IF(AND(FJ32&lt;36,'Master sheet'!$D$11="Hindi"),"पुनः परीक्षा","Re-Exam"))))),"")</f>
        <v/>
      </c>
      <c r="FO32" s="54" t="str">
        <f>IF(OR($E32="",$G32=""),"",IF(AND($E$3=6,'Marks Entry 6th'!CB31=""),"",IF(AND($E$3=7,'Marks Entry 7th'!CB31=""),"",IF(AND($E$3=6),'Marks Entry 6th'!CB31,IF(AND($E$3=7),'Marks Entry 7th'!CB31,"")))))</f>
        <v/>
      </c>
      <c r="FP32" s="54" t="str">
        <f>IF(OR($E32="",$G32=""),"",IF(AND($E$3=6,'Marks Entry 6th'!CC31=""),"",IF(AND($E$3=7,'Marks Entry 7th'!CC31=""),"",IF(AND($E$3=6),'Marks Entry 6th'!CC31,IF(AND($E$3=7),'Marks Entry 7th'!CC31,"")))))</f>
        <v/>
      </c>
      <c r="FQ32" s="55"/>
      <c r="FY32" s="57">
        <f>IF(AND($E$3=6),'Marks Entry 6th'!I31,IF(AND($E$3=7),'Marks Entry 7th'!I31,""))</f>
        <v>0</v>
      </c>
      <c r="FZ32" s="57">
        <f t="shared" si="94"/>
        <v>0</v>
      </c>
    </row>
    <row r="33" spans="1:182" ht="18.95" customHeight="1">
      <c r="A33" s="69">
        <v>26</v>
      </c>
      <c r="B33" s="69" t="str">
        <f>IF(OR(FY33=0,FY33=""),"",IF(AND($E$3=6),'Marks Entry 6th'!I32,IF(AND($E$3=7),'Marks Entry 7th'!I32,"")))</f>
        <v/>
      </c>
      <c r="C33" s="70" t="str">
        <f>IF(OR(B33=0,B33=""),"",IF(AND($E$3=6,'Marks Entry 6th'!B32=""),"",IF(AND($E$3=7,'Marks Entry 7th'!B32=""),"",IF(AND($E$3=6,'Marks Entry 6th'!B32),'Marks Entry 6th'!B32,IF(AND($E$3=7),'Marks Entry 7th'!B32,"")))))</f>
        <v/>
      </c>
      <c r="D33" s="70" t="str">
        <f>IF(OR(B33=0,B33=""),"",IF(AND($E$3=6,'Marks Entry 6th'!C32=""),"",IF(AND($E$3=7,'Marks Entry 7th'!C32=""),"",IF(AND($E$3=6),'Marks Entry 6th'!C32,IF(AND($E$3=7),'Marks Entry 7th'!C32,"")))))</f>
        <v/>
      </c>
      <c r="E33" s="307" t="str">
        <f>IF(OR(B33=0,B33=""),"",IF(AND($E$3=6,'Marks Entry 6th'!E32=""),"",IF(AND($E$3=7,'Marks Entry 7th'!E32=""),"",IF(AND($E$3=6),'Marks Entry 6th'!E32,IF(AND($E$3=7),'Marks Entry 7th'!E32,"")))))</f>
        <v/>
      </c>
      <c r="F33" s="70" t="str">
        <f>IF(OR(B33=0,B33=""),"",IF(AND($E$3=6,'Marks Entry 6th'!D32=""),"",IF(AND($E$3=7,'Marks Entry 7th'!D32=""),"",IF(AND($E$3=6),'Marks Entry 6th'!D32,IF(AND($E$3=7),'Marks Entry 7th'!D32,"")))))</f>
        <v/>
      </c>
      <c r="G33" s="306" t="str">
        <f>IF(OR(B33=0,B33=""),"",IF(AND($E$3=6,'Marks Entry 6th'!F32=""),"",IF(AND($E$3=7,'Marks Entry 7th'!F32=""),"",IF(AND($E$3=6),UPPER('Marks Entry 6th'!F32),IF(AND($E$3=7),UPPER('Marks Entry 7th'!F32),"")))))</f>
        <v/>
      </c>
      <c r="H33" s="306" t="str">
        <f>IF(OR(B33=0,B33=""),"",IF(AND($E$3=6,'Marks Entry 6th'!G32=""),"",IF(AND($E$3=7,'Marks Entry 7th'!G32=""),"",IF(AND($E$3=6),UPPER('Marks Entry 6th'!G32),IF(AND($E$3=7),UPPER('Marks Entry 7th'!G32),"")))))</f>
        <v/>
      </c>
      <c r="I33" s="306" t="str">
        <f>IF(OR(B33=0,B33=""),"",IF(AND($E$3=6,'Marks Entry 6th'!H32=""),"",IF(AND($E$3=7,'Marks Entry 7th'!H32=""),"",IF(AND($E$3=6),UPPER('Marks Entry 6th'!H32),IF(AND($E$3=7),UPPER('Marks Entry 7th'!H32),"")))))</f>
        <v/>
      </c>
      <c r="J33" s="65" t="str">
        <f>IF(OR(B33=0,B33=""),"",IF(AND($E$3=6,'Marks Entry 6th'!J32=""),"",IF(AND($E$3=7,'Marks Entry 7th'!J32=""),"",IF(AND($E$3=6),'Marks Entry 6th'!J32,IF(AND($E$3=7),'Marks Entry 7th'!J32,"")))))</f>
        <v/>
      </c>
      <c r="K33" s="65" t="str">
        <f>IF(OR(B33=0,B33=""),"",IF(AND($E$3=6,'Marks Entry 6th'!K32=""),"",IF(AND($E$3=7,'Marks Entry 7th'!K32=""),"",IF(AND($E$3=6),'Marks Entry 6th'!K32,IF(AND($E$3=7),'Marks Entry 7th'!K32,"")))))</f>
        <v/>
      </c>
      <c r="L33" s="121" t="str">
        <f>IF(OR($E33="",$G33=""),"",IF(AND($E$3=6),'Marks Entry 6th'!L32,IF(AND($E$3=7),'Marks Entry 7th'!L32,"")))</f>
        <v/>
      </c>
      <c r="M33" s="121" t="str">
        <f>IF(OR($E33="",$G33=""),"",IF(AND($E$3=6),'Marks Entry 6th'!M32,IF(AND($E$3=7),'Marks Entry 7th'!M32,"")))</f>
        <v/>
      </c>
      <c r="N33" s="121" t="str">
        <f>IF(OR($E33="",$G33=""),"",IF(AND($E$3=6),'Marks Entry 6th'!N32,IF(AND($E$3=7),'Marks Entry 7th'!N32,"")))</f>
        <v/>
      </c>
      <c r="O33" s="121" t="str">
        <f>IF(OR($E33="",$G33=""),"",IF(AND($E$3=6),'Marks Entry 6th'!O32,IF(AND($E$3=7),'Marks Entry 7th'!O32,"")))</f>
        <v/>
      </c>
      <c r="P33" s="63" t="str">
        <f t="shared" si="4"/>
        <v/>
      </c>
      <c r="Q33" s="121" t="str">
        <f>IF(OR($E33="",$G33=""),"",IF(AND($E$3=6),'Marks Entry 6th'!P32,IF(AND($E$3=7),'Marks Entry 7th'!P32,"")))</f>
        <v/>
      </c>
      <c r="R33" s="121" t="str">
        <f>IF(OR($E33="",$G33=""),"",IF(AND($E$3=6),'Marks Entry 6th'!Q32,IF(AND($E$3=7),'Marks Entry 7th'!Q32,"")))</f>
        <v/>
      </c>
      <c r="S33" s="66" t="str">
        <f t="shared" si="5"/>
        <v/>
      </c>
      <c r="T33" s="63">
        <f t="shared" si="6"/>
        <v>0</v>
      </c>
      <c r="U33" s="68" t="str">
        <f>IF(OR($E33="",$G33=""),"",IF(AND($E$3=6),'Marks Entry 6th'!R32,IF(AND($E$3=7),'Marks Entry 7th'!R32,"")))</f>
        <v/>
      </c>
      <c r="V33" s="68" t="str">
        <f>IF(OR($E33="",$G33=""),"",IF(AND($E$3=6),'Marks Entry 6th'!S32,IF(AND($E$3=7),'Marks Entry 7th'!S32,"")))</f>
        <v/>
      </c>
      <c r="W33" s="67" t="str">
        <f t="shared" si="7"/>
        <v/>
      </c>
      <c r="X33" s="63" t="str">
        <f t="shared" si="8"/>
        <v/>
      </c>
      <c r="Y33" s="109">
        <f t="shared" si="9"/>
        <v>0</v>
      </c>
      <c r="Z33" s="109" t="str">
        <f t="shared" si="10"/>
        <v/>
      </c>
      <c r="AA33" s="109" t="str">
        <f t="shared" si="11"/>
        <v/>
      </c>
      <c r="AB33" s="109" t="str">
        <f t="shared" si="12"/>
        <v/>
      </c>
      <c r="AC33" s="109" t="str">
        <f t="shared" si="13"/>
        <v/>
      </c>
      <c r="AD33" s="111" t="str">
        <f t="shared" si="14"/>
        <v/>
      </c>
      <c r="AE33" s="121" t="str">
        <f>IF(OR($E33="",$G33=""),"",IF(AND($E$3=6),'Marks Entry 6th'!T32,IF(AND($E$3=7),'Marks Entry 7th'!T32,"")))</f>
        <v/>
      </c>
      <c r="AF33" s="121" t="str">
        <f>IF(OR($E33="",$G33=""),"",IF(AND($E$3=6),'Marks Entry 6th'!U32,IF(AND($E$3=7),'Marks Entry 7th'!U32,"")))</f>
        <v/>
      </c>
      <c r="AG33" s="121" t="str">
        <f>IF(OR($E33="",$G33=""),"",IF(AND($E$3=6),'Marks Entry 6th'!V32,IF(AND($E$3=7),'Marks Entry 7th'!V32,"")))</f>
        <v/>
      </c>
      <c r="AH33" s="121" t="str">
        <f>IF(OR($E33="",$G33=""),"",IF(AND($E$3=6),'Marks Entry 6th'!W32,IF(AND($E$3=7),'Marks Entry 7th'!W32,"")))</f>
        <v/>
      </c>
      <c r="AI33" s="63" t="str">
        <f t="shared" si="15"/>
        <v/>
      </c>
      <c r="AJ33" s="121" t="str">
        <f>IF(OR($E33="",$G33=""),"",IF(AND($E$3=6),'Marks Entry 6th'!X32,IF(AND($E$3=7),'Marks Entry 7th'!X32,"")))</f>
        <v/>
      </c>
      <c r="AK33" s="121" t="str">
        <f>IF(OR($E33="",$G33=""),"",IF(AND($E$3=6),'Marks Entry 6th'!Y32,IF(AND($E$3=7),'Marks Entry 7th'!Y32,"")))</f>
        <v/>
      </c>
      <c r="AL33" s="66" t="str">
        <f t="shared" si="16"/>
        <v/>
      </c>
      <c r="AM33" s="63">
        <f t="shared" si="17"/>
        <v>0</v>
      </c>
      <c r="AN33" s="68" t="str">
        <f>IF(OR($E33="",$G33=""),"",IF(AND($E$3=6),'Marks Entry 6th'!Z32,IF(AND($E$3=7),'Marks Entry 7th'!Z32,"")))</f>
        <v/>
      </c>
      <c r="AO33" s="68" t="str">
        <f>IF(OR($E33="",$G33=""),"",IF(AND($E$3=6),'Marks Entry 6th'!AA32,IF(AND($E$3=7),'Marks Entry 7th'!AA32,"")))</f>
        <v/>
      </c>
      <c r="AP33" s="66" t="str">
        <f t="shared" si="18"/>
        <v/>
      </c>
      <c r="AQ33" s="63" t="str">
        <f t="shared" si="19"/>
        <v/>
      </c>
      <c r="AR33" s="109">
        <f t="shared" si="20"/>
        <v>0</v>
      </c>
      <c r="AS33" s="109" t="str">
        <f t="shared" si="21"/>
        <v/>
      </c>
      <c r="AT33" s="109" t="str">
        <f t="shared" si="22"/>
        <v/>
      </c>
      <c r="AU33" s="109" t="str">
        <f t="shared" si="23"/>
        <v/>
      </c>
      <c r="AV33" s="109" t="str">
        <f t="shared" si="24"/>
        <v/>
      </c>
      <c r="AW33" s="111" t="str">
        <f t="shared" si="25"/>
        <v/>
      </c>
      <c r="AX33" s="314" t="str">
        <f>IF(OR($E33="",$G33=""),"",IF(AND($E$3=6),'Marks Entry 6th'!AB32,IF(AND($E$3=7),'Marks Entry 7th'!AB32,"")))</f>
        <v/>
      </c>
      <c r="AY33" s="121" t="str">
        <f>IF(OR($E33="",$G33=""),"",IF(AND($E$3=6),'Marks Entry 6th'!AC32,IF(AND($E$3=7),'Marks Entry 7th'!AC32,"")))</f>
        <v/>
      </c>
      <c r="AZ33" s="121" t="str">
        <f>IF(OR($E33="",$G33=""),"",IF(AND($E$3=6),'Marks Entry 6th'!AD32,IF(AND($E$3=7),'Marks Entry 7th'!AD32,"")))</f>
        <v/>
      </c>
      <c r="BA33" s="121" t="str">
        <f>IF(OR($E33="",$G33=""),"",IF(AND($E$3=6),'Marks Entry 6th'!AE32,IF(AND($E$3=7),'Marks Entry 7th'!AE32,"")))</f>
        <v/>
      </c>
      <c r="BB33" s="121" t="str">
        <f>IF(OR($E33="",$G33=""),"",IF(AND($E$3=6),'Marks Entry 6th'!AF32,IF(AND($E$3=7),'Marks Entry 7th'!AF32,"")))</f>
        <v/>
      </c>
      <c r="BC33" s="63" t="str">
        <f t="shared" si="26"/>
        <v/>
      </c>
      <c r="BD33" s="121" t="str">
        <f>IF(OR($E33="",$G33=""),"",IF(AND($E$3=6),'Marks Entry 6th'!AG32,IF(AND($E$3=7),'Marks Entry 7th'!AG32,"")))</f>
        <v/>
      </c>
      <c r="BE33" s="121" t="str">
        <f>IF(OR($E33="",$G33=""),"",IF(AND($E$3=6),'Marks Entry 6th'!AH32,IF(AND($E$3=7),'Marks Entry 7th'!AH32,"")))</f>
        <v/>
      </c>
      <c r="BF33" s="66" t="str">
        <f t="shared" si="27"/>
        <v/>
      </c>
      <c r="BG33" s="63">
        <f t="shared" si="28"/>
        <v>0</v>
      </c>
      <c r="BH33" s="68" t="str">
        <f>IF(OR($E33="",$G33=""),"",IF(AND($E$3=6),'Marks Entry 6th'!AI32,IF(AND($E$3=7),'Marks Entry 7th'!AI32,"")))</f>
        <v/>
      </c>
      <c r="BI33" s="68" t="str">
        <f>IF(OR($E33="",$G33=""),"",IF(AND($E$3=6),'Marks Entry 6th'!AJ32,IF(AND($E$3=7),'Marks Entry 7th'!AJ32,"")))</f>
        <v/>
      </c>
      <c r="BJ33" s="66" t="str">
        <f t="shared" si="29"/>
        <v/>
      </c>
      <c r="BK33" s="63" t="str">
        <f t="shared" si="30"/>
        <v/>
      </c>
      <c r="BL33" s="109">
        <f t="shared" si="31"/>
        <v>0</v>
      </c>
      <c r="BM33" s="109" t="str">
        <f t="shared" si="32"/>
        <v/>
      </c>
      <c r="BN33" s="109" t="str">
        <f t="shared" si="33"/>
        <v/>
      </c>
      <c r="BO33" s="109" t="str">
        <f t="shared" si="34"/>
        <v/>
      </c>
      <c r="BP33" s="109" t="str">
        <f t="shared" si="35"/>
        <v/>
      </c>
      <c r="BQ33" s="111" t="str">
        <f t="shared" si="36"/>
        <v/>
      </c>
      <c r="BR33" s="121" t="str">
        <f>IF(OR($E33="",$G33=""),"",IF(AND($E$3=6),'Marks Entry 6th'!AK32,IF(AND($E$3=7),'Marks Entry 7th'!AK32,"")))</f>
        <v/>
      </c>
      <c r="BS33" s="121" t="str">
        <f>IF(OR($E33="",$G33=""),"",IF(AND($E$3=6),'Marks Entry 6th'!AL32,IF(AND($E$3=7),'Marks Entry 7th'!AL32,"")))</f>
        <v/>
      </c>
      <c r="BT33" s="121" t="str">
        <f>IF(OR($E33="",$G33=""),"",IF(AND($E$3=6),'Marks Entry 6th'!AM32,IF(AND($E$3=7),'Marks Entry 7th'!AM32,"")))</f>
        <v/>
      </c>
      <c r="BU33" s="121" t="str">
        <f>IF(OR($E33="",$G33=""),"",IF(AND($E$3=6),'Marks Entry 6th'!AN32,IF(AND($E$3=7),'Marks Entry 7th'!AN32,"")))</f>
        <v/>
      </c>
      <c r="BV33" s="63" t="str">
        <f t="shared" si="37"/>
        <v/>
      </c>
      <c r="BW33" s="121" t="str">
        <f>IF(OR($E33="",$G33=""),"",IF(AND($E$3=6),'Marks Entry 6th'!AO32,IF(AND($E$3=7),'Marks Entry 7th'!AO32,"")))</f>
        <v/>
      </c>
      <c r="BX33" s="121" t="str">
        <f>IF(OR($E33="",$G33=""),"",IF(AND($E$3=6),'Marks Entry 6th'!AP32,IF(AND($E$3=7),'Marks Entry 7th'!AP32,"")))</f>
        <v/>
      </c>
      <c r="BY33" s="66" t="str">
        <f t="shared" si="38"/>
        <v/>
      </c>
      <c r="BZ33" s="63">
        <f t="shared" si="39"/>
        <v>0</v>
      </c>
      <c r="CA33" s="68" t="str">
        <f>IF(OR($E33="",$G33=""),"",IF(AND($E$3=6),'Marks Entry 6th'!AQ32,IF(AND($E$3=7),'Marks Entry 7th'!AQ32,"")))</f>
        <v/>
      </c>
      <c r="CB33" s="68" t="str">
        <f>IF(OR($E33="",$G33=""),"",IF(AND($E$3=6),'Marks Entry 6th'!AR32,IF(AND($E$3=7),'Marks Entry 7th'!AR32,"")))</f>
        <v/>
      </c>
      <c r="CC33" s="66" t="str">
        <f t="shared" si="40"/>
        <v/>
      </c>
      <c r="CD33" s="63" t="str">
        <f t="shared" si="41"/>
        <v/>
      </c>
      <c r="CE33" s="109">
        <f t="shared" si="42"/>
        <v>0</v>
      </c>
      <c r="CF33" s="109" t="str">
        <f t="shared" si="43"/>
        <v/>
      </c>
      <c r="CG33" s="109" t="str">
        <f t="shared" si="44"/>
        <v/>
      </c>
      <c r="CH33" s="109" t="str">
        <f t="shared" si="45"/>
        <v/>
      </c>
      <c r="CI33" s="109" t="str">
        <f t="shared" si="46"/>
        <v/>
      </c>
      <c r="CJ33" s="111" t="str">
        <f t="shared" si="47"/>
        <v/>
      </c>
      <c r="CK33" s="121" t="str">
        <f>IF(OR($E33="",$G33=""),"",IF(AND($E$3=6),'Marks Entry 6th'!AS32,IF(AND($E$3=7),'Marks Entry 7th'!AS32,"")))</f>
        <v/>
      </c>
      <c r="CL33" s="121" t="str">
        <f>IF(OR($E33="",$G33=""),"",IF(AND($E$3=6),'Marks Entry 6th'!AT32,IF(AND($E$3=7),'Marks Entry 7th'!AT32,"")))</f>
        <v/>
      </c>
      <c r="CM33" s="121" t="str">
        <f>IF(OR($E33="",$G33=""),"",IF(AND($E$3=6),'Marks Entry 6th'!AU32,IF(AND($E$3=7),'Marks Entry 7th'!AU32,"")))</f>
        <v/>
      </c>
      <c r="CN33" s="121" t="str">
        <f>IF(OR($E33="",$G33=""),"",IF(AND($E$3=6),'Marks Entry 6th'!AV32,IF(AND($E$3=7),'Marks Entry 7th'!AV32,"")))</f>
        <v/>
      </c>
      <c r="CO33" s="63" t="str">
        <f t="shared" si="48"/>
        <v/>
      </c>
      <c r="CP33" s="121" t="str">
        <f>IF(OR($E33="",$G33=""),"",IF(AND($E$3=6),'Marks Entry 6th'!AW32,IF(AND($E$3=7),'Marks Entry 7th'!AW32,"")))</f>
        <v/>
      </c>
      <c r="CQ33" s="121" t="str">
        <f>IF(OR($E33="",$G33=""),"",IF(AND($E$3=6),'Marks Entry 6th'!AX32,IF(AND($E$3=7),'Marks Entry 7th'!AX32,"")))</f>
        <v/>
      </c>
      <c r="CR33" s="66" t="str">
        <f t="shared" si="49"/>
        <v/>
      </c>
      <c r="CS33" s="63">
        <f t="shared" si="50"/>
        <v>0</v>
      </c>
      <c r="CT33" s="68" t="str">
        <f>IF(OR($E33="",$G33=""),"",IF(AND($E$3=6),'Marks Entry 6th'!AY32,IF(AND($E$3=7),'Marks Entry 7th'!AY32,"")))</f>
        <v/>
      </c>
      <c r="CU33" s="68" t="str">
        <f>IF(OR($E33="",$G33=""),"",IF(AND($E$3=6),'Marks Entry 6th'!AZ32,IF(AND($E$3=7),'Marks Entry 7th'!AZ32,"")))</f>
        <v/>
      </c>
      <c r="CV33" s="66" t="str">
        <f t="shared" si="51"/>
        <v/>
      </c>
      <c r="CW33" s="63" t="str">
        <f t="shared" si="52"/>
        <v/>
      </c>
      <c r="CX33" s="109">
        <f t="shared" si="53"/>
        <v>0</v>
      </c>
      <c r="CY33" s="109" t="str">
        <f t="shared" si="54"/>
        <v/>
      </c>
      <c r="CZ33" s="109" t="str">
        <f t="shared" si="55"/>
        <v/>
      </c>
      <c r="DA33" s="109" t="str">
        <f t="shared" si="56"/>
        <v/>
      </c>
      <c r="DB33" s="109" t="str">
        <f t="shared" si="57"/>
        <v/>
      </c>
      <c r="DC33" s="111" t="str">
        <f t="shared" si="58"/>
        <v/>
      </c>
      <c r="DD33" s="121" t="str">
        <f>IF(OR($E33="",$G33=""),"",IF(AND($E$3=6),'Marks Entry 6th'!BA32,IF(AND($E$3=7),'Marks Entry 7th'!BA32,"")))</f>
        <v/>
      </c>
      <c r="DE33" s="121" t="str">
        <f>IF(OR($E33="",$G33=""),"",IF(AND($E$3=6),'Marks Entry 6th'!BB32,IF(AND($E$3=7),'Marks Entry 7th'!BB32,"")))</f>
        <v/>
      </c>
      <c r="DF33" s="121" t="str">
        <f>IF(OR($E33="",$G33=""),"",IF(AND($E$3=6),'Marks Entry 6th'!BC32,IF(AND($E$3=7),'Marks Entry 7th'!BC32,"")))</f>
        <v/>
      </c>
      <c r="DG33" s="121" t="str">
        <f>IF(OR($E33="",$G33=""),"",IF(AND($E$3=6),'Marks Entry 6th'!BD32,IF(AND($E$3=7),'Marks Entry 7th'!BD32,"")))</f>
        <v/>
      </c>
      <c r="DH33" s="63" t="str">
        <f t="shared" si="59"/>
        <v/>
      </c>
      <c r="DI33" s="121" t="str">
        <f>IF(OR($E33="",$G33=""),"",IF(AND($E$3=6),'Marks Entry 6th'!BE32,IF(AND($E$3=7),'Marks Entry 7th'!BE32,"")))</f>
        <v/>
      </c>
      <c r="DJ33" s="121" t="str">
        <f>IF(OR($E33="",$G33=""),"",IF(AND($E$3=6),'Marks Entry 6th'!BF32,IF(AND($E$3=7),'Marks Entry 7th'!BF32,"")))</f>
        <v/>
      </c>
      <c r="DK33" s="66" t="str">
        <f t="shared" si="60"/>
        <v/>
      </c>
      <c r="DL33" s="63">
        <f t="shared" si="61"/>
        <v>0</v>
      </c>
      <c r="DM33" s="68" t="str">
        <f>IF(OR($E33="",$G33=""),"",IF(AND($E$3=6),'Marks Entry 6th'!BG32,IF(AND($E$3=7),'Marks Entry 7th'!BG32,"")))</f>
        <v/>
      </c>
      <c r="DN33" s="68" t="str">
        <f>IF(OR($E33="",$G33=""),"",IF(AND($E$3=6),'Marks Entry 6th'!BH32,IF(AND($E$3=7),'Marks Entry 7th'!BH32,"")))</f>
        <v/>
      </c>
      <c r="DO33" s="66" t="str">
        <f t="shared" si="62"/>
        <v/>
      </c>
      <c r="DP33" s="63" t="str">
        <f t="shared" si="63"/>
        <v/>
      </c>
      <c r="DQ33" s="109">
        <f t="shared" si="64"/>
        <v>0</v>
      </c>
      <c r="DR33" s="109" t="str">
        <f t="shared" si="65"/>
        <v/>
      </c>
      <c r="DS33" s="109" t="str">
        <f t="shared" si="66"/>
        <v/>
      </c>
      <c r="DT33" s="109" t="str">
        <f t="shared" si="67"/>
        <v/>
      </c>
      <c r="DU33" s="109" t="str">
        <f t="shared" si="68"/>
        <v/>
      </c>
      <c r="DV33" s="111" t="str">
        <f t="shared" si="69"/>
        <v/>
      </c>
      <c r="DW33" s="53" t="str">
        <f>IF(OR($E33="",$G33=""),"",IF(AND($E$3=6),'Marks Entry 6th'!BI32,IF(AND($E$3=7),'Marks Entry 7th'!BI32,"")))</f>
        <v/>
      </c>
      <c r="DX33" s="53" t="str">
        <f>IF(OR($E33="",$G33=""),"",IF(AND($E$3=6),'Marks Entry 6th'!BJ32,IF(AND($E$3=7),'Marks Entry 7th'!BJ32,"")))</f>
        <v/>
      </c>
      <c r="DY33" s="53" t="str">
        <f>IF(OR($E33="",$G33=""),"",IF(AND($E$3=6),'Marks Entry 6th'!BK32,IF(AND($E$3=7),'Marks Entry 7th'!BK32,"")))</f>
        <v/>
      </c>
      <c r="DZ33" s="53" t="str">
        <f>IF(OR($E33="",$G33=""),"",IF(AND($E$3=6),'Marks Entry 6th'!BL32,IF(AND($E$3=7),'Marks Entry 7th'!BL32,"")))</f>
        <v/>
      </c>
      <c r="EA33" s="53" t="str">
        <f>IF(OR($E33="",$G33=""),"",IF(AND($E$3=6),'Marks Entry 6th'!BM32,IF(AND($E$3=7),'Marks Entry 7th'!BM32,"")))</f>
        <v/>
      </c>
      <c r="EB33" s="122" t="str">
        <f t="shared" si="70"/>
        <v/>
      </c>
      <c r="EC33" s="123">
        <f t="shared" si="71"/>
        <v>0</v>
      </c>
      <c r="ED33" s="123" t="str">
        <f t="shared" si="72"/>
        <v/>
      </c>
      <c r="EE33" s="123" t="str">
        <f t="shared" si="73"/>
        <v/>
      </c>
      <c r="EF33" s="110" t="str">
        <f t="shared" si="74"/>
        <v/>
      </c>
      <c r="EG33" s="53" t="str">
        <f>IF(OR($E33="",$G33=""),"",IF(AND($E$3=6),'Marks Entry 6th'!BN32,IF(AND($E$3=7),'Marks Entry 7th'!BN32,"")))</f>
        <v/>
      </c>
      <c r="EH33" s="53" t="str">
        <f>IF(OR($E33="",$G33=""),"",IF(AND($E$3=6),'Marks Entry 6th'!BO32,IF(AND($E$3=7),'Marks Entry 7th'!BO32,"")))</f>
        <v/>
      </c>
      <c r="EI33" s="53" t="str">
        <f>IF(OR($E33="",$G33=""),"",IF(AND($E$3=6),'Marks Entry 6th'!BP32,IF(AND($E$3=7),'Marks Entry 7th'!BP32,"")))</f>
        <v/>
      </c>
      <c r="EJ33" s="53" t="str">
        <f>IF(OR($E33="",$G33=""),"",IF(AND($E$3=6),'Marks Entry 6th'!BQ32,IF(AND($E$3=7),'Marks Entry 7th'!BQ32,"")))</f>
        <v/>
      </c>
      <c r="EK33" s="53" t="str">
        <f>IF(OR($E33="",$G33=""),"",IF(AND($E$3=6),'Marks Entry 6th'!BR32,IF(AND($E$3=7),'Marks Entry 7th'!BR32,"")))</f>
        <v/>
      </c>
      <c r="EL33" s="122" t="str">
        <f t="shared" si="75"/>
        <v/>
      </c>
      <c r="EM33" s="123">
        <f t="shared" si="76"/>
        <v>0</v>
      </c>
      <c r="EN33" s="123" t="str">
        <f t="shared" si="77"/>
        <v/>
      </c>
      <c r="EO33" s="123" t="str">
        <f t="shared" si="78"/>
        <v/>
      </c>
      <c r="EP33" s="110" t="str">
        <f t="shared" si="79"/>
        <v/>
      </c>
      <c r="EQ33" s="53" t="str">
        <f>IF(OR($E33="",$G33=""),"",IF(AND($E$3=6),'Marks Entry 6th'!BS32,IF(AND($E$3=7),'Marks Entry 7th'!BS32,"")))</f>
        <v/>
      </c>
      <c r="ER33" s="53" t="str">
        <f>IF(OR($E33="",$G33=""),"",IF(AND($E$3=6),'Marks Entry 6th'!BT32,IF(AND($E$3=7),'Marks Entry 7th'!BT32,"")))</f>
        <v/>
      </c>
      <c r="ES33" s="53" t="str">
        <f>IF(OR($E33="",$G33=""),"",IF(AND($E$3=6),'Marks Entry 6th'!BU32,IF(AND($E$3=7),'Marks Entry 7th'!BU32,"")))</f>
        <v/>
      </c>
      <c r="ET33" s="53" t="str">
        <f>IF(OR($E33="",$G33=""),"",IF(AND($E$3=6),'Marks Entry 6th'!BV32,IF(AND($E$3=7),'Marks Entry 7th'!BV32,"")))</f>
        <v/>
      </c>
      <c r="EU33" s="53" t="str">
        <f>IF(OR($E33="",$G33=""),"",IF(AND($E$3=6),'Marks Entry 6th'!BW32,IF(AND($E$3=7),'Marks Entry 7th'!BW32,"")))</f>
        <v/>
      </c>
      <c r="EV33" s="122" t="str">
        <f t="shared" si="80"/>
        <v/>
      </c>
      <c r="EW33" s="123">
        <f t="shared" si="81"/>
        <v>0</v>
      </c>
      <c r="EX33" s="123" t="str">
        <f t="shared" si="82"/>
        <v/>
      </c>
      <c r="EY33" s="123" t="str">
        <f t="shared" si="83"/>
        <v/>
      </c>
      <c r="EZ33" s="110" t="str">
        <f t="shared" si="84"/>
        <v/>
      </c>
      <c r="FA33" s="373" t="str">
        <f>IF(OR($E33="",$G33=""),"",IF(AND('Marks Entry 6th'!BX32="",'Marks Entry 7th'!BX32=""),"",IF(AND($E$3=6),'Marks Entry 6th'!BX32,IF(AND($E$3=7),'Marks Entry 7th'!BX32,""))))</f>
        <v/>
      </c>
      <c r="FB33" s="373" t="str">
        <f>IF(OR($E33="",$G33=""),"",IF(AND('Marks Entry 6th'!BY32="",'Marks Entry 7th'!BY32=""),"",IF(AND($E$3=6),'Marks Entry 6th'!BY32,IF(AND($E$3=7),'Marks Entry 7th'!BY32,""))))</f>
        <v/>
      </c>
      <c r="FC33" s="374" t="str">
        <f t="shared" si="85"/>
        <v/>
      </c>
      <c r="FD33" s="110" t="str">
        <f t="shared" si="86"/>
        <v/>
      </c>
      <c r="FE33" s="373" t="str">
        <f>IF(OR($E33="",$G33=""),"",IF(AND('Marks Entry 6th'!BZ32="",'Marks Entry 7th'!BZ32=""),"",IF(AND($E$3=6),'Marks Entry 6th'!BZ32,IF(AND($E$3=7),'Marks Entry 7th'!BZ32,""))))</f>
        <v/>
      </c>
      <c r="FF33" s="373" t="str">
        <f>IF(OR($E33="",$G33=""),"",IF(AND('Marks Entry 6th'!CA32="",'Marks Entry 7th'!CA32=""),"",IF(AND($E$3=6),'Marks Entry 6th'!CA32,IF(AND($E$3=7),'Marks Entry 7th'!CA32,""))))</f>
        <v/>
      </c>
      <c r="FG33" s="374" t="str">
        <f t="shared" si="87"/>
        <v/>
      </c>
      <c r="FH33" s="110" t="str">
        <f t="shared" si="88"/>
        <v/>
      </c>
      <c r="FI33" s="79" t="str">
        <f t="shared" si="89"/>
        <v/>
      </c>
      <c r="FJ33" s="335" t="str">
        <f t="shared" si="90"/>
        <v/>
      </c>
      <c r="FK33" s="85" t="str">
        <f t="shared" si="91"/>
        <v/>
      </c>
      <c r="FL33" s="226" t="str">
        <f t="shared" si="92"/>
        <v/>
      </c>
      <c r="FM33" s="86" t="str">
        <f t="shared" si="93"/>
        <v/>
      </c>
      <c r="FN33" s="334" t="str">
        <f>IFERROR(IF(B33="NSO","NSO",IF(OR(D33="",G33="",F33=""),"",IF(AND(FJ33&gt;=36,'Master sheet'!$D$11="Hindi"),"कक्षा क्रमोन्नत",IF(AND(FJ33&gt;=36,'Master sheet'!$D$11="English"),"Promoted",IF(AND(FJ33&lt;36,'Master sheet'!$D$11="Hindi"),"पुनः परीक्षा","Re-Exam"))))),"")</f>
        <v/>
      </c>
      <c r="FO33" s="54" t="str">
        <f>IF(OR($E33="",$G33=""),"",IF(AND($E$3=6,'Marks Entry 6th'!CB32=""),"",IF(AND($E$3=7,'Marks Entry 7th'!CB32=""),"",IF(AND($E$3=6),'Marks Entry 6th'!CB32,IF(AND($E$3=7),'Marks Entry 7th'!CB32,"")))))</f>
        <v/>
      </c>
      <c r="FP33" s="54" t="str">
        <f>IF(OR($E33="",$G33=""),"",IF(AND($E$3=6,'Marks Entry 6th'!CC32=""),"",IF(AND($E$3=7,'Marks Entry 7th'!CC32=""),"",IF(AND($E$3=6),'Marks Entry 6th'!CC32,IF(AND($E$3=7),'Marks Entry 7th'!CC32,"")))))</f>
        <v/>
      </c>
      <c r="FQ33" s="55"/>
      <c r="FY33" s="57">
        <f>IF(AND($E$3=6),'Marks Entry 6th'!I32,IF(AND($E$3=7),'Marks Entry 7th'!I32,""))</f>
        <v>0</v>
      </c>
      <c r="FZ33" s="57">
        <f t="shared" si="94"/>
        <v>0</v>
      </c>
    </row>
    <row r="34" spans="1:182" ht="18.95" customHeight="1">
      <c r="A34" s="69">
        <v>27</v>
      </c>
      <c r="B34" s="69" t="str">
        <f>IF(OR(FY34=0,FY34=""),"",IF(AND($E$3=6),'Marks Entry 6th'!I33,IF(AND($E$3=7),'Marks Entry 7th'!I33,"")))</f>
        <v/>
      </c>
      <c r="C34" s="70" t="str">
        <f>IF(OR(B34=0,B34=""),"",IF(AND($E$3=6,'Marks Entry 6th'!B33=""),"",IF(AND($E$3=7,'Marks Entry 7th'!B33=""),"",IF(AND($E$3=6,'Marks Entry 6th'!B33),'Marks Entry 6th'!B33,IF(AND($E$3=7),'Marks Entry 7th'!B33,"")))))</f>
        <v/>
      </c>
      <c r="D34" s="70" t="str">
        <f>IF(OR(B34=0,B34=""),"",IF(AND($E$3=6,'Marks Entry 6th'!C33=""),"",IF(AND($E$3=7,'Marks Entry 7th'!C33=""),"",IF(AND($E$3=6),'Marks Entry 6th'!C33,IF(AND($E$3=7),'Marks Entry 7th'!C33,"")))))</f>
        <v/>
      </c>
      <c r="E34" s="307" t="str">
        <f>IF(OR(B34=0,B34=""),"",IF(AND($E$3=6,'Marks Entry 6th'!E33=""),"",IF(AND($E$3=7,'Marks Entry 7th'!E33=""),"",IF(AND($E$3=6),'Marks Entry 6th'!E33,IF(AND($E$3=7),'Marks Entry 7th'!E33,"")))))</f>
        <v/>
      </c>
      <c r="F34" s="70" t="str">
        <f>IF(OR(B34=0,B34=""),"",IF(AND($E$3=6,'Marks Entry 6th'!D33=""),"",IF(AND($E$3=7,'Marks Entry 7th'!D33=""),"",IF(AND($E$3=6),'Marks Entry 6th'!D33,IF(AND($E$3=7),'Marks Entry 7th'!D33,"")))))</f>
        <v/>
      </c>
      <c r="G34" s="306" t="str">
        <f>IF(OR(B34=0,B34=""),"",IF(AND($E$3=6,'Marks Entry 6th'!F33=""),"",IF(AND($E$3=7,'Marks Entry 7th'!F33=""),"",IF(AND($E$3=6),UPPER('Marks Entry 6th'!F33),IF(AND($E$3=7),UPPER('Marks Entry 7th'!F33),"")))))</f>
        <v/>
      </c>
      <c r="H34" s="306" t="str">
        <f>IF(OR(B34=0,B34=""),"",IF(AND($E$3=6,'Marks Entry 6th'!G33=""),"",IF(AND($E$3=7,'Marks Entry 7th'!G33=""),"",IF(AND($E$3=6),UPPER('Marks Entry 6th'!G33),IF(AND($E$3=7),UPPER('Marks Entry 7th'!G33),"")))))</f>
        <v/>
      </c>
      <c r="I34" s="306" t="str">
        <f>IF(OR(B34=0,B34=""),"",IF(AND($E$3=6,'Marks Entry 6th'!H33=""),"",IF(AND($E$3=7,'Marks Entry 7th'!H33=""),"",IF(AND($E$3=6),UPPER('Marks Entry 6th'!H33),IF(AND($E$3=7),UPPER('Marks Entry 7th'!H33),"")))))</f>
        <v/>
      </c>
      <c r="J34" s="65" t="str">
        <f>IF(OR(B34=0,B34=""),"",IF(AND($E$3=6,'Marks Entry 6th'!J33=""),"",IF(AND($E$3=7,'Marks Entry 7th'!J33=""),"",IF(AND($E$3=6),'Marks Entry 6th'!J33,IF(AND($E$3=7),'Marks Entry 7th'!J33,"")))))</f>
        <v/>
      </c>
      <c r="K34" s="65" t="str">
        <f>IF(OR(B34=0,B34=""),"",IF(AND($E$3=6,'Marks Entry 6th'!K33=""),"",IF(AND($E$3=7,'Marks Entry 7th'!K33=""),"",IF(AND($E$3=6),'Marks Entry 6th'!K33,IF(AND($E$3=7),'Marks Entry 7th'!K33,"")))))</f>
        <v/>
      </c>
      <c r="L34" s="121" t="str">
        <f>IF(OR($E34="",$G34=""),"",IF(AND($E$3=6),'Marks Entry 6th'!L33,IF(AND($E$3=7),'Marks Entry 7th'!L33,"")))</f>
        <v/>
      </c>
      <c r="M34" s="121" t="str">
        <f>IF(OR($E34="",$G34=""),"",IF(AND($E$3=6),'Marks Entry 6th'!M33,IF(AND($E$3=7),'Marks Entry 7th'!M33,"")))</f>
        <v/>
      </c>
      <c r="N34" s="121" t="str">
        <f>IF(OR($E34="",$G34=""),"",IF(AND($E$3=6),'Marks Entry 6th'!N33,IF(AND($E$3=7),'Marks Entry 7th'!N33,"")))</f>
        <v/>
      </c>
      <c r="O34" s="121" t="str">
        <f>IF(OR($E34="",$G34=""),"",IF(AND($E$3=6),'Marks Entry 6th'!O33,IF(AND($E$3=7),'Marks Entry 7th'!O33,"")))</f>
        <v/>
      </c>
      <c r="P34" s="63" t="str">
        <f t="shared" si="4"/>
        <v/>
      </c>
      <c r="Q34" s="121" t="str">
        <f>IF(OR($E34="",$G34=""),"",IF(AND($E$3=6),'Marks Entry 6th'!P33,IF(AND($E$3=7),'Marks Entry 7th'!P33,"")))</f>
        <v/>
      </c>
      <c r="R34" s="121" t="str">
        <f>IF(OR($E34="",$G34=""),"",IF(AND($E$3=6),'Marks Entry 6th'!Q33,IF(AND($E$3=7),'Marks Entry 7th'!Q33,"")))</f>
        <v/>
      </c>
      <c r="S34" s="66" t="str">
        <f t="shared" si="5"/>
        <v/>
      </c>
      <c r="T34" s="63">
        <f t="shared" si="6"/>
        <v>0</v>
      </c>
      <c r="U34" s="68" t="str">
        <f>IF(OR($E34="",$G34=""),"",IF(AND($E$3=6),'Marks Entry 6th'!R33,IF(AND($E$3=7),'Marks Entry 7th'!R33,"")))</f>
        <v/>
      </c>
      <c r="V34" s="68" t="str">
        <f>IF(OR($E34="",$G34=""),"",IF(AND($E$3=6),'Marks Entry 6th'!S33,IF(AND($E$3=7),'Marks Entry 7th'!S33,"")))</f>
        <v/>
      </c>
      <c r="W34" s="67" t="str">
        <f t="shared" si="7"/>
        <v/>
      </c>
      <c r="X34" s="63" t="str">
        <f t="shared" si="8"/>
        <v/>
      </c>
      <c r="Y34" s="109">
        <f t="shared" si="9"/>
        <v>0</v>
      </c>
      <c r="Z34" s="109" t="str">
        <f t="shared" si="10"/>
        <v/>
      </c>
      <c r="AA34" s="109" t="str">
        <f t="shared" si="11"/>
        <v/>
      </c>
      <c r="AB34" s="109" t="str">
        <f t="shared" si="12"/>
        <v/>
      </c>
      <c r="AC34" s="109" t="str">
        <f t="shared" si="13"/>
        <v/>
      </c>
      <c r="AD34" s="111" t="str">
        <f t="shared" si="14"/>
        <v/>
      </c>
      <c r="AE34" s="121" t="str">
        <f>IF(OR($E34="",$G34=""),"",IF(AND($E$3=6),'Marks Entry 6th'!T33,IF(AND($E$3=7),'Marks Entry 7th'!T33,"")))</f>
        <v/>
      </c>
      <c r="AF34" s="121" t="str">
        <f>IF(OR($E34="",$G34=""),"",IF(AND($E$3=6),'Marks Entry 6th'!U33,IF(AND($E$3=7),'Marks Entry 7th'!U33,"")))</f>
        <v/>
      </c>
      <c r="AG34" s="121" t="str">
        <f>IF(OR($E34="",$G34=""),"",IF(AND($E$3=6),'Marks Entry 6th'!V33,IF(AND($E$3=7),'Marks Entry 7th'!V33,"")))</f>
        <v/>
      </c>
      <c r="AH34" s="121" t="str">
        <f>IF(OR($E34="",$G34=""),"",IF(AND($E$3=6),'Marks Entry 6th'!W33,IF(AND($E$3=7),'Marks Entry 7th'!W33,"")))</f>
        <v/>
      </c>
      <c r="AI34" s="63" t="str">
        <f t="shared" si="15"/>
        <v/>
      </c>
      <c r="AJ34" s="121" t="str">
        <f>IF(OR($E34="",$G34=""),"",IF(AND($E$3=6),'Marks Entry 6th'!X33,IF(AND($E$3=7),'Marks Entry 7th'!X33,"")))</f>
        <v/>
      </c>
      <c r="AK34" s="121" t="str">
        <f>IF(OR($E34="",$G34=""),"",IF(AND($E$3=6),'Marks Entry 6th'!Y33,IF(AND($E$3=7),'Marks Entry 7th'!Y33,"")))</f>
        <v/>
      </c>
      <c r="AL34" s="66" t="str">
        <f t="shared" si="16"/>
        <v/>
      </c>
      <c r="AM34" s="63">
        <f t="shared" si="17"/>
        <v>0</v>
      </c>
      <c r="AN34" s="68" t="str">
        <f>IF(OR($E34="",$G34=""),"",IF(AND($E$3=6),'Marks Entry 6th'!Z33,IF(AND($E$3=7),'Marks Entry 7th'!Z33,"")))</f>
        <v/>
      </c>
      <c r="AO34" s="68" t="str">
        <f>IF(OR($E34="",$G34=""),"",IF(AND($E$3=6),'Marks Entry 6th'!AA33,IF(AND($E$3=7),'Marks Entry 7th'!AA33,"")))</f>
        <v/>
      </c>
      <c r="AP34" s="66" t="str">
        <f t="shared" si="18"/>
        <v/>
      </c>
      <c r="AQ34" s="63" t="str">
        <f t="shared" si="19"/>
        <v/>
      </c>
      <c r="AR34" s="109">
        <f t="shared" si="20"/>
        <v>0</v>
      </c>
      <c r="AS34" s="109" t="str">
        <f t="shared" si="21"/>
        <v/>
      </c>
      <c r="AT34" s="109" t="str">
        <f t="shared" si="22"/>
        <v/>
      </c>
      <c r="AU34" s="109" t="str">
        <f t="shared" si="23"/>
        <v/>
      </c>
      <c r="AV34" s="109" t="str">
        <f t="shared" si="24"/>
        <v/>
      </c>
      <c r="AW34" s="111" t="str">
        <f t="shared" si="25"/>
        <v/>
      </c>
      <c r="AX34" s="314" t="str">
        <f>IF(OR($E34="",$G34=""),"",IF(AND($E$3=6),'Marks Entry 6th'!AB33,IF(AND($E$3=7),'Marks Entry 7th'!AB33,"")))</f>
        <v/>
      </c>
      <c r="AY34" s="121" t="str">
        <f>IF(OR($E34="",$G34=""),"",IF(AND($E$3=6),'Marks Entry 6th'!AC33,IF(AND($E$3=7),'Marks Entry 7th'!AC33,"")))</f>
        <v/>
      </c>
      <c r="AZ34" s="121" t="str">
        <f>IF(OR($E34="",$G34=""),"",IF(AND($E$3=6),'Marks Entry 6th'!AD33,IF(AND($E$3=7),'Marks Entry 7th'!AD33,"")))</f>
        <v/>
      </c>
      <c r="BA34" s="121" t="str">
        <f>IF(OR($E34="",$G34=""),"",IF(AND($E$3=6),'Marks Entry 6th'!AE33,IF(AND($E$3=7),'Marks Entry 7th'!AE33,"")))</f>
        <v/>
      </c>
      <c r="BB34" s="121" t="str">
        <f>IF(OR($E34="",$G34=""),"",IF(AND($E$3=6),'Marks Entry 6th'!AF33,IF(AND($E$3=7),'Marks Entry 7th'!AF33,"")))</f>
        <v/>
      </c>
      <c r="BC34" s="63" t="str">
        <f t="shared" si="26"/>
        <v/>
      </c>
      <c r="BD34" s="121" t="str">
        <f>IF(OR($E34="",$G34=""),"",IF(AND($E$3=6),'Marks Entry 6th'!AG33,IF(AND($E$3=7),'Marks Entry 7th'!AG33,"")))</f>
        <v/>
      </c>
      <c r="BE34" s="121" t="str">
        <f>IF(OR($E34="",$G34=""),"",IF(AND($E$3=6),'Marks Entry 6th'!AH33,IF(AND($E$3=7),'Marks Entry 7th'!AH33,"")))</f>
        <v/>
      </c>
      <c r="BF34" s="66" t="str">
        <f t="shared" si="27"/>
        <v/>
      </c>
      <c r="BG34" s="63">
        <f t="shared" si="28"/>
        <v>0</v>
      </c>
      <c r="BH34" s="68" t="str">
        <f>IF(OR($E34="",$G34=""),"",IF(AND($E$3=6),'Marks Entry 6th'!AI33,IF(AND($E$3=7),'Marks Entry 7th'!AI33,"")))</f>
        <v/>
      </c>
      <c r="BI34" s="68" t="str">
        <f>IF(OR($E34="",$G34=""),"",IF(AND($E$3=6),'Marks Entry 6th'!AJ33,IF(AND($E$3=7),'Marks Entry 7th'!AJ33,"")))</f>
        <v/>
      </c>
      <c r="BJ34" s="66" t="str">
        <f t="shared" si="29"/>
        <v/>
      </c>
      <c r="BK34" s="63" t="str">
        <f t="shared" si="30"/>
        <v/>
      </c>
      <c r="BL34" s="109">
        <f t="shared" si="31"/>
        <v>0</v>
      </c>
      <c r="BM34" s="109" t="str">
        <f t="shared" si="32"/>
        <v/>
      </c>
      <c r="BN34" s="109" t="str">
        <f t="shared" si="33"/>
        <v/>
      </c>
      <c r="BO34" s="109" t="str">
        <f t="shared" si="34"/>
        <v/>
      </c>
      <c r="BP34" s="109" t="str">
        <f t="shared" si="35"/>
        <v/>
      </c>
      <c r="BQ34" s="111" t="str">
        <f t="shared" si="36"/>
        <v/>
      </c>
      <c r="BR34" s="121" t="str">
        <f>IF(OR($E34="",$G34=""),"",IF(AND($E$3=6),'Marks Entry 6th'!AK33,IF(AND($E$3=7),'Marks Entry 7th'!AK33,"")))</f>
        <v/>
      </c>
      <c r="BS34" s="121" t="str">
        <f>IF(OR($E34="",$G34=""),"",IF(AND($E$3=6),'Marks Entry 6th'!AL33,IF(AND($E$3=7),'Marks Entry 7th'!AL33,"")))</f>
        <v/>
      </c>
      <c r="BT34" s="121" t="str">
        <f>IF(OR($E34="",$G34=""),"",IF(AND($E$3=6),'Marks Entry 6th'!AM33,IF(AND($E$3=7),'Marks Entry 7th'!AM33,"")))</f>
        <v/>
      </c>
      <c r="BU34" s="121" t="str">
        <f>IF(OR($E34="",$G34=""),"",IF(AND($E$3=6),'Marks Entry 6th'!AN33,IF(AND($E$3=7),'Marks Entry 7th'!AN33,"")))</f>
        <v/>
      </c>
      <c r="BV34" s="63" t="str">
        <f t="shared" si="37"/>
        <v/>
      </c>
      <c r="BW34" s="121" t="str">
        <f>IF(OR($E34="",$G34=""),"",IF(AND($E$3=6),'Marks Entry 6th'!AO33,IF(AND($E$3=7),'Marks Entry 7th'!AO33,"")))</f>
        <v/>
      </c>
      <c r="BX34" s="121" t="str">
        <f>IF(OR($E34="",$G34=""),"",IF(AND($E$3=6),'Marks Entry 6th'!AP33,IF(AND($E$3=7),'Marks Entry 7th'!AP33,"")))</f>
        <v/>
      </c>
      <c r="BY34" s="66" t="str">
        <f t="shared" si="38"/>
        <v/>
      </c>
      <c r="BZ34" s="63">
        <f t="shared" si="39"/>
        <v>0</v>
      </c>
      <c r="CA34" s="68" t="str">
        <f>IF(OR($E34="",$G34=""),"",IF(AND($E$3=6),'Marks Entry 6th'!AQ33,IF(AND($E$3=7),'Marks Entry 7th'!AQ33,"")))</f>
        <v/>
      </c>
      <c r="CB34" s="68" t="str">
        <f>IF(OR($E34="",$G34=""),"",IF(AND($E$3=6),'Marks Entry 6th'!AR33,IF(AND($E$3=7),'Marks Entry 7th'!AR33,"")))</f>
        <v/>
      </c>
      <c r="CC34" s="66" t="str">
        <f t="shared" si="40"/>
        <v/>
      </c>
      <c r="CD34" s="63" t="str">
        <f t="shared" si="41"/>
        <v/>
      </c>
      <c r="CE34" s="109">
        <f t="shared" si="42"/>
        <v>0</v>
      </c>
      <c r="CF34" s="109" t="str">
        <f t="shared" si="43"/>
        <v/>
      </c>
      <c r="CG34" s="109" t="str">
        <f t="shared" si="44"/>
        <v/>
      </c>
      <c r="CH34" s="109" t="str">
        <f t="shared" si="45"/>
        <v/>
      </c>
      <c r="CI34" s="109" t="str">
        <f t="shared" si="46"/>
        <v/>
      </c>
      <c r="CJ34" s="111" t="str">
        <f t="shared" si="47"/>
        <v/>
      </c>
      <c r="CK34" s="121" t="str">
        <f>IF(OR($E34="",$G34=""),"",IF(AND($E$3=6),'Marks Entry 6th'!AS33,IF(AND($E$3=7),'Marks Entry 7th'!AS33,"")))</f>
        <v/>
      </c>
      <c r="CL34" s="121" t="str">
        <f>IF(OR($E34="",$G34=""),"",IF(AND($E$3=6),'Marks Entry 6th'!AT33,IF(AND($E$3=7),'Marks Entry 7th'!AT33,"")))</f>
        <v/>
      </c>
      <c r="CM34" s="121" t="str">
        <f>IF(OR($E34="",$G34=""),"",IF(AND($E$3=6),'Marks Entry 6th'!AU33,IF(AND($E$3=7),'Marks Entry 7th'!AU33,"")))</f>
        <v/>
      </c>
      <c r="CN34" s="121" t="str">
        <f>IF(OR($E34="",$G34=""),"",IF(AND($E$3=6),'Marks Entry 6th'!AV33,IF(AND($E$3=7),'Marks Entry 7th'!AV33,"")))</f>
        <v/>
      </c>
      <c r="CO34" s="63" t="str">
        <f t="shared" si="48"/>
        <v/>
      </c>
      <c r="CP34" s="121" t="str">
        <f>IF(OR($E34="",$G34=""),"",IF(AND($E$3=6),'Marks Entry 6th'!AW33,IF(AND($E$3=7),'Marks Entry 7th'!AW33,"")))</f>
        <v/>
      </c>
      <c r="CQ34" s="121" t="str">
        <f>IF(OR($E34="",$G34=""),"",IF(AND($E$3=6),'Marks Entry 6th'!AX33,IF(AND($E$3=7),'Marks Entry 7th'!AX33,"")))</f>
        <v/>
      </c>
      <c r="CR34" s="66" t="str">
        <f t="shared" si="49"/>
        <v/>
      </c>
      <c r="CS34" s="63">
        <f t="shared" si="50"/>
        <v>0</v>
      </c>
      <c r="CT34" s="68" t="str">
        <f>IF(OR($E34="",$G34=""),"",IF(AND($E$3=6),'Marks Entry 6th'!AY33,IF(AND($E$3=7),'Marks Entry 7th'!AY33,"")))</f>
        <v/>
      </c>
      <c r="CU34" s="68" t="str">
        <f>IF(OR($E34="",$G34=""),"",IF(AND($E$3=6),'Marks Entry 6th'!AZ33,IF(AND($E$3=7),'Marks Entry 7th'!AZ33,"")))</f>
        <v/>
      </c>
      <c r="CV34" s="66" t="str">
        <f t="shared" si="51"/>
        <v/>
      </c>
      <c r="CW34" s="63" t="str">
        <f t="shared" si="52"/>
        <v/>
      </c>
      <c r="CX34" s="109">
        <f t="shared" si="53"/>
        <v>0</v>
      </c>
      <c r="CY34" s="109" t="str">
        <f t="shared" si="54"/>
        <v/>
      </c>
      <c r="CZ34" s="109" t="str">
        <f t="shared" si="55"/>
        <v/>
      </c>
      <c r="DA34" s="109" t="str">
        <f t="shared" si="56"/>
        <v/>
      </c>
      <c r="DB34" s="109" t="str">
        <f t="shared" si="57"/>
        <v/>
      </c>
      <c r="DC34" s="111" t="str">
        <f t="shared" si="58"/>
        <v/>
      </c>
      <c r="DD34" s="121" t="str">
        <f>IF(OR($E34="",$G34=""),"",IF(AND($E$3=6),'Marks Entry 6th'!BA33,IF(AND($E$3=7),'Marks Entry 7th'!BA33,"")))</f>
        <v/>
      </c>
      <c r="DE34" s="121" t="str">
        <f>IF(OR($E34="",$G34=""),"",IF(AND($E$3=6),'Marks Entry 6th'!BB33,IF(AND($E$3=7),'Marks Entry 7th'!BB33,"")))</f>
        <v/>
      </c>
      <c r="DF34" s="121" t="str">
        <f>IF(OR($E34="",$G34=""),"",IF(AND($E$3=6),'Marks Entry 6th'!BC33,IF(AND($E$3=7),'Marks Entry 7th'!BC33,"")))</f>
        <v/>
      </c>
      <c r="DG34" s="121" t="str">
        <f>IF(OR($E34="",$G34=""),"",IF(AND($E$3=6),'Marks Entry 6th'!BD33,IF(AND($E$3=7),'Marks Entry 7th'!BD33,"")))</f>
        <v/>
      </c>
      <c r="DH34" s="63" t="str">
        <f t="shared" si="59"/>
        <v/>
      </c>
      <c r="DI34" s="121" t="str">
        <f>IF(OR($E34="",$G34=""),"",IF(AND($E$3=6),'Marks Entry 6th'!BE33,IF(AND($E$3=7),'Marks Entry 7th'!BE33,"")))</f>
        <v/>
      </c>
      <c r="DJ34" s="121" t="str">
        <f>IF(OR($E34="",$G34=""),"",IF(AND($E$3=6),'Marks Entry 6th'!BF33,IF(AND($E$3=7),'Marks Entry 7th'!BF33,"")))</f>
        <v/>
      </c>
      <c r="DK34" s="66" t="str">
        <f t="shared" si="60"/>
        <v/>
      </c>
      <c r="DL34" s="63">
        <f t="shared" si="61"/>
        <v>0</v>
      </c>
      <c r="DM34" s="68" t="str">
        <f>IF(OR($E34="",$G34=""),"",IF(AND($E$3=6),'Marks Entry 6th'!BG33,IF(AND($E$3=7),'Marks Entry 7th'!BG33,"")))</f>
        <v/>
      </c>
      <c r="DN34" s="68" t="str">
        <f>IF(OR($E34="",$G34=""),"",IF(AND($E$3=6),'Marks Entry 6th'!BH33,IF(AND($E$3=7),'Marks Entry 7th'!BH33,"")))</f>
        <v/>
      </c>
      <c r="DO34" s="66" t="str">
        <f t="shared" si="62"/>
        <v/>
      </c>
      <c r="DP34" s="63" t="str">
        <f t="shared" si="63"/>
        <v/>
      </c>
      <c r="DQ34" s="109">
        <f t="shared" si="64"/>
        <v>0</v>
      </c>
      <c r="DR34" s="109" t="str">
        <f t="shared" si="65"/>
        <v/>
      </c>
      <c r="DS34" s="109" t="str">
        <f t="shared" si="66"/>
        <v/>
      </c>
      <c r="DT34" s="109" t="str">
        <f t="shared" si="67"/>
        <v/>
      </c>
      <c r="DU34" s="109" t="str">
        <f t="shared" si="68"/>
        <v/>
      </c>
      <c r="DV34" s="111" t="str">
        <f t="shared" si="69"/>
        <v/>
      </c>
      <c r="DW34" s="53" t="str">
        <f>IF(OR($E34="",$G34=""),"",IF(AND($E$3=6),'Marks Entry 6th'!BI33,IF(AND($E$3=7),'Marks Entry 7th'!BI33,"")))</f>
        <v/>
      </c>
      <c r="DX34" s="53" t="str">
        <f>IF(OR($E34="",$G34=""),"",IF(AND($E$3=6),'Marks Entry 6th'!BJ33,IF(AND($E$3=7),'Marks Entry 7th'!BJ33,"")))</f>
        <v/>
      </c>
      <c r="DY34" s="53" t="str">
        <f>IF(OR($E34="",$G34=""),"",IF(AND($E$3=6),'Marks Entry 6th'!BK33,IF(AND($E$3=7),'Marks Entry 7th'!BK33,"")))</f>
        <v/>
      </c>
      <c r="DZ34" s="53" t="str">
        <f>IF(OR($E34="",$G34=""),"",IF(AND($E$3=6),'Marks Entry 6th'!BL33,IF(AND($E$3=7),'Marks Entry 7th'!BL33,"")))</f>
        <v/>
      </c>
      <c r="EA34" s="53" t="str">
        <f>IF(OR($E34="",$G34=""),"",IF(AND($E$3=6),'Marks Entry 6th'!BM33,IF(AND($E$3=7),'Marks Entry 7th'!BM33,"")))</f>
        <v/>
      </c>
      <c r="EB34" s="122" t="str">
        <f t="shared" si="70"/>
        <v/>
      </c>
      <c r="EC34" s="123">
        <f t="shared" si="71"/>
        <v>0</v>
      </c>
      <c r="ED34" s="123" t="str">
        <f t="shared" si="72"/>
        <v/>
      </c>
      <c r="EE34" s="123" t="str">
        <f t="shared" si="73"/>
        <v/>
      </c>
      <c r="EF34" s="110" t="str">
        <f t="shared" si="74"/>
        <v/>
      </c>
      <c r="EG34" s="53" t="str">
        <f>IF(OR($E34="",$G34=""),"",IF(AND($E$3=6),'Marks Entry 6th'!BN33,IF(AND($E$3=7),'Marks Entry 7th'!BN33,"")))</f>
        <v/>
      </c>
      <c r="EH34" s="53" t="str">
        <f>IF(OR($E34="",$G34=""),"",IF(AND($E$3=6),'Marks Entry 6th'!BO33,IF(AND($E$3=7),'Marks Entry 7th'!BO33,"")))</f>
        <v/>
      </c>
      <c r="EI34" s="53" t="str">
        <f>IF(OR($E34="",$G34=""),"",IF(AND($E$3=6),'Marks Entry 6th'!BP33,IF(AND($E$3=7),'Marks Entry 7th'!BP33,"")))</f>
        <v/>
      </c>
      <c r="EJ34" s="53" t="str">
        <f>IF(OR($E34="",$G34=""),"",IF(AND($E$3=6),'Marks Entry 6th'!BQ33,IF(AND($E$3=7),'Marks Entry 7th'!BQ33,"")))</f>
        <v/>
      </c>
      <c r="EK34" s="53" t="str">
        <f>IF(OR($E34="",$G34=""),"",IF(AND($E$3=6),'Marks Entry 6th'!BR33,IF(AND($E$3=7),'Marks Entry 7th'!BR33,"")))</f>
        <v/>
      </c>
      <c r="EL34" s="122" t="str">
        <f t="shared" si="75"/>
        <v/>
      </c>
      <c r="EM34" s="123">
        <f t="shared" si="76"/>
        <v>0</v>
      </c>
      <c r="EN34" s="123" t="str">
        <f t="shared" si="77"/>
        <v/>
      </c>
      <c r="EO34" s="123" t="str">
        <f t="shared" si="78"/>
        <v/>
      </c>
      <c r="EP34" s="110" t="str">
        <f t="shared" si="79"/>
        <v/>
      </c>
      <c r="EQ34" s="53" t="str">
        <f>IF(OR($E34="",$G34=""),"",IF(AND($E$3=6),'Marks Entry 6th'!BS33,IF(AND($E$3=7),'Marks Entry 7th'!BS33,"")))</f>
        <v/>
      </c>
      <c r="ER34" s="53" t="str">
        <f>IF(OR($E34="",$G34=""),"",IF(AND($E$3=6),'Marks Entry 6th'!BT33,IF(AND($E$3=7),'Marks Entry 7th'!BT33,"")))</f>
        <v/>
      </c>
      <c r="ES34" s="53" t="str">
        <f>IF(OR($E34="",$G34=""),"",IF(AND($E$3=6),'Marks Entry 6th'!BU33,IF(AND($E$3=7),'Marks Entry 7th'!BU33,"")))</f>
        <v/>
      </c>
      <c r="ET34" s="53" t="str">
        <f>IF(OR($E34="",$G34=""),"",IF(AND($E$3=6),'Marks Entry 6th'!BV33,IF(AND($E$3=7),'Marks Entry 7th'!BV33,"")))</f>
        <v/>
      </c>
      <c r="EU34" s="53" t="str">
        <f>IF(OR($E34="",$G34=""),"",IF(AND($E$3=6),'Marks Entry 6th'!BW33,IF(AND($E$3=7),'Marks Entry 7th'!BW33,"")))</f>
        <v/>
      </c>
      <c r="EV34" s="122" t="str">
        <f t="shared" si="80"/>
        <v/>
      </c>
      <c r="EW34" s="123">
        <f t="shared" si="81"/>
        <v>0</v>
      </c>
      <c r="EX34" s="123" t="str">
        <f t="shared" si="82"/>
        <v/>
      </c>
      <c r="EY34" s="123" t="str">
        <f t="shared" si="83"/>
        <v/>
      </c>
      <c r="EZ34" s="110" t="str">
        <f t="shared" si="84"/>
        <v/>
      </c>
      <c r="FA34" s="373" t="str">
        <f>IF(OR($E34="",$G34=""),"",IF(AND('Marks Entry 6th'!BX33="",'Marks Entry 7th'!BX33=""),"",IF(AND($E$3=6),'Marks Entry 6th'!BX33,IF(AND($E$3=7),'Marks Entry 7th'!BX33,""))))</f>
        <v/>
      </c>
      <c r="FB34" s="373" t="str">
        <f>IF(OR($E34="",$G34=""),"",IF(AND('Marks Entry 6th'!BY33="",'Marks Entry 7th'!BY33=""),"",IF(AND($E$3=6),'Marks Entry 6th'!BY33,IF(AND($E$3=7),'Marks Entry 7th'!BY33,""))))</f>
        <v/>
      </c>
      <c r="FC34" s="374" t="str">
        <f t="shared" si="85"/>
        <v/>
      </c>
      <c r="FD34" s="110" t="str">
        <f t="shared" si="86"/>
        <v/>
      </c>
      <c r="FE34" s="373" t="str">
        <f>IF(OR($E34="",$G34=""),"",IF(AND('Marks Entry 6th'!BZ33="",'Marks Entry 7th'!BZ33=""),"",IF(AND($E$3=6),'Marks Entry 6th'!BZ33,IF(AND($E$3=7),'Marks Entry 7th'!BZ33,""))))</f>
        <v/>
      </c>
      <c r="FF34" s="373" t="str">
        <f>IF(OR($E34="",$G34=""),"",IF(AND('Marks Entry 6th'!CA33="",'Marks Entry 7th'!CA33=""),"",IF(AND($E$3=6),'Marks Entry 6th'!CA33,IF(AND($E$3=7),'Marks Entry 7th'!CA33,""))))</f>
        <v/>
      </c>
      <c r="FG34" s="374" t="str">
        <f t="shared" si="87"/>
        <v/>
      </c>
      <c r="FH34" s="110" t="str">
        <f t="shared" si="88"/>
        <v/>
      </c>
      <c r="FI34" s="79" t="str">
        <f t="shared" si="89"/>
        <v/>
      </c>
      <c r="FJ34" s="335" t="str">
        <f t="shared" si="90"/>
        <v/>
      </c>
      <c r="FK34" s="85" t="str">
        <f t="shared" si="91"/>
        <v/>
      </c>
      <c r="FL34" s="226" t="str">
        <f t="shared" si="92"/>
        <v/>
      </c>
      <c r="FM34" s="86" t="str">
        <f t="shared" si="93"/>
        <v/>
      </c>
      <c r="FN34" s="334" t="str">
        <f>IFERROR(IF(B34="NSO","NSO",IF(OR(D34="",G34="",F34=""),"",IF(AND(FJ34&gt;=36,'Master sheet'!$D$11="Hindi"),"कक्षा क्रमोन्नत",IF(AND(FJ34&gt;=36,'Master sheet'!$D$11="English"),"Promoted",IF(AND(FJ34&lt;36,'Master sheet'!$D$11="Hindi"),"पुनः परीक्षा","Re-Exam"))))),"")</f>
        <v/>
      </c>
      <c r="FO34" s="54" t="str">
        <f>IF(OR($E34="",$G34=""),"",IF(AND($E$3=6,'Marks Entry 6th'!CB33=""),"",IF(AND($E$3=7,'Marks Entry 7th'!CB33=""),"",IF(AND($E$3=6),'Marks Entry 6th'!CB33,IF(AND($E$3=7),'Marks Entry 7th'!CB33,"")))))</f>
        <v/>
      </c>
      <c r="FP34" s="54" t="str">
        <f>IF(OR($E34="",$G34=""),"",IF(AND($E$3=6,'Marks Entry 6th'!CC33=""),"",IF(AND($E$3=7,'Marks Entry 7th'!CC33=""),"",IF(AND($E$3=6),'Marks Entry 6th'!CC33,IF(AND($E$3=7),'Marks Entry 7th'!CC33,"")))))</f>
        <v/>
      </c>
      <c r="FQ34" s="55"/>
      <c r="FY34" s="57">
        <f>IF(AND($E$3=6),'Marks Entry 6th'!I33,IF(AND($E$3=7),'Marks Entry 7th'!I33,""))</f>
        <v>0</v>
      </c>
      <c r="FZ34" s="57">
        <f t="shared" si="94"/>
        <v>0</v>
      </c>
    </row>
    <row r="35" spans="1:182" ht="18.95" customHeight="1">
      <c r="A35" s="69">
        <v>28</v>
      </c>
      <c r="B35" s="69" t="str">
        <f>IF(OR(FY35=0,FY35=""),"",IF(AND($E$3=6),'Marks Entry 6th'!I34,IF(AND($E$3=7),'Marks Entry 7th'!I34,"")))</f>
        <v/>
      </c>
      <c r="C35" s="70" t="str">
        <f>IF(OR(B35=0,B35=""),"",IF(AND($E$3=6,'Marks Entry 6th'!B34=""),"",IF(AND($E$3=7,'Marks Entry 7th'!B34=""),"",IF(AND($E$3=6,'Marks Entry 6th'!B34),'Marks Entry 6th'!B34,IF(AND($E$3=7),'Marks Entry 7th'!B34,"")))))</f>
        <v/>
      </c>
      <c r="D35" s="70" t="str">
        <f>IF(OR(B35=0,B35=""),"",IF(AND($E$3=6,'Marks Entry 6th'!C34=""),"",IF(AND($E$3=7,'Marks Entry 7th'!C34=""),"",IF(AND($E$3=6),'Marks Entry 6th'!C34,IF(AND($E$3=7),'Marks Entry 7th'!C34,"")))))</f>
        <v/>
      </c>
      <c r="E35" s="307" t="str">
        <f>IF(OR(B35=0,B35=""),"",IF(AND($E$3=6,'Marks Entry 6th'!E34=""),"",IF(AND($E$3=7,'Marks Entry 7th'!E34=""),"",IF(AND($E$3=6),'Marks Entry 6th'!E34,IF(AND($E$3=7),'Marks Entry 7th'!E34,"")))))</f>
        <v/>
      </c>
      <c r="F35" s="70" t="str">
        <f>IF(OR(B35=0,B35=""),"",IF(AND($E$3=6,'Marks Entry 6th'!D34=""),"",IF(AND($E$3=7,'Marks Entry 7th'!D34=""),"",IF(AND($E$3=6),'Marks Entry 6th'!D34,IF(AND($E$3=7),'Marks Entry 7th'!D34,"")))))</f>
        <v/>
      </c>
      <c r="G35" s="306" t="str">
        <f>IF(OR(B35=0,B35=""),"",IF(AND($E$3=6,'Marks Entry 6th'!F34=""),"",IF(AND($E$3=7,'Marks Entry 7th'!F34=""),"",IF(AND($E$3=6),UPPER('Marks Entry 6th'!F34),IF(AND($E$3=7),UPPER('Marks Entry 7th'!F34),"")))))</f>
        <v/>
      </c>
      <c r="H35" s="306" t="str">
        <f>IF(OR(B35=0,B35=""),"",IF(AND($E$3=6,'Marks Entry 6th'!G34=""),"",IF(AND($E$3=7,'Marks Entry 7th'!G34=""),"",IF(AND($E$3=6),UPPER('Marks Entry 6th'!G34),IF(AND($E$3=7),UPPER('Marks Entry 7th'!G34),"")))))</f>
        <v/>
      </c>
      <c r="I35" s="306" t="str">
        <f>IF(OR(B35=0,B35=""),"",IF(AND($E$3=6,'Marks Entry 6th'!H34=""),"",IF(AND($E$3=7,'Marks Entry 7th'!H34=""),"",IF(AND($E$3=6),UPPER('Marks Entry 6th'!H34),IF(AND($E$3=7),UPPER('Marks Entry 7th'!H34),"")))))</f>
        <v/>
      </c>
      <c r="J35" s="65" t="str">
        <f>IF(OR(B35=0,B35=""),"",IF(AND($E$3=6,'Marks Entry 6th'!J34=""),"",IF(AND($E$3=7,'Marks Entry 7th'!J34=""),"",IF(AND($E$3=6),'Marks Entry 6th'!J34,IF(AND($E$3=7),'Marks Entry 7th'!J34,"")))))</f>
        <v/>
      </c>
      <c r="K35" s="65" t="str">
        <f>IF(OR(B35=0,B35=""),"",IF(AND($E$3=6,'Marks Entry 6th'!K34=""),"",IF(AND($E$3=7,'Marks Entry 7th'!K34=""),"",IF(AND($E$3=6),'Marks Entry 6th'!K34,IF(AND($E$3=7),'Marks Entry 7th'!K34,"")))))</f>
        <v/>
      </c>
      <c r="L35" s="121" t="str">
        <f>IF(OR($E35="",$G35=""),"",IF(AND($E$3=6),'Marks Entry 6th'!L34,IF(AND($E$3=7),'Marks Entry 7th'!L34,"")))</f>
        <v/>
      </c>
      <c r="M35" s="121" t="str">
        <f>IF(OR($E35="",$G35=""),"",IF(AND($E$3=6),'Marks Entry 6th'!M34,IF(AND($E$3=7),'Marks Entry 7th'!M34,"")))</f>
        <v/>
      </c>
      <c r="N35" s="121" t="str">
        <f>IF(OR($E35="",$G35=""),"",IF(AND($E$3=6),'Marks Entry 6th'!N34,IF(AND($E$3=7),'Marks Entry 7th'!N34,"")))</f>
        <v/>
      </c>
      <c r="O35" s="121" t="str">
        <f>IF(OR($E35="",$G35=""),"",IF(AND($E$3=6),'Marks Entry 6th'!O34,IF(AND($E$3=7),'Marks Entry 7th'!O34,"")))</f>
        <v/>
      </c>
      <c r="P35" s="63" t="str">
        <f t="shared" si="4"/>
        <v/>
      </c>
      <c r="Q35" s="121" t="str">
        <f>IF(OR($E35="",$G35=""),"",IF(AND($E$3=6),'Marks Entry 6th'!P34,IF(AND($E$3=7),'Marks Entry 7th'!P34,"")))</f>
        <v/>
      </c>
      <c r="R35" s="121" t="str">
        <f>IF(OR($E35="",$G35=""),"",IF(AND($E$3=6),'Marks Entry 6th'!Q34,IF(AND($E$3=7),'Marks Entry 7th'!Q34,"")))</f>
        <v/>
      </c>
      <c r="S35" s="66" t="str">
        <f t="shared" si="5"/>
        <v/>
      </c>
      <c r="T35" s="63">
        <f t="shared" si="6"/>
        <v>0</v>
      </c>
      <c r="U35" s="68" t="str">
        <f>IF(OR($E35="",$G35=""),"",IF(AND($E$3=6),'Marks Entry 6th'!R34,IF(AND($E$3=7),'Marks Entry 7th'!R34,"")))</f>
        <v/>
      </c>
      <c r="V35" s="68" t="str">
        <f>IF(OR($E35="",$G35=""),"",IF(AND($E$3=6),'Marks Entry 6th'!S34,IF(AND($E$3=7),'Marks Entry 7th'!S34,"")))</f>
        <v/>
      </c>
      <c r="W35" s="67" t="str">
        <f t="shared" si="7"/>
        <v/>
      </c>
      <c r="X35" s="63" t="str">
        <f t="shared" si="8"/>
        <v/>
      </c>
      <c r="Y35" s="109">
        <f t="shared" si="9"/>
        <v>0</v>
      </c>
      <c r="Z35" s="109" t="str">
        <f t="shared" si="10"/>
        <v/>
      </c>
      <c r="AA35" s="109" t="str">
        <f t="shared" si="11"/>
        <v/>
      </c>
      <c r="AB35" s="109" t="str">
        <f t="shared" si="12"/>
        <v/>
      </c>
      <c r="AC35" s="109" t="str">
        <f t="shared" si="13"/>
        <v/>
      </c>
      <c r="AD35" s="111" t="str">
        <f t="shared" si="14"/>
        <v/>
      </c>
      <c r="AE35" s="121" t="str">
        <f>IF(OR($E35="",$G35=""),"",IF(AND($E$3=6),'Marks Entry 6th'!T34,IF(AND($E$3=7),'Marks Entry 7th'!T34,"")))</f>
        <v/>
      </c>
      <c r="AF35" s="121" t="str">
        <f>IF(OR($E35="",$G35=""),"",IF(AND($E$3=6),'Marks Entry 6th'!U34,IF(AND($E$3=7),'Marks Entry 7th'!U34,"")))</f>
        <v/>
      </c>
      <c r="AG35" s="121" t="str">
        <f>IF(OR($E35="",$G35=""),"",IF(AND($E$3=6),'Marks Entry 6th'!V34,IF(AND($E$3=7),'Marks Entry 7th'!V34,"")))</f>
        <v/>
      </c>
      <c r="AH35" s="121" t="str">
        <f>IF(OR($E35="",$G35=""),"",IF(AND($E$3=6),'Marks Entry 6th'!W34,IF(AND($E$3=7),'Marks Entry 7th'!W34,"")))</f>
        <v/>
      </c>
      <c r="AI35" s="63" t="str">
        <f t="shared" si="15"/>
        <v/>
      </c>
      <c r="AJ35" s="121" t="str">
        <f>IF(OR($E35="",$G35=""),"",IF(AND($E$3=6),'Marks Entry 6th'!X34,IF(AND($E$3=7),'Marks Entry 7th'!X34,"")))</f>
        <v/>
      </c>
      <c r="AK35" s="121" t="str">
        <f>IF(OR($E35="",$G35=""),"",IF(AND($E$3=6),'Marks Entry 6th'!Y34,IF(AND($E$3=7),'Marks Entry 7th'!Y34,"")))</f>
        <v/>
      </c>
      <c r="AL35" s="66" t="str">
        <f t="shared" si="16"/>
        <v/>
      </c>
      <c r="AM35" s="63">
        <f t="shared" si="17"/>
        <v>0</v>
      </c>
      <c r="AN35" s="68" t="str">
        <f>IF(OR($E35="",$G35=""),"",IF(AND($E$3=6),'Marks Entry 6th'!Z34,IF(AND($E$3=7),'Marks Entry 7th'!Z34,"")))</f>
        <v/>
      </c>
      <c r="AO35" s="68" t="str">
        <f>IF(OR($E35="",$G35=""),"",IF(AND($E$3=6),'Marks Entry 6th'!AA34,IF(AND($E$3=7),'Marks Entry 7th'!AA34,"")))</f>
        <v/>
      </c>
      <c r="AP35" s="66" t="str">
        <f t="shared" si="18"/>
        <v/>
      </c>
      <c r="AQ35" s="63" t="str">
        <f t="shared" si="19"/>
        <v/>
      </c>
      <c r="AR35" s="109">
        <f t="shared" si="20"/>
        <v>0</v>
      </c>
      <c r="AS35" s="109" t="str">
        <f t="shared" si="21"/>
        <v/>
      </c>
      <c r="AT35" s="109" t="str">
        <f t="shared" si="22"/>
        <v/>
      </c>
      <c r="AU35" s="109" t="str">
        <f t="shared" si="23"/>
        <v/>
      </c>
      <c r="AV35" s="109" t="str">
        <f t="shared" si="24"/>
        <v/>
      </c>
      <c r="AW35" s="111" t="str">
        <f t="shared" si="25"/>
        <v/>
      </c>
      <c r="AX35" s="314" t="str">
        <f>IF(OR($E35="",$G35=""),"",IF(AND($E$3=6),'Marks Entry 6th'!AB34,IF(AND($E$3=7),'Marks Entry 7th'!AB34,"")))</f>
        <v/>
      </c>
      <c r="AY35" s="121" t="str">
        <f>IF(OR($E35="",$G35=""),"",IF(AND($E$3=6),'Marks Entry 6th'!AC34,IF(AND($E$3=7),'Marks Entry 7th'!AC34,"")))</f>
        <v/>
      </c>
      <c r="AZ35" s="121" t="str">
        <f>IF(OR($E35="",$G35=""),"",IF(AND($E$3=6),'Marks Entry 6th'!AD34,IF(AND($E$3=7),'Marks Entry 7th'!AD34,"")))</f>
        <v/>
      </c>
      <c r="BA35" s="121" t="str">
        <f>IF(OR($E35="",$G35=""),"",IF(AND($E$3=6),'Marks Entry 6th'!AE34,IF(AND($E$3=7),'Marks Entry 7th'!AE34,"")))</f>
        <v/>
      </c>
      <c r="BB35" s="121" t="str">
        <f>IF(OR($E35="",$G35=""),"",IF(AND($E$3=6),'Marks Entry 6th'!AF34,IF(AND($E$3=7),'Marks Entry 7th'!AF34,"")))</f>
        <v/>
      </c>
      <c r="BC35" s="63" t="str">
        <f t="shared" si="26"/>
        <v/>
      </c>
      <c r="BD35" s="121" t="str">
        <f>IF(OR($E35="",$G35=""),"",IF(AND($E$3=6),'Marks Entry 6th'!AG34,IF(AND($E$3=7),'Marks Entry 7th'!AG34,"")))</f>
        <v/>
      </c>
      <c r="BE35" s="121" t="str">
        <f>IF(OR($E35="",$G35=""),"",IF(AND($E$3=6),'Marks Entry 6th'!AH34,IF(AND($E$3=7),'Marks Entry 7th'!AH34,"")))</f>
        <v/>
      </c>
      <c r="BF35" s="66" t="str">
        <f t="shared" si="27"/>
        <v/>
      </c>
      <c r="BG35" s="63">
        <f t="shared" si="28"/>
        <v>0</v>
      </c>
      <c r="BH35" s="68" t="str">
        <f>IF(OR($E35="",$G35=""),"",IF(AND($E$3=6),'Marks Entry 6th'!AI34,IF(AND($E$3=7),'Marks Entry 7th'!AI34,"")))</f>
        <v/>
      </c>
      <c r="BI35" s="68" t="str">
        <f>IF(OR($E35="",$G35=""),"",IF(AND($E$3=6),'Marks Entry 6th'!AJ34,IF(AND($E$3=7),'Marks Entry 7th'!AJ34,"")))</f>
        <v/>
      </c>
      <c r="BJ35" s="66" t="str">
        <f t="shared" si="29"/>
        <v/>
      </c>
      <c r="BK35" s="63" t="str">
        <f t="shared" si="30"/>
        <v/>
      </c>
      <c r="BL35" s="109">
        <f t="shared" si="31"/>
        <v>0</v>
      </c>
      <c r="BM35" s="109" t="str">
        <f t="shared" si="32"/>
        <v/>
      </c>
      <c r="BN35" s="109" t="str">
        <f t="shared" si="33"/>
        <v/>
      </c>
      <c r="BO35" s="109" t="str">
        <f t="shared" si="34"/>
        <v/>
      </c>
      <c r="BP35" s="109" t="str">
        <f t="shared" si="35"/>
        <v/>
      </c>
      <c r="BQ35" s="111" t="str">
        <f t="shared" si="36"/>
        <v/>
      </c>
      <c r="BR35" s="121" t="str">
        <f>IF(OR($E35="",$G35=""),"",IF(AND($E$3=6),'Marks Entry 6th'!AK34,IF(AND($E$3=7),'Marks Entry 7th'!AK34,"")))</f>
        <v/>
      </c>
      <c r="BS35" s="121" t="str">
        <f>IF(OR($E35="",$G35=""),"",IF(AND($E$3=6),'Marks Entry 6th'!AL34,IF(AND($E$3=7),'Marks Entry 7th'!AL34,"")))</f>
        <v/>
      </c>
      <c r="BT35" s="121" t="str">
        <f>IF(OR($E35="",$G35=""),"",IF(AND($E$3=6),'Marks Entry 6th'!AM34,IF(AND($E$3=7),'Marks Entry 7th'!AM34,"")))</f>
        <v/>
      </c>
      <c r="BU35" s="121" t="str">
        <f>IF(OR($E35="",$G35=""),"",IF(AND($E$3=6),'Marks Entry 6th'!AN34,IF(AND($E$3=7),'Marks Entry 7th'!AN34,"")))</f>
        <v/>
      </c>
      <c r="BV35" s="63" t="str">
        <f t="shared" si="37"/>
        <v/>
      </c>
      <c r="BW35" s="121" t="str">
        <f>IF(OR($E35="",$G35=""),"",IF(AND($E$3=6),'Marks Entry 6th'!AO34,IF(AND($E$3=7),'Marks Entry 7th'!AO34,"")))</f>
        <v/>
      </c>
      <c r="BX35" s="121" t="str">
        <f>IF(OR($E35="",$G35=""),"",IF(AND($E$3=6),'Marks Entry 6th'!AP34,IF(AND($E$3=7),'Marks Entry 7th'!AP34,"")))</f>
        <v/>
      </c>
      <c r="BY35" s="66" t="str">
        <f t="shared" si="38"/>
        <v/>
      </c>
      <c r="BZ35" s="63">
        <f t="shared" si="39"/>
        <v>0</v>
      </c>
      <c r="CA35" s="68" t="str">
        <f>IF(OR($E35="",$G35=""),"",IF(AND($E$3=6),'Marks Entry 6th'!AQ34,IF(AND($E$3=7),'Marks Entry 7th'!AQ34,"")))</f>
        <v/>
      </c>
      <c r="CB35" s="68" t="str">
        <f>IF(OR($E35="",$G35=""),"",IF(AND($E$3=6),'Marks Entry 6th'!AR34,IF(AND($E$3=7),'Marks Entry 7th'!AR34,"")))</f>
        <v/>
      </c>
      <c r="CC35" s="66" t="str">
        <f t="shared" si="40"/>
        <v/>
      </c>
      <c r="CD35" s="63" t="str">
        <f t="shared" si="41"/>
        <v/>
      </c>
      <c r="CE35" s="109">
        <f t="shared" si="42"/>
        <v>0</v>
      </c>
      <c r="CF35" s="109" t="str">
        <f t="shared" si="43"/>
        <v/>
      </c>
      <c r="CG35" s="109" t="str">
        <f t="shared" si="44"/>
        <v/>
      </c>
      <c r="CH35" s="109" t="str">
        <f t="shared" si="45"/>
        <v/>
      </c>
      <c r="CI35" s="109" t="str">
        <f t="shared" si="46"/>
        <v/>
      </c>
      <c r="CJ35" s="111" t="str">
        <f t="shared" si="47"/>
        <v/>
      </c>
      <c r="CK35" s="121" t="str">
        <f>IF(OR($E35="",$G35=""),"",IF(AND($E$3=6),'Marks Entry 6th'!AS34,IF(AND($E$3=7),'Marks Entry 7th'!AS34,"")))</f>
        <v/>
      </c>
      <c r="CL35" s="121" t="str">
        <f>IF(OR($E35="",$G35=""),"",IF(AND($E$3=6),'Marks Entry 6th'!AT34,IF(AND($E$3=7),'Marks Entry 7th'!AT34,"")))</f>
        <v/>
      </c>
      <c r="CM35" s="121" t="str">
        <f>IF(OR($E35="",$G35=""),"",IF(AND($E$3=6),'Marks Entry 6th'!AU34,IF(AND($E$3=7),'Marks Entry 7th'!AU34,"")))</f>
        <v/>
      </c>
      <c r="CN35" s="121" t="str">
        <f>IF(OR($E35="",$G35=""),"",IF(AND($E$3=6),'Marks Entry 6th'!AV34,IF(AND($E$3=7),'Marks Entry 7th'!AV34,"")))</f>
        <v/>
      </c>
      <c r="CO35" s="63" t="str">
        <f t="shared" si="48"/>
        <v/>
      </c>
      <c r="CP35" s="121" t="str">
        <f>IF(OR($E35="",$G35=""),"",IF(AND($E$3=6),'Marks Entry 6th'!AW34,IF(AND($E$3=7),'Marks Entry 7th'!AW34,"")))</f>
        <v/>
      </c>
      <c r="CQ35" s="121" t="str">
        <f>IF(OR($E35="",$G35=""),"",IF(AND($E$3=6),'Marks Entry 6th'!AX34,IF(AND($E$3=7),'Marks Entry 7th'!AX34,"")))</f>
        <v/>
      </c>
      <c r="CR35" s="66" t="str">
        <f t="shared" si="49"/>
        <v/>
      </c>
      <c r="CS35" s="63">
        <f t="shared" si="50"/>
        <v>0</v>
      </c>
      <c r="CT35" s="68" t="str">
        <f>IF(OR($E35="",$G35=""),"",IF(AND($E$3=6),'Marks Entry 6th'!AY34,IF(AND($E$3=7),'Marks Entry 7th'!AY34,"")))</f>
        <v/>
      </c>
      <c r="CU35" s="68" t="str">
        <f>IF(OR($E35="",$G35=""),"",IF(AND($E$3=6),'Marks Entry 6th'!AZ34,IF(AND($E$3=7),'Marks Entry 7th'!AZ34,"")))</f>
        <v/>
      </c>
      <c r="CV35" s="66" t="str">
        <f t="shared" si="51"/>
        <v/>
      </c>
      <c r="CW35" s="63" t="str">
        <f t="shared" si="52"/>
        <v/>
      </c>
      <c r="CX35" s="109">
        <f t="shared" si="53"/>
        <v>0</v>
      </c>
      <c r="CY35" s="109" t="str">
        <f t="shared" si="54"/>
        <v/>
      </c>
      <c r="CZ35" s="109" t="str">
        <f t="shared" si="55"/>
        <v/>
      </c>
      <c r="DA35" s="109" t="str">
        <f t="shared" si="56"/>
        <v/>
      </c>
      <c r="DB35" s="109" t="str">
        <f t="shared" si="57"/>
        <v/>
      </c>
      <c r="DC35" s="111" t="str">
        <f t="shared" si="58"/>
        <v/>
      </c>
      <c r="DD35" s="121" t="str">
        <f>IF(OR($E35="",$G35=""),"",IF(AND($E$3=6),'Marks Entry 6th'!BA34,IF(AND($E$3=7),'Marks Entry 7th'!BA34,"")))</f>
        <v/>
      </c>
      <c r="DE35" s="121" t="str">
        <f>IF(OR($E35="",$G35=""),"",IF(AND($E$3=6),'Marks Entry 6th'!BB34,IF(AND($E$3=7),'Marks Entry 7th'!BB34,"")))</f>
        <v/>
      </c>
      <c r="DF35" s="121" t="str">
        <f>IF(OR($E35="",$G35=""),"",IF(AND($E$3=6),'Marks Entry 6th'!BC34,IF(AND($E$3=7),'Marks Entry 7th'!BC34,"")))</f>
        <v/>
      </c>
      <c r="DG35" s="121" t="str">
        <f>IF(OR($E35="",$G35=""),"",IF(AND($E$3=6),'Marks Entry 6th'!BD34,IF(AND($E$3=7),'Marks Entry 7th'!BD34,"")))</f>
        <v/>
      </c>
      <c r="DH35" s="63" t="str">
        <f t="shared" si="59"/>
        <v/>
      </c>
      <c r="DI35" s="121" t="str">
        <f>IF(OR($E35="",$G35=""),"",IF(AND($E$3=6),'Marks Entry 6th'!BE34,IF(AND($E$3=7),'Marks Entry 7th'!BE34,"")))</f>
        <v/>
      </c>
      <c r="DJ35" s="121" t="str">
        <f>IF(OR($E35="",$G35=""),"",IF(AND($E$3=6),'Marks Entry 6th'!BF34,IF(AND($E$3=7),'Marks Entry 7th'!BF34,"")))</f>
        <v/>
      </c>
      <c r="DK35" s="66" t="str">
        <f t="shared" si="60"/>
        <v/>
      </c>
      <c r="DL35" s="63">
        <f t="shared" si="61"/>
        <v>0</v>
      </c>
      <c r="DM35" s="68" t="str">
        <f>IF(OR($E35="",$G35=""),"",IF(AND($E$3=6),'Marks Entry 6th'!BG34,IF(AND($E$3=7),'Marks Entry 7th'!BG34,"")))</f>
        <v/>
      </c>
      <c r="DN35" s="68" t="str">
        <f>IF(OR($E35="",$G35=""),"",IF(AND($E$3=6),'Marks Entry 6th'!BH34,IF(AND($E$3=7),'Marks Entry 7th'!BH34,"")))</f>
        <v/>
      </c>
      <c r="DO35" s="66" t="str">
        <f t="shared" si="62"/>
        <v/>
      </c>
      <c r="DP35" s="63" t="str">
        <f t="shared" si="63"/>
        <v/>
      </c>
      <c r="DQ35" s="109">
        <f t="shared" si="64"/>
        <v>0</v>
      </c>
      <c r="DR35" s="109" t="str">
        <f t="shared" si="65"/>
        <v/>
      </c>
      <c r="DS35" s="109" t="str">
        <f t="shared" si="66"/>
        <v/>
      </c>
      <c r="DT35" s="109" t="str">
        <f t="shared" si="67"/>
        <v/>
      </c>
      <c r="DU35" s="109" t="str">
        <f t="shared" si="68"/>
        <v/>
      </c>
      <c r="DV35" s="111" t="str">
        <f t="shared" si="69"/>
        <v/>
      </c>
      <c r="DW35" s="53" t="str">
        <f>IF(OR($E35="",$G35=""),"",IF(AND($E$3=6),'Marks Entry 6th'!BI34,IF(AND($E$3=7),'Marks Entry 7th'!BI34,"")))</f>
        <v/>
      </c>
      <c r="DX35" s="53" t="str">
        <f>IF(OR($E35="",$G35=""),"",IF(AND($E$3=6),'Marks Entry 6th'!BJ34,IF(AND($E$3=7),'Marks Entry 7th'!BJ34,"")))</f>
        <v/>
      </c>
      <c r="DY35" s="53" t="str">
        <f>IF(OR($E35="",$G35=""),"",IF(AND($E$3=6),'Marks Entry 6th'!BK34,IF(AND($E$3=7),'Marks Entry 7th'!BK34,"")))</f>
        <v/>
      </c>
      <c r="DZ35" s="53" t="str">
        <f>IF(OR($E35="",$G35=""),"",IF(AND($E$3=6),'Marks Entry 6th'!BL34,IF(AND($E$3=7),'Marks Entry 7th'!BL34,"")))</f>
        <v/>
      </c>
      <c r="EA35" s="53" t="str">
        <f>IF(OR($E35="",$G35=""),"",IF(AND($E$3=6),'Marks Entry 6th'!BM34,IF(AND($E$3=7),'Marks Entry 7th'!BM34,"")))</f>
        <v/>
      </c>
      <c r="EB35" s="122" t="str">
        <f t="shared" si="70"/>
        <v/>
      </c>
      <c r="EC35" s="123">
        <f t="shared" si="71"/>
        <v>0</v>
      </c>
      <c r="ED35" s="123" t="str">
        <f t="shared" si="72"/>
        <v/>
      </c>
      <c r="EE35" s="123" t="str">
        <f t="shared" si="73"/>
        <v/>
      </c>
      <c r="EF35" s="110" t="str">
        <f t="shared" si="74"/>
        <v/>
      </c>
      <c r="EG35" s="53" t="str">
        <f>IF(OR($E35="",$G35=""),"",IF(AND($E$3=6),'Marks Entry 6th'!BN34,IF(AND($E$3=7),'Marks Entry 7th'!BN34,"")))</f>
        <v/>
      </c>
      <c r="EH35" s="53" t="str">
        <f>IF(OR($E35="",$G35=""),"",IF(AND($E$3=6),'Marks Entry 6th'!BO34,IF(AND($E$3=7),'Marks Entry 7th'!BO34,"")))</f>
        <v/>
      </c>
      <c r="EI35" s="53" t="str">
        <f>IF(OR($E35="",$G35=""),"",IF(AND($E$3=6),'Marks Entry 6th'!BP34,IF(AND($E$3=7),'Marks Entry 7th'!BP34,"")))</f>
        <v/>
      </c>
      <c r="EJ35" s="53" t="str">
        <f>IF(OR($E35="",$G35=""),"",IF(AND($E$3=6),'Marks Entry 6th'!BQ34,IF(AND($E$3=7),'Marks Entry 7th'!BQ34,"")))</f>
        <v/>
      </c>
      <c r="EK35" s="53" t="str">
        <f>IF(OR($E35="",$G35=""),"",IF(AND($E$3=6),'Marks Entry 6th'!BR34,IF(AND($E$3=7),'Marks Entry 7th'!BR34,"")))</f>
        <v/>
      </c>
      <c r="EL35" s="122" t="str">
        <f t="shared" si="75"/>
        <v/>
      </c>
      <c r="EM35" s="123">
        <f t="shared" si="76"/>
        <v>0</v>
      </c>
      <c r="EN35" s="123" t="str">
        <f t="shared" si="77"/>
        <v/>
      </c>
      <c r="EO35" s="123" t="str">
        <f t="shared" si="78"/>
        <v/>
      </c>
      <c r="EP35" s="110" t="str">
        <f t="shared" si="79"/>
        <v/>
      </c>
      <c r="EQ35" s="53" t="str">
        <f>IF(OR($E35="",$G35=""),"",IF(AND($E$3=6),'Marks Entry 6th'!BS34,IF(AND($E$3=7),'Marks Entry 7th'!BS34,"")))</f>
        <v/>
      </c>
      <c r="ER35" s="53" t="str">
        <f>IF(OR($E35="",$G35=""),"",IF(AND($E$3=6),'Marks Entry 6th'!BT34,IF(AND($E$3=7),'Marks Entry 7th'!BT34,"")))</f>
        <v/>
      </c>
      <c r="ES35" s="53" t="str">
        <f>IF(OR($E35="",$G35=""),"",IF(AND($E$3=6),'Marks Entry 6th'!BU34,IF(AND($E$3=7),'Marks Entry 7th'!BU34,"")))</f>
        <v/>
      </c>
      <c r="ET35" s="53" t="str">
        <f>IF(OR($E35="",$G35=""),"",IF(AND($E$3=6),'Marks Entry 6th'!BV34,IF(AND($E$3=7),'Marks Entry 7th'!BV34,"")))</f>
        <v/>
      </c>
      <c r="EU35" s="53" t="str">
        <f>IF(OR($E35="",$G35=""),"",IF(AND($E$3=6),'Marks Entry 6th'!BW34,IF(AND($E$3=7),'Marks Entry 7th'!BW34,"")))</f>
        <v/>
      </c>
      <c r="EV35" s="122" t="str">
        <f t="shared" si="80"/>
        <v/>
      </c>
      <c r="EW35" s="123">
        <f t="shared" si="81"/>
        <v>0</v>
      </c>
      <c r="EX35" s="123" t="str">
        <f t="shared" si="82"/>
        <v/>
      </c>
      <c r="EY35" s="123" t="str">
        <f t="shared" si="83"/>
        <v/>
      </c>
      <c r="EZ35" s="110" t="str">
        <f t="shared" si="84"/>
        <v/>
      </c>
      <c r="FA35" s="373" t="str">
        <f>IF(OR($E35="",$G35=""),"",IF(AND('Marks Entry 6th'!BX34="",'Marks Entry 7th'!BX34=""),"",IF(AND($E$3=6),'Marks Entry 6th'!BX34,IF(AND($E$3=7),'Marks Entry 7th'!BX34,""))))</f>
        <v/>
      </c>
      <c r="FB35" s="373" t="str">
        <f>IF(OR($E35="",$G35=""),"",IF(AND('Marks Entry 6th'!BY34="",'Marks Entry 7th'!BY34=""),"",IF(AND($E$3=6),'Marks Entry 6th'!BY34,IF(AND($E$3=7),'Marks Entry 7th'!BY34,""))))</f>
        <v/>
      </c>
      <c r="FC35" s="374" t="str">
        <f t="shared" si="85"/>
        <v/>
      </c>
      <c r="FD35" s="110" t="str">
        <f t="shared" si="86"/>
        <v/>
      </c>
      <c r="FE35" s="373" t="str">
        <f>IF(OR($E35="",$G35=""),"",IF(AND('Marks Entry 6th'!BZ34="",'Marks Entry 7th'!BZ34=""),"",IF(AND($E$3=6),'Marks Entry 6th'!BZ34,IF(AND($E$3=7),'Marks Entry 7th'!BZ34,""))))</f>
        <v/>
      </c>
      <c r="FF35" s="373" t="str">
        <f>IF(OR($E35="",$G35=""),"",IF(AND('Marks Entry 6th'!CA34="",'Marks Entry 7th'!CA34=""),"",IF(AND($E$3=6),'Marks Entry 6th'!CA34,IF(AND($E$3=7),'Marks Entry 7th'!CA34,""))))</f>
        <v/>
      </c>
      <c r="FG35" s="374" t="str">
        <f t="shared" si="87"/>
        <v/>
      </c>
      <c r="FH35" s="110" t="str">
        <f t="shared" si="88"/>
        <v/>
      </c>
      <c r="FI35" s="79" t="str">
        <f t="shared" si="89"/>
        <v/>
      </c>
      <c r="FJ35" s="335" t="str">
        <f t="shared" si="90"/>
        <v/>
      </c>
      <c r="FK35" s="85" t="str">
        <f t="shared" si="91"/>
        <v/>
      </c>
      <c r="FL35" s="226" t="str">
        <f t="shared" si="92"/>
        <v/>
      </c>
      <c r="FM35" s="86" t="str">
        <f t="shared" si="93"/>
        <v/>
      </c>
      <c r="FN35" s="334" t="str">
        <f>IFERROR(IF(B35="NSO","NSO",IF(OR(D35="",G35="",F35=""),"",IF(AND(FJ35&gt;=36,'Master sheet'!$D$11="Hindi"),"कक्षा क्रमोन्नत",IF(AND(FJ35&gt;=36,'Master sheet'!$D$11="English"),"Promoted",IF(AND(FJ35&lt;36,'Master sheet'!$D$11="Hindi"),"पुनः परीक्षा","Re-Exam"))))),"")</f>
        <v/>
      </c>
      <c r="FO35" s="54" t="str">
        <f>IF(OR($E35="",$G35=""),"",IF(AND($E$3=6,'Marks Entry 6th'!CB34=""),"",IF(AND($E$3=7,'Marks Entry 7th'!CB34=""),"",IF(AND($E$3=6),'Marks Entry 6th'!CB34,IF(AND($E$3=7),'Marks Entry 7th'!CB34,"")))))</f>
        <v/>
      </c>
      <c r="FP35" s="54" t="str">
        <f>IF(OR($E35="",$G35=""),"",IF(AND($E$3=6,'Marks Entry 6th'!CC34=""),"",IF(AND($E$3=7,'Marks Entry 7th'!CC34=""),"",IF(AND($E$3=6),'Marks Entry 6th'!CC34,IF(AND($E$3=7),'Marks Entry 7th'!CC34,"")))))</f>
        <v/>
      </c>
      <c r="FQ35" s="55"/>
      <c r="FY35" s="57">
        <f>IF(AND($E$3=6),'Marks Entry 6th'!I34,IF(AND($E$3=7),'Marks Entry 7th'!I34,""))</f>
        <v>0</v>
      </c>
      <c r="FZ35" s="57">
        <f t="shared" si="94"/>
        <v>0</v>
      </c>
    </row>
    <row r="36" spans="1:182" ht="18.95" customHeight="1">
      <c r="A36" s="69">
        <v>29</v>
      </c>
      <c r="B36" s="69" t="str">
        <f>IF(OR(FY36=0,FY36=""),"",IF(AND($E$3=6),'Marks Entry 6th'!I35,IF(AND($E$3=7),'Marks Entry 7th'!I35,"")))</f>
        <v/>
      </c>
      <c r="C36" s="70" t="str">
        <f>IF(OR(B36=0,B36=""),"",IF(AND($E$3=6,'Marks Entry 6th'!B35=""),"",IF(AND($E$3=7,'Marks Entry 7th'!B35=""),"",IF(AND($E$3=6,'Marks Entry 6th'!B35),'Marks Entry 6th'!B35,IF(AND($E$3=7),'Marks Entry 7th'!B35,"")))))</f>
        <v/>
      </c>
      <c r="D36" s="70" t="str">
        <f>IF(OR(B36=0,B36=""),"",IF(AND($E$3=6,'Marks Entry 6th'!C35=""),"",IF(AND($E$3=7,'Marks Entry 7th'!C35=""),"",IF(AND($E$3=6),'Marks Entry 6th'!C35,IF(AND($E$3=7),'Marks Entry 7th'!C35,"")))))</f>
        <v/>
      </c>
      <c r="E36" s="307" t="str">
        <f>IF(OR(B36=0,B36=""),"",IF(AND($E$3=6,'Marks Entry 6th'!E35=""),"",IF(AND($E$3=7,'Marks Entry 7th'!E35=""),"",IF(AND($E$3=6),'Marks Entry 6th'!E35,IF(AND($E$3=7),'Marks Entry 7th'!E35,"")))))</f>
        <v/>
      </c>
      <c r="F36" s="70" t="str">
        <f>IF(OR(B36=0,B36=""),"",IF(AND($E$3=6,'Marks Entry 6th'!D35=""),"",IF(AND($E$3=7,'Marks Entry 7th'!D35=""),"",IF(AND($E$3=6),'Marks Entry 6th'!D35,IF(AND($E$3=7),'Marks Entry 7th'!D35,"")))))</f>
        <v/>
      </c>
      <c r="G36" s="306" t="str">
        <f>IF(OR(B36=0,B36=""),"",IF(AND($E$3=6,'Marks Entry 6th'!F35=""),"",IF(AND($E$3=7,'Marks Entry 7th'!F35=""),"",IF(AND($E$3=6),UPPER('Marks Entry 6th'!F35),IF(AND($E$3=7),UPPER('Marks Entry 7th'!F35),"")))))</f>
        <v/>
      </c>
      <c r="H36" s="306" t="str">
        <f>IF(OR(B36=0,B36=""),"",IF(AND($E$3=6,'Marks Entry 6th'!G35=""),"",IF(AND($E$3=7,'Marks Entry 7th'!G35=""),"",IF(AND($E$3=6),UPPER('Marks Entry 6th'!G35),IF(AND($E$3=7),UPPER('Marks Entry 7th'!G35),"")))))</f>
        <v/>
      </c>
      <c r="I36" s="306" t="str">
        <f>IF(OR(B36=0,B36=""),"",IF(AND($E$3=6,'Marks Entry 6th'!H35=""),"",IF(AND($E$3=7,'Marks Entry 7th'!H35=""),"",IF(AND($E$3=6),UPPER('Marks Entry 6th'!H35),IF(AND($E$3=7),UPPER('Marks Entry 7th'!H35),"")))))</f>
        <v/>
      </c>
      <c r="J36" s="65" t="str">
        <f>IF(OR(B36=0,B36=""),"",IF(AND($E$3=6,'Marks Entry 6th'!J35=""),"",IF(AND($E$3=7,'Marks Entry 7th'!J35=""),"",IF(AND($E$3=6),'Marks Entry 6th'!J35,IF(AND($E$3=7),'Marks Entry 7th'!J35,"")))))</f>
        <v/>
      </c>
      <c r="K36" s="65" t="str">
        <f>IF(OR(B36=0,B36=""),"",IF(AND($E$3=6,'Marks Entry 6th'!K35=""),"",IF(AND($E$3=7,'Marks Entry 7th'!K35=""),"",IF(AND($E$3=6),'Marks Entry 6th'!K35,IF(AND($E$3=7),'Marks Entry 7th'!K35,"")))))</f>
        <v/>
      </c>
      <c r="L36" s="121" t="str">
        <f>IF(OR($E36="",$G36=""),"",IF(AND($E$3=6),'Marks Entry 6th'!L35,IF(AND($E$3=7),'Marks Entry 7th'!L35,"")))</f>
        <v/>
      </c>
      <c r="M36" s="121" t="str">
        <f>IF(OR($E36="",$G36=""),"",IF(AND($E$3=6),'Marks Entry 6th'!M35,IF(AND($E$3=7),'Marks Entry 7th'!M35,"")))</f>
        <v/>
      </c>
      <c r="N36" s="121" t="str">
        <f>IF(OR($E36="",$G36=""),"",IF(AND($E$3=6),'Marks Entry 6th'!N35,IF(AND($E$3=7),'Marks Entry 7th'!N35,"")))</f>
        <v/>
      </c>
      <c r="O36" s="121" t="str">
        <f>IF(OR($E36="",$G36=""),"",IF(AND($E$3=6),'Marks Entry 6th'!O35,IF(AND($E$3=7),'Marks Entry 7th'!O35,"")))</f>
        <v/>
      </c>
      <c r="P36" s="63" t="str">
        <f t="shared" si="4"/>
        <v/>
      </c>
      <c r="Q36" s="121" t="str">
        <f>IF(OR($E36="",$G36=""),"",IF(AND($E$3=6),'Marks Entry 6th'!P35,IF(AND($E$3=7),'Marks Entry 7th'!P35,"")))</f>
        <v/>
      </c>
      <c r="R36" s="121" t="str">
        <f>IF(OR($E36="",$G36=""),"",IF(AND($E$3=6),'Marks Entry 6th'!Q35,IF(AND($E$3=7),'Marks Entry 7th'!Q35,"")))</f>
        <v/>
      </c>
      <c r="S36" s="66" t="str">
        <f t="shared" si="5"/>
        <v/>
      </c>
      <c r="T36" s="63">
        <f t="shared" si="6"/>
        <v>0</v>
      </c>
      <c r="U36" s="68" t="str">
        <f>IF(OR($E36="",$G36=""),"",IF(AND($E$3=6),'Marks Entry 6th'!R35,IF(AND($E$3=7),'Marks Entry 7th'!R35,"")))</f>
        <v/>
      </c>
      <c r="V36" s="68" t="str">
        <f>IF(OR($E36="",$G36=""),"",IF(AND($E$3=6),'Marks Entry 6th'!S35,IF(AND($E$3=7),'Marks Entry 7th'!S35,"")))</f>
        <v/>
      </c>
      <c r="W36" s="67" t="str">
        <f t="shared" si="7"/>
        <v/>
      </c>
      <c r="X36" s="63" t="str">
        <f t="shared" si="8"/>
        <v/>
      </c>
      <c r="Y36" s="109">
        <f t="shared" si="9"/>
        <v>0</v>
      </c>
      <c r="Z36" s="109" t="str">
        <f t="shared" si="10"/>
        <v/>
      </c>
      <c r="AA36" s="109" t="str">
        <f t="shared" si="11"/>
        <v/>
      </c>
      <c r="AB36" s="109" t="str">
        <f t="shared" si="12"/>
        <v/>
      </c>
      <c r="AC36" s="109" t="str">
        <f t="shared" si="13"/>
        <v/>
      </c>
      <c r="AD36" s="111" t="str">
        <f t="shared" si="14"/>
        <v/>
      </c>
      <c r="AE36" s="121" t="str">
        <f>IF(OR($E36="",$G36=""),"",IF(AND($E$3=6),'Marks Entry 6th'!T35,IF(AND($E$3=7),'Marks Entry 7th'!T35,"")))</f>
        <v/>
      </c>
      <c r="AF36" s="121" t="str">
        <f>IF(OR($E36="",$G36=""),"",IF(AND($E$3=6),'Marks Entry 6th'!U35,IF(AND($E$3=7),'Marks Entry 7th'!U35,"")))</f>
        <v/>
      </c>
      <c r="AG36" s="121" t="str">
        <f>IF(OR($E36="",$G36=""),"",IF(AND($E$3=6),'Marks Entry 6th'!V35,IF(AND($E$3=7),'Marks Entry 7th'!V35,"")))</f>
        <v/>
      </c>
      <c r="AH36" s="121" t="str">
        <f>IF(OR($E36="",$G36=""),"",IF(AND($E$3=6),'Marks Entry 6th'!W35,IF(AND($E$3=7),'Marks Entry 7th'!W35,"")))</f>
        <v/>
      </c>
      <c r="AI36" s="63" t="str">
        <f t="shared" si="15"/>
        <v/>
      </c>
      <c r="AJ36" s="121" t="str">
        <f>IF(OR($E36="",$G36=""),"",IF(AND($E$3=6),'Marks Entry 6th'!X35,IF(AND($E$3=7),'Marks Entry 7th'!X35,"")))</f>
        <v/>
      </c>
      <c r="AK36" s="121" t="str">
        <f>IF(OR($E36="",$G36=""),"",IF(AND($E$3=6),'Marks Entry 6th'!Y35,IF(AND($E$3=7),'Marks Entry 7th'!Y35,"")))</f>
        <v/>
      </c>
      <c r="AL36" s="66" t="str">
        <f t="shared" si="16"/>
        <v/>
      </c>
      <c r="AM36" s="63">
        <f t="shared" si="17"/>
        <v>0</v>
      </c>
      <c r="AN36" s="68" t="str">
        <f>IF(OR($E36="",$G36=""),"",IF(AND($E$3=6),'Marks Entry 6th'!Z35,IF(AND($E$3=7),'Marks Entry 7th'!Z35,"")))</f>
        <v/>
      </c>
      <c r="AO36" s="68" t="str">
        <f>IF(OR($E36="",$G36=""),"",IF(AND($E$3=6),'Marks Entry 6th'!AA35,IF(AND($E$3=7),'Marks Entry 7th'!AA35,"")))</f>
        <v/>
      </c>
      <c r="AP36" s="66" t="str">
        <f t="shared" si="18"/>
        <v/>
      </c>
      <c r="AQ36" s="63" t="str">
        <f t="shared" si="19"/>
        <v/>
      </c>
      <c r="AR36" s="109">
        <f t="shared" si="20"/>
        <v>0</v>
      </c>
      <c r="AS36" s="109" t="str">
        <f t="shared" si="21"/>
        <v/>
      </c>
      <c r="AT36" s="109" t="str">
        <f t="shared" si="22"/>
        <v/>
      </c>
      <c r="AU36" s="109" t="str">
        <f t="shared" si="23"/>
        <v/>
      </c>
      <c r="AV36" s="109" t="str">
        <f t="shared" si="24"/>
        <v/>
      </c>
      <c r="AW36" s="111" t="str">
        <f t="shared" si="25"/>
        <v/>
      </c>
      <c r="AX36" s="314" t="str">
        <f>IF(OR($E36="",$G36=""),"",IF(AND($E$3=6),'Marks Entry 6th'!AB35,IF(AND($E$3=7),'Marks Entry 7th'!AB35,"")))</f>
        <v/>
      </c>
      <c r="AY36" s="121" t="str">
        <f>IF(OR($E36="",$G36=""),"",IF(AND($E$3=6),'Marks Entry 6th'!AC35,IF(AND($E$3=7),'Marks Entry 7th'!AC35,"")))</f>
        <v/>
      </c>
      <c r="AZ36" s="121" t="str">
        <f>IF(OR($E36="",$G36=""),"",IF(AND($E$3=6),'Marks Entry 6th'!AD35,IF(AND($E$3=7),'Marks Entry 7th'!AD35,"")))</f>
        <v/>
      </c>
      <c r="BA36" s="121" t="str">
        <f>IF(OR($E36="",$G36=""),"",IF(AND($E$3=6),'Marks Entry 6th'!AE35,IF(AND($E$3=7),'Marks Entry 7th'!AE35,"")))</f>
        <v/>
      </c>
      <c r="BB36" s="121" t="str">
        <f>IF(OR($E36="",$G36=""),"",IF(AND($E$3=6),'Marks Entry 6th'!AF35,IF(AND($E$3=7),'Marks Entry 7th'!AF35,"")))</f>
        <v/>
      </c>
      <c r="BC36" s="63" t="str">
        <f t="shared" si="26"/>
        <v/>
      </c>
      <c r="BD36" s="121" t="str">
        <f>IF(OR($E36="",$G36=""),"",IF(AND($E$3=6),'Marks Entry 6th'!AG35,IF(AND($E$3=7),'Marks Entry 7th'!AG35,"")))</f>
        <v/>
      </c>
      <c r="BE36" s="121" t="str">
        <f>IF(OR($E36="",$G36=""),"",IF(AND($E$3=6),'Marks Entry 6th'!AH35,IF(AND($E$3=7),'Marks Entry 7th'!AH35,"")))</f>
        <v/>
      </c>
      <c r="BF36" s="66" t="str">
        <f t="shared" si="27"/>
        <v/>
      </c>
      <c r="BG36" s="63">
        <f t="shared" si="28"/>
        <v>0</v>
      </c>
      <c r="BH36" s="68" t="str">
        <f>IF(OR($E36="",$G36=""),"",IF(AND($E$3=6),'Marks Entry 6th'!AI35,IF(AND($E$3=7),'Marks Entry 7th'!AI35,"")))</f>
        <v/>
      </c>
      <c r="BI36" s="68" t="str">
        <f>IF(OR($E36="",$G36=""),"",IF(AND($E$3=6),'Marks Entry 6th'!AJ35,IF(AND($E$3=7),'Marks Entry 7th'!AJ35,"")))</f>
        <v/>
      </c>
      <c r="BJ36" s="66" t="str">
        <f t="shared" si="29"/>
        <v/>
      </c>
      <c r="BK36" s="63" t="str">
        <f t="shared" si="30"/>
        <v/>
      </c>
      <c r="BL36" s="109">
        <f t="shared" si="31"/>
        <v>0</v>
      </c>
      <c r="BM36" s="109" t="str">
        <f t="shared" si="32"/>
        <v/>
      </c>
      <c r="BN36" s="109" t="str">
        <f t="shared" si="33"/>
        <v/>
      </c>
      <c r="BO36" s="109" t="str">
        <f t="shared" si="34"/>
        <v/>
      </c>
      <c r="BP36" s="109" t="str">
        <f t="shared" si="35"/>
        <v/>
      </c>
      <c r="BQ36" s="111" t="str">
        <f t="shared" si="36"/>
        <v/>
      </c>
      <c r="BR36" s="121" t="str">
        <f>IF(OR($E36="",$G36=""),"",IF(AND($E$3=6),'Marks Entry 6th'!AK35,IF(AND($E$3=7),'Marks Entry 7th'!AK35,"")))</f>
        <v/>
      </c>
      <c r="BS36" s="121" t="str">
        <f>IF(OR($E36="",$G36=""),"",IF(AND($E$3=6),'Marks Entry 6th'!AL35,IF(AND($E$3=7),'Marks Entry 7th'!AL35,"")))</f>
        <v/>
      </c>
      <c r="BT36" s="121" t="str">
        <f>IF(OR($E36="",$G36=""),"",IF(AND($E$3=6),'Marks Entry 6th'!AM35,IF(AND($E$3=7),'Marks Entry 7th'!AM35,"")))</f>
        <v/>
      </c>
      <c r="BU36" s="121" t="str">
        <f>IF(OR($E36="",$G36=""),"",IF(AND($E$3=6),'Marks Entry 6th'!AN35,IF(AND($E$3=7),'Marks Entry 7th'!AN35,"")))</f>
        <v/>
      </c>
      <c r="BV36" s="63" t="str">
        <f t="shared" si="37"/>
        <v/>
      </c>
      <c r="BW36" s="121" t="str">
        <f>IF(OR($E36="",$G36=""),"",IF(AND($E$3=6),'Marks Entry 6th'!AO35,IF(AND($E$3=7),'Marks Entry 7th'!AO35,"")))</f>
        <v/>
      </c>
      <c r="BX36" s="121" t="str">
        <f>IF(OR($E36="",$G36=""),"",IF(AND($E$3=6),'Marks Entry 6th'!AP35,IF(AND($E$3=7),'Marks Entry 7th'!AP35,"")))</f>
        <v/>
      </c>
      <c r="BY36" s="66" t="str">
        <f t="shared" si="38"/>
        <v/>
      </c>
      <c r="BZ36" s="63">
        <f t="shared" si="39"/>
        <v>0</v>
      </c>
      <c r="CA36" s="68" t="str">
        <f>IF(OR($E36="",$G36=""),"",IF(AND($E$3=6),'Marks Entry 6th'!AQ35,IF(AND($E$3=7),'Marks Entry 7th'!AQ35,"")))</f>
        <v/>
      </c>
      <c r="CB36" s="68" t="str">
        <f>IF(OR($E36="",$G36=""),"",IF(AND($E$3=6),'Marks Entry 6th'!AR35,IF(AND($E$3=7),'Marks Entry 7th'!AR35,"")))</f>
        <v/>
      </c>
      <c r="CC36" s="66" t="str">
        <f t="shared" si="40"/>
        <v/>
      </c>
      <c r="CD36" s="63" t="str">
        <f t="shared" si="41"/>
        <v/>
      </c>
      <c r="CE36" s="109">
        <f t="shared" si="42"/>
        <v>0</v>
      </c>
      <c r="CF36" s="109" t="str">
        <f t="shared" si="43"/>
        <v/>
      </c>
      <c r="CG36" s="109" t="str">
        <f t="shared" si="44"/>
        <v/>
      </c>
      <c r="CH36" s="109" t="str">
        <f t="shared" si="45"/>
        <v/>
      </c>
      <c r="CI36" s="109" t="str">
        <f t="shared" si="46"/>
        <v/>
      </c>
      <c r="CJ36" s="111" t="str">
        <f t="shared" si="47"/>
        <v/>
      </c>
      <c r="CK36" s="121" t="str">
        <f>IF(OR($E36="",$G36=""),"",IF(AND($E$3=6),'Marks Entry 6th'!AS35,IF(AND($E$3=7),'Marks Entry 7th'!AS35,"")))</f>
        <v/>
      </c>
      <c r="CL36" s="121" t="str">
        <f>IF(OR($E36="",$G36=""),"",IF(AND($E$3=6),'Marks Entry 6th'!AT35,IF(AND($E$3=7),'Marks Entry 7th'!AT35,"")))</f>
        <v/>
      </c>
      <c r="CM36" s="121" t="str">
        <f>IF(OR($E36="",$G36=""),"",IF(AND($E$3=6),'Marks Entry 6th'!AU35,IF(AND($E$3=7),'Marks Entry 7th'!AU35,"")))</f>
        <v/>
      </c>
      <c r="CN36" s="121" t="str">
        <f>IF(OR($E36="",$G36=""),"",IF(AND($E$3=6),'Marks Entry 6th'!AV35,IF(AND($E$3=7),'Marks Entry 7th'!AV35,"")))</f>
        <v/>
      </c>
      <c r="CO36" s="63" t="str">
        <f t="shared" si="48"/>
        <v/>
      </c>
      <c r="CP36" s="121" t="str">
        <f>IF(OR($E36="",$G36=""),"",IF(AND($E$3=6),'Marks Entry 6th'!AW35,IF(AND($E$3=7),'Marks Entry 7th'!AW35,"")))</f>
        <v/>
      </c>
      <c r="CQ36" s="121" t="str">
        <f>IF(OR($E36="",$G36=""),"",IF(AND($E$3=6),'Marks Entry 6th'!AX35,IF(AND($E$3=7),'Marks Entry 7th'!AX35,"")))</f>
        <v/>
      </c>
      <c r="CR36" s="66" t="str">
        <f t="shared" si="49"/>
        <v/>
      </c>
      <c r="CS36" s="63">
        <f t="shared" si="50"/>
        <v>0</v>
      </c>
      <c r="CT36" s="68" t="str">
        <f>IF(OR($E36="",$G36=""),"",IF(AND($E$3=6),'Marks Entry 6th'!AY35,IF(AND($E$3=7),'Marks Entry 7th'!AY35,"")))</f>
        <v/>
      </c>
      <c r="CU36" s="68" t="str">
        <f>IF(OR($E36="",$G36=""),"",IF(AND($E$3=6),'Marks Entry 6th'!AZ35,IF(AND($E$3=7),'Marks Entry 7th'!AZ35,"")))</f>
        <v/>
      </c>
      <c r="CV36" s="66" t="str">
        <f t="shared" si="51"/>
        <v/>
      </c>
      <c r="CW36" s="63" t="str">
        <f t="shared" si="52"/>
        <v/>
      </c>
      <c r="CX36" s="109">
        <f t="shared" si="53"/>
        <v>0</v>
      </c>
      <c r="CY36" s="109" t="str">
        <f t="shared" si="54"/>
        <v/>
      </c>
      <c r="CZ36" s="109" t="str">
        <f t="shared" si="55"/>
        <v/>
      </c>
      <c r="DA36" s="109" t="str">
        <f t="shared" si="56"/>
        <v/>
      </c>
      <c r="DB36" s="109" t="str">
        <f t="shared" si="57"/>
        <v/>
      </c>
      <c r="DC36" s="111" t="str">
        <f t="shared" si="58"/>
        <v/>
      </c>
      <c r="DD36" s="121" t="str">
        <f>IF(OR($E36="",$G36=""),"",IF(AND($E$3=6),'Marks Entry 6th'!BA35,IF(AND($E$3=7),'Marks Entry 7th'!BA35,"")))</f>
        <v/>
      </c>
      <c r="DE36" s="121" t="str">
        <f>IF(OR($E36="",$G36=""),"",IF(AND($E$3=6),'Marks Entry 6th'!BB35,IF(AND($E$3=7),'Marks Entry 7th'!BB35,"")))</f>
        <v/>
      </c>
      <c r="DF36" s="121" t="str">
        <f>IF(OR($E36="",$G36=""),"",IF(AND($E$3=6),'Marks Entry 6th'!BC35,IF(AND($E$3=7),'Marks Entry 7th'!BC35,"")))</f>
        <v/>
      </c>
      <c r="DG36" s="121" t="str">
        <f>IF(OR($E36="",$G36=""),"",IF(AND($E$3=6),'Marks Entry 6th'!BD35,IF(AND($E$3=7),'Marks Entry 7th'!BD35,"")))</f>
        <v/>
      </c>
      <c r="DH36" s="63" t="str">
        <f t="shared" si="59"/>
        <v/>
      </c>
      <c r="DI36" s="121" t="str">
        <f>IF(OR($E36="",$G36=""),"",IF(AND($E$3=6),'Marks Entry 6th'!BE35,IF(AND($E$3=7),'Marks Entry 7th'!BE35,"")))</f>
        <v/>
      </c>
      <c r="DJ36" s="121" t="str">
        <f>IF(OR($E36="",$G36=""),"",IF(AND($E$3=6),'Marks Entry 6th'!BF35,IF(AND($E$3=7),'Marks Entry 7th'!BF35,"")))</f>
        <v/>
      </c>
      <c r="DK36" s="66" t="str">
        <f t="shared" si="60"/>
        <v/>
      </c>
      <c r="DL36" s="63">
        <f t="shared" si="61"/>
        <v>0</v>
      </c>
      <c r="DM36" s="68" t="str">
        <f>IF(OR($E36="",$G36=""),"",IF(AND($E$3=6),'Marks Entry 6th'!BG35,IF(AND($E$3=7),'Marks Entry 7th'!BG35,"")))</f>
        <v/>
      </c>
      <c r="DN36" s="68" t="str">
        <f>IF(OR($E36="",$G36=""),"",IF(AND($E$3=6),'Marks Entry 6th'!BH35,IF(AND($E$3=7),'Marks Entry 7th'!BH35,"")))</f>
        <v/>
      </c>
      <c r="DO36" s="66" t="str">
        <f t="shared" si="62"/>
        <v/>
      </c>
      <c r="DP36" s="63" t="str">
        <f t="shared" si="63"/>
        <v/>
      </c>
      <c r="DQ36" s="109">
        <f t="shared" si="64"/>
        <v>0</v>
      </c>
      <c r="DR36" s="109" t="str">
        <f t="shared" si="65"/>
        <v/>
      </c>
      <c r="DS36" s="109" t="str">
        <f t="shared" si="66"/>
        <v/>
      </c>
      <c r="DT36" s="109" t="str">
        <f t="shared" si="67"/>
        <v/>
      </c>
      <c r="DU36" s="109" t="str">
        <f t="shared" si="68"/>
        <v/>
      </c>
      <c r="DV36" s="111" t="str">
        <f t="shared" si="69"/>
        <v/>
      </c>
      <c r="DW36" s="53" t="str">
        <f>IF(OR($E36="",$G36=""),"",IF(AND($E$3=6),'Marks Entry 6th'!BI35,IF(AND($E$3=7),'Marks Entry 7th'!BI35,"")))</f>
        <v/>
      </c>
      <c r="DX36" s="53" t="str">
        <f>IF(OR($E36="",$G36=""),"",IF(AND($E$3=6),'Marks Entry 6th'!BJ35,IF(AND($E$3=7),'Marks Entry 7th'!BJ35,"")))</f>
        <v/>
      </c>
      <c r="DY36" s="53" t="str">
        <f>IF(OR($E36="",$G36=""),"",IF(AND($E$3=6),'Marks Entry 6th'!BK35,IF(AND($E$3=7),'Marks Entry 7th'!BK35,"")))</f>
        <v/>
      </c>
      <c r="DZ36" s="53" t="str">
        <f>IF(OR($E36="",$G36=""),"",IF(AND($E$3=6),'Marks Entry 6th'!BL35,IF(AND($E$3=7),'Marks Entry 7th'!BL35,"")))</f>
        <v/>
      </c>
      <c r="EA36" s="53" t="str">
        <f>IF(OR($E36="",$G36=""),"",IF(AND($E$3=6),'Marks Entry 6th'!BM35,IF(AND($E$3=7),'Marks Entry 7th'!BM35,"")))</f>
        <v/>
      </c>
      <c r="EB36" s="122" t="str">
        <f t="shared" si="70"/>
        <v/>
      </c>
      <c r="EC36" s="123">
        <f t="shared" si="71"/>
        <v>0</v>
      </c>
      <c r="ED36" s="123" t="str">
        <f t="shared" si="72"/>
        <v/>
      </c>
      <c r="EE36" s="123" t="str">
        <f t="shared" si="73"/>
        <v/>
      </c>
      <c r="EF36" s="110" t="str">
        <f t="shared" si="74"/>
        <v/>
      </c>
      <c r="EG36" s="53" t="str">
        <f>IF(OR($E36="",$G36=""),"",IF(AND($E$3=6),'Marks Entry 6th'!BN35,IF(AND($E$3=7),'Marks Entry 7th'!BN35,"")))</f>
        <v/>
      </c>
      <c r="EH36" s="53" t="str">
        <f>IF(OR($E36="",$G36=""),"",IF(AND($E$3=6),'Marks Entry 6th'!BO35,IF(AND($E$3=7),'Marks Entry 7th'!BO35,"")))</f>
        <v/>
      </c>
      <c r="EI36" s="53" t="str">
        <f>IF(OR($E36="",$G36=""),"",IF(AND($E$3=6),'Marks Entry 6th'!BP35,IF(AND($E$3=7),'Marks Entry 7th'!BP35,"")))</f>
        <v/>
      </c>
      <c r="EJ36" s="53" t="str">
        <f>IF(OR($E36="",$G36=""),"",IF(AND($E$3=6),'Marks Entry 6th'!BQ35,IF(AND($E$3=7),'Marks Entry 7th'!BQ35,"")))</f>
        <v/>
      </c>
      <c r="EK36" s="53" t="str">
        <f>IF(OR($E36="",$G36=""),"",IF(AND($E$3=6),'Marks Entry 6th'!BR35,IF(AND($E$3=7),'Marks Entry 7th'!BR35,"")))</f>
        <v/>
      </c>
      <c r="EL36" s="122" t="str">
        <f t="shared" si="75"/>
        <v/>
      </c>
      <c r="EM36" s="123">
        <f t="shared" si="76"/>
        <v>0</v>
      </c>
      <c r="EN36" s="123" t="str">
        <f t="shared" si="77"/>
        <v/>
      </c>
      <c r="EO36" s="123" t="str">
        <f t="shared" si="78"/>
        <v/>
      </c>
      <c r="EP36" s="110" t="str">
        <f t="shared" si="79"/>
        <v/>
      </c>
      <c r="EQ36" s="53" t="str">
        <f>IF(OR($E36="",$G36=""),"",IF(AND($E$3=6),'Marks Entry 6th'!BS35,IF(AND($E$3=7),'Marks Entry 7th'!BS35,"")))</f>
        <v/>
      </c>
      <c r="ER36" s="53" t="str">
        <f>IF(OR($E36="",$G36=""),"",IF(AND($E$3=6),'Marks Entry 6th'!BT35,IF(AND($E$3=7),'Marks Entry 7th'!BT35,"")))</f>
        <v/>
      </c>
      <c r="ES36" s="53" t="str">
        <f>IF(OR($E36="",$G36=""),"",IF(AND($E$3=6),'Marks Entry 6th'!BU35,IF(AND($E$3=7),'Marks Entry 7th'!BU35,"")))</f>
        <v/>
      </c>
      <c r="ET36" s="53" t="str">
        <f>IF(OR($E36="",$G36=""),"",IF(AND($E$3=6),'Marks Entry 6th'!BV35,IF(AND($E$3=7),'Marks Entry 7th'!BV35,"")))</f>
        <v/>
      </c>
      <c r="EU36" s="53" t="str">
        <f>IF(OR($E36="",$G36=""),"",IF(AND($E$3=6),'Marks Entry 6th'!BW35,IF(AND($E$3=7),'Marks Entry 7th'!BW35,"")))</f>
        <v/>
      </c>
      <c r="EV36" s="122" t="str">
        <f t="shared" si="80"/>
        <v/>
      </c>
      <c r="EW36" s="123">
        <f t="shared" si="81"/>
        <v>0</v>
      </c>
      <c r="EX36" s="123" t="str">
        <f t="shared" si="82"/>
        <v/>
      </c>
      <c r="EY36" s="123" t="str">
        <f t="shared" si="83"/>
        <v/>
      </c>
      <c r="EZ36" s="110" t="str">
        <f t="shared" si="84"/>
        <v/>
      </c>
      <c r="FA36" s="373" t="str">
        <f>IF(OR($E36="",$G36=""),"",IF(AND('Marks Entry 6th'!BX35="",'Marks Entry 7th'!BX35=""),"",IF(AND($E$3=6),'Marks Entry 6th'!BX35,IF(AND($E$3=7),'Marks Entry 7th'!BX35,""))))</f>
        <v/>
      </c>
      <c r="FB36" s="373" t="str">
        <f>IF(OR($E36="",$G36=""),"",IF(AND('Marks Entry 6th'!BY35="",'Marks Entry 7th'!BY35=""),"",IF(AND($E$3=6),'Marks Entry 6th'!BY35,IF(AND($E$3=7),'Marks Entry 7th'!BY35,""))))</f>
        <v/>
      </c>
      <c r="FC36" s="374" t="str">
        <f t="shared" si="85"/>
        <v/>
      </c>
      <c r="FD36" s="110" t="str">
        <f t="shared" si="86"/>
        <v/>
      </c>
      <c r="FE36" s="373" t="str">
        <f>IF(OR($E36="",$G36=""),"",IF(AND('Marks Entry 6th'!BZ35="",'Marks Entry 7th'!BZ35=""),"",IF(AND($E$3=6),'Marks Entry 6th'!BZ35,IF(AND($E$3=7),'Marks Entry 7th'!BZ35,""))))</f>
        <v/>
      </c>
      <c r="FF36" s="373" t="str">
        <f>IF(OR($E36="",$G36=""),"",IF(AND('Marks Entry 6th'!CA35="",'Marks Entry 7th'!CA35=""),"",IF(AND($E$3=6),'Marks Entry 6th'!CA35,IF(AND($E$3=7),'Marks Entry 7th'!CA35,""))))</f>
        <v/>
      </c>
      <c r="FG36" s="374" t="str">
        <f t="shared" si="87"/>
        <v/>
      </c>
      <c r="FH36" s="110" t="str">
        <f t="shared" si="88"/>
        <v/>
      </c>
      <c r="FI36" s="79" t="str">
        <f t="shared" si="89"/>
        <v/>
      </c>
      <c r="FJ36" s="335" t="str">
        <f t="shared" si="90"/>
        <v/>
      </c>
      <c r="FK36" s="85" t="str">
        <f t="shared" si="91"/>
        <v/>
      </c>
      <c r="FL36" s="226" t="str">
        <f t="shared" si="92"/>
        <v/>
      </c>
      <c r="FM36" s="86" t="str">
        <f t="shared" si="93"/>
        <v/>
      </c>
      <c r="FN36" s="334" t="str">
        <f>IFERROR(IF(B36="NSO","NSO",IF(OR(D36="",G36="",F36=""),"",IF(AND(FJ36&gt;=36,'Master sheet'!$D$11="Hindi"),"कक्षा क्रमोन्नत",IF(AND(FJ36&gt;=36,'Master sheet'!$D$11="English"),"Promoted",IF(AND(FJ36&lt;36,'Master sheet'!$D$11="Hindi"),"पुनः परीक्षा","Re-Exam"))))),"")</f>
        <v/>
      </c>
      <c r="FO36" s="54" t="str">
        <f>IF(OR($E36="",$G36=""),"",IF(AND($E$3=6,'Marks Entry 6th'!CB35=""),"",IF(AND($E$3=7,'Marks Entry 7th'!CB35=""),"",IF(AND($E$3=6),'Marks Entry 6th'!CB35,IF(AND($E$3=7),'Marks Entry 7th'!CB35,"")))))</f>
        <v/>
      </c>
      <c r="FP36" s="54" t="str">
        <f>IF(OR($E36="",$G36=""),"",IF(AND($E$3=6,'Marks Entry 6th'!CC35=""),"",IF(AND($E$3=7,'Marks Entry 7th'!CC35=""),"",IF(AND($E$3=6),'Marks Entry 6th'!CC35,IF(AND($E$3=7),'Marks Entry 7th'!CC35,"")))))</f>
        <v/>
      </c>
      <c r="FQ36" s="55"/>
      <c r="FY36" s="57">
        <f>IF(AND($E$3=6),'Marks Entry 6th'!I35,IF(AND($E$3=7),'Marks Entry 7th'!I35,""))</f>
        <v>0</v>
      </c>
      <c r="FZ36" s="57">
        <f t="shared" si="94"/>
        <v>0</v>
      </c>
    </row>
    <row r="37" spans="1:182" ht="18.95" customHeight="1">
      <c r="A37" s="69">
        <v>30</v>
      </c>
      <c r="B37" s="69" t="str">
        <f>IF(OR(FY37=0,FY37=""),"",IF(AND($E$3=6),'Marks Entry 6th'!I36,IF(AND($E$3=7),'Marks Entry 7th'!I36,"")))</f>
        <v/>
      </c>
      <c r="C37" s="70" t="str">
        <f>IF(OR(B37=0,B37=""),"",IF(AND($E$3=6,'Marks Entry 6th'!B36=""),"",IF(AND($E$3=7,'Marks Entry 7th'!B36=""),"",IF(AND($E$3=6,'Marks Entry 6th'!B36),'Marks Entry 6th'!B36,IF(AND($E$3=7),'Marks Entry 7th'!B36,"")))))</f>
        <v/>
      </c>
      <c r="D37" s="70" t="str">
        <f>IF(OR(B37=0,B37=""),"",IF(AND($E$3=6,'Marks Entry 6th'!C36=""),"",IF(AND($E$3=7,'Marks Entry 7th'!C36=""),"",IF(AND($E$3=6),'Marks Entry 6th'!C36,IF(AND($E$3=7),'Marks Entry 7th'!C36,"")))))</f>
        <v/>
      </c>
      <c r="E37" s="307" t="str">
        <f>IF(OR(B37=0,B37=""),"",IF(AND($E$3=6,'Marks Entry 6th'!E36=""),"",IF(AND($E$3=7,'Marks Entry 7th'!E36=""),"",IF(AND($E$3=6),'Marks Entry 6th'!E36,IF(AND($E$3=7),'Marks Entry 7th'!E36,"")))))</f>
        <v/>
      </c>
      <c r="F37" s="70" t="str">
        <f>IF(OR(B37=0,B37=""),"",IF(AND($E$3=6,'Marks Entry 6th'!D36=""),"",IF(AND($E$3=7,'Marks Entry 7th'!D36=""),"",IF(AND($E$3=6),'Marks Entry 6th'!D36,IF(AND($E$3=7),'Marks Entry 7th'!D36,"")))))</f>
        <v/>
      </c>
      <c r="G37" s="306" t="str">
        <f>IF(OR(B37=0,B37=""),"",IF(AND($E$3=6,'Marks Entry 6th'!F36=""),"",IF(AND($E$3=7,'Marks Entry 7th'!F36=""),"",IF(AND($E$3=6),UPPER('Marks Entry 6th'!F36),IF(AND($E$3=7),UPPER('Marks Entry 7th'!F36),"")))))</f>
        <v/>
      </c>
      <c r="H37" s="306" t="str">
        <f>IF(OR(B37=0,B37=""),"",IF(AND($E$3=6,'Marks Entry 6th'!G36=""),"",IF(AND($E$3=7,'Marks Entry 7th'!G36=""),"",IF(AND($E$3=6),UPPER('Marks Entry 6th'!G36),IF(AND($E$3=7),UPPER('Marks Entry 7th'!G36),"")))))</f>
        <v/>
      </c>
      <c r="I37" s="306" t="str">
        <f>IF(OR(B37=0,B37=""),"",IF(AND($E$3=6,'Marks Entry 6th'!H36=""),"",IF(AND($E$3=7,'Marks Entry 7th'!H36=""),"",IF(AND($E$3=6),UPPER('Marks Entry 6th'!H36),IF(AND($E$3=7),UPPER('Marks Entry 7th'!H36),"")))))</f>
        <v/>
      </c>
      <c r="J37" s="65" t="str">
        <f>IF(OR(B37=0,B37=""),"",IF(AND($E$3=6,'Marks Entry 6th'!J36=""),"",IF(AND($E$3=7,'Marks Entry 7th'!J36=""),"",IF(AND($E$3=6),'Marks Entry 6th'!J36,IF(AND($E$3=7),'Marks Entry 7th'!J36,"")))))</f>
        <v/>
      </c>
      <c r="K37" s="65" t="str">
        <f>IF(OR(B37=0,B37=""),"",IF(AND($E$3=6,'Marks Entry 6th'!K36=""),"",IF(AND($E$3=7,'Marks Entry 7th'!K36=""),"",IF(AND($E$3=6),'Marks Entry 6th'!K36,IF(AND($E$3=7),'Marks Entry 7th'!K36,"")))))</f>
        <v/>
      </c>
      <c r="L37" s="121" t="str">
        <f>IF(OR($E37="",$G37=""),"",IF(AND($E$3=6),'Marks Entry 6th'!L36,IF(AND($E$3=7),'Marks Entry 7th'!L36,"")))</f>
        <v/>
      </c>
      <c r="M37" s="121" t="str">
        <f>IF(OR($E37="",$G37=""),"",IF(AND($E$3=6),'Marks Entry 6th'!M36,IF(AND($E$3=7),'Marks Entry 7th'!M36,"")))</f>
        <v/>
      </c>
      <c r="N37" s="121" t="str">
        <f>IF(OR($E37="",$G37=""),"",IF(AND($E$3=6),'Marks Entry 6th'!N36,IF(AND($E$3=7),'Marks Entry 7th'!N36,"")))</f>
        <v/>
      </c>
      <c r="O37" s="121" t="str">
        <f>IF(OR($E37="",$G37=""),"",IF(AND($E$3=6),'Marks Entry 6th'!O36,IF(AND($E$3=7),'Marks Entry 7th'!O36,"")))</f>
        <v/>
      </c>
      <c r="P37" s="63" t="str">
        <f t="shared" si="4"/>
        <v/>
      </c>
      <c r="Q37" s="121" t="str">
        <f>IF(OR($E37="",$G37=""),"",IF(AND($E$3=6),'Marks Entry 6th'!P36,IF(AND($E$3=7),'Marks Entry 7th'!P36,"")))</f>
        <v/>
      </c>
      <c r="R37" s="121" t="str">
        <f>IF(OR($E37="",$G37=""),"",IF(AND($E$3=6),'Marks Entry 6th'!Q36,IF(AND($E$3=7),'Marks Entry 7th'!Q36,"")))</f>
        <v/>
      </c>
      <c r="S37" s="66" t="str">
        <f t="shared" si="5"/>
        <v/>
      </c>
      <c r="T37" s="63">
        <f t="shared" si="6"/>
        <v>0</v>
      </c>
      <c r="U37" s="68" t="str">
        <f>IF(OR($E37="",$G37=""),"",IF(AND($E$3=6),'Marks Entry 6th'!R36,IF(AND($E$3=7),'Marks Entry 7th'!R36,"")))</f>
        <v/>
      </c>
      <c r="V37" s="68" t="str">
        <f>IF(OR($E37="",$G37=""),"",IF(AND($E$3=6),'Marks Entry 6th'!S36,IF(AND($E$3=7),'Marks Entry 7th'!S36,"")))</f>
        <v/>
      </c>
      <c r="W37" s="67" t="str">
        <f t="shared" si="7"/>
        <v/>
      </c>
      <c r="X37" s="63" t="str">
        <f t="shared" si="8"/>
        <v/>
      </c>
      <c r="Y37" s="109">
        <f t="shared" si="9"/>
        <v>0</v>
      </c>
      <c r="Z37" s="109" t="str">
        <f t="shared" si="10"/>
        <v/>
      </c>
      <c r="AA37" s="109" t="str">
        <f t="shared" si="11"/>
        <v/>
      </c>
      <c r="AB37" s="109" t="str">
        <f t="shared" si="12"/>
        <v/>
      </c>
      <c r="AC37" s="109" t="str">
        <f t="shared" si="13"/>
        <v/>
      </c>
      <c r="AD37" s="111" t="str">
        <f t="shared" si="14"/>
        <v/>
      </c>
      <c r="AE37" s="121" t="str">
        <f>IF(OR($E37="",$G37=""),"",IF(AND($E$3=6),'Marks Entry 6th'!T36,IF(AND($E$3=7),'Marks Entry 7th'!T36,"")))</f>
        <v/>
      </c>
      <c r="AF37" s="121" t="str">
        <f>IF(OR($E37="",$G37=""),"",IF(AND($E$3=6),'Marks Entry 6th'!U36,IF(AND($E$3=7),'Marks Entry 7th'!U36,"")))</f>
        <v/>
      </c>
      <c r="AG37" s="121" t="str">
        <f>IF(OR($E37="",$G37=""),"",IF(AND($E$3=6),'Marks Entry 6th'!V36,IF(AND($E$3=7),'Marks Entry 7th'!V36,"")))</f>
        <v/>
      </c>
      <c r="AH37" s="121" t="str">
        <f>IF(OR($E37="",$G37=""),"",IF(AND($E$3=6),'Marks Entry 6th'!W36,IF(AND($E$3=7),'Marks Entry 7th'!W36,"")))</f>
        <v/>
      </c>
      <c r="AI37" s="63" t="str">
        <f t="shared" si="15"/>
        <v/>
      </c>
      <c r="AJ37" s="121" t="str">
        <f>IF(OR($E37="",$G37=""),"",IF(AND($E$3=6),'Marks Entry 6th'!X36,IF(AND($E$3=7),'Marks Entry 7th'!X36,"")))</f>
        <v/>
      </c>
      <c r="AK37" s="121" t="str">
        <f>IF(OR($E37="",$G37=""),"",IF(AND($E$3=6),'Marks Entry 6th'!Y36,IF(AND($E$3=7),'Marks Entry 7th'!Y36,"")))</f>
        <v/>
      </c>
      <c r="AL37" s="66" t="str">
        <f t="shared" si="16"/>
        <v/>
      </c>
      <c r="AM37" s="63">
        <f t="shared" si="17"/>
        <v>0</v>
      </c>
      <c r="AN37" s="68" t="str">
        <f>IF(OR($E37="",$G37=""),"",IF(AND($E$3=6),'Marks Entry 6th'!Z36,IF(AND($E$3=7),'Marks Entry 7th'!Z36,"")))</f>
        <v/>
      </c>
      <c r="AO37" s="68" t="str">
        <f>IF(OR($E37="",$G37=""),"",IF(AND($E$3=6),'Marks Entry 6th'!AA36,IF(AND($E$3=7),'Marks Entry 7th'!AA36,"")))</f>
        <v/>
      </c>
      <c r="AP37" s="66" t="str">
        <f t="shared" si="18"/>
        <v/>
      </c>
      <c r="AQ37" s="63" t="str">
        <f t="shared" si="19"/>
        <v/>
      </c>
      <c r="AR37" s="109">
        <f t="shared" si="20"/>
        <v>0</v>
      </c>
      <c r="AS37" s="109" t="str">
        <f t="shared" si="21"/>
        <v/>
      </c>
      <c r="AT37" s="109" t="str">
        <f t="shared" si="22"/>
        <v/>
      </c>
      <c r="AU37" s="109" t="str">
        <f t="shared" si="23"/>
        <v/>
      </c>
      <c r="AV37" s="109" t="str">
        <f t="shared" si="24"/>
        <v/>
      </c>
      <c r="AW37" s="111" t="str">
        <f t="shared" si="25"/>
        <v/>
      </c>
      <c r="AX37" s="314" t="str">
        <f>IF(OR($E37="",$G37=""),"",IF(AND($E$3=6),'Marks Entry 6th'!AB36,IF(AND($E$3=7),'Marks Entry 7th'!AB36,"")))</f>
        <v/>
      </c>
      <c r="AY37" s="121" t="str">
        <f>IF(OR($E37="",$G37=""),"",IF(AND($E$3=6),'Marks Entry 6th'!AC36,IF(AND($E$3=7),'Marks Entry 7th'!AC36,"")))</f>
        <v/>
      </c>
      <c r="AZ37" s="121" t="str">
        <f>IF(OR($E37="",$G37=""),"",IF(AND($E$3=6),'Marks Entry 6th'!AD36,IF(AND($E$3=7),'Marks Entry 7th'!AD36,"")))</f>
        <v/>
      </c>
      <c r="BA37" s="121" t="str">
        <f>IF(OR($E37="",$G37=""),"",IF(AND($E$3=6),'Marks Entry 6th'!AE36,IF(AND($E$3=7),'Marks Entry 7th'!AE36,"")))</f>
        <v/>
      </c>
      <c r="BB37" s="121" t="str">
        <f>IF(OR($E37="",$G37=""),"",IF(AND($E$3=6),'Marks Entry 6th'!AF36,IF(AND($E$3=7),'Marks Entry 7th'!AF36,"")))</f>
        <v/>
      </c>
      <c r="BC37" s="63" t="str">
        <f t="shared" si="26"/>
        <v/>
      </c>
      <c r="BD37" s="121" t="str">
        <f>IF(OR($E37="",$G37=""),"",IF(AND($E$3=6),'Marks Entry 6th'!AG36,IF(AND($E$3=7),'Marks Entry 7th'!AG36,"")))</f>
        <v/>
      </c>
      <c r="BE37" s="121" t="str">
        <f>IF(OR($E37="",$G37=""),"",IF(AND($E$3=6),'Marks Entry 6th'!AH36,IF(AND($E$3=7),'Marks Entry 7th'!AH36,"")))</f>
        <v/>
      </c>
      <c r="BF37" s="66" t="str">
        <f t="shared" si="27"/>
        <v/>
      </c>
      <c r="BG37" s="63">
        <f t="shared" si="28"/>
        <v>0</v>
      </c>
      <c r="BH37" s="68" t="str">
        <f>IF(OR($E37="",$G37=""),"",IF(AND($E$3=6),'Marks Entry 6th'!AI36,IF(AND($E$3=7),'Marks Entry 7th'!AI36,"")))</f>
        <v/>
      </c>
      <c r="BI37" s="68" t="str">
        <f>IF(OR($E37="",$G37=""),"",IF(AND($E$3=6),'Marks Entry 6th'!AJ36,IF(AND($E$3=7),'Marks Entry 7th'!AJ36,"")))</f>
        <v/>
      </c>
      <c r="BJ37" s="66" t="str">
        <f t="shared" si="29"/>
        <v/>
      </c>
      <c r="BK37" s="63" t="str">
        <f t="shared" si="30"/>
        <v/>
      </c>
      <c r="BL37" s="109">
        <f t="shared" si="31"/>
        <v>0</v>
      </c>
      <c r="BM37" s="109" t="str">
        <f t="shared" si="32"/>
        <v/>
      </c>
      <c r="BN37" s="109" t="str">
        <f t="shared" si="33"/>
        <v/>
      </c>
      <c r="BO37" s="109" t="str">
        <f t="shared" si="34"/>
        <v/>
      </c>
      <c r="BP37" s="109" t="str">
        <f t="shared" si="35"/>
        <v/>
      </c>
      <c r="BQ37" s="111" t="str">
        <f t="shared" si="36"/>
        <v/>
      </c>
      <c r="BR37" s="121" t="str">
        <f>IF(OR($E37="",$G37=""),"",IF(AND($E$3=6),'Marks Entry 6th'!AK36,IF(AND($E$3=7),'Marks Entry 7th'!AK36,"")))</f>
        <v/>
      </c>
      <c r="BS37" s="121" t="str">
        <f>IF(OR($E37="",$G37=""),"",IF(AND($E$3=6),'Marks Entry 6th'!AL36,IF(AND($E$3=7),'Marks Entry 7th'!AL36,"")))</f>
        <v/>
      </c>
      <c r="BT37" s="121" t="str">
        <f>IF(OR($E37="",$G37=""),"",IF(AND($E$3=6),'Marks Entry 6th'!AM36,IF(AND($E$3=7),'Marks Entry 7th'!AM36,"")))</f>
        <v/>
      </c>
      <c r="BU37" s="121" t="str">
        <f>IF(OR($E37="",$G37=""),"",IF(AND($E$3=6),'Marks Entry 6th'!AN36,IF(AND($E$3=7),'Marks Entry 7th'!AN36,"")))</f>
        <v/>
      </c>
      <c r="BV37" s="63" t="str">
        <f t="shared" si="37"/>
        <v/>
      </c>
      <c r="BW37" s="121" t="str">
        <f>IF(OR($E37="",$G37=""),"",IF(AND($E$3=6),'Marks Entry 6th'!AO36,IF(AND($E$3=7),'Marks Entry 7th'!AO36,"")))</f>
        <v/>
      </c>
      <c r="BX37" s="121" t="str">
        <f>IF(OR($E37="",$G37=""),"",IF(AND($E$3=6),'Marks Entry 6th'!AP36,IF(AND($E$3=7),'Marks Entry 7th'!AP36,"")))</f>
        <v/>
      </c>
      <c r="BY37" s="66" t="str">
        <f t="shared" si="38"/>
        <v/>
      </c>
      <c r="BZ37" s="63">
        <f t="shared" si="39"/>
        <v>0</v>
      </c>
      <c r="CA37" s="68" t="str">
        <f>IF(OR($E37="",$G37=""),"",IF(AND($E$3=6),'Marks Entry 6th'!AQ36,IF(AND($E$3=7),'Marks Entry 7th'!AQ36,"")))</f>
        <v/>
      </c>
      <c r="CB37" s="68" t="str">
        <f>IF(OR($E37="",$G37=""),"",IF(AND($E$3=6),'Marks Entry 6th'!AR36,IF(AND($E$3=7),'Marks Entry 7th'!AR36,"")))</f>
        <v/>
      </c>
      <c r="CC37" s="66" t="str">
        <f t="shared" si="40"/>
        <v/>
      </c>
      <c r="CD37" s="63" t="str">
        <f t="shared" si="41"/>
        <v/>
      </c>
      <c r="CE37" s="109">
        <f t="shared" si="42"/>
        <v>0</v>
      </c>
      <c r="CF37" s="109" t="str">
        <f t="shared" si="43"/>
        <v/>
      </c>
      <c r="CG37" s="109" t="str">
        <f t="shared" si="44"/>
        <v/>
      </c>
      <c r="CH37" s="109" t="str">
        <f t="shared" si="45"/>
        <v/>
      </c>
      <c r="CI37" s="109" t="str">
        <f t="shared" si="46"/>
        <v/>
      </c>
      <c r="CJ37" s="111" t="str">
        <f t="shared" si="47"/>
        <v/>
      </c>
      <c r="CK37" s="121" t="str">
        <f>IF(OR($E37="",$G37=""),"",IF(AND($E$3=6),'Marks Entry 6th'!AS36,IF(AND($E$3=7),'Marks Entry 7th'!AS36,"")))</f>
        <v/>
      </c>
      <c r="CL37" s="121" t="str">
        <f>IF(OR($E37="",$G37=""),"",IF(AND($E$3=6),'Marks Entry 6th'!AT36,IF(AND($E$3=7),'Marks Entry 7th'!AT36,"")))</f>
        <v/>
      </c>
      <c r="CM37" s="121" t="str">
        <f>IF(OR($E37="",$G37=""),"",IF(AND($E$3=6),'Marks Entry 6th'!AU36,IF(AND($E$3=7),'Marks Entry 7th'!AU36,"")))</f>
        <v/>
      </c>
      <c r="CN37" s="121" t="str">
        <f>IF(OR($E37="",$G37=""),"",IF(AND($E$3=6),'Marks Entry 6th'!AV36,IF(AND($E$3=7),'Marks Entry 7th'!AV36,"")))</f>
        <v/>
      </c>
      <c r="CO37" s="63" t="str">
        <f t="shared" si="48"/>
        <v/>
      </c>
      <c r="CP37" s="121" t="str">
        <f>IF(OR($E37="",$G37=""),"",IF(AND($E$3=6),'Marks Entry 6th'!AW36,IF(AND($E$3=7),'Marks Entry 7th'!AW36,"")))</f>
        <v/>
      </c>
      <c r="CQ37" s="121" t="str">
        <f>IF(OR($E37="",$G37=""),"",IF(AND($E$3=6),'Marks Entry 6th'!AX36,IF(AND($E$3=7),'Marks Entry 7th'!AX36,"")))</f>
        <v/>
      </c>
      <c r="CR37" s="66" t="str">
        <f t="shared" si="49"/>
        <v/>
      </c>
      <c r="CS37" s="63">
        <f t="shared" si="50"/>
        <v>0</v>
      </c>
      <c r="CT37" s="68" t="str">
        <f>IF(OR($E37="",$G37=""),"",IF(AND($E$3=6),'Marks Entry 6th'!AY36,IF(AND($E$3=7),'Marks Entry 7th'!AY36,"")))</f>
        <v/>
      </c>
      <c r="CU37" s="68" t="str">
        <f>IF(OR($E37="",$G37=""),"",IF(AND($E$3=6),'Marks Entry 6th'!AZ36,IF(AND($E$3=7),'Marks Entry 7th'!AZ36,"")))</f>
        <v/>
      </c>
      <c r="CV37" s="66" t="str">
        <f t="shared" si="51"/>
        <v/>
      </c>
      <c r="CW37" s="63" t="str">
        <f t="shared" si="52"/>
        <v/>
      </c>
      <c r="CX37" s="109">
        <f t="shared" si="53"/>
        <v>0</v>
      </c>
      <c r="CY37" s="109" t="str">
        <f t="shared" si="54"/>
        <v/>
      </c>
      <c r="CZ37" s="109" t="str">
        <f t="shared" si="55"/>
        <v/>
      </c>
      <c r="DA37" s="109" t="str">
        <f t="shared" si="56"/>
        <v/>
      </c>
      <c r="DB37" s="109" t="str">
        <f t="shared" si="57"/>
        <v/>
      </c>
      <c r="DC37" s="111" t="str">
        <f t="shared" si="58"/>
        <v/>
      </c>
      <c r="DD37" s="121" t="str">
        <f>IF(OR($E37="",$G37=""),"",IF(AND($E$3=6),'Marks Entry 6th'!BA36,IF(AND($E$3=7),'Marks Entry 7th'!BA36,"")))</f>
        <v/>
      </c>
      <c r="DE37" s="121" t="str">
        <f>IF(OR($E37="",$G37=""),"",IF(AND($E$3=6),'Marks Entry 6th'!BB36,IF(AND($E$3=7),'Marks Entry 7th'!BB36,"")))</f>
        <v/>
      </c>
      <c r="DF37" s="121" t="str">
        <f>IF(OR($E37="",$G37=""),"",IF(AND($E$3=6),'Marks Entry 6th'!BC36,IF(AND($E$3=7),'Marks Entry 7th'!BC36,"")))</f>
        <v/>
      </c>
      <c r="DG37" s="121" t="str">
        <f>IF(OR($E37="",$G37=""),"",IF(AND($E$3=6),'Marks Entry 6th'!BD36,IF(AND($E$3=7),'Marks Entry 7th'!BD36,"")))</f>
        <v/>
      </c>
      <c r="DH37" s="63" t="str">
        <f t="shared" si="59"/>
        <v/>
      </c>
      <c r="DI37" s="121" t="str">
        <f>IF(OR($E37="",$G37=""),"",IF(AND($E$3=6),'Marks Entry 6th'!BE36,IF(AND($E$3=7),'Marks Entry 7th'!BE36,"")))</f>
        <v/>
      </c>
      <c r="DJ37" s="121" t="str">
        <f>IF(OR($E37="",$G37=""),"",IF(AND($E$3=6),'Marks Entry 6th'!BF36,IF(AND($E$3=7),'Marks Entry 7th'!BF36,"")))</f>
        <v/>
      </c>
      <c r="DK37" s="66" t="str">
        <f t="shared" si="60"/>
        <v/>
      </c>
      <c r="DL37" s="63">
        <f t="shared" si="61"/>
        <v>0</v>
      </c>
      <c r="DM37" s="68" t="str">
        <f>IF(OR($E37="",$G37=""),"",IF(AND($E$3=6),'Marks Entry 6th'!BG36,IF(AND($E$3=7),'Marks Entry 7th'!BG36,"")))</f>
        <v/>
      </c>
      <c r="DN37" s="68" t="str">
        <f>IF(OR($E37="",$G37=""),"",IF(AND($E$3=6),'Marks Entry 6th'!BH36,IF(AND($E$3=7),'Marks Entry 7th'!BH36,"")))</f>
        <v/>
      </c>
      <c r="DO37" s="66" t="str">
        <f t="shared" si="62"/>
        <v/>
      </c>
      <c r="DP37" s="63" t="str">
        <f t="shared" si="63"/>
        <v/>
      </c>
      <c r="DQ37" s="109">
        <f t="shared" si="64"/>
        <v>0</v>
      </c>
      <c r="DR37" s="109" t="str">
        <f t="shared" si="65"/>
        <v/>
      </c>
      <c r="DS37" s="109" t="str">
        <f t="shared" si="66"/>
        <v/>
      </c>
      <c r="DT37" s="109" t="str">
        <f t="shared" si="67"/>
        <v/>
      </c>
      <c r="DU37" s="109" t="str">
        <f t="shared" si="68"/>
        <v/>
      </c>
      <c r="DV37" s="111" t="str">
        <f t="shared" si="69"/>
        <v/>
      </c>
      <c r="DW37" s="53" t="str">
        <f>IF(OR($E37="",$G37=""),"",IF(AND($E$3=6),'Marks Entry 6th'!BI36,IF(AND($E$3=7),'Marks Entry 7th'!BI36,"")))</f>
        <v/>
      </c>
      <c r="DX37" s="53" t="str">
        <f>IF(OR($E37="",$G37=""),"",IF(AND($E$3=6),'Marks Entry 6th'!BJ36,IF(AND($E$3=7),'Marks Entry 7th'!BJ36,"")))</f>
        <v/>
      </c>
      <c r="DY37" s="53" t="str">
        <f>IF(OR($E37="",$G37=""),"",IF(AND($E$3=6),'Marks Entry 6th'!BK36,IF(AND($E$3=7),'Marks Entry 7th'!BK36,"")))</f>
        <v/>
      </c>
      <c r="DZ37" s="53" t="str">
        <f>IF(OR($E37="",$G37=""),"",IF(AND($E$3=6),'Marks Entry 6th'!BL36,IF(AND($E$3=7),'Marks Entry 7th'!BL36,"")))</f>
        <v/>
      </c>
      <c r="EA37" s="53" t="str">
        <f>IF(OR($E37="",$G37=""),"",IF(AND($E$3=6),'Marks Entry 6th'!BM36,IF(AND($E$3=7),'Marks Entry 7th'!BM36,"")))</f>
        <v/>
      </c>
      <c r="EB37" s="122" t="str">
        <f t="shared" si="70"/>
        <v/>
      </c>
      <c r="EC37" s="123">
        <f t="shared" si="71"/>
        <v>0</v>
      </c>
      <c r="ED37" s="123" t="str">
        <f t="shared" si="72"/>
        <v/>
      </c>
      <c r="EE37" s="123" t="str">
        <f t="shared" si="73"/>
        <v/>
      </c>
      <c r="EF37" s="110" t="str">
        <f t="shared" si="74"/>
        <v/>
      </c>
      <c r="EG37" s="53" t="str">
        <f>IF(OR($E37="",$G37=""),"",IF(AND($E$3=6),'Marks Entry 6th'!BN36,IF(AND($E$3=7),'Marks Entry 7th'!BN36,"")))</f>
        <v/>
      </c>
      <c r="EH37" s="53" t="str">
        <f>IF(OR($E37="",$G37=""),"",IF(AND($E$3=6),'Marks Entry 6th'!BO36,IF(AND($E$3=7),'Marks Entry 7th'!BO36,"")))</f>
        <v/>
      </c>
      <c r="EI37" s="53" t="str">
        <f>IF(OR($E37="",$G37=""),"",IF(AND($E$3=6),'Marks Entry 6th'!BP36,IF(AND($E$3=7),'Marks Entry 7th'!BP36,"")))</f>
        <v/>
      </c>
      <c r="EJ37" s="53" t="str">
        <f>IF(OR($E37="",$G37=""),"",IF(AND($E$3=6),'Marks Entry 6th'!BQ36,IF(AND($E$3=7),'Marks Entry 7th'!BQ36,"")))</f>
        <v/>
      </c>
      <c r="EK37" s="53" t="str">
        <f>IF(OR($E37="",$G37=""),"",IF(AND($E$3=6),'Marks Entry 6th'!BR36,IF(AND($E$3=7),'Marks Entry 7th'!BR36,"")))</f>
        <v/>
      </c>
      <c r="EL37" s="122" t="str">
        <f t="shared" si="75"/>
        <v/>
      </c>
      <c r="EM37" s="123">
        <f t="shared" si="76"/>
        <v>0</v>
      </c>
      <c r="EN37" s="123" t="str">
        <f t="shared" si="77"/>
        <v/>
      </c>
      <c r="EO37" s="123" t="str">
        <f t="shared" si="78"/>
        <v/>
      </c>
      <c r="EP37" s="110" t="str">
        <f t="shared" si="79"/>
        <v/>
      </c>
      <c r="EQ37" s="53" t="str">
        <f>IF(OR($E37="",$G37=""),"",IF(AND($E$3=6),'Marks Entry 6th'!BS36,IF(AND($E$3=7),'Marks Entry 7th'!BS36,"")))</f>
        <v/>
      </c>
      <c r="ER37" s="53" t="str">
        <f>IF(OR($E37="",$G37=""),"",IF(AND($E$3=6),'Marks Entry 6th'!BT36,IF(AND($E$3=7),'Marks Entry 7th'!BT36,"")))</f>
        <v/>
      </c>
      <c r="ES37" s="53" t="str">
        <f>IF(OR($E37="",$G37=""),"",IF(AND($E$3=6),'Marks Entry 6th'!BU36,IF(AND($E$3=7),'Marks Entry 7th'!BU36,"")))</f>
        <v/>
      </c>
      <c r="ET37" s="53" t="str">
        <f>IF(OR($E37="",$G37=""),"",IF(AND($E$3=6),'Marks Entry 6th'!BV36,IF(AND($E$3=7),'Marks Entry 7th'!BV36,"")))</f>
        <v/>
      </c>
      <c r="EU37" s="53" t="str">
        <f>IF(OR($E37="",$G37=""),"",IF(AND($E$3=6),'Marks Entry 6th'!BW36,IF(AND($E$3=7),'Marks Entry 7th'!BW36,"")))</f>
        <v/>
      </c>
      <c r="EV37" s="122" t="str">
        <f t="shared" si="80"/>
        <v/>
      </c>
      <c r="EW37" s="123">
        <f t="shared" si="81"/>
        <v>0</v>
      </c>
      <c r="EX37" s="123" t="str">
        <f t="shared" si="82"/>
        <v/>
      </c>
      <c r="EY37" s="123" t="str">
        <f t="shared" si="83"/>
        <v/>
      </c>
      <c r="EZ37" s="110" t="str">
        <f t="shared" si="84"/>
        <v/>
      </c>
      <c r="FA37" s="373" t="str">
        <f>IF(OR($E37="",$G37=""),"",IF(AND('Marks Entry 6th'!BX36="",'Marks Entry 7th'!BX36=""),"",IF(AND($E$3=6),'Marks Entry 6th'!BX36,IF(AND($E$3=7),'Marks Entry 7th'!BX36,""))))</f>
        <v/>
      </c>
      <c r="FB37" s="373" t="str">
        <f>IF(OR($E37="",$G37=""),"",IF(AND('Marks Entry 6th'!BY36="",'Marks Entry 7th'!BY36=""),"",IF(AND($E$3=6),'Marks Entry 6th'!BY36,IF(AND($E$3=7),'Marks Entry 7th'!BY36,""))))</f>
        <v/>
      </c>
      <c r="FC37" s="374" t="str">
        <f t="shared" si="85"/>
        <v/>
      </c>
      <c r="FD37" s="110" t="str">
        <f t="shared" si="86"/>
        <v/>
      </c>
      <c r="FE37" s="373" t="str">
        <f>IF(OR($E37="",$G37=""),"",IF(AND('Marks Entry 6th'!BZ36="",'Marks Entry 7th'!BZ36=""),"",IF(AND($E$3=6),'Marks Entry 6th'!BZ36,IF(AND($E$3=7),'Marks Entry 7th'!BZ36,""))))</f>
        <v/>
      </c>
      <c r="FF37" s="373" t="str">
        <f>IF(OR($E37="",$G37=""),"",IF(AND('Marks Entry 6th'!CA36="",'Marks Entry 7th'!CA36=""),"",IF(AND($E$3=6),'Marks Entry 6th'!CA36,IF(AND($E$3=7),'Marks Entry 7th'!CA36,""))))</f>
        <v/>
      </c>
      <c r="FG37" s="374" t="str">
        <f t="shared" si="87"/>
        <v/>
      </c>
      <c r="FH37" s="110" t="str">
        <f t="shared" si="88"/>
        <v/>
      </c>
      <c r="FI37" s="79" t="str">
        <f t="shared" si="89"/>
        <v/>
      </c>
      <c r="FJ37" s="335" t="str">
        <f t="shared" si="90"/>
        <v/>
      </c>
      <c r="FK37" s="85" t="str">
        <f t="shared" si="91"/>
        <v/>
      </c>
      <c r="FL37" s="226" t="str">
        <f t="shared" si="92"/>
        <v/>
      </c>
      <c r="FM37" s="86" t="str">
        <f t="shared" si="93"/>
        <v/>
      </c>
      <c r="FN37" s="334" t="str">
        <f>IFERROR(IF(B37="NSO","NSO",IF(OR(D37="",G37="",F37=""),"",IF(AND(FJ37&gt;=36,'Master sheet'!$D$11="Hindi"),"कक्षा क्रमोन्नत",IF(AND(FJ37&gt;=36,'Master sheet'!$D$11="English"),"Promoted",IF(AND(FJ37&lt;36,'Master sheet'!$D$11="Hindi"),"पुनः परीक्षा","Re-Exam"))))),"")</f>
        <v/>
      </c>
      <c r="FO37" s="54" t="str">
        <f>IF(OR($E37="",$G37=""),"",IF(AND($E$3=6,'Marks Entry 6th'!CB36=""),"",IF(AND($E$3=7,'Marks Entry 7th'!CB36=""),"",IF(AND($E$3=6),'Marks Entry 6th'!CB36,IF(AND($E$3=7),'Marks Entry 7th'!CB36,"")))))</f>
        <v/>
      </c>
      <c r="FP37" s="54" t="str">
        <f>IF(OR($E37="",$G37=""),"",IF(AND($E$3=6,'Marks Entry 6th'!CC36=""),"",IF(AND($E$3=7,'Marks Entry 7th'!CC36=""),"",IF(AND($E$3=6),'Marks Entry 6th'!CC36,IF(AND($E$3=7),'Marks Entry 7th'!CC36,"")))))</f>
        <v/>
      </c>
      <c r="FQ37" s="55"/>
      <c r="FY37" s="57">
        <f>IF(AND($E$3=6),'Marks Entry 6th'!I36,IF(AND($E$3=7),'Marks Entry 7th'!I36,""))</f>
        <v>0</v>
      </c>
      <c r="FZ37" s="57">
        <f t="shared" si="94"/>
        <v>0</v>
      </c>
    </row>
    <row r="38" spans="1:182" ht="18.95" customHeight="1">
      <c r="A38" s="69">
        <v>31</v>
      </c>
      <c r="B38" s="69" t="str">
        <f>IF(OR(FY38=0,FY38=""),"",IF(AND($E$3=6),'Marks Entry 6th'!I37,IF(AND($E$3=7),'Marks Entry 7th'!I37,"")))</f>
        <v/>
      </c>
      <c r="C38" s="70" t="str">
        <f>IF(OR(B38=0,B38=""),"",IF(AND($E$3=6,'Marks Entry 6th'!B37=""),"",IF(AND($E$3=7,'Marks Entry 7th'!B37=""),"",IF(AND($E$3=6,'Marks Entry 6th'!B37),'Marks Entry 6th'!B37,IF(AND($E$3=7),'Marks Entry 7th'!B37,"")))))</f>
        <v/>
      </c>
      <c r="D38" s="70" t="str">
        <f>IF(OR(B38=0,B38=""),"",IF(AND($E$3=6,'Marks Entry 6th'!C37=""),"",IF(AND($E$3=7,'Marks Entry 7th'!C37=""),"",IF(AND($E$3=6),'Marks Entry 6th'!C37,IF(AND($E$3=7),'Marks Entry 7th'!C37,"")))))</f>
        <v/>
      </c>
      <c r="E38" s="307" t="str">
        <f>IF(OR(B38=0,B38=""),"",IF(AND($E$3=6,'Marks Entry 6th'!E37=""),"",IF(AND($E$3=7,'Marks Entry 7th'!E37=""),"",IF(AND($E$3=6),'Marks Entry 6th'!E37,IF(AND($E$3=7),'Marks Entry 7th'!E37,"")))))</f>
        <v/>
      </c>
      <c r="F38" s="70" t="str">
        <f>IF(OR(B38=0,B38=""),"",IF(AND($E$3=6,'Marks Entry 6th'!D37=""),"",IF(AND($E$3=7,'Marks Entry 7th'!D37=""),"",IF(AND($E$3=6),'Marks Entry 6th'!D37,IF(AND($E$3=7),'Marks Entry 7th'!D37,"")))))</f>
        <v/>
      </c>
      <c r="G38" s="306" t="str">
        <f>IF(OR(B38=0,B38=""),"",IF(AND($E$3=6,'Marks Entry 6th'!F37=""),"",IF(AND($E$3=7,'Marks Entry 7th'!F37=""),"",IF(AND($E$3=6),UPPER('Marks Entry 6th'!F37),IF(AND($E$3=7),UPPER('Marks Entry 7th'!F37),"")))))</f>
        <v/>
      </c>
      <c r="H38" s="306" t="str">
        <f>IF(OR(B38=0,B38=""),"",IF(AND($E$3=6,'Marks Entry 6th'!G37=""),"",IF(AND($E$3=7,'Marks Entry 7th'!G37=""),"",IF(AND($E$3=6),UPPER('Marks Entry 6th'!G37),IF(AND($E$3=7),UPPER('Marks Entry 7th'!G37),"")))))</f>
        <v/>
      </c>
      <c r="I38" s="306" t="str">
        <f>IF(OR(B38=0,B38=""),"",IF(AND($E$3=6,'Marks Entry 6th'!H37=""),"",IF(AND($E$3=7,'Marks Entry 7th'!H37=""),"",IF(AND($E$3=6),UPPER('Marks Entry 6th'!H37),IF(AND($E$3=7),UPPER('Marks Entry 7th'!H37),"")))))</f>
        <v/>
      </c>
      <c r="J38" s="65" t="str">
        <f>IF(OR(B38=0,B38=""),"",IF(AND($E$3=6,'Marks Entry 6th'!J37=""),"",IF(AND($E$3=7,'Marks Entry 7th'!J37=""),"",IF(AND($E$3=6),'Marks Entry 6th'!J37,IF(AND($E$3=7),'Marks Entry 7th'!J37,"")))))</f>
        <v/>
      </c>
      <c r="K38" s="65" t="str">
        <f>IF(OR(B38=0,B38=""),"",IF(AND($E$3=6,'Marks Entry 6th'!K37=""),"",IF(AND($E$3=7,'Marks Entry 7th'!K37=""),"",IF(AND($E$3=6),'Marks Entry 6th'!K37,IF(AND($E$3=7),'Marks Entry 7th'!K37,"")))))</f>
        <v/>
      </c>
      <c r="L38" s="121" t="str">
        <f>IF(OR($E38="",$G38=""),"",IF(AND($E$3=6),'Marks Entry 6th'!L37,IF(AND($E$3=7),'Marks Entry 7th'!L37,"")))</f>
        <v/>
      </c>
      <c r="M38" s="121" t="str">
        <f>IF(OR($E38="",$G38=""),"",IF(AND($E$3=6),'Marks Entry 6th'!M37,IF(AND($E$3=7),'Marks Entry 7th'!M37,"")))</f>
        <v/>
      </c>
      <c r="N38" s="121" t="str">
        <f>IF(OR($E38="",$G38=""),"",IF(AND($E$3=6),'Marks Entry 6th'!N37,IF(AND($E$3=7),'Marks Entry 7th'!N37,"")))</f>
        <v/>
      </c>
      <c r="O38" s="121" t="str">
        <f>IF(OR($E38="",$G38=""),"",IF(AND($E$3=6),'Marks Entry 6th'!O37,IF(AND($E$3=7),'Marks Entry 7th'!O37,"")))</f>
        <v/>
      </c>
      <c r="P38" s="63" t="str">
        <f t="shared" si="4"/>
        <v/>
      </c>
      <c r="Q38" s="121" t="str">
        <f>IF(OR($E38="",$G38=""),"",IF(AND($E$3=6),'Marks Entry 6th'!P37,IF(AND($E$3=7),'Marks Entry 7th'!P37,"")))</f>
        <v/>
      </c>
      <c r="R38" s="121" t="str">
        <f>IF(OR($E38="",$G38=""),"",IF(AND($E$3=6),'Marks Entry 6th'!Q37,IF(AND($E$3=7),'Marks Entry 7th'!Q37,"")))</f>
        <v/>
      </c>
      <c r="S38" s="66" t="str">
        <f t="shared" si="5"/>
        <v/>
      </c>
      <c r="T38" s="63">
        <f t="shared" si="6"/>
        <v>0</v>
      </c>
      <c r="U38" s="68" t="str">
        <f>IF(OR($E38="",$G38=""),"",IF(AND($E$3=6),'Marks Entry 6th'!R37,IF(AND($E$3=7),'Marks Entry 7th'!R37,"")))</f>
        <v/>
      </c>
      <c r="V38" s="68" t="str">
        <f>IF(OR($E38="",$G38=""),"",IF(AND($E$3=6),'Marks Entry 6th'!S37,IF(AND($E$3=7),'Marks Entry 7th'!S37,"")))</f>
        <v/>
      </c>
      <c r="W38" s="67" t="str">
        <f t="shared" si="7"/>
        <v/>
      </c>
      <c r="X38" s="63" t="str">
        <f t="shared" si="8"/>
        <v/>
      </c>
      <c r="Y38" s="109">
        <f t="shared" si="9"/>
        <v>0</v>
      </c>
      <c r="Z38" s="109" t="str">
        <f t="shared" si="10"/>
        <v/>
      </c>
      <c r="AA38" s="109" t="str">
        <f t="shared" si="11"/>
        <v/>
      </c>
      <c r="AB38" s="109" t="str">
        <f t="shared" si="12"/>
        <v/>
      </c>
      <c r="AC38" s="109" t="str">
        <f t="shared" si="13"/>
        <v/>
      </c>
      <c r="AD38" s="111" t="str">
        <f t="shared" si="14"/>
        <v/>
      </c>
      <c r="AE38" s="121" t="str">
        <f>IF(OR($E38="",$G38=""),"",IF(AND($E$3=6),'Marks Entry 6th'!T37,IF(AND($E$3=7),'Marks Entry 7th'!T37,"")))</f>
        <v/>
      </c>
      <c r="AF38" s="121" t="str">
        <f>IF(OR($E38="",$G38=""),"",IF(AND($E$3=6),'Marks Entry 6th'!U37,IF(AND($E$3=7),'Marks Entry 7th'!U37,"")))</f>
        <v/>
      </c>
      <c r="AG38" s="121" t="str">
        <f>IF(OR($E38="",$G38=""),"",IF(AND($E$3=6),'Marks Entry 6th'!V37,IF(AND($E$3=7),'Marks Entry 7th'!V37,"")))</f>
        <v/>
      </c>
      <c r="AH38" s="121" t="str">
        <f>IF(OR($E38="",$G38=""),"",IF(AND($E$3=6),'Marks Entry 6th'!W37,IF(AND($E$3=7),'Marks Entry 7th'!W37,"")))</f>
        <v/>
      </c>
      <c r="AI38" s="63" t="str">
        <f t="shared" si="15"/>
        <v/>
      </c>
      <c r="AJ38" s="121" t="str">
        <f>IF(OR($E38="",$G38=""),"",IF(AND($E$3=6),'Marks Entry 6th'!X37,IF(AND($E$3=7),'Marks Entry 7th'!X37,"")))</f>
        <v/>
      </c>
      <c r="AK38" s="121" t="str">
        <f>IF(OR($E38="",$G38=""),"",IF(AND($E$3=6),'Marks Entry 6th'!Y37,IF(AND($E$3=7),'Marks Entry 7th'!Y37,"")))</f>
        <v/>
      </c>
      <c r="AL38" s="66" t="str">
        <f t="shared" si="16"/>
        <v/>
      </c>
      <c r="AM38" s="63">
        <f t="shared" si="17"/>
        <v>0</v>
      </c>
      <c r="AN38" s="68" t="str">
        <f>IF(OR($E38="",$G38=""),"",IF(AND($E$3=6),'Marks Entry 6th'!Z37,IF(AND($E$3=7),'Marks Entry 7th'!Z37,"")))</f>
        <v/>
      </c>
      <c r="AO38" s="68" t="str">
        <f>IF(OR($E38="",$G38=""),"",IF(AND($E$3=6),'Marks Entry 6th'!AA37,IF(AND($E$3=7),'Marks Entry 7th'!AA37,"")))</f>
        <v/>
      </c>
      <c r="AP38" s="66" t="str">
        <f t="shared" si="18"/>
        <v/>
      </c>
      <c r="AQ38" s="63" t="str">
        <f t="shared" si="19"/>
        <v/>
      </c>
      <c r="AR38" s="109">
        <f t="shared" si="20"/>
        <v>0</v>
      </c>
      <c r="AS38" s="109" t="str">
        <f t="shared" si="21"/>
        <v/>
      </c>
      <c r="AT38" s="109" t="str">
        <f t="shared" si="22"/>
        <v/>
      </c>
      <c r="AU38" s="109" t="str">
        <f t="shared" si="23"/>
        <v/>
      </c>
      <c r="AV38" s="109" t="str">
        <f t="shared" si="24"/>
        <v/>
      </c>
      <c r="AW38" s="111" t="str">
        <f t="shared" si="25"/>
        <v/>
      </c>
      <c r="AX38" s="314" t="str">
        <f>IF(OR($E38="",$G38=""),"",IF(AND($E$3=6),'Marks Entry 6th'!AB37,IF(AND($E$3=7),'Marks Entry 7th'!AB37,"")))</f>
        <v/>
      </c>
      <c r="AY38" s="121" t="str">
        <f>IF(OR($E38="",$G38=""),"",IF(AND($E$3=6),'Marks Entry 6th'!AC37,IF(AND($E$3=7),'Marks Entry 7th'!AC37,"")))</f>
        <v/>
      </c>
      <c r="AZ38" s="121" t="str">
        <f>IF(OR($E38="",$G38=""),"",IF(AND($E$3=6),'Marks Entry 6th'!AD37,IF(AND($E$3=7),'Marks Entry 7th'!AD37,"")))</f>
        <v/>
      </c>
      <c r="BA38" s="121" t="str">
        <f>IF(OR($E38="",$G38=""),"",IF(AND($E$3=6),'Marks Entry 6th'!AE37,IF(AND($E$3=7),'Marks Entry 7th'!AE37,"")))</f>
        <v/>
      </c>
      <c r="BB38" s="121" t="str">
        <f>IF(OR($E38="",$G38=""),"",IF(AND($E$3=6),'Marks Entry 6th'!AF37,IF(AND($E$3=7),'Marks Entry 7th'!AF37,"")))</f>
        <v/>
      </c>
      <c r="BC38" s="63" t="str">
        <f t="shared" si="26"/>
        <v/>
      </c>
      <c r="BD38" s="121" t="str">
        <f>IF(OR($E38="",$G38=""),"",IF(AND($E$3=6),'Marks Entry 6th'!AG37,IF(AND($E$3=7),'Marks Entry 7th'!AG37,"")))</f>
        <v/>
      </c>
      <c r="BE38" s="121" t="str">
        <f>IF(OR($E38="",$G38=""),"",IF(AND($E$3=6),'Marks Entry 6th'!AH37,IF(AND($E$3=7),'Marks Entry 7th'!AH37,"")))</f>
        <v/>
      </c>
      <c r="BF38" s="66" t="str">
        <f t="shared" si="27"/>
        <v/>
      </c>
      <c r="BG38" s="63">
        <f t="shared" si="28"/>
        <v>0</v>
      </c>
      <c r="BH38" s="68" t="str">
        <f>IF(OR($E38="",$G38=""),"",IF(AND($E$3=6),'Marks Entry 6th'!AI37,IF(AND($E$3=7),'Marks Entry 7th'!AI37,"")))</f>
        <v/>
      </c>
      <c r="BI38" s="68" t="str">
        <f>IF(OR($E38="",$G38=""),"",IF(AND($E$3=6),'Marks Entry 6th'!AJ37,IF(AND($E$3=7),'Marks Entry 7th'!AJ37,"")))</f>
        <v/>
      </c>
      <c r="BJ38" s="66" t="str">
        <f t="shared" si="29"/>
        <v/>
      </c>
      <c r="BK38" s="63" t="str">
        <f t="shared" si="30"/>
        <v/>
      </c>
      <c r="BL38" s="109">
        <f t="shared" si="31"/>
        <v>0</v>
      </c>
      <c r="BM38" s="109" t="str">
        <f t="shared" si="32"/>
        <v/>
      </c>
      <c r="BN38" s="109" t="str">
        <f t="shared" si="33"/>
        <v/>
      </c>
      <c r="BO38" s="109" t="str">
        <f t="shared" si="34"/>
        <v/>
      </c>
      <c r="BP38" s="109" t="str">
        <f t="shared" si="35"/>
        <v/>
      </c>
      <c r="BQ38" s="111" t="str">
        <f t="shared" si="36"/>
        <v/>
      </c>
      <c r="BR38" s="121" t="str">
        <f>IF(OR($E38="",$G38=""),"",IF(AND($E$3=6),'Marks Entry 6th'!AK37,IF(AND($E$3=7),'Marks Entry 7th'!AK37,"")))</f>
        <v/>
      </c>
      <c r="BS38" s="121" t="str">
        <f>IF(OR($E38="",$G38=""),"",IF(AND($E$3=6),'Marks Entry 6th'!AL37,IF(AND($E$3=7),'Marks Entry 7th'!AL37,"")))</f>
        <v/>
      </c>
      <c r="BT38" s="121" t="str">
        <f>IF(OR($E38="",$G38=""),"",IF(AND($E$3=6),'Marks Entry 6th'!AM37,IF(AND($E$3=7),'Marks Entry 7th'!AM37,"")))</f>
        <v/>
      </c>
      <c r="BU38" s="121" t="str">
        <f>IF(OR($E38="",$G38=""),"",IF(AND($E$3=6),'Marks Entry 6th'!AN37,IF(AND($E$3=7),'Marks Entry 7th'!AN37,"")))</f>
        <v/>
      </c>
      <c r="BV38" s="63" t="str">
        <f t="shared" si="37"/>
        <v/>
      </c>
      <c r="BW38" s="121" t="str">
        <f>IF(OR($E38="",$G38=""),"",IF(AND($E$3=6),'Marks Entry 6th'!AO37,IF(AND($E$3=7),'Marks Entry 7th'!AO37,"")))</f>
        <v/>
      </c>
      <c r="BX38" s="121" t="str">
        <f>IF(OR($E38="",$G38=""),"",IF(AND($E$3=6),'Marks Entry 6th'!AP37,IF(AND($E$3=7),'Marks Entry 7th'!AP37,"")))</f>
        <v/>
      </c>
      <c r="BY38" s="66" t="str">
        <f t="shared" si="38"/>
        <v/>
      </c>
      <c r="BZ38" s="63">
        <f t="shared" si="39"/>
        <v>0</v>
      </c>
      <c r="CA38" s="68" t="str">
        <f>IF(OR($E38="",$G38=""),"",IF(AND($E$3=6),'Marks Entry 6th'!AQ37,IF(AND($E$3=7),'Marks Entry 7th'!AQ37,"")))</f>
        <v/>
      </c>
      <c r="CB38" s="68" t="str">
        <f>IF(OR($E38="",$G38=""),"",IF(AND($E$3=6),'Marks Entry 6th'!AR37,IF(AND($E$3=7),'Marks Entry 7th'!AR37,"")))</f>
        <v/>
      </c>
      <c r="CC38" s="66" t="str">
        <f t="shared" si="40"/>
        <v/>
      </c>
      <c r="CD38" s="63" t="str">
        <f t="shared" si="41"/>
        <v/>
      </c>
      <c r="CE38" s="109">
        <f t="shared" si="42"/>
        <v>0</v>
      </c>
      <c r="CF38" s="109" t="str">
        <f t="shared" si="43"/>
        <v/>
      </c>
      <c r="CG38" s="109" t="str">
        <f t="shared" si="44"/>
        <v/>
      </c>
      <c r="CH38" s="109" t="str">
        <f t="shared" si="45"/>
        <v/>
      </c>
      <c r="CI38" s="109" t="str">
        <f t="shared" si="46"/>
        <v/>
      </c>
      <c r="CJ38" s="111" t="str">
        <f t="shared" si="47"/>
        <v/>
      </c>
      <c r="CK38" s="121" t="str">
        <f>IF(OR($E38="",$G38=""),"",IF(AND($E$3=6),'Marks Entry 6th'!AS37,IF(AND($E$3=7),'Marks Entry 7th'!AS37,"")))</f>
        <v/>
      </c>
      <c r="CL38" s="121" t="str">
        <f>IF(OR($E38="",$G38=""),"",IF(AND($E$3=6),'Marks Entry 6th'!AT37,IF(AND($E$3=7),'Marks Entry 7th'!AT37,"")))</f>
        <v/>
      </c>
      <c r="CM38" s="121" t="str">
        <f>IF(OR($E38="",$G38=""),"",IF(AND($E$3=6),'Marks Entry 6th'!AU37,IF(AND($E$3=7),'Marks Entry 7th'!AU37,"")))</f>
        <v/>
      </c>
      <c r="CN38" s="121" t="str">
        <f>IF(OR($E38="",$G38=""),"",IF(AND($E$3=6),'Marks Entry 6th'!AV37,IF(AND($E$3=7),'Marks Entry 7th'!AV37,"")))</f>
        <v/>
      </c>
      <c r="CO38" s="63" t="str">
        <f t="shared" si="48"/>
        <v/>
      </c>
      <c r="CP38" s="121" t="str">
        <f>IF(OR($E38="",$G38=""),"",IF(AND($E$3=6),'Marks Entry 6th'!AW37,IF(AND($E$3=7),'Marks Entry 7th'!AW37,"")))</f>
        <v/>
      </c>
      <c r="CQ38" s="121" t="str">
        <f>IF(OR($E38="",$G38=""),"",IF(AND($E$3=6),'Marks Entry 6th'!AX37,IF(AND($E$3=7),'Marks Entry 7th'!AX37,"")))</f>
        <v/>
      </c>
      <c r="CR38" s="66" t="str">
        <f t="shared" si="49"/>
        <v/>
      </c>
      <c r="CS38" s="63">
        <f t="shared" si="50"/>
        <v>0</v>
      </c>
      <c r="CT38" s="68" t="str">
        <f>IF(OR($E38="",$G38=""),"",IF(AND($E$3=6),'Marks Entry 6th'!AY37,IF(AND($E$3=7),'Marks Entry 7th'!AY37,"")))</f>
        <v/>
      </c>
      <c r="CU38" s="68" t="str">
        <f>IF(OR($E38="",$G38=""),"",IF(AND($E$3=6),'Marks Entry 6th'!AZ37,IF(AND($E$3=7),'Marks Entry 7th'!AZ37,"")))</f>
        <v/>
      </c>
      <c r="CV38" s="66" t="str">
        <f t="shared" si="51"/>
        <v/>
      </c>
      <c r="CW38" s="63" t="str">
        <f t="shared" si="52"/>
        <v/>
      </c>
      <c r="CX38" s="109">
        <f t="shared" si="53"/>
        <v>0</v>
      </c>
      <c r="CY38" s="109" t="str">
        <f t="shared" si="54"/>
        <v/>
      </c>
      <c r="CZ38" s="109" t="str">
        <f t="shared" si="55"/>
        <v/>
      </c>
      <c r="DA38" s="109" t="str">
        <f t="shared" si="56"/>
        <v/>
      </c>
      <c r="DB38" s="109" t="str">
        <f t="shared" si="57"/>
        <v/>
      </c>
      <c r="DC38" s="111" t="str">
        <f t="shared" si="58"/>
        <v/>
      </c>
      <c r="DD38" s="121" t="str">
        <f>IF(OR($E38="",$G38=""),"",IF(AND($E$3=6),'Marks Entry 6th'!BA37,IF(AND($E$3=7),'Marks Entry 7th'!BA37,"")))</f>
        <v/>
      </c>
      <c r="DE38" s="121" t="str">
        <f>IF(OR($E38="",$G38=""),"",IF(AND($E$3=6),'Marks Entry 6th'!BB37,IF(AND($E$3=7),'Marks Entry 7th'!BB37,"")))</f>
        <v/>
      </c>
      <c r="DF38" s="121" t="str">
        <f>IF(OR($E38="",$G38=""),"",IF(AND($E$3=6),'Marks Entry 6th'!BC37,IF(AND($E$3=7),'Marks Entry 7th'!BC37,"")))</f>
        <v/>
      </c>
      <c r="DG38" s="121" t="str">
        <f>IF(OR($E38="",$G38=""),"",IF(AND($E$3=6),'Marks Entry 6th'!BD37,IF(AND($E$3=7),'Marks Entry 7th'!BD37,"")))</f>
        <v/>
      </c>
      <c r="DH38" s="63" t="str">
        <f t="shared" si="59"/>
        <v/>
      </c>
      <c r="DI38" s="121" t="str">
        <f>IF(OR($E38="",$G38=""),"",IF(AND($E$3=6),'Marks Entry 6th'!BE37,IF(AND($E$3=7),'Marks Entry 7th'!BE37,"")))</f>
        <v/>
      </c>
      <c r="DJ38" s="121" t="str">
        <f>IF(OR($E38="",$G38=""),"",IF(AND($E$3=6),'Marks Entry 6th'!BF37,IF(AND($E$3=7),'Marks Entry 7th'!BF37,"")))</f>
        <v/>
      </c>
      <c r="DK38" s="66" t="str">
        <f t="shared" si="60"/>
        <v/>
      </c>
      <c r="DL38" s="63">
        <f t="shared" si="61"/>
        <v>0</v>
      </c>
      <c r="DM38" s="68" t="str">
        <f>IF(OR($E38="",$G38=""),"",IF(AND($E$3=6),'Marks Entry 6th'!BG37,IF(AND($E$3=7),'Marks Entry 7th'!BG37,"")))</f>
        <v/>
      </c>
      <c r="DN38" s="68" t="str">
        <f>IF(OR($E38="",$G38=""),"",IF(AND($E$3=6),'Marks Entry 6th'!BH37,IF(AND($E$3=7),'Marks Entry 7th'!BH37,"")))</f>
        <v/>
      </c>
      <c r="DO38" s="66" t="str">
        <f t="shared" si="62"/>
        <v/>
      </c>
      <c r="DP38" s="63" t="str">
        <f t="shared" si="63"/>
        <v/>
      </c>
      <c r="DQ38" s="109">
        <f t="shared" si="64"/>
        <v>0</v>
      </c>
      <c r="DR38" s="109" t="str">
        <f t="shared" si="65"/>
        <v/>
      </c>
      <c r="DS38" s="109" t="str">
        <f t="shared" si="66"/>
        <v/>
      </c>
      <c r="DT38" s="109" t="str">
        <f t="shared" si="67"/>
        <v/>
      </c>
      <c r="DU38" s="109" t="str">
        <f t="shared" si="68"/>
        <v/>
      </c>
      <c r="DV38" s="111" t="str">
        <f t="shared" si="69"/>
        <v/>
      </c>
      <c r="DW38" s="53" t="str">
        <f>IF(OR($E38="",$G38=""),"",IF(AND($E$3=6),'Marks Entry 6th'!BI37,IF(AND($E$3=7),'Marks Entry 7th'!BI37,"")))</f>
        <v/>
      </c>
      <c r="DX38" s="53" t="str">
        <f>IF(OR($E38="",$G38=""),"",IF(AND($E$3=6),'Marks Entry 6th'!BJ37,IF(AND($E$3=7),'Marks Entry 7th'!BJ37,"")))</f>
        <v/>
      </c>
      <c r="DY38" s="53" t="str">
        <f>IF(OR($E38="",$G38=""),"",IF(AND($E$3=6),'Marks Entry 6th'!BK37,IF(AND($E$3=7),'Marks Entry 7th'!BK37,"")))</f>
        <v/>
      </c>
      <c r="DZ38" s="53" t="str">
        <f>IF(OR($E38="",$G38=""),"",IF(AND($E$3=6),'Marks Entry 6th'!BL37,IF(AND($E$3=7),'Marks Entry 7th'!BL37,"")))</f>
        <v/>
      </c>
      <c r="EA38" s="53" t="str">
        <f>IF(OR($E38="",$G38=""),"",IF(AND($E$3=6),'Marks Entry 6th'!BM37,IF(AND($E$3=7),'Marks Entry 7th'!BM37,"")))</f>
        <v/>
      </c>
      <c r="EB38" s="122" t="str">
        <f t="shared" si="70"/>
        <v/>
      </c>
      <c r="EC38" s="123">
        <f t="shared" si="71"/>
        <v>0</v>
      </c>
      <c r="ED38" s="123" t="str">
        <f t="shared" si="72"/>
        <v/>
      </c>
      <c r="EE38" s="123" t="str">
        <f t="shared" si="73"/>
        <v/>
      </c>
      <c r="EF38" s="110" t="str">
        <f t="shared" si="74"/>
        <v/>
      </c>
      <c r="EG38" s="53" t="str">
        <f>IF(OR($E38="",$G38=""),"",IF(AND($E$3=6),'Marks Entry 6th'!BN37,IF(AND($E$3=7),'Marks Entry 7th'!BN37,"")))</f>
        <v/>
      </c>
      <c r="EH38" s="53" t="str">
        <f>IF(OR($E38="",$G38=""),"",IF(AND($E$3=6),'Marks Entry 6th'!BO37,IF(AND($E$3=7),'Marks Entry 7th'!BO37,"")))</f>
        <v/>
      </c>
      <c r="EI38" s="53" t="str">
        <f>IF(OR($E38="",$G38=""),"",IF(AND($E$3=6),'Marks Entry 6th'!BP37,IF(AND($E$3=7),'Marks Entry 7th'!BP37,"")))</f>
        <v/>
      </c>
      <c r="EJ38" s="53" t="str">
        <f>IF(OR($E38="",$G38=""),"",IF(AND($E$3=6),'Marks Entry 6th'!BQ37,IF(AND($E$3=7),'Marks Entry 7th'!BQ37,"")))</f>
        <v/>
      </c>
      <c r="EK38" s="53" t="str">
        <f>IF(OR($E38="",$G38=""),"",IF(AND($E$3=6),'Marks Entry 6th'!BR37,IF(AND($E$3=7),'Marks Entry 7th'!BR37,"")))</f>
        <v/>
      </c>
      <c r="EL38" s="122" t="str">
        <f t="shared" si="75"/>
        <v/>
      </c>
      <c r="EM38" s="123">
        <f t="shared" si="76"/>
        <v>0</v>
      </c>
      <c r="EN38" s="123" t="str">
        <f t="shared" si="77"/>
        <v/>
      </c>
      <c r="EO38" s="123" t="str">
        <f t="shared" si="78"/>
        <v/>
      </c>
      <c r="EP38" s="110" t="str">
        <f t="shared" si="79"/>
        <v/>
      </c>
      <c r="EQ38" s="53" t="str">
        <f>IF(OR($E38="",$G38=""),"",IF(AND($E$3=6),'Marks Entry 6th'!BS37,IF(AND($E$3=7),'Marks Entry 7th'!BS37,"")))</f>
        <v/>
      </c>
      <c r="ER38" s="53" t="str">
        <f>IF(OR($E38="",$G38=""),"",IF(AND($E$3=6),'Marks Entry 6th'!BT37,IF(AND($E$3=7),'Marks Entry 7th'!BT37,"")))</f>
        <v/>
      </c>
      <c r="ES38" s="53" t="str">
        <f>IF(OR($E38="",$G38=""),"",IF(AND($E$3=6),'Marks Entry 6th'!BU37,IF(AND($E$3=7),'Marks Entry 7th'!BU37,"")))</f>
        <v/>
      </c>
      <c r="ET38" s="53" t="str">
        <f>IF(OR($E38="",$G38=""),"",IF(AND($E$3=6),'Marks Entry 6th'!BV37,IF(AND($E$3=7),'Marks Entry 7th'!BV37,"")))</f>
        <v/>
      </c>
      <c r="EU38" s="53" t="str">
        <f>IF(OR($E38="",$G38=""),"",IF(AND($E$3=6),'Marks Entry 6th'!BW37,IF(AND($E$3=7),'Marks Entry 7th'!BW37,"")))</f>
        <v/>
      </c>
      <c r="EV38" s="122" t="str">
        <f t="shared" si="80"/>
        <v/>
      </c>
      <c r="EW38" s="123">
        <f t="shared" si="81"/>
        <v>0</v>
      </c>
      <c r="EX38" s="123" t="str">
        <f t="shared" si="82"/>
        <v/>
      </c>
      <c r="EY38" s="123" t="str">
        <f t="shared" si="83"/>
        <v/>
      </c>
      <c r="EZ38" s="110" t="str">
        <f t="shared" si="84"/>
        <v/>
      </c>
      <c r="FA38" s="373" t="str">
        <f>IF(OR($E38="",$G38=""),"",IF(AND('Marks Entry 6th'!BX37="",'Marks Entry 7th'!BX37=""),"",IF(AND($E$3=6),'Marks Entry 6th'!BX37,IF(AND($E$3=7),'Marks Entry 7th'!BX37,""))))</f>
        <v/>
      </c>
      <c r="FB38" s="373" t="str">
        <f>IF(OR($E38="",$G38=""),"",IF(AND('Marks Entry 6th'!BY37="",'Marks Entry 7th'!BY37=""),"",IF(AND($E$3=6),'Marks Entry 6th'!BY37,IF(AND($E$3=7),'Marks Entry 7th'!BY37,""))))</f>
        <v/>
      </c>
      <c r="FC38" s="374" t="str">
        <f t="shared" si="85"/>
        <v/>
      </c>
      <c r="FD38" s="110" t="str">
        <f t="shared" si="86"/>
        <v/>
      </c>
      <c r="FE38" s="373" t="str">
        <f>IF(OR($E38="",$G38=""),"",IF(AND('Marks Entry 6th'!BZ37="",'Marks Entry 7th'!BZ37=""),"",IF(AND($E$3=6),'Marks Entry 6th'!BZ37,IF(AND($E$3=7),'Marks Entry 7th'!BZ37,""))))</f>
        <v/>
      </c>
      <c r="FF38" s="373" t="str">
        <f>IF(OR($E38="",$G38=""),"",IF(AND('Marks Entry 6th'!CA37="",'Marks Entry 7th'!CA37=""),"",IF(AND($E$3=6),'Marks Entry 6th'!CA37,IF(AND($E$3=7),'Marks Entry 7th'!CA37,""))))</f>
        <v/>
      </c>
      <c r="FG38" s="374" t="str">
        <f t="shared" si="87"/>
        <v/>
      </c>
      <c r="FH38" s="110" t="str">
        <f t="shared" si="88"/>
        <v/>
      </c>
      <c r="FI38" s="79" t="str">
        <f t="shared" si="89"/>
        <v/>
      </c>
      <c r="FJ38" s="335" t="str">
        <f t="shared" si="90"/>
        <v/>
      </c>
      <c r="FK38" s="85" t="str">
        <f t="shared" si="91"/>
        <v/>
      </c>
      <c r="FL38" s="226" t="str">
        <f t="shared" si="92"/>
        <v/>
      </c>
      <c r="FM38" s="86" t="str">
        <f t="shared" si="93"/>
        <v/>
      </c>
      <c r="FN38" s="334" t="str">
        <f>IFERROR(IF(B38="NSO","NSO",IF(OR(D38="",G38="",F38=""),"",IF(AND(FJ38&gt;=36,'Master sheet'!$D$11="Hindi"),"कक्षा क्रमोन्नत",IF(AND(FJ38&gt;=36,'Master sheet'!$D$11="English"),"Promoted",IF(AND(FJ38&lt;36,'Master sheet'!$D$11="Hindi"),"पुनः परीक्षा","Re-Exam"))))),"")</f>
        <v/>
      </c>
      <c r="FO38" s="54" t="str">
        <f>IF(OR($E38="",$G38=""),"",IF(AND($E$3=6,'Marks Entry 6th'!CB37=""),"",IF(AND($E$3=7,'Marks Entry 7th'!CB37=""),"",IF(AND($E$3=6),'Marks Entry 6th'!CB37,IF(AND($E$3=7),'Marks Entry 7th'!CB37,"")))))</f>
        <v/>
      </c>
      <c r="FP38" s="54" t="str">
        <f>IF(OR($E38="",$G38=""),"",IF(AND($E$3=6,'Marks Entry 6th'!CC37=""),"",IF(AND($E$3=7,'Marks Entry 7th'!CC37=""),"",IF(AND($E$3=6),'Marks Entry 6th'!CC37,IF(AND($E$3=7),'Marks Entry 7th'!CC37,"")))))</f>
        <v/>
      </c>
      <c r="FQ38" s="55"/>
      <c r="FY38" s="57">
        <f>IF(AND($E$3=6),'Marks Entry 6th'!I37,IF(AND($E$3=7),'Marks Entry 7th'!I37,""))</f>
        <v>0</v>
      </c>
      <c r="FZ38" s="57">
        <f t="shared" si="94"/>
        <v>0</v>
      </c>
    </row>
    <row r="39" spans="1:182" ht="18.95" customHeight="1">
      <c r="A39" s="69">
        <v>32</v>
      </c>
      <c r="B39" s="69" t="str">
        <f>IF(OR(FY39=0,FY39=""),"",IF(AND($E$3=6),'Marks Entry 6th'!I38,IF(AND($E$3=7),'Marks Entry 7th'!I38,"")))</f>
        <v/>
      </c>
      <c r="C39" s="70" t="str">
        <f>IF(OR(B39=0,B39=""),"",IF(AND($E$3=6,'Marks Entry 6th'!B38=""),"",IF(AND($E$3=7,'Marks Entry 7th'!B38=""),"",IF(AND($E$3=6,'Marks Entry 6th'!B38),'Marks Entry 6th'!B38,IF(AND($E$3=7),'Marks Entry 7th'!B38,"")))))</f>
        <v/>
      </c>
      <c r="D39" s="70" t="str">
        <f>IF(OR(B39=0,B39=""),"",IF(AND($E$3=6,'Marks Entry 6th'!C38=""),"",IF(AND($E$3=7,'Marks Entry 7th'!C38=""),"",IF(AND($E$3=6),'Marks Entry 6th'!C38,IF(AND($E$3=7),'Marks Entry 7th'!C38,"")))))</f>
        <v/>
      </c>
      <c r="E39" s="307" t="str">
        <f>IF(OR(B39=0,B39=""),"",IF(AND($E$3=6,'Marks Entry 6th'!E38=""),"",IF(AND($E$3=7,'Marks Entry 7th'!E38=""),"",IF(AND($E$3=6),'Marks Entry 6th'!E38,IF(AND($E$3=7),'Marks Entry 7th'!E38,"")))))</f>
        <v/>
      </c>
      <c r="F39" s="70" t="str">
        <f>IF(OR(B39=0,B39=""),"",IF(AND($E$3=6,'Marks Entry 6th'!D38=""),"",IF(AND($E$3=7,'Marks Entry 7th'!D38=""),"",IF(AND($E$3=6),'Marks Entry 6th'!D38,IF(AND($E$3=7),'Marks Entry 7th'!D38,"")))))</f>
        <v/>
      </c>
      <c r="G39" s="306" t="str">
        <f>IF(OR(B39=0,B39=""),"",IF(AND($E$3=6,'Marks Entry 6th'!F38=""),"",IF(AND($E$3=7,'Marks Entry 7th'!F38=""),"",IF(AND($E$3=6),UPPER('Marks Entry 6th'!F38),IF(AND($E$3=7),UPPER('Marks Entry 7th'!F38),"")))))</f>
        <v/>
      </c>
      <c r="H39" s="306" t="str">
        <f>IF(OR(B39=0,B39=""),"",IF(AND($E$3=6,'Marks Entry 6th'!G38=""),"",IF(AND($E$3=7,'Marks Entry 7th'!G38=""),"",IF(AND($E$3=6),UPPER('Marks Entry 6th'!G38),IF(AND($E$3=7),UPPER('Marks Entry 7th'!G38),"")))))</f>
        <v/>
      </c>
      <c r="I39" s="306" t="str">
        <f>IF(OR(B39=0,B39=""),"",IF(AND($E$3=6,'Marks Entry 6th'!H38=""),"",IF(AND($E$3=7,'Marks Entry 7th'!H38=""),"",IF(AND($E$3=6),UPPER('Marks Entry 6th'!H38),IF(AND($E$3=7),UPPER('Marks Entry 7th'!H38),"")))))</f>
        <v/>
      </c>
      <c r="J39" s="65" t="str">
        <f>IF(OR(B39=0,B39=""),"",IF(AND($E$3=6,'Marks Entry 6th'!J38=""),"",IF(AND($E$3=7,'Marks Entry 7th'!J38=""),"",IF(AND($E$3=6),'Marks Entry 6th'!J38,IF(AND($E$3=7),'Marks Entry 7th'!J38,"")))))</f>
        <v/>
      </c>
      <c r="K39" s="65" t="str">
        <f>IF(OR(B39=0,B39=""),"",IF(AND($E$3=6,'Marks Entry 6th'!K38=""),"",IF(AND($E$3=7,'Marks Entry 7th'!K38=""),"",IF(AND($E$3=6),'Marks Entry 6th'!K38,IF(AND($E$3=7),'Marks Entry 7th'!K38,"")))))</f>
        <v/>
      </c>
      <c r="L39" s="121" t="str">
        <f>IF(OR($E39="",$G39=""),"",IF(AND($E$3=6),'Marks Entry 6th'!L38,IF(AND($E$3=7),'Marks Entry 7th'!L38,"")))</f>
        <v/>
      </c>
      <c r="M39" s="121" t="str">
        <f>IF(OR($E39="",$G39=""),"",IF(AND($E$3=6),'Marks Entry 6th'!M38,IF(AND($E$3=7),'Marks Entry 7th'!M38,"")))</f>
        <v/>
      </c>
      <c r="N39" s="121" t="str">
        <f>IF(OR($E39="",$G39=""),"",IF(AND($E$3=6),'Marks Entry 6th'!N38,IF(AND($E$3=7),'Marks Entry 7th'!N38,"")))</f>
        <v/>
      </c>
      <c r="O39" s="121" t="str">
        <f>IF(OR($E39="",$G39=""),"",IF(AND($E$3=6),'Marks Entry 6th'!O38,IF(AND($E$3=7),'Marks Entry 7th'!O38,"")))</f>
        <v/>
      </c>
      <c r="P39" s="63" t="str">
        <f t="shared" si="4"/>
        <v/>
      </c>
      <c r="Q39" s="121" t="str">
        <f>IF(OR($E39="",$G39=""),"",IF(AND($E$3=6),'Marks Entry 6th'!P38,IF(AND($E$3=7),'Marks Entry 7th'!P38,"")))</f>
        <v/>
      </c>
      <c r="R39" s="121" t="str">
        <f>IF(OR($E39="",$G39=""),"",IF(AND($E$3=6),'Marks Entry 6th'!Q38,IF(AND($E$3=7),'Marks Entry 7th'!Q38,"")))</f>
        <v/>
      </c>
      <c r="S39" s="66" t="str">
        <f t="shared" si="5"/>
        <v/>
      </c>
      <c r="T39" s="63">
        <f t="shared" si="6"/>
        <v>0</v>
      </c>
      <c r="U39" s="68" t="str">
        <f>IF(OR($E39="",$G39=""),"",IF(AND($E$3=6),'Marks Entry 6th'!R38,IF(AND($E$3=7),'Marks Entry 7th'!R38,"")))</f>
        <v/>
      </c>
      <c r="V39" s="68" t="str">
        <f>IF(OR($E39="",$G39=""),"",IF(AND($E$3=6),'Marks Entry 6th'!S38,IF(AND($E$3=7),'Marks Entry 7th'!S38,"")))</f>
        <v/>
      </c>
      <c r="W39" s="67" t="str">
        <f t="shared" si="7"/>
        <v/>
      </c>
      <c r="X39" s="63" t="str">
        <f t="shared" si="8"/>
        <v/>
      </c>
      <c r="Y39" s="109">
        <f t="shared" si="9"/>
        <v>0</v>
      </c>
      <c r="Z39" s="109" t="str">
        <f t="shared" si="10"/>
        <v/>
      </c>
      <c r="AA39" s="109" t="str">
        <f t="shared" si="11"/>
        <v/>
      </c>
      <c r="AB39" s="109" t="str">
        <f t="shared" si="12"/>
        <v/>
      </c>
      <c r="AC39" s="109" t="str">
        <f t="shared" si="13"/>
        <v/>
      </c>
      <c r="AD39" s="111" t="str">
        <f t="shared" si="14"/>
        <v/>
      </c>
      <c r="AE39" s="121" t="str">
        <f>IF(OR($E39="",$G39=""),"",IF(AND($E$3=6),'Marks Entry 6th'!T38,IF(AND($E$3=7),'Marks Entry 7th'!T38,"")))</f>
        <v/>
      </c>
      <c r="AF39" s="121" t="str">
        <f>IF(OR($E39="",$G39=""),"",IF(AND($E$3=6),'Marks Entry 6th'!U38,IF(AND($E$3=7),'Marks Entry 7th'!U38,"")))</f>
        <v/>
      </c>
      <c r="AG39" s="121" t="str">
        <f>IF(OR($E39="",$G39=""),"",IF(AND($E$3=6),'Marks Entry 6th'!V38,IF(AND($E$3=7),'Marks Entry 7th'!V38,"")))</f>
        <v/>
      </c>
      <c r="AH39" s="121" t="str">
        <f>IF(OR($E39="",$G39=""),"",IF(AND($E$3=6),'Marks Entry 6th'!W38,IF(AND($E$3=7),'Marks Entry 7th'!W38,"")))</f>
        <v/>
      </c>
      <c r="AI39" s="63" t="str">
        <f t="shared" si="15"/>
        <v/>
      </c>
      <c r="AJ39" s="121" t="str">
        <f>IF(OR($E39="",$G39=""),"",IF(AND($E$3=6),'Marks Entry 6th'!X38,IF(AND($E$3=7),'Marks Entry 7th'!X38,"")))</f>
        <v/>
      </c>
      <c r="AK39" s="121" t="str">
        <f>IF(OR($E39="",$G39=""),"",IF(AND($E$3=6),'Marks Entry 6th'!Y38,IF(AND($E$3=7),'Marks Entry 7th'!Y38,"")))</f>
        <v/>
      </c>
      <c r="AL39" s="66" t="str">
        <f t="shared" si="16"/>
        <v/>
      </c>
      <c r="AM39" s="63">
        <f t="shared" si="17"/>
        <v>0</v>
      </c>
      <c r="AN39" s="68" t="str">
        <f>IF(OR($E39="",$G39=""),"",IF(AND($E$3=6),'Marks Entry 6th'!Z38,IF(AND($E$3=7),'Marks Entry 7th'!Z38,"")))</f>
        <v/>
      </c>
      <c r="AO39" s="68" t="str">
        <f>IF(OR($E39="",$G39=""),"",IF(AND($E$3=6),'Marks Entry 6th'!AA38,IF(AND($E$3=7),'Marks Entry 7th'!AA38,"")))</f>
        <v/>
      </c>
      <c r="AP39" s="66" t="str">
        <f t="shared" si="18"/>
        <v/>
      </c>
      <c r="AQ39" s="63" t="str">
        <f t="shared" si="19"/>
        <v/>
      </c>
      <c r="AR39" s="109">
        <f t="shared" si="20"/>
        <v>0</v>
      </c>
      <c r="AS39" s="109" t="str">
        <f t="shared" si="21"/>
        <v/>
      </c>
      <c r="AT39" s="109" t="str">
        <f t="shared" si="22"/>
        <v/>
      </c>
      <c r="AU39" s="109" t="str">
        <f t="shared" si="23"/>
        <v/>
      </c>
      <c r="AV39" s="109" t="str">
        <f t="shared" si="24"/>
        <v/>
      </c>
      <c r="AW39" s="111" t="str">
        <f t="shared" si="25"/>
        <v/>
      </c>
      <c r="AX39" s="314" t="str">
        <f>IF(OR($E39="",$G39=""),"",IF(AND($E$3=6),'Marks Entry 6th'!AB38,IF(AND($E$3=7),'Marks Entry 7th'!AB38,"")))</f>
        <v/>
      </c>
      <c r="AY39" s="121" t="str">
        <f>IF(OR($E39="",$G39=""),"",IF(AND($E$3=6),'Marks Entry 6th'!AC38,IF(AND($E$3=7),'Marks Entry 7th'!AC38,"")))</f>
        <v/>
      </c>
      <c r="AZ39" s="121" t="str">
        <f>IF(OR($E39="",$G39=""),"",IF(AND($E$3=6),'Marks Entry 6th'!AD38,IF(AND($E$3=7),'Marks Entry 7th'!AD38,"")))</f>
        <v/>
      </c>
      <c r="BA39" s="121" t="str">
        <f>IF(OR($E39="",$G39=""),"",IF(AND($E$3=6),'Marks Entry 6th'!AE38,IF(AND($E$3=7),'Marks Entry 7th'!AE38,"")))</f>
        <v/>
      </c>
      <c r="BB39" s="121" t="str">
        <f>IF(OR($E39="",$G39=""),"",IF(AND($E$3=6),'Marks Entry 6th'!AF38,IF(AND($E$3=7),'Marks Entry 7th'!AF38,"")))</f>
        <v/>
      </c>
      <c r="BC39" s="63" t="str">
        <f t="shared" si="26"/>
        <v/>
      </c>
      <c r="BD39" s="121" t="str">
        <f>IF(OR($E39="",$G39=""),"",IF(AND($E$3=6),'Marks Entry 6th'!AG38,IF(AND($E$3=7),'Marks Entry 7th'!AG38,"")))</f>
        <v/>
      </c>
      <c r="BE39" s="121" t="str">
        <f>IF(OR($E39="",$G39=""),"",IF(AND($E$3=6),'Marks Entry 6th'!AH38,IF(AND($E$3=7),'Marks Entry 7th'!AH38,"")))</f>
        <v/>
      </c>
      <c r="BF39" s="66" t="str">
        <f t="shared" si="27"/>
        <v/>
      </c>
      <c r="BG39" s="63">
        <f t="shared" si="28"/>
        <v>0</v>
      </c>
      <c r="BH39" s="68" t="str">
        <f>IF(OR($E39="",$G39=""),"",IF(AND($E$3=6),'Marks Entry 6th'!AI38,IF(AND($E$3=7),'Marks Entry 7th'!AI38,"")))</f>
        <v/>
      </c>
      <c r="BI39" s="68" t="str">
        <f>IF(OR($E39="",$G39=""),"",IF(AND($E$3=6),'Marks Entry 6th'!AJ38,IF(AND($E$3=7),'Marks Entry 7th'!AJ38,"")))</f>
        <v/>
      </c>
      <c r="BJ39" s="66" t="str">
        <f t="shared" si="29"/>
        <v/>
      </c>
      <c r="BK39" s="63" t="str">
        <f t="shared" si="30"/>
        <v/>
      </c>
      <c r="BL39" s="109">
        <f t="shared" si="31"/>
        <v>0</v>
      </c>
      <c r="BM39" s="109" t="str">
        <f t="shared" si="32"/>
        <v/>
      </c>
      <c r="BN39" s="109" t="str">
        <f t="shared" si="33"/>
        <v/>
      </c>
      <c r="BO39" s="109" t="str">
        <f t="shared" si="34"/>
        <v/>
      </c>
      <c r="BP39" s="109" t="str">
        <f t="shared" si="35"/>
        <v/>
      </c>
      <c r="BQ39" s="111" t="str">
        <f t="shared" si="36"/>
        <v/>
      </c>
      <c r="BR39" s="121" t="str">
        <f>IF(OR($E39="",$G39=""),"",IF(AND($E$3=6),'Marks Entry 6th'!AK38,IF(AND($E$3=7),'Marks Entry 7th'!AK38,"")))</f>
        <v/>
      </c>
      <c r="BS39" s="121" t="str">
        <f>IF(OR($E39="",$G39=""),"",IF(AND($E$3=6),'Marks Entry 6th'!AL38,IF(AND($E$3=7),'Marks Entry 7th'!AL38,"")))</f>
        <v/>
      </c>
      <c r="BT39" s="121" t="str">
        <f>IF(OR($E39="",$G39=""),"",IF(AND($E$3=6),'Marks Entry 6th'!AM38,IF(AND($E$3=7),'Marks Entry 7th'!AM38,"")))</f>
        <v/>
      </c>
      <c r="BU39" s="121" t="str">
        <f>IF(OR($E39="",$G39=""),"",IF(AND($E$3=6),'Marks Entry 6th'!AN38,IF(AND($E$3=7),'Marks Entry 7th'!AN38,"")))</f>
        <v/>
      </c>
      <c r="BV39" s="63" t="str">
        <f t="shared" si="37"/>
        <v/>
      </c>
      <c r="BW39" s="121" t="str">
        <f>IF(OR($E39="",$G39=""),"",IF(AND($E$3=6),'Marks Entry 6th'!AO38,IF(AND($E$3=7),'Marks Entry 7th'!AO38,"")))</f>
        <v/>
      </c>
      <c r="BX39" s="121" t="str">
        <f>IF(OR($E39="",$G39=""),"",IF(AND($E$3=6),'Marks Entry 6th'!AP38,IF(AND($E$3=7),'Marks Entry 7th'!AP38,"")))</f>
        <v/>
      </c>
      <c r="BY39" s="66" t="str">
        <f t="shared" si="38"/>
        <v/>
      </c>
      <c r="BZ39" s="63">
        <f t="shared" si="39"/>
        <v>0</v>
      </c>
      <c r="CA39" s="68" t="str">
        <f>IF(OR($E39="",$G39=""),"",IF(AND($E$3=6),'Marks Entry 6th'!AQ38,IF(AND($E$3=7),'Marks Entry 7th'!AQ38,"")))</f>
        <v/>
      </c>
      <c r="CB39" s="68" t="str">
        <f>IF(OR($E39="",$G39=""),"",IF(AND($E$3=6),'Marks Entry 6th'!AR38,IF(AND($E$3=7),'Marks Entry 7th'!AR38,"")))</f>
        <v/>
      </c>
      <c r="CC39" s="66" t="str">
        <f t="shared" si="40"/>
        <v/>
      </c>
      <c r="CD39" s="63" t="str">
        <f t="shared" si="41"/>
        <v/>
      </c>
      <c r="CE39" s="109">
        <f t="shared" si="42"/>
        <v>0</v>
      </c>
      <c r="CF39" s="109" t="str">
        <f t="shared" si="43"/>
        <v/>
      </c>
      <c r="CG39" s="109" t="str">
        <f t="shared" si="44"/>
        <v/>
      </c>
      <c r="CH39" s="109" t="str">
        <f t="shared" si="45"/>
        <v/>
      </c>
      <c r="CI39" s="109" t="str">
        <f t="shared" si="46"/>
        <v/>
      </c>
      <c r="CJ39" s="111" t="str">
        <f t="shared" si="47"/>
        <v/>
      </c>
      <c r="CK39" s="121" t="str">
        <f>IF(OR($E39="",$G39=""),"",IF(AND($E$3=6),'Marks Entry 6th'!AS38,IF(AND($E$3=7),'Marks Entry 7th'!AS38,"")))</f>
        <v/>
      </c>
      <c r="CL39" s="121" t="str">
        <f>IF(OR($E39="",$G39=""),"",IF(AND($E$3=6),'Marks Entry 6th'!AT38,IF(AND($E$3=7),'Marks Entry 7th'!AT38,"")))</f>
        <v/>
      </c>
      <c r="CM39" s="121" t="str">
        <f>IF(OR($E39="",$G39=""),"",IF(AND($E$3=6),'Marks Entry 6th'!AU38,IF(AND($E$3=7),'Marks Entry 7th'!AU38,"")))</f>
        <v/>
      </c>
      <c r="CN39" s="121" t="str">
        <f>IF(OR($E39="",$G39=""),"",IF(AND($E$3=6),'Marks Entry 6th'!AV38,IF(AND($E$3=7),'Marks Entry 7th'!AV38,"")))</f>
        <v/>
      </c>
      <c r="CO39" s="63" t="str">
        <f t="shared" si="48"/>
        <v/>
      </c>
      <c r="CP39" s="121" t="str">
        <f>IF(OR($E39="",$G39=""),"",IF(AND($E$3=6),'Marks Entry 6th'!AW38,IF(AND($E$3=7),'Marks Entry 7th'!AW38,"")))</f>
        <v/>
      </c>
      <c r="CQ39" s="121" t="str">
        <f>IF(OR($E39="",$G39=""),"",IF(AND($E$3=6),'Marks Entry 6th'!AX38,IF(AND($E$3=7),'Marks Entry 7th'!AX38,"")))</f>
        <v/>
      </c>
      <c r="CR39" s="66" t="str">
        <f t="shared" si="49"/>
        <v/>
      </c>
      <c r="CS39" s="63">
        <f t="shared" si="50"/>
        <v>0</v>
      </c>
      <c r="CT39" s="68" t="str">
        <f>IF(OR($E39="",$G39=""),"",IF(AND($E$3=6),'Marks Entry 6th'!AY38,IF(AND($E$3=7),'Marks Entry 7th'!AY38,"")))</f>
        <v/>
      </c>
      <c r="CU39" s="68" t="str">
        <f>IF(OR($E39="",$G39=""),"",IF(AND($E$3=6),'Marks Entry 6th'!AZ38,IF(AND($E$3=7),'Marks Entry 7th'!AZ38,"")))</f>
        <v/>
      </c>
      <c r="CV39" s="66" t="str">
        <f t="shared" si="51"/>
        <v/>
      </c>
      <c r="CW39" s="63" t="str">
        <f t="shared" si="52"/>
        <v/>
      </c>
      <c r="CX39" s="109">
        <f t="shared" si="53"/>
        <v>0</v>
      </c>
      <c r="CY39" s="109" t="str">
        <f t="shared" si="54"/>
        <v/>
      </c>
      <c r="CZ39" s="109" t="str">
        <f t="shared" si="55"/>
        <v/>
      </c>
      <c r="DA39" s="109" t="str">
        <f t="shared" si="56"/>
        <v/>
      </c>
      <c r="DB39" s="109" t="str">
        <f t="shared" si="57"/>
        <v/>
      </c>
      <c r="DC39" s="111" t="str">
        <f t="shared" si="58"/>
        <v/>
      </c>
      <c r="DD39" s="121" t="str">
        <f>IF(OR($E39="",$G39=""),"",IF(AND($E$3=6),'Marks Entry 6th'!BA38,IF(AND($E$3=7),'Marks Entry 7th'!BA38,"")))</f>
        <v/>
      </c>
      <c r="DE39" s="121" t="str">
        <f>IF(OR($E39="",$G39=""),"",IF(AND($E$3=6),'Marks Entry 6th'!BB38,IF(AND($E$3=7),'Marks Entry 7th'!BB38,"")))</f>
        <v/>
      </c>
      <c r="DF39" s="121" t="str">
        <f>IF(OR($E39="",$G39=""),"",IF(AND($E$3=6),'Marks Entry 6th'!BC38,IF(AND($E$3=7),'Marks Entry 7th'!BC38,"")))</f>
        <v/>
      </c>
      <c r="DG39" s="121" t="str">
        <f>IF(OR($E39="",$G39=""),"",IF(AND($E$3=6),'Marks Entry 6th'!BD38,IF(AND($E$3=7),'Marks Entry 7th'!BD38,"")))</f>
        <v/>
      </c>
      <c r="DH39" s="63" t="str">
        <f t="shared" si="59"/>
        <v/>
      </c>
      <c r="DI39" s="121" t="str">
        <f>IF(OR($E39="",$G39=""),"",IF(AND($E$3=6),'Marks Entry 6th'!BE38,IF(AND($E$3=7),'Marks Entry 7th'!BE38,"")))</f>
        <v/>
      </c>
      <c r="DJ39" s="121" t="str">
        <f>IF(OR($E39="",$G39=""),"",IF(AND($E$3=6),'Marks Entry 6th'!BF38,IF(AND($E$3=7),'Marks Entry 7th'!BF38,"")))</f>
        <v/>
      </c>
      <c r="DK39" s="66" t="str">
        <f t="shared" si="60"/>
        <v/>
      </c>
      <c r="DL39" s="63">
        <f t="shared" si="61"/>
        <v>0</v>
      </c>
      <c r="DM39" s="68" t="str">
        <f>IF(OR($E39="",$G39=""),"",IF(AND($E$3=6),'Marks Entry 6th'!BG38,IF(AND($E$3=7),'Marks Entry 7th'!BG38,"")))</f>
        <v/>
      </c>
      <c r="DN39" s="68" t="str">
        <f>IF(OR($E39="",$G39=""),"",IF(AND($E$3=6),'Marks Entry 6th'!BH38,IF(AND($E$3=7),'Marks Entry 7th'!BH38,"")))</f>
        <v/>
      </c>
      <c r="DO39" s="66" t="str">
        <f t="shared" si="62"/>
        <v/>
      </c>
      <c r="DP39" s="63" t="str">
        <f t="shared" si="63"/>
        <v/>
      </c>
      <c r="DQ39" s="109">
        <f t="shared" si="64"/>
        <v>0</v>
      </c>
      <c r="DR39" s="109" t="str">
        <f t="shared" si="65"/>
        <v/>
      </c>
      <c r="DS39" s="109" t="str">
        <f t="shared" si="66"/>
        <v/>
      </c>
      <c r="DT39" s="109" t="str">
        <f t="shared" si="67"/>
        <v/>
      </c>
      <c r="DU39" s="109" t="str">
        <f t="shared" si="68"/>
        <v/>
      </c>
      <c r="DV39" s="111" t="str">
        <f t="shared" si="69"/>
        <v/>
      </c>
      <c r="DW39" s="53" t="str">
        <f>IF(OR($E39="",$G39=""),"",IF(AND($E$3=6),'Marks Entry 6th'!BI38,IF(AND($E$3=7),'Marks Entry 7th'!BI38,"")))</f>
        <v/>
      </c>
      <c r="DX39" s="53" t="str">
        <f>IF(OR($E39="",$G39=""),"",IF(AND($E$3=6),'Marks Entry 6th'!BJ38,IF(AND($E$3=7),'Marks Entry 7th'!BJ38,"")))</f>
        <v/>
      </c>
      <c r="DY39" s="53" t="str">
        <f>IF(OR($E39="",$G39=""),"",IF(AND($E$3=6),'Marks Entry 6th'!BK38,IF(AND($E$3=7),'Marks Entry 7th'!BK38,"")))</f>
        <v/>
      </c>
      <c r="DZ39" s="53" t="str">
        <f>IF(OR($E39="",$G39=""),"",IF(AND($E$3=6),'Marks Entry 6th'!BL38,IF(AND($E$3=7),'Marks Entry 7th'!BL38,"")))</f>
        <v/>
      </c>
      <c r="EA39" s="53" t="str">
        <f>IF(OR($E39="",$G39=""),"",IF(AND($E$3=6),'Marks Entry 6th'!BM38,IF(AND($E$3=7),'Marks Entry 7th'!BM38,"")))</f>
        <v/>
      </c>
      <c r="EB39" s="122" t="str">
        <f t="shared" si="70"/>
        <v/>
      </c>
      <c r="EC39" s="123">
        <f t="shared" si="71"/>
        <v>0</v>
      </c>
      <c r="ED39" s="123" t="str">
        <f t="shared" si="72"/>
        <v/>
      </c>
      <c r="EE39" s="123" t="str">
        <f t="shared" si="73"/>
        <v/>
      </c>
      <c r="EF39" s="110" t="str">
        <f t="shared" si="74"/>
        <v/>
      </c>
      <c r="EG39" s="53" t="str">
        <f>IF(OR($E39="",$G39=""),"",IF(AND($E$3=6),'Marks Entry 6th'!BN38,IF(AND($E$3=7),'Marks Entry 7th'!BN38,"")))</f>
        <v/>
      </c>
      <c r="EH39" s="53" t="str">
        <f>IF(OR($E39="",$G39=""),"",IF(AND($E$3=6),'Marks Entry 6th'!BO38,IF(AND($E$3=7),'Marks Entry 7th'!BO38,"")))</f>
        <v/>
      </c>
      <c r="EI39" s="53" t="str">
        <f>IF(OR($E39="",$G39=""),"",IF(AND($E$3=6),'Marks Entry 6th'!BP38,IF(AND($E$3=7),'Marks Entry 7th'!BP38,"")))</f>
        <v/>
      </c>
      <c r="EJ39" s="53" t="str">
        <f>IF(OR($E39="",$G39=""),"",IF(AND($E$3=6),'Marks Entry 6th'!BQ38,IF(AND($E$3=7),'Marks Entry 7th'!BQ38,"")))</f>
        <v/>
      </c>
      <c r="EK39" s="53" t="str">
        <f>IF(OR($E39="",$G39=""),"",IF(AND($E$3=6),'Marks Entry 6th'!BR38,IF(AND($E$3=7),'Marks Entry 7th'!BR38,"")))</f>
        <v/>
      </c>
      <c r="EL39" s="122" t="str">
        <f t="shared" si="75"/>
        <v/>
      </c>
      <c r="EM39" s="123">
        <f t="shared" si="76"/>
        <v>0</v>
      </c>
      <c r="EN39" s="123" t="str">
        <f t="shared" si="77"/>
        <v/>
      </c>
      <c r="EO39" s="123" t="str">
        <f t="shared" si="78"/>
        <v/>
      </c>
      <c r="EP39" s="110" t="str">
        <f t="shared" si="79"/>
        <v/>
      </c>
      <c r="EQ39" s="53" t="str">
        <f>IF(OR($E39="",$G39=""),"",IF(AND($E$3=6),'Marks Entry 6th'!BS38,IF(AND($E$3=7),'Marks Entry 7th'!BS38,"")))</f>
        <v/>
      </c>
      <c r="ER39" s="53" t="str">
        <f>IF(OR($E39="",$G39=""),"",IF(AND($E$3=6),'Marks Entry 6th'!BT38,IF(AND($E$3=7),'Marks Entry 7th'!BT38,"")))</f>
        <v/>
      </c>
      <c r="ES39" s="53" t="str">
        <f>IF(OR($E39="",$G39=""),"",IF(AND($E$3=6),'Marks Entry 6th'!BU38,IF(AND($E$3=7),'Marks Entry 7th'!BU38,"")))</f>
        <v/>
      </c>
      <c r="ET39" s="53" t="str">
        <f>IF(OR($E39="",$G39=""),"",IF(AND($E$3=6),'Marks Entry 6th'!BV38,IF(AND($E$3=7),'Marks Entry 7th'!BV38,"")))</f>
        <v/>
      </c>
      <c r="EU39" s="53" t="str">
        <f>IF(OR($E39="",$G39=""),"",IF(AND($E$3=6),'Marks Entry 6th'!BW38,IF(AND($E$3=7),'Marks Entry 7th'!BW38,"")))</f>
        <v/>
      </c>
      <c r="EV39" s="122" t="str">
        <f t="shared" si="80"/>
        <v/>
      </c>
      <c r="EW39" s="123">
        <f t="shared" si="81"/>
        <v>0</v>
      </c>
      <c r="EX39" s="123" t="str">
        <f t="shared" si="82"/>
        <v/>
      </c>
      <c r="EY39" s="123" t="str">
        <f t="shared" si="83"/>
        <v/>
      </c>
      <c r="EZ39" s="110" t="str">
        <f t="shared" si="84"/>
        <v/>
      </c>
      <c r="FA39" s="373" t="str">
        <f>IF(OR($E39="",$G39=""),"",IF(AND('Marks Entry 6th'!BX38="",'Marks Entry 7th'!BX38=""),"",IF(AND($E$3=6),'Marks Entry 6th'!BX38,IF(AND($E$3=7),'Marks Entry 7th'!BX38,""))))</f>
        <v/>
      </c>
      <c r="FB39" s="373" t="str">
        <f>IF(OR($E39="",$G39=""),"",IF(AND('Marks Entry 6th'!BY38="",'Marks Entry 7th'!BY38=""),"",IF(AND($E$3=6),'Marks Entry 6th'!BY38,IF(AND($E$3=7),'Marks Entry 7th'!BY38,""))))</f>
        <v/>
      </c>
      <c r="FC39" s="374" t="str">
        <f t="shared" si="85"/>
        <v/>
      </c>
      <c r="FD39" s="110" t="str">
        <f t="shared" si="86"/>
        <v/>
      </c>
      <c r="FE39" s="373" t="str">
        <f>IF(OR($E39="",$G39=""),"",IF(AND('Marks Entry 6th'!BZ38="",'Marks Entry 7th'!BZ38=""),"",IF(AND($E$3=6),'Marks Entry 6th'!BZ38,IF(AND($E$3=7),'Marks Entry 7th'!BZ38,""))))</f>
        <v/>
      </c>
      <c r="FF39" s="373" t="str">
        <f>IF(OR($E39="",$G39=""),"",IF(AND('Marks Entry 6th'!CA38="",'Marks Entry 7th'!CA38=""),"",IF(AND($E$3=6),'Marks Entry 6th'!CA38,IF(AND($E$3=7),'Marks Entry 7th'!CA38,""))))</f>
        <v/>
      </c>
      <c r="FG39" s="374" t="str">
        <f t="shared" si="87"/>
        <v/>
      </c>
      <c r="FH39" s="110" t="str">
        <f t="shared" si="88"/>
        <v/>
      </c>
      <c r="FI39" s="79" t="str">
        <f t="shared" si="89"/>
        <v/>
      </c>
      <c r="FJ39" s="335" t="str">
        <f t="shared" si="90"/>
        <v/>
      </c>
      <c r="FK39" s="85" t="str">
        <f t="shared" si="91"/>
        <v/>
      </c>
      <c r="FL39" s="226" t="str">
        <f t="shared" si="92"/>
        <v/>
      </c>
      <c r="FM39" s="86" t="str">
        <f t="shared" si="93"/>
        <v/>
      </c>
      <c r="FN39" s="334" t="str">
        <f>IFERROR(IF(B39="NSO","NSO",IF(OR(D39="",G39="",F39=""),"",IF(AND(FJ39&gt;=36,'Master sheet'!$D$11="Hindi"),"कक्षा क्रमोन्नत",IF(AND(FJ39&gt;=36,'Master sheet'!$D$11="English"),"Promoted",IF(AND(FJ39&lt;36,'Master sheet'!$D$11="Hindi"),"पुनः परीक्षा","Re-Exam"))))),"")</f>
        <v/>
      </c>
      <c r="FO39" s="54" t="str">
        <f>IF(OR($E39="",$G39=""),"",IF(AND($E$3=6,'Marks Entry 6th'!CB38=""),"",IF(AND($E$3=7,'Marks Entry 7th'!CB38=""),"",IF(AND($E$3=6),'Marks Entry 6th'!CB38,IF(AND($E$3=7),'Marks Entry 7th'!CB38,"")))))</f>
        <v/>
      </c>
      <c r="FP39" s="54" t="str">
        <f>IF(OR($E39="",$G39=""),"",IF(AND($E$3=6,'Marks Entry 6th'!CC38=""),"",IF(AND($E$3=7,'Marks Entry 7th'!CC38=""),"",IF(AND($E$3=6),'Marks Entry 6th'!CC38,IF(AND($E$3=7),'Marks Entry 7th'!CC38,"")))))</f>
        <v/>
      </c>
      <c r="FQ39" s="55"/>
      <c r="FY39" s="57">
        <f>IF(AND($E$3=6),'Marks Entry 6th'!I38,IF(AND($E$3=7),'Marks Entry 7th'!I38,""))</f>
        <v>0</v>
      </c>
      <c r="FZ39" s="57">
        <f t="shared" si="94"/>
        <v>0</v>
      </c>
    </row>
    <row r="40" spans="1:182" ht="18.95" customHeight="1">
      <c r="A40" s="69">
        <v>33</v>
      </c>
      <c r="B40" s="69" t="str">
        <f>IF(OR(FY40=0,FY40=""),"",IF(AND($E$3=6),'Marks Entry 6th'!I39,IF(AND($E$3=7),'Marks Entry 7th'!I39,"")))</f>
        <v/>
      </c>
      <c r="C40" s="70" t="str">
        <f>IF(OR(B40=0,B40=""),"",IF(AND($E$3=6,'Marks Entry 6th'!B39=""),"",IF(AND($E$3=7,'Marks Entry 7th'!B39=""),"",IF(AND($E$3=6,'Marks Entry 6th'!B39),'Marks Entry 6th'!B39,IF(AND($E$3=7),'Marks Entry 7th'!B39,"")))))</f>
        <v/>
      </c>
      <c r="D40" s="70" t="str">
        <f>IF(OR(B40=0,B40=""),"",IF(AND($E$3=6,'Marks Entry 6th'!C39=""),"",IF(AND($E$3=7,'Marks Entry 7th'!C39=""),"",IF(AND($E$3=6),'Marks Entry 6th'!C39,IF(AND($E$3=7),'Marks Entry 7th'!C39,"")))))</f>
        <v/>
      </c>
      <c r="E40" s="307" t="str">
        <f>IF(OR(B40=0,B40=""),"",IF(AND($E$3=6,'Marks Entry 6th'!E39=""),"",IF(AND($E$3=7,'Marks Entry 7th'!E39=""),"",IF(AND($E$3=6),'Marks Entry 6th'!E39,IF(AND($E$3=7),'Marks Entry 7th'!E39,"")))))</f>
        <v/>
      </c>
      <c r="F40" s="70" t="str">
        <f>IF(OR(B40=0,B40=""),"",IF(AND($E$3=6,'Marks Entry 6th'!D39=""),"",IF(AND($E$3=7,'Marks Entry 7th'!D39=""),"",IF(AND($E$3=6),'Marks Entry 6th'!D39,IF(AND($E$3=7),'Marks Entry 7th'!D39,"")))))</f>
        <v/>
      </c>
      <c r="G40" s="306" t="str">
        <f>IF(OR(B40=0,B40=""),"",IF(AND($E$3=6,'Marks Entry 6th'!F39=""),"",IF(AND($E$3=7,'Marks Entry 7th'!F39=""),"",IF(AND($E$3=6),UPPER('Marks Entry 6th'!F39),IF(AND($E$3=7),UPPER('Marks Entry 7th'!F39),"")))))</f>
        <v/>
      </c>
      <c r="H40" s="306" t="str">
        <f>IF(OR(B40=0,B40=""),"",IF(AND($E$3=6,'Marks Entry 6th'!G39=""),"",IF(AND($E$3=7,'Marks Entry 7th'!G39=""),"",IF(AND($E$3=6),UPPER('Marks Entry 6th'!G39),IF(AND($E$3=7),UPPER('Marks Entry 7th'!G39),"")))))</f>
        <v/>
      </c>
      <c r="I40" s="306" t="str">
        <f>IF(OR(B40=0,B40=""),"",IF(AND($E$3=6,'Marks Entry 6th'!H39=""),"",IF(AND($E$3=7,'Marks Entry 7th'!H39=""),"",IF(AND($E$3=6),UPPER('Marks Entry 6th'!H39),IF(AND($E$3=7),UPPER('Marks Entry 7th'!H39),"")))))</f>
        <v/>
      </c>
      <c r="J40" s="65" t="str">
        <f>IF(OR(B40=0,B40=""),"",IF(AND($E$3=6,'Marks Entry 6th'!J39=""),"",IF(AND($E$3=7,'Marks Entry 7th'!J39=""),"",IF(AND($E$3=6),'Marks Entry 6th'!J39,IF(AND($E$3=7),'Marks Entry 7th'!J39,"")))))</f>
        <v/>
      </c>
      <c r="K40" s="65" t="str">
        <f>IF(OR(B40=0,B40=""),"",IF(AND($E$3=6,'Marks Entry 6th'!K39=""),"",IF(AND($E$3=7,'Marks Entry 7th'!K39=""),"",IF(AND($E$3=6),'Marks Entry 6th'!K39,IF(AND($E$3=7),'Marks Entry 7th'!K39,"")))))</f>
        <v/>
      </c>
      <c r="L40" s="121" t="str">
        <f>IF(OR($E40="",$G40=""),"",IF(AND($E$3=6),'Marks Entry 6th'!L39,IF(AND($E$3=7),'Marks Entry 7th'!L39,"")))</f>
        <v/>
      </c>
      <c r="M40" s="121" t="str">
        <f>IF(OR($E40="",$G40=""),"",IF(AND($E$3=6),'Marks Entry 6th'!M39,IF(AND($E$3=7),'Marks Entry 7th'!M39,"")))</f>
        <v/>
      </c>
      <c r="N40" s="121" t="str">
        <f>IF(OR($E40="",$G40=""),"",IF(AND($E$3=6),'Marks Entry 6th'!N39,IF(AND($E$3=7),'Marks Entry 7th'!N39,"")))</f>
        <v/>
      </c>
      <c r="O40" s="121" t="str">
        <f>IF(OR($E40="",$G40=""),"",IF(AND($E$3=6),'Marks Entry 6th'!O39,IF(AND($E$3=7),'Marks Entry 7th'!O39,"")))</f>
        <v/>
      </c>
      <c r="P40" s="63" t="str">
        <f t="shared" si="4"/>
        <v/>
      </c>
      <c r="Q40" s="121" t="str">
        <f>IF(OR($E40="",$G40=""),"",IF(AND($E$3=6),'Marks Entry 6th'!P39,IF(AND($E$3=7),'Marks Entry 7th'!P39,"")))</f>
        <v/>
      </c>
      <c r="R40" s="121" t="str">
        <f>IF(OR($E40="",$G40=""),"",IF(AND($E$3=6),'Marks Entry 6th'!Q39,IF(AND($E$3=7),'Marks Entry 7th'!Q39,"")))</f>
        <v/>
      </c>
      <c r="S40" s="66" t="str">
        <f t="shared" si="5"/>
        <v/>
      </c>
      <c r="T40" s="63">
        <f t="shared" si="6"/>
        <v>0</v>
      </c>
      <c r="U40" s="68" t="str">
        <f>IF(OR($E40="",$G40=""),"",IF(AND($E$3=6),'Marks Entry 6th'!R39,IF(AND($E$3=7),'Marks Entry 7th'!R39,"")))</f>
        <v/>
      </c>
      <c r="V40" s="68" t="str">
        <f>IF(OR($E40="",$G40=""),"",IF(AND($E$3=6),'Marks Entry 6th'!S39,IF(AND($E$3=7),'Marks Entry 7th'!S39,"")))</f>
        <v/>
      </c>
      <c r="W40" s="67" t="str">
        <f t="shared" si="7"/>
        <v/>
      </c>
      <c r="X40" s="63" t="str">
        <f t="shared" si="8"/>
        <v/>
      </c>
      <c r="Y40" s="109">
        <f t="shared" si="9"/>
        <v>0</v>
      </c>
      <c r="Z40" s="109" t="str">
        <f t="shared" si="10"/>
        <v/>
      </c>
      <c r="AA40" s="109" t="str">
        <f t="shared" si="11"/>
        <v/>
      </c>
      <c r="AB40" s="109" t="str">
        <f t="shared" si="12"/>
        <v/>
      </c>
      <c r="AC40" s="109" t="str">
        <f t="shared" si="13"/>
        <v/>
      </c>
      <c r="AD40" s="111" t="str">
        <f t="shared" si="14"/>
        <v/>
      </c>
      <c r="AE40" s="121" t="str">
        <f>IF(OR($E40="",$G40=""),"",IF(AND($E$3=6),'Marks Entry 6th'!T39,IF(AND($E$3=7),'Marks Entry 7th'!T39,"")))</f>
        <v/>
      </c>
      <c r="AF40" s="121" t="str">
        <f>IF(OR($E40="",$G40=""),"",IF(AND($E$3=6),'Marks Entry 6th'!U39,IF(AND($E$3=7),'Marks Entry 7th'!U39,"")))</f>
        <v/>
      </c>
      <c r="AG40" s="121" t="str">
        <f>IF(OR($E40="",$G40=""),"",IF(AND($E$3=6),'Marks Entry 6th'!V39,IF(AND($E$3=7),'Marks Entry 7th'!V39,"")))</f>
        <v/>
      </c>
      <c r="AH40" s="121" t="str">
        <f>IF(OR($E40="",$G40=""),"",IF(AND($E$3=6),'Marks Entry 6th'!W39,IF(AND($E$3=7),'Marks Entry 7th'!W39,"")))</f>
        <v/>
      </c>
      <c r="AI40" s="63" t="str">
        <f t="shared" si="15"/>
        <v/>
      </c>
      <c r="AJ40" s="121" t="str">
        <f>IF(OR($E40="",$G40=""),"",IF(AND($E$3=6),'Marks Entry 6th'!X39,IF(AND($E$3=7),'Marks Entry 7th'!X39,"")))</f>
        <v/>
      </c>
      <c r="AK40" s="121" t="str">
        <f>IF(OR($E40="",$G40=""),"",IF(AND($E$3=6),'Marks Entry 6th'!Y39,IF(AND($E$3=7),'Marks Entry 7th'!Y39,"")))</f>
        <v/>
      </c>
      <c r="AL40" s="66" t="str">
        <f t="shared" si="16"/>
        <v/>
      </c>
      <c r="AM40" s="63">
        <f t="shared" si="17"/>
        <v>0</v>
      </c>
      <c r="AN40" s="68" t="str">
        <f>IF(OR($E40="",$G40=""),"",IF(AND($E$3=6),'Marks Entry 6th'!Z39,IF(AND($E$3=7),'Marks Entry 7th'!Z39,"")))</f>
        <v/>
      </c>
      <c r="AO40" s="68" t="str">
        <f>IF(OR($E40="",$G40=""),"",IF(AND($E$3=6),'Marks Entry 6th'!AA39,IF(AND($E$3=7),'Marks Entry 7th'!AA39,"")))</f>
        <v/>
      </c>
      <c r="AP40" s="66" t="str">
        <f t="shared" si="18"/>
        <v/>
      </c>
      <c r="AQ40" s="63" t="str">
        <f t="shared" si="19"/>
        <v/>
      </c>
      <c r="AR40" s="109">
        <f t="shared" si="20"/>
        <v>0</v>
      </c>
      <c r="AS40" s="109" t="str">
        <f t="shared" si="21"/>
        <v/>
      </c>
      <c r="AT40" s="109" t="str">
        <f t="shared" si="22"/>
        <v/>
      </c>
      <c r="AU40" s="109" t="str">
        <f t="shared" si="23"/>
        <v/>
      </c>
      <c r="AV40" s="109" t="str">
        <f t="shared" si="24"/>
        <v/>
      </c>
      <c r="AW40" s="111" t="str">
        <f t="shared" si="25"/>
        <v/>
      </c>
      <c r="AX40" s="314" t="str">
        <f>IF(OR($E40="",$G40=""),"",IF(AND($E$3=6),'Marks Entry 6th'!AB39,IF(AND($E$3=7),'Marks Entry 7th'!AB39,"")))</f>
        <v/>
      </c>
      <c r="AY40" s="121" t="str">
        <f>IF(OR($E40="",$G40=""),"",IF(AND($E$3=6),'Marks Entry 6th'!AC39,IF(AND($E$3=7),'Marks Entry 7th'!AC39,"")))</f>
        <v/>
      </c>
      <c r="AZ40" s="121" t="str">
        <f>IF(OR($E40="",$G40=""),"",IF(AND($E$3=6),'Marks Entry 6th'!AD39,IF(AND($E$3=7),'Marks Entry 7th'!AD39,"")))</f>
        <v/>
      </c>
      <c r="BA40" s="121" t="str">
        <f>IF(OR($E40="",$G40=""),"",IF(AND($E$3=6),'Marks Entry 6th'!AE39,IF(AND($E$3=7),'Marks Entry 7th'!AE39,"")))</f>
        <v/>
      </c>
      <c r="BB40" s="121" t="str">
        <f>IF(OR($E40="",$G40=""),"",IF(AND($E$3=6),'Marks Entry 6th'!AF39,IF(AND($E$3=7),'Marks Entry 7th'!AF39,"")))</f>
        <v/>
      </c>
      <c r="BC40" s="63" t="str">
        <f t="shared" si="26"/>
        <v/>
      </c>
      <c r="BD40" s="121" t="str">
        <f>IF(OR($E40="",$G40=""),"",IF(AND($E$3=6),'Marks Entry 6th'!AG39,IF(AND($E$3=7),'Marks Entry 7th'!AG39,"")))</f>
        <v/>
      </c>
      <c r="BE40" s="121" t="str">
        <f>IF(OR($E40="",$G40=""),"",IF(AND($E$3=6),'Marks Entry 6th'!AH39,IF(AND($E$3=7),'Marks Entry 7th'!AH39,"")))</f>
        <v/>
      </c>
      <c r="BF40" s="66" t="str">
        <f t="shared" si="27"/>
        <v/>
      </c>
      <c r="BG40" s="63">
        <f t="shared" si="28"/>
        <v>0</v>
      </c>
      <c r="BH40" s="68" t="str">
        <f>IF(OR($E40="",$G40=""),"",IF(AND($E$3=6),'Marks Entry 6th'!AI39,IF(AND($E$3=7),'Marks Entry 7th'!AI39,"")))</f>
        <v/>
      </c>
      <c r="BI40" s="68" t="str">
        <f>IF(OR($E40="",$G40=""),"",IF(AND($E$3=6),'Marks Entry 6th'!AJ39,IF(AND($E$3=7),'Marks Entry 7th'!AJ39,"")))</f>
        <v/>
      </c>
      <c r="BJ40" s="66" t="str">
        <f t="shared" si="29"/>
        <v/>
      </c>
      <c r="BK40" s="63" t="str">
        <f t="shared" si="30"/>
        <v/>
      </c>
      <c r="BL40" s="109">
        <f t="shared" si="31"/>
        <v>0</v>
      </c>
      <c r="BM40" s="109" t="str">
        <f t="shared" si="32"/>
        <v/>
      </c>
      <c r="BN40" s="109" t="str">
        <f t="shared" si="33"/>
        <v/>
      </c>
      <c r="BO40" s="109" t="str">
        <f t="shared" si="34"/>
        <v/>
      </c>
      <c r="BP40" s="109" t="str">
        <f t="shared" si="35"/>
        <v/>
      </c>
      <c r="BQ40" s="111" t="str">
        <f t="shared" si="36"/>
        <v/>
      </c>
      <c r="BR40" s="121" t="str">
        <f>IF(OR($E40="",$G40=""),"",IF(AND($E$3=6),'Marks Entry 6th'!AK39,IF(AND($E$3=7),'Marks Entry 7th'!AK39,"")))</f>
        <v/>
      </c>
      <c r="BS40" s="121" t="str">
        <f>IF(OR($E40="",$G40=""),"",IF(AND($E$3=6),'Marks Entry 6th'!AL39,IF(AND($E$3=7),'Marks Entry 7th'!AL39,"")))</f>
        <v/>
      </c>
      <c r="BT40" s="121" t="str">
        <f>IF(OR($E40="",$G40=""),"",IF(AND($E$3=6),'Marks Entry 6th'!AM39,IF(AND($E$3=7),'Marks Entry 7th'!AM39,"")))</f>
        <v/>
      </c>
      <c r="BU40" s="121" t="str">
        <f>IF(OR($E40="",$G40=""),"",IF(AND($E$3=6),'Marks Entry 6th'!AN39,IF(AND($E$3=7),'Marks Entry 7th'!AN39,"")))</f>
        <v/>
      </c>
      <c r="BV40" s="63" t="str">
        <f t="shared" si="37"/>
        <v/>
      </c>
      <c r="BW40" s="121" t="str">
        <f>IF(OR($E40="",$G40=""),"",IF(AND($E$3=6),'Marks Entry 6th'!AO39,IF(AND($E$3=7),'Marks Entry 7th'!AO39,"")))</f>
        <v/>
      </c>
      <c r="BX40" s="121" t="str">
        <f>IF(OR($E40="",$G40=""),"",IF(AND($E$3=6),'Marks Entry 6th'!AP39,IF(AND($E$3=7),'Marks Entry 7th'!AP39,"")))</f>
        <v/>
      </c>
      <c r="BY40" s="66" t="str">
        <f t="shared" si="38"/>
        <v/>
      </c>
      <c r="BZ40" s="63">
        <f t="shared" si="39"/>
        <v>0</v>
      </c>
      <c r="CA40" s="68" t="str">
        <f>IF(OR($E40="",$G40=""),"",IF(AND($E$3=6),'Marks Entry 6th'!AQ39,IF(AND($E$3=7),'Marks Entry 7th'!AQ39,"")))</f>
        <v/>
      </c>
      <c r="CB40" s="68" t="str">
        <f>IF(OR($E40="",$G40=""),"",IF(AND($E$3=6),'Marks Entry 6th'!AR39,IF(AND($E$3=7),'Marks Entry 7th'!AR39,"")))</f>
        <v/>
      </c>
      <c r="CC40" s="66" t="str">
        <f t="shared" si="40"/>
        <v/>
      </c>
      <c r="CD40" s="63" t="str">
        <f t="shared" si="41"/>
        <v/>
      </c>
      <c r="CE40" s="109">
        <f t="shared" si="42"/>
        <v>0</v>
      </c>
      <c r="CF40" s="109" t="str">
        <f t="shared" si="43"/>
        <v/>
      </c>
      <c r="CG40" s="109" t="str">
        <f t="shared" si="44"/>
        <v/>
      </c>
      <c r="CH40" s="109" t="str">
        <f t="shared" si="45"/>
        <v/>
      </c>
      <c r="CI40" s="109" t="str">
        <f t="shared" si="46"/>
        <v/>
      </c>
      <c r="CJ40" s="111" t="str">
        <f t="shared" si="47"/>
        <v/>
      </c>
      <c r="CK40" s="121" t="str">
        <f>IF(OR($E40="",$G40=""),"",IF(AND($E$3=6),'Marks Entry 6th'!AS39,IF(AND($E$3=7),'Marks Entry 7th'!AS39,"")))</f>
        <v/>
      </c>
      <c r="CL40" s="121" t="str">
        <f>IF(OR($E40="",$G40=""),"",IF(AND($E$3=6),'Marks Entry 6th'!AT39,IF(AND($E$3=7),'Marks Entry 7th'!AT39,"")))</f>
        <v/>
      </c>
      <c r="CM40" s="121" t="str">
        <f>IF(OR($E40="",$G40=""),"",IF(AND($E$3=6),'Marks Entry 6th'!AU39,IF(AND($E$3=7),'Marks Entry 7th'!AU39,"")))</f>
        <v/>
      </c>
      <c r="CN40" s="121" t="str">
        <f>IF(OR($E40="",$G40=""),"",IF(AND($E$3=6),'Marks Entry 6th'!AV39,IF(AND($E$3=7),'Marks Entry 7th'!AV39,"")))</f>
        <v/>
      </c>
      <c r="CO40" s="63" t="str">
        <f t="shared" si="48"/>
        <v/>
      </c>
      <c r="CP40" s="121" t="str">
        <f>IF(OR($E40="",$G40=""),"",IF(AND($E$3=6),'Marks Entry 6th'!AW39,IF(AND($E$3=7),'Marks Entry 7th'!AW39,"")))</f>
        <v/>
      </c>
      <c r="CQ40" s="121" t="str">
        <f>IF(OR($E40="",$G40=""),"",IF(AND($E$3=6),'Marks Entry 6th'!AX39,IF(AND($E$3=7),'Marks Entry 7th'!AX39,"")))</f>
        <v/>
      </c>
      <c r="CR40" s="66" t="str">
        <f t="shared" si="49"/>
        <v/>
      </c>
      <c r="CS40" s="63">
        <f t="shared" si="50"/>
        <v>0</v>
      </c>
      <c r="CT40" s="68" t="str">
        <f>IF(OR($E40="",$G40=""),"",IF(AND($E$3=6),'Marks Entry 6th'!AY39,IF(AND($E$3=7),'Marks Entry 7th'!AY39,"")))</f>
        <v/>
      </c>
      <c r="CU40" s="68" t="str">
        <f>IF(OR($E40="",$G40=""),"",IF(AND($E$3=6),'Marks Entry 6th'!AZ39,IF(AND($E$3=7),'Marks Entry 7th'!AZ39,"")))</f>
        <v/>
      </c>
      <c r="CV40" s="66" t="str">
        <f t="shared" si="51"/>
        <v/>
      </c>
      <c r="CW40" s="63" t="str">
        <f t="shared" si="52"/>
        <v/>
      </c>
      <c r="CX40" s="109">
        <f t="shared" si="53"/>
        <v>0</v>
      </c>
      <c r="CY40" s="109" t="str">
        <f t="shared" si="54"/>
        <v/>
      </c>
      <c r="CZ40" s="109" t="str">
        <f t="shared" si="55"/>
        <v/>
      </c>
      <c r="DA40" s="109" t="str">
        <f t="shared" si="56"/>
        <v/>
      </c>
      <c r="DB40" s="109" t="str">
        <f t="shared" si="57"/>
        <v/>
      </c>
      <c r="DC40" s="111" t="str">
        <f t="shared" si="58"/>
        <v/>
      </c>
      <c r="DD40" s="121" t="str">
        <f>IF(OR($E40="",$G40=""),"",IF(AND($E$3=6),'Marks Entry 6th'!BA39,IF(AND($E$3=7),'Marks Entry 7th'!BA39,"")))</f>
        <v/>
      </c>
      <c r="DE40" s="121" t="str">
        <f>IF(OR($E40="",$G40=""),"",IF(AND($E$3=6),'Marks Entry 6th'!BB39,IF(AND($E$3=7),'Marks Entry 7th'!BB39,"")))</f>
        <v/>
      </c>
      <c r="DF40" s="121" t="str">
        <f>IF(OR($E40="",$G40=""),"",IF(AND($E$3=6),'Marks Entry 6th'!BC39,IF(AND($E$3=7),'Marks Entry 7th'!BC39,"")))</f>
        <v/>
      </c>
      <c r="DG40" s="121" t="str">
        <f>IF(OR($E40="",$G40=""),"",IF(AND($E$3=6),'Marks Entry 6th'!BD39,IF(AND($E$3=7),'Marks Entry 7th'!BD39,"")))</f>
        <v/>
      </c>
      <c r="DH40" s="63" t="str">
        <f t="shared" si="59"/>
        <v/>
      </c>
      <c r="DI40" s="121" t="str">
        <f>IF(OR($E40="",$G40=""),"",IF(AND($E$3=6),'Marks Entry 6th'!BE39,IF(AND($E$3=7),'Marks Entry 7th'!BE39,"")))</f>
        <v/>
      </c>
      <c r="DJ40" s="121" t="str">
        <f>IF(OR($E40="",$G40=""),"",IF(AND($E$3=6),'Marks Entry 6th'!BF39,IF(AND($E$3=7),'Marks Entry 7th'!BF39,"")))</f>
        <v/>
      </c>
      <c r="DK40" s="66" t="str">
        <f t="shared" si="60"/>
        <v/>
      </c>
      <c r="DL40" s="63">
        <f t="shared" si="61"/>
        <v>0</v>
      </c>
      <c r="DM40" s="68" t="str">
        <f>IF(OR($E40="",$G40=""),"",IF(AND($E$3=6),'Marks Entry 6th'!BG39,IF(AND($E$3=7),'Marks Entry 7th'!BG39,"")))</f>
        <v/>
      </c>
      <c r="DN40" s="68" t="str">
        <f>IF(OR($E40="",$G40=""),"",IF(AND($E$3=6),'Marks Entry 6th'!BH39,IF(AND($E$3=7),'Marks Entry 7th'!BH39,"")))</f>
        <v/>
      </c>
      <c r="DO40" s="66" t="str">
        <f t="shared" si="62"/>
        <v/>
      </c>
      <c r="DP40" s="63" t="str">
        <f t="shared" si="63"/>
        <v/>
      </c>
      <c r="DQ40" s="109">
        <f t="shared" si="64"/>
        <v>0</v>
      </c>
      <c r="DR40" s="109" t="str">
        <f t="shared" si="65"/>
        <v/>
      </c>
      <c r="DS40" s="109" t="str">
        <f t="shared" si="66"/>
        <v/>
      </c>
      <c r="DT40" s="109" t="str">
        <f t="shared" si="67"/>
        <v/>
      </c>
      <c r="DU40" s="109" t="str">
        <f t="shared" si="68"/>
        <v/>
      </c>
      <c r="DV40" s="111" t="str">
        <f t="shared" si="69"/>
        <v/>
      </c>
      <c r="DW40" s="53" t="str">
        <f>IF(OR($E40="",$G40=""),"",IF(AND($E$3=6),'Marks Entry 6th'!BI39,IF(AND($E$3=7),'Marks Entry 7th'!BI39,"")))</f>
        <v/>
      </c>
      <c r="DX40" s="53" t="str">
        <f>IF(OR($E40="",$G40=""),"",IF(AND($E$3=6),'Marks Entry 6th'!BJ39,IF(AND($E$3=7),'Marks Entry 7th'!BJ39,"")))</f>
        <v/>
      </c>
      <c r="DY40" s="53" t="str">
        <f>IF(OR($E40="",$G40=""),"",IF(AND($E$3=6),'Marks Entry 6th'!BK39,IF(AND($E$3=7),'Marks Entry 7th'!BK39,"")))</f>
        <v/>
      </c>
      <c r="DZ40" s="53" t="str">
        <f>IF(OR($E40="",$G40=""),"",IF(AND($E$3=6),'Marks Entry 6th'!BL39,IF(AND($E$3=7),'Marks Entry 7th'!BL39,"")))</f>
        <v/>
      </c>
      <c r="EA40" s="53" t="str">
        <f>IF(OR($E40="",$G40=""),"",IF(AND($E$3=6),'Marks Entry 6th'!BM39,IF(AND($E$3=7),'Marks Entry 7th'!BM39,"")))</f>
        <v/>
      </c>
      <c r="EB40" s="122" t="str">
        <f t="shared" si="70"/>
        <v/>
      </c>
      <c r="EC40" s="123">
        <f t="shared" si="71"/>
        <v>0</v>
      </c>
      <c r="ED40" s="123" t="str">
        <f t="shared" si="72"/>
        <v/>
      </c>
      <c r="EE40" s="123" t="str">
        <f t="shared" si="73"/>
        <v/>
      </c>
      <c r="EF40" s="110" t="str">
        <f t="shared" si="74"/>
        <v/>
      </c>
      <c r="EG40" s="53" t="str">
        <f>IF(OR($E40="",$G40=""),"",IF(AND($E$3=6),'Marks Entry 6th'!BN39,IF(AND($E$3=7),'Marks Entry 7th'!BN39,"")))</f>
        <v/>
      </c>
      <c r="EH40" s="53" t="str">
        <f>IF(OR($E40="",$G40=""),"",IF(AND($E$3=6),'Marks Entry 6th'!BO39,IF(AND($E$3=7),'Marks Entry 7th'!BO39,"")))</f>
        <v/>
      </c>
      <c r="EI40" s="53" t="str">
        <f>IF(OR($E40="",$G40=""),"",IF(AND($E$3=6),'Marks Entry 6th'!BP39,IF(AND($E$3=7),'Marks Entry 7th'!BP39,"")))</f>
        <v/>
      </c>
      <c r="EJ40" s="53" t="str">
        <f>IF(OR($E40="",$G40=""),"",IF(AND($E$3=6),'Marks Entry 6th'!BQ39,IF(AND($E$3=7),'Marks Entry 7th'!BQ39,"")))</f>
        <v/>
      </c>
      <c r="EK40" s="53" t="str">
        <f>IF(OR($E40="",$G40=""),"",IF(AND($E$3=6),'Marks Entry 6th'!BR39,IF(AND($E$3=7),'Marks Entry 7th'!BR39,"")))</f>
        <v/>
      </c>
      <c r="EL40" s="122" t="str">
        <f t="shared" si="75"/>
        <v/>
      </c>
      <c r="EM40" s="123">
        <f t="shared" si="76"/>
        <v>0</v>
      </c>
      <c r="EN40" s="123" t="str">
        <f t="shared" si="77"/>
        <v/>
      </c>
      <c r="EO40" s="123" t="str">
        <f t="shared" si="78"/>
        <v/>
      </c>
      <c r="EP40" s="110" t="str">
        <f t="shared" si="79"/>
        <v/>
      </c>
      <c r="EQ40" s="53" t="str">
        <f>IF(OR($E40="",$G40=""),"",IF(AND($E$3=6),'Marks Entry 6th'!BS39,IF(AND($E$3=7),'Marks Entry 7th'!BS39,"")))</f>
        <v/>
      </c>
      <c r="ER40" s="53" t="str">
        <f>IF(OR($E40="",$G40=""),"",IF(AND($E$3=6),'Marks Entry 6th'!BT39,IF(AND($E$3=7),'Marks Entry 7th'!BT39,"")))</f>
        <v/>
      </c>
      <c r="ES40" s="53" t="str">
        <f>IF(OR($E40="",$G40=""),"",IF(AND($E$3=6),'Marks Entry 6th'!BU39,IF(AND($E$3=7),'Marks Entry 7th'!BU39,"")))</f>
        <v/>
      </c>
      <c r="ET40" s="53" t="str">
        <f>IF(OR($E40="",$G40=""),"",IF(AND($E$3=6),'Marks Entry 6th'!BV39,IF(AND($E$3=7),'Marks Entry 7th'!BV39,"")))</f>
        <v/>
      </c>
      <c r="EU40" s="53" t="str">
        <f>IF(OR($E40="",$G40=""),"",IF(AND($E$3=6),'Marks Entry 6th'!BW39,IF(AND($E$3=7),'Marks Entry 7th'!BW39,"")))</f>
        <v/>
      </c>
      <c r="EV40" s="122" t="str">
        <f t="shared" si="80"/>
        <v/>
      </c>
      <c r="EW40" s="123">
        <f t="shared" si="81"/>
        <v>0</v>
      </c>
      <c r="EX40" s="123" t="str">
        <f t="shared" si="82"/>
        <v/>
      </c>
      <c r="EY40" s="123" t="str">
        <f t="shared" si="83"/>
        <v/>
      </c>
      <c r="EZ40" s="110" t="str">
        <f t="shared" si="84"/>
        <v/>
      </c>
      <c r="FA40" s="373" t="str">
        <f>IF(OR($E40="",$G40=""),"",IF(AND('Marks Entry 6th'!BX39="",'Marks Entry 7th'!BX39=""),"",IF(AND($E$3=6),'Marks Entry 6th'!BX39,IF(AND($E$3=7),'Marks Entry 7th'!BX39,""))))</f>
        <v/>
      </c>
      <c r="FB40" s="373" t="str">
        <f>IF(OR($E40="",$G40=""),"",IF(AND('Marks Entry 6th'!BY39="",'Marks Entry 7th'!BY39=""),"",IF(AND($E$3=6),'Marks Entry 6th'!BY39,IF(AND($E$3=7),'Marks Entry 7th'!BY39,""))))</f>
        <v/>
      </c>
      <c r="FC40" s="374" t="str">
        <f t="shared" si="85"/>
        <v/>
      </c>
      <c r="FD40" s="110" t="str">
        <f t="shared" si="86"/>
        <v/>
      </c>
      <c r="FE40" s="373" t="str">
        <f>IF(OR($E40="",$G40=""),"",IF(AND('Marks Entry 6th'!BZ39="",'Marks Entry 7th'!BZ39=""),"",IF(AND($E$3=6),'Marks Entry 6th'!BZ39,IF(AND($E$3=7),'Marks Entry 7th'!BZ39,""))))</f>
        <v/>
      </c>
      <c r="FF40" s="373" t="str">
        <f>IF(OR($E40="",$G40=""),"",IF(AND('Marks Entry 6th'!CA39="",'Marks Entry 7th'!CA39=""),"",IF(AND($E$3=6),'Marks Entry 6th'!CA39,IF(AND($E$3=7),'Marks Entry 7th'!CA39,""))))</f>
        <v/>
      </c>
      <c r="FG40" s="374" t="str">
        <f t="shared" si="87"/>
        <v/>
      </c>
      <c r="FH40" s="110" t="str">
        <f t="shared" si="88"/>
        <v/>
      </c>
      <c r="FI40" s="79" t="str">
        <f t="shared" si="89"/>
        <v/>
      </c>
      <c r="FJ40" s="335" t="str">
        <f t="shared" si="90"/>
        <v/>
      </c>
      <c r="FK40" s="85" t="str">
        <f t="shared" si="91"/>
        <v/>
      </c>
      <c r="FL40" s="226" t="str">
        <f t="shared" si="92"/>
        <v/>
      </c>
      <c r="FM40" s="86" t="str">
        <f t="shared" si="93"/>
        <v/>
      </c>
      <c r="FN40" s="334" t="str">
        <f>IFERROR(IF(B40="NSO","NSO",IF(OR(D40="",G40="",F40=""),"",IF(AND(FJ40&gt;=36,'Master sheet'!$D$11="Hindi"),"कक्षा क्रमोन्नत",IF(AND(FJ40&gt;=36,'Master sheet'!$D$11="English"),"Promoted",IF(AND(FJ40&lt;36,'Master sheet'!$D$11="Hindi"),"पुनः परीक्षा","Re-Exam"))))),"")</f>
        <v/>
      </c>
      <c r="FO40" s="54" t="str">
        <f>IF(OR($E40="",$G40=""),"",IF(AND($E$3=6,'Marks Entry 6th'!CB39=""),"",IF(AND($E$3=7,'Marks Entry 7th'!CB39=""),"",IF(AND($E$3=6),'Marks Entry 6th'!CB39,IF(AND($E$3=7),'Marks Entry 7th'!CB39,"")))))</f>
        <v/>
      </c>
      <c r="FP40" s="54" t="str">
        <f>IF(OR($E40="",$G40=""),"",IF(AND($E$3=6,'Marks Entry 6th'!CC39=""),"",IF(AND($E$3=7,'Marks Entry 7th'!CC39=""),"",IF(AND($E$3=6),'Marks Entry 6th'!CC39,IF(AND($E$3=7),'Marks Entry 7th'!CC39,"")))))</f>
        <v/>
      </c>
      <c r="FQ40" s="55"/>
      <c r="FY40" s="57">
        <f>IF(AND($E$3=6),'Marks Entry 6th'!I39,IF(AND($E$3=7),'Marks Entry 7th'!I39,""))</f>
        <v>0</v>
      </c>
      <c r="FZ40" s="57">
        <f t="shared" si="94"/>
        <v>0</v>
      </c>
    </row>
    <row r="41" spans="1:182" ht="18.95" customHeight="1">
      <c r="A41" s="69">
        <v>34</v>
      </c>
      <c r="B41" s="69" t="str">
        <f>IF(OR(FY41=0,FY41=""),"",IF(AND($E$3=6),'Marks Entry 6th'!I40,IF(AND($E$3=7),'Marks Entry 7th'!I40,"")))</f>
        <v/>
      </c>
      <c r="C41" s="70" t="str">
        <f>IF(OR(B41=0,B41=""),"",IF(AND($E$3=6,'Marks Entry 6th'!B40=""),"",IF(AND($E$3=7,'Marks Entry 7th'!B40=""),"",IF(AND($E$3=6,'Marks Entry 6th'!B40),'Marks Entry 6th'!B40,IF(AND($E$3=7),'Marks Entry 7th'!B40,"")))))</f>
        <v/>
      </c>
      <c r="D41" s="70" t="str">
        <f>IF(OR(B41=0,B41=""),"",IF(AND($E$3=6,'Marks Entry 6th'!C40=""),"",IF(AND($E$3=7,'Marks Entry 7th'!C40=""),"",IF(AND($E$3=6),'Marks Entry 6th'!C40,IF(AND($E$3=7),'Marks Entry 7th'!C40,"")))))</f>
        <v/>
      </c>
      <c r="E41" s="307" t="str">
        <f>IF(OR(B41=0,B41=""),"",IF(AND($E$3=6,'Marks Entry 6th'!E40=""),"",IF(AND($E$3=7,'Marks Entry 7th'!E40=""),"",IF(AND($E$3=6),'Marks Entry 6th'!E40,IF(AND($E$3=7),'Marks Entry 7th'!E40,"")))))</f>
        <v/>
      </c>
      <c r="F41" s="70" t="str">
        <f>IF(OR(B41=0,B41=""),"",IF(AND($E$3=6,'Marks Entry 6th'!D40=""),"",IF(AND($E$3=7,'Marks Entry 7th'!D40=""),"",IF(AND($E$3=6),'Marks Entry 6th'!D40,IF(AND($E$3=7),'Marks Entry 7th'!D40,"")))))</f>
        <v/>
      </c>
      <c r="G41" s="306" t="str">
        <f>IF(OR(B41=0,B41=""),"",IF(AND($E$3=6,'Marks Entry 6th'!F40=""),"",IF(AND($E$3=7,'Marks Entry 7th'!F40=""),"",IF(AND($E$3=6),UPPER('Marks Entry 6th'!F40),IF(AND($E$3=7),UPPER('Marks Entry 7th'!F40),"")))))</f>
        <v/>
      </c>
      <c r="H41" s="306" t="str">
        <f>IF(OR(B41=0,B41=""),"",IF(AND($E$3=6,'Marks Entry 6th'!G40=""),"",IF(AND($E$3=7,'Marks Entry 7th'!G40=""),"",IF(AND($E$3=6),UPPER('Marks Entry 6th'!G40),IF(AND($E$3=7),UPPER('Marks Entry 7th'!G40),"")))))</f>
        <v/>
      </c>
      <c r="I41" s="306" t="str">
        <f>IF(OR(B41=0,B41=""),"",IF(AND($E$3=6,'Marks Entry 6th'!H40=""),"",IF(AND($E$3=7,'Marks Entry 7th'!H40=""),"",IF(AND($E$3=6),UPPER('Marks Entry 6th'!H40),IF(AND($E$3=7),UPPER('Marks Entry 7th'!H40),"")))))</f>
        <v/>
      </c>
      <c r="J41" s="65" t="str">
        <f>IF(OR(B41=0,B41=""),"",IF(AND($E$3=6,'Marks Entry 6th'!J40=""),"",IF(AND($E$3=7,'Marks Entry 7th'!J40=""),"",IF(AND($E$3=6),'Marks Entry 6th'!J40,IF(AND($E$3=7),'Marks Entry 7th'!J40,"")))))</f>
        <v/>
      </c>
      <c r="K41" s="65" t="str">
        <f>IF(OR(B41=0,B41=""),"",IF(AND($E$3=6,'Marks Entry 6th'!K40=""),"",IF(AND($E$3=7,'Marks Entry 7th'!K40=""),"",IF(AND($E$3=6),'Marks Entry 6th'!K40,IF(AND($E$3=7),'Marks Entry 7th'!K40,"")))))</f>
        <v/>
      </c>
      <c r="L41" s="121" t="str">
        <f>IF(OR($E41="",$G41=""),"",IF(AND($E$3=6),'Marks Entry 6th'!L40,IF(AND($E$3=7),'Marks Entry 7th'!L40,"")))</f>
        <v/>
      </c>
      <c r="M41" s="121" t="str">
        <f>IF(OR($E41="",$G41=""),"",IF(AND($E$3=6),'Marks Entry 6th'!M40,IF(AND($E$3=7),'Marks Entry 7th'!M40,"")))</f>
        <v/>
      </c>
      <c r="N41" s="121" t="str">
        <f>IF(OR($E41="",$G41=""),"",IF(AND($E$3=6),'Marks Entry 6th'!N40,IF(AND($E$3=7),'Marks Entry 7th'!N40,"")))</f>
        <v/>
      </c>
      <c r="O41" s="121" t="str">
        <f>IF(OR($E41="",$G41=""),"",IF(AND($E$3=6),'Marks Entry 6th'!O40,IF(AND($E$3=7),'Marks Entry 7th'!O40,"")))</f>
        <v/>
      </c>
      <c r="P41" s="63" t="str">
        <f t="shared" si="4"/>
        <v/>
      </c>
      <c r="Q41" s="121" t="str">
        <f>IF(OR($E41="",$G41=""),"",IF(AND($E$3=6),'Marks Entry 6th'!P40,IF(AND($E$3=7),'Marks Entry 7th'!P40,"")))</f>
        <v/>
      </c>
      <c r="R41" s="121" t="str">
        <f>IF(OR($E41="",$G41=""),"",IF(AND($E$3=6),'Marks Entry 6th'!Q40,IF(AND($E$3=7),'Marks Entry 7th'!Q40,"")))</f>
        <v/>
      </c>
      <c r="S41" s="66" t="str">
        <f t="shared" si="5"/>
        <v/>
      </c>
      <c r="T41" s="63">
        <f t="shared" si="6"/>
        <v>0</v>
      </c>
      <c r="U41" s="68" t="str">
        <f>IF(OR($E41="",$G41=""),"",IF(AND($E$3=6),'Marks Entry 6th'!R40,IF(AND($E$3=7),'Marks Entry 7th'!R40,"")))</f>
        <v/>
      </c>
      <c r="V41" s="68" t="str">
        <f>IF(OR($E41="",$G41=""),"",IF(AND($E$3=6),'Marks Entry 6th'!S40,IF(AND($E$3=7),'Marks Entry 7th'!S40,"")))</f>
        <v/>
      </c>
      <c r="W41" s="67" t="str">
        <f t="shared" si="7"/>
        <v/>
      </c>
      <c r="X41" s="63" t="str">
        <f t="shared" si="8"/>
        <v/>
      </c>
      <c r="Y41" s="109">
        <f t="shared" si="9"/>
        <v>0</v>
      </c>
      <c r="Z41" s="109" t="str">
        <f t="shared" si="10"/>
        <v/>
      </c>
      <c r="AA41" s="109" t="str">
        <f t="shared" si="11"/>
        <v/>
      </c>
      <c r="AB41" s="109" t="str">
        <f t="shared" si="12"/>
        <v/>
      </c>
      <c r="AC41" s="109" t="str">
        <f t="shared" si="13"/>
        <v/>
      </c>
      <c r="AD41" s="111" t="str">
        <f t="shared" si="14"/>
        <v/>
      </c>
      <c r="AE41" s="121" t="str">
        <f>IF(OR($E41="",$G41=""),"",IF(AND($E$3=6),'Marks Entry 6th'!T40,IF(AND($E$3=7),'Marks Entry 7th'!T40,"")))</f>
        <v/>
      </c>
      <c r="AF41" s="121" t="str">
        <f>IF(OR($E41="",$G41=""),"",IF(AND($E$3=6),'Marks Entry 6th'!U40,IF(AND($E$3=7),'Marks Entry 7th'!U40,"")))</f>
        <v/>
      </c>
      <c r="AG41" s="121" t="str">
        <f>IF(OR($E41="",$G41=""),"",IF(AND($E$3=6),'Marks Entry 6th'!V40,IF(AND($E$3=7),'Marks Entry 7th'!V40,"")))</f>
        <v/>
      </c>
      <c r="AH41" s="121" t="str">
        <f>IF(OR($E41="",$G41=""),"",IF(AND($E$3=6),'Marks Entry 6th'!W40,IF(AND($E$3=7),'Marks Entry 7th'!W40,"")))</f>
        <v/>
      </c>
      <c r="AI41" s="63" t="str">
        <f t="shared" si="15"/>
        <v/>
      </c>
      <c r="AJ41" s="121" t="str">
        <f>IF(OR($E41="",$G41=""),"",IF(AND($E$3=6),'Marks Entry 6th'!X40,IF(AND($E$3=7),'Marks Entry 7th'!X40,"")))</f>
        <v/>
      </c>
      <c r="AK41" s="121" t="str">
        <f>IF(OR($E41="",$G41=""),"",IF(AND($E$3=6),'Marks Entry 6th'!Y40,IF(AND($E$3=7),'Marks Entry 7th'!Y40,"")))</f>
        <v/>
      </c>
      <c r="AL41" s="66" t="str">
        <f t="shared" si="16"/>
        <v/>
      </c>
      <c r="AM41" s="63">
        <f t="shared" si="17"/>
        <v>0</v>
      </c>
      <c r="AN41" s="68" t="str">
        <f>IF(OR($E41="",$G41=""),"",IF(AND($E$3=6),'Marks Entry 6th'!Z40,IF(AND($E$3=7),'Marks Entry 7th'!Z40,"")))</f>
        <v/>
      </c>
      <c r="AO41" s="68" t="str">
        <f>IF(OR($E41="",$G41=""),"",IF(AND($E$3=6),'Marks Entry 6th'!AA40,IF(AND($E$3=7),'Marks Entry 7th'!AA40,"")))</f>
        <v/>
      </c>
      <c r="AP41" s="66" t="str">
        <f t="shared" si="18"/>
        <v/>
      </c>
      <c r="AQ41" s="63" t="str">
        <f t="shared" si="19"/>
        <v/>
      </c>
      <c r="AR41" s="109">
        <f t="shared" si="20"/>
        <v>0</v>
      </c>
      <c r="AS41" s="109" t="str">
        <f t="shared" si="21"/>
        <v/>
      </c>
      <c r="AT41" s="109" t="str">
        <f t="shared" si="22"/>
        <v/>
      </c>
      <c r="AU41" s="109" t="str">
        <f t="shared" si="23"/>
        <v/>
      </c>
      <c r="AV41" s="109" t="str">
        <f t="shared" si="24"/>
        <v/>
      </c>
      <c r="AW41" s="111" t="str">
        <f t="shared" si="25"/>
        <v/>
      </c>
      <c r="AX41" s="314" t="str">
        <f>IF(OR($E41="",$G41=""),"",IF(AND($E$3=6),'Marks Entry 6th'!AB40,IF(AND($E$3=7),'Marks Entry 7th'!AB40,"")))</f>
        <v/>
      </c>
      <c r="AY41" s="121" t="str">
        <f>IF(OR($E41="",$G41=""),"",IF(AND($E$3=6),'Marks Entry 6th'!AC40,IF(AND($E$3=7),'Marks Entry 7th'!AC40,"")))</f>
        <v/>
      </c>
      <c r="AZ41" s="121" t="str">
        <f>IF(OR($E41="",$G41=""),"",IF(AND($E$3=6),'Marks Entry 6th'!AD40,IF(AND($E$3=7),'Marks Entry 7th'!AD40,"")))</f>
        <v/>
      </c>
      <c r="BA41" s="121" t="str">
        <f>IF(OR($E41="",$G41=""),"",IF(AND($E$3=6),'Marks Entry 6th'!AE40,IF(AND($E$3=7),'Marks Entry 7th'!AE40,"")))</f>
        <v/>
      </c>
      <c r="BB41" s="121" t="str">
        <f>IF(OR($E41="",$G41=""),"",IF(AND($E$3=6),'Marks Entry 6th'!AF40,IF(AND($E$3=7),'Marks Entry 7th'!AF40,"")))</f>
        <v/>
      </c>
      <c r="BC41" s="63" t="str">
        <f t="shared" si="26"/>
        <v/>
      </c>
      <c r="BD41" s="121" t="str">
        <f>IF(OR($E41="",$G41=""),"",IF(AND($E$3=6),'Marks Entry 6th'!AG40,IF(AND($E$3=7),'Marks Entry 7th'!AG40,"")))</f>
        <v/>
      </c>
      <c r="BE41" s="121" t="str">
        <f>IF(OR($E41="",$G41=""),"",IF(AND($E$3=6),'Marks Entry 6th'!AH40,IF(AND($E$3=7),'Marks Entry 7th'!AH40,"")))</f>
        <v/>
      </c>
      <c r="BF41" s="66" t="str">
        <f t="shared" si="27"/>
        <v/>
      </c>
      <c r="BG41" s="63">
        <f t="shared" si="28"/>
        <v>0</v>
      </c>
      <c r="BH41" s="68" t="str">
        <f>IF(OR($E41="",$G41=""),"",IF(AND($E$3=6),'Marks Entry 6th'!AI40,IF(AND($E$3=7),'Marks Entry 7th'!AI40,"")))</f>
        <v/>
      </c>
      <c r="BI41" s="68" t="str">
        <f>IF(OR($E41="",$G41=""),"",IF(AND($E$3=6),'Marks Entry 6th'!AJ40,IF(AND($E$3=7),'Marks Entry 7th'!AJ40,"")))</f>
        <v/>
      </c>
      <c r="BJ41" s="66" t="str">
        <f t="shared" si="29"/>
        <v/>
      </c>
      <c r="BK41" s="63" t="str">
        <f t="shared" si="30"/>
        <v/>
      </c>
      <c r="BL41" s="109">
        <f t="shared" si="31"/>
        <v>0</v>
      </c>
      <c r="BM41" s="109" t="str">
        <f t="shared" si="32"/>
        <v/>
      </c>
      <c r="BN41" s="109" t="str">
        <f t="shared" si="33"/>
        <v/>
      </c>
      <c r="BO41" s="109" t="str">
        <f t="shared" si="34"/>
        <v/>
      </c>
      <c r="BP41" s="109" t="str">
        <f t="shared" si="35"/>
        <v/>
      </c>
      <c r="BQ41" s="111" t="str">
        <f t="shared" si="36"/>
        <v/>
      </c>
      <c r="BR41" s="121" t="str">
        <f>IF(OR($E41="",$G41=""),"",IF(AND($E$3=6),'Marks Entry 6th'!AK40,IF(AND($E$3=7),'Marks Entry 7th'!AK40,"")))</f>
        <v/>
      </c>
      <c r="BS41" s="121" t="str">
        <f>IF(OR($E41="",$G41=""),"",IF(AND($E$3=6),'Marks Entry 6th'!AL40,IF(AND($E$3=7),'Marks Entry 7th'!AL40,"")))</f>
        <v/>
      </c>
      <c r="BT41" s="121" t="str">
        <f>IF(OR($E41="",$G41=""),"",IF(AND($E$3=6),'Marks Entry 6th'!AM40,IF(AND($E$3=7),'Marks Entry 7th'!AM40,"")))</f>
        <v/>
      </c>
      <c r="BU41" s="121" t="str">
        <f>IF(OR($E41="",$G41=""),"",IF(AND($E$3=6),'Marks Entry 6th'!AN40,IF(AND($E$3=7),'Marks Entry 7th'!AN40,"")))</f>
        <v/>
      </c>
      <c r="BV41" s="63" t="str">
        <f t="shared" si="37"/>
        <v/>
      </c>
      <c r="BW41" s="121" t="str">
        <f>IF(OR($E41="",$G41=""),"",IF(AND($E$3=6),'Marks Entry 6th'!AO40,IF(AND($E$3=7),'Marks Entry 7th'!AO40,"")))</f>
        <v/>
      </c>
      <c r="BX41" s="121" t="str">
        <f>IF(OR($E41="",$G41=""),"",IF(AND($E$3=6),'Marks Entry 6th'!AP40,IF(AND($E$3=7),'Marks Entry 7th'!AP40,"")))</f>
        <v/>
      </c>
      <c r="BY41" s="66" t="str">
        <f t="shared" si="38"/>
        <v/>
      </c>
      <c r="BZ41" s="63">
        <f t="shared" si="39"/>
        <v>0</v>
      </c>
      <c r="CA41" s="68" t="str">
        <f>IF(OR($E41="",$G41=""),"",IF(AND($E$3=6),'Marks Entry 6th'!AQ40,IF(AND($E$3=7),'Marks Entry 7th'!AQ40,"")))</f>
        <v/>
      </c>
      <c r="CB41" s="68" t="str">
        <f>IF(OR($E41="",$G41=""),"",IF(AND($E$3=6),'Marks Entry 6th'!AR40,IF(AND($E$3=7),'Marks Entry 7th'!AR40,"")))</f>
        <v/>
      </c>
      <c r="CC41" s="66" t="str">
        <f t="shared" si="40"/>
        <v/>
      </c>
      <c r="CD41" s="63" t="str">
        <f t="shared" si="41"/>
        <v/>
      </c>
      <c r="CE41" s="109">
        <f t="shared" si="42"/>
        <v>0</v>
      </c>
      <c r="CF41" s="109" t="str">
        <f t="shared" si="43"/>
        <v/>
      </c>
      <c r="CG41" s="109" t="str">
        <f t="shared" si="44"/>
        <v/>
      </c>
      <c r="CH41" s="109" t="str">
        <f t="shared" si="45"/>
        <v/>
      </c>
      <c r="CI41" s="109" t="str">
        <f t="shared" si="46"/>
        <v/>
      </c>
      <c r="CJ41" s="111" t="str">
        <f t="shared" si="47"/>
        <v/>
      </c>
      <c r="CK41" s="121" t="str">
        <f>IF(OR($E41="",$G41=""),"",IF(AND($E$3=6),'Marks Entry 6th'!AS40,IF(AND($E$3=7),'Marks Entry 7th'!AS40,"")))</f>
        <v/>
      </c>
      <c r="CL41" s="121" t="str">
        <f>IF(OR($E41="",$G41=""),"",IF(AND($E$3=6),'Marks Entry 6th'!AT40,IF(AND($E$3=7),'Marks Entry 7th'!AT40,"")))</f>
        <v/>
      </c>
      <c r="CM41" s="121" t="str">
        <f>IF(OR($E41="",$G41=""),"",IF(AND($E$3=6),'Marks Entry 6th'!AU40,IF(AND($E$3=7),'Marks Entry 7th'!AU40,"")))</f>
        <v/>
      </c>
      <c r="CN41" s="121" t="str">
        <f>IF(OR($E41="",$G41=""),"",IF(AND($E$3=6),'Marks Entry 6th'!AV40,IF(AND($E$3=7),'Marks Entry 7th'!AV40,"")))</f>
        <v/>
      </c>
      <c r="CO41" s="63" t="str">
        <f t="shared" si="48"/>
        <v/>
      </c>
      <c r="CP41" s="121" t="str">
        <f>IF(OR($E41="",$G41=""),"",IF(AND($E$3=6),'Marks Entry 6th'!AW40,IF(AND($E$3=7),'Marks Entry 7th'!AW40,"")))</f>
        <v/>
      </c>
      <c r="CQ41" s="121" t="str">
        <f>IF(OR($E41="",$G41=""),"",IF(AND($E$3=6),'Marks Entry 6th'!AX40,IF(AND($E$3=7),'Marks Entry 7th'!AX40,"")))</f>
        <v/>
      </c>
      <c r="CR41" s="66" t="str">
        <f t="shared" si="49"/>
        <v/>
      </c>
      <c r="CS41" s="63">
        <f t="shared" si="50"/>
        <v>0</v>
      </c>
      <c r="CT41" s="68" t="str">
        <f>IF(OR($E41="",$G41=""),"",IF(AND($E$3=6),'Marks Entry 6th'!AY40,IF(AND($E$3=7),'Marks Entry 7th'!AY40,"")))</f>
        <v/>
      </c>
      <c r="CU41" s="68" t="str">
        <f>IF(OR($E41="",$G41=""),"",IF(AND($E$3=6),'Marks Entry 6th'!AZ40,IF(AND($E$3=7),'Marks Entry 7th'!AZ40,"")))</f>
        <v/>
      </c>
      <c r="CV41" s="66" t="str">
        <f t="shared" si="51"/>
        <v/>
      </c>
      <c r="CW41" s="63" t="str">
        <f t="shared" si="52"/>
        <v/>
      </c>
      <c r="CX41" s="109">
        <f t="shared" si="53"/>
        <v>0</v>
      </c>
      <c r="CY41" s="109" t="str">
        <f t="shared" si="54"/>
        <v/>
      </c>
      <c r="CZ41" s="109" t="str">
        <f t="shared" si="55"/>
        <v/>
      </c>
      <c r="DA41" s="109" t="str">
        <f t="shared" si="56"/>
        <v/>
      </c>
      <c r="DB41" s="109" t="str">
        <f t="shared" si="57"/>
        <v/>
      </c>
      <c r="DC41" s="111" t="str">
        <f t="shared" si="58"/>
        <v/>
      </c>
      <c r="DD41" s="121" t="str">
        <f>IF(OR($E41="",$G41=""),"",IF(AND($E$3=6),'Marks Entry 6th'!BA40,IF(AND($E$3=7),'Marks Entry 7th'!BA40,"")))</f>
        <v/>
      </c>
      <c r="DE41" s="121" t="str">
        <f>IF(OR($E41="",$G41=""),"",IF(AND($E$3=6),'Marks Entry 6th'!BB40,IF(AND($E$3=7),'Marks Entry 7th'!BB40,"")))</f>
        <v/>
      </c>
      <c r="DF41" s="121" t="str">
        <f>IF(OR($E41="",$G41=""),"",IF(AND($E$3=6),'Marks Entry 6th'!BC40,IF(AND($E$3=7),'Marks Entry 7th'!BC40,"")))</f>
        <v/>
      </c>
      <c r="DG41" s="121" t="str">
        <f>IF(OR($E41="",$G41=""),"",IF(AND($E$3=6),'Marks Entry 6th'!BD40,IF(AND($E$3=7),'Marks Entry 7th'!BD40,"")))</f>
        <v/>
      </c>
      <c r="DH41" s="63" t="str">
        <f t="shared" si="59"/>
        <v/>
      </c>
      <c r="DI41" s="121" t="str">
        <f>IF(OR($E41="",$G41=""),"",IF(AND($E$3=6),'Marks Entry 6th'!BE40,IF(AND($E$3=7),'Marks Entry 7th'!BE40,"")))</f>
        <v/>
      </c>
      <c r="DJ41" s="121" t="str">
        <f>IF(OR($E41="",$G41=""),"",IF(AND($E$3=6),'Marks Entry 6th'!BF40,IF(AND($E$3=7),'Marks Entry 7th'!BF40,"")))</f>
        <v/>
      </c>
      <c r="DK41" s="66" t="str">
        <f t="shared" si="60"/>
        <v/>
      </c>
      <c r="DL41" s="63">
        <f t="shared" si="61"/>
        <v>0</v>
      </c>
      <c r="DM41" s="68" t="str">
        <f>IF(OR($E41="",$G41=""),"",IF(AND($E$3=6),'Marks Entry 6th'!BG40,IF(AND($E$3=7),'Marks Entry 7th'!BG40,"")))</f>
        <v/>
      </c>
      <c r="DN41" s="68" t="str">
        <f>IF(OR($E41="",$G41=""),"",IF(AND($E$3=6),'Marks Entry 6th'!BH40,IF(AND($E$3=7),'Marks Entry 7th'!BH40,"")))</f>
        <v/>
      </c>
      <c r="DO41" s="66" t="str">
        <f t="shared" si="62"/>
        <v/>
      </c>
      <c r="DP41" s="63" t="str">
        <f t="shared" si="63"/>
        <v/>
      </c>
      <c r="DQ41" s="109">
        <f t="shared" si="64"/>
        <v>0</v>
      </c>
      <c r="DR41" s="109" t="str">
        <f t="shared" si="65"/>
        <v/>
      </c>
      <c r="DS41" s="109" t="str">
        <f t="shared" si="66"/>
        <v/>
      </c>
      <c r="DT41" s="109" t="str">
        <f t="shared" si="67"/>
        <v/>
      </c>
      <c r="DU41" s="109" t="str">
        <f t="shared" si="68"/>
        <v/>
      </c>
      <c r="DV41" s="111" t="str">
        <f t="shared" si="69"/>
        <v/>
      </c>
      <c r="DW41" s="53" t="str">
        <f>IF(OR($E41="",$G41=""),"",IF(AND($E$3=6),'Marks Entry 6th'!BI40,IF(AND($E$3=7),'Marks Entry 7th'!BI40,"")))</f>
        <v/>
      </c>
      <c r="DX41" s="53" t="str">
        <f>IF(OR($E41="",$G41=""),"",IF(AND($E$3=6),'Marks Entry 6th'!BJ40,IF(AND($E$3=7),'Marks Entry 7th'!BJ40,"")))</f>
        <v/>
      </c>
      <c r="DY41" s="53" t="str">
        <f>IF(OR($E41="",$G41=""),"",IF(AND($E$3=6),'Marks Entry 6th'!BK40,IF(AND($E$3=7),'Marks Entry 7th'!BK40,"")))</f>
        <v/>
      </c>
      <c r="DZ41" s="53" t="str">
        <f>IF(OR($E41="",$G41=""),"",IF(AND($E$3=6),'Marks Entry 6th'!BL40,IF(AND($E$3=7),'Marks Entry 7th'!BL40,"")))</f>
        <v/>
      </c>
      <c r="EA41" s="53" t="str">
        <f>IF(OR($E41="",$G41=""),"",IF(AND($E$3=6),'Marks Entry 6th'!BM40,IF(AND($E$3=7),'Marks Entry 7th'!BM40,"")))</f>
        <v/>
      </c>
      <c r="EB41" s="122" t="str">
        <f t="shared" si="70"/>
        <v/>
      </c>
      <c r="EC41" s="123">
        <f t="shared" si="71"/>
        <v>0</v>
      </c>
      <c r="ED41" s="123" t="str">
        <f t="shared" si="72"/>
        <v/>
      </c>
      <c r="EE41" s="123" t="str">
        <f t="shared" si="73"/>
        <v/>
      </c>
      <c r="EF41" s="110" t="str">
        <f t="shared" si="74"/>
        <v/>
      </c>
      <c r="EG41" s="53" t="str">
        <f>IF(OR($E41="",$G41=""),"",IF(AND($E$3=6),'Marks Entry 6th'!BN40,IF(AND($E$3=7),'Marks Entry 7th'!BN40,"")))</f>
        <v/>
      </c>
      <c r="EH41" s="53" t="str">
        <f>IF(OR($E41="",$G41=""),"",IF(AND($E$3=6),'Marks Entry 6th'!BO40,IF(AND($E$3=7),'Marks Entry 7th'!BO40,"")))</f>
        <v/>
      </c>
      <c r="EI41" s="53" t="str">
        <f>IF(OR($E41="",$G41=""),"",IF(AND($E$3=6),'Marks Entry 6th'!BP40,IF(AND($E$3=7),'Marks Entry 7th'!BP40,"")))</f>
        <v/>
      </c>
      <c r="EJ41" s="53" t="str">
        <f>IF(OR($E41="",$G41=""),"",IF(AND($E$3=6),'Marks Entry 6th'!BQ40,IF(AND($E$3=7),'Marks Entry 7th'!BQ40,"")))</f>
        <v/>
      </c>
      <c r="EK41" s="53" t="str">
        <f>IF(OR($E41="",$G41=""),"",IF(AND($E$3=6),'Marks Entry 6th'!BR40,IF(AND($E$3=7),'Marks Entry 7th'!BR40,"")))</f>
        <v/>
      </c>
      <c r="EL41" s="122" t="str">
        <f t="shared" si="75"/>
        <v/>
      </c>
      <c r="EM41" s="123">
        <f t="shared" si="76"/>
        <v>0</v>
      </c>
      <c r="EN41" s="123" t="str">
        <f t="shared" si="77"/>
        <v/>
      </c>
      <c r="EO41" s="123" t="str">
        <f t="shared" si="78"/>
        <v/>
      </c>
      <c r="EP41" s="110" t="str">
        <f t="shared" si="79"/>
        <v/>
      </c>
      <c r="EQ41" s="53" t="str">
        <f>IF(OR($E41="",$G41=""),"",IF(AND($E$3=6),'Marks Entry 6th'!BS40,IF(AND($E$3=7),'Marks Entry 7th'!BS40,"")))</f>
        <v/>
      </c>
      <c r="ER41" s="53" t="str">
        <f>IF(OR($E41="",$G41=""),"",IF(AND($E$3=6),'Marks Entry 6th'!BT40,IF(AND($E$3=7),'Marks Entry 7th'!BT40,"")))</f>
        <v/>
      </c>
      <c r="ES41" s="53" t="str">
        <f>IF(OR($E41="",$G41=""),"",IF(AND($E$3=6),'Marks Entry 6th'!BU40,IF(AND($E$3=7),'Marks Entry 7th'!BU40,"")))</f>
        <v/>
      </c>
      <c r="ET41" s="53" t="str">
        <f>IF(OR($E41="",$G41=""),"",IF(AND($E$3=6),'Marks Entry 6th'!BV40,IF(AND($E$3=7),'Marks Entry 7th'!BV40,"")))</f>
        <v/>
      </c>
      <c r="EU41" s="53" t="str">
        <f>IF(OR($E41="",$G41=""),"",IF(AND($E$3=6),'Marks Entry 6th'!BW40,IF(AND($E$3=7),'Marks Entry 7th'!BW40,"")))</f>
        <v/>
      </c>
      <c r="EV41" s="122" t="str">
        <f t="shared" si="80"/>
        <v/>
      </c>
      <c r="EW41" s="123">
        <f t="shared" si="81"/>
        <v>0</v>
      </c>
      <c r="EX41" s="123" t="str">
        <f t="shared" si="82"/>
        <v/>
      </c>
      <c r="EY41" s="123" t="str">
        <f t="shared" si="83"/>
        <v/>
      </c>
      <c r="EZ41" s="110" t="str">
        <f t="shared" si="84"/>
        <v/>
      </c>
      <c r="FA41" s="373" t="str">
        <f>IF(OR($E41="",$G41=""),"",IF(AND('Marks Entry 6th'!BX40="",'Marks Entry 7th'!BX40=""),"",IF(AND($E$3=6),'Marks Entry 6th'!BX40,IF(AND($E$3=7),'Marks Entry 7th'!BX40,""))))</f>
        <v/>
      </c>
      <c r="FB41" s="373" t="str">
        <f>IF(OR($E41="",$G41=""),"",IF(AND('Marks Entry 6th'!BY40="",'Marks Entry 7th'!BY40=""),"",IF(AND($E$3=6),'Marks Entry 6th'!BY40,IF(AND($E$3=7),'Marks Entry 7th'!BY40,""))))</f>
        <v/>
      </c>
      <c r="FC41" s="374" t="str">
        <f t="shared" si="85"/>
        <v/>
      </c>
      <c r="FD41" s="110" t="str">
        <f t="shared" si="86"/>
        <v/>
      </c>
      <c r="FE41" s="373" t="str">
        <f>IF(OR($E41="",$G41=""),"",IF(AND('Marks Entry 6th'!BZ40="",'Marks Entry 7th'!BZ40=""),"",IF(AND($E$3=6),'Marks Entry 6th'!BZ40,IF(AND($E$3=7),'Marks Entry 7th'!BZ40,""))))</f>
        <v/>
      </c>
      <c r="FF41" s="373" t="str">
        <f>IF(OR($E41="",$G41=""),"",IF(AND('Marks Entry 6th'!CA40="",'Marks Entry 7th'!CA40=""),"",IF(AND($E$3=6),'Marks Entry 6th'!CA40,IF(AND($E$3=7),'Marks Entry 7th'!CA40,""))))</f>
        <v/>
      </c>
      <c r="FG41" s="374" t="str">
        <f t="shared" si="87"/>
        <v/>
      </c>
      <c r="FH41" s="110" t="str">
        <f t="shared" si="88"/>
        <v/>
      </c>
      <c r="FI41" s="79" t="str">
        <f t="shared" si="89"/>
        <v/>
      </c>
      <c r="FJ41" s="335" t="str">
        <f t="shared" si="90"/>
        <v/>
      </c>
      <c r="FK41" s="85" t="str">
        <f t="shared" si="91"/>
        <v/>
      </c>
      <c r="FL41" s="226" t="str">
        <f t="shared" si="92"/>
        <v/>
      </c>
      <c r="FM41" s="86" t="str">
        <f t="shared" si="93"/>
        <v/>
      </c>
      <c r="FN41" s="334" t="str">
        <f>IFERROR(IF(B41="NSO","NSO",IF(OR(D41="",G41="",F41=""),"",IF(AND(FJ41&gt;=36,'Master sheet'!$D$11="Hindi"),"कक्षा क्रमोन्नत",IF(AND(FJ41&gt;=36,'Master sheet'!$D$11="English"),"Promoted",IF(AND(FJ41&lt;36,'Master sheet'!$D$11="Hindi"),"पुनः परीक्षा","Re-Exam"))))),"")</f>
        <v/>
      </c>
      <c r="FO41" s="54" t="str">
        <f>IF(OR($E41="",$G41=""),"",IF(AND($E$3=6,'Marks Entry 6th'!CB40=""),"",IF(AND($E$3=7,'Marks Entry 7th'!CB40=""),"",IF(AND($E$3=6),'Marks Entry 6th'!CB40,IF(AND($E$3=7),'Marks Entry 7th'!CB40,"")))))</f>
        <v/>
      </c>
      <c r="FP41" s="54" t="str">
        <f>IF(OR($E41="",$G41=""),"",IF(AND($E$3=6,'Marks Entry 6th'!CC40=""),"",IF(AND($E$3=7,'Marks Entry 7th'!CC40=""),"",IF(AND($E$3=6),'Marks Entry 6th'!CC40,IF(AND($E$3=7),'Marks Entry 7th'!CC40,"")))))</f>
        <v/>
      </c>
      <c r="FQ41" s="55"/>
      <c r="FY41" s="57">
        <f>IF(AND($E$3=6),'Marks Entry 6th'!I40,IF(AND($E$3=7),'Marks Entry 7th'!I40,""))</f>
        <v>0</v>
      </c>
      <c r="FZ41" s="57">
        <f t="shared" si="94"/>
        <v>0</v>
      </c>
    </row>
    <row r="42" spans="1:182" ht="18.95" customHeight="1">
      <c r="A42" s="69">
        <v>35</v>
      </c>
      <c r="B42" s="69" t="str">
        <f>IF(OR(FY42=0,FY42=""),"",IF(AND($E$3=6),'Marks Entry 6th'!I41,IF(AND($E$3=7),'Marks Entry 7th'!I41,"")))</f>
        <v/>
      </c>
      <c r="C42" s="70" t="str">
        <f>IF(OR(B42=0,B42=""),"",IF(AND($E$3=6,'Marks Entry 6th'!B41=""),"",IF(AND($E$3=7,'Marks Entry 7th'!B41=""),"",IF(AND($E$3=6,'Marks Entry 6th'!B41),'Marks Entry 6th'!B41,IF(AND($E$3=7),'Marks Entry 7th'!B41,"")))))</f>
        <v/>
      </c>
      <c r="D42" s="70" t="str">
        <f>IF(OR(B42=0,B42=""),"",IF(AND($E$3=6,'Marks Entry 6th'!C41=""),"",IF(AND($E$3=7,'Marks Entry 7th'!C41=""),"",IF(AND($E$3=6),'Marks Entry 6th'!C41,IF(AND($E$3=7),'Marks Entry 7th'!C41,"")))))</f>
        <v/>
      </c>
      <c r="E42" s="307" t="str">
        <f>IF(OR(B42=0,B42=""),"",IF(AND($E$3=6,'Marks Entry 6th'!E41=""),"",IF(AND($E$3=7,'Marks Entry 7th'!E41=""),"",IF(AND($E$3=6),'Marks Entry 6th'!E41,IF(AND($E$3=7),'Marks Entry 7th'!E41,"")))))</f>
        <v/>
      </c>
      <c r="F42" s="70" t="str">
        <f>IF(OR(B42=0,B42=""),"",IF(AND($E$3=6,'Marks Entry 6th'!D41=""),"",IF(AND($E$3=7,'Marks Entry 7th'!D41=""),"",IF(AND($E$3=6),'Marks Entry 6th'!D41,IF(AND($E$3=7),'Marks Entry 7th'!D41,"")))))</f>
        <v/>
      </c>
      <c r="G42" s="306" t="str">
        <f>IF(OR(B42=0,B42=""),"",IF(AND($E$3=6,'Marks Entry 6th'!F41=""),"",IF(AND($E$3=7,'Marks Entry 7th'!F41=""),"",IF(AND($E$3=6),UPPER('Marks Entry 6th'!F41),IF(AND($E$3=7),UPPER('Marks Entry 7th'!F41),"")))))</f>
        <v/>
      </c>
      <c r="H42" s="306" t="str">
        <f>IF(OR(B42=0,B42=""),"",IF(AND($E$3=6,'Marks Entry 6th'!G41=""),"",IF(AND($E$3=7,'Marks Entry 7th'!G41=""),"",IF(AND($E$3=6),UPPER('Marks Entry 6th'!G41),IF(AND($E$3=7),UPPER('Marks Entry 7th'!G41),"")))))</f>
        <v/>
      </c>
      <c r="I42" s="306" t="str">
        <f>IF(OR(B42=0,B42=""),"",IF(AND($E$3=6,'Marks Entry 6th'!H41=""),"",IF(AND($E$3=7,'Marks Entry 7th'!H41=""),"",IF(AND($E$3=6),UPPER('Marks Entry 6th'!H41),IF(AND($E$3=7),UPPER('Marks Entry 7th'!H41),"")))))</f>
        <v/>
      </c>
      <c r="J42" s="65" t="str">
        <f>IF(OR(B42=0,B42=""),"",IF(AND($E$3=6,'Marks Entry 6th'!J41=""),"",IF(AND($E$3=7,'Marks Entry 7th'!J41=""),"",IF(AND($E$3=6),'Marks Entry 6th'!J41,IF(AND($E$3=7),'Marks Entry 7th'!J41,"")))))</f>
        <v/>
      </c>
      <c r="K42" s="65" t="str">
        <f>IF(OR(B42=0,B42=""),"",IF(AND($E$3=6,'Marks Entry 6th'!K41=""),"",IF(AND($E$3=7,'Marks Entry 7th'!K41=""),"",IF(AND($E$3=6),'Marks Entry 6th'!K41,IF(AND($E$3=7),'Marks Entry 7th'!K41,"")))))</f>
        <v/>
      </c>
      <c r="L42" s="121" t="str">
        <f>IF(OR($E42="",$G42=""),"",IF(AND($E$3=6),'Marks Entry 6th'!L41,IF(AND($E$3=7),'Marks Entry 7th'!L41,"")))</f>
        <v/>
      </c>
      <c r="M42" s="121" t="str">
        <f>IF(OR($E42="",$G42=""),"",IF(AND($E$3=6),'Marks Entry 6th'!M41,IF(AND($E$3=7),'Marks Entry 7th'!M41,"")))</f>
        <v/>
      </c>
      <c r="N42" s="121" t="str">
        <f>IF(OR($E42="",$G42=""),"",IF(AND($E$3=6),'Marks Entry 6th'!N41,IF(AND($E$3=7),'Marks Entry 7th'!N41,"")))</f>
        <v/>
      </c>
      <c r="O42" s="121" t="str">
        <f>IF(OR($E42="",$G42=""),"",IF(AND($E$3=6),'Marks Entry 6th'!O41,IF(AND($E$3=7),'Marks Entry 7th'!O41,"")))</f>
        <v/>
      </c>
      <c r="P42" s="63" t="str">
        <f t="shared" si="4"/>
        <v/>
      </c>
      <c r="Q42" s="121" t="str">
        <f>IF(OR($E42="",$G42=""),"",IF(AND($E$3=6),'Marks Entry 6th'!P41,IF(AND($E$3=7),'Marks Entry 7th'!P41,"")))</f>
        <v/>
      </c>
      <c r="R42" s="121" t="str">
        <f>IF(OR($E42="",$G42=""),"",IF(AND($E$3=6),'Marks Entry 6th'!Q41,IF(AND($E$3=7),'Marks Entry 7th'!Q41,"")))</f>
        <v/>
      </c>
      <c r="S42" s="66" t="str">
        <f t="shared" si="5"/>
        <v/>
      </c>
      <c r="T42" s="63">
        <f t="shared" si="6"/>
        <v>0</v>
      </c>
      <c r="U42" s="68" t="str">
        <f>IF(OR($E42="",$G42=""),"",IF(AND($E$3=6),'Marks Entry 6th'!R41,IF(AND($E$3=7),'Marks Entry 7th'!R41,"")))</f>
        <v/>
      </c>
      <c r="V42" s="68" t="str">
        <f>IF(OR($E42="",$G42=""),"",IF(AND($E$3=6),'Marks Entry 6th'!S41,IF(AND($E$3=7),'Marks Entry 7th'!S41,"")))</f>
        <v/>
      </c>
      <c r="W42" s="67" t="str">
        <f t="shared" si="7"/>
        <v/>
      </c>
      <c r="X42" s="63" t="str">
        <f t="shared" si="8"/>
        <v/>
      </c>
      <c r="Y42" s="109">
        <f t="shared" si="9"/>
        <v>0</v>
      </c>
      <c r="Z42" s="109" t="str">
        <f t="shared" si="10"/>
        <v/>
      </c>
      <c r="AA42" s="109" t="str">
        <f t="shared" si="11"/>
        <v/>
      </c>
      <c r="AB42" s="109" t="str">
        <f t="shared" si="12"/>
        <v/>
      </c>
      <c r="AC42" s="109" t="str">
        <f t="shared" si="13"/>
        <v/>
      </c>
      <c r="AD42" s="111" t="str">
        <f t="shared" si="14"/>
        <v/>
      </c>
      <c r="AE42" s="121" t="str">
        <f>IF(OR($E42="",$G42=""),"",IF(AND($E$3=6),'Marks Entry 6th'!T41,IF(AND($E$3=7),'Marks Entry 7th'!T41,"")))</f>
        <v/>
      </c>
      <c r="AF42" s="121" t="str">
        <f>IF(OR($E42="",$G42=""),"",IF(AND($E$3=6),'Marks Entry 6th'!U41,IF(AND($E$3=7),'Marks Entry 7th'!U41,"")))</f>
        <v/>
      </c>
      <c r="AG42" s="121" t="str">
        <f>IF(OR($E42="",$G42=""),"",IF(AND($E$3=6),'Marks Entry 6th'!V41,IF(AND($E$3=7),'Marks Entry 7th'!V41,"")))</f>
        <v/>
      </c>
      <c r="AH42" s="121" t="str">
        <f>IF(OR($E42="",$G42=""),"",IF(AND($E$3=6),'Marks Entry 6th'!W41,IF(AND($E$3=7),'Marks Entry 7th'!W41,"")))</f>
        <v/>
      </c>
      <c r="AI42" s="63" t="str">
        <f t="shared" si="15"/>
        <v/>
      </c>
      <c r="AJ42" s="121" t="str">
        <f>IF(OR($E42="",$G42=""),"",IF(AND($E$3=6),'Marks Entry 6th'!X41,IF(AND($E$3=7),'Marks Entry 7th'!X41,"")))</f>
        <v/>
      </c>
      <c r="AK42" s="121" t="str">
        <f>IF(OR($E42="",$G42=""),"",IF(AND($E$3=6),'Marks Entry 6th'!Y41,IF(AND($E$3=7),'Marks Entry 7th'!Y41,"")))</f>
        <v/>
      </c>
      <c r="AL42" s="66" t="str">
        <f t="shared" si="16"/>
        <v/>
      </c>
      <c r="AM42" s="63">
        <f t="shared" si="17"/>
        <v>0</v>
      </c>
      <c r="AN42" s="68" t="str">
        <f>IF(OR($E42="",$G42=""),"",IF(AND($E$3=6),'Marks Entry 6th'!Z41,IF(AND($E$3=7),'Marks Entry 7th'!Z41,"")))</f>
        <v/>
      </c>
      <c r="AO42" s="68" t="str">
        <f>IF(OR($E42="",$G42=""),"",IF(AND($E$3=6),'Marks Entry 6th'!AA41,IF(AND($E$3=7),'Marks Entry 7th'!AA41,"")))</f>
        <v/>
      </c>
      <c r="AP42" s="66" t="str">
        <f t="shared" si="18"/>
        <v/>
      </c>
      <c r="AQ42" s="63" t="str">
        <f t="shared" si="19"/>
        <v/>
      </c>
      <c r="AR42" s="109">
        <f t="shared" si="20"/>
        <v>0</v>
      </c>
      <c r="AS42" s="109" t="str">
        <f t="shared" si="21"/>
        <v/>
      </c>
      <c r="AT42" s="109" t="str">
        <f t="shared" si="22"/>
        <v/>
      </c>
      <c r="AU42" s="109" t="str">
        <f t="shared" si="23"/>
        <v/>
      </c>
      <c r="AV42" s="109" t="str">
        <f t="shared" si="24"/>
        <v/>
      </c>
      <c r="AW42" s="111" t="str">
        <f t="shared" si="25"/>
        <v/>
      </c>
      <c r="AX42" s="314" t="str">
        <f>IF(OR($E42="",$G42=""),"",IF(AND($E$3=6),'Marks Entry 6th'!AB41,IF(AND($E$3=7),'Marks Entry 7th'!AB41,"")))</f>
        <v/>
      </c>
      <c r="AY42" s="121" t="str">
        <f>IF(OR($E42="",$G42=""),"",IF(AND($E$3=6),'Marks Entry 6th'!AC41,IF(AND($E$3=7),'Marks Entry 7th'!AC41,"")))</f>
        <v/>
      </c>
      <c r="AZ42" s="121" t="str">
        <f>IF(OR($E42="",$G42=""),"",IF(AND($E$3=6),'Marks Entry 6th'!AD41,IF(AND($E$3=7),'Marks Entry 7th'!AD41,"")))</f>
        <v/>
      </c>
      <c r="BA42" s="121" t="str">
        <f>IF(OR($E42="",$G42=""),"",IF(AND($E$3=6),'Marks Entry 6th'!AE41,IF(AND($E$3=7),'Marks Entry 7th'!AE41,"")))</f>
        <v/>
      </c>
      <c r="BB42" s="121" t="str">
        <f>IF(OR($E42="",$G42=""),"",IF(AND($E$3=6),'Marks Entry 6th'!AF41,IF(AND($E$3=7),'Marks Entry 7th'!AF41,"")))</f>
        <v/>
      </c>
      <c r="BC42" s="63" t="str">
        <f t="shared" si="26"/>
        <v/>
      </c>
      <c r="BD42" s="121" t="str">
        <f>IF(OR($E42="",$G42=""),"",IF(AND($E$3=6),'Marks Entry 6th'!AG41,IF(AND($E$3=7),'Marks Entry 7th'!AG41,"")))</f>
        <v/>
      </c>
      <c r="BE42" s="121" t="str">
        <f>IF(OR($E42="",$G42=""),"",IF(AND($E$3=6),'Marks Entry 6th'!AH41,IF(AND($E$3=7),'Marks Entry 7th'!AH41,"")))</f>
        <v/>
      </c>
      <c r="BF42" s="66" t="str">
        <f t="shared" si="27"/>
        <v/>
      </c>
      <c r="BG42" s="63">
        <f t="shared" si="28"/>
        <v>0</v>
      </c>
      <c r="BH42" s="68" t="str">
        <f>IF(OR($E42="",$G42=""),"",IF(AND($E$3=6),'Marks Entry 6th'!AI41,IF(AND($E$3=7),'Marks Entry 7th'!AI41,"")))</f>
        <v/>
      </c>
      <c r="BI42" s="68" t="str">
        <f>IF(OR($E42="",$G42=""),"",IF(AND($E$3=6),'Marks Entry 6th'!AJ41,IF(AND($E$3=7),'Marks Entry 7th'!AJ41,"")))</f>
        <v/>
      </c>
      <c r="BJ42" s="66" t="str">
        <f t="shared" si="29"/>
        <v/>
      </c>
      <c r="BK42" s="63" t="str">
        <f t="shared" si="30"/>
        <v/>
      </c>
      <c r="BL42" s="109">
        <f t="shared" si="31"/>
        <v>0</v>
      </c>
      <c r="BM42" s="109" t="str">
        <f t="shared" si="32"/>
        <v/>
      </c>
      <c r="BN42" s="109" t="str">
        <f t="shared" si="33"/>
        <v/>
      </c>
      <c r="BO42" s="109" t="str">
        <f t="shared" si="34"/>
        <v/>
      </c>
      <c r="BP42" s="109" t="str">
        <f t="shared" si="35"/>
        <v/>
      </c>
      <c r="BQ42" s="111" t="str">
        <f t="shared" si="36"/>
        <v/>
      </c>
      <c r="BR42" s="121" t="str">
        <f>IF(OR($E42="",$G42=""),"",IF(AND($E$3=6),'Marks Entry 6th'!AK41,IF(AND($E$3=7),'Marks Entry 7th'!AK41,"")))</f>
        <v/>
      </c>
      <c r="BS42" s="121" t="str">
        <f>IF(OR($E42="",$G42=""),"",IF(AND($E$3=6),'Marks Entry 6th'!AL41,IF(AND($E$3=7),'Marks Entry 7th'!AL41,"")))</f>
        <v/>
      </c>
      <c r="BT42" s="121" t="str">
        <f>IF(OR($E42="",$G42=""),"",IF(AND($E$3=6),'Marks Entry 6th'!AM41,IF(AND($E$3=7),'Marks Entry 7th'!AM41,"")))</f>
        <v/>
      </c>
      <c r="BU42" s="121" t="str">
        <f>IF(OR($E42="",$G42=""),"",IF(AND($E$3=6),'Marks Entry 6th'!AN41,IF(AND($E$3=7),'Marks Entry 7th'!AN41,"")))</f>
        <v/>
      </c>
      <c r="BV42" s="63" t="str">
        <f t="shared" si="37"/>
        <v/>
      </c>
      <c r="BW42" s="121" t="str">
        <f>IF(OR($E42="",$G42=""),"",IF(AND($E$3=6),'Marks Entry 6th'!AO41,IF(AND($E$3=7),'Marks Entry 7th'!AO41,"")))</f>
        <v/>
      </c>
      <c r="BX42" s="121" t="str">
        <f>IF(OR($E42="",$G42=""),"",IF(AND($E$3=6),'Marks Entry 6th'!AP41,IF(AND($E$3=7),'Marks Entry 7th'!AP41,"")))</f>
        <v/>
      </c>
      <c r="BY42" s="66" t="str">
        <f t="shared" si="38"/>
        <v/>
      </c>
      <c r="BZ42" s="63">
        <f t="shared" si="39"/>
        <v>0</v>
      </c>
      <c r="CA42" s="68" t="str">
        <f>IF(OR($E42="",$G42=""),"",IF(AND($E$3=6),'Marks Entry 6th'!AQ41,IF(AND($E$3=7),'Marks Entry 7th'!AQ41,"")))</f>
        <v/>
      </c>
      <c r="CB42" s="68" t="str">
        <f>IF(OR($E42="",$G42=""),"",IF(AND($E$3=6),'Marks Entry 6th'!AR41,IF(AND($E$3=7),'Marks Entry 7th'!AR41,"")))</f>
        <v/>
      </c>
      <c r="CC42" s="66" t="str">
        <f t="shared" si="40"/>
        <v/>
      </c>
      <c r="CD42" s="63" t="str">
        <f t="shared" si="41"/>
        <v/>
      </c>
      <c r="CE42" s="109">
        <f t="shared" si="42"/>
        <v>0</v>
      </c>
      <c r="CF42" s="109" t="str">
        <f t="shared" si="43"/>
        <v/>
      </c>
      <c r="CG42" s="109" t="str">
        <f t="shared" si="44"/>
        <v/>
      </c>
      <c r="CH42" s="109" t="str">
        <f t="shared" si="45"/>
        <v/>
      </c>
      <c r="CI42" s="109" t="str">
        <f t="shared" si="46"/>
        <v/>
      </c>
      <c r="CJ42" s="111" t="str">
        <f t="shared" si="47"/>
        <v/>
      </c>
      <c r="CK42" s="121" t="str">
        <f>IF(OR($E42="",$G42=""),"",IF(AND($E$3=6),'Marks Entry 6th'!AS41,IF(AND($E$3=7),'Marks Entry 7th'!AS41,"")))</f>
        <v/>
      </c>
      <c r="CL42" s="121" t="str">
        <f>IF(OR($E42="",$G42=""),"",IF(AND($E$3=6),'Marks Entry 6th'!AT41,IF(AND($E$3=7),'Marks Entry 7th'!AT41,"")))</f>
        <v/>
      </c>
      <c r="CM42" s="121" t="str">
        <f>IF(OR($E42="",$G42=""),"",IF(AND($E$3=6),'Marks Entry 6th'!AU41,IF(AND($E$3=7),'Marks Entry 7th'!AU41,"")))</f>
        <v/>
      </c>
      <c r="CN42" s="121" t="str">
        <f>IF(OR($E42="",$G42=""),"",IF(AND($E$3=6),'Marks Entry 6th'!AV41,IF(AND($E$3=7),'Marks Entry 7th'!AV41,"")))</f>
        <v/>
      </c>
      <c r="CO42" s="63" t="str">
        <f t="shared" si="48"/>
        <v/>
      </c>
      <c r="CP42" s="121" t="str">
        <f>IF(OR($E42="",$G42=""),"",IF(AND($E$3=6),'Marks Entry 6th'!AW41,IF(AND($E$3=7),'Marks Entry 7th'!AW41,"")))</f>
        <v/>
      </c>
      <c r="CQ42" s="121" t="str">
        <f>IF(OR($E42="",$G42=""),"",IF(AND($E$3=6),'Marks Entry 6th'!AX41,IF(AND($E$3=7),'Marks Entry 7th'!AX41,"")))</f>
        <v/>
      </c>
      <c r="CR42" s="66" t="str">
        <f t="shared" si="49"/>
        <v/>
      </c>
      <c r="CS42" s="63">
        <f t="shared" si="50"/>
        <v>0</v>
      </c>
      <c r="CT42" s="68" t="str">
        <f>IF(OR($E42="",$G42=""),"",IF(AND($E$3=6),'Marks Entry 6th'!AY41,IF(AND($E$3=7),'Marks Entry 7th'!AY41,"")))</f>
        <v/>
      </c>
      <c r="CU42" s="68" t="str">
        <f>IF(OR($E42="",$G42=""),"",IF(AND($E$3=6),'Marks Entry 6th'!AZ41,IF(AND($E$3=7),'Marks Entry 7th'!AZ41,"")))</f>
        <v/>
      </c>
      <c r="CV42" s="66" t="str">
        <f t="shared" si="51"/>
        <v/>
      </c>
      <c r="CW42" s="63" t="str">
        <f t="shared" si="52"/>
        <v/>
      </c>
      <c r="CX42" s="109">
        <f t="shared" si="53"/>
        <v>0</v>
      </c>
      <c r="CY42" s="109" t="str">
        <f t="shared" si="54"/>
        <v/>
      </c>
      <c r="CZ42" s="109" t="str">
        <f t="shared" si="55"/>
        <v/>
      </c>
      <c r="DA42" s="109" t="str">
        <f t="shared" si="56"/>
        <v/>
      </c>
      <c r="DB42" s="109" t="str">
        <f t="shared" si="57"/>
        <v/>
      </c>
      <c r="DC42" s="111" t="str">
        <f t="shared" si="58"/>
        <v/>
      </c>
      <c r="DD42" s="121" t="str">
        <f>IF(OR($E42="",$G42=""),"",IF(AND($E$3=6),'Marks Entry 6th'!BA41,IF(AND($E$3=7),'Marks Entry 7th'!BA41,"")))</f>
        <v/>
      </c>
      <c r="DE42" s="121" t="str">
        <f>IF(OR($E42="",$G42=""),"",IF(AND($E$3=6),'Marks Entry 6th'!BB41,IF(AND($E$3=7),'Marks Entry 7th'!BB41,"")))</f>
        <v/>
      </c>
      <c r="DF42" s="121" t="str">
        <f>IF(OR($E42="",$G42=""),"",IF(AND($E$3=6),'Marks Entry 6th'!BC41,IF(AND($E$3=7),'Marks Entry 7th'!BC41,"")))</f>
        <v/>
      </c>
      <c r="DG42" s="121" t="str">
        <f>IF(OR($E42="",$G42=""),"",IF(AND($E$3=6),'Marks Entry 6th'!BD41,IF(AND($E$3=7),'Marks Entry 7th'!BD41,"")))</f>
        <v/>
      </c>
      <c r="DH42" s="63" t="str">
        <f t="shared" si="59"/>
        <v/>
      </c>
      <c r="DI42" s="121" t="str">
        <f>IF(OR($E42="",$G42=""),"",IF(AND($E$3=6),'Marks Entry 6th'!BE41,IF(AND($E$3=7),'Marks Entry 7th'!BE41,"")))</f>
        <v/>
      </c>
      <c r="DJ42" s="121" t="str">
        <f>IF(OR($E42="",$G42=""),"",IF(AND($E$3=6),'Marks Entry 6th'!BF41,IF(AND($E$3=7),'Marks Entry 7th'!BF41,"")))</f>
        <v/>
      </c>
      <c r="DK42" s="66" t="str">
        <f t="shared" si="60"/>
        <v/>
      </c>
      <c r="DL42" s="63">
        <f t="shared" si="61"/>
        <v>0</v>
      </c>
      <c r="DM42" s="68" t="str">
        <f>IF(OR($E42="",$G42=""),"",IF(AND($E$3=6),'Marks Entry 6th'!BG41,IF(AND($E$3=7),'Marks Entry 7th'!BG41,"")))</f>
        <v/>
      </c>
      <c r="DN42" s="68" t="str">
        <f>IF(OR($E42="",$G42=""),"",IF(AND($E$3=6),'Marks Entry 6th'!BH41,IF(AND($E$3=7),'Marks Entry 7th'!BH41,"")))</f>
        <v/>
      </c>
      <c r="DO42" s="66" t="str">
        <f t="shared" si="62"/>
        <v/>
      </c>
      <c r="DP42" s="63" t="str">
        <f t="shared" si="63"/>
        <v/>
      </c>
      <c r="DQ42" s="109">
        <f t="shared" si="64"/>
        <v>0</v>
      </c>
      <c r="DR42" s="109" t="str">
        <f t="shared" si="65"/>
        <v/>
      </c>
      <c r="DS42" s="109" t="str">
        <f t="shared" si="66"/>
        <v/>
      </c>
      <c r="DT42" s="109" t="str">
        <f t="shared" si="67"/>
        <v/>
      </c>
      <c r="DU42" s="109" t="str">
        <f t="shared" si="68"/>
        <v/>
      </c>
      <c r="DV42" s="111" t="str">
        <f t="shared" si="69"/>
        <v/>
      </c>
      <c r="DW42" s="53" t="str">
        <f>IF(OR($E42="",$G42=""),"",IF(AND($E$3=6),'Marks Entry 6th'!BI41,IF(AND($E$3=7),'Marks Entry 7th'!BI41,"")))</f>
        <v/>
      </c>
      <c r="DX42" s="53" t="str">
        <f>IF(OR($E42="",$G42=""),"",IF(AND($E$3=6),'Marks Entry 6th'!BJ41,IF(AND($E$3=7),'Marks Entry 7th'!BJ41,"")))</f>
        <v/>
      </c>
      <c r="DY42" s="53" t="str">
        <f>IF(OR($E42="",$G42=""),"",IF(AND($E$3=6),'Marks Entry 6th'!BK41,IF(AND($E$3=7),'Marks Entry 7th'!BK41,"")))</f>
        <v/>
      </c>
      <c r="DZ42" s="53" t="str">
        <f>IF(OR($E42="",$G42=""),"",IF(AND($E$3=6),'Marks Entry 6th'!BL41,IF(AND($E$3=7),'Marks Entry 7th'!BL41,"")))</f>
        <v/>
      </c>
      <c r="EA42" s="53" t="str">
        <f>IF(OR($E42="",$G42=""),"",IF(AND($E$3=6),'Marks Entry 6th'!BM41,IF(AND($E$3=7),'Marks Entry 7th'!BM41,"")))</f>
        <v/>
      </c>
      <c r="EB42" s="122" t="str">
        <f t="shared" si="70"/>
        <v/>
      </c>
      <c r="EC42" s="123">
        <f t="shared" si="71"/>
        <v>0</v>
      </c>
      <c r="ED42" s="123" t="str">
        <f t="shared" si="72"/>
        <v/>
      </c>
      <c r="EE42" s="123" t="str">
        <f t="shared" si="73"/>
        <v/>
      </c>
      <c r="EF42" s="110" t="str">
        <f t="shared" si="74"/>
        <v/>
      </c>
      <c r="EG42" s="53" t="str">
        <f>IF(OR($E42="",$G42=""),"",IF(AND($E$3=6),'Marks Entry 6th'!BN41,IF(AND($E$3=7),'Marks Entry 7th'!BN41,"")))</f>
        <v/>
      </c>
      <c r="EH42" s="53" t="str">
        <f>IF(OR($E42="",$G42=""),"",IF(AND($E$3=6),'Marks Entry 6th'!BO41,IF(AND($E$3=7),'Marks Entry 7th'!BO41,"")))</f>
        <v/>
      </c>
      <c r="EI42" s="53" t="str">
        <f>IF(OR($E42="",$G42=""),"",IF(AND($E$3=6),'Marks Entry 6th'!BP41,IF(AND($E$3=7),'Marks Entry 7th'!BP41,"")))</f>
        <v/>
      </c>
      <c r="EJ42" s="53" t="str">
        <f>IF(OR($E42="",$G42=""),"",IF(AND($E$3=6),'Marks Entry 6th'!BQ41,IF(AND($E$3=7),'Marks Entry 7th'!BQ41,"")))</f>
        <v/>
      </c>
      <c r="EK42" s="53" t="str">
        <f>IF(OR($E42="",$G42=""),"",IF(AND($E$3=6),'Marks Entry 6th'!BR41,IF(AND($E$3=7),'Marks Entry 7th'!BR41,"")))</f>
        <v/>
      </c>
      <c r="EL42" s="122" t="str">
        <f t="shared" si="75"/>
        <v/>
      </c>
      <c r="EM42" s="123">
        <f t="shared" si="76"/>
        <v>0</v>
      </c>
      <c r="EN42" s="123" t="str">
        <f t="shared" si="77"/>
        <v/>
      </c>
      <c r="EO42" s="123" t="str">
        <f t="shared" si="78"/>
        <v/>
      </c>
      <c r="EP42" s="110" t="str">
        <f t="shared" si="79"/>
        <v/>
      </c>
      <c r="EQ42" s="53" t="str">
        <f>IF(OR($E42="",$G42=""),"",IF(AND($E$3=6),'Marks Entry 6th'!BS41,IF(AND($E$3=7),'Marks Entry 7th'!BS41,"")))</f>
        <v/>
      </c>
      <c r="ER42" s="53" t="str">
        <f>IF(OR($E42="",$G42=""),"",IF(AND($E$3=6),'Marks Entry 6th'!BT41,IF(AND($E$3=7),'Marks Entry 7th'!BT41,"")))</f>
        <v/>
      </c>
      <c r="ES42" s="53" t="str">
        <f>IF(OR($E42="",$G42=""),"",IF(AND($E$3=6),'Marks Entry 6th'!BU41,IF(AND($E$3=7),'Marks Entry 7th'!BU41,"")))</f>
        <v/>
      </c>
      <c r="ET42" s="53" t="str">
        <f>IF(OR($E42="",$G42=""),"",IF(AND($E$3=6),'Marks Entry 6th'!BV41,IF(AND($E$3=7),'Marks Entry 7th'!BV41,"")))</f>
        <v/>
      </c>
      <c r="EU42" s="53" t="str">
        <f>IF(OR($E42="",$G42=""),"",IF(AND($E$3=6),'Marks Entry 6th'!BW41,IF(AND($E$3=7),'Marks Entry 7th'!BW41,"")))</f>
        <v/>
      </c>
      <c r="EV42" s="122" t="str">
        <f t="shared" si="80"/>
        <v/>
      </c>
      <c r="EW42" s="123">
        <f t="shared" si="81"/>
        <v>0</v>
      </c>
      <c r="EX42" s="123" t="str">
        <f t="shared" si="82"/>
        <v/>
      </c>
      <c r="EY42" s="123" t="str">
        <f t="shared" si="83"/>
        <v/>
      </c>
      <c r="EZ42" s="110" t="str">
        <f t="shared" si="84"/>
        <v/>
      </c>
      <c r="FA42" s="373" t="str">
        <f>IF(OR($E42="",$G42=""),"",IF(AND('Marks Entry 6th'!BX41="",'Marks Entry 7th'!BX41=""),"",IF(AND($E$3=6),'Marks Entry 6th'!BX41,IF(AND($E$3=7),'Marks Entry 7th'!BX41,""))))</f>
        <v/>
      </c>
      <c r="FB42" s="373" t="str">
        <f>IF(OR($E42="",$G42=""),"",IF(AND('Marks Entry 6th'!BY41="",'Marks Entry 7th'!BY41=""),"",IF(AND($E$3=6),'Marks Entry 6th'!BY41,IF(AND($E$3=7),'Marks Entry 7th'!BY41,""))))</f>
        <v/>
      </c>
      <c r="FC42" s="374" t="str">
        <f t="shared" si="85"/>
        <v/>
      </c>
      <c r="FD42" s="110" t="str">
        <f t="shared" si="86"/>
        <v/>
      </c>
      <c r="FE42" s="373" t="str">
        <f>IF(OR($E42="",$G42=""),"",IF(AND('Marks Entry 6th'!BZ41="",'Marks Entry 7th'!BZ41=""),"",IF(AND($E$3=6),'Marks Entry 6th'!BZ41,IF(AND($E$3=7),'Marks Entry 7th'!BZ41,""))))</f>
        <v/>
      </c>
      <c r="FF42" s="373" t="str">
        <f>IF(OR($E42="",$G42=""),"",IF(AND('Marks Entry 6th'!CA41="",'Marks Entry 7th'!CA41=""),"",IF(AND($E$3=6),'Marks Entry 6th'!CA41,IF(AND($E$3=7),'Marks Entry 7th'!CA41,""))))</f>
        <v/>
      </c>
      <c r="FG42" s="374" t="str">
        <f t="shared" si="87"/>
        <v/>
      </c>
      <c r="FH42" s="110" t="str">
        <f t="shared" si="88"/>
        <v/>
      </c>
      <c r="FI42" s="79" t="str">
        <f t="shared" si="89"/>
        <v/>
      </c>
      <c r="FJ42" s="335" t="str">
        <f t="shared" si="90"/>
        <v/>
      </c>
      <c r="FK42" s="85" t="str">
        <f t="shared" si="91"/>
        <v/>
      </c>
      <c r="FL42" s="226" t="str">
        <f t="shared" si="92"/>
        <v/>
      </c>
      <c r="FM42" s="86" t="str">
        <f t="shared" si="93"/>
        <v/>
      </c>
      <c r="FN42" s="334" t="str">
        <f>IFERROR(IF(B42="NSO","NSO",IF(OR(D42="",G42="",F42=""),"",IF(AND(FJ42&gt;=36,'Master sheet'!$D$11="Hindi"),"कक्षा क्रमोन्नत",IF(AND(FJ42&gt;=36,'Master sheet'!$D$11="English"),"Promoted",IF(AND(FJ42&lt;36,'Master sheet'!$D$11="Hindi"),"पुनः परीक्षा","Re-Exam"))))),"")</f>
        <v/>
      </c>
      <c r="FO42" s="54" t="str">
        <f>IF(OR($E42="",$G42=""),"",IF(AND($E$3=6,'Marks Entry 6th'!CB41=""),"",IF(AND($E$3=7,'Marks Entry 7th'!CB41=""),"",IF(AND($E$3=6),'Marks Entry 6th'!CB41,IF(AND($E$3=7),'Marks Entry 7th'!CB41,"")))))</f>
        <v/>
      </c>
      <c r="FP42" s="54" t="str">
        <f>IF(OR($E42="",$G42=""),"",IF(AND($E$3=6,'Marks Entry 6th'!CC41=""),"",IF(AND($E$3=7,'Marks Entry 7th'!CC41=""),"",IF(AND($E$3=6),'Marks Entry 6th'!CC41,IF(AND($E$3=7),'Marks Entry 7th'!CC41,"")))))</f>
        <v/>
      </c>
      <c r="FQ42" s="55"/>
      <c r="FY42" s="57">
        <f>IF(AND($E$3=6),'Marks Entry 6th'!I41,IF(AND($E$3=7),'Marks Entry 7th'!I41,""))</f>
        <v>0</v>
      </c>
      <c r="FZ42" s="57">
        <f t="shared" si="94"/>
        <v>0</v>
      </c>
    </row>
    <row r="43" spans="1:182" ht="18.95" customHeight="1">
      <c r="A43" s="69">
        <v>36</v>
      </c>
      <c r="B43" s="69" t="str">
        <f>IF(OR(FY43=0,FY43=""),"",IF(AND($E$3=6),'Marks Entry 6th'!I42,IF(AND($E$3=7),'Marks Entry 7th'!I42,"")))</f>
        <v/>
      </c>
      <c r="C43" s="70" t="str">
        <f>IF(OR(B43=0,B43=""),"",IF(AND($E$3=6,'Marks Entry 6th'!B42=""),"",IF(AND($E$3=7,'Marks Entry 7th'!B42=""),"",IF(AND($E$3=6,'Marks Entry 6th'!B42),'Marks Entry 6th'!B42,IF(AND($E$3=7),'Marks Entry 7th'!B42,"")))))</f>
        <v/>
      </c>
      <c r="D43" s="70" t="str">
        <f>IF(OR(B43=0,B43=""),"",IF(AND($E$3=6,'Marks Entry 6th'!C42=""),"",IF(AND($E$3=7,'Marks Entry 7th'!C42=""),"",IF(AND($E$3=6),'Marks Entry 6th'!C42,IF(AND($E$3=7),'Marks Entry 7th'!C42,"")))))</f>
        <v/>
      </c>
      <c r="E43" s="307" t="str">
        <f>IF(OR(B43=0,B43=""),"",IF(AND($E$3=6,'Marks Entry 6th'!E42=""),"",IF(AND($E$3=7,'Marks Entry 7th'!E42=""),"",IF(AND($E$3=6),'Marks Entry 6th'!E42,IF(AND($E$3=7),'Marks Entry 7th'!E42,"")))))</f>
        <v/>
      </c>
      <c r="F43" s="70" t="str">
        <f>IF(OR(B43=0,B43=""),"",IF(AND($E$3=6,'Marks Entry 6th'!D42=""),"",IF(AND($E$3=7,'Marks Entry 7th'!D42=""),"",IF(AND($E$3=6),'Marks Entry 6th'!D42,IF(AND($E$3=7),'Marks Entry 7th'!D42,"")))))</f>
        <v/>
      </c>
      <c r="G43" s="306" t="str">
        <f>IF(OR(B43=0,B43=""),"",IF(AND($E$3=6,'Marks Entry 6th'!F42=""),"",IF(AND($E$3=7,'Marks Entry 7th'!F42=""),"",IF(AND($E$3=6),UPPER('Marks Entry 6th'!F42),IF(AND($E$3=7),UPPER('Marks Entry 7th'!F42),"")))))</f>
        <v/>
      </c>
      <c r="H43" s="306" t="str">
        <f>IF(OR(B43=0,B43=""),"",IF(AND($E$3=6,'Marks Entry 6th'!G42=""),"",IF(AND($E$3=7,'Marks Entry 7th'!G42=""),"",IF(AND($E$3=6),UPPER('Marks Entry 6th'!G42),IF(AND($E$3=7),UPPER('Marks Entry 7th'!G42),"")))))</f>
        <v/>
      </c>
      <c r="I43" s="306" t="str">
        <f>IF(OR(B43=0,B43=""),"",IF(AND($E$3=6,'Marks Entry 6th'!H42=""),"",IF(AND($E$3=7,'Marks Entry 7th'!H42=""),"",IF(AND($E$3=6),UPPER('Marks Entry 6th'!H42),IF(AND($E$3=7),UPPER('Marks Entry 7th'!H42),"")))))</f>
        <v/>
      </c>
      <c r="J43" s="65" t="str">
        <f>IF(OR(B43=0,B43=""),"",IF(AND($E$3=6,'Marks Entry 6th'!J42=""),"",IF(AND($E$3=7,'Marks Entry 7th'!J42=""),"",IF(AND($E$3=6),'Marks Entry 6th'!J42,IF(AND($E$3=7),'Marks Entry 7th'!J42,"")))))</f>
        <v/>
      </c>
      <c r="K43" s="65" t="str">
        <f>IF(OR(B43=0,B43=""),"",IF(AND($E$3=6,'Marks Entry 6th'!K42=""),"",IF(AND($E$3=7,'Marks Entry 7th'!K42=""),"",IF(AND($E$3=6),'Marks Entry 6th'!K42,IF(AND($E$3=7),'Marks Entry 7th'!K42,"")))))</f>
        <v/>
      </c>
      <c r="L43" s="121" t="str">
        <f>IF(OR($E43="",$G43=""),"",IF(AND($E$3=6),'Marks Entry 6th'!L42,IF(AND($E$3=7),'Marks Entry 7th'!L42,"")))</f>
        <v/>
      </c>
      <c r="M43" s="121" t="str">
        <f>IF(OR($E43="",$G43=""),"",IF(AND($E$3=6),'Marks Entry 6th'!M42,IF(AND($E$3=7),'Marks Entry 7th'!M42,"")))</f>
        <v/>
      </c>
      <c r="N43" s="121" t="str">
        <f>IF(OR($E43="",$G43=""),"",IF(AND($E$3=6),'Marks Entry 6th'!N42,IF(AND($E$3=7),'Marks Entry 7th'!N42,"")))</f>
        <v/>
      </c>
      <c r="O43" s="121" t="str">
        <f>IF(OR($E43="",$G43=""),"",IF(AND($E$3=6),'Marks Entry 6th'!O42,IF(AND($E$3=7),'Marks Entry 7th'!O42,"")))</f>
        <v/>
      </c>
      <c r="P43" s="63" t="str">
        <f t="shared" si="4"/>
        <v/>
      </c>
      <c r="Q43" s="121" t="str">
        <f>IF(OR($E43="",$G43=""),"",IF(AND($E$3=6),'Marks Entry 6th'!P42,IF(AND($E$3=7),'Marks Entry 7th'!P42,"")))</f>
        <v/>
      </c>
      <c r="R43" s="121" t="str">
        <f>IF(OR($E43="",$G43=""),"",IF(AND($E$3=6),'Marks Entry 6th'!Q42,IF(AND($E$3=7),'Marks Entry 7th'!Q42,"")))</f>
        <v/>
      </c>
      <c r="S43" s="66" t="str">
        <f t="shared" si="5"/>
        <v/>
      </c>
      <c r="T43" s="63">
        <f t="shared" si="6"/>
        <v>0</v>
      </c>
      <c r="U43" s="68" t="str">
        <f>IF(OR($E43="",$G43=""),"",IF(AND($E$3=6),'Marks Entry 6th'!R42,IF(AND($E$3=7),'Marks Entry 7th'!R42,"")))</f>
        <v/>
      </c>
      <c r="V43" s="68" t="str">
        <f>IF(OR($E43="",$G43=""),"",IF(AND($E$3=6),'Marks Entry 6th'!S42,IF(AND($E$3=7),'Marks Entry 7th'!S42,"")))</f>
        <v/>
      </c>
      <c r="W43" s="67" t="str">
        <f t="shared" si="7"/>
        <v/>
      </c>
      <c r="X43" s="63" t="str">
        <f t="shared" si="8"/>
        <v/>
      </c>
      <c r="Y43" s="109">
        <f t="shared" si="9"/>
        <v>0</v>
      </c>
      <c r="Z43" s="109" t="str">
        <f t="shared" si="10"/>
        <v/>
      </c>
      <c r="AA43" s="109" t="str">
        <f t="shared" si="11"/>
        <v/>
      </c>
      <c r="AB43" s="109" t="str">
        <f t="shared" si="12"/>
        <v/>
      </c>
      <c r="AC43" s="109" t="str">
        <f t="shared" si="13"/>
        <v/>
      </c>
      <c r="AD43" s="111" t="str">
        <f t="shared" si="14"/>
        <v/>
      </c>
      <c r="AE43" s="121" t="str">
        <f>IF(OR($E43="",$G43=""),"",IF(AND($E$3=6),'Marks Entry 6th'!T42,IF(AND($E$3=7),'Marks Entry 7th'!T42,"")))</f>
        <v/>
      </c>
      <c r="AF43" s="121" t="str">
        <f>IF(OR($E43="",$G43=""),"",IF(AND($E$3=6),'Marks Entry 6th'!U42,IF(AND($E$3=7),'Marks Entry 7th'!U42,"")))</f>
        <v/>
      </c>
      <c r="AG43" s="121" t="str">
        <f>IF(OR($E43="",$G43=""),"",IF(AND($E$3=6),'Marks Entry 6th'!V42,IF(AND($E$3=7),'Marks Entry 7th'!V42,"")))</f>
        <v/>
      </c>
      <c r="AH43" s="121" t="str">
        <f>IF(OR($E43="",$G43=""),"",IF(AND($E$3=6),'Marks Entry 6th'!W42,IF(AND($E$3=7),'Marks Entry 7th'!W42,"")))</f>
        <v/>
      </c>
      <c r="AI43" s="63" t="str">
        <f t="shared" si="15"/>
        <v/>
      </c>
      <c r="AJ43" s="121" t="str">
        <f>IF(OR($E43="",$G43=""),"",IF(AND($E$3=6),'Marks Entry 6th'!X42,IF(AND($E$3=7),'Marks Entry 7th'!X42,"")))</f>
        <v/>
      </c>
      <c r="AK43" s="121" t="str">
        <f>IF(OR($E43="",$G43=""),"",IF(AND($E$3=6),'Marks Entry 6th'!Y42,IF(AND($E$3=7),'Marks Entry 7th'!Y42,"")))</f>
        <v/>
      </c>
      <c r="AL43" s="66" t="str">
        <f t="shared" si="16"/>
        <v/>
      </c>
      <c r="AM43" s="63">
        <f t="shared" si="17"/>
        <v>0</v>
      </c>
      <c r="AN43" s="68" t="str">
        <f>IF(OR($E43="",$G43=""),"",IF(AND($E$3=6),'Marks Entry 6th'!Z42,IF(AND($E$3=7),'Marks Entry 7th'!Z42,"")))</f>
        <v/>
      </c>
      <c r="AO43" s="68" t="str">
        <f>IF(OR($E43="",$G43=""),"",IF(AND($E$3=6),'Marks Entry 6th'!AA42,IF(AND($E$3=7),'Marks Entry 7th'!AA42,"")))</f>
        <v/>
      </c>
      <c r="AP43" s="66" t="str">
        <f t="shared" si="18"/>
        <v/>
      </c>
      <c r="AQ43" s="63" t="str">
        <f t="shared" si="19"/>
        <v/>
      </c>
      <c r="AR43" s="109">
        <f t="shared" si="20"/>
        <v>0</v>
      </c>
      <c r="AS43" s="109" t="str">
        <f t="shared" si="21"/>
        <v/>
      </c>
      <c r="AT43" s="109" t="str">
        <f t="shared" si="22"/>
        <v/>
      </c>
      <c r="AU43" s="109" t="str">
        <f t="shared" si="23"/>
        <v/>
      </c>
      <c r="AV43" s="109" t="str">
        <f t="shared" si="24"/>
        <v/>
      </c>
      <c r="AW43" s="111" t="str">
        <f t="shared" si="25"/>
        <v/>
      </c>
      <c r="AX43" s="314" t="str">
        <f>IF(OR($E43="",$G43=""),"",IF(AND($E$3=6),'Marks Entry 6th'!AB42,IF(AND($E$3=7),'Marks Entry 7th'!AB42,"")))</f>
        <v/>
      </c>
      <c r="AY43" s="121" t="str">
        <f>IF(OR($E43="",$G43=""),"",IF(AND($E$3=6),'Marks Entry 6th'!AC42,IF(AND($E$3=7),'Marks Entry 7th'!AC42,"")))</f>
        <v/>
      </c>
      <c r="AZ43" s="121" t="str">
        <f>IF(OR($E43="",$G43=""),"",IF(AND($E$3=6),'Marks Entry 6th'!AD42,IF(AND($E$3=7),'Marks Entry 7th'!AD42,"")))</f>
        <v/>
      </c>
      <c r="BA43" s="121" t="str">
        <f>IF(OR($E43="",$G43=""),"",IF(AND($E$3=6),'Marks Entry 6th'!AE42,IF(AND($E$3=7),'Marks Entry 7th'!AE42,"")))</f>
        <v/>
      </c>
      <c r="BB43" s="121" t="str">
        <f>IF(OR($E43="",$G43=""),"",IF(AND($E$3=6),'Marks Entry 6th'!AF42,IF(AND($E$3=7),'Marks Entry 7th'!AF42,"")))</f>
        <v/>
      </c>
      <c r="BC43" s="63" t="str">
        <f t="shared" si="26"/>
        <v/>
      </c>
      <c r="BD43" s="121" t="str">
        <f>IF(OR($E43="",$G43=""),"",IF(AND($E$3=6),'Marks Entry 6th'!AG42,IF(AND($E$3=7),'Marks Entry 7th'!AG42,"")))</f>
        <v/>
      </c>
      <c r="BE43" s="121" t="str">
        <f>IF(OR($E43="",$G43=""),"",IF(AND($E$3=6),'Marks Entry 6th'!AH42,IF(AND($E$3=7),'Marks Entry 7th'!AH42,"")))</f>
        <v/>
      </c>
      <c r="BF43" s="66" t="str">
        <f t="shared" si="27"/>
        <v/>
      </c>
      <c r="BG43" s="63">
        <f t="shared" si="28"/>
        <v>0</v>
      </c>
      <c r="BH43" s="68" t="str">
        <f>IF(OR($E43="",$G43=""),"",IF(AND($E$3=6),'Marks Entry 6th'!AI42,IF(AND($E$3=7),'Marks Entry 7th'!AI42,"")))</f>
        <v/>
      </c>
      <c r="BI43" s="68" t="str">
        <f>IF(OR($E43="",$G43=""),"",IF(AND($E$3=6),'Marks Entry 6th'!AJ42,IF(AND($E$3=7),'Marks Entry 7th'!AJ42,"")))</f>
        <v/>
      </c>
      <c r="BJ43" s="66" t="str">
        <f t="shared" si="29"/>
        <v/>
      </c>
      <c r="BK43" s="63" t="str">
        <f t="shared" si="30"/>
        <v/>
      </c>
      <c r="BL43" s="109">
        <f t="shared" si="31"/>
        <v>0</v>
      </c>
      <c r="BM43" s="109" t="str">
        <f t="shared" si="32"/>
        <v/>
      </c>
      <c r="BN43" s="109" t="str">
        <f t="shared" si="33"/>
        <v/>
      </c>
      <c r="BO43" s="109" t="str">
        <f t="shared" si="34"/>
        <v/>
      </c>
      <c r="BP43" s="109" t="str">
        <f t="shared" si="35"/>
        <v/>
      </c>
      <c r="BQ43" s="111" t="str">
        <f t="shared" si="36"/>
        <v/>
      </c>
      <c r="BR43" s="121" t="str">
        <f>IF(OR($E43="",$G43=""),"",IF(AND($E$3=6),'Marks Entry 6th'!AK42,IF(AND($E$3=7),'Marks Entry 7th'!AK42,"")))</f>
        <v/>
      </c>
      <c r="BS43" s="121" t="str">
        <f>IF(OR($E43="",$G43=""),"",IF(AND($E$3=6),'Marks Entry 6th'!AL42,IF(AND($E$3=7),'Marks Entry 7th'!AL42,"")))</f>
        <v/>
      </c>
      <c r="BT43" s="121" t="str">
        <f>IF(OR($E43="",$G43=""),"",IF(AND($E$3=6),'Marks Entry 6th'!AM42,IF(AND($E$3=7),'Marks Entry 7th'!AM42,"")))</f>
        <v/>
      </c>
      <c r="BU43" s="121" t="str">
        <f>IF(OR($E43="",$G43=""),"",IF(AND($E$3=6),'Marks Entry 6th'!AN42,IF(AND($E$3=7),'Marks Entry 7th'!AN42,"")))</f>
        <v/>
      </c>
      <c r="BV43" s="63" t="str">
        <f t="shared" si="37"/>
        <v/>
      </c>
      <c r="BW43" s="121" t="str">
        <f>IF(OR($E43="",$G43=""),"",IF(AND($E$3=6),'Marks Entry 6th'!AO42,IF(AND($E$3=7),'Marks Entry 7th'!AO42,"")))</f>
        <v/>
      </c>
      <c r="BX43" s="121" t="str">
        <f>IF(OR($E43="",$G43=""),"",IF(AND($E$3=6),'Marks Entry 6th'!AP42,IF(AND($E$3=7),'Marks Entry 7th'!AP42,"")))</f>
        <v/>
      </c>
      <c r="BY43" s="66" t="str">
        <f t="shared" si="38"/>
        <v/>
      </c>
      <c r="BZ43" s="63">
        <f t="shared" si="39"/>
        <v>0</v>
      </c>
      <c r="CA43" s="68" t="str">
        <f>IF(OR($E43="",$G43=""),"",IF(AND($E$3=6),'Marks Entry 6th'!AQ42,IF(AND($E$3=7),'Marks Entry 7th'!AQ42,"")))</f>
        <v/>
      </c>
      <c r="CB43" s="68" t="str">
        <f>IF(OR($E43="",$G43=""),"",IF(AND($E$3=6),'Marks Entry 6th'!AR42,IF(AND($E$3=7),'Marks Entry 7th'!AR42,"")))</f>
        <v/>
      </c>
      <c r="CC43" s="66" t="str">
        <f t="shared" si="40"/>
        <v/>
      </c>
      <c r="CD43" s="63" t="str">
        <f t="shared" si="41"/>
        <v/>
      </c>
      <c r="CE43" s="109">
        <f t="shared" si="42"/>
        <v>0</v>
      </c>
      <c r="CF43" s="109" t="str">
        <f t="shared" si="43"/>
        <v/>
      </c>
      <c r="CG43" s="109" t="str">
        <f t="shared" si="44"/>
        <v/>
      </c>
      <c r="CH43" s="109" t="str">
        <f t="shared" si="45"/>
        <v/>
      </c>
      <c r="CI43" s="109" t="str">
        <f t="shared" si="46"/>
        <v/>
      </c>
      <c r="CJ43" s="111" t="str">
        <f t="shared" si="47"/>
        <v/>
      </c>
      <c r="CK43" s="121" t="str">
        <f>IF(OR($E43="",$G43=""),"",IF(AND($E$3=6),'Marks Entry 6th'!AS42,IF(AND($E$3=7),'Marks Entry 7th'!AS42,"")))</f>
        <v/>
      </c>
      <c r="CL43" s="121" t="str">
        <f>IF(OR($E43="",$G43=""),"",IF(AND($E$3=6),'Marks Entry 6th'!AT42,IF(AND($E$3=7),'Marks Entry 7th'!AT42,"")))</f>
        <v/>
      </c>
      <c r="CM43" s="121" t="str">
        <f>IF(OR($E43="",$G43=""),"",IF(AND($E$3=6),'Marks Entry 6th'!AU42,IF(AND($E$3=7),'Marks Entry 7th'!AU42,"")))</f>
        <v/>
      </c>
      <c r="CN43" s="121" t="str">
        <f>IF(OR($E43="",$G43=""),"",IF(AND($E$3=6),'Marks Entry 6th'!AV42,IF(AND($E$3=7),'Marks Entry 7th'!AV42,"")))</f>
        <v/>
      </c>
      <c r="CO43" s="63" t="str">
        <f t="shared" si="48"/>
        <v/>
      </c>
      <c r="CP43" s="121" t="str">
        <f>IF(OR($E43="",$G43=""),"",IF(AND($E$3=6),'Marks Entry 6th'!AW42,IF(AND($E$3=7),'Marks Entry 7th'!AW42,"")))</f>
        <v/>
      </c>
      <c r="CQ43" s="121" t="str">
        <f>IF(OR($E43="",$G43=""),"",IF(AND($E$3=6),'Marks Entry 6th'!AX42,IF(AND($E$3=7),'Marks Entry 7th'!AX42,"")))</f>
        <v/>
      </c>
      <c r="CR43" s="66" t="str">
        <f t="shared" si="49"/>
        <v/>
      </c>
      <c r="CS43" s="63">
        <f t="shared" si="50"/>
        <v>0</v>
      </c>
      <c r="CT43" s="68" t="str">
        <f>IF(OR($E43="",$G43=""),"",IF(AND($E$3=6),'Marks Entry 6th'!AY42,IF(AND($E$3=7),'Marks Entry 7th'!AY42,"")))</f>
        <v/>
      </c>
      <c r="CU43" s="68" t="str">
        <f>IF(OR($E43="",$G43=""),"",IF(AND($E$3=6),'Marks Entry 6th'!AZ42,IF(AND($E$3=7),'Marks Entry 7th'!AZ42,"")))</f>
        <v/>
      </c>
      <c r="CV43" s="66" t="str">
        <f t="shared" si="51"/>
        <v/>
      </c>
      <c r="CW43" s="63" t="str">
        <f t="shared" si="52"/>
        <v/>
      </c>
      <c r="CX43" s="109">
        <f t="shared" si="53"/>
        <v>0</v>
      </c>
      <c r="CY43" s="109" t="str">
        <f t="shared" si="54"/>
        <v/>
      </c>
      <c r="CZ43" s="109" t="str">
        <f t="shared" si="55"/>
        <v/>
      </c>
      <c r="DA43" s="109" t="str">
        <f t="shared" si="56"/>
        <v/>
      </c>
      <c r="DB43" s="109" t="str">
        <f t="shared" si="57"/>
        <v/>
      </c>
      <c r="DC43" s="111" t="str">
        <f t="shared" si="58"/>
        <v/>
      </c>
      <c r="DD43" s="121" t="str">
        <f>IF(OR($E43="",$G43=""),"",IF(AND($E$3=6),'Marks Entry 6th'!BA42,IF(AND($E$3=7),'Marks Entry 7th'!BA42,"")))</f>
        <v/>
      </c>
      <c r="DE43" s="121" t="str">
        <f>IF(OR($E43="",$G43=""),"",IF(AND($E$3=6),'Marks Entry 6th'!BB42,IF(AND($E$3=7),'Marks Entry 7th'!BB42,"")))</f>
        <v/>
      </c>
      <c r="DF43" s="121" t="str">
        <f>IF(OR($E43="",$G43=""),"",IF(AND($E$3=6),'Marks Entry 6th'!BC42,IF(AND($E$3=7),'Marks Entry 7th'!BC42,"")))</f>
        <v/>
      </c>
      <c r="DG43" s="121" t="str">
        <f>IF(OR($E43="",$G43=""),"",IF(AND($E$3=6),'Marks Entry 6th'!BD42,IF(AND($E$3=7),'Marks Entry 7th'!BD42,"")))</f>
        <v/>
      </c>
      <c r="DH43" s="63" t="str">
        <f t="shared" si="59"/>
        <v/>
      </c>
      <c r="DI43" s="121" t="str">
        <f>IF(OR($E43="",$G43=""),"",IF(AND($E$3=6),'Marks Entry 6th'!BE42,IF(AND($E$3=7),'Marks Entry 7th'!BE42,"")))</f>
        <v/>
      </c>
      <c r="DJ43" s="121" t="str">
        <f>IF(OR($E43="",$G43=""),"",IF(AND($E$3=6),'Marks Entry 6th'!BF42,IF(AND($E$3=7),'Marks Entry 7th'!BF42,"")))</f>
        <v/>
      </c>
      <c r="DK43" s="66" t="str">
        <f t="shared" si="60"/>
        <v/>
      </c>
      <c r="DL43" s="63">
        <f t="shared" si="61"/>
        <v>0</v>
      </c>
      <c r="DM43" s="68" t="str">
        <f>IF(OR($E43="",$G43=""),"",IF(AND($E$3=6),'Marks Entry 6th'!BG42,IF(AND($E$3=7),'Marks Entry 7th'!BG42,"")))</f>
        <v/>
      </c>
      <c r="DN43" s="68" t="str">
        <f>IF(OR($E43="",$G43=""),"",IF(AND($E$3=6),'Marks Entry 6th'!BH42,IF(AND($E$3=7),'Marks Entry 7th'!BH42,"")))</f>
        <v/>
      </c>
      <c r="DO43" s="66" t="str">
        <f t="shared" si="62"/>
        <v/>
      </c>
      <c r="DP43" s="63" t="str">
        <f t="shared" si="63"/>
        <v/>
      </c>
      <c r="DQ43" s="109">
        <f t="shared" si="64"/>
        <v>0</v>
      </c>
      <c r="DR43" s="109" t="str">
        <f t="shared" si="65"/>
        <v/>
      </c>
      <c r="DS43" s="109" t="str">
        <f t="shared" si="66"/>
        <v/>
      </c>
      <c r="DT43" s="109" t="str">
        <f t="shared" si="67"/>
        <v/>
      </c>
      <c r="DU43" s="109" t="str">
        <f t="shared" si="68"/>
        <v/>
      </c>
      <c r="DV43" s="111" t="str">
        <f t="shared" si="69"/>
        <v/>
      </c>
      <c r="DW43" s="53" t="str">
        <f>IF(OR($E43="",$G43=""),"",IF(AND($E$3=6),'Marks Entry 6th'!BI42,IF(AND($E$3=7),'Marks Entry 7th'!BI42,"")))</f>
        <v/>
      </c>
      <c r="DX43" s="53" t="str">
        <f>IF(OR($E43="",$G43=""),"",IF(AND($E$3=6),'Marks Entry 6th'!BJ42,IF(AND($E$3=7),'Marks Entry 7th'!BJ42,"")))</f>
        <v/>
      </c>
      <c r="DY43" s="53" t="str">
        <f>IF(OR($E43="",$G43=""),"",IF(AND($E$3=6),'Marks Entry 6th'!BK42,IF(AND($E$3=7),'Marks Entry 7th'!BK42,"")))</f>
        <v/>
      </c>
      <c r="DZ43" s="53" t="str">
        <f>IF(OR($E43="",$G43=""),"",IF(AND($E$3=6),'Marks Entry 6th'!BL42,IF(AND($E$3=7),'Marks Entry 7th'!BL42,"")))</f>
        <v/>
      </c>
      <c r="EA43" s="53" t="str">
        <f>IF(OR($E43="",$G43=""),"",IF(AND($E$3=6),'Marks Entry 6th'!BM42,IF(AND($E$3=7),'Marks Entry 7th'!BM42,"")))</f>
        <v/>
      </c>
      <c r="EB43" s="122" t="str">
        <f t="shared" si="70"/>
        <v/>
      </c>
      <c r="EC43" s="123">
        <f t="shared" si="71"/>
        <v>0</v>
      </c>
      <c r="ED43" s="123" t="str">
        <f t="shared" si="72"/>
        <v/>
      </c>
      <c r="EE43" s="123" t="str">
        <f t="shared" si="73"/>
        <v/>
      </c>
      <c r="EF43" s="110" t="str">
        <f t="shared" si="74"/>
        <v/>
      </c>
      <c r="EG43" s="53" t="str">
        <f>IF(OR($E43="",$G43=""),"",IF(AND($E$3=6),'Marks Entry 6th'!BN42,IF(AND($E$3=7),'Marks Entry 7th'!BN42,"")))</f>
        <v/>
      </c>
      <c r="EH43" s="53" t="str">
        <f>IF(OR($E43="",$G43=""),"",IF(AND($E$3=6),'Marks Entry 6th'!BO42,IF(AND($E$3=7),'Marks Entry 7th'!BO42,"")))</f>
        <v/>
      </c>
      <c r="EI43" s="53" t="str">
        <f>IF(OR($E43="",$G43=""),"",IF(AND($E$3=6),'Marks Entry 6th'!BP42,IF(AND($E$3=7),'Marks Entry 7th'!BP42,"")))</f>
        <v/>
      </c>
      <c r="EJ43" s="53" t="str">
        <f>IF(OR($E43="",$G43=""),"",IF(AND($E$3=6),'Marks Entry 6th'!BQ42,IF(AND($E$3=7),'Marks Entry 7th'!BQ42,"")))</f>
        <v/>
      </c>
      <c r="EK43" s="53" t="str">
        <f>IF(OR($E43="",$G43=""),"",IF(AND($E$3=6),'Marks Entry 6th'!BR42,IF(AND($E$3=7),'Marks Entry 7th'!BR42,"")))</f>
        <v/>
      </c>
      <c r="EL43" s="122" t="str">
        <f t="shared" si="75"/>
        <v/>
      </c>
      <c r="EM43" s="123">
        <f t="shared" si="76"/>
        <v>0</v>
      </c>
      <c r="EN43" s="123" t="str">
        <f t="shared" si="77"/>
        <v/>
      </c>
      <c r="EO43" s="123" t="str">
        <f t="shared" si="78"/>
        <v/>
      </c>
      <c r="EP43" s="110" t="str">
        <f t="shared" si="79"/>
        <v/>
      </c>
      <c r="EQ43" s="53" t="str">
        <f>IF(OR($E43="",$G43=""),"",IF(AND($E$3=6),'Marks Entry 6th'!BS42,IF(AND($E$3=7),'Marks Entry 7th'!BS42,"")))</f>
        <v/>
      </c>
      <c r="ER43" s="53" t="str">
        <f>IF(OR($E43="",$G43=""),"",IF(AND($E$3=6),'Marks Entry 6th'!BT42,IF(AND($E$3=7),'Marks Entry 7th'!BT42,"")))</f>
        <v/>
      </c>
      <c r="ES43" s="53" t="str">
        <f>IF(OR($E43="",$G43=""),"",IF(AND($E$3=6),'Marks Entry 6th'!BU42,IF(AND($E$3=7),'Marks Entry 7th'!BU42,"")))</f>
        <v/>
      </c>
      <c r="ET43" s="53" t="str">
        <f>IF(OR($E43="",$G43=""),"",IF(AND($E$3=6),'Marks Entry 6th'!BV42,IF(AND($E$3=7),'Marks Entry 7th'!BV42,"")))</f>
        <v/>
      </c>
      <c r="EU43" s="53" t="str">
        <f>IF(OR($E43="",$G43=""),"",IF(AND($E$3=6),'Marks Entry 6th'!BW42,IF(AND($E$3=7),'Marks Entry 7th'!BW42,"")))</f>
        <v/>
      </c>
      <c r="EV43" s="122" t="str">
        <f t="shared" si="80"/>
        <v/>
      </c>
      <c r="EW43" s="123">
        <f t="shared" si="81"/>
        <v>0</v>
      </c>
      <c r="EX43" s="123" t="str">
        <f t="shared" si="82"/>
        <v/>
      </c>
      <c r="EY43" s="123" t="str">
        <f t="shared" si="83"/>
        <v/>
      </c>
      <c r="EZ43" s="110" t="str">
        <f t="shared" si="84"/>
        <v/>
      </c>
      <c r="FA43" s="373" t="str">
        <f>IF(OR($E43="",$G43=""),"",IF(AND('Marks Entry 6th'!BX42="",'Marks Entry 7th'!BX42=""),"",IF(AND($E$3=6),'Marks Entry 6th'!BX42,IF(AND($E$3=7),'Marks Entry 7th'!BX42,""))))</f>
        <v/>
      </c>
      <c r="FB43" s="373" t="str">
        <f>IF(OR($E43="",$G43=""),"",IF(AND('Marks Entry 6th'!BY42="",'Marks Entry 7th'!BY42=""),"",IF(AND($E$3=6),'Marks Entry 6th'!BY42,IF(AND($E$3=7),'Marks Entry 7th'!BY42,""))))</f>
        <v/>
      </c>
      <c r="FC43" s="374" t="str">
        <f t="shared" si="85"/>
        <v/>
      </c>
      <c r="FD43" s="110" t="str">
        <f t="shared" si="86"/>
        <v/>
      </c>
      <c r="FE43" s="373" t="str">
        <f>IF(OR($E43="",$G43=""),"",IF(AND('Marks Entry 6th'!BZ42="",'Marks Entry 7th'!BZ42=""),"",IF(AND($E$3=6),'Marks Entry 6th'!BZ42,IF(AND($E$3=7),'Marks Entry 7th'!BZ42,""))))</f>
        <v/>
      </c>
      <c r="FF43" s="373" t="str">
        <f>IF(OR($E43="",$G43=""),"",IF(AND('Marks Entry 6th'!CA42="",'Marks Entry 7th'!CA42=""),"",IF(AND($E$3=6),'Marks Entry 6th'!CA42,IF(AND($E$3=7),'Marks Entry 7th'!CA42,""))))</f>
        <v/>
      </c>
      <c r="FG43" s="374" t="str">
        <f t="shared" si="87"/>
        <v/>
      </c>
      <c r="FH43" s="110" t="str">
        <f t="shared" si="88"/>
        <v/>
      </c>
      <c r="FI43" s="79" t="str">
        <f t="shared" si="89"/>
        <v/>
      </c>
      <c r="FJ43" s="335" t="str">
        <f t="shared" si="90"/>
        <v/>
      </c>
      <c r="FK43" s="85" t="str">
        <f t="shared" si="91"/>
        <v/>
      </c>
      <c r="FL43" s="226" t="str">
        <f t="shared" si="92"/>
        <v/>
      </c>
      <c r="FM43" s="86" t="str">
        <f t="shared" si="93"/>
        <v/>
      </c>
      <c r="FN43" s="334" t="str">
        <f>IFERROR(IF(B43="NSO","NSO",IF(OR(D43="",G43="",F43=""),"",IF(AND(FJ43&gt;=36,'Master sheet'!$D$11="Hindi"),"कक्षा क्रमोन्नत",IF(AND(FJ43&gt;=36,'Master sheet'!$D$11="English"),"Promoted",IF(AND(FJ43&lt;36,'Master sheet'!$D$11="Hindi"),"पुनः परीक्षा","Re-Exam"))))),"")</f>
        <v/>
      </c>
      <c r="FO43" s="54" t="str">
        <f>IF(OR($E43="",$G43=""),"",IF(AND($E$3=6,'Marks Entry 6th'!CB42=""),"",IF(AND($E$3=7,'Marks Entry 7th'!CB42=""),"",IF(AND($E$3=6),'Marks Entry 6th'!CB42,IF(AND($E$3=7),'Marks Entry 7th'!CB42,"")))))</f>
        <v/>
      </c>
      <c r="FP43" s="54" t="str">
        <f>IF(OR($E43="",$G43=""),"",IF(AND($E$3=6,'Marks Entry 6th'!CC42=""),"",IF(AND($E$3=7,'Marks Entry 7th'!CC42=""),"",IF(AND($E$3=6),'Marks Entry 6th'!CC42,IF(AND($E$3=7),'Marks Entry 7th'!CC42,"")))))</f>
        <v/>
      </c>
      <c r="FQ43" s="55"/>
      <c r="FY43" s="57">
        <f>IF(AND($E$3=6),'Marks Entry 6th'!I42,IF(AND($E$3=7),'Marks Entry 7th'!I42,""))</f>
        <v>0</v>
      </c>
      <c r="FZ43" s="57">
        <f t="shared" si="94"/>
        <v>0</v>
      </c>
    </row>
    <row r="44" spans="1:182" ht="18.95" customHeight="1">
      <c r="A44" s="69">
        <v>37</v>
      </c>
      <c r="B44" s="69" t="str">
        <f>IF(OR(FY44=0,FY44=""),"",IF(AND($E$3=6),'Marks Entry 6th'!I43,IF(AND($E$3=7),'Marks Entry 7th'!I43,"")))</f>
        <v/>
      </c>
      <c r="C44" s="70" t="str">
        <f>IF(OR(B44=0,B44=""),"",IF(AND($E$3=6,'Marks Entry 6th'!B43=""),"",IF(AND($E$3=7,'Marks Entry 7th'!B43=""),"",IF(AND($E$3=6,'Marks Entry 6th'!B43),'Marks Entry 6th'!B43,IF(AND($E$3=7),'Marks Entry 7th'!B43,"")))))</f>
        <v/>
      </c>
      <c r="D44" s="70" t="str">
        <f>IF(OR(B44=0,B44=""),"",IF(AND($E$3=6,'Marks Entry 6th'!C43=""),"",IF(AND($E$3=7,'Marks Entry 7th'!C43=""),"",IF(AND($E$3=6),'Marks Entry 6th'!C43,IF(AND($E$3=7),'Marks Entry 7th'!C43,"")))))</f>
        <v/>
      </c>
      <c r="E44" s="307" t="str">
        <f>IF(OR(B44=0,B44=""),"",IF(AND($E$3=6,'Marks Entry 6th'!E43=""),"",IF(AND($E$3=7,'Marks Entry 7th'!E43=""),"",IF(AND($E$3=6),'Marks Entry 6th'!E43,IF(AND($E$3=7),'Marks Entry 7th'!E43,"")))))</f>
        <v/>
      </c>
      <c r="F44" s="70" t="str">
        <f>IF(OR(B44=0,B44=""),"",IF(AND($E$3=6,'Marks Entry 6th'!D43=""),"",IF(AND($E$3=7,'Marks Entry 7th'!D43=""),"",IF(AND($E$3=6),'Marks Entry 6th'!D43,IF(AND($E$3=7),'Marks Entry 7th'!D43,"")))))</f>
        <v/>
      </c>
      <c r="G44" s="306" t="str">
        <f>IF(OR(B44=0,B44=""),"",IF(AND($E$3=6,'Marks Entry 6th'!F43=""),"",IF(AND($E$3=7,'Marks Entry 7th'!F43=""),"",IF(AND($E$3=6),UPPER('Marks Entry 6th'!F43),IF(AND($E$3=7),UPPER('Marks Entry 7th'!F43),"")))))</f>
        <v/>
      </c>
      <c r="H44" s="306" t="str">
        <f>IF(OR(B44=0,B44=""),"",IF(AND($E$3=6,'Marks Entry 6th'!G43=""),"",IF(AND($E$3=7,'Marks Entry 7th'!G43=""),"",IF(AND($E$3=6),UPPER('Marks Entry 6th'!G43),IF(AND($E$3=7),UPPER('Marks Entry 7th'!G43),"")))))</f>
        <v/>
      </c>
      <c r="I44" s="306" t="str">
        <f>IF(OR(B44=0,B44=""),"",IF(AND($E$3=6,'Marks Entry 6th'!H43=""),"",IF(AND($E$3=7,'Marks Entry 7th'!H43=""),"",IF(AND($E$3=6),UPPER('Marks Entry 6th'!H43),IF(AND($E$3=7),UPPER('Marks Entry 7th'!H43),"")))))</f>
        <v/>
      </c>
      <c r="J44" s="65" t="str">
        <f>IF(OR(B44=0,B44=""),"",IF(AND($E$3=6,'Marks Entry 6th'!J43=""),"",IF(AND($E$3=7,'Marks Entry 7th'!J43=""),"",IF(AND($E$3=6),'Marks Entry 6th'!J43,IF(AND($E$3=7),'Marks Entry 7th'!J43,"")))))</f>
        <v/>
      </c>
      <c r="K44" s="65" t="str">
        <f>IF(OR(B44=0,B44=""),"",IF(AND($E$3=6,'Marks Entry 6th'!K43=""),"",IF(AND($E$3=7,'Marks Entry 7th'!K43=""),"",IF(AND($E$3=6),'Marks Entry 6th'!K43,IF(AND($E$3=7),'Marks Entry 7th'!K43,"")))))</f>
        <v/>
      </c>
      <c r="L44" s="121" t="str">
        <f>IF(OR($E44="",$G44=""),"",IF(AND($E$3=6),'Marks Entry 6th'!L43,IF(AND($E$3=7),'Marks Entry 7th'!L43,"")))</f>
        <v/>
      </c>
      <c r="M44" s="121" t="str">
        <f>IF(OR($E44="",$G44=""),"",IF(AND($E$3=6),'Marks Entry 6th'!M43,IF(AND($E$3=7),'Marks Entry 7th'!M43,"")))</f>
        <v/>
      </c>
      <c r="N44" s="121" t="str">
        <f>IF(OR($E44="",$G44=""),"",IF(AND($E$3=6),'Marks Entry 6th'!N43,IF(AND($E$3=7),'Marks Entry 7th'!N43,"")))</f>
        <v/>
      </c>
      <c r="O44" s="121" t="str">
        <f>IF(OR($E44="",$G44=""),"",IF(AND($E$3=6),'Marks Entry 6th'!O43,IF(AND($E$3=7),'Marks Entry 7th'!O43,"")))</f>
        <v/>
      </c>
      <c r="P44" s="63" t="str">
        <f t="shared" si="4"/>
        <v/>
      </c>
      <c r="Q44" s="121" t="str">
        <f>IF(OR($E44="",$G44=""),"",IF(AND($E$3=6),'Marks Entry 6th'!P43,IF(AND($E$3=7),'Marks Entry 7th'!P43,"")))</f>
        <v/>
      </c>
      <c r="R44" s="121" t="str">
        <f>IF(OR($E44="",$G44=""),"",IF(AND($E$3=6),'Marks Entry 6th'!Q43,IF(AND($E$3=7),'Marks Entry 7th'!Q43,"")))</f>
        <v/>
      </c>
      <c r="S44" s="66" t="str">
        <f t="shared" si="5"/>
        <v/>
      </c>
      <c r="T44" s="63">
        <f t="shared" si="6"/>
        <v>0</v>
      </c>
      <c r="U44" s="68" t="str">
        <f>IF(OR($E44="",$G44=""),"",IF(AND($E$3=6),'Marks Entry 6th'!R43,IF(AND($E$3=7),'Marks Entry 7th'!R43,"")))</f>
        <v/>
      </c>
      <c r="V44" s="68" t="str">
        <f>IF(OR($E44="",$G44=""),"",IF(AND($E$3=6),'Marks Entry 6th'!S43,IF(AND($E$3=7),'Marks Entry 7th'!S43,"")))</f>
        <v/>
      </c>
      <c r="W44" s="67" t="str">
        <f t="shared" si="7"/>
        <v/>
      </c>
      <c r="X44" s="63" t="str">
        <f t="shared" si="8"/>
        <v/>
      </c>
      <c r="Y44" s="109">
        <f t="shared" si="9"/>
        <v>0</v>
      </c>
      <c r="Z44" s="109" t="str">
        <f t="shared" si="10"/>
        <v/>
      </c>
      <c r="AA44" s="109" t="str">
        <f t="shared" si="11"/>
        <v/>
      </c>
      <c r="AB44" s="109" t="str">
        <f t="shared" si="12"/>
        <v/>
      </c>
      <c r="AC44" s="109" t="str">
        <f t="shared" si="13"/>
        <v/>
      </c>
      <c r="AD44" s="111" t="str">
        <f t="shared" si="14"/>
        <v/>
      </c>
      <c r="AE44" s="121" t="str">
        <f>IF(OR($E44="",$G44=""),"",IF(AND($E$3=6),'Marks Entry 6th'!T43,IF(AND($E$3=7),'Marks Entry 7th'!T43,"")))</f>
        <v/>
      </c>
      <c r="AF44" s="121" t="str">
        <f>IF(OR($E44="",$G44=""),"",IF(AND($E$3=6),'Marks Entry 6th'!U43,IF(AND($E$3=7),'Marks Entry 7th'!U43,"")))</f>
        <v/>
      </c>
      <c r="AG44" s="121" t="str">
        <f>IF(OR($E44="",$G44=""),"",IF(AND($E$3=6),'Marks Entry 6th'!V43,IF(AND($E$3=7),'Marks Entry 7th'!V43,"")))</f>
        <v/>
      </c>
      <c r="AH44" s="121" t="str">
        <f>IF(OR($E44="",$G44=""),"",IF(AND($E$3=6),'Marks Entry 6th'!W43,IF(AND($E$3=7),'Marks Entry 7th'!W43,"")))</f>
        <v/>
      </c>
      <c r="AI44" s="63" t="str">
        <f t="shared" si="15"/>
        <v/>
      </c>
      <c r="AJ44" s="121" t="str">
        <f>IF(OR($E44="",$G44=""),"",IF(AND($E$3=6),'Marks Entry 6th'!X43,IF(AND($E$3=7),'Marks Entry 7th'!X43,"")))</f>
        <v/>
      </c>
      <c r="AK44" s="121" t="str">
        <f>IF(OR($E44="",$G44=""),"",IF(AND($E$3=6),'Marks Entry 6th'!Y43,IF(AND($E$3=7),'Marks Entry 7th'!Y43,"")))</f>
        <v/>
      </c>
      <c r="AL44" s="66" t="str">
        <f t="shared" si="16"/>
        <v/>
      </c>
      <c r="AM44" s="63">
        <f t="shared" si="17"/>
        <v>0</v>
      </c>
      <c r="AN44" s="68" t="str">
        <f>IF(OR($E44="",$G44=""),"",IF(AND($E$3=6),'Marks Entry 6th'!Z43,IF(AND($E$3=7),'Marks Entry 7th'!Z43,"")))</f>
        <v/>
      </c>
      <c r="AO44" s="68" t="str">
        <f>IF(OR($E44="",$G44=""),"",IF(AND($E$3=6),'Marks Entry 6th'!AA43,IF(AND($E$3=7),'Marks Entry 7th'!AA43,"")))</f>
        <v/>
      </c>
      <c r="AP44" s="66" t="str">
        <f t="shared" si="18"/>
        <v/>
      </c>
      <c r="AQ44" s="63" t="str">
        <f t="shared" si="19"/>
        <v/>
      </c>
      <c r="AR44" s="109">
        <f t="shared" si="20"/>
        <v>0</v>
      </c>
      <c r="AS44" s="109" t="str">
        <f t="shared" si="21"/>
        <v/>
      </c>
      <c r="AT44" s="109" t="str">
        <f t="shared" si="22"/>
        <v/>
      </c>
      <c r="AU44" s="109" t="str">
        <f t="shared" si="23"/>
        <v/>
      </c>
      <c r="AV44" s="109" t="str">
        <f t="shared" si="24"/>
        <v/>
      </c>
      <c r="AW44" s="111" t="str">
        <f t="shared" si="25"/>
        <v/>
      </c>
      <c r="AX44" s="314" t="str">
        <f>IF(OR($E44="",$G44=""),"",IF(AND($E$3=6),'Marks Entry 6th'!AB43,IF(AND($E$3=7),'Marks Entry 7th'!AB43,"")))</f>
        <v/>
      </c>
      <c r="AY44" s="121" t="str">
        <f>IF(OR($E44="",$G44=""),"",IF(AND($E$3=6),'Marks Entry 6th'!AC43,IF(AND($E$3=7),'Marks Entry 7th'!AC43,"")))</f>
        <v/>
      </c>
      <c r="AZ44" s="121" t="str">
        <f>IF(OR($E44="",$G44=""),"",IF(AND($E$3=6),'Marks Entry 6th'!AD43,IF(AND($E$3=7),'Marks Entry 7th'!AD43,"")))</f>
        <v/>
      </c>
      <c r="BA44" s="121" t="str">
        <f>IF(OR($E44="",$G44=""),"",IF(AND($E$3=6),'Marks Entry 6th'!AE43,IF(AND($E$3=7),'Marks Entry 7th'!AE43,"")))</f>
        <v/>
      </c>
      <c r="BB44" s="121" t="str">
        <f>IF(OR($E44="",$G44=""),"",IF(AND($E$3=6),'Marks Entry 6th'!AF43,IF(AND($E$3=7),'Marks Entry 7th'!AF43,"")))</f>
        <v/>
      </c>
      <c r="BC44" s="63" t="str">
        <f t="shared" si="26"/>
        <v/>
      </c>
      <c r="BD44" s="121" t="str">
        <f>IF(OR($E44="",$G44=""),"",IF(AND($E$3=6),'Marks Entry 6th'!AG43,IF(AND($E$3=7),'Marks Entry 7th'!AG43,"")))</f>
        <v/>
      </c>
      <c r="BE44" s="121" t="str">
        <f>IF(OR($E44="",$G44=""),"",IF(AND($E$3=6),'Marks Entry 6th'!AH43,IF(AND($E$3=7),'Marks Entry 7th'!AH43,"")))</f>
        <v/>
      </c>
      <c r="BF44" s="66" t="str">
        <f t="shared" si="27"/>
        <v/>
      </c>
      <c r="BG44" s="63">
        <f t="shared" si="28"/>
        <v>0</v>
      </c>
      <c r="BH44" s="68" t="str">
        <f>IF(OR($E44="",$G44=""),"",IF(AND($E$3=6),'Marks Entry 6th'!AI43,IF(AND($E$3=7),'Marks Entry 7th'!AI43,"")))</f>
        <v/>
      </c>
      <c r="BI44" s="68" t="str">
        <f>IF(OR($E44="",$G44=""),"",IF(AND($E$3=6),'Marks Entry 6th'!AJ43,IF(AND($E$3=7),'Marks Entry 7th'!AJ43,"")))</f>
        <v/>
      </c>
      <c r="BJ44" s="66" t="str">
        <f t="shared" si="29"/>
        <v/>
      </c>
      <c r="BK44" s="63" t="str">
        <f t="shared" si="30"/>
        <v/>
      </c>
      <c r="BL44" s="109">
        <f t="shared" si="31"/>
        <v>0</v>
      </c>
      <c r="BM44" s="109" t="str">
        <f t="shared" si="32"/>
        <v/>
      </c>
      <c r="BN44" s="109" t="str">
        <f t="shared" si="33"/>
        <v/>
      </c>
      <c r="BO44" s="109" t="str">
        <f t="shared" si="34"/>
        <v/>
      </c>
      <c r="BP44" s="109" t="str">
        <f t="shared" si="35"/>
        <v/>
      </c>
      <c r="BQ44" s="111" t="str">
        <f t="shared" si="36"/>
        <v/>
      </c>
      <c r="BR44" s="121" t="str">
        <f>IF(OR($E44="",$G44=""),"",IF(AND($E$3=6),'Marks Entry 6th'!AK43,IF(AND($E$3=7),'Marks Entry 7th'!AK43,"")))</f>
        <v/>
      </c>
      <c r="BS44" s="121" t="str">
        <f>IF(OR($E44="",$G44=""),"",IF(AND($E$3=6),'Marks Entry 6th'!AL43,IF(AND($E$3=7),'Marks Entry 7th'!AL43,"")))</f>
        <v/>
      </c>
      <c r="BT44" s="121" t="str">
        <f>IF(OR($E44="",$G44=""),"",IF(AND($E$3=6),'Marks Entry 6th'!AM43,IF(AND($E$3=7),'Marks Entry 7th'!AM43,"")))</f>
        <v/>
      </c>
      <c r="BU44" s="121" t="str">
        <f>IF(OR($E44="",$G44=""),"",IF(AND($E$3=6),'Marks Entry 6th'!AN43,IF(AND($E$3=7),'Marks Entry 7th'!AN43,"")))</f>
        <v/>
      </c>
      <c r="BV44" s="63" t="str">
        <f t="shared" si="37"/>
        <v/>
      </c>
      <c r="BW44" s="121" t="str">
        <f>IF(OR($E44="",$G44=""),"",IF(AND($E$3=6),'Marks Entry 6th'!AO43,IF(AND($E$3=7),'Marks Entry 7th'!AO43,"")))</f>
        <v/>
      </c>
      <c r="BX44" s="121" t="str">
        <f>IF(OR($E44="",$G44=""),"",IF(AND($E$3=6),'Marks Entry 6th'!AP43,IF(AND($E$3=7),'Marks Entry 7th'!AP43,"")))</f>
        <v/>
      </c>
      <c r="BY44" s="66" t="str">
        <f t="shared" si="38"/>
        <v/>
      </c>
      <c r="BZ44" s="63">
        <f t="shared" si="39"/>
        <v>0</v>
      </c>
      <c r="CA44" s="68" t="str">
        <f>IF(OR($E44="",$G44=""),"",IF(AND($E$3=6),'Marks Entry 6th'!AQ43,IF(AND($E$3=7),'Marks Entry 7th'!AQ43,"")))</f>
        <v/>
      </c>
      <c r="CB44" s="68" t="str">
        <f>IF(OR($E44="",$G44=""),"",IF(AND($E$3=6),'Marks Entry 6th'!AR43,IF(AND($E$3=7),'Marks Entry 7th'!AR43,"")))</f>
        <v/>
      </c>
      <c r="CC44" s="66" t="str">
        <f t="shared" si="40"/>
        <v/>
      </c>
      <c r="CD44" s="63" t="str">
        <f t="shared" si="41"/>
        <v/>
      </c>
      <c r="CE44" s="109">
        <f t="shared" si="42"/>
        <v>0</v>
      </c>
      <c r="CF44" s="109" t="str">
        <f t="shared" si="43"/>
        <v/>
      </c>
      <c r="CG44" s="109" t="str">
        <f t="shared" si="44"/>
        <v/>
      </c>
      <c r="CH44" s="109" t="str">
        <f t="shared" si="45"/>
        <v/>
      </c>
      <c r="CI44" s="109" t="str">
        <f t="shared" si="46"/>
        <v/>
      </c>
      <c r="CJ44" s="111" t="str">
        <f t="shared" si="47"/>
        <v/>
      </c>
      <c r="CK44" s="121" t="str">
        <f>IF(OR($E44="",$G44=""),"",IF(AND($E$3=6),'Marks Entry 6th'!AS43,IF(AND($E$3=7),'Marks Entry 7th'!AS43,"")))</f>
        <v/>
      </c>
      <c r="CL44" s="121" t="str">
        <f>IF(OR($E44="",$G44=""),"",IF(AND($E$3=6),'Marks Entry 6th'!AT43,IF(AND($E$3=7),'Marks Entry 7th'!AT43,"")))</f>
        <v/>
      </c>
      <c r="CM44" s="121" t="str">
        <f>IF(OR($E44="",$G44=""),"",IF(AND($E$3=6),'Marks Entry 6th'!AU43,IF(AND($E$3=7),'Marks Entry 7th'!AU43,"")))</f>
        <v/>
      </c>
      <c r="CN44" s="121" t="str">
        <f>IF(OR($E44="",$G44=""),"",IF(AND($E$3=6),'Marks Entry 6th'!AV43,IF(AND($E$3=7),'Marks Entry 7th'!AV43,"")))</f>
        <v/>
      </c>
      <c r="CO44" s="63" t="str">
        <f t="shared" si="48"/>
        <v/>
      </c>
      <c r="CP44" s="121" t="str">
        <f>IF(OR($E44="",$G44=""),"",IF(AND($E$3=6),'Marks Entry 6th'!AW43,IF(AND($E$3=7),'Marks Entry 7th'!AW43,"")))</f>
        <v/>
      </c>
      <c r="CQ44" s="121" t="str">
        <f>IF(OR($E44="",$G44=""),"",IF(AND($E$3=6),'Marks Entry 6th'!AX43,IF(AND($E$3=7),'Marks Entry 7th'!AX43,"")))</f>
        <v/>
      </c>
      <c r="CR44" s="66" t="str">
        <f t="shared" si="49"/>
        <v/>
      </c>
      <c r="CS44" s="63">
        <f t="shared" si="50"/>
        <v>0</v>
      </c>
      <c r="CT44" s="68" t="str">
        <f>IF(OR($E44="",$G44=""),"",IF(AND($E$3=6),'Marks Entry 6th'!AY43,IF(AND($E$3=7),'Marks Entry 7th'!AY43,"")))</f>
        <v/>
      </c>
      <c r="CU44" s="68" t="str">
        <f>IF(OR($E44="",$G44=""),"",IF(AND($E$3=6),'Marks Entry 6th'!AZ43,IF(AND($E$3=7),'Marks Entry 7th'!AZ43,"")))</f>
        <v/>
      </c>
      <c r="CV44" s="66" t="str">
        <f t="shared" si="51"/>
        <v/>
      </c>
      <c r="CW44" s="63" t="str">
        <f t="shared" si="52"/>
        <v/>
      </c>
      <c r="CX44" s="109">
        <f t="shared" si="53"/>
        <v>0</v>
      </c>
      <c r="CY44" s="109" t="str">
        <f t="shared" si="54"/>
        <v/>
      </c>
      <c r="CZ44" s="109" t="str">
        <f t="shared" si="55"/>
        <v/>
      </c>
      <c r="DA44" s="109" t="str">
        <f t="shared" si="56"/>
        <v/>
      </c>
      <c r="DB44" s="109" t="str">
        <f t="shared" si="57"/>
        <v/>
      </c>
      <c r="DC44" s="111" t="str">
        <f t="shared" si="58"/>
        <v/>
      </c>
      <c r="DD44" s="121" t="str">
        <f>IF(OR($E44="",$G44=""),"",IF(AND($E$3=6),'Marks Entry 6th'!BA43,IF(AND($E$3=7),'Marks Entry 7th'!BA43,"")))</f>
        <v/>
      </c>
      <c r="DE44" s="121" t="str">
        <f>IF(OR($E44="",$G44=""),"",IF(AND($E$3=6),'Marks Entry 6th'!BB43,IF(AND($E$3=7),'Marks Entry 7th'!BB43,"")))</f>
        <v/>
      </c>
      <c r="DF44" s="121" t="str">
        <f>IF(OR($E44="",$G44=""),"",IF(AND($E$3=6),'Marks Entry 6th'!BC43,IF(AND($E$3=7),'Marks Entry 7th'!BC43,"")))</f>
        <v/>
      </c>
      <c r="DG44" s="121" t="str">
        <f>IF(OR($E44="",$G44=""),"",IF(AND($E$3=6),'Marks Entry 6th'!BD43,IF(AND($E$3=7),'Marks Entry 7th'!BD43,"")))</f>
        <v/>
      </c>
      <c r="DH44" s="63" t="str">
        <f t="shared" si="59"/>
        <v/>
      </c>
      <c r="DI44" s="121" t="str">
        <f>IF(OR($E44="",$G44=""),"",IF(AND($E$3=6),'Marks Entry 6th'!BE43,IF(AND($E$3=7),'Marks Entry 7th'!BE43,"")))</f>
        <v/>
      </c>
      <c r="DJ44" s="121" t="str">
        <f>IF(OR($E44="",$G44=""),"",IF(AND($E$3=6),'Marks Entry 6th'!BF43,IF(AND($E$3=7),'Marks Entry 7th'!BF43,"")))</f>
        <v/>
      </c>
      <c r="DK44" s="66" t="str">
        <f t="shared" si="60"/>
        <v/>
      </c>
      <c r="DL44" s="63">
        <f t="shared" si="61"/>
        <v>0</v>
      </c>
      <c r="DM44" s="68" t="str">
        <f>IF(OR($E44="",$G44=""),"",IF(AND($E$3=6),'Marks Entry 6th'!BG43,IF(AND($E$3=7),'Marks Entry 7th'!BG43,"")))</f>
        <v/>
      </c>
      <c r="DN44" s="68" t="str">
        <f>IF(OR($E44="",$G44=""),"",IF(AND($E$3=6),'Marks Entry 6th'!BH43,IF(AND($E$3=7),'Marks Entry 7th'!BH43,"")))</f>
        <v/>
      </c>
      <c r="DO44" s="66" t="str">
        <f t="shared" si="62"/>
        <v/>
      </c>
      <c r="DP44" s="63" t="str">
        <f t="shared" si="63"/>
        <v/>
      </c>
      <c r="DQ44" s="109">
        <f t="shared" si="64"/>
        <v>0</v>
      </c>
      <c r="DR44" s="109" t="str">
        <f t="shared" si="65"/>
        <v/>
      </c>
      <c r="DS44" s="109" t="str">
        <f t="shared" si="66"/>
        <v/>
      </c>
      <c r="DT44" s="109" t="str">
        <f t="shared" si="67"/>
        <v/>
      </c>
      <c r="DU44" s="109" t="str">
        <f t="shared" si="68"/>
        <v/>
      </c>
      <c r="DV44" s="111" t="str">
        <f t="shared" si="69"/>
        <v/>
      </c>
      <c r="DW44" s="53" t="str">
        <f>IF(OR($E44="",$G44=""),"",IF(AND($E$3=6),'Marks Entry 6th'!BI43,IF(AND($E$3=7),'Marks Entry 7th'!BI43,"")))</f>
        <v/>
      </c>
      <c r="DX44" s="53" t="str">
        <f>IF(OR($E44="",$G44=""),"",IF(AND($E$3=6),'Marks Entry 6th'!BJ43,IF(AND($E$3=7),'Marks Entry 7th'!BJ43,"")))</f>
        <v/>
      </c>
      <c r="DY44" s="53" t="str">
        <f>IF(OR($E44="",$G44=""),"",IF(AND($E$3=6),'Marks Entry 6th'!BK43,IF(AND($E$3=7),'Marks Entry 7th'!BK43,"")))</f>
        <v/>
      </c>
      <c r="DZ44" s="53" t="str">
        <f>IF(OR($E44="",$G44=""),"",IF(AND($E$3=6),'Marks Entry 6th'!BL43,IF(AND($E$3=7),'Marks Entry 7th'!BL43,"")))</f>
        <v/>
      </c>
      <c r="EA44" s="53" t="str">
        <f>IF(OR($E44="",$G44=""),"",IF(AND($E$3=6),'Marks Entry 6th'!BM43,IF(AND($E$3=7),'Marks Entry 7th'!BM43,"")))</f>
        <v/>
      </c>
      <c r="EB44" s="122" t="str">
        <f t="shared" si="70"/>
        <v/>
      </c>
      <c r="EC44" s="123">
        <f t="shared" si="71"/>
        <v>0</v>
      </c>
      <c r="ED44" s="123" t="str">
        <f t="shared" si="72"/>
        <v/>
      </c>
      <c r="EE44" s="123" t="str">
        <f t="shared" si="73"/>
        <v/>
      </c>
      <c r="EF44" s="110" t="str">
        <f t="shared" si="74"/>
        <v/>
      </c>
      <c r="EG44" s="53" t="str">
        <f>IF(OR($E44="",$G44=""),"",IF(AND($E$3=6),'Marks Entry 6th'!BN43,IF(AND($E$3=7),'Marks Entry 7th'!BN43,"")))</f>
        <v/>
      </c>
      <c r="EH44" s="53" t="str">
        <f>IF(OR($E44="",$G44=""),"",IF(AND($E$3=6),'Marks Entry 6th'!BO43,IF(AND($E$3=7),'Marks Entry 7th'!BO43,"")))</f>
        <v/>
      </c>
      <c r="EI44" s="53" t="str">
        <f>IF(OR($E44="",$G44=""),"",IF(AND($E$3=6),'Marks Entry 6th'!BP43,IF(AND($E$3=7),'Marks Entry 7th'!BP43,"")))</f>
        <v/>
      </c>
      <c r="EJ44" s="53" t="str">
        <f>IF(OR($E44="",$G44=""),"",IF(AND($E$3=6),'Marks Entry 6th'!BQ43,IF(AND($E$3=7),'Marks Entry 7th'!BQ43,"")))</f>
        <v/>
      </c>
      <c r="EK44" s="53" t="str">
        <f>IF(OR($E44="",$G44=""),"",IF(AND($E$3=6),'Marks Entry 6th'!BR43,IF(AND($E$3=7),'Marks Entry 7th'!BR43,"")))</f>
        <v/>
      </c>
      <c r="EL44" s="122" t="str">
        <f t="shared" si="75"/>
        <v/>
      </c>
      <c r="EM44" s="123">
        <f t="shared" si="76"/>
        <v>0</v>
      </c>
      <c r="EN44" s="123" t="str">
        <f t="shared" si="77"/>
        <v/>
      </c>
      <c r="EO44" s="123" t="str">
        <f t="shared" si="78"/>
        <v/>
      </c>
      <c r="EP44" s="110" t="str">
        <f t="shared" si="79"/>
        <v/>
      </c>
      <c r="EQ44" s="53" t="str">
        <f>IF(OR($E44="",$G44=""),"",IF(AND($E$3=6),'Marks Entry 6th'!BS43,IF(AND($E$3=7),'Marks Entry 7th'!BS43,"")))</f>
        <v/>
      </c>
      <c r="ER44" s="53" t="str">
        <f>IF(OR($E44="",$G44=""),"",IF(AND($E$3=6),'Marks Entry 6th'!BT43,IF(AND($E$3=7),'Marks Entry 7th'!BT43,"")))</f>
        <v/>
      </c>
      <c r="ES44" s="53" t="str">
        <f>IF(OR($E44="",$G44=""),"",IF(AND($E$3=6),'Marks Entry 6th'!BU43,IF(AND($E$3=7),'Marks Entry 7th'!BU43,"")))</f>
        <v/>
      </c>
      <c r="ET44" s="53" t="str">
        <f>IF(OR($E44="",$G44=""),"",IF(AND($E$3=6),'Marks Entry 6th'!BV43,IF(AND($E$3=7),'Marks Entry 7th'!BV43,"")))</f>
        <v/>
      </c>
      <c r="EU44" s="53" t="str">
        <f>IF(OR($E44="",$G44=""),"",IF(AND($E$3=6),'Marks Entry 6th'!BW43,IF(AND($E$3=7),'Marks Entry 7th'!BW43,"")))</f>
        <v/>
      </c>
      <c r="EV44" s="122" t="str">
        <f t="shared" si="80"/>
        <v/>
      </c>
      <c r="EW44" s="123">
        <f t="shared" si="81"/>
        <v>0</v>
      </c>
      <c r="EX44" s="123" t="str">
        <f t="shared" si="82"/>
        <v/>
      </c>
      <c r="EY44" s="123" t="str">
        <f t="shared" si="83"/>
        <v/>
      </c>
      <c r="EZ44" s="110" t="str">
        <f t="shared" si="84"/>
        <v/>
      </c>
      <c r="FA44" s="373" t="str">
        <f>IF(OR($E44="",$G44=""),"",IF(AND('Marks Entry 6th'!BX43="",'Marks Entry 7th'!BX43=""),"",IF(AND($E$3=6),'Marks Entry 6th'!BX43,IF(AND($E$3=7),'Marks Entry 7th'!BX43,""))))</f>
        <v/>
      </c>
      <c r="FB44" s="373" t="str">
        <f>IF(OR($E44="",$G44=""),"",IF(AND('Marks Entry 6th'!BY43="",'Marks Entry 7th'!BY43=""),"",IF(AND($E$3=6),'Marks Entry 6th'!BY43,IF(AND($E$3=7),'Marks Entry 7th'!BY43,""))))</f>
        <v/>
      </c>
      <c r="FC44" s="374" t="str">
        <f t="shared" si="85"/>
        <v/>
      </c>
      <c r="FD44" s="110" t="str">
        <f t="shared" si="86"/>
        <v/>
      </c>
      <c r="FE44" s="373" t="str">
        <f>IF(OR($E44="",$G44=""),"",IF(AND('Marks Entry 6th'!BZ43="",'Marks Entry 7th'!BZ43=""),"",IF(AND($E$3=6),'Marks Entry 6th'!BZ43,IF(AND($E$3=7),'Marks Entry 7th'!BZ43,""))))</f>
        <v/>
      </c>
      <c r="FF44" s="373" t="str">
        <f>IF(OR($E44="",$G44=""),"",IF(AND('Marks Entry 6th'!CA43="",'Marks Entry 7th'!CA43=""),"",IF(AND($E$3=6),'Marks Entry 6th'!CA43,IF(AND($E$3=7),'Marks Entry 7th'!CA43,""))))</f>
        <v/>
      </c>
      <c r="FG44" s="374" t="str">
        <f t="shared" si="87"/>
        <v/>
      </c>
      <c r="FH44" s="110" t="str">
        <f t="shared" si="88"/>
        <v/>
      </c>
      <c r="FI44" s="79" t="str">
        <f t="shared" si="89"/>
        <v/>
      </c>
      <c r="FJ44" s="335" t="str">
        <f t="shared" si="90"/>
        <v/>
      </c>
      <c r="FK44" s="85" t="str">
        <f t="shared" si="91"/>
        <v/>
      </c>
      <c r="FL44" s="226" t="str">
        <f t="shared" si="92"/>
        <v/>
      </c>
      <c r="FM44" s="86" t="str">
        <f t="shared" si="93"/>
        <v/>
      </c>
      <c r="FN44" s="334" t="str">
        <f>IFERROR(IF(B44="NSO","NSO",IF(OR(D44="",G44="",F44=""),"",IF(AND(FJ44&gt;=36,'Master sheet'!$D$11="Hindi"),"कक्षा क्रमोन्नत",IF(AND(FJ44&gt;=36,'Master sheet'!$D$11="English"),"Promoted",IF(AND(FJ44&lt;36,'Master sheet'!$D$11="Hindi"),"पुनः परीक्षा","Re-Exam"))))),"")</f>
        <v/>
      </c>
      <c r="FO44" s="54" t="str">
        <f>IF(OR($E44="",$G44=""),"",IF(AND($E$3=6,'Marks Entry 6th'!CB43=""),"",IF(AND($E$3=7,'Marks Entry 7th'!CB43=""),"",IF(AND($E$3=6),'Marks Entry 6th'!CB43,IF(AND($E$3=7),'Marks Entry 7th'!CB43,"")))))</f>
        <v/>
      </c>
      <c r="FP44" s="54" t="str">
        <f>IF(OR($E44="",$G44=""),"",IF(AND($E$3=6,'Marks Entry 6th'!CC43=""),"",IF(AND($E$3=7,'Marks Entry 7th'!CC43=""),"",IF(AND($E$3=6),'Marks Entry 6th'!CC43,IF(AND($E$3=7),'Marks Entry 7th'!CC43,"")))))</f>
        <v/>
      </c>
      <c r="FQ44" s="55"/>
      <c r="FY44" s="57">
        <f>IF(AND($E$3=6),'Marks Entry 6th'!I43,IF(AND($E$3=7),'Marks Entry 7th'!I43,""))</f>
        <v>0</v>
      </c>
      <c r="FZ44" s="57">
        <f t="shared" si="94"/>
        <v>0</v>
      </c>
    </row>
    <row r="45" spans="1:182" ht="18.95" customHeight="1">
      <c r="A45" s="69">
        <v>38</v>
      </c>
      <c r="B45" s="69" t="str">
        <f>IF(OR(FY45=0,FY45=""),"",IF(AND($E$3=6),'Marks Entry 6th'!I44,IF(AND($E$3=7),'Marks Entry 7th'!I44,"")))</f>
        <v/>
      </c>
      <c r="C45" s="70" t="str">
        <f>IF(OR(B45=0,B45=""),"",IF(AND($E$3=6,'Marks Entry 6th'!B44=""),"",IF(AND($E$3=7,'Marks Entry 7th'!B44=""),"",IF(AND($E$3=6,'Marks Entry 6th'!B44),'Marks Entry 6th'!B44,IF(AND($E$3=7),'Marks Entry 7th'!B44,"")))))</f>
        <v/>
      </c>
      <c r="D45" s="70" t="str">
        <f>IF(OR(B45=0,B45=""),"",IF(AND($E$3=6,'Marks Entry 6th'!C44=""),"",IF(AND($E$3=7,'Marks Entry 7th'!C44=""),"",IF(AND($E$3=6),'Marks Entry 6th'!C44,IF(AND($E$3=7),'Marks Entry 7th'!C44,"")))))</f>
        <v/>
      </c>
      <c r="E45" s="307" t="str">
        <f>IF(OR(B45=0,B45=""),"",IF(AND($E$3=6,'Marks Entry 6th'!E44=""),"",IF(AND($E$3=7,'Marks Entry 7th'!E44=""),"",IF(AND($E$3=6),'Marks Entry 6th'!E44,IF(AND($E$3=7),'Marks Entry 7th'!E44,"")))))</f>
        <v/>
      </c>
      <c r="F45" s="70" t="str">
        <f>IF(OR(B45=0,B45=""),"",IF(AND($E$3=6,'Marks Entry 6th'!D44=""),"",IF(AND($E$3=7,'Marks Entry 7th'!D44=""),"",IF(AND($E$3=6),'Marks Entry 6th'!D44,IF(AND($E$3=7),'Marks Entry 7th'!D44,"")))))</f>
        <v/>
      </c>
      <c r="G45" s="306" t="str">
        <f>IF(OR(B45=0,B45=""),"",IF(AND($E$3=6,'Marks Entry 6th'!F44=""),"",IF(AND($E$3=7,'Marks Entry 7th'!F44=""),"",IF(AND($E$3=6),UPPER('Marks Entry 6th'!F44),IF(AND($E$3=7),UPPER('Marks Entry 7th'!F44),"")))))</f>
        <v/>
      </c>
      <c r="H45" s="306" t="str">
        <f>IF(OR(B45=0,B45=""),"",IF(AND($E$3=6,'Marks Entry 6th'!G44=""),"",IF(AND($E$3=7,'Marks Entry 7th'!G44=""),"",IF(AND($E$3=6),UPPER('Marks Entry 6th'!G44),IF(AND($E$3=7),UPPER('Marks Entry 7th'!G44),"")))))</f>
        <v/>
      </c>
      <c r="I45" s="306" t="str">
        <f>IF(OR(B45=0,B45=""),"",IF(AND($E$3=6,'Marks Entry 6th'!H44=""),"",IF(AND($E$3=7,'Marks Entry 7th'!H44=""),"",IF(AND($E$3=6),UPPER('Marks Entry 6th'!H44),IF(AND($E$3=7),UPPER('Marks Entry 7th'!H44),"")))))</f>
        <v/>
      </c>
      <c r="J45" s="65" t="str">
        <f>IF(OR(B45=0,B45=""),"",IF(AND($E$3=6,'Marks Entry 6th'!J44=""),"",IF(AND($E$3=7,'Marks Entry 7th'!J44=""),"",IF(AND($E$3=6),'Marks Entry 6th'!J44,IF(AND($E$3=7),'Marks Entry 7th'!J44,"")))))</f>
        <v/>
      </c>
      <c r="K45" s="65" t="str">
        <f>IF(OR(B45=0,B45=""),"",IF(AND($E$3=6,'Marks Entry 6th'!K44=""),"",IF(AND($E$3=7,'Marks Entry 7th'!K44=""),"",IF(AND($E$3=6),'Marks Entry 6th'!K44,IF(AND($E$3=7),'Marks Entry 7th'!K44,"")))))</f>
        <v/>
      </c>
      <c r="L45" s="121" t="str">
        <f>IF(OR($E45="",$G45=""),"",IF(AND($E$3=6),'Marks Entry 6th'!L44,IF(AND($E$3=7),'Marks Entry 7th'!L44,"")))</f>
        <v/>
      </c>
      <c r="M45" s="121" t="str">
        <f>IF(OR($E45="",$G45=""),"",IF(AND($E$3=6),'Marks Entry 6th'!M44,IF(AND($E$3=7),'Marks Entry 7th'!M44,"")))</f>
        <v/>
      </c>
      <c r="N45" s="121" t="str">
        <f>IF(OR($E45="",$G45=""),"",IF(AND($E$3=6),'Marks Entry 6th'!N44,IF(AND($E$3=7),'Marks Entry 7th'!N44,"")))</f>
        <v/>
      </c>
      <c r="O45" s="121" t="str">
        <f>IF(OR($E45="",$G45=""),"",IF(AND($E$3=6),'Marks Entry 6th'!O44,IF(AND($E$3=7),'Marks Entry 7th'!O44,"")))</f>
        <v/>
      </c>
      <c r="P45" s="63" t="str">
        <f t="shared" si="4"/>
        <v/>
      </c>
      <c r="Q45" s="121" t="str">
        <f>IF(OR($E45="",$G45=""),"",IF(AND($E$3=6),'Marks Entry 6th'!P44,IF(AND($E$3=7),'Marks Entry 7th'!P44,"")))</f>
        <v/>
      </c>
      <c r="R45" s="121" t="str">
        <f>IF(OR($E45="",$G45=""),"",IF(AND($E$3=6),'Marks Entry 6th'!Q44,IF(AND($E$3=7),'Marks Entry 7th'!Q44,"")))</f>
        <v/>
      </c>
      <c r="S45" s="66" t="str">
        <f t="shared" si="5"/>
        <v/>
      </c>
      <c r="T45" s="63">
        <f t="shared" si="6"/>
        <v>0</v>
      </c>
      <c r="U45" s="68" t="str">
        <f>IF(OR($E45="",$G45=""),"",IF(AND($E$3=6),'Marks Entry 6th'!R44,IF(AND($E$3=7),'Marks Entry 7th'!R44,"")))</f>
        <v/>
      </c>
      <c r="V45" s="68" t="str">
        <f>IF(OR($E45="",$G45=""),"",IF(AND($E$3=6),'Marks Entry 6th'!S44,IF(AND($E$3=7),'Marks Entry 7th'!S44,"")))</f>
        <v/>
      </c>
      <c r="W45" s="67" t="str">
        <f t="shared" si="7"/>
        <v/>
      </c>
      <c r="X45" s="63" t="str">
        <f t="shared" si="8"/>
        <v/>
      </c>
      <c r="Y45" s="109">
        <f t="shared" si="9"/>
        <v>0</v>
      </c>
      <c r="Z45" s="109" t="str">
        <f t="shared" si="10"/>
        <v/>
      </c>
      <c r="AA45" s="109" t="str">
        <f t="shared" si="11"/>
        <v/>
      </c>
      <c r="AB45" s="109" t="str">
        <f t="shared" si="12"/>
        <v/>
      </c>
      <c r="AC45" s="109" t="str">
        <f t="shared" si="13"/>
        <v/>
      </c>
      <c r="AD45" s="111" t="str">
        <f t="shared" si="14"/>
        <v/>
      </c>
      <c r="AE45" s="121" t="str">
        <f>IF(OR($E45="",$G45=""),"",IF(AND($E$3=6),'Marks Entry 6th'!T44,IF(AND($E$3=7),'Marks Entry 7th'!T44,"")))</f>
        <v/>
      </c>
      <c r="AF45" s="121" t="str">
        <f>IF(OR($E45="",$G45=""),"",IF(AND($E$3=6),'Marks Entry 6th'!U44,IF(AND($E$3=7),'Marks Entry 7th'!U44,"")))</f>
        <v/>
      </c>
      <c r="AG45" s="121" t="str">
        <f>IF(OR($E45="",$G45=""),"",IF(AND($E$3=6),'Marks Entry 6th'!V44,IF(AND($E$3=7),'Marks Entry 7th'!V44,"")))</f>
        <v/>
      </c>
      <c r="AH45" s="121" t="str">
        <f>IF(OR($E45="",$G45=""),"",IF(AND($E$3=6),'Marks Entry 6th'!W44,IF(AND($E$3=7),'Marks Entry 7th'!W44,"")))</f>
        <v/>
      </c>
      <c r="AI45" s="63" t="str">
        <f t="shared" si="15"/>
        <v/>
      </c>
      <c r="AJ45" s="121" t="str">
        <f>IF(OR($E45="",$G45=""),"",IF(AND($E$3=6),'Marks Entry 6th'!X44,IF(AND($E$3=7),'Marks Entry 7th'!X44,"")))</f>
        <v/>
      </c>
      <c r="AK45" s="121" t="str">
        <f>IF(OR($E45="",$G45=""),"",IF(AND($E$3=6),'Marks Entry 6th'!Y44,IF(AND($E$3=7),'Marks Entry 7th'!Y44,"")))</f>
        <v/>
      </c>
      <c r="AL45" s="66" t="str">
        <f t="shared" si="16"/>
        <v/>
      </c>
      <c r="AM45" s="63">
        <f t="shared" si="17"/>
        <v>0</v>
      </c>
      <c r="AN45" s="68" t="str">
        <f>IF(OR($E45="",$G45=""),"",IF(AND($E$3=6),'Marks Entry 6th'!Z44,IF(AND($E$3=7),'Marks Entry 7th'!Z44,"")))</f>
        <v/>
      </c>
      <c r="AO45" s="68" t="str">
        <f>IF(OR($E45="",$G45=""),"",IF(AND($E$3=6),'Marks Entry 6th'!AA44,IF(AND($E$3=7),'Marks Entry 7th'!AA44,"")))</f>
        <v/>
      </c>
      <c r="AP45" s="66" t="str">
        <f t="shared" si="18"/>
        <v/>
      </c>
      <c r="AQ45" s="63" t="str">
        <f t="shared" si="19"/>
        <v/>
      </c>
      <c r="AR45" s="109">
        <f t="shared" si="20"/>
        <v>0</v>
      </c>
      <c r="AS45" s="109" t="str">
        <f t="shared" si="21"/>
        <v/>
      </c>
      <c r="AT45" s="109" t="str">
        <f t="shared" si="22"/>
        <v/>
      </c>
      <c r="AU45" s="109" t="str">
        <f t="shared" si="23"/>
        <v/>
      </c>
      <c r="AV45" s="109" t="str">
        <f t="shared" si="24"/>
        <v/>
      </c>
      <c r="AW45" s="111" t="str">
        <f t="shared" si="25"/>
        <v/>
      </c>
      <c r="AX45" s="314" t="str">
        <f>IF(OR($E45="",$G45=""),"",IF(AND($E$3=6),'Marks Entry 6th'!AB44,IF(AND($E$3=7),'Marks Entry 7th'!AB44,"")))</f>
        <v/>
      </c>
      <c r="AY45" s="121" t="str">
        <f>IF(OR($E45="",$G45=""),"",IF(AND($E$3=6),'Marks Entry 6th'!AC44,IF(AND($E$3=7),'Marks Entry 7th'!AC44,"")))</f>
        <v/>
      </c>
      <c r="AZ45" s="121" t="str">
        <f>IF(OR($E45="",$G45=""),"",IF(AND($E$3=6),'Marks Entry 6th'!AD44,IF(AND($E$3=7),'Marks Entry 7th'!AD44,"")))</f>
        <v/>
      </c>
      <c r="BA45" s="121" t="str">
        <f>IF(OR($E45="",$G45=""),"",IF(AND($E$3=6),'Marks Entry 6th'!AE44,IF(AND($E$3=7),'Marks Entry 7th'!AE44,"")))</f>
        <v/>
      </c>
      <c r="BB45" s="121" t="str">
        <f>IF(OR($E45="",$G45=""),"",IF(AND($E$3=6),'Marks Entry 6th'!AF44,IF(AND($E$3=7),'Marks Entry 7th'!AF44,"")))</f>
        <v/>
      </c>
      <c r="BC45" s="63" t="str">
        <f t="shared" si="26"/>
        <v/>
      </c>
      <c r="BD45" s="121" t="str">
        <f>IF(OR($E45="",$G45=""),"",IF(AND($E$3=6),'Marks Entry 6th'!AG44,IF(AND($E$3=7),'Marks Entry 7th'!AG44,"")))</f>
        <v/>
      </c>
      <c r="BE45" s="121" t="str">
        <f>IF(OR($E45="",$G45=""),"",IF(AND($E$3=6),'Marks Entry 6th'!AH44,IF(AND($E$3=7),'Marks Entry 7th'!AH44,"")))</f>
        <v/>
      </c>
      <c r="BF45" s="66" t="str">
        <f t="shared" si="27"/>
        <v/>
      </c>
      <c r="BG45" s="63">
        <f t="shared" si="28"/>
        <v>0</v>
      </c>
      <c r="BH45" s="68" t="str">
        <f>IF(OR($E45="",$G45=""),"",IF(AND($E$3=6),'Marks Entry 6th'!AI44,IF(AND($E$3=7),'Marks Entry 7th'!AI44,"")))</f>
        <v/>
      </c>
      <c r="BI45" s="68" t="str">
        <f>IF(OR($E45="",$G45=""),"",IF(AND($E$3=6),'Marks Entry 6th'!AJ44,IF(AND($E$3=7),'Marks Entry 7th'!AJ44,"")))</f>
        <v/>
      </c>
      <c r="BJ45" s="66" t="str">
        <f t="shared" si="29"/>
        <v/>
      </c>
      <c r="BK45" s="63" t="str">
        <f t="shared" si="30"/>
        <v/>
      </c>
      <c r="BL45" s="109">
        <f t="shared" si="31"/>
        <v>0</v>
      </c>
      <c r="BM45" s="109" t="str">
        <f t="shared" si="32"/>
        <v/>
      </c>
      <c r="BN45" s="109" t="str">
        <f t="shared" si="33"/>
        <v/>
      </c>
      <c r="BO45" s="109" t="str">
        <f t="shared" si="34"/>
        <v/>
      </c>
      <c r="BP45" s="109" t="str">
        <f t="shared" si="35"/>
        <v/>
      </c>
      <c r="BQ45" s="111" t="str">
        <f t="shared" si="36"/>
        <v/>
      </c>
      <c r="BR45" s="121" t="str">
        <f>IF(OR($E45="",$G45=""),"",IF(AND($E$3=6),'Marks Entry 6th'!AK44,IF(AND($E$3=7),'Marks Entry 7th'!AK44,"")))</f>
        <v/>
      </c>
      <c r="BS45" s="121" t="str">
        <f>IF(OR($E45="",$G45=""),"",IF(AND($E$3=6),'Marks Entry 6th'!AL44,IF(AND($E$3=7),'Marks Entry 7th'!AL44,"")))</f>
        <v/>
      </c>
      <c r="BT45" s="121" t="str">
        <f>IF(OR($E45="",$G45=""),"",IF(AND($E$3=6),'Marks Entry 6th'!AM44,IF(AND($E$3=7),'Marks Entry 7th'!AM44,"")))</f>
        <v/>
      </c>
      <c r="BU45" s="121" t="str">
        <f>IF(OR($E45="",$G45=""),"",IF(AND($E$3=6),'Marks Entry 6th'!AN44,IF(AND($E$3=7),'Marks Entry 7th'!AN44,"")))</f>
        <v/>
      </c>
      <c r="BV45" s="63" t="str">
        <f t="shared" si="37"/>
        <v/>
      </c>
      <c r="BW45" s="121" t="str">
        <f>IF(OR($E45="",$G45=""),"",IF(AND($E$3=6),'Marks Entry 6th'!AO44,IF(AND($E$3=7),'Marks Entry 7th'!AO44,"")))</f>
        <v/>
      </c>
      <c r="BX45" s="121" t="str">
        <f>IF(OR($E45="",$G45=""),"",IF(AND($E$3=6),'Marks Entry 6th'!AP44,IF(AND($E$3=7),'Marks Entry 7th'!AP44,"")))</f>
        <v/>
      </c>
      <c r="BY45" s="66" t="str">
        <f t="shared" si="38"/>
        <v/>
      </c>
      <c r="BZ45" s="63">
        <f t="shared" si="39"/>
        <v>0</v>
      </c>
      <c r="CA45" s="68" t="str">
        <f>IF(OR($E45="",$G45=""),"",IF(AND($E$3=6),'Marks Entry 6th'!AQ44,IF(AND($E$3=7),'Marks Entry 7th'!AQ44,"")))</f>
        <v/>
      </c>
      <c r="CB45" s="68" t="str">
        <f>IF(OR($E45="",$G45=""),"",IF(AND($E$3=6),'Marks Entry 6th'!AR44,IF(AND($E$3=7),'Marks Entry 7th'!AR44,"")))</f>
        <v/>
      </c>
      <c r="CC45" s="66" t="str">
        <f t="shared" si="40"/>
        <v/>
      </c>
      <c r="CD45" s="63" t="str">
        <f t="shared" si="41"/>
        <v/>
      </c>
      <c r="CE45" s="109">
        <f t="shared" si="42"/>
        <v>0</v>
      </c>
      <c r="CF45" s="109" t="str">
        <f t="shared" si="43"/>
        <v/>
      </c>
      <c r="CG45" s="109" t="str">
        <f t="shared" si="44"/>
        <v/>
      </c>
      <c r="CH45" s="109" t="str">
        <f t="shared" si="45"/>
        <v/>
      </c>
      <c r="CI45" s="109" t="str">
        <f t="shared" si="46"/>
        <v/>
      </c>
      <c r="CJ45" s="111" t="str">
        <f t="shared" si="47"/>
        <v/>
      </c>
      <c r="CK45" s="121" t="str">
        <f>IF(OR($E45="",$G45=""),"",IF(AND($E$3=6),'Marks Entry 6th'!AS44,IF(AND($E$3=7),'Marks Entry 7th'!AS44,"")))</f>
        <v/>
      </c>
      <c r="CL45" s="121" t="str">
        <f>IF(OR($E45="",$G45=""),"",IF(AND($E$3=6),'Marks Entry 6th'!AT44,IF(AND($E$3=7),'Marks Entry 7th'!AT44,"")))</f>
        <v/>
      </c>
      <c r="CM45" s="121" t="str">
        <f>IF(OR($E45="",$G45=""),"",IF(AND($E$3=6),'Marks Entry 6th'!AU44,IF(AND($E$3=7),'Marks Entry 7th'!AU44,"")))</f>
        <v/>
      </c>
      <c r="CN45" s="121" t="str">
        <f>IF(OR($E45="",$G45=""),"",IF(AND($E$3=6),'Marks Entry 6th'!AV44,IF(AND($E$3=7),'Marks Entry 7th'!AV44,"")))</f>
        <v/>
      </c>
      <c r="CO45" s="63" t="str">
        <f t="shared" si="48"/>
        <v/>
      </c>
      <c r="CP45" s="121" t="str">
        <f>IF(OR($E45="",$G45=""),"",IF(AND($E$3=6),'Marks Entry 6th'!AW44,IF(AND($E$3=7),'Marks Entry 7th'!AW44,"")))</f>
        <v/>
      </c>
      <c r="CQ45" s="121" t="str">
        <f>IF(OR($E45="",$G45=""),"",IF(AND($E$3=6),'Marks Entry 6th'!AX44,IF(AND($E$3=7),'Marks Entry 7th'!AX44,"")))</f>
        <v/>
      </c>
      <c r="CR45" s="66" t="str">
        <f t="shared" si="49"/>
        <v/>
      </c>
      <c r="CS45" s="63">
        <f t="shared" si="50"/>
        <v>0</v>
      </c>
      <c r="CT45" s="68" t="str">
        <f>IF(OR($E45="",$G45=""),"",IF(AND($E$3=6),'Marks Entry 6th'!AY44,IF(AND($E$3=7),'Marks Entry 7th'!AY44,"")))</f>
        <v/>
      </c>
      <c r="CU45" s="68" t="str">
        <f>IF(OR($E45="",$G45=""),"",IF(AND($E$3=6),'Marks Entry 6th'!AZ44,IF(AND($E$3=7),'Marks Entry 7th'!AZ44,"")))</f>
        <v/>
      </c>
      <c r="CV45" s="66" t="str">
        <f t="shared" si="51"/>
        <v/>
      </c>
      <c r="CW45" s="63" t="str">
        <f t="shared" si="52"/>
        <v/>
      </c>
      <c r="CX45" s="109">
        <f t="shared" si="53"/>
        <v>0</v>
      </c>
      <c r="CY45" s="109" t="str">
        <f t="shared" si="54"/>
        <v/>
      </c>
      <c r="CZ45" s="109" t="str">
        <f t="shared" si="55"/>
        <v/>
      </c>
      <c r="DA45" s="109" t="str">
        <f t="shared" si="56"/>
        <v/>
      </c>
      <c r="DB45" s="109" t="str">
        <f t="shared" si="57"/>
        <v/>
      </c>
      <c r="DC45" s="111" t="str">
        <f t="shared" si="58"/>
        <v/>
      </c>
      <c r="DD45" s="121" t="str">
        <f>IF(OR($E45="",$G45=""),"",IF(AND($E$3=6),'Marks Entry 6th'!BA44,IF(AND($E$3=7),'Marks Entry 7th'!BA44,"")))</f>
        <v/>
      </c>
      <c r="DE45" s="121" t="str">
        <f>IF(OR($E45="",$G45=""),"",IF(AND($E$3=6),'Marks Entry 6th'!BB44,IF(AND($E$3=7),'Marks Entry 7th'!BB44,"")))</f>
        <v/>
      </c>
      <c r="DF45" s="121" t="str">
        <f>IF(OR($E45="",$G45=""),"",IF(AND($E$3=6),'Marks Entry 6th'!BC44,IF(AND($E$3=7),'Marks Entry 7th'!BC44,"")))</f>
        <v/>
      </c>
      <c r="DG45" s="121" t="str">
        <f>IF(OR($E45="",$G45=""),"",IF(AND($E$3=6),'Marks Entry 6th'!BD44,IF(AND($E$3=7),'Marks Entry 7th'!BD44,"")))</f>
        <v/>
      </c>
      <c r="DH45" s="63" t="str">
        <f t="shared" si="59"/>
        <v/>
      </c>
      <c r="DI45" s="121" t="str">
        <f>IF(OR($E45="",$G45=""),"",IF(AND($E$3=6),'Marks Entry 6th'!BE44,IF(AND($E$3=7),'Marks Entry 7th'!BE44,"")))</f>
        <v/>
      </c>
      <c r="DJ45" s="121" t="str">
        <f>IF(OR($E45="",$G45=""),"",IF(AND($E$3=6),'Marks Entry 6th'!BF44,IF(AND($E$3=7),'Marks Entry 7th'!BF44,"")))</f>
        <v/>
      </c>
      <c r="DK45" s="66" t="str">
        <f t="shared" si="60"/>
        <v/>
      </c>
      <c r="DL45" s="63">
        <f t="shared" si="61"/>
        <v>0</v>
      </c>
      <c r="DM45" s="68" t="str">
        <f>IF(OR($E45="",$G45=""),"",IF(AND($E$3=6),'Marks Entry 6th'!BG44,IF(AND($E$3=7),'Marks Entry 7th'!BG44,"")))</f>
        <v/>
      </c>
      <c r="DN45" s="68" t="str">
        <f>IF(OR($E45="",$G45=""),"",IF(AND($E$3=6),'Marks Entry 6th'!BH44,IF(AND($E$3=7),'Marks Entry 7th'!BH44,"")))</f>
        <v/>
      </c>
      <c r="DO45" s="66" t="str">
        <f t="shared" si="62"/>
        <v/>
      </c>
      <c r="DP45" s="63" t="str">
        <f t="shared" si="63"/>
        <v/>
      </c>
      <c r="DQ45" s="109">
        <f t="shared" si="64"/>
        <v>0</v>
      </c>
      <c r="DR45" s="109" t="str">
        <f t="shared" si="65"/>
        <v/>
      </c>
      <c r="DS45" s="109" t="str">
        <f t="shared" si="66"/>
        <v/>
      </c>
      <c r="DT45" s="109" t="str">
        <f t="shared" si="67"/>
        <v/>
      </c>
      <c r="DU45" s="109" t="str">
        <f t="shared" si="68"/>
        <v/>
      </c>
      <c r="DV45" s="111" t="str">
        <f t="shared" si="69"/>
        <v/>
      </c>
      <c r="DW45" s="53" t="str">
        <f>IF(OR($E45="",$G45=""),"",IF(AND($E$3=6),'Marks Entry 6th'!BI44,IF(AND($E$3=7),'Marks Entry 7th'!BI44,"")))</f>
        <v/>
      </c>
      <c r="DX45" s="53" t="str">
        <f>IF(OR($E45="",$G45=""),"",IF(AND($E$3=6),'Marks Entry 6th'!BJ44,IF(AND($E$3=7),'Marks Entry 7th'!BJ44,"")))</f>
        <v/>
      </c>
      <c r="DY45" s="53" t="str">
        <f>IF(OR($E45="",$G45=""),"",IF(AND($E$3=6),'Marks Entry 6th'!BK44,IF(AND($E$3=7),'Marks Entry 7th'!BK44,"")))</f>
        <v/>
      </c>
      <c r="DZ45" s="53" t="str">
        <f>IF(OR($E45="",$G45=""),"",IF(AND($E$3=6),'Marks Entry 6th'!BL44,IF(AND($E$3=7),'Marks Entry 7th'!BL44,"")))</f>
        <v/>
      </c>
      <c r="EA45" s="53" t="str">
        <f>IF(OR($E45="",$G45=""),"",IF(AND($E$3=6),'Marks Entry 6th'!BM44,IF(AND($E$3=7),'Marks Entry 7th'!BM44,"")))</f>
        <v/>
      </c>
      <c r="EB45" s="122" t="str">
        <f t="shared" si="70"/>
        <v/>
      </c>
      <c r="EC45" s="123">
        <f t="shared" si="71"/>
        <v>0</v>
      </c>
      <c r="ED45" s="123" t="str">
        <f t="shared" si="72"/>
        <v/>
      </c>
      <c r="EE45" s="123" t="str">
        <f t="shared" si="73"/>
        <v/>
      </c>
      <c r="EF45" s="110" t="str">
        <f t="shared" si="74"/>
        <v/>
      </c>
      <c r="EG45" s="53" t="str">
        <f>IF(OR($E45="",$G45=""),"",IF(AND($E$3=6),'Marks Entry 6th'!BN44,IF(AND($E$3=7),'Marks Entry 7th'!BN44,"")))</f>
        <v/>
      </c>
      <c r="EH45" s="53" t="str">
        <f>IF(OR($E45="",$G45=""),"",IF(AND($E$3=6),'Marks Entry 6th'!BO44,IF(AND($E$3=7),'Marks Entry 7th'!BO44,"")))</f>
        <v/>
      </c>
      <c r="EI45" s="53" t="str">
        <f>IF(OR($E45="",$G45=""),"",IF(AND($E$3=6),'Marks Entry 6th'!BP44,IF(AND($E$3=7),'Marks Entry 7th'!BP44,"")))</f>
        <v/>
      </c>
      <c r="EJ45" s="53" t="str">
        <f>IF(OR($E45="",$G45=""),"",IF(AND($E$3=6),'Marks Entry 6th'!BQ44,IF(AND($E$3=7),'Marks Entry 7th'!BQ44,"")))</f>
        <v/>
      </c>
      <c r="EK45" s="53" t="str">
        <f>IF(OR($E45="",$G45=""),"",IF(AND($E$3=6),'Marks Entry 6th'!BR44,IF(AND($E$3=7),'Marks Entry 7th'!BR44,"")))</f>
        <v/>
      </c>
      <c r="EL45" s="122" t="str">
        <f t="shared" si="75"/>
        <v/>
      </c>
      <c r="EM45" s="123">
        <f t="shared" si="76"/>
        <v>0</v>
      </c>
      <c r="EN45" s="123" t="str">
        <f t="shared" si="77"/>
        <v/>
      </c>
      <c r="EO45" s="123" t="str">
        <f t="shared" si="78"/>
        <v/>
      </c>
      <c r="EP45" s="110" t="str">
        <f t="shared" si="79"/>
        <v/>
      </c>
      <c r="EQ45" s="53" t="str">
        <f>IF(OR($E45="",$G45=""),"",IF(AND($E$3=6),'Marks Entry 6th'!BS44,IF(AND($E$3=7),'Marks Entry 7th'!BS44,"")))</f>
        <v/>
      </c>
      <c r="ER45" s="53" t="str">
        <f>IF(OR($E45="",$G45=""),"",IF(AND($E$3=6),'Marks Entry 6th'!BT44,IF(AND($E$3=7),'Marks Entry 7th'!BT44,"")))</f>
        <v/>
      </c>
      <c r="ES45" s="53" t="str">
        <f>IF(OR($E45="",$G45=""),"",IF(AND($E$3=6),'Marks Entry 6th'!BU44,IF(AND($E$3=7),'Marks Entry 7th'!BU44,"")))</f>
        <v/>
      </c>
      <c r="ET45" s="53" t="str">
        <f>IF(OR($E45="",$G45=""),"",IF(AND($E$3=6),'Marks Entry 6th'!BV44,IF(AND($E$3=7),'Marks Entry 7th'!BV44,"")))</f>
        <v/>
      </c>
      <c r="EU45" s="53" t="str">
        <f>IF(OR($E45="",$G45=""),"",IF(AND($E$3=6),'Marks Entry 6th'!BW44,IF(AND($E$3=7),'Marks Entry 7th'!BW44,"")))</f>
        <v/>
      </c>
      <c r="EV45" s="122" t="str">
        <f t="shared" si="80"/>
        <v/>
      </c>
      <c r="EW45" s="123">
        <f t="shared" si="81"/>
        <v>0</v>
      </c>
      <c r="EX45" s="123" t="str">
        <f t="shared" si="82"/>
        <v/>
      </c>
      <c r="EY45" s="123" t="str">
        <f t="shared" si="83"/>
        <v/>
      </c>
      <c r="EZ45" s="110" t="str">
        <f t="shared" si="84"/>
        <v/>
      </c>
      <c r="FA45" s="373" t="str">
        <f>IF(OR($E45="",$G45=""),"",IF(AND('Marks Entry 6th'!BX44="",'Marks Entry 7th'!BX44=""),"",IF(AND($E$3=6),'Marks Entry 6th'!BX44,IF(AND($E$3=7),'Marks Entry 7th'!BX44,""))))</f>
        <v/>
      </c>
      <c r="FB45" s="373" t="str">
        <f>IF(OR($E45="",$G45=""),"",IF(AND('Marks Entry 6th'!BY44="",'Marks Entry 7th'!BY44=""),"",IF(AND($E$3=6),'Marks Entry 6th'!BY44,IF(AND($E$3=7),'Marks Entry 7th'!BY44,""))))</f>
        <v/>
      </c>
      <c r="FC45" s="374" t="str">
        <f t="shared" si="85"/>
        <v/>
      </c>
      <c r="FD45" s="110" t="str">
        <f t="shared" si="86"/>
        <v/>
      </c>
      <c r="FE45" s="373" t="str">
        <f>IF(OR($E45="",$G45=""),"",IF(AND('Marks Entry 6th'!BZ44="",'Marks Entry 7th'!BZ44=""),"",IF(AND($E$3=6),'Marks Entry 6th'!BZ44,IF(AND($E$3=7),'Marks Entry 7th'!BZ44,""))))</f>
        <v/>
      </c>
      <c r="FF45" s="373" t="str">
        <f>IF(OR($E45="",$G45=""),"",IF(AND('Marks Entry 6th'!CA44="",'Marks Entry 7th'!CA44=""),"",IF(AND($E$3=6),'Marks Entry 6th'!CA44,IF(AND($E$3=7),'Marks Entry 7th'!CA44,""))))</f>
        <v/>
      </c>
      <c r="FG45" s="374" t="str">
        <f t="shared" si="87"/>
        <v/>
      </c>
      <c r="FH45" s="110" t="str">
        <f t="shared" si="88"/>
        <v/>
      </c>
      <c r="FI45" s="79" t="str">
        <f t="shared" si="89"/>
        <v/>
      </c>
      <c r="FJ45" s="335" t="str">
        <f t="shared" si="90"/>
        <v/>
      </c>
      <c r="FK45" s="85" t="str">
        <f t="shared" si="91"/>
        <v/>
      </c>
      <c r="FL45" s="226" t="str">
        <f t="shared" si="92"/>
        <v/>
      </c>
      <c r="FM45" s="86" t="str">
        <f t="shared" si="93"/>
        <v/>
      </c>
      <c r="FN45" s="334" t="str">
        <f>IFERROR(IF(B45="NSO","NSO",IF(OR(D45="",G45="",F45=""),"",IF(AND(FJ45&gt;=36,'Master sheet'!$D$11="Hindi"),"कक्षा क्रमोन्नत",IF(AND(FJ45&gt;=36,'Master sheet'!$D$11="English"),"Promoted",IF(AND(FJ45&lt;36,'Master sheet'!$D$11="Hindi"),"पुनः परीक्षा","Re-Exam"))))),"")</f>
        <v/>
      </c>
      <c r="FO45" s="54" t="str">
        <f>IF(OR($E45="",$G45=""),"",IF(AND($E$3=6,'Marks Entry 6th'!CB44=""),"",IF(AND($E$3=7,'Marks Entry 7th'!CB44=""),"",IF(AND($E$3=6),'Marks Entry 6th'!CB44,IF(AND($E$3=7),'Marks Entry 7th'!CB44,"")))))</f>
        <v/>
      </c>
      <c r="FP45" s="54" t="str">
        <f>IF(OR($E45="",$G45=""),"",IF(AND($E$3=6,'Marks Entry 6th'!CC44=""),"",IF(AND($E$3=7,'Marks Entry 7th'!CC44=""),"",IF(AND($E$3=6),'Marks Entry 6th'!CC44,IF(AND($E$3=7),'Marks Entry 7th'!CC44,"")))))</f>
        <v/>
      </c>
      <c r="FQ45" s="55"/>
      <c r="FY45" s="57">
        <f>IF(AND($E$3=6),'Marks Entry 6th'!I44,IF(AND($E$3=7),'Marks Entry 7th'!I44,""))</f>
        <v>0</v>
      </c>
      <c r="FZ45" s="57">
        <f t="shared" si="94"/>
        <v>0</v>
      </c>
    </row>
    <row r="46" spans="1:182" ht="18.95" customHeight="1">
      <c r="A46" s="69">
        <v>39</v>
      </c>
      <c r="B46" s="69" t="str">
        <f>IF(OR(FY46=0,FY46=""),"",IF(AND($E$3=6),'Marks Entry 6th'!I45,IF(AND($E$3=7),'Marks Entry 7th'!I45,"")))</f>
        <v/>
      </c>
      <c r="C46" s="70" t="str">
        <f>IF(OR(B46=0,B46=""),"",IF(AND($E$3=6,'Marks Entry 6th'!B45=""),"",IF(AND($E$3=7,'Marks Entry 7th'!B45=""),"",IF(AND($E$3=6,'Marks Entry 6th'!B45),'Marks Entry 6th'!B45,IF(AND($E$3=7),'Marks Entry 7th'!B45,"")))))</f>
        <v/>
      </c>
      <c r="D46" s="70" t="str">
        <f>IF(OR(B46=0,B46=""),"",IF(AND($E$3=6,'Marks Entry 6th'!C45=""),"",IF(AND($E$3=7,'Marks Entry 7th'!C45=""),"",IF(AND($E$3=6),'Marks Entry 6th'!C45,IF(AND($E$3=7),'Marks Entry 7th'!C45,"")))))</f>
        <v/>
      </c>
      <c r="E46" s="307" t="str">
        <f>IF(OR(B46=0,B46=""),"",IF(AND($E$3=6,'Marks Entry 6th'!E45=""),"",IF(AND($E$3=7,'Marks Entry 7th'!E45=""),"",IF(AND($E$3=6),'Marks Entry 6th'!E45,IF(AND($E$3=7),'Marks Entry 7th'!E45,"")))))</f>
        <v/>
      </c>
      <c r="F46" s="70" t="str">
        <f>IF(OR(B46=0,B46=""),"",IF(AND($E$3=6,'Marks Entry 6th'!D45=""),"",IF(AND($E$3=7,'Marks Entry 7th'!D45=""),"",IF(AND($E$3=6),'Marks Entry 6th'!D45,IF(AND($E$3=7),'Marks Entry 7th'!D45,"")))))</f>
        <v/>
      </c>
      <c r="G46" s="306" t="str">
        <f>IF(OR(B46=0,B46=""),"",IF(AND($E$3=6,'Marks Entry 6th'!F45=""),"",IF(AND($E$3=7,'Marks Entry 7th'!F45=""),"",IF(AND($E$3=6),UPPER('Marks Entry 6th'!F45),IF(AND($E$3=7),UPPER('Marks Entry 7th'!F45),"")))))</f>
        <v/>
      </c>
      <c r="H46" s="306" t="str">
        <f>IF(OR(B46=0,B46=""),"",IF(AND($E$3=6,'Marks Entry 6th'!G45=""),"",IF(AND($E$3=7,'Marks Entry 7th'!G45=""),"",IF(AND($E$3=6),UPPER('Marks Entry 6th'!G45),IF(AND($E$3=7),UPPER('Marks Entry 7th'!G45),"")))))</f>
        <v/>
      </c>
      <c r="I46" s="306" t="str">
        <f>IF(OR(B46=0,B46=""),"",IF(AND($E$3=6,'Marks Entry 6th'!H45=""),"",IF(AND($E$3=7,'Marks Entry 7th'!H45=""),"",IF(AND($E$3=6),UPPER('Marks Entry 6th'!H45),IF(AND($E$3=7),UPPER('Marks Entry 7th'!H45),"")))))</f>
        <v/>
      </c>
      <c r="J46" s="65" t="str">
        <f>IF(OR(B46=0,B46=""),"",IF(AND($E$3=6,'Marks Entry 6th'!J45=""),"",IF(AND($E$3=7,'Marks Entry 7th'!J45=""),"",IF(AND($E$3=6),'Marks Entry 6th'!J45,IF(AND($E$3=7),'Marks Entry 7th'!J45,"")))))</f>
        <v/>
      </c>
      <c r="K46" s="65" t="str">
        <f>IF(OR(B46=0,B46=""),"",IF(AND($E$3=6,'Marks Entry 6th'!K45=""),"",IF(AND($E$3=7,'Marks Entry 7th'!K45=""),"",IF(AND($E$3=6),'Marks Entry 6th'!K45,IF(AND($E$3=7),'Marks Entry 7th'!K45,"")))))</f>
        <v/>
      </c>
      <c r="L46" s="121" t="str">
        <f>IF(OR($E46="",$G46=""),"",IF(AND($E$3=6),'Marks Entry 6th'!L45,IF(AND($E$3=7),'Marks Entry 7th'!L45,"")))</f>
        <v/>
      </c>
      <c r="M46" s="121" t="str">
        <f>IF(OR($E46="",$G46=""),"",IF(AND($E$3=6),'Marks Entry 6th'!M45,IF(AND($E$3=7),'Marks Entry 7th'!M45,"")))</f>
        <v/>
      </c>
      <c r="N46" s="121" t="str">
        <f>IF(OR($E46="",$G46=""),"",IF(AND($E$3=6),'Marks Entry 6th'!N45,IF(AND($E$3=7),'Marks Entry 7th'!N45,"")))</f>
        <v/>
      </c>
      <c r="O46" s="121" t="str">
        <f>IF(OR($E46="",$G46=""),"",IF(AND($E$3=6),'Marks Entry 6th'!O45,IF(AND($E$3=7),'Marks Entry 7th'!O45,"")))</f>
        <v/>
      </c>
      <c r="P46" s="63" t="str">
        <f t="shared" si="4"/>
        <v/>
      </c>
      <c r="Q46" s="121" t="str">
        <f>IF(OR($E46="",$G46=""),"",IF(AND($E$3=6),'Marks Entry 6th'!P45,IF(AND($E$3=7),'Marks Entry 7th'!P45,"")))</f>
        <v/>
      </c>
      <c r="R46" s="121" t="str">
        <f>IF(OR($E46="",$G46=""),"",IF(AND($E$3=6),'Marks Entry 6th'!Q45,IF(AND($E$3=7),'Marks Entry 7th'!Q45,"")))</f>
        <v/>
      </c>
      <c r="S46" s="66" t="str">
        <f t="shared" si="5"/>
        <v/>
      </c>
      <c r="T46" s="63">
        <f t="shared" si="6"/>
        <v>0</v>
      </c>
      <c r="U46" s="68" t="str">
        <f>IF(OR($E46="",$G46=""),"",IF(AND($E$3=6),'Marks Entry 6th'!R45,IF(AND($E$3=7),'Marks Entry 7th'!R45,"")))</f>
        <v/>
      </c>
      <c r="V46" s="68" t="str">
        <f>IF(OR($E46="",$G46=""),"",IF(AND($E$3=6),'Marks Entry 6th'!S45,IF(AND($E$3=7),'Marks Entry 7th'!S45,"")))</f>
        <v/>
      </c>
      <c r="W46" s="67" t="str">
        <f t="shared" si="7"/>
        <v/>
      </c>
      <c r="X46" s="63" t="str">
        <f t="shared" si="8"/>
        <v/>
      </c>
      <c r="Y46" s="109">
        <f t="shared" si="9"/>
        <v>0</v>
      </c>
      <c r="Z46" s="109" t="str">
        <f t="shared" si="10"/>
        <v/>
      </c>
      <c r="AA46" s="109" t="str">
        <f t="shared" si="11"/>
        <v/>
      </c>
      <c r="AB46" s="109" t="str">
        <f t="shared" si="12"/>
        <v/>
      </c>
      <c r="AC46" s="109" t="str">
        <f t="shared" si="13"/>
        <v/>
      </c>
      <c r="AD46" s="111" t="str">
        <f t="shared" si="14"/>
        <v/>
      </c>
      <c r="AE46" s="121" t="str">
        <f>IF(OR($E46="",$G46=""),"",IF(AND($E$3=6),'Marks Entry 6th'!T45,IF(AND($E$3=7),'Marks Entry 7th'!T45,"")))</f>
        <v/>
      </c>
      <c r="AF46" s="121" t="str">
        <f>IF(OR($E46="",$G46=""),"",IF(AND($E$3=6),'Marks Entry 6th'!U45,IF(AND($E$3=7),'Marks Entry 7th'!U45,"")))</f>
        <v/>
      </c>
      <c r="AG46" s="121" t="str">
        <f>IF(OR($E46="",$G46=""),"",IF(AND($E$3=6),'Marks Entry 6th'!V45,IF(AND($E$3=7),'Marks Entry 7th'!V45,"")))</f>
        <v/>
      </c>
      <c r="AH46" s="121" t="str">
        <f>IF(OR($E46="",$G46=""),"",IF(AND($E$3=6),'Marks Entry 6th'!W45,IF(AND($E$3=7),'Marks Entry 7th'!W45,"")))</f>
        <v/>
      </c>
      <c r="AI46" s="63" t="str">
        <f t="shared" si="15"/>
        <v/>
      </c>
      <c r="AJ46" s="121" t="str">
        <f>IF(OR($E46="",$G46=""),"",IF(AND($E$3=6),'Marks Entry 6th'!X45,IF(AND($E$3=7),'Marks Entry 7th'!X45,"")))</f>
        <v/>
      </c>
      <c r="AK46" s="121" t="str">
        <f>IF(OR($E46="",$G46=""),"",IF(AND($E$3=6),'Marks Entry 6th'!Y45,IF(AND($E$3=7),'Marks Entry 7th'!Y45,"")))</f>
        <v/>
      </c>
      <c r="AL46" s="66" t="str">
        <f t="shared" si="16"/>
        <v/>
      </c>
      <c r="AM46" s="63">
        <f t="shared" si="17"/>
        <v>0</v>
      </c>
      <c r="AN46" s="68" t="str">
        <f>IF(OR($E46="",$G46=""),"",IF(AND($E$3=6),'Marks Entry 6th'!Z45,IF(AND($E$3=7),'Marks Entry 7th'!Z45,"")))</f>
        <v/>
      </c>
      <c r="AO46" s="68" t="str">
        <f>IF(OR($E46="",$G46=""),"",IF(AND($E$3=6),'Marks Entry 6th'!AA45,IF(AND($E$3=7),'Marks Entry 7th'!AA45,"")))</f>
        <v/>
      </c>
      <c r="AP46" s="66" t="str">
        <f t="shared" si="18"/>
        <v/>
      </c>
      <c r="AQ46" s="63" t="str">
        <f t="shared" si="19"/>
        <v/>
      </c>
      <c r="AR46" s="109">
        <f t="shared" si="20"/>
        <v>0</v>
      </c>
      <c r="AS46" s="109" t="str">
        <f t="shared" si="21"/>
        <v/>
      </c>
      <c r="AT46" s="109" t="str">
        <f t="shared" si="22"/>
        <v/>
      </c>
      <c r="AU46" s="109" t="str">
        <f t="shared" si="23"/>
        <v/>
      </c>
      <c r="AV46" s="109" t="str">
        <f t="shared" si="24"/>
        <v/>
      </c>
      <c r="AW46" s="111" t="str">
        <f t="shared" si="25"/>
        <v/>
      </c>
      <c r="AX46" s="314" t="str">
        <f>IF(OR($E46="",$G46=""),"",IF(AND($E$3=6),'Marks Entry 6th'!AB45,IF(AND($E$3=7),'Marks Entry 7th'!AB45,"")))</f>
        <v/>
      </c>
      <c r="AY46" s="121" t="str">
        <f>IF(OR($E46="",$G46=""),"",IF(AND($E$3=6),'Marks Entry 6th'!AC45,IF(AND($E$3=7),'Marks Entry 7th'!AC45,"")))</f>
        <v/>
      </c>
      <c r="AZ46" s="121" t="str">
        <f>IF(OR($E46="",$G46=""),"",IF(AND($E$3=6),'Marks Entry 6th'!AD45,IF(AND($E$3=7),'Marks Entry 7th'!AD45,"")))</f>
        <v/>
      </c>
      <c r="BA46" s="121" t="str">
        <f>IF(OR($E46="",$G46=""),"",IF(AND($E$3=6),'Marks Entry 6th'!AE45,IF(AND($E$3=7),'Marks Entry 7th'!AE45,"")))</f>
        <v/>
      </c>
      <c r="BB46" s="121" t="str">
        <f>IF(OR($E46="",$G46=""),"",IF(AND($E$3=6),'Marks Entry 6th'!AF45,IF(AND($E$3=7),'Marks Entry 7th'!AF45,"")))</f>
        <v/>
      </c>
      <c r="BC46" s="63" t="str">
        <f t="shared" si="26"/>
        <v/>
      </c>
      <c r="BD46" s="121" t="str">
        <f>IF(OR($E46="",$G46=""),"",IF(AND($E$3=6),'Marks Entry 6th'!AG45,IF(AND($E$3=7),'Marks Entry 7th'!AG45,"")))</f>
        <v/>
      </c>
      <c r="BE46" s="121" t="str">
        <f>IF(OR($E46="",$G46=""),"",IF(AND($E$3=6),'Marks Entry 6th'!AH45,IF(AND($E$3=7),'Marks Entry 7th'!AH45,"")))</f>
        <v/>
      </c>
      <c r="BF46" s="66" t="str">
        <f t="shared" si="27"/>
        <v/>
      </c>
      <c r="BG46" s="63">
        <f t="shared" si="28"/>
        <v>0</v>
      </c>
      <c r="BH46" s="68" t="str">
        <f>IF(OR($E46="",$G46=""),"",IF(AND($E$3=6),'Marks Entry 6th'!AI45,IF(AND($E$3=7),'Marks Entry 7th'!AI45,"")))</f>
        <v/>
      </c>
      <c r="BI46" s="68" t="str">
        <f>IF(OR($E46="",$G46=""),"",IF(AND($E$3=6),'Marks Entry 6th'!AJ45,IF(AND($E$3=7),'Marks Entry 7th'!AJ45,"")))</f>
        <v/>
      </c>
      <c r="BJ46" s="66" t="str">
        <f t="shared" si="29"/>
        <v/>
      </c>
      <c r="BK46" s="63" t="str">
        <f t="shared" si="30"/>
        <v/>
      </c>
      <c r="BL46" s="109">
        <f t="shared" si="31"/>
        <v>0</v>
      </c>
      <c r="BM46" s="109" t="str">
        <f t="shared" si="32"/>
        <v/>
      </c>
      <c r="BN46" s="109" t="str">
        <f t="shared" si="33"/>
        <v/>
      </c>
      <c r="BO46" s="109" t="str">
        <f t="shared" si="34"/>
        <v/>
      </c>
      <c r="BP46" s="109" t="str">
        <f t="shared" si="35"/>
        <v/>
      </c>
      <c r="BQ46" s="111" t="str">
        <f t="shared" si="36"/>
        <v/>
      </c>
      <c r="BR46" s="121" t="str">
        <f>IF(OR($E46="",$G46=""),"",IF(AND($E$3=6),'Marks Entry 6th'!AK45,IF(AND($E$3=7),'Marks Entry 7th'!AK45,"")))</f>
        <v/>
      </c>
      <c r="BS46" s="121" t="str">
        <f>IF(OR($E46="",$G46=""),"",IF(AND($E$3=6),'Marks Entry 6th'!AL45,IF(AND($E$3=7),'Marks Entry 7th'!AL45,"")))</f>
        <v/>
      </c>
      <c r="BT46" s="121" t="str">
        <f>IF(OR($E46="",$G46=""),"",IF(AND($E$3=6),'Marks Entry 6th'!AM45,IF(AND($E$3=7),'Marks Entry 7th'!AM45,"")))</f>
        <v/>
      </c>
      <c r="BU46" s="121" t="str">
        <f>IF(OR($E46="",$G46=""),"",IF(AND($E$3=6),'Marks Entry 6th'!AN45,IF(AND($E$3=7),'Marks Entry 7th'!AN45,"")))</f>
        <v/>
      </c>
      <c r="BV46" s="63" t="str">
        <f t="shared" si="37"/>
        <v/>
      </c>
      <c r="BW46" s="121" t="str">
        <f>IF(OR($E46="",$G46=""),"",IF(AND($E$3=6),'Marks Entry 6th'!AO45,IF(AND($E$3=7),'Marks Entry 7th'!AO45,"")))</f>
        <v/>
      </c>
      <c r="BX46" s="121" t="str">
        <f>IF(OR($E46="",$G46=""),"",IF(AND($E$3=6),'Marks Entry 6th'!AP45,IF(AND($E$3=7),'Marks Entry 7th'!AP45,"")))</f>
        <v/>
      </c>
      <c r="BY46" s="66" t="str">
        <f t="shared" si="38"/>
        <v/>
      </c>
      <c r="BZ46" s="63">
        <f t="shared" si="39"/>
        <v>0</v>
      </c>
      <c r="CA46" s="68" t="str">
        <f>IF(OR($E46="",$G46=""),"",IF(AND($E$3=6),'Marks Entry 6th'!AQ45,IF(AND($E$3=7),'Marks Entry 7th'!AQ45,"")))</f>
        <v/>
      </c>
      <c r="CB46" s="68" t="str">
        <f>IF(OR($E46="",$G46=""),"",IF(AND($E$3=6),'Marks Entry 6th'!AR45,IF(AND($E$3=7),'Marks Entry 7th'!AR45,"")))</f>
        <v/>
      </c>
      <c r="CC46" s="66" t="str">
        <f t="shared" si="40"/>
        <v/>
      </c>
      <c r="CD46" s="63" t="str">
        <f t="shared" si="41"/>
        <v/>
      </c>
      <c r="CE46" s="109">
        <f t="shared" si="42"/>
        <v>0</v>
      </c>
      <c r="CF46" s="109" t="str">
        <f t="shared" si="43"/>
        <v/>
      </c>
      <c r="CG46" s="109" t="str">
        <f t="shared" si="44"/>
        <v/>
      </c>
      <c r="CH46" s="109" t="str">
        <f t="shared" si="45"/>
        <v/>
      </c>
      <c r="CI46" s="109" t="str">
        <f t="shared" si="46"/>
        <v/>
      </c>
      <c r="CJ46" s="111" t="str">
        <f t="shared" si="47"/>
        <v/>
      </c>
      <c r="CK46" s="121" t="str">
        <f>IF(OR($E46="",$G46=""),"",IF(AND($E$3=6),'Marks Entry 6th'!AS45,IF(AND($E$3=7),'Marks Entry 7th'!AS45,"")))</f>
        <v/>
      </c>
      <c r="CL46" s="121" t="str">
        <f>IF(OR($E46="",$G46=""),"",IF(AND($E$3=6),'Marks Entry 6th'!AT45,IF(AND($E$3=7),'Marks Entry 7th'!AT45,"")))</f>
        <v/>
      </c>
      <c r="CM46" s="121" t="str">
        <f>IF(OR($E46="",$G46=""),"",IF(AND($E$3=6),'Marks Entry 6th'!AU45,IF(AND($E$3=7),'Marks Entry 7th'!AU45,"")))</f>
        <v/>
      </c>
      <c r="CN46" s="121" t="str">
        <f>IF(OR($E46="",$G46=""),"",IF(AND($E$3=6),'Marks Entry 6th'!AV45,IF(AND($E$3=7),'Marks Entry 7th'!AV45,"")))</f>
        <v/>
      </c>
      <c r="CO46" s="63" t="str">
        <f t="shared" si="48"/>
        <v/>
      </c>
      <c r="CP46" s="121" t="str">
        <f>IF(OR($E46="",$G46=""),"",IF(AND($E$3=6),'Marks Entry 6th'!AW45,IF(AND($E$3=7),'Marks Entry 7th'!AW45,"")))</f>
        <v/>
      </c>
      <c r="CQ46" s="121" t="str">
        <f>IF(OR($E46="",$G46=""),"",IF(AND($E$3=6),'Marks Entry 6th'!AX45,IF(AND($E$3=7),'Marks Entry 7th'!AX45,"")))</f>
        <v/>
      </c>
      <c r="CR46" s="66" t="str">
        <f t="shared" si="49"/>
        <v/>
      </c>
      <c r="CS46" s="63">
        <f t="shared" si="50"/>
        <v>0</v>
      </c>
      <c r="CT46" s="68" t="str">
        <f>IF(OR($E46="",$G46=""),"",IF(AND($E$3=6),'Marks Entry 6th'!AY45,IF(AND($E$3=7),'Marks Entry 7th'!AY45,"")))</f>
        <v/>
      </c>
      <c r="CU46" s="68" t="str">
        <f>IF(OR($E46="",$G46=""),"",IF(AND($E$3=6),'Marks Entry 6th'!AZ45,IF(AND($E$3=7),'Marks Entry 7th'!AZ45,"")))</f>
        <v/>
      </c>
      <c r="CV46" s="66" t="str">
        <f t="shared" si="51"/>
        <v/>
      </c>
      <c r="CW46" s="63" t="str">
        <f t="shared" si="52"/>
        <v/>
      </c>
      <c r="CX46" s="109">
        <f t="shared" si="53"/>
        <v>0</v>
      </c>
      <c r="CY46" s="109" t="str">
        <f t="shared" si="54"/>
        <v/>
      </c>
      <c r="CZ46" s="109" t="str">
        <f t="shared" si="55"/>
        <v/>
      </c>
      <c r="DA46" s="109" t="str">
        <f t="shared" si="56"/>
        <v/>
      </c>
      <c r="DB46" s="109" t="str">
        <f t="shared" si="57"/>
        <v/>
      </c>
      <c r="DC46" s="111" t="str">
        <f t="shared" si="58"/>
        <v/>
      </c>
      <c r="DD46" s="121" t="str">
        <f>IF(OR($E46="",$G46=""),"",IF(AND($E$3=6),'Marks Entry 6th'!BA45,IF(AND($E$3=7),'Marks Entry 7th'!BA45,"")))</f>
        <v/>
      </c>
      <c r="DE46" s="121" t="str">
        <f>IF(OR($E46="",$G46=""),"",IF(AND($E$3=6),'Marks Entry 6th'!BB45,IF(AND($E$3=7),'Marks Entry 7th'!BB45,"")))</f>
        <v/>
      </c>
      <c r="DF46" s="121" t="str">
        <f>IF(OR($E46="",$G46=""),"",IF(AND($E$3=6),'Marks Entry 6th'!BC45,IF(AND($E$3=7),'Marks Entry 7th'!BC45,"")))</f>
        <v/>
      </c>
      <c r="DG46" s="121" t="str">
        <f>IF(OR($E46="",$G46=""),"",IF(AND($E$3=6),'Marks Entry 6th'!BD45,IF(AND($E$3=7),'Marks Entry 7th'!BD45,"")))</f>
        <v/>
      </c>
      <c r="DH46" s="63" t="str">
        <f t="shared" si="59"/>
        <v/>
      </c>
      <c r="DI46" s="121" t="str">
        <f>IF(OR($E46="",$G46=""),"",IF(AND($E$3=6),'Marks Entry 6th'!BE45,IF(AND($E$3=7),'Marks Entry 7th'!BE45,"")))</f>
        <v/>
      </c>
      <c r="DJ46" s="121" t="str">
        <f>IF(OR($E46="",$G46=""),"",IF(AND($E$3=6),'Marks Entry 6th'!BF45,IF(AND($E$3=7),'Marks Entry 7th'!BF45,"")))</f>
        <v/>
      </c>
      <c r="DK46" s="66" t="str">
        <f t="shared" si="60"/>
        <v/>
      </c>
      <c r="DL46" s="63">
        <f t="shared" si="61"/>
        <v>0</v>
      </c>
      <c r="DM46" s="68" t="str">
        <f>IF(OR($E46="",$G46=""),"",IF(AND($E$3=6),'Marks Entry 6th'!BG45,IF(AND($E$3=7),'Marks Entry 7th'!BG45,"")))</f>
        <v/>
      </c>
      <c r="DN46" s="68" t="str">
        <f>IF(OR($E46="",$G46=""),"",IF(AND($E$3=6),'Marks Entry 6th'!BH45,IF(AND($E$3=7),'Marks Entry 7th'!BH45,"")))</f>
        <v/>
      </c>
      <c r="DO46" s="66" t="str">
        <f t="shared" si="62"/>
        <v/>
      </c>
      <c r="DP46" s="63" t="str">
        <f t="shared" si="63"/>
        <v/>
      </c>
      <c r="DQ46" s="109">
        <f t="shared" si="64"/>
        <v>0</v>
      </c>
      <c r="DR46" s="109" t="str">
        <f t="shared" si="65"/>
        <v/>
      </c>
      <c r="DS46" s="109" t="str">
        <f t="shared" si="66"/>
        <v/>
      </c>
      <c r="DT46" s="109" t="str">
        <f t="shared" si="67"/>
        <v/>
      </c>
      <c r="DU46" s="109" t="str">
        <f t="shared" si="68"/>
        <v/>
      </c>
      <c r="DV46" s="111" t="str">
        <f t="shared" si="69"/>
        <v/>
      </c>
      <c r="DW46" s="53" t="str">
        <f>IF(OR($E46="",$G46=""),"",IF(AND($E$3=6),'Marks Entry 6th'!BI45,IF(AND($E$3=7),'Marks Entry 7th'!BI45,"")))</f>
        <v/>
      </c>
      <c r="DX46" s="53" t="str">
        <f>IF(OR($E46="",$G46=""),"",IF(AND($E$3=6),'Marks Entry 6th'!BJ45,IF(AND($E$3=7),'Marks Entry 7th'!BJ45,"")))</f>
        <v/>
      </c>
      <c r="DY46" s="53" t="str">
        <f>IF(OR($E46="",$G46=""),"",IF(AND($E$3=6),'Marks Entry 6th'!BK45,IF(AND($E$3=7),'Marks Entry 7th'!BK45,"")))</f>
        <v/>
      </c>
      <c r="DZ46" s="53" t="str">
        <f>IF(OR($E46="",$G46=""),"",IF(AND($E$3=6),'Marks Entry 6th'!BL45,IF(AND($E$3=7),'Marks Entry 7th'!BL45,"")))</f>
        <v/>
      </c>
      <c r="EA46" s="53" t="str">
        <f>IF(OR($E46="",$G46=""),"",IF(AND($E$3=6),'Marks Entry 6th'!BM45,IF(AND($E$3=7),'Marks Entry 7th'!BM45,"")))</f>
        <v/>
      </c>
      <c r="EB46" s="122" t="str">
        <f t="shared" si="70"/>
        <v/>
      </c>
      <c r="EC46" s="123">
        <f t="shared" si="71"/>
        <v>0</v>
      </c>
      <c r="ED46" s="123" t="str">
        <f t="shared" si="72"/>
        <v/>
      </c>
      <c r="EE46" s="123" t="str">
        <f t="shared" si="73"/>
        <v/>
      </c>
      <c r="EF46" s="110" t="str">
        <f t="shared" si="74"/>
        <v/>
      </c>
      <c r="EG46" s="53" t="str">
        <f>IF(OR($E46="",$G46=""),"",IF(AND($E$3=6),'Marks Entry 6th'!BN45,IF(AND($E$3=7),'Marks Entry 7th'!BN45,"")))</f>
        <v/>
      </c>
      <c r="EH46" s="53" t="str">
        <f>IF(OR($E46="",$G46=""),"",IF(AND($E$3=6),'Marks Entry 6th'!BO45,IF(AND($E$3=7),'Marks Entry 7th'!BO45,"")))</f>
        <v/>
      </c>
      <c r="EI46" s="53" t="str">
        <f>IF(OR($E46="",$G46=""),"",IF(AND($E$3=6),'Marks Entry 6th'!BP45,IF(AND($E$3=7),'Marks Entry 7th'!BP45,"")))</f>
        <v/>
      </c>
      <c r="EJ46" s="53" t="str">
        <f>IF(OR($E46="",$G46=""),"",IF(AND($E$3=6),'Marks Entry 6th'!BQ45,IF(AND($E$3=7),'Marks Entry 7th'!BQ45,"")))</f>
        <v/>
      </c>
      <c r="EK46" s="53" t="str">
        <f>IF(OR($E46="",$G46=""),"",IF(AND($E$3=6),'Marks Entry 6th'!BR45,IF(AND($E$3=7),'Marks Entry 7th'!BR45,"")))</f>
        <v/>
      </c>
      <c r="EL46" s="122" t="str">
        <f t="shared" si="75"/>
        <v/>
      </c>
      <c r="EM46" s="123">
        <f t="shared" si="76"/>
        <v>0</v>
      </c>
      <c r="EN46" s="123" t="str">
        <f t="shared" si="77"/>
        <v/>
      </c>
      <c r="EO46" s="123" t="str">
        <f t="shared" si="78"/>
        <v/>
      </c>
      <c r="EP46" s="110" t="str">
        <f t="shared" si="79"/>
        <v/>
      </c>
      <c r="EQ46" s="53" t="str">
        <f>IF(OR($E46="",$G46=""),"",IF(AND($E$3=6),'Marks Entry 6th'!BS45,IF(AND($E$3=7),'Marks Entry 7th'!BS45,"")))</f>
        <v/>
      </c>
      <c r="ER46" s="53" t="str">
        <f>IF(OR($E46="",$G46=""),"",IF(AND($E$3=6),'Marks Entry 6th'!BT45,IF(AND($E$3=7),'Marks Entry 7th'!BT45,"")))</f>
        <v/>
      </c>
      <c r="ES46" s="53" t="str">
        <f>IF(OR($E46="",$G46=""),"",IF(AND($E$3=6),'Marks Entry 6th'!BU45,IF(AND($E$3=7),'Marks Entry 7th'!BU45,"")))</f>
        <v/>
      </c>
      <c r="ET46" s="53" t="str">
        <f>IF(OR($E46="",$G46=""),"",IF(AND($E$3=6),'Marks Entry 6th'!BV45,IF(AND($E$3=7),'Marks Entry 7th'!BV45,"")))</f>
        <v/>
      </c>
      <c r="EU46" s="53" t="str">
        <f>IF(OR($E46="",$G46=""),"",IF(AND($E$3=6),'Marks Entry 6th'!BW45,IF(AND($E$3=7),'Marks Entry 7th'!BW45,"")))</f>
        <v/>
      </c>
      <c r="EV46" s="122" t="str">
        <f t="shared" si="80"/>
        <v/>
      </c>
      <c r="EW46" s="123">
        <f t="shared" si="81"/>
        <v>0</v>
      </c>
      <c r="EX46" s="123" t="str">
        <f t="shared" si="82"/>
        <v/>
      </c>
      <c r="EY46" s="123" t="str">
        <f t="shared" si="83"/>
        <v/>
      </c>
      <c r="EZ46" s="110" t="str">
        <f t="shared" si="84"/>
        <v/>
      </c>
      <c r="FA46" s="373" t="str">
        <f>IF(OR($E46="",$G46=""),"",IF(AND('Marks Entry 6th'!BX45="",'Marks Entry 7th'!BX45=""),"",IF(AND($E$3=6),'Marks Entry 6th'!BX45,IF(AND($E$3=7),'Marks Entry 7th'!BX45,""))))</f>
        <v/>
      </c>
      <c r="FB46" s="373" t="str">
        <f>IF(OR($E46="",$G46=""),"",IF(AND('Marks Entry 6th'!BY45="",'Marks Entry 7th'!BY45=""),"",IF(AND($E$3=6),'Marks Entry 6th'!BY45,IF(AND($E$3=7),'Marks Entry 7th'!BY45,""))))</f>
        <v/>
      </c>
      <c r="FC46" s="374" t="str">
        <f t="shared" si="85"/>
        <v/>
      </c>
      <c r="FD46" s="110" t="str">
        <f t="shared" si="86"/>
        <v/>
      </c>
      <c r="FE46" s="373" t="str">
        <f>IF(OR($E46="",$G46=""),"",IF(AND('Marks Entry 6th'!BZ45="",'Marks Entry 7th'!BZ45=""),"",IF(AND($E$3=6),'Marks Entry 6th'!BZ45,IF(AND($E$3=7),'Marks Entry 7th'!BZ45,""))))</f>
        <v/>
      </c>
      <c r="FF46" s="373" t="str">
        <f>IF(OR($E46="",$G46=""),"",IF(AND('Marks Entry 6th'!CA45="",'Marks Entry 7th'!CA45=""),"",IF(AND($E$3=6),'Marks Entry 6th'!CA45,IF(AND($E$3=7),'Marks Entry 7th'!CA45,""))))</f>
        <v/>
      </c>
      <c r="FG46" s="374" t="str">
        <f t="shared" si="87"/>
        <v/>
      </c>
      <c r="FH46" s="110" t="str">
        <f t="shared" si="88"/>
        <v/>
      </c>
      <c r="FI46" s="79" t="str">
        <f t="shared" si="89"/>
        <v/>
      </c>
      <c r="FJ46" s="335" t="str">
        <f t="shared" si="90"/>
        <v/>
      </c>
      <c r="FK46" s="85" t="str">
        <f t="shared" si="91"/>
        <v/>
      </c>
      <c r="FL46" s="226" t="str">
        <f t="shared" si="92"/>
        <v/>
      </c>
      <c r="FM46" s="86" t="str">
        <f t="shared" si="93"/>
        <v/>
      </c>
      <c r="FN46" s="334" t="str">
        <f>IFERROR(IF(B46="NSO","NSO",IF(OR(D46="",G46="",F46=""),"",IF(AND(FJ46&gt;=36,'Master sheet'!$D$11="Hindi"),"कक्षा क्रमोन्नत",IF(AND(FJ46&gt;=36,'Master sheet'!$D$11="English"),"Promoted",IF(AND(FJ46&lt;36,'Master sheet'!$D$11="Hindi"),"पुनः परीक्षा","Re-Exam"))))),"")</f>
        <v/>
      </c>
      <c r="FO46" s="54" t="str">
        <f>IF(OR($E46="",$G46=""),"",IF(AND($E$3=6,'Marks Entry 6th'!CB45=""),"",IF(AND($E$3=7,'Marks Entry 7th'!CB45=""),"",IF(AND($E$3=6),'Marks Entry 6th'!CB45,IF(AND($E$3=7),'Marks Entry 7th'!CB45,"")))))</f>
        <v/>
      </c>
      <c r="FP46" s="54" t="str">
        <f>IF(OR($E46="",$G46=""),"",IF(AND($E$3=6,'Marks Entry 6th'!CC45=""),"",IF(AND($E$3=7,'Marks Entry 7th'!CC45=""),"",IF(AND($E$3=6),'Marks Entry 6th'!CC45,IF(AND($E$3=7),'Marks Entry 7th'!CC45,"")))))</f>
        <v/>
      </c>
      <c r="FQ46" s="55"/>
      <c r="FY46" s="57">
        <f>IF(AND($E$3=6),'Marks Entry 6th'!I45,IF(AND($E$3=7),'Marks Entry 7th'!I45,""))</f>
        <v>0</v>
      </c>
      <c r="FZ46" s="57">
        <f t="shared" si="94"/>
        <v>0</v>
      </c>
    </row>
    <row r="47" spans="1:182" ht="18.95" customHeight="1">
      <c r="A47" s="69">
        <v>40</v>
      </c>
      <c r="B47" s="69" t="str">
        <f>IF(OR(FY47=0,FY47=""),"",IF(AND($E$3=6),'Marks Entry 6th'!I46,IF(AND($E$3=7),'Marks Entry 7th'!I46,"")))</f>
        <v/>
      </c>
      <c r="C47" s="70" t="str">
        <f>IF(OR(B47=0,B47=""),"",IF(AND($E$3=6,'Marks Entry 6th'!B46=""),"",IF(AND($E$3=7,'Marks Entry 7th'!B46=""),"",IF(AND($E$3=6,'Marks Entry 6th'!B46),'Marks Entry 6th'!B46,IF(AND($E$3=7),'Marks Entry 7th'!B46,"")))))</f>
        <v/>
      </c>
      <c r="D47" s="70" t="str">
        <f>IF(OR(B47=0,B47=""),"",IF(AND($E$3=6,'Marks Entry 6th'!C46=""),"",IF(AND($E$3=7,'Marks Entry 7th'!C46=""),"",IF(AND($E$3=6),'Marks Entry 6th'!C46,IF(AND($E$3=7),'Marks Entry 7th'!C46,"")))))</f>
        <v/>
      </c>
      <c r="E47" s="307" t="str">
        <f>IF(OR(B47=0,B47=""),"",IF(AND($E$3=6,'Marks Entry 6th'!E46=""),"",IF(AND($E$3=7,'Marks Entry 7th'!E46=""),"",IF(AND($E$3=6),'Marks Entry 6th'!E46,IF(AND($E$3=7),'Marks Entry 7th'!E46,"")))))</f>
        <v/>
      </c>
      <c r="F47" s="70" t="str">
        <f>IF(OR(B47=0,B47=""),"",IF(AND($E$3=6,'Marks Entry 6th'!D46=""),"",IF(AND($E$3=7,'Marks Entry 7th'!D46=""),"",IF(AND($E$3=6),'Marks Entry 6th'!D46,IF(AND($E$3=7),'Marks Entry 7th'!D46,"")))))</f>
        <v/>
      </c>
      <c r="G47" s="306" t="str">
        <f>IF(OR(B47=0,B47=""),"",IF(AND($E$3=6,'Marks Entry 6th'!F46=""),"",IF(AND($E$3=7,'Marks Entry 7th'!F46=""),"",IF(AND($E$3=6),UPPER('Marks Entry 6th'!F46),IF(AND($E$3=7),UPPER('Marks Entry 7th'!F46),"")))))</f>
        <v/>
      </c>
      <c r="H47" s="306" t="str">
        <f>IF(OR(B47=0,B47=""),"",IF(AND($E$3=6,'Marks Entry 6th'!G46=""),"",IF(AND($E$3=7,'Marks Entry 7th'!G46=""),"",IF(AND($E$3=6),UPPER('Marks Entry 6th'!G46),IF(AND($E$3=7),UPPER('Marks Entry 7th'!G46),"")))))</f>
        <v/>
      </c>
      <c r="I47" s="306" t="str">
        <f>IF(OR(B47=0,B47=""),"",IF(AND($E$3=6,'Marks Entry 6th'!H46=""),"",IF(AND($E$3=7,'Marks Entry 7th'!H46=""),"",IF(AND($E$3=6),UPPER('Marks Entry 6th'!H46),IF(AND($E$3=7),UPPER('Marks Entry 7th'!H46),"")))))</f>
        <v/>
      </c>
      <c r="J47" s="65" t="str">
        <f>IF(OR(B47=0,B47=""),"",IF(AND($E$3=6,'Marks Entry 6th'!J46=""),"",IF(AND($E$3=7,'Marks Entry 7th'!J46=""),"",IF(AND($E$3=6),'Marks Entry 6th'!J46,IF(AND($E$3=7),'Marks Entry 7th'!J46,"")))))</f>
        <v/>
      </c>
      <c r="K47" s="65" t="str">
        <f>IF(OR(B47=0,B47=""),"",IF(AND($E$3=6,'Marks Entry 6th'!K46=""),"",IF(AND($E$3=7,'Marks Entry 7th'!K46=""),"",IF(AND($E$3=6),'Marks Entry 6th'!K46,IF(AND($E$3=7),'Marks Entry 7th'!K46,"")))))</f>
        <v/>
      </c>
      <c r="L47" s="121" t="str">
        <f>IF(OR($E47="",$G47=""),"",IF(AND($E$3=6),'Marks Entry 6th'!L46,IF(AND($E$3=7),'Marks Entry 7th'!L46,"")))</f>
        <v/>
      </c>
      <c r="M47" s="121" t="str">
        <f>IF(OR($E47="",$G47=""),"",IF(AND($E$3=6),'Marks Entry 6th'!M46,IF(AND($E$3=7),'Marks Entry 7th'!M46,"")))</f>
        <v/>
      </c>
      <c r="N47" s="121" t="str">
        <f>IF(OR($E47="",$G47=""),"",IF(AND($E$3=6),'Marks Entry 6th'!N46,IF(AND($E$3=7),'Marks Entry 7th'!N46,"")))</f>
        <v/>
      </c>
      <c r="O47" s="121" t="str">
        <f>IF(OR($E47="",$G47=""),"",IF(AND($E$3=6),'Marks Entry 6th'!O46,IF(AND($E$3=7),'Marks Entry 7th'!O46,"")))</f>
        <v/>
      </c>
      <c r="P47" s="63" t="str">
        <f t="shared" si="4"/>
        <v/>
      </c>
      <c r="Q47" s="121" t="str">
        <f>IF(OR($E47="",$G47=""),"",IF(AND($E$3=6),'Marks Entry 6th'!P46,IF(AND($E$3=7),'Marks Entry 7th'!P46,"")))</f>
        <v/>
      </c>
      <c r="R47" s="121" t="str">
        <f>IF(OR($E47="",$G47=""),"",IF(AND($E$3=6),'Marks Entry 6th'!Q46,IF(AND($E$3=7),'Marks Entry 7th'!Q46,"")))</f>
        <v/>
      </c>
      <c r="S47" s="66" t="str">
        <f t="shared" si="5"/>
        <v/>
      </c>
      <c r="T47" s="63">
        <f t="shared" si="6"/>
        <v>0</v>
      </c>
      <c r="U47" s="68" t="str">
        <f>IF(OR($E47="",$G47=""),"",IF(AND($E$3=6),'Marks Entry 6th'!R46,IF(AND($E$3=7),'Marks Entry 7th'!R46,"")))</f>
        <v/>
      </c>
      <c r="V47" s="68" t="str">
        <f>IF(OR($E47="",$G47=""),"",IF(AND($E$3=6),'Marks Entry 6th'!S46,IF(AND($E$3=7),'Marks Entry 7th'!S46,"")))</f>
        <v/>
      </c>
      <c r="W47" s="67" t="str">
        <f t="shared" si="7"/>
        <v/>
      </c>
      <c r="X47" s="63" t="str">
        <f t="shared" si="8"/>
        <v/>
      </c>
      <c r="Y47" s="109">
        <f t="shared" si="9"/>
        <v>0</v>
      </c>
      <c r="Z47" s="109" t="str">
        <f t="shared" si="10"/>
        <v/>
      </c>
      <c r="AA47" s="109" t="str">
        <f t="shared" si="11"/>
        <v/>
      </c>
      <c r="AB47" s="109" t="str">
        <f t="shared" si="12"/>
        <v/>
      </c>
      <c r="AC47" s="109" t="str">
        <f t="shared" si="13"/>
        <v/>
      </c>
      <c r="AD47" s="111" t="str">
        <f t="shared" si="14"/>
        <v/>
      </c>
      <c r="AE47" s="121" t="str">
        <f>IF(OR($E47="",$G47=""),"",IF(AND($E$3=6),'Marks Entry 6th'!T46,IF(AND($E$3=7),'Marks Entry 7th'!T46,"")))</f>
        <v/>
      </c>
      <c r="AF47" s="121" t="str">
        <f>IF(OR($E47="",$G47=""),"",IF(AND($E$3=6),'Marks Entry 6th'!U46,IF(AND($E$3=7),'Marks Entry 7th'!U46,"")))</f>
        <v/>
      </c>
      <c r="AG47" s="121" t="str">
        <f>IF(OR($E47="",$G47=""),"",IF(AND($E$3=6),'Marks Entry 6th'!V46,IF(AND($E$3=7),'Marks Entry 7th'!V46,"")))</f>
        <v/>
      </c>
      <c r="AH47" s="121" t="str">
        <f>IF(OR($E47="",$G47=""),"",IF(AND($E$3=6),'Marks Entry 6th'!W46,IF(AND($E$3=7),'Marks Entry 7th'!W46,"")))</f>
        <v/>
      </c>
      <c r="AI47" s="63" t="str">
        <f t="shared" si="15"/>
        <v/>
      </c>
      <c r="AJ47" s="121" t="str">
        <f>IF(OR($E47="",$G47=""),"",IF(AND($E$3=6),'Marks Entry 6th'!X46,IF(AND($E$3=7),'Marks Entry 7th'!X46,"")))</f>
        <v/>
      </c>
      <c r="AK47" s="121" t="str">
        <f>IF(OR($E47="",$G47=""),"",IF(AND($E$3=6),'Marks Entry 6th'!Y46,IF(AND($E$3=7),'Marks Entry 7th'!Y46,"")))</f>
        <v/>
      </c>
      <c r="AL47" s="66" t="str">
        <f t="shared" si="16"/>
        <v/>
      </c>
      <c r="AM47" s="63">
        <f t="shared" si="17"/>
        <v>0</v>
      </c>
      <c r="AN47" s="68" t="str">
        <f>IF(OR($E47="",$G47=""),"",IF(AND($E$3=6),'Marks Entry 6th'!Z46,IF(AND($E$3=7),'Marks Entry 7th'!Z46,"")))</f>
        <v/>
      </c>
      <c r="AO47" s="68" t="str">
        <f>IF(OR($E47="",$G47=""),"",IF(AND($E$3=6),'Marks Entry 6th'!AA46,IF(AND($E$3=7),'Marks Entry 7th'!AA46,"")))</f>
        <v/>
      </c>
      <c r="AP47" s="66" t="str">
        <f t="shared" si="18"/>
        <v/>
      </c>
      <c r="AQ47" s="63" t="str">
        <f t="shared" si="19"/>
        <v/>
      </c>
      <c r="AR47" s="109">
        <f t="shared" si="20"/>
        <v>0</v>
      </c>
      <c r="AS47" s="109" t="str">
        <f t="shared" si="21"/>
        <v/>
      </c>
      <c r="AT47" s="109" t="str">
        <f t="shared" si="22"/>
        <v/>
      </c>
      <c r="AU47" s="109" t="str">
        <f t="shared" si="23"/>
        <v/>
      </c>
      <c r="AV47" s="109" t="str">
        <f t="shared" si="24"/>
        <v/>
      </c>
      <c r="AW47" s="111" t="str">
        <f t="shared" si="25"/>
        <v/>
      </c>
      <c r="AX47" s="314" t="str">
        <f>IF(OR($E47="",$G47=""),"",IF(AND($E$3=6),'Marks Entry 6th'!AB46,IF(AND($E$3=7),'Marks Entry 7th'!AB46,"")))</f>
        <v/>
      </c>
      <c r="AY47" s="121" t="str">
        <f>IF(OR($E47="",$G47=""),"",IF(AND($E$3=6),'Marks Entry 6th'!AC46,IF(AND($E$3=7),'Marks Entry 7th'!AC46,"")))</f>
        <v/>
      </c>
      <c r="AZ47" s="121" t="str">
        <f>IF(OR($E47="",$G47=""),"",IF(AND($E$3=6),'Marks Entry 6th'!AD46,IF(AND($E$3=7),'Marks Entry 7th'!AD46,"")))</f>
        <v/>
      </c>
      <c r="BA47" s="121" t="str">
        <f>IF(OR($E47="",$G47=""),"",IF(AND($E$3=6),'Marks Entry 6th'!AE46,IF(AND($E$3=7),'Marks Entry 7th'!AE46,"")))</f>
        <v/>
      </c>
      <c r="BB47" s="121" t="str">
        <f>IF(OR($E47="",$G47=""),"",IF(AND($E$3=6),'Marks Entry 6th'!AF46,IF(AND($E$3=7),'Marks Entry 7th'!AF46,"")))</f>
        <v/>
      </c>
      <c r="BC47" s="63" t="str">
        <f t="shared" si="26"/>
        <v/>
      </c>
      <c r="BD47" s="121" t="str">
        <f>IF(OR($E47="",$G47=""),"",IF(AND($E$3=6),'Marks Entry 6th'!AG46,IF(AND($E$3=7),'Marks Entry 7th'!AG46,"")))</f>
        <v/>
      </c>
      <c r="BE47" s="121" t="str">
        <f>IF(OR($E47="",$G47=""),"",IF(AND($E$3=6),'Marks Entry 6th'!AH46,IF(AND($E$3=7),'Marks Entry 7th'!AH46,"")))</f>
        <v/>
      </c>
      <c r="BF47" s="66" t="str">
        <f t="shared" si="27"/>
        <v/>
      </c>
      <c r="BG47" s="63">
        <f t="shared" si="28"/>
        <v>0</v>
      </c>
      <c r="BH47" s="68" t="str">
        <f>IF(OR($E47="",$G47=""),"",IF(AND($E$3=6),'Marks Entry 6th'!AI46,IF(AND($E$3=7),'Marks Entry 7th'!AI46,"")))</f>
        <v/>
      </c>
      <c r="BI47" s="68" t="str">
        <f>IF(OR($E47="",$G47=""),"",IF(AND($E$3=6),'Marks Entry 6th'!AJ46,IF(AND($E$3=7),'Marks Entry 7th'!AJ46,"")))</f>
        <v/>
      </c>
      <c r="BJ47" s="66" t="str">
        <f t="shared" si="29"/>
        <v/>
      </c>
      <c r="BK47" s="63" t="str">
        <f t="shared" si="30"/>
        <v/>
      </c>
      <c r="BL47" s="109">
        <f t="shared" si="31"/>
        <v>0</v>
      </c>
      <c r="BM47" s="109" t="str">
        <f t="shared" si="32"/>
        <v/>
      </c>
      <c r="BN47" s="109" t="str">
        <f t="shared" si="33"/>
        <v/>
      </c>
      <c r="BO47" s="109" t="str">
        <f t="shared" si="34"/>
        <v/>
      </c>
      <c r="BP47" s="109" t="str">
        <f t="shared" si="35"/>
        <v/>
      </c>
      <c r="BQ47" s="111" t="str">
        <f t="shared" si="36"/>
        <v/>
      </c>
      <c r="BR47" s="121" t="str">
        <f>IF(OR($E47="",$G47=""),"",IF(AND($E$3=6),'Marks Entry 6th'!AK46,IF(AND($E$3=7),'Marks Entry 7th'!AK46,"")))</f>
        <v/>
      </c>
      <c r="BS47" s="121" t="str">
        <f>IF(OR($E47="",$G47=""),"",IF(AND($E$3=6),'Marks Entry 6th'!AL46,IF(AND($E$3=7),'Marks Entry 7th'!AL46,"")))</f>
        <v/>
      </c>
      <c r="BT47" s="121" t="str">
        <f>IF(OR($E47="",$G47=""),"",IF(AND($E$3=6),'Marks Entry 6th'!AM46,IF(AND($E$3=7),'Marks Entry 7th'!AM46,"")))</f>
        <v/>
      </c>
      <c r="BU47" s="121" t="str">
        <f>IF(OR($E47="",$G47=""),"",IF(AND($E$3=6),'Marks Entry 6th'!AN46,IF(AND($E$3=7),'Marks Entry 7th'!AN46,"")))</f>
        <v/>
      </c>
      <c r="BV47" s="63" t="str">
        <f t="shared" si="37"/>
        <v/>
      </c>
      <c r="BW47" s="121" t="str">
        <f>IF(OR($E47="",$G47=""),"",IF(AND($E$3=6),'Marks Entry 6th'!AO46,IF(AND($E$3=7),'Marks Entry 7th'!AO46,"")))</f>
        <v/>
      </c>
      <c r="BX47" s="121" t="str">
        <f>IF(OR($E47="",$G47=""),"",IF(AND($E$3=6),'Marks Entry 6th'!AP46,IF(AND($E$3=7),'Marks Entry 7th'!AP46,"")))</f>
        <v/>
      </c>
      <c r="BY47" s="66" t="str">
        <f t="shared" si="38"/>
        <v/>
      </c>
      <c r="BZ47" s="63">
        <f t="shared" si="39"/>
        <v>0</v>
      </c>
      <c r="CA47" s="68" t="str">
        <f>IF(OR($E47="",$G47=""),"",IF(AND($E$3=6),'Marks Entry 6th'!AQ46,IF(AND($E$3=7),'Marks Entry 7th'!AQ46,"")))</f>
        <v/>
      </c>
      <c r="CB47" s="68" t="str">
        <f>IF(OR($E47="",$G47=""),"",IF(AND($E$3=6),'Marks Entry 6th'!AR46,IF(AND($E$3=7),'Marks Entry 7th'!AR46,"")))</f>
        <v/>
      </c>
      <c r="CC47" s="66" t="str">
        <f t="shared" si="40"/>
        <v/>
      </c>
      <c r="CD47" s="63" t="str">
        <f t="shared" si="41"/>
        <v/>
      </c>
      <c r="CE47" s="109">
        <f t="shared" si="42"/>
        <v>0</v>
      </c>
      <c r="CF47" s="109" t="str">
        <f t="shared" si="43"/>
        <v/>
      </c>
      <c r="CG47" s="109" t="str">
        <f t="shared" si="44"/>
        <v/>
      </c>
      <c r="CH47" s="109" t="str">
        <f t="shared" si="45"/>
        <v/>
      </c>
      <c r="CI47" s="109" t="str">
        <f t="shared" si="46"/>
        <v/>
      </c>
      <c r="CJ47" s="111" t="str">
        <f t="shared" si="47"/>
        <v/>
      </c>
      <c r="CK47" s="121" t="str">
        <f>IF(OR($E47="",$G47=""),"",IF(AND($E$3=6),'Marks Entry 6th'!AS46,IF(AND($E$3=7),'Marks Entry 7th'!AS46,"")))</f>
        <v/>
      </c>
      <c r="CL47" s="121" t="str">
        <f>IF(OR($E47="",$G47=""),"",IF(AND($E$3=6),'Marks Entry 6th'!AT46,IF(AND($E$3=7),'Marks Entry 7th'!AT46,"")))</f>
        <v/>
      </c>
      <c r="CM47" s="121" t="str">
        <f>IF(OR($E47="",$G47=""),"",IF(AND($E$3=6),'Marks Entry 6th'!AU46,IF(AND($E$3=7),'Marks Entry 7th'!AU46,"")))</f>
        <v/>
      </c>
      <c r="CN47" s="121" t="str">
        <f>IF(OR($E47="",$G47=""),"",IF(AND($E$3=6),'Marks Entry 6th'!AV46,IF(AND($E$3=7),'Marks Entry 7th'!AV46,"")))</f>
        <v/>
      </c>
      <c r="CO47" s="63" t="str">
        <f t="shared" si="48"/>
        <v/>
      </c>
      <c r="CP47" s="121" t="str">
        <f>IF(OR($E47="",$G47=""),"",IF(AND($E$3=6),'Marks Entry 6th'!AW46,IF(AND($E$3=7),'Marks Entry 7th'!AW46,"")))</f>
        <v/>
      </c>
      <c r="CQ47" s="121" t="str">
        <f>IF(OR($E47="",$G47=""),"",IF(AND($E$3=6),'Marks Entry 6th'!AX46,IF(AND($E$3=7),'Marks Entry 7th'!AX46,"")))</f>
        <v/>
      </c>
      <c r="CR47" s="66" t="str">
        <f t="shared" si="49"/>
        <v/>
      </c>
      <c r="CS47" s="63">
        <f t="shared" si="50"/>
        <v>0</v>
      </c>
      <c r="CT47" s="68" t="str">
        <f>IF(OR($E47="",$G47=""),"",IF(AND($E$3=6),'Marks Entry 6th'!AY46,IF(AND($E$3=7),'Marks Entry 7th'!AY46,"")))</f>
        <v/>
      </c>
      <c r="CU47" s="68" t="str">
        <f>IF(OR($E47="",$G47=""),"",IF(AND($E$3=6),'Marks Entry 6th'!AZ46,IF(AND($E$3=7),'Marks Entry 7th'!AZ46,"")))</f>
        <v/>
      </c>
      <c r="CV47" s="66" t="str">
        <f t="shared" si="51"/>
        <v/>
      </c>
      <c r="CW47" s="63" t="str">
        <f t="shared" si="52"/>
        <v/>
      </c>
      <c r="CX47" s="109">
        <f t="shared" si="53"/>
        <v>0</v>
      </c>
      <c r="CY47" s="109" t="str">
        <f t="shared" si="54"/>
        <v/>
      </c>
      <c r="CZ47" s="109" t="str">
        <f t="shared" si="55"/>
        <v/>
      </c>
      <c r="DA47" s="109" t="str">
        <f t="shared" si="56"/>
        <v/>
      </c>
      <c r="DB47" s="109" t="str">
        <f t="shared" si="57"/>
        <v/>
      </c>
      <c r="DC47" s="111" t="str">
        <f t="shared" si="58"/>
        <v/>
      </c>
      <c r="DD47" s="121" t="str">
        <f>IF(OR($E47="",$G47=""),"",IF(AND($E$3=6),'Marks Entry 6th'!BA46,IF(AND($E$3=7),'Marks Entry 7th'!BA46,"")))</f>
        <v/>
      </c>
      <c r="DE47" s="121" t="str">
        <f>IF(OR($E47="",$G47=""),"",IF(AND($E$3=6),'Marks Entry 6th'!BB46,IF(AND($E$3=7),'Marks Entry 7th'!BB46,"")))</f>
        <v/>
      </c>
      <c r="DF47" s="121" t="str">
        <f>IF(OR($E47="",$G47=""),"",IF(AND($E$3=6),'Marks Entry 6th'!BC46,IF(AND($E$3=7),'Marks Entry 7th'!BC46,"")))</f>
        <v/>
      </c>
      <c r="DG47" s="121" t="str">
        <f>IF(OR($E47="",$G47=""),"",IF(AND($E$3=6),'Marks Entry 6th'!BD46,IF(AND($E$3=7),'Marks Entry 7th'!BD46,"")))</f>
        <v/>
      </c>
      <c r="DH47" s="63" t="str">
        <f t="shared" si="59"/>
        <v/>
      </c>
      <c r="DI47" s="121" t="str">
        <f>IF(OR($E47="",$G47=""),"",IF(AND($E$3=6),'Marks Entry 6th'!BE46,IF(AND($E$3=7),'Marks Entry 7th'!BE46,"")))</f>
        <v/>
      </c>
      <c r="DJ47" s="121" t="str">
        <f>IF(OR($E47="",$G47=""),"",IF(AND($E$3=6),'Marks Entry 6th'!BF46,IF(AND($E$3=7),'Marks Entry 7th'!BF46,"")))</f>
        <v/>
      </c>
      <c r="DK47" s="66" t="str">
        <f t="shared" si="60"/>
        <v/>
      </c>
      <c r="DL47" s="63">
        <f t="shared" si="61"/>
        <v>0</v>
      </c>
      <c r="DM47" s="68" t="str">
        <f>IF(OR($E47="",$G47=""),"",IF(AND($E$3=6),'Marks Entry 6th'!BG46,IF(AND($E$3=7),'Marks Entry 7th'!BG46,"")))</f>
        <v/>
      </c>
      <c r="DN47" s="68" t="str">
        <f>IF(OR($E47="",$G47=""),"",IF(AND($E$3=6),'Marks Entry 6th'!BH46,IF(AND($E$3=7),'Marks Entry 7th'!BH46,"")))</f>
        <v/>
      </c>
      <c r="DO47" s="66" t="str">
        <f t="shared" si="62"/>
        <v/>
      </c>
      <c r="DP47" s="63" t="str">
        <f t="shared" si="63"/>
        <v/>
      </c>
      <c r="DQ47" s="109">
        <f t="shared" si="64"/>
        <v>0</v>
      </c>
      <c r="DR47" s="109" t="str">
        <f t="shared" si="65"/>
        <v/>
      </c>
      <c r="DS47" s="109" t="str">
        <f t="shared" si="66"/>
        <v/>
      </c>
      <c r="DT47" s="109" t="str">
        <f t="shared" si="67"/>
        <v/>
      </c>
      <c r="DU47" s="109" t="str">
        <f t="shared" si="68"/>
        <v/>
      </c>
      <c r="DV47" s="111" t="str">
        <f t="shared" si="69"/>
        <v/>
      </c>
      <c r="DW47" s="53" t="str">
        <f>IF(OR($E47="",$G47=""),"",IF(AND($E$3=6),'Marks Entry 6th'!BI46,IF(AND($E$3=7),'Marks Entry 7th'!BI46,"")))</f>
        <v/>
      </c>
      <c r="DX47" s="53" t="str">
        <f>IF(OR($E47="",$G47=""),"",IF(AND($E$3=6),'Marks Entry 6th'!BJ46,IF(AND($E$3=7),'Marks Entry 7th'!BJ46,"")))</f>
        <v/>
      </c>
      <c r="DY47" s="53" t="str">
        <f>IF(OR($E47="",$G47=""),"",IF(AND($E$3=6),'Marks Entry 6th'!BK46,IF(AND($E$3=7),'Marks Entry 7th'!BK46,"")))</f>
        <v/>
      </c>
      <c r="DZ47" s="53" t="str">
        <f>IF(OR($E47="",$G47=""),"",IF(AND($E$3=6),'Marks Entry 6th'!BL46,IF(AND($E$3=7),'Marks Entry 7th'!BL46,"")))</f>
        <v/>
      </c>
      <c r="EA47" s="53" t="str">
        <f>IF(OR($E47="",$G47=""),"",IF(AND($E$3=6),'Marks Entry 6th'!BM46,IF(AND($E$3=7),'Marks Entry 7th'!BM46,"")))</f>
        <v/>
      </c>
      <c r="EB47" s="122" t="str">
        <f t="shared" si="70"/>
        <v/>
      </c>
      <c r="EC47" s="123">
        <f t="shared" si="71"/>
        <v>0</v>
      </c>
      <c r="ED47" s="123" t="str">
        <f t="shared" si="72"/>
        <v/>
      </c>
      <c r="EE47" s="123" t="str">
        <f t="shared" si="73"/>
        <v/>
      </c>
      <c r="EF47" s="110" t="str">
        <f t="shared" si="74"/>
        <v/>
      </c>
      <c r="EG47" s="53" t="str">
        <f>IF(OR($E47="",$G47=""),"",IF(AND($E$3=6),'Marks Entry 6th'!BN46,IF(AND($E$3=7),'Marks Entry 7th'!BN46,"")))</f>
        <v/>
      </c>
      <c r="EH47" s="53" t="str">
        <f>IF(OR($E47="",$G47=""),"",IF(AND($E$3=6),'Marks Entry 6th'!BO46,IF(AND($E$3=7),'Marks Entry 7th'!BO46,"")))</f>
        <v/>
      </c>
      <c r="EI47" s="53" t="str">
        <f>IF(OR($E47="",$G47=""),"",IF(AND($E$3=6),'Marks Entry 6th'!BP46,IF(AND($E$3=7),'Marks Entry 7th'!BP46,"")))</f>
        <v/>
      </c>
      <c r="EJ47" s="53" t="str">
        <f>IF(OR($E47="",$G47=""),"",IF(AND($E$3=6),'Marks Entry 6th'!BQ46,IF(AND($E$3=7),'Marks Entry 7th'!BQ46,"")))</f>
        <v/>
      </c>
      <c r="EK47" s="53" t="str">
        <f>IF(OR($E47="",$G47=""),"",IF(AND($E$3=6),'Marks Entry 6th'!BR46,IF(AND($E$3=7),'Marks Entry 7th'!BR46,"")))</f>
        <v/>
      </c>
      <c r="EL47" s="122" t="str">
        <f t="shared" si="75"/>
        <v/>
      </c>
      <c r="EM47" s="123">
        <f t="shared" si="76"/>
        <v>0</v>
      </c>
      <c r="EN47" s="123" t="str">
        <f t="shared" si="77"/>
        <v/>
      </c>
      <c r="EO47" s="123" t="str">
        <f t="shared" si="78"/>
        <v/>
      </c>
      <c r="EP47" s="110" t="str">
        <f t="shared" si="79"/>
        <v/>
      </c>
      <c r="EQ47" s="53" t="str">
        <f>IF(OR($E47="",$G47=""),"",IF(AND($E$3=6),'Marks Entry 6th'!BS46,IF(AND($E$3=7),'Marks Entry 7th'!BS46,"")))</f>
        <v/>
      </c>
      <c r="ER47" s="53" t="str">
        <f>IF(OR($E47="",$G47=""),"",IF(AND($E$3=6),'Marks Entry 6th'!BT46,IF(AND($E$3=7),'Marks Entry 7th'!BT46,"")))</f>
        <v/>
      </c>
      <c r="ES47" s="53" t="str">
        <f>IF(OR($E47="",$G47=""),"",IF(AND($E$3=6),'Marks Entry 6th'!BU46,IF(AND($E$3=7),'Marks Entry 7th'!BU46,"")))</f>
        <v/>
      </c>
      <c r="ET47" s="53" t="str">
        <f>IF(OR($E47="",$G47=""),"",IF(AND($E$3=6),'Marks Entry 6th'!BV46,IF(AND($E$3=7),'Marks Entry 7th'!BV46,"")))</f>
        <v/>
      </c>
      <c r="EU47" s="53" t="str">
        <f>IF(OR($E47="",$G47=""),"",IF(AND($E$3=6),'Marks Entry 6th'!BW46,IF(AND($E$3=7),'Marks Entry 7th'!BW46,"")))</f>
        <v/>
      </c>
      <c r="EV47" s="122" t="str">
        <f t="shared" si="80"/>
        <v/>
      </c>
      <c r="EW47" s="123">
        <f t="shared" si="81"/>
        <v>0</v>
      </c>
      <c r="EX47" s="123" t="str">
        <f t="shared" si="82"/>
        <v/>
      </c>
      <c r="EY47" s="123" t="str">
        <f t="shared" si="83"/>
        <v/>
      </c>
      <c r="EZ47" s="110" t="str">
        <f t="shared" si="84"/>
        <v/>
      </c>
      <c r="FA47" s="373" t="str">
        <f>IF(OR($E47="",$G47=""),"",IF(AND('Marks Entry 6th'!BX46="",'Marks Entry 7th'!BX46=""),"",IF(AND($E$3=6),'Marks Entry 6th'!BX46,IF(AND($E$3=7),'Marks Entry 7th'!BX46,""))))</f>
        <v/>
      </c>
      <c r="FB47" s="373" t="str">
        <f>IF(OR($E47="",$G47=""),"",IF(AND('Marks Entry 6th'!BY46="",'Marks Entry 7th'!BY46=""),"",IF(AND($E$3=6),'Marks Entry 6th'!BY46,IF(AND($E$3=7),'Marks Entry 7th'!BY46,""))))</f>
        <v/>
      </c>
      <c r="FC47" s="374" t="str">
        <f t="shared" si="85"/>
        <v/>
      </c>
      <c r="FD47" s="110" t="str">
        <f t="shared" si="86"/>
        <v/>
      </c>
      <c r="FE47" s="373" t="str">
        <f>IF(OR($E47="",$G47=""),"",IF(AND('Marks Entry 6th'!BZ46="",'Marks Entry 7th'!BZ46=""),"",IF(AND($E$3=6),'Marks Entry 6th'!BZ46,IF(AND($E$3=7),'Marks Entry 7th'!BZ46,""))))</f>
        <v/>
      </c>
      <c r="FF47" s="373" t="str">
        <f>IF(OR($E47="",$G47=""),"",IF(AND('Marks Entry 6th'!CA46="",'Marks Entry 7th'!CA46=""),"",IF(AND($E$3=6),'Marks Entry 6th'!CA46,IF(AND($E$3=7),'Marks Entry 7th'!CA46,""))))</f>
        <v/>
      </c>
      <c r="FG47" s="374" t="str">
        <f t="shared" si="87"/>
        <v/>
      </c>
      <c r="FH47" s="110" t="str">
        <f t="shared" si="88"/>
        <v/>
      </c>
      <c r="FI47" s="79" t="str">
        <f t="shared" si="89"/>
        <v/>
      </c>
      <c r="FJ47" s="335" t="str">
        <f t="shared" si="90"/>
        <v/>
      </c>
      <c r="FK47" s="85" t="str">
        <f t="shared" si="91"/>
        <v/>
      </c>
      <c r="FL47" s="226" t="str">
        <f t="shared" si="92"/>
        <v/>
      </c>
      <c r="FM47" s="86" t="str">
        <f t="shared" si="93"/>
        <v/>
      </c>
      <c r="FN47" s="334" t="str">
        <f>IFERROR(IF(B47="NSO","NSO",IF(OR(D47="",G47="",F47=""),"",IF(AND(FJ47&gt;=36,'Master sheet'!$D$11="Hindi"),"कक्षा क्रमोन्नत",IF(AND(FJ47&gt;=36,'Master sheet'!$D$11="English"),"Promoted",IF(AND(FJ47&lt;36,'Master sheet'!$D$11="Hindi"),"पुनः परीक्षा","Re-Exam"))))),"")</f>
        <v/>
      </c>
      <c r="FO47" s="54" t="str">
        <f>IF(OR($E47="",$G47=""),"",IF(AND($E$3=6,'Marks Entry 6th'!CB46=""),"",IF(AND($E$3=7,'Marks Entry 7th'!CB46=""),"",IF(AND($E$3=6),'Marks Entry 6th'!CB46,IF(AND($E$3=7),'Marks Entry 7th'!CB46,"")))))</f>
        <v/>
      </c>
      <c r="FP47" s="54" t="str">
        <f>IF(OR($E47="",$G47=""),"",IF(AND($E$3=6,'Marks Entry 6th'!CC46=""),"",IF(AND($E$3=7,'Marks Entry 7th'!CC46=""),"",IF(AND($E$3=6),'Marks Entry 6th'!CC46,IF(AND($E$3=7),'Marks Entry 7th'!CC46,"")))))</f>
        <v/>
      </c>
      <c r="FQ47" s="55"/>
      <c r="FY47" s="57">
        <f>IF(AND($E$3=6),'Marks Entry 6th'!I46,IF(AND($E$3=7),'Marks Entry 7th'!I46,""))</f>
        <v>0</v>
      </c>
      <c r="FZ47" s="57">
        <f t="shared" si="94"/>
        <v>0</v>
      </c>
    </row>
    <row r="48" spans="1:182" ht="18.95" customHeight="1">
      <c r="A48" s="69">
        <v>41</v>
      </c>
      <c r="B48" s="69" t="str">
        <f>IF(OR(FY48=0,FY48=""),"",IF(AND($E$3=6),'Marks Entry 6th'!I47,IF(AND($E$3=7),'Marks Entry 7th'!I47,"")))</f>
        <v/>
      </c>
      <c r="C48" s="70" t="str">
        <f>IF(OR(B48=0,B48=""),"",IF(AND($E$3=6,'Marks Entry 6th'!B47=""),"",IF(AND($E$3=7,'Marks Entry 7th'!B47=""),"",IF(AND($E$3=6,'Marks Entry 6th'!B47),'Marks Entry 6th'!B47,IF(AND($E$3=7),'Marks Entry 7th'!B47,"")))))</f>
        <v/>
      </c>
      <c r="D48" s="70" t="str">
        <f>IF(OR(B48=0,B48=""),"",IF(AND($E$3=6,'Marks Entry 6th'!C47=""),"",IF(AND($E$3=7,'Marks Entry 7th'!C47=""),"",IF(AND($E$3=6),'Marks Entry 6th'!C47,IF(AND($E$3=7),'Marks Entry 7th'!C47,"")))))</f>
        <v/>
      </c>
      <c r="E48" s="307" t="str">
        <f>IF(OR(B48=0,B48=""),"",IF(AND($E$3=6,'Marks Entry 6th'!E47=""),"",IF(AND($E$3=7,'Marks Entry 7th'!E47=""),"",IF(AND($E$3=6),'Marks Entry 6th'!E47,IF(AND($E$3=7),'Marks Entry 7th'!E47,"")))))</f>
        <v/>
      </c>
      <c r="F48" s="70" t="str">
        <f>IF(OR(B48=0,B48=""),"",IF(AND($E$3=6,'Marks Entry 6th'!D47=""),"",IF(AND($E$3=7,'Marks Entry 7th'!D47=""),"",IF(AND($E$3=6),'Marks Entry 6th'!D47,IF(AND($E$3=7),'Marks Entry 7th'!D47,"")))))</f>
        <v/>
      </c>
      <c r="G48" s="306" t="str">
        <f>IF(OR(B48=0,B48=""),"",IF(AND($E$3=6,'Marks Entry 6th'!F47=""),"",IF(AND($E$3=7,'Marks Entry 7th'!F47=""),"",IF(AND($E$3=6),UPPER('Marks Entry 6th'!F47),IF(AND($E$3=7),UPPER('Marks Entry 7th'!F47),"")))))</f>
        <v/>
      </c>
      <c r="H48" s="306" t="str">
        <f>IF(OR(B48=0,B48=""),"",IF(AND($E$3=6,'Marks Entry 6th'!G47=""),"",IF(AND($E$3=7,'Marks Entry 7th'!G47=""),"",IF(AND($E$3=6),UPPER('Marks Entry 6th'!G47),IF(AND($E$3=7),UPPER('Marks Entry 7th'!G47),"")))))</f>
        <v/>
      </c>
      <c r="I48" s="306" t="str">
        <f>IF(OR(B48=0,B48=""),"",IF(AND($E$3=6,'Marks Entry 6th'!H47=""),"",IF(AND($E$3=7,'Marks Entry 7th'!H47=""),"",IF(AND($E$3=6),UPPER('Marks Entry 6th'!H47),IF(AND($E$3=7),UPPER('Marks Entry 7th'!H47),"")))))</f>
        <v/>
      </c>
      <c r="J48" s="65" t="str">
        <f>IF(OR(B48=0,B48=""),"",IF(AND($E$3=6,'Marks Entry 6th'!J47=""),"",IF(AND($E$3=7,'Marks Entry 7th'!J47=""),"",IF(AND($E$3=6),'Marks Entry 6th'!J47,IF(AND($E$3=7),'Marks Entry 7th'!J47,"")))))</f>
        <v/>
      </c>
      <c r="K48" s="65" t="str">
        <f>IF(OR(B48=0,B48=""),"",IF(AND($E$3=6,'Marks Entry 6th'!K47=""),"",IF(AND($E$3=7,'Marks Entry 7th'!K47=""),"",IF(AND($E$3=6),'Marks Entry 6th'!K47,IF(AND($E$3=7),'Marks Entry 7th'!K47,"")))))</f>
        <v/>
      </c>
      <c r="L48" s="121" t="str">
        <f>IF(OR($E48="",$G48=""),"",IF(AND($E$3=6),'Marks Entry 6th'!L47,IF(AND($E$3=7),'Marks Entry 7th'!L47,"")))</f>
        <v/>
      </c>
      <c r="M48" s="121" t="str">
        <f>IF(OR($E48="",$G48=""),"",IF(AND($E$3=6),'Marks Entry 6th'!M47,IF(AND($E$3=7),'Marks Entry 7th'!M47,"")))</f>
        <v/>
      </c>
      <c r="N48" s="121" t="str">
        <f>IF(OR($E48="",$G48=""),"",IF(AND($E$3=6),'Marks Entry 6th'!N47,IF(AND($E$3=7),'Marks Entry 7th'!N47,"")))</f>
        <v/>
      </c>
      <c r="O48" s="121" t="str">
        <f>IF(OR($E48="",$G48=""),"",IF(AND($E$3=6),'Marks Entry 6th'!O47,IF(AND($E$3=7),'Marks Entry 7th'!O47,"")))</f>
        <v/>
      </c>
      <c r="P48" s="63" t="str">
        <f t="shared" si="4"/>
        <v/>
      </c>
      <c r="Q48" s="121" t="str">
        <f>IF(OR($E48="",$G48=""),"",IF(AND($E$3=6),'Marks Entry 6th'!P47,IF(AND($E$3=7),'Marks Entry 7th'!P47,"")))</f>
        <v/>
      </c>
      <c r="R48" s="121" t="str">
        <f>IF(OR($E48="",$G48=""),"",IF(AND($E$3=6),'Marks Entry 6th'!Q47,IF(AND($E$3=7),'Marks Entry 7th'!Q47,"")))</f>
        <v/>
      </c>
      <c r="S48" s="66" t="str">
        <f t="shared" si="5"/>
        <v/>
      </c>
      <c r="T48" s="63">
        <f t="shared" si="6"/>
        <v>0</v>
      </c>
      <c r="U48" s="68" t="str">
        <f>IF(OR($E48="",$G48=""),"",IF(AND($E$3=6),'Marks Entry 6th'!R47,IF(AND($E$3=7),'Marks Entry 7th'!R47,"")))</f>
        <v/>
      </c>
      <c r="V48" s="68" t="str">
        <f>IF(OR($E48="",$G48=""),"",IF(AND($E$3=6),'Marks Entry 6th'!S47,IF(AND($E$3=7),'Marks Entry 7th'!S47,"")))</f>
        <v/>
      </c>
      <c r="W48" s="67" t="str">
        <f t="shared" si="7"/>
        <v/>
      </c>
      <c r="X48" s="63" t="str">
        <f t="shared" si="8"/>
        <v/>
      </c>
      <c r="Y48" s="109">
        <f t="shared" si="9"/>
        <v>0</v>
      </c>
      <c r="Z48" s="109" t="str">
        <f t="shared" si="10"/>
        <v/>
      </c>
      <c r="AA48" s="109" t="str">
        <f t="shared" si="11"/>
        <v/>
      </c>
      <c r="AB48" s="109" t="str">
        <f t="shared" si="12"/>
        <v/>
      </c>
      <c r="AC48" s="109" t="str">
        <f t="shared" si="13"/>
        <v/>
      </c>
      <c r="AD48" s="111" t="str">
        <f t="shared" si="14"/>
        <v/>
      </c>
      <c r="AE48" s="121" t="str">
        <f>IF(OR($E48="",$G48=""),"",IF(AND($E$3=6),'Marks Entry 6th'!T47,IF(AND($E$3=7),'Marks Entry 7th'!T47,"")))</f>
        <v/>
      </c>
      <c r="AF48" s="121" t="str">
        <f>IF(OR($E48="",$G48=""),"",IF(AND($E$3=6),'Marks Entry 6th'!U47,IF(AND($E$3=7),'Marks Entry 7th'!U47,"")))</f>
        <v/>
      </c>
      <c r="AG48" s="121" t="str">
        <f>IF(OR($E48="",$G48=""),"",IF(AND($E$3=6),'Marks Entry 6th'!V47,IF(AND($E$3=7),'Marks Entry 7th'!V47,"")))</f>
        <v/>
      </c>
      <c r="AH48" s="121" t="str">
        <f>IF(OR($E48="",$G48=""),"",IF(AND($E$3=6),'Marks Entry 6th'!W47,IF(AND($E$3=7),'Marks Entry 7th'!W47,"")))</f>
        <v/>
      </c>
      <c r="AI48" s="63" t="str">
        <f t="shared" si="15"/>
        <v/>
      </c>
      <c r="AJ48" s="121" t="str">
        <f>IF(OR($E48="",$G48=""),"",IF(AND($E$3=6),'Marks Entry 6th'!X47,IF(AND($E$3=7),'Marks Entry 7th'!X47,"")))</f>
        <v/>
      </c>
      <c r="AK48" s="121" t="str">
        <f>IF(OR($E48="",$G48=""),"",IF(AND($E$3=6),'Marks Entry 6th'!Y47,IF(AND($E$3=7),'Marks Entry 7th'!Y47,"")))</f>
        <v/>
      </c>
      <c r="AL48" s="66" t="str">
        <f t="shared" si="16"/>
        <v/>
      </c>
      <c r="AM48" s="63">
        <f t="shared" si="17"/>
        <v>0</v>
      </c>
      <c r="AN48" s="68" t="str">
        <f>IF(OR($E48="",$G48=""),"",IF(AND($E$3=6),'Marks Entry 6th'!Z47,IF(AND($E$3=7),'Marks Entry 7th'!Z47,"")))</f>
        <v/>
      </c>
      <c r="AO48" s="68" t="str">
        <f>IF(OR($E48="",$G48=""),"",IF(AND($E$3=6),'Marks Entry 6th'!AA47,IF(AND($E$3=7),'Marks Entry 7th'!AA47,"")))</f>
        <v/>
      </c>
      <c r="AP48" s="66" t="str">
        <f t="shared" si="18"/>
        <v/>
      </c>
      <c r="AQ48" s="63" t="str">
        <f t="shared" si="19"/>
        <v/>
      </c>
      <c r="AR48" s="109">
        <f t="shared" si="20"/>
        <v>0</v>
      </c>
      <c r="AS48" s="109" t="str">
        <f t="shared" si="21"/>
        <v/>
      </c>
      <c r="AT48" s="109" t="str">
        <f t="shared" si="22"/>
        <v/>
      </c>
      <c r="AU48" s="109" t="str">
        <f t="shared" si="23"/>
        <v/>
      </c>
      <c r="AV48" s="109" t="str">
        <f t="shared" si="24"/>
        <v/>
      </c>
      <c r="AW48" s="111" t="str">
        <f t="shared" si="25"/>
        <v/>
      </c>
      <c r="AX48" s="314" t="str">
        <f>IF(OR($E48="",$G48=""),"",IF(AND($E$3=6),'Marks Entry 6th'!AB47,IF(AND($E$3=7),'Marks Entry 7th'!AB47,"")))</f>
        <v/>
      </c>
      <c r="AY48" s="121" t="str">
        <f>IF(OR($E48="",$G48=""),"",IF(AND($E$3=6),'Marks Entry 6th'!AC47,IF(AND($E$3=7),'Marks Entry 7th'!AC47,"")))</f>
        <v/>
      </c>
      <c r="AZ48" s="121" t="str">
        <f>IF(OR($E48="",$G48=""),"",IF(AND($E$3=6),'Marks Entry 6th'!AD47,IF(AND($E$3=7),'Marks Entry 7th'!AD47,"")))</f>
        <v/>
      </c>
      <c r="BA48" s="121" t="str">
        <f>IF(OR($E48="",$G48=""),"",IF(AND($E$3=6),'Marks Entry 6th'!AE47,IF(AND($E$3=7),'Marks Entry 7th'!AE47,"")))</f>
        <v/>
      </c>
      <c r="BB48" s="121" t="str">
        <f>IF(OR($E48="",$G48=""),"",IF(AND($E$3=6),'Marks Entry 6th'!AF47,IF(AND($E$3=7),'Marks Entry 7th'!AF47,"")))</f>
        <v/>
      </c>
      <c r="BC48" s="63" t="str">
        <f t="shared" si="26"/>
        <v/>
      </c>
      <c r="BD48" s="121" t="str">
        <f>IF(OR($E48="",$G48=""),"",IF(AND($E$3=6),'Marks Entry 6th'!AG47,IF(AND($E$3=7),'Marks Entry 7th'!AG47,"")))</f>
        <v/>
      </c>
      <c r="BE48" s="121" t="str">
        <f>IF(OR($E48="",$G48=""),"",IF(AND($E$3=6),'Marks Entry 6th'!AH47,IF(AND($E$3=7),'Marks Entry 7th'!AH47,"")))</f>
        <v/>
      </c>
      <c r="BF48" s="66" t="str">
        <f t="shared" si="27"/>
        <v/>
      </c>
      <c r="BG48" s="63">
        <f t="shared" si="28"/>
        <v>0</v>
      </c>
      <c r="BH48" s="68" t="str">
        <f>IF(OR($E48="",$G48=""),"",IF(AND($E$3=6),'Marks Entry 6th'!AI47,IF(AND($E$3=7),'Marks Entry 7th'!AI47,"")))</f>
        <v/>
      </c>
      <c r="BI48" s="68" t="str">
        <f>IF(OR($E48="",$G48=""),"",IF(AND($E$3=6),'Marks Entry 6th'!AJ47,IF(AND($E$3=7),'Marks Entry 7th'!AJ47,"")))</f>
        <v/>
      </c>
      <c r="BJ48" s="66" t="str">
        <f t="shared" si="29"/>
        <v/>
      </c>
      <c r="BK48" s="63" t="str">
        <f t="shared" si="30"/>
        <v/>
      </c>
      <c r="BL48" s="109">
        <f t="shared" si="31"/>
        <v>0</v>
      </c>
      <c r="BM48" s="109" t="str">
        <f t="shared" si="32"/>
        <v/>
      </c>
      <c r="BN48" s="109" t="str">
        <f t="shared" si="33"/>
        <v/>
      </c>
      <c r="BO48" s="109" t="str">
        <f t="shared" si="34"/>
        <v/>
      </c>
      <c r="BP48" s="109" t="str">
        <f t="shared" si="35"/>
        <v/>
      </c>
      <c r="BQ48" s="111" t="str">
        <f t="shared" si="36"/>
        <v/>
      </c>
      <c r="BR48" s="121" t="str">
        <f>IF(OR($E48="",$G48=""),"",IF(AND($E$3=6),'Marks Entry 6th'!AK47,IF(AND($E$3=7),'Marks Entry 7th'!AK47,"")))</f>
        <v/>
      </c>
      <c r="BS48" s="121" t="str">
        <f>IF(OR($E48="",$G48=""),"",IF(AND($E$3=6),'Marks Entry 6th'!AL47,IF(AND($E$3=7),'Marks Entry 7th'!AL47,"")))</f>
        <v/>
      </c>
      <c r="BT48" s="121" t="str">
        <f>IF(OR($E48="",$G48=""),"",IF(AND($E$3=6),'Marks Entry 6th'!AM47,IF(AND($E$3=7),'Marks Entry 7th'!AM47,"")))</f>
        <v/>
      </c>
      <c r="BU48" s="121" t="str">
        <f>IF(OR($E48="",$G48=""),"",IF(AND($E$3=6),'Marks Entry 6th'!AN47,IF(AND($E$3=7),'Marks Entry 7th'!AN47,"")))</f>
        <v/>
      </c>
      <c r="BV48" s="63" t="str">
        <f t="shared" si="37"/>
        <v/>
      </c>
      <c r="BW48" s="121" t="str">
        <f>IF(OR($E48="",$G48=""),"",IF(AND($E$3=6),'Marks Entry 6th'!AO47,IF(AND($E$3=7),'Marks Entry 7th'!AO47,"")))</f>
        <v/>
      </c>
      <c r="BX48" s="121" t="str">
        <f>IF(OR($E48="",$G48=""),"",IF(AND($E$3=6),'Marks Entry 6th'!AP47,IF(AND($E$3=7),'Marks Entry 7th'!AP47,"")))</f>
        <v/>
      </c>
      <c r="BY48" s="66" t="str">
        <f t="shared" si="38"/>
        <v/>
      </c>
      <c r="BZ48" s="63">
        <f t="shared" si="39"/>
        <v>0</v>
      </c>
      <c r="CA48" s="68" t="str">
        <f>IF(OR($E48="",$G48=""),"",IF(AND($E$3=6),'Marks Entry 6th'!AQ47,IF(AND($E$3=7),'Marks Entry 7th'!AQ47,"")))</f>
        <v/>
      </c>
      <c r="CB48" s="68" t="str">
        <f>IF(OR($E48="",$G48=""),"",IF(AND($E$3=6),'Marks Entry 6th'!AR47,IF(AND($E$3=7),'Marks Entry 7th'!AR47,"")))</f>
        <v/>
      </c>
      <c r="CC48" s="66" t="str">
        <f t="shared" si="40"/>
        <v/>
      </c>
      <c r="CD48" s="63" t="str">
        <f t="shared" si="41"/>
        <v/>
      </c>
      <c r="CE48" s="109">
        <f t="shared" si="42"/>
        <v>0</v>
      </c>
      <c r="CF48" s="109" t="str">
        <f t="shared" si="43"/>
        <v/>
      </c>
      <c r="CG48" s="109" t="str">
        <f t="shared" si="44"/>
        <v/>
      </c>
      <c r="CH48" s="109" t="str">
        <f t="shared" si="45"/>
        <v/>
      </c>
      <c r="CI48" s="109" t="str">
        <f t="shared" si="46"/>
        <v/>
      </c>
      <c r="CJ48" s="111" t="str">
        <f t="shared" si="47"/>
        <v/>
      </c>
      <c r="CK48" s="121" t="str">
        <f>IF(OR($E48="",$G48=""),"",IF(AND($E$3=6),'Marks Entry 6th'!AS47,IF(AND($E$3=7),'Marks Entry 7th'!AS47,"")))</f>
        <v/>
      </c>
      <c r="CL48" s="121" t="str">
        <f>IF(OR($E48="",$G48=""),"",IF(AND($E$3=6),'Marks Entry 6th'!AT47,IF(AND($E$3=7),'Marks Entry 7th'!AT47,"")))</f>
        <v/>
      </c>
      <c r="CM48" s="121" t="str">
        <f>IF(OR($E48="",$G48=""),"",IF(AND($E$3=6),'Marks Entry 6th'!AU47,IF(AND($E$3=7),'Marks Entry 7th'!AU47,"")))</f>
        <v/>
      </c>
      <c r="CN48" s="121" t="str">
        <f>IF(OR($E48="",$G48=""),"",IF(AND($E$3=6),'Marks Entry 6th'!AV47,IF(AND($E$3=7),'Marks Entry 7th'!AV47,"")))</f>
        <v/>
      </c>
      <c r="CO48" s="63" t="str">
        <f t="shared" si="48"/>
        <v/>
      </c>
      <c r="CP48" s="121" t="str">
        <f>IF(OR($E48="",$G48=""),"",IF(AND($E$3=6),'Marks Entry 6th'!AW47,IF(AND($E$3=7),'Marks Entry 7th'!AW47,"")))</f>
        <v/>
      </c>
      <c r="CQ48" s="121" t="str">
        <f>IF(OR($E48="",$G48=""),"",IF(AND($E$3=6),'Marks Entry 6th'!AX47,IF(AND($E$3=7),'Marks Entry 7th'!AX47,"")))</f>
        <v/>
      </c>
      <c r="CR48" s="66" t="str">
        <f t="shared" si="49"/>
        <v/>
      </c>
      <c r="CS48" s="63">
        <f t="shared" si="50"/>
        <v>0</v>
      </c>
      <c r="CT48" s="68" t="str">
        <f>IF(OR($E48="",$G48=""),"",IF(AND($E$3=6),'Marks Entry 6th'!AY47,IF(AND($E$3=7),'Marks Entry 7th'!AY47,"")))</f>
        <v/>
      </c>
      <c r="CU48" s="68" t="str">
        <f>IF(OR($E48="",$G48=""),"",IF(AND($E$3=6),'Marks Entry 6th'!AZ47,IF(AND($E$3=7),'Marks Entry 7th'!AZ47,"")))</f>
        <v/>
      </c>
      <c r="CV48" s="66" t="str">
        <f t="shared" si="51"/>
        <v/>
      </c>
      <c r="CW48" s="63" t="str">
        <f t="shared" si="52"/>
        <v/>
      </c>
      <c r="CX48" s="109">
        <f t="shared" si="53"/>
        <v>0</v>
      </c>
      <c r="CY48" s="109" t="str">
        <f t="shared" si="54"/>
        <v/>
      </c>
      <c r="CZ48" s="109" t="str">
        <f t="shared" si="55"/>
        <v/>
      </c>
      <c r="DA48" s="109" t="str">
        <f t="shared" si="56"/>
        <v/>
      </c>
      <c r="DB48" s="109" t="str">
        <f t="shared" si="57"/>
        <v/>
      </c>
      <c r="DC48" s="111" t="str">
        <f t="shared" si="58"/>
        <v/>
      </c>
      <c r="DD48" s="121" t="str">
        <f>IF(OR($E48="",$G48=""),"",IF(AND($E$3=6),'Marks Entry 6th'!BA47,IF(AND($E$3=7),'Marks Entry 7th'!BA47,"")))</f>
        <v/>
      </c>
      <c r="DE48" s="121" t="str">
        <f>IF(OR($E48="",$G48=""),"",IF(AND($E$3=6),'Marks Entry 6th'!BB47,IF(AND($E$3=7),'Marks Entry 7th'!BB47,"")))</f>
        <v/>
      </c>
      <c r="DF48" s="121" t="str">
        <f>IF(OR($E48="",$G48=""),"",IF(AND($E$3=6),'Marks Entry 6th'!BC47,IF(AND($E$3=7),'Marks Entry 7th'!BC47,"")))</f>
        <v/>
      </c>
      <c r="DG48" s="121" t="str">
        <f>IF(OR($E48="",$G48=""),"",IF(AND($E$3=6),'Marks Entry 6th'!BD47,IF(AND($E$3=7),'Marks Entry 7th'!BD47,"")))</f>
        <v/>
      </c>
      <c r="DH48" s="63" t="str">
        <f t="shared" si="59"/>
        <v/>
      </c>
      <c r="DI48" s="121" t="str">
        <f>IF(OR($E48="",$G48=""),"",IF(AND($E$3=6),'Marks Entry 6th'!BE47,IF(AND($E$3=7),'Marks Entry 7th'!BE47,"")))</f>
        <v/>
      </c>
      <c r="DJ48" s="121" t="str">
        <f>IF(OR($E48="",$G48=""),"",IF(AND($E$3=6),'Marks Entry 6th'!BF47,IF(AND($E$3=7),'Marks Entry 7th'!BF47,"")))</f>
        <v/>
      </c>
      <c r="DK48" s="66" t="str">
        <f t="shared" si="60"/>
        <v/>
      </c>
      <c r="DL48" s="63">
        <f t="shared" si="61"/>
        <v>0</v>
      </c>
      <c r="DM48" s="68" t="str">
        <f>IF(OR($E48="",$G48=""),"",IF(AND($E$3=6),'Marks Entry 6th'!BG47,IF(AND($E$3=7),'Marks Entry 7th'!BG47,"")))</f>
        <v/>
      </c>
      <c r="DN48" s="68" t="str">
        <f>IF(OR($E48="",$G48=""),"",IF(AND($E$3=6),'Marks Entry 6th'!BH47,IF(AND($E$3=7),'Marks Entry 7th'!BH47,"")))</f>
        <v/>
      </c>
      <c r="DO48" s="66" t="str">
        <f t="shared" si="62"/>
        <v/>
      </c>
      <c r="DP48" s="63" t="str">
        <f t="shared" si="63"/>
        <v/>
      </c>
      <c r="DQ48" s="109">
        <f t="shared" si="64"/>
        <v>0</v>
      </c>
      <c r="DR48" s="109" t="str">
        <f t="shared" si="65"/>
        <v/>
      </c>
      <c r="DS48" s="109" t="str">
        <f t="shared" si="66"/>
        <v/>
      </c>
      <c r="DT48" s="109" t="str">
        <f t="shared" si="67"/>
        <v/>
      </c>
      <c r="DU48" s="109" t="str">
        <f t="shared" si="68"/>
        <v/>
      </c>
      <c r="DV48" s="111" t="str">
        <f t="shared" si="69"/>
        <v/>
      </c>
      <c r="DW48" s="53" t="str">
        <f>IF(OR($E48="",$G48=""),"",IF(AND($E$3=6),'Marks Entry 6th'!BI47,IF(AND($E$3=7),'Marks Entry 7th'!BI47,"")))</f>
        <v/>
      </c>
      <c r="DX48" s="53" t="str">
        <f>IF(OR($E48="",$G48=""),"",IF(AND($E$3=6),'Marks Entry 6th'!BJ47,IF(AND($E$3=7),'Marks Entry 7th'!BJ47,"")))</f>
        <v/>
      </c>
      <c r="DY48" s="53" t="str">
        <f>IF(OR($E48="",$G48=""),"",IF(AND($E$3=6),'Marks Entry 6th'!BK47,IF(AND($E$3=7),'Marks Entry 7th'!BK47,"")))</f>
        <v/>
      </c>
      <c r="DZ48" s="53" t="str">
        <f>IF(OR($E48="",$G48=""),"",IF(AND($E$3=6),'Marks Entry 6th'!BL47,IF(AND($E$3=7),'Marks Entry 7th'!BL47,"")))</f>
        <v/>
      </c>
      <c r="EA48" s="53" t="str">
        <f>IF(OR($E48="",$G48=""),"",IF(AND($E$3=6),'Marks Entry 6th'!BM47,IF(AND($E$3=7),'Marks Entry 7th'!BM47,"")))</f>
        <v/>
      </c>
      <c r="EB48" s="122" t="str">
        <f t="shared" si="70"/>
        <v/>
      </c>
      <c r="EC48" s="123">
        <f t="shared" si="71"/>
        <v>0</v>
      </c>
      <c r="ED48" s="123" t="str">
        <f t="shared" si="72"/>
        <v/>
      </c>
      <c r="EE48" s="123" t="str">
        <f t="shared" si="73"/>
        <v/>
      </c>
      <c r="EF48" s="110" t="str">
        <f t="shared" si="74"/>
        <v/>
      </c>
      <c r="EG48" s="53" t="str">
        <f>IF(OR($E48="",$G48=""),"",IF(AND($E$3=6),'Marks Entry 6th'!BN47,IF(AND($E$3=7),'Marks Entry 7th'!BN47,"")))</f>
        <v/>
      </c>
      <c r="EH48" s="53" t="str">
        <f>IF(OR($E48="",$G48=""),"",IF(AND($E$3=6),'Marks Entry 6th'!BO47,IF(AND($E$3=7),'Marks Entry 7th'!BO47,"")))</f>
        <v/>
      </c>
      <c r="EI48" s="53" t="str">
        <f>IF(OR($E48="",$G48=""),"",IF(AND($E$3=6),'Marks Entry 6th'!BP47,IF(AND($E$3=7),'Marks Entry 7th'!BP47,"")))</f>
        <v/>
      </c>
      <c r="EJ48" s="53" t="str">
        <f>IF(OR($E48="",$G48=""),"",IF(AND($E$3=6),'Marks Entry 6th'!BQ47,IF(AND($E$3=7),'Marks Entry 7th'!BQ47,"")))</f>
        <v/>
      </c>
      <c r="EK48" s="53" t="str">
        <f>IF(OR($E48="",$G48=""),"",IF(AND($E$3=6),'Marks Entry 6th'!BR47,IF(AND($E$3=7),'Marks Entry 7th'!BR47,"")))</f>
        <v/>
      </c>
      <c r="EL48" s="122" t="str">
        <f t="shared" si="75"/>
        <v/>
      </c>
      <c r="EM48" s="123">
        <f t="shared" si="76"/>
        <v>0</v>
      </c>
      <c r="EN48" s="123" t="str">
        <f t="shared" si="77"/>
        <v/>
      </c>
      <c r="EO48" s="123" t="str">
        <f t="shared" si="78"/>
        <v/>
      </c>
      <c r="EP48" s="110" t="str">
        <f t="shared" si="79"/>
        <v/>
      </c>
      <c r="EQ48" s="53" t="str">
        <f>IF(OR($E48="",$G48=""),"",IF(AND($E$3=6),'Marks Entry 6th'!BS47,IF(AND($E$3=7),'Marks Entry 7th'!BS47,"")))</f>
        <v/>
      </c>
      <c r="ER48" s="53" t="str">
        <f>IF(OR($E48="",$G48=""),"",IF(AND($E$3=6),'Marks Entry 6th'!BT47,IF(AND($E$3=7),'Marks Entry 7th'!BT47,"")))</f>
        <v/>
      </c>
      <c r="ES48" s="53" t="str">
        <f>IF(OR($E48="",$G48=""),"",IF(AND($E$3=6),'Marks Entry 6th'!BU47,IF(AND($E$3=7),'Marks Entry 7th'!BU47,"")))</f>
        <v/>
      </c>
      <c r="ET48" s="53" t="str">
        <f>IF(OR($E48="",$G48=""),"",IF(AND($E$3=6),'Marks Entry 6th'!BV47,IF(AND($E$3=7),'Marks Entry 7th'!BV47,"")))</f>
        <v/>
      </c>
      <c r="EU48" s="53" t="str">
        <f>IF(OR($E48="",$G48=""),"",IF(AND($E$3=6),'Marks Entry 6th'!BW47,IF(AND($E$3=7),'Marks Entry 7th'!BW47,"")))</f>
        <v/>
      </c>
      <c r="EV48" s="122" t="str">
        <f t="shared" si="80"/>
        <v/>
      </c>
      <c r="EW48" s="123">
        <f t="shared" si="81"/>
        <v>0</v>
      </c>
      <c r="EX48" s="123" t="str">
        <f t="shared" si="82"/>
        <v/>
      </c>
      <c r="EY48" s="123" t="str">
        <f t="shared" si="83"/>
        <v/>
      </c>
      <c r="EZ48" s="110" t="str">
        <f t="shared" si="84"/>
        <v/>
      </c>
      <c r="FA48" s="373" t="str">
        <f>IF(OR($E48="",$G48=""),"",IF(AND('Marks Entry 6th'!BX47="",'Marks Entry 7th'!BX47=""),"",IF(AND($E$3=6),'Marks Entry 6th'!BX47,IF(AND($E$3=7),'Marks Entry 7th'!BX47,""))))</f>
        <v/>
      </c>
      <c r="FB48" s="373" t="str">
        <f>IF(OR($E48="",$G48=""),"",IF(AND('Marks Entry 6th'!BY47="",'Marks Entry 7th'!BY47=""),"",IF(AND($E$3=6),'Marks Entry 6th'!BY47,IF(AND($E$3=7),'Marks Entry 7th'!BY47,""))))</f>
        <v/>
      </c>
      <c r="FC48" s="374" t="str">
        <f t="shared" si="85"/>
        <v/>
      </c>
      <c r="FD48" s="110" t="str">
        <f t="shared" si="86"/>
        <v/>
      </c>
      <c r="FE48" s="373" t="str">
        <f>IF(OR($E48="",$G48=""),"",IF(AND('Marks Entry 6th'!BZ47="",'Marks Entry 7th'!BZ47=""),"",IF(AND($E$3=6),'Marks Entry 6th'!BZ47,IF(AND($E$3=7),'Marks Entry 7th'!BZ47,""))))</f>
        <v/>
      </c>
      <c r="FF48" s="373" t="str">
        <f>IF(OR($E48="",$G48=""),"",IF(AND('Marks Entry 6th'!CA47="",'Marks Entry 7th'!CA47=""),"",IF(AND($E$3=6),'Marks Entry 6th'!CA47,IF(AND($E$3=7),'Marks Entry 7th'!CA47,""))))</f>
        <v/>
      </c>
      <c r="FG48" s="374" t="str">
        <f t="shared" si="87"/>
        <v/>
      </c>
      <c r="FH48" s="110" t="str">
        <f t="shared" si="88"/>
        <v/>
      </c>
      <c r="FI48" s="79" t="str">
        <f t="shared" si="89"/>
        <v/>
      </c>
      <c r="FJ48" s="335" t="str">
        <f t="shared" si="90"/>
        <v/>
      </c>
      <c r="FK48" s="85" t="str">
        <f t="shared" si="91"/>
        <v/>
      </c>
      <c r="FL48" s="226" t="str">
        <f t="shared" si="92"/>
        <v/>
      </c>
      <c r="FM48" s="86" t="str">
        <f t="shared" si="93"/>
        <v/>
      </c>
      <c r="FN48" s="334" t="str">
        <f>IFERROR(IF(B48="NSO","NSO",IF(OR(D48="",G48="",F48=""),"",IF(AND(FJ48&gt;=36,'Master sheet'!$D$11="Hindi"),"कक्षा क्रमोन्नत",IF(AND(FJ48&gt;=36,'Master sheet'!$D$11="English"),"Promoted",IF(AND(FJ48&lt;36,'Master sheet'!$D$11="Hindi"),"पुनः परीक्षा","Re-Exam"))))),"")</f>
        <v/>
      </c>
      <c r="FO48" s="54" t="str">
        <f>IF(OR($E48="",$G48=""),"",IF(AND($E$3=6,'Marks Entry 6th'!CB47=""),"",IF(AND($E$3=7,'Marks Entry 7th'!CB47=""),"",IF(AND($E$3=6),'Marks Entry 6th'!CB47,IF(AND($E$3=7),'Marks Entry 7th'!CB47,"")))))</f>
        <v/>
      </c>
      <c r="FP48" s="54" t="str">
        <f>IF(OR($E48="",$G48=""),"",IF(AND($E$3=6,'Marks Entry 6th'!CC47=""),"",IF(AND($E$3=7,'Marks Entry 7th'!CC47=""),"",IF(AND($E$3=6),'Marks Entry 6th'!CC47,IF(AND($E$3=7),'Marks Entry 7th'!CC47,"")))))</f>
        <v/>
      </c>
      <c r="FQ48" s="55"/>
      <c r="FY48" s="57">
        <f>IF(AND($E$3=6),'Marks Entry 6th'!I47,IF(AND($E$3=7),'Marks Entry 7th'!I47,""))</f>
        <v>0</v>
      </c>
      <c r="FZ48" s="57">
        <f t="shared" si="94"/>
        <v>0</v>
      </c>
    </row>
    <row r="49" spans="1:182" ht="18.95" customHeight="1">
      <c r="A49" s="69">
        <v>42</v>
      </c>
      <c r="B49" s="69" t="str">
        <f>IF(OR(FY49=0,FY49=""),"",IF(AND($E$3=6),'Marks Entry 6th'!I48,IF(AND($E$3=7),'Marks Entry 7th'!I48,"")))</f>
        <v/>
      </c>
      <c r="C49" s="70" t="str">
        <f>IF(OR(B49=0,B49=""),"",IF(AND($E$3=6,'Marks Entry 6th'!B48=""),"",IF(AND($E$3=7,'Marks Entry 7th'!B48=""),"",IF(AND($E$3=6,'Marks Entry 6th'!B48),'Marks Entry 6th'!B48,IF(AND($E$3=7),'Marks Entry 7th'!B48,"")))))</f>
        <v/>
      </c>
      <c r="D49" s="70" t="str">
        <f>IF(OR(B49=0,B49=""),"",IF(AND($E$3=6,'Marks Entry 6th'!C48=""),"",IF(AND($E$3=7,'Marks Entry 7th'!C48=""),"",IF(AND($E$3=6),'Marks Entry 6th'!C48,IF(AND($E$3=7),'Marks Entry 7th'!C48,"")))))</f>
        <v/>
      </c>
      <c r="E49" s="307" t="str">
        <f>IF(OR(B49=0,B49=""),"",IF(AND($E$3=6,'Marks Entry 6th'!E48=""),"",IF(AND($E$3=7,'Marks Entry 7th'!E48=""),"",IF(AND($E$3=6),'Marks Entry 6th'!E48,IF(AND($E$3=7),'Marks Entry 7th'!E48,"")))))</f>
        <v/>
      </c>
      <c r="F49" s="70" t="str">
        <f>IF(OR(B49=0,B49=""),"",IF(AND($E$3=6,'Marks Entry 6th'!D48=""),"",IF(AND($E$3=7,'Marks Entry 7th'!D48=""),"",IF(AND($E$3=6),'Marks Entry 6th'!D48,IF(AND($E$3=7),'Marks Entry 7th'!D48,"")))))</f>
        <v/>
      </c>
      <c r="G49" s="306" t="str">
        <f>IF(OR(B49=0,B49=""),"",IF(AND($E$3=6,'Marks Entry 6th'!F48=""),"",IF(AND($E$3=7,'Marks Entry 7th'!F48=""),"",IF(AND($E$3=6),UPPER('Marks Entry 6th'!F48),IF(AND($E$3=7),UPPER('Marks Entry 7th'!F48),"")))))</f>
        <v/>
      </c>
      <c r="H49" s="306" t="str">
        <f>IF(OR(B49=0,B49=""),"",IF(AND($E$3=6,'Marks Entry 6th'!G48=""),"",IF(AND($E$3=7,'Marks Entry 7th'!G48=""),"",IF(AND($E$3=6),UPPER('Marks Entry 6th'!G48),IF(AND($E$3=7),UPPER('Marks Entry 7th'!G48),"")))))</f>
        <v/>
      </c>
      <c r="I49" s="306" t="str">
        <f>IF(OR(B49=0,B49=""),"",IF(AND($E$3=6,'Marks Entry 6th'!H48=""),"",IF(AND($E$3=7,'Marks Entry 7th'!H48=""),"",IF(AND($E$3=6),UPPER('Marks Entry 6th'!H48),IF(AND($E$3=7),UPPER('Marks Entry 7th'!H48),"")))))</f>
        <v/>
      </c>
      <c r="J49" s="65" t="str">
        <f>IF(OR(B49=0,B49=""),"",IF(AND($E$3=6,'Marks Entry 6th'!J48=""),"",IF(AND($E$3=7,'Marks Entry 7th'!J48=""),"",IF(AND($E$3=6),'Marks Entry 6th'!J48,IF(AND($E$3=7),'Marks Entry 7th'!J48,"")))))</f>
        <v/>
      </c>
      <c r="K49" s="65" t="str">
        <f>IF(OR(B49=0,B49=""),"",IF(AND($E$3=6,'Marks Entry 6th'!K48=""),"",IF(AND($E$3=7,'Marks Entry 7th'!K48=""),"",IF(AND($E$3=6),'Marks Entry 6th'!K48,IF(AND($E$3=7),'Marks Entry 7th'!K48,"")))))</f>
        <v/>
      </c>
      <c r="L49" s="121" t="str">
        <f>IF(OR($E49="",$G49=""),"",IF(AND($E$3=6),'Marks Entry 6th'!L48,IF(AND($E$3=7),'Marks Entry 7th'!L48,"")))</f>
        <v/>
      </c>
      <c r="M49" s="121" t="str">
        <f>IF(OR($E49="",$G49=""),"",IF(AND($E$3=6),'Marks Entry 6th'!M48,IF(AND($E$3=7),'Marks Entry 7th'!M48,"")))</f>
        <v/>
      </c>
      <c r="N49" s="121" t="str">
        <f>IF(OR($E49="",$G49=""),"",IF(AND($E$3=6),'Marks Entry 6th'!N48,IF(AND($E$3=7),'Marks Entry 7th'!N48,"")))</f>
        <v/>
      </c>
      <c r="O49" s="121" t="str">
        <f>IF(OR($E49="",$G49=""),"",IF(AND($E$3=6),'Marks Entry 6th'!O48,IF(AND($E$3=7),'Marks Entry 7th'!O48,"")))</f>
        <v/>
      </c>
      <c r="P49" s="63" t="str">
        <f t="shared" si="4"/>
        <v/>
      </c>
      <c r="Q49" s="121" t="str">
        <f>IF(OR($E49="",$G49=""),"",IF(AND($E$3=6),'Marks Entry 6th'!P48,IF(AND($E$3=7),'Marks Entry 7th'!P48,"")))</f>
        <v/>
      </c>
      <c r="R49" s="121" t="str">
        <f>IF(OR($E49="",$G49=""),"",IF(AND($E$3=6),'Marks Entry 6th'!Q48,IF(AND($E$3=7),'Marks Entry 7th'!Q48,"")))</f>
        <v/>
      </c>
      <c r="S49" s="66" t="str">
        <f t="shared" si="5"/>
        <v/>
      </c>
      <c r="T49" s="63">
        <f t="shared" si="6"/>
        <v>0</v>
      </c>
      <c r="U49" s="68" t="str">
        <f>IF(OR($E49="",$G49=""),"",IF(AND($E$3=6),'Marks Entry 6th'!R48,IF(AND($E$3=7),'Marks Entry 7th'!R48,"")))</f>
        <v/>
      </c>
      <c r="V49" s="68" t="str">
        <f>IF(OR($E49="",$G49=""),"",IF(AND($E$3=6),'Marks Entry 6th'!S48,IF(AND($E$3=7),'Marks Entry 7th'!S48,"")))</f>
        <v/>
      </c>
      <c r="W49" s="67" t="str">
        <f t="shared" si="7"/>
        <v/>
      </c>
      <c r="X49" s="63" t="str">
        <f t="shared" si="8"/>
        <v/>
      </c>
      <c r="Y49" s="109">
        <f t="shared" si="9"/>
        <v>0</v>
      </c>
      <c r="Z49" s="109" t="str">
        <f t="shared" si="10"/>
        <v/>
      </c>
      <c r="AA49" s="109" t="str">
        <f t="shared" si="11"/>
        <v/>
      </c>
      <c r="AB49" s="109" t="str">
        <f t="shared" si="12"/>
        <v/>
      </c>
      <c r="AC49" s="109" t="str">
        <f t="shared" si="13"/>
        <v/>
      </c>
      <c r="AD49" s="111" t="str">
        <f t="shared" si="14"/>
        <v/>
      </c>
      <c r="AE49" s="121" t="str">
        <f>IF(OR($E49="",$G49=""),"",IF(AND($E$3=6),'Marks Entry 6th'!T48,IF(AND($E$3=7),'Marks Entry 7th'!T48,"")))</f>
        <v/>
      </c>
      <c r="AF49" s="121" t="str">
        <f>IF(OR($E49="",$G49=""),"",IF(AND($E$3=6),'Marks Entry 6th'!U48,IF(AND($E$3=7),'Marks Entry 7th'!U48,"")))</f>
        <v/>
      </c>
      <c r="AG49" s="121" t="str">
        <f>IF(OR($E49="",$G49=""),"",IF(AND($E$3=6),'Marks Entry 6th'!V48,IF(AND($E$3=7),'Marks Entry 7th'!V48,"")))</f>
        <v/>
      </c>
      <c r="AH49" s="121" t="str">
        <f>IF(OR($E49="",$G49=""),"",IF(AND($E$3=6),'Marks Entry 6th'!W48,IF(AND($E$3=7),'Marks Entry 7th'!W48,"")))</f>
        <v/>
      </c>
      <c r="AI49" s="63" t="str">
        <f t="shared" si="15"/>
        <v/>
      </c>
      <c r="AJ49" s="121" t="str">
        <f>IF(OR($E49="",$G49=""),"",IF(AND($E$3=6),'Marks Entry 6th'!X48,IF(AND($E$3=7),'Marks Entry 7th'!X48,"")))</f>
        <v/>
      </c>
      <c r="AK49" s="121" t="str">
        <f>IF(OR($E49="",$G49=""),"",IF(AND($E$3=6),'Marks Entry 6th'!Y48,IF(AND($E$3=7),'Marks Entry 7th'!Y48,"")))</f>
        <v/>
      </c>
      <c r="AL49" s="66" t="str">
        <f t="shared" si="16"/>
        <v/>
      </c>
      <c r="AM49" s="63">
        <f t="shared" si="17"/>
        <v>0</v>
      </c>
      <c r="AN49" s="68" t="str">
        <f>IF(OR($E49="",$G49=""),"",IF(AND($E$3=6),'Marks Entry 6th'!Z48,IF(AND($E$3=7),'Marks Entry 7th'!Z48,"")))</f>
        <v/>
      </c>
      <c r="AO49" s="68" t="str">
        <f>IF(OR($E49="",$G49=""),"",IF(AND($E$3=6),'Marks Entry 6th'!AA48,IF(AND($E$3=7),'Marks Entry 7th'!AA48,"")))</f>
        <v/>
      </c>
      <c r="AP49" s="66" t="str">
        <f t="shared" si="18"/>
        <v/>
      </c>
      <c r="AQ49" s="63" t="str">
        <f t="shared" si="19"/>
        <v/>
      </c>
      <c r="AR49" s="109">
        <f t="shared" si="20"/>
        <v>0</v>
      </c>
      <c r="AS49" s="109" t="str">
        <f t="shared" si="21"/>
        <v/>
      </c>
      <c r="AT49" s="109" t="str">
        <f t="shared" si="22"/>
        <v/>
      </c>
      <c r="AU49" s="109" t="str">
        <f t="shared" si="23"/>
        <v/>
      </c>
      <c r="AV49" s="109" t="str">
        <f t="shared" si="24"/>
        <v/>
      </c>
      <c r="AW49" s="111" t="str">
        <f t="shared" si="25"/>
        <v/>
      </c>
      <c r="AX49" s="314" t="str">
        <f>IF(OR($E49="",$G49=""),"",IF(AND($E$3=6),'Marks Entry 6th'!AB48,IF(AND($E$3=7),'Marks Entry 7th'!AB48,"")))</f>
        <v/>
      </c>
      <c r="AY49" s="121" t="str">
        <f>IF(OR($E49="",$G49=""),"",IF(AND($E$3=6),'Marks Entry 6th'!AC48,IF(AND($E$3=7),'Marks Entry 7th'!AC48,"")))</f>
        <v/>
      </c>
      <c r="AZ49" s="121" t="str">
        <f>IF(OR($E49="",$G49=""),"",IF(AND($E$3=6),'Marks Entry 6th'!AD48,IF(AND($E$3=7),'Marks Entry 7th'!AD48,"")))</f>
        <v/>
      </c>
      <c r="BA49" s="121" t="str">
        <f>IF(OR($E49="",$G49=""),"",IF(AND($E$3=6),'Marks Entry 6th'!AE48,IF(AND($E$3=7),'Marks Entry 7th'!AE48,"")))</f>
        <v/>
      </c>
      <c r="BB49" s="121" t="str">
        <f>IF(OR($E49="",$G49=""),"",IF(AND($E$3=6),'Marks Entry 6th'!AF48,IF(AND($E$3=7),'Marks Entry 7th'!AF48,"")))</f>
        <v/>
      </c>
      <c r="BC49" s="63" t="str">
        <f t="shared" si="26"/>
        <v/>
      </c>
      <c r="BD49" s="121" t="str">
        <f>IF(OR($E49="",$G49=""),"",IF(AND($E$3=6),'Marks Entry 6th'!AG48,IF(AND($E$3=7),'Marks Entry 7th'!AG48,"")))</f>
        <v/>
      </c>
      <c r="BE49" s="121" t="str">
        <f>IF(OR($E49="",$G49=""),"",IF(AND($E$3=6),'Marks Entry 6th'!AH48,IF(AND($E$3=7),'Marks Entry 7th'!AH48,"")))</f>
        <v/>
      </c>
      <c r="BF49" s="66" t="str">
        <f t="shared" si="27"/>
        <v/>
      </c>
      <c r="BG49" s="63">
        <f t="shared" si="28"/>
        <v>0</v>
      </c>
      <c r="BH49" s="68" t="str">
        <f>IF(OR($E49="",$G49=""),"",IF(AND($E$3=6),'Marks Entry 6th'!AI48,IF(AND($E$3=7),'Marks Entry 7th'!AI48,"")))</f>
        <v/>
      </c>
      <c r="BI49" s="68" t="str">
        <f>IF(OR($E49="",$G49=""),"",IF(AND($E$3=6),'Marks Entry 6th'!AJ48,IF(AND($E$3=7),'Marks Entry 7th'!AJ48,"")))</f>
        <v/>
      </c>
      <c r="BJ49" s="66" t="str">
        <f t="shared" si="29"/>
        <v/>
      </c>
      <c r="BK49" s="63" t="str">
        <f t="shared" si="30"/>
        <v/>
      </c>
      <c r="BL49" s="109">
        <f t="shared" si="31"/>
        <v>0</v>
      </c>
      <c r="BM49" s="109" t="str">
        <f t="shared" si="32"/>
        <v/>
      </c>
      <c r="BN49" s="109" t="str">
        <f t="shared" si="33"/>
        <v/>
      </c>
      <c r="BO49" s="109" t="str">
        <f t="shared" si="34"/>
        <v/>
      </c>
      <c r="BP49" s="109" t="str">
        <f t="shared" si="35"/>
        <v/>
      </c>
      <c r="BQ49" s="111" t="str">
        <f t="shared" si="36"/>
        <v/>
      </c>
      <c r="BR49" s="121" t="str">
        <f>IF(OR($E49="",$G49=""),"",IF(AND($E$3=6),'Marks Entry 6th'!AK48,IF(AND($E$3=7),'Marks Entry 7th'!AK48,"")))</f>
        <v/>
      </c>
      <c r="BS49" s="121" t="str">
        <f>IF(OR($E49="",$G49=""),"",IF(AND($E$3=6),'Marks Entry 6th'!AL48,IF(AND($E$3=7),'Marks Entry 7th'!AL48,"")))</f>
        <v/>
      </c>
      <c r="BT49" s="121" t="str">
        <f>IF(OR($E49="",$G49=""),"",IF(AND($E$3=6),'Marks Entry 6th'!AM48,IF(AND($E$3=7),'Marks Entry 7th'!AM48,"")))</f>
        <v/>
      </c>
      <c r="BU49" s="121" t="str">
        <f>IF(OR($E49="",$G49=""),"",IF(AND($E$3=6),'Marks Entry 6th'!AN48,IF(AND($E$3=7),'Marks Entry 7th'!AN48,"")))</f>
        <v/>
      </c>
      <c r="BV49" s="63" t="str">
        <f t="shared" si="37"/>
        <v/>
      </c>
      <c r="BW49" s="121" t="str">
        <f>IF(OR($E49="",$G49=""),"",IF(AND($E$3=6),'Marks Entry 6th'!AO48,IF(AND($E$3=7),'Marks Entry 7th'!AO48,"")))</f>
        <v/>
      </c>
      <c r="BX49" s="121" t="str">
        <f>IF(OR($E49="",$G49=""),"",IF(AND($E$3=6),'Marks Entry 6th'!AP48,IF(AND($E$3=7),'Marks Entry 7th'!AP48,"")))</f>
        <v/>
      </c>
      <c r="BY49" s="66" t="str">
        <f t="shared" si="38"/>
        <v/>
      </c>
      <c r="BZ49" s="63">
        <f t="shared" si="39"/>
        <v>0</v>
      </c>
      <c r="CA49" s="68" t="str">
        <f>IF(OR($E49="",$G49=""),"",IF(AND($E$3=6),'Marks Entry 6th'!AQ48,IF(AND($E$3=7),'Marks Entry 7th'!AQ48,"")))</f>
        <v/>
      </c>
      <c r="CB49" s="68" t="str">
        <f>IF(OR($E49="",$G49=""),"",IF(AND($E$3=6),'Marks Entry 6th'!AR48,IF(AND($E$3=7),'Marks Entry 7th'!AR48,"")))</f>
        <v/>
      </c>
      <c r="CC49" s="66" t="str">
        <f t="shared" si="40"/>
        <v/>
      </c>
      <c r="CD49" s="63" t="str">
        <f t="shared" si="41"/>
        <v/>
      </c>
      <c r="CE49" s="109">
        <f t="shared" si="42"/>
        <v>0</v>
      </c>
      <c r="CF49" s="109" t="str">
        <f t="shared" si="43"/>
        <v/>
      </c>
      <c r="CG49" s="109" t="str">
        <f t="shared" si="44"/>
        <v/>
      </c>
      <c r="CH49" s="109" t="str">
        <f t="shared" si="45"/>
        <v/>
      </c>
      <c r="CI49" s="109" t="str">
        <f t="shared" si="46"/>
        <v/>
      </c>
      <c r="CJ49" s="111" t="str">
        <f t="shared" si="47"/>
        <v/>
      </c>
      <c r="CK49" s="121" t="str">
        <f>IF(OR($E49="",$G49=""),"",IF(AND($E$3=6),'Marks Entry 6th'!AS48,IF(AND($E$3=7),'Marks Entry 7th'!AS48,"")))</f>
        <v/>
      </c>
      <c r="CL49" s="121" t="str">
        <f>IF(OR($E49="",$G49=""),"",IF(AND($E$3=6),'Marks Entry 6th'!AT48,IF(AND($E$3=7),'Marks Entry 7th'!AT48,"")))</f>
        <v/>
      </c>
      <c r="CM49" s="121" t="str">
        <f>IF(OR($E49="",$G49=""),"",IF(AND($E$3=6),'Marks Entry 6th'!AU48,IF(AND($E$3=7),'Marks Entry 7th'!AU48,"")))</f>
        <v/>
      </c>
      <c r="CN49" s="121" t="str">
        <f>IF(OR($E49="",$G49=""),"",IF(AND($E$3=6),'Marks Entry 6th'!AV48,IF(AND($E$3=7),'Marks Entry 7th'!AV48,"")))</f>
        <v/>
      </c>
      <c r="CO49" s="63" t="str">
        <f t="shared" si="48"/>
        <v/>
      </c>
      <c r="CP49" s="121" t="str">
        <f>IF(OR($E49="",$G49=""),"",IF(AND($E$3=6),'Marks Entry 6th'!AW48,IF(AND($E$3=7),'Marks Entry 7th'!AW48,"")))</f>
        <v/>
      </c>
      <c r="CQ49" s="121" t="str">
        <f>IF(OR($E49="",$G49=""),"",IF(AND($E$3=6),'Marks Entry 6th'!AX48,IF(AND($E$3=7),'Marks Entry 7th'!AX48,"")))</f>
        <v/>
      </c>
      <c r="CR49" s="66" t="str">
        <f t="shared" si="49"/>
        <v/>
      </c>
      <c r="CS49" s="63">
        <f t="shared" si="50"/>
        <v>0</v>
      </c>
      <c r="CT49" s="68" t="str">
        <f>IF(OR($E49="",$G49=""),"",IF(AND($E$3=6),'Marks Entry 6th'!AY48,IF(AND($E$3=7),'Marks Entry 7th'!AY48,"")))</f>
        <v/>
      </c>
      <c r="CU49" s="68" t="str">
        <f>IF(OR($E49="",$G49=""),"",IF(AND($E$3=6),'Marks Entry 6th'!AZ48,IF(AND($E$3=7),'Marks Entry 7th'!AZ48,"")))</f>
        <v/>
      </c>
      <c r="CV49" s="66" t="str">
        <f t="shared" si="51"/>
        <v/>
      </c>
      <c r="CW49" s="63" t="str">
        <f t="shared" si="52"/>
        <v/>
      </c>
      <c r="CX49" s="109">
        <f t="shared" si="53"/>
        <v>0</v>
      </c>
      <c r="CY49" s="109" t="str">
        <f t="shared" si="54"/>
        <v/>
      </c>
      <c r="CZ49" s="109" t="str">
        <f t="shared" si="55"/>
        <v/>
      </c>
      <c r="DA49" s="109" t="str">
        <f t="shared" si="56"/>
        <v/>
      </c>
      <c r="DB49" s="109" t="str">
        <f t="shared" si="57"/>
        <v/>
      </c>
      <c r="DC49" s="111" t="str">
        <f t="shared" si="58"/>
        <v/>
      </c>
      <c r="DD49" s="121" t="str">
        <f>IF(OR($E49="",$G49=""),"",IF(AND($E$3=6),'Marks Entry 6th'!BA48,IF(AND($E$3=7),'Marks Entry 7th'!BA48,"")))</f>
        <v/>
      </c>
      <c r="DE49" s="121" t="str">
        <f>IF(OR($E49="",$G49=""),"",IF(AND($E$3=6),'Marks Entry 6th'!BB48,IF(AND($E$3=7),'Marks Entry 7th'!BB48,"")))</f>
        <v/>
      </c>
      <c r="DF49" s="121" t="str">
        <f>IF(OR($E49="",$G49=""),"",IF(AND($E$3=6),'Marks Entry 6th'!BC48,IF(AND($E$3=7),'Marks Entry 7th'!BC48,"")))</f>
        <v/>
      </c>
      <c r="DG49" s="121" t="str">
        <f>IF(OR($E49="",$G49=""),"",IF(AND($E$3=6),'Marks Entry 6th'!BD48,IF(AND($E$3=7),'Marks Entry 7th'!BD48,"")))</f>
        <v/>
      </c>
      <c r="DH49" s="63" t="str">
        <f t="shared" si="59"/>
        <v/>
      </c>
      <c r="DI49" s="121" t="str">
        <f>IF(OR($E49="",$G49=""),"",IF(AND($E$3=6),'Marks Entry 6th'!BE48,IF(AND($E$3=7),'Marks Entry 7th'!BE48,"")))</f>
        <v/>
      </c>
      <c r="DJ49" s="121" t="str">
        <f>IF(OR($E49="",$G49=""),"",IF(AND($E$3=6),'Marks Entry 6th'!BF48,IF(AND($E$3=7),'Marks Entry 7th'!BF48,"")))</f>
        <v/>
      </c>
      <c r="DK49" s="66" t="str">
        <f t="shared" si="60"/>
        <v/>
      </c>
      <c r="DL49" s="63">
        <f t="shared" si="61"/>
        <v>0</v>
      </c>
      <c r="DM49" s="68" t="str">
        <f>IF(OR($E49="",$G49=""),"",IF(AND($E$3=6),'Marks Entry 6th'!BG48,IF(AND($E$3=7),'Marks Entry 7th'!BG48,"")))</f>
        <v/>
      </c>
      <c r="DN49" s="68" t="str">
        <f>IF(OR($E49="",$G49=""),"",IF(AND($E$3=6),'Marks Entry 6th'!BH48,IF(AND($E$3=7),'Marks Entry 7th'!BH48,"")))</f>
        <v/>
      </c>
      <c r="DO49" s="66" t="str">
        <f t="shared" si="62"/>
        <v/>
      </c>
      <c r="DP49" s="63" t="str">
        <f t="shared" si="63"/>
        <v/>
      </c>
      <c r="DQ49" s="109">
        <f t="shared" si="64"/>
        <v>0</v>
      </c>
      <c r="DR49" s="109" t="str">
        <f t="shared" si="65"/>
        <v/>
      </c>
      <c r="DS49" s="109" t="str">
        <f t="shared" si="66"/>
        <v/>
      </c>
      <c r="DT49" s="109" t="str">
        <f t="shared" si="67"/>
        <v/>
      </c>
      <c r="DU49" s="109" t="str">
        <f t="shared" si="68"/>
        <v/>
      </c>
      <c r="DV49" s="111" t="str">
        <f t="shared" si="69"/>
        <v/>
      </c>
      <c r="DW49" s="53" t="str">
        <f>IF(OR($E49="",$G49=""),"",IF(AND($E$3=6),'Marks Entry 6th'!BI48,IF(AND($E$3=7),'Marks Entry 7th'!BI48,"")))</f>
        <v/>
      </c>
      <c r="DX49" s="53" t="str">
        <f>IF(OR($E49="",$G49=""),"",IF(AND($E$3=6),'Marks Entry 6th'!BJ48,IF(AND($E$3=7),'Marks Entry 7th'!BJ48,"")))</f>
        <v/>
      </c>
      <c r="DY49" s="53" t="str">
        <f>IF(OR($E49="",$G49=""),"",IF(AND($E$3=6),'Marks Entry 6th'!BK48,IF(AND($E$3=7),'Marks Entry 7th'!BK48,"")))</f>
        <v/>
      </c>
      <c r="DZ49" s="53" t="str">
        <f>IF(OR($E49="",$G49=""),"",IF(AND($E$3=6),'Marks Entry 6th'!BL48,IF(AND($E$3=7),'Marks Entry 7th'!BL48,"")))</f>
        <v/>
      </c>
      <c r="EA49" s="53" t="str">
        <f>IF(OR($E49="",$G49=""),"",IF(AND($E$3=6),'Marks Entry 6th'!BM48,IF(AND($E$3=7),'Marks Entry 7th'!BM48,"")))</f>
        <v/>
      </c>
      <c r="EB49" s="122" t="str">
        <f t="shared" si="70"/>
        <v/>
      </c>
      <c r="EC49" s="123">
        <f t="shared" si="71"/>
        <v>0</v>
      </c>
      <c r="ED49" s="123" t="str">
        <f t="shared" si="72"/>
        <v/>
      </c>
      <c r="EE49" s="123" t="str">
        <f t="shared" si="73"/>
        <v/>
      </c>
      <c r="EF49" s="110" t="str">
        <f t="shared" si="74"/>
        <v/>
      </c>
      <c r="EG49" s="53" t="str">
        <f>IF(OR($E49="",$G49=""),"",IF(AND($E$3=6),'Marks Entry 6th'!BN48,IF(AND($E$3=7),'Marks Entry 7th'!BN48,"")))</f>
        <v/>
      </c>
      <c r="EH49" s="53" t="str">
        <f>IF(OR($E49="",$G49=""),"",IF(AND($E$3=6),'Marks Entry 6th'!BO48,IF(AND($E$3=7),'Marks Entry 7th'!BO48,"")))</f>
        <v/>
      </c>
      <c r="EI49" s="53" t="str">
        <f>IF(OR($E49="",$G49=""),"",IF(AND($E$3=6),'Marks Entry 6th'!BP48,IF(AND($E$3=7),'Marks Entry 7th'!BP48,"")))</f>
        <v/>
      </c>
      <c r="EJ49" s="53" t="str">
        <f>IF(OR($E49="",$G49=""),"",IF(AND($E$3=6),'Marks Entry 6th'!BQ48,IF(AND($E$3=7),'Marks Entry 7th'!BQ48,"")))</f>
        <v/>
      </c>
      <c r="EK49" s="53" t="str">
        <f>IF(OR($E49="",$G49=""),"",IF(AND($E$3=6),'Marks Entry 6th'!BR48,IF(AND($E$3=7),'Marks Entry 7th'!BR48,"")))</f>
        <v/>
      </c>
      <c r="EL49" s="122" t="str">
        <f t="shared" si="75"/>
        <v/>
      </c>
      <c r="EM49" s="123">
        <f t="shared" si="76"/>
        <v>0</v>
      </c>
      <c r="EN49" s="123" t="str">
        <f t="shared" si="77"/>
        <v/>
      </c>
      <c r="EO49" s="123" t="str">
        <f t="shared" si="78"/>
        <v/>
      </c>
      <c r="EP49" s="110" t="str">
        <f t="shared" si="79"/>
        <v/>
      </c>
      <c r="EQ49" s="53" t="str">
        <f>IF(OR($E49="",$G49=""),"",IF(AND($E$3=6),'Marks Entry 6th'!BS48,IF(AND($E$3=7),'Marks Entry 7th'!BS48,"")))</f>
        <v/>
      </c>
      <c r="ER49" s="53" t="str">
        <f>IF(OR($E49="",$G49=""),"",IF(AND($E$3=6),'Marks Entry 6th'!BT48,IF(AND($E$3=7),'Marks Entry 7th'!BT48,"")))</f>
        <v/>
      </c>
      <c r="ES49" s="53" t="str">
        <f>IF(OR($E49="",$G49=""),"",IF(AND($E$3=6),'Marks Entry 6th'!BU48,IF(AND($E$3=7),'Marks Entry 7th'!BU48,"")))</f>
        <v/>
      </c>
      <c r="ET49" s="53" t="str">
        <f>IF(OR($E49="",$G49=""),"",IF(AND($E$3=6),'Marks Entry 6th'!BV48,IF(AND($E$3=7),'Marks Entry 7th'!BV48,"")))</f>
        <v/>
      </c>
      <c r="EU49" s="53" t="str">
        <f>IF(OR($E49="",$G49=""),"",IF(AND($E$3=6),'Marks Entry 6th'!BW48,IF(AND($E$3=7),'Marks Entry 7th'!BW48,"")))</f>
        <v/>
      </c>
      <c r="EV49" s="122" t="str">
        <f t="shared" si="80"/>
        <v/>
      </c>
      <c r="EW49" s="123">
        <f t="shared" si="81"/>
        <v>0</v>
      </c>
      <c r="EX49" s="123" t="str">
        <f t="shared" si="82"/>
        <v/>
      </c>
      <c r="EY49" s="123" t="str">
        <f t="shared" si="83"/>
        <v/>
      </c>
      <c r="EZ49" s="110" t="str">
        <f t="shared" si="84"/>
        <v/>
      </c>
      <c r="FA49" s="373" t="str">
        <f>IF(OR($E49="",$G49=""),"",IF(AND('Marks Entry 6th'!BX48="",'Marks Entry 7th'!BX48=""),"",IF(AND($E$3=6),'Marks Entry 6th'!BX48,IF(AND($E$3=7),'Marks Entry 7th'!BX48,""))))</f>
        <v/>
      </c>
      <c r="FB49" s="373" t="str">
        <f>IF(OR($E49="",$G49=""),"",IF(AND('Marks Entry 6th'!BY48="",'Marks Entry 7th'!BY48=""),"",IF(AND($E$3=6),'Marks Entry 6th'!BY48,IF(AND($E$3=7),'Marks Entry 7th'!BY48,""))))</f>
        <v/>
      </c>
      <c r="FC49" s="374" t="str">
        <f t="shared" si="85"/>
        <v/>
      </c>
      <c r="FD49" s="110" t="str">
        <f t="shared" si="86"/>
        <v/>
      </c>
      <c r="FE49" s="373" t="str">
        <f>IF(OR($E49="",$G49=""),"",IF(AND('Marks Entry 6th'!BZ48="",'Marks Entry 7th'!BZ48=""),"",IF(AND($E$3=6),'Marks Entry 6th'!BZ48,IF(AND($E$3=7),'Marks Entry 7th'!BZ48,""))))</f>
        <v/>
      </c>
      <c r="FF49" s="373" t="str">
        <f>IF(OR($E49="",$G49=""),"",IF(AND('Marks Entry 6th'!CA48="",'Marks Entry 7th'!CA48=""),"",IF(AND($E$3=6),'Marks Entry 6th'!CA48,IF(AND($E$3=7),'Marks Entry 7th'!CA48,""))))</f>
        <v/>
      </c>
      <c r="FG49" s="374" t="str">
        <f t="shared" si="87"/>
        <v/>
      </c>
      <c r="FH49" s="110" t="str">
        <f t="shared" si="88"/>
        <v/>
      </c>
      <c r="FI49" s="79" t="str">
        <f t="shared" si="89"/>
        <v/>
      </c>
      <c r="FJ49" s="335" t="str">
        <f t="shared" si="90"/>
        <v/>
      </c>
      <c r="FK49" s="85" t="str">
        <f t="shared" si="91"/>
        <v/>
      </c>
      <c r="FL49" s="226" t="str">
        <f t="shared" si="92"/>
        <v/>
      </c>
      <c r="FM49" s="86" t="str">
        <f t="shared" si="93"/>
        <v/>
      </c>
      <c r="FN49" s="334" t="str">
        <f>IFERROR(IF(B49="NSO","NSO",IF(OR(D49="",G49="",F49=""),"",IF(AND(FJ49&gt;=36,'Master sheet'!$D$11="Hindi"),"कक्षा क्रमोन्नत",IF(AND(FJ49&gt;=36,'Master sheet'!$D$11="English"),"Promoted",IF(AND(FJ49&lt;36,'Master sheet'!$D$11="Hindi"),"पुनः परीक्षा","Re-Exam"))))),"")</f>
        <v/>
      </c>
      <c r="FO49" s="54" t="str">
        <f>IF(OR($E49="",$G49=""),"",IF(AND($E$3=6,'Marks Entry 6th'!CB48=""),"",IF(AND($E$3=7,'Marks Entry 7th'!CB48=""),"",IF(AND($E$3=6),'Marks Entry 6th'!CB48,IF(AND($E$3=7),'Marks Entry 7th'!CB48,"")))))</f>
        <v/>
      </c>
      <c r="FP49" s="54" t="str">
        <f>IF(OR($E49="",$G49=""),"",IF(AND($E$3=6,'Marks Entry 6th'!CC48=""),"",IF(AND($E$3=7,'Marks Entry 7th'!CC48=""),"",IF(AND($E$3=6),'Marks Entry 6th'!CC48,IF(AND($E$3=7),'Marks Entry 7th'!CC48,"")))))</f>
        <v/>
      </c>
      <c r="FQ49" s="55"/>
      <c r="FY49" s="57">
        <f>IF(AND($E$3=6),'Marks Entry 6th'!I48,IF(AND($E$3=7),'Marks Entry 7th'!I48,""))</f>
        <v>0</v>
      </c>
      <c r="FZ49" s="57">
        <f t="shared" si="94"/>
        <v>0</v>
      </c>
    </row>
    <row r="50" spans="1:182" ht="18.95" customHeight="1">
      <c r="A50" s="69">
        <v>43</v>
      </c>
      <c r="B50" s="69" t="str">
        <f>IF(OR(FY50=0,FY50=""),"",IF(AND($E$3=6),'Marks Entry 6th'!I49,IF(AND($E$3=7),'Marks Entry 7th'!I49,"")))</f>
        <v/>
      </c>
      <c r="C50" s="70" t="str">
        <f>IF(OR(B50=0,B50=""),"",IF(AND($E$3=6,'Marks Entry 6th'!B49=""),"",IF(AND($E$3=7,'Marks Entry 7th'!B49=""),"",IF(AND($E$3=6,'Marks Entry 6th'!B49),'Marks Entry 6th'!B49,IF(AND($E$3=7),'Marks Entry 7th'!B49,"")))))</f>
        <v/>
      </c>
      <c r="D50" s="70" t="str">
        <f>IF(OR(B50=0,B50=""),"",IF(AND($E$3=6,'Marks Entry 6th'!C49=""),"",IF(AND($E$3=7,'Marks Entry 7th'!C49=""),"",IF(AND($E$3=6),'Marks Entry 6th'!C49,IF(AND($E$3=7),'Marks Entry 7th'!C49,"")))))</f>
        <v/>
      </c>
      <c r="E50" s="307" t="str">
        <f>IF(OR(B50=0,B50=""),"",IF(AND($E$3=6,'Marks Entry 6th'!E49=""),"",IF(AND($E$3=7,'Marks Entry 7th'!E49=""),"",IF(AND($E$3=6),'Marks Entry 6th'!E49,IF(AND($E$3=7),'Marks Entry 7th'!E49,"")))))</f>
        <v/>
      </c>
      <c r="F50" s="70" t="str">
        <f>IF(OR(B50=0,B50=""),"",IF(AND($E$3=6,'Marks Entry 6th'!D49=""),"",IF(AND($E$3=7,'Marks Entry 7th'!D49=""),"",IF(AND($E$3=6),'Marks Entry 6th'!D49,IF(AND($E$3=7),'Marks Entry 7th'!D49,"")))))</f>
        <v/>
      </c>
      <c r="G50" s="306" t="str">
        <f>IF(OR(B50=0,B50=""),"",IF(AND($E$3=6,'Marks Entry 6th'!F49=""),"",IF(AND($E$3=7,'Marks Entry 7th'!F49=""),"",IF(AND($E$3=6),UPPER('Marks Entry 6th'!F49),IF(AND($E$3=7),UPPER('Marks Entry 7th'!F49),"")))))</f>
        <v/>
      </c>
      <c r="H50" s="306" t="str">
        <f>IF(OR(B50=0,B50=""),"",IF(AND($E$3=6,'Marks Entry 6th'!G49=""),"",IF(AND($E$3=7,'Marks Entry 7th'!G49=""),"",IF(AND($E$3=6),UPPER('Marks Entry 6th'!G49),IF(AND($E$3=7),UPPER('Marks Entry 7th'!G49),"")))))</f>
        <v/>
      </c>
      <c r="I50" s="306" t="str">
        <f>IF(OR(B50=0,B50=""),"",IF(AND($E$3=6,'Marks Entry 6th'!H49=""),"",IF(AND($E$3=7,'Marks Entry 7th'!H49=""),"",IF(AND($E$3=6),UPPER('Marks Entry 6th'!H49),IF(AND($E$3=7),UPPER('Marks Entry 7th'!H49),"")))))</f>
        <v/>
      </c>
      <c r="J50" s="65" t="str">
        <f>IF(OR(B50=0,B50=""),"",IF(AND($E$3=6,'Marks Entry 6th'!J49=""),"",IF(AND($E$3=7,'Marks Entry 7th'!J49=""),"",IF(AND($E$3=6),'Marks Entry 6th'!J49,IF(AND($E$3=7),'Marks Entry 7th'!J49,"")))))</f>
        <v/>
      </c>
      <c r="K50" s="65" t="str">
        <f>IF(OR(B50=0,B50=""),"",IF(AND($E$3=6,'Marks Entry 6th'!K49=""),"",IF(AND($E$3=7,'Marks Entry 7th'!K49=""),"",IF(AND($E$3=6),'Marks Entry 6th'!K49,IF(AND($E$3=7),'Marks Entry 7th'!K49,"")))))</f>
        <v/>
      </c>
      <c r="L50" s="121" t="str">
        <f>IF(OR($E50="",$G50=""),"",IF(AND($E$3=6),'Marks Entry 6th'!L49,IF(AND($E$3=7),'Marks Entry 7th'!L49,"")))</f>
        <v/>
      </c>
      <c r="M50" s="121" t="str">
        <f>IF(OR($E50="",$G50=""),"",IF(AND($E$3=6),'Marks Entry 6th'!M49,IF(AND($E$3=7),'Marks Entry 7th'!M49,"")))</f>
        <v/>
      </c>
      <c r="N50" s="121" t="str">
        <f>IF(OR($E50="",$G50=""),"",IF(AND($E$3=6),'Marks Entry 6th'!N49,IF(AND($E$3=7),'Marks Entry 7th'!N49,"")))</f>
        <v/>
      </c>
      <c r="O50" s="121" t="str">
        <f>IF(OR($E50="",$G50=""),"",IF(AND($E$3=6),'Marks Entry 6th'!O49,IF(AND($E$3=7),'Marks Entry 7th'!O49,"")))</f>
        <v/>
      </c>
      <c r="P50" s="63" t="str">
        <f t="shared" si="4"/>
        <v/>
      </c>
      <c r="Q50" s="121" t="str">
        <f>IF(OR($E50="",$G50=""),"",IF(AND($E$3=6),'Marks Entry 6th'!P49,IF(AND($E$3=7),'Marks Entry 7th'!P49,"")))</f>
        <v/>
      </c>
      <c r="R50" s="121" t="str">
        <f>IF(OR($E50="",$G50=""),"",IF(AND($E$3=6),'Marks Entry 6th'!Q49,IF(AND($E$3=7),'Marks Entry 7th'!Q49,"")))</f>
        <v/>
      </c>
      <c r="S50" s="66" t="str">
        <f t="shared" si="5"/>
        <v/>
      </c>
      <c r="T50" s="63">
        <f t="shared" si="6"/>
        <v>0</v>
      </c>
      <c r="U50" s="68" t="str">
        <f>IF(OR($E50="",$G50=""),"",IF(AND($E$3=6),'Marks Entry 6th'!R49,IF(AND($E$3=7),'Marks Entry 7th'!R49,"")))</f>
        <v/>
      </c>
      <c r="V50" s="68" t="str">
        <f>IF(OR($E50="",$G50=""),"",IF(AND($E$3=6),'Marks Entry 6th'!S49,IF(AND($E$3=7),'Marks Entry 7th'!S49,"")))</f>
        <v/>
      </c>
      <c r="W50" s="67" t="str">
        <f t="shared" si="7"/>
        <v/>
      </c>
      <c r="X50" s="63" t="str">
        <f t="shared" si="8"/>
        <v/>
      </c>
      <c r="Y50" s="109">
        <f t="shared" si="9"/>
        <v>0</v>
      </c>
      <c r="Z50" s="109" t="str">
        <f t="shared" si="10"/>
        <v/>
      </c>
      <c r="AA50" s="109" t="str">
        <f t="shared" si="11"/>
        <v/>
      </c>
      <c r="AB50" s="109" t="str">
        <f t="shared" si="12"/>
        <v/>
      </c>
      <c r="AC50" s="109" t="str">
        <f t="shared" si="13"/>
        <v/>
      </c>
      <c r="AD50" s="111" t="str">
        <f t="shared" si="14"/>
        <v/>
      </c>
      <c r="AE50" s="121" t="str">
        <f>IF(OR($E50="",$G50=""),"",IF(AND($E$3=6),'Marks Entry 6th'!T49,IF(AND($E$3=7),'Marks Entry 7th'!T49,"")))</f>
        <v/>
      </c>
      <c r="AF50" s="121" t="str">
        <f>IF(OR($E50="",$G50=""),"",IF(AND($E$3=6),'Marks Entry 6th'!U49,IF(AND($E$3=7),'Marks Entry 7th'!U49,"")))</f>
        <v/>
      </c>
      <c r="AG50" s="121" t="str">
        <f>IF(OR($E50="",$G50=""),"",IF(AND($E$3=6),'Marks Entry 6th'!V49,IF(AND($E$3=7),'Marks Entry 7th'!V49,"")))</f>
        <v/>
      </c>
      <c r="AH50" s="121" t="str">
        <f>IF(OR($E50="",$G50=""),"",IF(AND($E$3=6),'Marks Entry 6th'!W49,IF(AND($E$3=7),'Marks Entry 7th'!W49,"")))</f>
        <v/>
      </c>
      <c r="AI50" s="63" t="str">
        <f t="shared" si="15"/>
        <v/>
      </c>
      <c r="AJ50" s="121" t="str">
        <f>IF(OR($E50="",$G50=""),"",IF(AND($E$3=6),'Marks Entry 6th'!X49,IF(AND($E$3=7),'Marks Entry 7th'!X49,"")))</f>
        <v/>
      </c>
      <c r="AK50" s="121" t="str">
        <f>IF(OR($E50="",$G50=""),"",IF(AND($E$3=6),'Marks Entry 6th'!Y49,IF(AND($E$3=7),'Marks Entry 7th'!Y49,"")))</f>
        <v/>
      </c>
      <c r="AL50" s="66" t="str">
        <f t="shared" si="16"/>
        <v/>
      </c>
      <c r="AM50" s="63">
        <f t="shared" si="17"/>
        <v>0</v>
      </c>
      <c r="AN50" s="68" t="str">
        <f>IF(OR($E50="",$G50=""),"",IF(AND($E$3=6),'Marks Entry 6th'!Z49,IF(AND($E$3=7),'Marks Entry 7th'!Z49,"")))</f>
        <v/>
      </c>
      <c r="AO50" s="68" t="str">
        <f>IF(OR($E50="",$G50=""),"",IF(AND($E$3=6),'Marks Entry 6th'!AA49,IF(AND($E$3=7),'Marks Entry 7th'!AA49,"")))</f>
        <v/>
      </c>
      <c r="AP50" s="66" t="str">
        <f t="shared" si="18"/>
        <v/>
      </c>
      <c r="AQ50" s="63" t="str">
        <f t="shared" si="19"/>
        <v/>
      </c>
      <c r="AR50" s="109">
        <f t="shared" si="20"/>
        <v>0</v>
      </c>
      <c r="AS50" s="109" t="str">
        <f t="shared" si="21"/>
        <v/>
      </c>
      <c r="AT50" s="109" t="str">
        <f t="shared" si="22"/>
        <v/>
      </c>
      <c r="AU50" s="109" t="str">
        <f t="shared" si="23"/>
        <v/>
      </c>
      <c r="AV50" s="109" t="str">
        <f t="shared" si="24"/>
        <v/>
      </c>
      <c r="AW50" s="111" t="str">
        <f t="shared" si="25"/>
        <v/>
      </c>
      <c r="AX50" s="314" t="str">
        <f>IF(OR($E50="",$G50=""),"",IF(AND($E$3=6),'Marks Entry 6th'!AB49,IF(AND($E$3=7),'Marks Entry 7th'!AB49,"")))</f>
        <v/>
      </c>
      <c r="AY50" s="121" t="str">
        <f>IF(OR($E50="",$G50=""),"",IF(AND($E$3=6),'Marks Entry 6th'!AC49,IF(AND($E$3=7),'Marks Entry 7th'!AC49,"")))</f>
        <v/>
      </c>
      <c r="AZ50" s="121" t="str">
        <f>IF(OR($E50="",$G50=""),"",IF(AND($E$3=6),'Marks Entry 6th'!AD49,IF(AND($E$3=7),'Marks Entry 7th'!AD49,"")))</f>
        <v/>
      </c>
      <c r="BA50" s="121" t="str">
        <f>IF(OR($E50="",$G50=""),"",IF(AND($E$3=6),'Marks Entry 6th'!AE49,IF(AND($E$3=7),'Marks Entry 7th'!AE49,"")))</f>
        <v/>
      </c>
      <c r="BB50" s="121" t="str">
        <f>IF(OR($E50="",$G50=""),"",IF(AND($E$3=6),'Marks Entry 6th'!AF49,IF(AND($E$3=7),'Marks Entry 7th'!AF49,"")))</f>
        <v/>
      </c>
      <c r="BC50" s="63" t="str">
        <f t="shared" si="26"/>
        <v/>
      </c>
      <c r="BD50" s="121" t="str">
        <f>IF(OR($E50="",$G50=""),"",IF(AND($E$3=6),'Marks Entry 6th'!AG49,IF(AND($E$3=7),'Marks Entry 7th'!AG49,"")))</f>
        <v/>
      </c>
      <c r="BE50" s="121" t="str">
        <f>IF(OR($E50="",$G50=""),"",IF(AND($E$3=6),'Marks Entry 6th'!AH49,IF(AND($E$3=7),'Marks Entry 7th'!AH49,"")))</f>
        <v/>
      </c>
      <c r="BF50" s="66" t="str">
        <f t="shared" si="27"/>
        <v/>
      </c>
      <c r="BG50" s="63">
        <f t="shared" si="28"/>
        <v>0</v>
      </c>
      <c r="BH50" s="68" t="str">
        <f>IF(OR($E50="",$G50=""),"",IF(AND($E$3=6),'Marks Entry 6th'!AI49,IF(AND($E$3=7),'Marks Entry 7th'!AI49,"")))</f>
        <v/>
      </c>
      <c r="BI50" s="68" t="str">
        <f>IF(OR($E50="",$G50=""),"",IF(AND($E$3=6),'Marks Entry 6th'!AJ49,IF(AND($E$3=7),'Marks Entry 7th'!AJ49,"")))</f>
        <v/>
      </c>
      <c r="BJ50" s="66" t="str">
        <f t="shared" si="29"/>
        <v/>
      </c>
      <c r="BK50" s="63" t="str">
        <f t="shared" si="30"/>
        <v/>
      </c>
      <c r="BL50" s="109">
        <f t="shared" si="31"/>
        <v>0</v>
      </c>
      <c r="BM50" s="109" t="str">
        <f t="shared" si="32"/>
        <v/>
      </c>
      <c r="BN50" s="109" t="str">
        <f t="shared" si="33"/>
        <v/>
      </c>
      <c r="BO50" s="109" t="str">
        <f t="shared" si="34"/>
        <v/>
      </c>
      <c r="BP50" s="109" t="str">
        <f t="shared" si="35"/>
        <v/>
      </c>
      <c r="BQ50" s="111" t="str">
        <f t="shared" si="36"/>
        <v/>
      </c>
      <c r="BR50" s="121" t="str">
        <f>IF(OR($E50="",$G50=""),"",IF(AND($E$3=6),'Marks Entry 6th'!AK49,IF(AND($E$3=7),'Marks Entry 7th'!AK49,"")))</f>
        <v/>
      </c>
      <c r="BS50" s="121" t="str">
        <f>IF(OR($E50="",$G50=""),"",IF(AND($E$3=6),'Marks Entry 6th'!AL49,IF(AND($E$3=7),'Marks Entry 7th'!AL49,"")))</f>
        <v/>
      </c>
      <c r="BT50" s="121" t="str">
        <f>IF(OR($E50="",$G50=""),"",IF(AND($E$3=6),'Marks Entry 6th'!AM49,IF(AND($E$3=7),'Marks Entry 7th'!AM49,"")))</f>
        <v/>
      </c>
      <c r="BU50" s="121" t="str">
        <f>IF(OR($E50="",$G50=""),"",IF(AND($E$3=6),'Marks Entry 6th'!AN49,IF(AND($E$3=7),'Marks Entry 7th'!AN49,"")))</f>
        <v/>
      </c>
      <c r="BV50" s="63" t="str">
        <f t="shared" si="37"/>
        <v/>
      </c>
      <c r="BW50" s="121" t="str">
        <f>IF(OR($E50="",$G50=""),"",IF(AND($E$3=6),'Marks Entry 6th'!AO49,IF(AND($E$3=7),'Marks Entry 7th'!AO49,"")))</f>
        <v/>
      </c>
      <c r="BX50" s="121" t="str">
        <f>IF(OR($E50="",$G50=""),"",IF(AND($E$3=6),'Marks Entry 6th'!AP49,IF(AND($E$3=7),'Marks Entry 7th'!AP49,"")))</f>
        <v/>
      </c>
      <c r="BY50" s="66" t="str">
        <f t="shared" si="38"/>
        <v/>
      </c>
      <c r="BZ50" s="63">
        <f t="shared" si="39"/>
        <v>0</v>
      </c>
      <c r="CA50" s="68" t="str">
        <f>IF(OR($E50="",$G50=""),"",IF(AND($E$3=6),'Marks Entry 6th'!AQ49,IF(AND($E$3=7),'Marks Entry 7th'!AQ49,"")))</f>
        <v/>
      </c>
      <c r="CB50" s="68" t="str">
        <f>IF(OR($E50="",$G50=""),"",IF(AND($E$3=6),'Marks Entry 6th'!AR49,IF(AND($E$3=7),'Marks Entry 7th'!AR49,"")))</f>
        <v/>
      </c>
      <c r="CC50" s="66" t="str">
        <f t="shared" si="40"/>
        <v/>
      </c>
      <c r="CD50" s="63" t="str">
        <f t="shared" si="41"/>
        <v/>
      </c>
      <c r="CE50" s="109">
        <f t="shared" si="42"/>
        <v>0</v>
      </c>
      <c r="CF50" s="109" t="str">
        <f t="shared" si="43"/>
        <v/>
      </c>
      <c r="CG50" s="109" t="str">
        <f t="shared" si="44"/>
        <v/>
      </c>
      <c r="CH50" s="109" t="str">
        <f t="shared" si="45"/>
        <v/>
      </c>
      <c r="CI50" s="109" t="str">
        <f t="shared" si="46"/>
        <v/>
      </c>
      <c r="CJ50" s="111" t="str">
        <f t="shared" si="47"/>
        <v/>
      </c>
      <c r="CK50" s="121" t="str">
        <f>IF(OR($E50="",$G50=""),"",IF(AND($E$3=6),'Marks Entry 6th'!AS49,IF(AND($E$3=7),'Marks Entry 7th'!AS49,"")))</f>
        <v/>
      </c>
      <c r="CL50" s="121" t="str">
        <f>IF(OR($E50="",$G50=""),"",IF(AND($E$3=6),'Marks Entry 6th'!AT49,IF(AND($E$3=7),'Marks Entry 7th'!AT49,"")))</f>
        <v/>
      </c>
      <c r="CM50" s="121" t="str">
        <f>IF(OR($E50="",$G50=""),"",IF(AND($E$3=6),'Marks Entry 6th'!AU49,IF(AND($E$3=7),'Marks Entry 7th'!AU49,"")))</f>
        <v/>
      </c>
      <c r="CN50" s="121" t="str">
        <f>IF(OR($E50="",$G50=""),"",IF(AND($E$3=6),'Marks Entry 6th'!AV49,IF(AND($E$3=7),'Marks Entry 7th'!AV49,"")))</f>
        <v/>
      </c>
      <c r="CO50" s="63" t="str">
        <f t="shared" si="48"/>
        <v/>
      </c>
      <c r="CP50" s="121" t="str">
        <f>IF(OR($E50="",$G50=""),"",IF(AND($E$3=6),'Marks Entry 6th'!AW49,IF(AND($E$3=7),'Marks Entry 7th'!AW49,"")))</f>
        <v/>
      </c>
      <c r="CQ50" s="121" t="str">
        <f>IF(OR($E50="",$G50=""),"",IF(AND($E$3=6),'Marks Entry 6th'!AX49,IF(AND($E$3=7),'Marks Entry 7th'!AX49,"")))</f>
        <v/>
      </c>
      <c r="CR50" s="66" t="str">
        <f t="shared" si="49"/>
        <v/>
      </c>
      <c r="CS50" s="63">
        <f t="shared" si="50"/>
        <v>0</v>
      </c>
      <c r="CT50" s="68" t="str">
        <f>IF(OR($E50="",$G50=""),"",IF(AND($E$3=6),'Marks Entry 6th'!AY49,IF(AND($E$3=7),'Marks Entry 7th'!AY49,"")))</f>
        <v/>
      </c>
      <c r="CU50" s="68" t="str">
        <f>IF(OR($E50="",$G50=""),"",IF(AND($E$3=6),'Marks Entry 6th'!AZ49,IF(AND($E$3=7),'Marks Entry 7th'!AZ49,"")))</f>
        <v/>
      </c>
      <c r="CV50" s="66" t="str">
        <f t="shared" si="51"/>
        <v/>
      </c>
      <c r="CW50" s="63" t="str">
        <f t="shared" si="52"/>
        <v/>
      </c>
      <c r="CX50" s="109">
        <f t="shared" si="53"/>
        <v>0</v>
      </c>
      <c r="CY50" s="109" t="str">
        <f t="shared" si="54"/>
        <v/>
      </c>
      <c r="CZ50" s="109" t="str">
        <f t="shared" si="55"/>
        <v/>
      </c>
      <c r="DA50" s="109" t="str">
        <f t="shared" si="56"/>
        <v/>
      </c>
      <c r="DB50" s="109" t="str">
        <f t="shared" si="57"/>
        <v/>
      </c>
      <c r="DC50" s="111" t="str">
        <f t="shared" si="58"/>
        <v/>
      </c>
      <c r="DD50" s="121" t="str">
        <f>IF(OR($E50="",$G50=""),"",IF(AND($E$3=6),'Marks Entry 6th'!BA49,IF(AND($E$3=7),'Marks Entry 7th'!BA49,"")))</f>
        <v/>
      </c>
      <c r="DE50" s="121" t="str">
        <f>IF(OR($E50="",$G50=""),"",IF(AND($E$3=6),'Marks Entry 6th'!BB49,IF(AND($E$3=7),'Marks Entry 7th'!BB49,"")))</f>
        <v/>
      </c>
      <c r="DF50" s="121" t="str">
        <f>IF(OR($E50="",$G50=""),"",IF(AND($E$3=6),'Marks Entry 6th'!BC49,IF(AND($E$3=7),'Marks Entry 7th'!BC49,"")))</f>
        <v/>
      </c>
      <c r="DG50" s="121" t="str">
        <f>IF(OR($E50="",$G50=""),"",IF(AND($E$3=6),'Marks Entry 6th'!BD49,IF(AND($E$3=7),'Marks Entry 7th'!BD49,"")))</f>
        <v/>
      </c>
      <c r="DH50" s="63" t="str">
        <f t="shared" si="59"/>
        <v/>
      </c>
      <c r="DI50" s="121" t="str">
        <f>IF(OR($E50="",$G50=""),"",IF(AND($E$3=6),'Marks Entry 6th'!BE49,IF(AND($E$3=7),'Marks Entry 7th'!BE49,"")))</f>
        <v/>
      </c>
      <c r="DJ50" s="121" t="str">
        <f>IF(OR($E50="",$G50=""),"",IF(AND($E$3=6),'Marks Entry 6th'!BF49,IF(AND($E$3=7),'Marks Entry 7th'!BF49,"")))</f>
        <v/>
      </c>
      <c r="DK50" s="66" t="str">
        <f t="shared" si="60"/>
        <v/>
      </c>
      <c r="DL50" s="63">
        <f t="shared" si="61"/>
        <v>0</v>
      </c>
      <c r="DM50" s="68" t="str">
        <f>IF(OR($E50="",$G50=""),"",IF(AND($E$3=6),'Marks Entry 6th'!BG49,IF(AND($E$3=7),'Marks Entry 7th'!BG49,"")))</f>
        <v/>
      </c>
      <c r="DN50" s="68" t="str">
        <f>IF(OR($E50="",$G50=""),"",IF(AND($E$3=6),'Marks Entry 6th'!BH49,IF(AND($E$3=7),'Marks Entry 7th'!BH49,"")))</f>
        <v/>
      </c>
      <c r="DO50" s="66" t="str">
        <f t="shared" si="62"/>
        <v/>
      </c>
      <c r="DP50" s="63" t="str">
        <f t="shared" si="63"/>
        <v/>
      </c>
      <c r="DQ50" s="109">
        <f t="shared" si="64"/>
        <v>0</v>
      </c>
      <c r="DR50" s="109" t="str">
        <f t="shared" si="65"/>
        <v/>
      </c>
      <c r="DS50" s="109" t="str">
        <f t="shared" si="66"/>
        <v/>
      </c>
      <c r="DT50" s="109" t="str">
        <f t="shared" si="67"/>
        <v/>
      </c>
      <c r="DU50" s="109" t="str">
        <f t="shared" si="68"/>
        <v/>
      </c>
      <c r="DV50" s="111" t="str">
        <f t="shared" si="69"/>
        <v/>
      </c>
      <c r="DW50" s="53" t="str">
        <f>IF(OR($E50="",$G50=""),"",IF(AND($E$3=6),'Marks Entry 6th'!BI49,IF(AND($E$3=7),'Marks Entry 7th'!BI49,"")))</f>
        <v/>
      </c>
      <c r="DX50" s="53" t="str">
        <f>IF(OR($E50="",$G50=""),"",IF(AND($E$3=6),'Marks Entry 6th'!BJ49,IF(AND($E$3=7),'Marks Entry 7th'!BJ49,"")))</f>
        <v/>
      </c>
      <c r="DY50" s="53" t="str">
        <f>IF(OR($E50="",$G50=""),"",IF(AND($E$3=6),'Marks Entry 6th'!BK49,IF(AND($E$3=7),'Marks Entry 7th'!BK49,"")))</f>
        <v/>
      </c>
      <c r="DZ50" s="53" t="str">
        <f>IF(OR($E50="",$G50=""),"",IF(AND($E$3=6),'Marks Entry 6th'!BL49,IF(AND($E$3=7),'Marks Entry 7th'!BL49,"")))</f>
        <v/>
      </c>
      <c r="EA50" s="53" t="str">
        <f>IF(OR($E50="",$G50=""),"",IF(AND($E$3=6),'Marks Entry 6th'!BM49,IF(AND($E$3=7),'Marks Entry 7th'!BM49,"")))</f>
        <v/>
      </c>
      <c r="EB50" s="122" t="str">
        <f t="shared" si="70"/>
        <v/>
      </c>
      <c r="EC50" s="123">
        <f t="shared" si="71"/>
        <v>0</v>
      </c>
      <c r="ED50" s="123" t="str">
        <f t="shared" si="72"/>
        <v/>
      </c>
      <c r="EE50" s="123" t="str">
        <f t="shared" si="73"/>
        <v/>
      </c>
      <c r="EF50" s="110" t="str">
        <f t="shared" si="74"/>
        <v/>
      </c>
      <c r="EG50" s="53" t="str">
        <f>IF(OR($E50="",$G50=""),"",IF(AND($E$3=6),'Marks Entry 6th'!BN49,IF(AND($E$3=7),'Marks Entry 7th'!BN49,"")))</f>
        <v/>
      </c>
      <c r="EH50" s="53" t="str">
        <f>IF(OR($E50="",$G50=""),"",IF(AND($E$3=6),'Marks Entry 6th'!BO49,IF(AND($E$3=7),'Marks Entry 7th'!BO49,"")))</f>
        <v/>
      </c>
      <c r="EI50" s="53" t="str">
        <f>IF(OR($E50="",$G50=""),"",IF(AND($E$3=6),'Marks Entry 6th'!BP49,IF(AND($E$3=7),'Marks Entry 7th'!BP49,"")))</f>
        <v/>
      </c>
      <c r="EJ50" s="53" t="str">
        <f>IF(OR($E50="",$G50=""),"",IF(AND($E$3=6),'Marks Entry 6th'!BQ49,IF(AND($E$3=7),'Marks Entry 7th'!BQ49,"")))</f>
        <v/>
      </c>
      <c r="EK50" s="53" t="str">
        <f>IF(OR($E50="",$G50=""),"",IF(AND($E$3=6),'Marks Entry 6th'!BR49,IF(AND($E$3=7),'Marks Entry 7th'!BR49,"")))</f>
        <v/>
      </c>
      <c r="EL50" s="122" t="str">
        <f t="shared" si="75"/>
        <v/>
      </c>
      <c r="EM50" s="123">
        <f t="shared" si="76"/>
        <v>0</v>
      </c>
      <c r="EN50" s="123" t="str">
        <f t="shared" si="77"/>
        <v/>
      </c>
      <c r="EO50" s="123" t="str">
        <f t="shared" si="78"/>
        <v/>
      </c>
      <c r="EP50" s="110" t="str">
        <f t="shared" si="79"/>
        <v/>
      </c>
      <c r="EQ50" s="53" t="str">
        <f>IF(OR($E50="",$G50=""),"",IF(AND($E$3=6),'Marks Entry 6th'!BS49,IF(AND($E$3=7),'Marks Entry 7th'!BS49,"")))</f>
        <v/>
      </c>
      <c r="ER50" s="53" t="str">
        <f>IF(OR($E50="",$G50=""),"",IF(AND($E$3=6),'Marks Entry 6th'!BT49,IF(AND($E$3=7),'Marks Entry 7th'!BT49,"")))</f>
        <v/>
      </c>
      <c r="ES50" s="53" t="str">
        <f>IF(OR($E50="",$G50=""),"",IF(AND($E$3=6),'Marks Entry 6th'!BU49,IF(AND($E$3=7),'Marks Entry 7th'!BU49,"")))</f>
        <v/>
      </c>
      <c r="ET50" s="53" t="str">
        <f>IF(OR($E50="",$G50=""),"",IF(AND($E$3=6),'Marks Entry 6th'!BV49,IF(AND($E$3=7),'Marks Entry 7th'!BV49,"")))</f>
        <v/>
      </c>
      <c r="EU50" s="53" t="str">
        <f>IF(OR($E50="",$G50=""),"",IF(AND($E$3=6),'Marks Entry 6th'!BW49,IF(AND($E$3=7),'Marks Entry 7th'!BW49,"")))</f>
        <v/>
      </c>
      <c r="EV50" s="122" t="str">
        <f t="shared" si="80"/>
        <v/>
      </c>
      <c r="EW50" s="123">
        <f t="shared" si="81"/>
        <v>0</v>
      </c>
      <c r="EX50" s="123" t="str">
        <f t="shared" si="82"/>
        <v/>
      </c>
      <c r="EY50" s="123" t="str">
        <f t="shared" si="83"/>
        <v/>
      </c>
      <c r="EZ50" s="110" t="str">
        <f t="shared" si="84"/>
        <v/>
      </c>
      <c r="FA50" s="373" t="str">
        <f>IF(OR($E50="",$G50=""),"",IF(AND('Marks Entry 6th'!BX49="",'Marks Entry 7th'!BX49=""),"",IF(AND($E$3=6),'Marks Entry 6th'!BX49,IF(AND($E$3=7),'Marks Entry 7th'!BX49,""))))</f>
        <v/>
      </c>
      <c r="FB50" s="373" t="str">
        <f>IF(OR($E50="",$G50=""),"",IF(AND('Marks Entry 6th'!BY49="",'Marks Entry 7th'!BY49=""),"",IF(AND($E$3=6),'Marks Entry 6th'!BY49,IF(AND($E$3=7),'Marks Entry 7th'!BY49,""))))</f>
        <v/>
      </c>
      <c r="FC50" s="374" t="str">
        <f t="shared" si="85"/>
        <v/>
      </c>
      <c r="FD50" s="110" t="str">
        <f t="shared" si="86"/>
        <v/>
      </c>
      <c r="FE50" s="373" t="str">
        <f>IF(OR($E50="",$G50=""),"",IF(AND('Marks Entry 6th'!BZ49="",'Marks Entry 7th'!BZ49=""),"",IF(AND($E$3=6),'Marks Entry 6th'!BZ49,IF(AND($E$3=7),'Marks Entry 7th'!BZ49,""))))</f>
        <v/>
      </c>
      <c r="FF50" s="373" t="str">
        <f>IF(OR($E50="",$G50=""),"",IF(AND('Marks Entry 6th'!CA49="",'Marks Entry 7th'!CA49=""),"",IF(AND($E$3=6),'Marks Entry 6th'!CA49,IF(AND($E$3=7),'Marks Entry 7th'!CA49,""))))</f>
        <v/>
      </c>
      <c r="FG50" s="374" t="str">
        <f t="shared" si="87"/>
        <v/>
      </c>
      <c r="FH50" s="110" t="str">
        <f t="shared" si="88"/>
        <v/>
      </c>
      <c r="FI50" s="79" t="str">
        <f t="shared" si="89"/>
        <v/>
      </c>
      <c r="FJ50" s="335" t="str">
        <f t="shared" si="90"/>
        <v/>
      </c>
      <c r="FK50" s="85" t="str">
        <f t="shared" si="91"/>
        <v/>
      </c>
      <c r="FL50" s="226" t="str">
        <f t="shared" si="92"/>
        <v/>
      </c>
      <c r="FM50" s="86" t="str">
        <f t="shared" si="93"/>
        <v/>
      </c>
      <c r="FN50" s="334" t="str">
        <f>IFERROR(IF(B50="NSO","NSO",IF(OR(D50="",G50="",F50=""),"",IF(AND(FJ50&gt;=36,'Master sheet'!$D$11="Hindi"),"कक्षा क्रमोन्नत",IF(AND(FJ50&gt;=36,'Master sheet'!$D$11="English"),"Promoted",IF(AND(FJ50&lt;36,'Master sheet'!$D$11="Hindi"),"पुनः परीक्षा","Re-Exam"))))),"")</f>
        <v/>
      </c>
      <c r="FO50" s="54" t="str">
        <f>IF(OR($E50="",$G50=""),"",IF(AND($E$3=6,'Marks Entry 6th'!CB49=""),"",IF(AND($E$3=7,'Marks Entry 7th'!CB49=""),"",IF(AND($E$3=6),'Marks Entry 6th'!CB49,IF(AND($E$3=7),'Marks Entry 7th'!CB49,"")))))</f>
        <v/>
      </c>
      <c r="FP50" s="54" t="str">
        <f>IF(OR($E50="",$G50=""),"",IF(AND($E$3=6,'Marks Entry 6th'!CC49=""),"",IF(AND($E$3=7,'Marks Entry 7th'!CC49=""),"",IF(AND($E$3=6),'Marks Entry 6th'!CC49,IF(AND($E$3=7),'Marks Entry 7th'!CC49,"")))))</f>
        <v/>
      </c>
      <c r="FQ50" s="55"/>
      <c r="FY50" s="57">
        <f>IF(AND($E$3=6),'Marks Entry 6th'!I49,IF(AND($E$3=7),'Marks Entry 7th'!I49,""))</f>
        <v>0</v>
      </c>
      <c r="FZ50" s="57">
        <f t="shared" si="94"/>
        <v>0</v>
      </c>
    </row>
    <row r="51" spans="1:182" ht="18.95" customHeight="1">
      <c r="A51" s="69">
        <v>44</v>
      </c>
      <c r="B51" s="69" t="str">
        <f>IF(OR(FY51=0,FY51=""),"",IF(AND($E$3=6),'Marks Entry 6th'!I50,IF(AND($E$3=7),'Marks Entry 7th'!I50,"")))</f>
        <v/>
      </c>
      <c r="C51" s="70" t="str">
        <f>IF(OR(B51=0,B51=""),"",IF(AND($E$3=6,'Marks Entry 6th'!B50=""),"",IF(AND($E$3=7,'Marks Entry 7th'!B50=""),"",IF(AND($E$3=6,'Marks Entry 6th'!B50),'Marks Entry 6th'!B50,IF(AND($E$3=7),'Marks Entry 7th'!B50,"")))))</f>
        <v/>
      </c>
      <c r="D51" s="70" t="str">
        <f>IF(OR(B51=0,B51=""),"",IF(AND($E$3=6,'Marks Entry 6th'!C50=""),"",IF(AND($E$3=7,'Marks Entry 7th'!C50=""),"",IF(AND($E$3=6),'Marks Entry 6th'!C50,IF(AND($E$3=7),'Marks Entry 7th'!C50,"")))))</f>
        <v/>
      </c>
      <c r="E51" s="307" t="str">
        <f>IF(OR(B51=0,B51=""),"",IF(AND($E$3=6,'Marks Entry 6th'!E50=""),"",IF(AND($E$3=7,'Marks Entry 7th'!E50=""),"",IF(AND($E$3=6),'Marks Entry 6th'!E50,IF(AND($E$3=7),'Marks Entry 7th'!E50,"")))))</f>
        <v/>
      </c>
      <c r="F51" s="70" t="str">
        <f>IF(OR(B51=0,B51=""),"",IF(AND($E$3=6,'Marks Entry 6th'!D50=""),"",IF(AND($E$3=7,'Marks Entry 7th'!D50=""),"",IF(AND($E$3=6),'Marks Entry 6th'!D50,IF(AND($E$3=7),'Marks Entry 7th'!D50,"")))))</f>
        <v/>
      </c>
      <c r="G51" s="306" t="str">
        <f>IF(OR(B51=0,B51=""),"",IF(AND($E$3=6,'Marks Entry 6th'!F50=""),"",IF(AND($E$3=7,'Marks Entry 7th'!F50=""),"",IF(AND($E$3=6),UPPER('Marks Entry 6th'!F50),IF(AND($E$3=7),UPPER('Marks Entry 7th'!F50),"")))))</f>
        <v/>
      </c>
      <c r="H51" s="306" t="str">
        <f>IF(OR(B51=0,B51=""),"",IF(AND($E$3=6,'Marks Entry 6th'!G50=""),"",IF(AND($E$3=7,'Marks Entry 7th'!G50=""),"",IF(AND($E$3=6),UPPER('Marks Entry 6th'!G50),IF(AND($E$3=7),UPPER('Marks Entry 7th'!G50),"")))))</f>
        <v/>
      </c>
      <c r="I51" s="306" t="str">
        <f>IF(OR(B51=0,B51=""),"",IF(AND($E$3=6,'Marks Entry 6th'!H50=""),"",IF(AND($E$3=7,'Marks Entry 7th'!H50=""),"",IF(AND($E$3=6),UPPER('Marks Entry 6th'!H50),IF(AND($E$3=7),UPPER('Marks Entry 7th'!H50),"")))))</f>
        <v/>
      </c>
      <c r="J51" s="65" t="str">
        <f>IF(OR(B51=0,B51=""),"",IF(AND($E$3=6,'Marks Entry 6th'!J50=""),"",IF(AND($E$3=7,'Marks Entry 7th'!J50=""),"",IF(AND($E$3=6),'Marks Entry 6th'!J50,IF(AND($E$3=7),'Marks Entry 7th'!J50,"")))))</f>
        <v/>
      </c>
      <c r="K51" s="65" t="str">
        <f>IF(OR(B51=0,B51=""),"",IF(AND($E$3=6,'Marks Entry 6th'!K50=""),"",IF(AND($E$3=7,'Marks Entry 7th'!K50=""),"",IF(AND($E$3=6),'Marks Entry 6th'!K50,IF(AND($E$3=7),'Marks Entry 7th'!K50,"")))))</f>
        <v/>
      </c>
      <c r="L51" s="121" t="str">
        <f>IF(OR($E51="",$G51=""),"",IF(AND($E$3=6),'Marks Entry 6th'!L50,IF(AND($E$3=7),'Marks Entry 7th'!L50,"")))</f>
        <v/>
      </c>
      <c r="M51" s="121" t="str">
        <f>IF(OR($E51="",$G51=""),"",IF(AND($E$3=6),'Marks Entry 6th'!M50,IF(AND($E$3=7),'Marks Entry 7th'!M50,"")))</f>
        <v/>
      </c>
      <c r="N51" s="121" t="str">
        <f>IF(OR($E51="",$G51=""),"",IF(AND($E$3=6),'Marks Entry 6th'!N50,IF(AND($E$3=7),'Marks Entry 7th'!N50,"")))</f>
        <v/>
      </c>
      <c r="O51" s="121" t="str">
        <f>IF(OR($E51="",$G51=""),"",IF(AND($E$3=6),'Marks Entry 6th'!O50,IF(AND($E$3=7),'Marks Entry 7th'!O50,"")))</f>
        <v/>
      </c>
      <c r="P51" s="63" t="str">
        <f t="shared" si="4"/>
        <v/>
      </c>
      <c r="Q51" s="121" t="str">
        <f>IF(OR($E51="",$G51=""),"",IF(AND($E$3=6),'Marks Entry 6th'!P50,IF(AND($E$3=7),'Marks Entry 7th'!P50,"")))</f>
        <v/>
      </c>
      <c r="R51" s="121" t="str">
        <f>IF(OR($E51="",$G51=""),"",IF(AND($E$3=6),'Marks Entry 6th'!Q50,IF(AND($E$3=7),'Marks Entry 7th'!Q50,"")))</f>
        <v/>
      </c>
      <c r="S51" s="66" t="str">
        <f t="shared" si="5"/>
        <v/>
      </c>
      <c r="T51" s="63">
        <f t="shared" si="6"/>
        <v>0</v>
      </c>
      <c r="U51" s="68" t="str">
        <f>IF(OR($E51="",$G51=""),"",IF(AND($E$3=6),'Marks Entry 6th'!R50,IF(AND($E$3=7),'Marks Entry 7th'!R50,"")))</f>
        <v/>
      </c>
      <c r="V51" s="68" t="str">
        <f>IF(OR($E51="",$G51=""),"",IF(AND($E$3=6),'Marks Entry 6th'!S50,IF(AND($E$3=7),'Marks Entry 7th'!S50,"")))</f>
        <v/>
      </c>
      <c r="W51" s="67" t="str">
        <f t="shared" si="7"/>
        <v/>
      </c>
      <c r="X51" s="63" t="str">
        <f t="shared" si="8"/>
        <v/>
      </c>
      <c r="Y51" s="109">
        <f t="shared" si="9"/>
        <v>0</v>
      </c>
      <c r="Z51" s="109" t="str">
        <f t="shared" si="10"/>
        <v/>
      </c>
      <c r="AA51" s="109" t="str">
        <f t="shared" si="11"/>
        <v/>
      </c>
      <c r="AB51" s="109" t="str">
        <f t="shared" si="12"/>
        <v/>
      </c>
      <c r="AC51" s="109" t="str">
        <f t="shared" si="13"/>
        <v/>
      </c>
      <c r="AD51" s="111" t="str">
        <f t="shared" si="14"/>
        <v/>
      </c>
      <c r="AE51" s="121" t="str">
        <f>IF(OR($E51="",$G51=""),"",IF(AND($E$3=6),'Marks Entry 6th'!T50,IF(AND($E$3=7),'Marks Entry 7th'!T50,"")))</f>
        <v/>
      </c>
      <c r="AF51" s="121" t="str">
        <f>IF(OR($E51="",$G51=""),"",IF(AND($E$3=6),'Marks Entry 6th'!U50,IF(AND($E$3=7),'Marks Entry 7th'!U50,"")))</f>
        <v/>
      </c>
      <c r="AG51" s="121" t="str">
        <f>IF(OR($E51="",$G51=""),"",IF(AND($E$3=6),'Marks Entry 6th'!V50,IF(AND($E$3=7),'Marks Entry 7th'!V50,"")))</f>
        <v/>
      </c>
      <c r="AH51" s="121" t="str">
        <f>IF(OR($E51="",$G51=""),"",IF(AND($E$3=6),'Marks Entry 6th'!W50,IF(AND($E$3=7),'Marks Entry 7th'!W50,"")))</f>
        <v/>
      </c>
      <c r="AI51" s="63" t="str">
        <f t="shared" si="15"/>
        <v/>
      </c>
      <c r="AJ51" s="121" t="str">
        <f>IF(OR($E51="",$G51=""),"",IF(AND($E$3=6),'Marks Entry 6th'!X50,IF(AND($E$3=7),'Marks Entry 7th'!X50,"")))</f>
        <v/>
      </c>
      <c r="AK51" s="121" t="str">
        <f>IF(OR($E51="",$G51=""),"",IF(AND($E$3=6),'Marks Entry 6th'!Y50,IF(AND($E$3=7),'Marks Entry 7th'!Y50,"")))</f>
        <v/>
      </c>
      <c r="AL51" s="66" t="str">
        <f t="shared" si="16"/>
        <v/>
      </c>
      <c r="AM51" s="63">
        <f t="shared" si="17"/>
        <v>0</v>
      </c>
      <c r="AN51" s="68" t="str">
        <f>IF(OR($E51="",$G51=""),"",IF(AND($E$3=6),'Marks Entry 6th'!Z50,IF(AND($E$3=7),'Marks Entry 7th'!Z50,"")))</f>
        <v/>
      </c>
      <c r="AO51" s="68" t="str">
        <f>IF(OR($E51="",$G51=""),"",IF(AND($E$3=6),'Marks Entry 6th'!AA50,IF(AND($E$3=7),'Marks Entry 7th'!AA50,"")))</f>
        <v/>
      </c>
      <c r="AP51" s="66" t="str">
        <f t="shared" si="18"/>
        <v/>
      </c>
      <c r="AQ51" s="63" t="str">
        <f t="shared" si="19"/>
        <v/>
      </c>
      <c r="AR51" s="109">
        <f t="shared" si="20"/>
        <v>0</v>
      </c>
      <c r="AS51" s="109" t="str">
        <f t="shared" si="21"/>
        <v/>
      </c>
      <c r="AT51" s="109" t="str">
        <f t="shared" si="22"/>
        <v/>
      </c>
      <c r="AU51" s="109" t="str">
        <f t="shared" si="23"/>
        <v/>
      </c>
      <c r="AV51" s="109" t="str">
        <f t="shared" si="24"/>
        <v/>
      </c>
      <c r="AW51" s="111" t="str">
        <f t="shared" si="25"/>
        <v/>
      </c>
      <c r="AX51" s="314" t="str">
        <f>IF(OR($E51="",$G51=""),"",IF(AND($E$3=6),'Marks Entry 6th'!AB50,IF(AND($E$3=7),'Marks Entry 7th'!AB50,"")))</f>
        <v/>
      </c>
      <c r="AY51" s="121" t="str">
        <f>IF(OR($E51="",$G51=""),"",IF(AND($E$3=6),'Marks Entry 6th'!AC50,IF(AND($E$3=7),'Marks Entry 7th'!AC50,"")))</f>
        <v/>
      </c>
      <c r="AZ51" s="121" t="str">
        <f>IF(OR($E51="",$G51=""),"",IF(AND($E$3=6),'Marks Entry 6th'!AD50,IF(AND($E$3=7),'Marks Entry 7th'!AD50,"")))</f>
        <v/>
      </c>
      <c r="BA51" s="121" t="str">
        <f>IF(OR($E51="",$G51=""),"",IF(AND($E$3=6),'Marks Entry 6th'!AE50,IF(AND($E$3=7),'Marks Entry 7th'!AE50,"")))</f>
        <v/>
      </c>
      <c r="BB51" s="121" t="str">
        <f>IF(OR($E51="",$G51=""),"",IF(AND($E$3=6),'Marks Entry 6th'!AF50,IF(AND($E$3=7),'Marks Entry 7th'!AF50,"")))</f>
        <v/>
      </c>
      <c r="BC51" s="63" t="str">
        <f t="shared" si="26"/>
        <v/>
      </c>
      <c r="BD51" s="121" t="str">
        <f>IF(OR($E51="",$G51=""),"",IF(AND($E$3=6),'Marks Entry 6th'!AG50,IF(AND($E$3=7),'Marks Entry 7th'!AG50,"")))</f>
        <v/>
      </c>
      <c r="BE51" s="121" t="str">
        <f>IF(OR($E51="",$G51=""),"",IF(AND($E$3=6),'Marks Entry 6th'!AH50,IF(AND($E$3=7),'Marks Entry 7th'!AH50,"")))</f>
        <v/>
      </c>
      <c r="BF51" s="66" t="str">
        <f t="shared" si="27"/>
        <v/>
      </c>
      <c r="BG51" s="63">
        <f t="shared" si="28"/>
        <v>0</v>
      </c>
      <c r="BH51" s="68" t="str">
        <f>IF(OR($E51="",$G51=""),"",IF(AND($E$3=6),'Marks Entry 6th'!AI50,IF(AND($E$3=7),'Marks Entry 7th'!AI50,"")))</f>
        <v/>
      </c>
      <c r="BI51" s="68" t="str">
        <f>IF(OR($E51="",$G51=""),"",IF(AND($E$3=6),'Marks Entry 6th'!AJ50,IF(AND($E$3=7),'Marks Entry 7th'!AJ50,"")))</f>
        <v/>
      </c>
      <c r="BJ51" s="66" t="str">
        <f t="shared" si="29"/>
        <v/>
      </c>
      <c r="BK51" s="63" t="str">
        <f t="shared" si="30"/>
        <v/>
      </c>
      <c r="BL51" s="109">
        <f t="shared" si="31"/>
        <v>0</v>
      </c>
      <c r="BM51" s="109" t="str">
        <f t="shared" si="32"/>
        <v/>
      </c>
      <c r="BN51" s="109" t="str">
        <f t="shared" si="33"/>
        <v/>
      </c>
      <c r="BO51" s="109" t="str">
        <f t="shared" si="34"/>
        <v/>
      </c>
      <c r="BP51" s="109" t="str">
        <f t="shared" si="35"/>
        <v/>
      </c>
      <c r="BQ51" s="111" t="str">
        <f t="shared" si="36"/>
        <v/>
      </c>
      <c r="BR51" s="121" t="str">
        <f>IF(OR($E51="",$G51=""),"",IF(AND($E$3=6),'Marks Entry 6th'!AK50,IF(AND($E$3=7),'Marks Entry 7th'!AK50,"")))</f>
        <v/>
      </c>
      <c r="BS51" s="121" t="str">
        <f>IF(OR($E51="",$G51=""),"",IF(AND($E$3=6),'Marks Entry 6th'!AL50,IF(AND($E$3=7),'Marks Entry 7th'!AL50,"")))</f>
        <v/>
      </c>
      <c r="BT51" s="121" t="str">
        <f>IF(OR($E51="",$G51=""),"",IF(AND($E$3=6),'Marks Entry 6th'!AM50,IF(AND($E$3=7),'Marks Entry 7th'!AM50,"")))</f>
        <v/>
      </c>
      <c r="BU51" s="121" t="str">
        <f>IF(OR($E51="",$G51=""),"",IF(AND($E$3=6),'Marks Entry 6th'!AN50,IF(AND($E$3=7),'Marks Entry 7th'!AN50,"")))</f>
        <v/>
      </c>
      <c r="BV51" s="63" t="str">
        <f t="shared" si="37"/>
        <v/>
      </c>
      <c r="BW51" s="121" t="str">
        <f>IF(OR($E51="",$G51=""),"",IF(AND($E$3=6),'Marks Entry 6th'!AO50,IF(AND($E$3=7),'Marks Entry 7th'!AO50,"")))</f>
        <v/>
      </c>
      <c r="BX51" s="121" t="str">
        <f>IF(OR($E51="",$G51=""),"",IF(AND($E$3=6),'Marks Entry 6th'!AP50,IF(AND($E$3=7),'Marks Entry 7th'!AP50,"")))</f>
        <v/>
      </c>
      <c r="BY51" s="66" t="str">
        <f t="shared" si="38"/>
        <v/>
      </c>
      <c r="BZ51" s="63">
        <f t="shared" si="39"/>
        <v>0</v>
      </c>
      <c r="CA51" s="68" t="str">
        <f>IF(OR($E51="",$G51=""),"",IF(AND($E$3=6),'Marks Entry 6th'!AQ50,IF(AND($E$3=7),'Marks Entry 7th'!AQ50,"")))</f>
        <v/>
      </c>
      <c r="CB51" s="68" t="str">
        <f>IF(OR($E51="",$G51=""),"",IF(AND($E$3=6),'Marks Entry 6th'!AR50,IF(AND($E$3=7),'Marks Entry 7th'!AR50,"")))</f>
        <v/>
      </c>
      <c r="CC51" s="66" t="str">
        <f t="shared" si="40"/>
        <v/>
      </c>
      <c r="CD51" s="63" t="str">
        <f t="shared" si="41"/>
        <v/>
      </c>
      <c r="CE51" s="109">
        <f t="shared" si="42"/>
        <v>0</v>
      </c>
      <c r="CF51" s="109" t="str">
        <f t="shared" si="43"/>
        <v/>
      </c>
      <c r="CG51" s="109" t="str">
        <f t="shared" si="44"/>
        <v/>
      </c>
      <c r="CH51" s="109" t="str">
        <f t="shared" si="45"/>
        <v/>
      </c>
      <c r="CI51" s="109" t="str">
        <f t="shared" si="46"/>
        <v/>
      </c>
      <c r="CJ51" s="111" t="str">
        <f t="shared" si="47"/>
        <v/>
      </c>
      <c r="CK51" s="121" t="str">
        <f>IF(OR($E51="",$G51=""),"",IF(AND($E$3=6),'Marks Entry 6th'!AS50,IF(AND($E$3=7),'Marks Entry 7th'!AS50,"")))</f>
        <v/>
      </c>
      <c r="CL51" s="121" t="str">
        <f>IF(OR($E51="",$G51=""),"",IF(AND($E$3=6),'Marks Entry 6th'!AT50,IF(AND($E$3=7),'Marks Entry 7th'!AT50,"")))</f>
        <v/>
      </c>
      <c r="CM51" s="121" t="str">
        <f>IF(OR($E51="",$G51=""),"",IF(AND($E$3=6),'Marks Entry 6th'!AU50,IF(AND($E$3=7),'Marks Entry 7th'!AU50,"")))</f>
        <v/>
      </c>
      <c r="CN51" s="121" t="str">
        <f>IF(OR($E51="",$G51=""),"",IF(AND($E$3=6),'Marks Entry 6th'!AV50,IF(AND($E$3=7),'Marks Entry 7th'!AV50,"")))</f>
        <v/>
      </c>
      <c r="CO51" s="63" t="str">
        <f t="shared" si="48"/>
        <v/>
      </c>
      <c r="CP51" s="121" t="str">
        <f>IF(OR($E51="",$G51=""),"",IF(AND($E$3=6),'Marks Entry 6th'!AW50,IF(AND($E$3=7),'Marks Entry 7th'!AW50,"")))</f>
        <v/>
      </c>
      <c r="CQ51" s="121" t="str">
        <f>IF(OR($E51="",$G51=""),"",IF(AND($E$3=6),'Marks Entry 6th'!AX50,IF(AND($E$3=7),'Marks Entry 7th'!AX50,"")))</f>
        <v/>
      </c>
      <c r="CR51" s="66" t="str">
        <f t="shared" si="49"/>
        <v/>
      </c>
      <c r="CS51" s="63">
        <f t="shared" si="50"/>
        <v>0</v>
      </c>
      <c r="CT51" s="68" t="str">
        <f>IF(OR($E51="",$G51=""),"",IF(AND($E$3=6),'Marks Entry 6th'!AY50,IF(AND($E$3=7),'Marks Entry 7th'!AY50,"")))</f>
        <v/>
      </c>
      <c r="CU51" s="68" t="str">
        <f>IF(OR($E51="",$G51=""),"",IF(AND($E$3=6),'Marks Entry 6th'!AZ50,IF(AND($E$3=7),'Marks Entry 7th'!AZ50,"")))</f>
        <v/>
      </c>
      <c r="CV51" s="66" t="str">
        <f t="shared" si="51"/>
        <v/>
      </c>
      <c r="CW51" s="63" t="str">
        <f t="shared" si="52"/>
        <v/>
      </c>
      <c r="CX51" s="109">
        <f t="shared" si="53"/>
        <v>0</v>
      </c>
      <c r="CY51" s="109" t="str">
        <f t="shared" si="54"/>
        <v/>
      </c>
      <c r="CZ51" s="109" t="str">
        <f t="shared" si="55"/>
        <v/>
      </c>
      <c r="DA51" s="109" t="str">
        <f t="shared" si="56"/>
        <v/>
      </c>
      <c r="DB51" s="109" t="str">
        <f t="shared" si="57"/>
        <v/>
      </c>
      <c r="DC51" s="111" t="str">
        <f t="shared" si="58"/>
        <v/>
      </c>
      <c r="DD51" s="121" t="str">
        <f>IF(OR($E51="",$G51=""),"",IF(AND($E$3=6),'Marks Entry 6th'!BA50,IF(AND($E$3=7),'Marks Entry 7th'!BA50,"")))</f>
        <v/>
      </c>
      <c r="DE51" s="121" t="str">
        <f>IF(OR($E51="",$G51=""),"",IF(AND($E$3=6),'Marks Entry 6th'!BB50,IF(AND($E$3=7),'Marks Entry 7th'!BB50,"")))</f>
        <v/>
      </c>
      <c r="DF51" s="121" t="str">
        <f>IF(OR($E51="",$G51=""),"",IF(AND($E$3=6),'Marks Entry 6th'!BC50,IF(AND($E$3=7),'Marks Entry 7th'!BC50,"")))</f>
        <v/>
      </c>
      <c r="DG51" s="121" t="str">
        <f>IF(OR($E51="",$G51=""),"",IF(AND($E$3=6),'Marks Entry 6th'!BD50,IF(AND($E$3=7),'Marks Entry 7th'!BD50,"")))</f>
        <v/>
      </c>
      <c r="DH51" s="63" t="str">
        <f t="shared" si="59"/>
        <v/>
      </c>
      <c r="DI51" s="121" t="str">
        <f>IF(OR($E51="",$G51=""),"",IF(AND($E$3=6),'Marks Entry 6th'!BE50,IF(AND($E$3=7),'Marks Entry 7th'!BE50,"")))</f>
        <v/>
      </c>
      <c r="DJ51" s="121" t="str">
        <f>IF(OR($E51="",$G51=""),"",IF(AND($E$3=6),'Marks Entry 6th'!BF50,IF(AND($E$3=7),'Marks Entry 7th'!BF50,"")))</f>
        <v/>
      </c>
      <c r="DK51" s="66" t="str">
        <f t="shared" si="60"/>
        <v/>
      </c>
      <c r="DL51" s="63">
        <f t="shared" si="61"/>
        <v>0</v>
      </c>
      <c r="DM51" s="68" t="str">
        <f>IF(OR($E51="",$G51=""),"",IF(AND($E$3=6),'Marks Entry 6th'!BG50,IF(AND($E$3=7),'Marks Entry 7th'!BG50,"")))</f>
        <v/>
      </c>
      <c r="DN51" s="68" t="str">
        <f>IF(OR($E51="",$G51=""),"",IF(AND($E$3=6),'Marks Entry 6th'!BH50,IF(AND($E$3=7),'Marks Entry 7th'!BH50,"")))</f>
        <v/>
      </c>
      <c r="DO51" s="66" t="str">
        <f t="shared" si="62"/>
        <v/>
      </c>
      <c r="DP51" s="63" t="str">
        <f t="shared" si="63"/>
        <v/>
      </c>
      <c r="DQ51" s="109">
        <f t="shared" si="64"/>
        <v>0</v>
      </c>
      <c r="DR51" s="109" t="str">
        <f t="shared" si="65"/>
        <v/>
      </c>
      <c r="DS51" s="109" t="str">
        <f t="shared" si="66"/>
        <v/>
      </c>
      <c r="DT51" s="109" t="str">
        <f t="shared" si="67"/>
        <v/>
      </c>
      <c r="DU51" s="109" t="str">
        <f t="shared" si="68"/>
        <v/>
      </c>
      <c r="DV51" s="111" t="str">
        <f t="shared" si="69"/>
        <v/>
      </c>
      <c r="DW51" s="53" t="str">
        <f>IF(OR($E51="",$G51=""),"",IF(AND($E$3=6),'Marks Entry 6th'!BI50,IF(AND($E$3=7),'Marks Entry 7th'!BI50,"")))</f>
        <v/>
      </c>
      <c r="DX51" s="53" t="str">
        <f>IF(OR($E51="",$G51=""),"",IF(AND($E$3=6),'Marks Entry 6th'!BJ50,IF(AND($E$3=7),'Marks Entry 7th'!BJ50,"")))</f>
        <v/>
      </c>
      <c r="DY51" s="53" t="str">
        <f>IF(OR($E51="",$G51=""),"",IF(AND($E$3=6),'Marks Entry 6th'!BK50,IF(AND($E$3=7),'Marks Entry 7th'!BK50,"")))</f>
        <v/>
      </c>
      <c r="DZ51" s="53" t="str">
        <f>IF(OR($E51="",$G51=""),"",IF(AND($E$3=6),'Marks Entry 6th'!BL50,IF(AND($E$3=7),'Marks Entry 7th'!BL50,"")))</f>
        <v/>
      </c>
      <c r="EA51" s="53" t="str">
        <f>IF(OR($E51="",$G51=""),"",IF(AND($E$3=6),'Marks Entry 6th'!BM50,IF(AND($E$3=7),'Marks Entry 7th'!BM50,"")))</f>
        <v/>
      </c>
      <c r="EB51" s="122" t="str">
        <f t="shared" si="70"/>
        <v/>
      </c>
      <c r="EC51" s="123">
        <f t="shared" si="71"/>
        <v>0</v>
      </c>
      <c r="ED51" s="123" t="str">
        <f t="shared" si="72"/>
        <v/>
      </c>
      <c r="EE51" s="123" t="str">
        <f t="shared" si="73"/>
        <v/>
      </c>
      <c r="EF51" s="110" t="str">
        <f t="shared" si="74"/>
        <v/>
      </c>
      <c r="EG51" s="53" t="str">
        <f>IF(OR($E51="",$G51=""),"",IF(AND($E$3=6),'Marks Entry 6th'!BN50,IF(AND($E$3=7),'Marks Entry 7th'!BN50,"")))</f>
        <v/>
      </c>
      <c r="EH51" s="53" t="str">
        <f>IF(OR($E51="",$G51=""),"",IF(AND($E$3=6),'Marks Entry 6th'!BO50,IF(AND($E$3=7),'Marks Entry 7th'!BO50,"")))</f>
        <v/>
      </c>
      <c r="EI51" s="53" t="str">
        <f>IF(OR($E51="",$G51=""),"",IF(AND($E$3=6),'Marks Entry 6th'!BP50,IF(AND($E$3=7),'Marks Entry 7th'!BP50,"")))</f>
        <v/>
      </c>
      <c r="EJ51" s="53" t="str">
        <f>IF(OR($E51="",$G51=""),"",IF(AND($E$3=6),'Marks Entry 6th'!BQ50,IF(AND($E$3=7),'Marks Entry 7th'!BQ50,"")))</f>
        <v/>
      </c>
      <c r="EK51" s="53" t="str">
        <f>IF(OR($E51="",$G51=""),"",IF(AND($E$3=6),'Marks Entry 6th'!BR50,IF(AND($E$3=7),'Marks Entry 7th'!BR50,"")))</f>
        <v/>
      </c>
      <c r="EL51" s="122" t="str">
        <f t="shared" si="75"/>
        <v/>
      </c>
      <c r="EM51" s="123">
        <f t="shared" si="76"/>
        <v>0</v>
      </c>
      <c r="EN51" s="123" t="str">
        <f t="shared" si="77"/>
        <v/>
      </c>
      <c r="EO51" s="123" t="str">
        <f t="shared" si="78"/>
        <v/>
      </c>
      <c r="EP51" s="110" t="str">
        <f t="shared" si="79"/>
        <v/>
      </c>
      <c r="EQ51" s="53" t="str">
        <f>IF(OR($E51="",$G51=""),"",IF(AND($E$3=6),'Marks Entry 6th'!BS50,IF(AND($E$3=7),'Marks Entry 7th'!BS50,"")))</f>
        <v/>
      </c>
      <c r="ER51" s="53" t="str">
        <f>IF(OR($E51="",$G51=""),"",IF(AND($E$3=6),'Marks Entry 6th'!BT50,IF(AND($E$3=7),'Marks Entry 7th'!BT50,"")))</f>
        <v/>
      </c>
      <c r="ES51" s="53" t="str">
        <f>IF(OR($E51="",$G51=""),"",IF(AND($E$3=6),'Marks Entry 6th'!BU50,IF(AND($E$3=7),'Marks Entry 7th'!BU50,"")))</f>
        <v/>
      </c>
      <c r="ET51" s="53" t="str">
        <f>IF(OR($E51="",$G51=""),"",IF(AND($E$3=6),'Marks Entry 6th'!BV50,IF(AND($E$3=7),'Marks Entry 7th'!BV50,"")))</f>
        <v/>
      </c>
      <c r="EU51" s="53" t="str">
        <f>IF(OR($E51="",$G51=""),"",IF(AND($E$3=6),'Marks Entry 6th'!BW50,IF(AND($E$3=7),'Marks Entry 7th'!BW50,"")))</f>
        <v/>
      </c>
      <c r="EV51" s="122" t="str">
        <f t="shared" si="80"/>
        <v/>
      </c>
      <c r="EW51" s="123">
        <f t="shared" si="81"/>
        <v>0</v>
      </c>
      <c r="EX51" s="123" t="str">
        <f t="shared" si="82"/>
        <v/>
      </c>
      <c r="EY51" s="123" t="str">
        <f t="shared" si="83"/>
        <v/>
      </c>
      <c r="EZ51" s="110" t="str">
        <f t="shared" si="84"/>
        <v/>
      </c>
      <c r="FA51" s="373" t="str">
        <f>IF(OR($E51="",$G51=""),"",IF(AND('Marks Entry 6th'!BX50="",'Marks Entry 7th'!BX50=""),"",IF(AND($E$3=6),'Marks Entry 6th'!BX50,IF(AND($E$3=7),'Marks Entry 7th'!BX50,""))))</f>
        <v/>
      </c>
      <c r="FB51" s="373" t="str">
        <f>IF(OR($E51="",$G51=""),"",IF(AND('Marks Entry 6th'!BY50="",'Marks Entry 7th'!BY50=""),"",IF(AND($E$3=6),'Marks Entry 6th'!BY50,IF(AND($E$3=7),'Marks Entry 7th'!BY50,""))))</f>
        <v/>
      </c>
      <c r="FC51" s="374" t="str">
        <f t="shared" si="85"/>
        <v/>
      </c>
      <c r="FD51" s="110" t="str">
        <f t="shared" si="86"/>
        <v/>
      </c>
      <c r="FE51" s="373" t="str">
        <f>IF(OR($E51="",$G51=""),"",IF(AND('Marks Entry 6th'!BZ50="",'Marks Entry 7th'!BZ50=""),"",IF(AND($E$3=6),'Marks Entry 6th'!BZ50,IF(AND($E$3=7),'Marks Entry 7th'!BZ50,""))))</f>
        <v/>
      </c>
      <c r="FF51" s="373" t="str">
        <f>IF(OR($E51="",$G51=""),"",IF(AND('Marks Entry 6th'!CA50="",'Marks Entry 7th'!CA50=""),"",IF(AND($E$3=6),'Marks Entry 6th'!CA50,IF(AND($E$3=7),'Marks Entry 7th'!CA50,""))))</f>
        <v/>
      </c>
      <c r="FG51" s="374" t="str">
        <f t="shared" si="87"/>
        <v/>
      </c>
      <c r="FH51" s="110" t="str">
        <f t="shared" si="88"/>
        <v/>
      </c>
      <c r="FI51" s="79" t="str">
        <f t="shared" si="89"/>
        <v/>
      </c>
      <c r="FJ51" s="335" t="str">
        <f t="shared" si="90"/>
        <v/>
      </c>
      <c r="FK51" s="85" t="str">
        <f t="shared" si="91"/>
        <v/>
      </c>
      <c r="FL51" s="226" t="str">
        <f t="shared" si="92"/>
        <v/>
      </c>
      <c r="FM51" s="86" t="str">
        <f t="shared" si="93"/>
        <v/>
      </c>
      <c r="FN51" s="334" t="str">
        <f>IFERROR(IF(B51="NSO","NSO",IF(OR(D51="",G51="",F51=""),"",IF(AND(FJ51&gt;=36,'Master sheet'!$D$11="Hindi"),"कक्षा क्रमोन्नत",IF(AND(FJ51&gt;=36,'Master sheet'!$D$11="English"),"Promoted",IF(AND(FJ51&lt;36,'Master sheet'!$D$11="Hindi"),"पुनः परीक्षा","Re-Exam"))))),"")</f>
        <v/>
      </c>
      <c r="FO51" s="54" t="str">
        <f>IF(OR($E51="",$G51=""),"",IF(AND($E$3=6,'Marks Entry 6th'!CB50=""),"",IF(AND($E$3=7,'Marks Entry 7th'!CB50=""),"",IF(AND($E$3=6),'Marks Entry 6th'!CB50,IF(AND($E$3=7),'Marks Entry 7th'!CB50,"")))))</f>
        <v/>
      </c>
      <c r="FP51" s="54" t="str">
        <f>IF(OR($E51="",$G51=""),"",IF(AND($E$3=6,'Marks Entry 6th'!CC50=""),"",IF(AND($E$3=7,'Marks Entry 7th'!CC50=""),"",IF(AND($E$3=6),'Marks Entry 6th'!CC50,IF(AND($E$3=7),'Marks Entry 7th'!CC50,"")))))</f>
        <v/>
      </c>
      <c r="FQ51" s="55"/>
      <c r="FY51" s="57">
        <f>IF(AND($E$3=6),'Marks Entry 6th'!I50,IF(AND($E$3=7),'Marks Entry 7th'!I50,""))</f>
        <v>0</v>
      </c>
      <c r="FZ51" s="57">
        <f t="shared" si="94"/>
        <v>0</v>
      </c>
    </row>
    <row r="52" spans="1:182" ht="18.95" customHeight="1">
      <c r="A52" s="69">
        <v>45</v>
      </c>
      <c r="B52" s="69" t="str">
        <f>IF(OR(FY52=0,FY52=""),"",IF(AND($E$3=6),'Marks Entry 6th'!I51,IF(AND($E$3=7),'Marks Entry 7th'!I51,"")))</f>
        <v/>
      </c>
      <c r="C52" s="70" t="str">
        <f>IF(OR(B52=0,B52=""),"",IF(AND($E$3=6,'Marks Entry 6th'!B51=""),"",IF(AND($E$3=7,'Marks Entry 7th'!B51=""),"",IF(AND($E$3=6,'Marks Entry 6th'!B51),'Marks Entry 6th'!B51,IF(AND($E$3=7),'Marks Entry 7th'!B51,"")))))</f>
        <v/>
      </c>
      <c r="D52" s="70" t="str">
        <f>IF(OR(B52=0,B52=""),"",IF(AND($E$3=6,'Marks Entry 6th'!C51=""),"",IF(AND($E$3=7,'Marks Entry 7th'!C51=""),"",IF(AND($E$3=6),'Marks Entry 6th'!C51,IF(AND($E$3=7),'Marks Entry 7th'!C51,"")))))</f>
        <v/>
      </c>
      <c r="E52" s="307" t="str">
        <f>IF(OR(B52=0,B52=""),"",IF(AND($E$3=6,'Marks Entry 6th'!E51=""),"",IF(AND($E$3=7,'Marks Entry 7th'!E51=""),"",IF(AND($E$3=6),'Marks Entry 6th'!E51,IF(AND($E$3=7),'Marks Entry 7th'!E51,"")))))</f>
        <v/>
      </c>
      <c r="F52" s="70" t="str">
        <f>IF(OR(B52=0,B52=""),"",IF(AND($E$3=6,'Marks Entry 6th'!D51=""),"",IF(AND($E$3=7,'Marks Entry 7th'!D51=""),"",IF(AND($E$3=6),'Marks Entry 6th'!D51,IF(AND($E$3=7),'Marks Entry 7th'!D51,"")))))</f>
        <v/>
      </c>
      <c r="G52" s="306" t="str">
        <f>IF(OR(B52=0,B52=""),"",IF(AND($E$3=6,'Marks Entry 6th'!F51=""),"",IF(AND($E$3=7,'Marks Entry 7th'!F51=""),"",IF(AND($E$3=6),UPPER('Marks Entry 6th'!F51),IF(AND($E$3=7),UPPER('Marks Entry 7th'!F51),"")))))</f>
        <v/>
      </c>
      <c r="H52" s="306" t="str">
        <f>IF(OR(B52=0,B52=""),"",IF(AND($E$3=6,'Marks Entry 6th'!G51=""),"",IF(AND($E$3=7,'Marks Entry 7th'!G51=""),"",IF(AND($E$3=6),UPPER('Marks Entry 6th'!G51),IF(AND($E$3=7),UPPER('Marks Entry 7th'!G51),"")))))</f>
        <v/>
      </c>
      <c r="I52" s="306" t="str">
        <f>IF(OR(B52=0,B52=""),"",IF(AND($E$3=6,'Marks Entry 6th'!H51=""),"",IF(AND($E$3=7,'Marks Entry 7th'!H51=""),"",IF(AND($E$3=6),UPPER('Marks Entry 6th'!H51),IF(AND($E$3=7),UPPER('Marks Entry 7th'!H51),"")))))</f>
        <v/>
      </c>
      <c r="J52" s="65" t="str">
        <f>IF(OR(B52=0,B52=""),"",IF(AND($E$3=6,'Marks Entry 6th'!J51=""),"",IF(AND($E$3=7,'Marks Entry 7th'!J51=""),"",IF(AND($E$3=6),'Marks Entry 6th'!J51,IF(AND($E$3=7),'Marks Entry 7th'!J51,"")))))</f>
        <v/>
      </c>
      <c r="K52" s="65" t="str">
        <f>IF(OR(B52=0,B52=""),"",IF(AND($E$3=6,'Marks Entry 6th'!K51=""),"",IF(AND($E$3=7,'Marks Entry 7th'!K51=""),"",IF(AND($E$3=6),'Marks Entry 6th'!K51,IF(AND($E$3=7),'Marks Entry 7th'!K51,"")))))</f>
        <v/>
      </c>
      <c r="L52" s="121" t="str">
        <f>IF(OR($E52="",$G52=""),"",IF(AND($E$3=6),'Marks Entry 6th'!L51,IF(AND($E$3=7),'Marks Entry 7th'!L51,"")))</f>
        <v/>
      </c>
      <c r="M52" s="121" t="str">
        <f>IF(OR($E52="",$G52=""),"",IF(AND($E$3=6),'Marks Entry 6th'!M51,IF(AND($E$3=7),'Marks Entry 7th'!M51,"")))</f>
        <v/>
      </c>
      <c r="N52" s="121" t="str">
        <f>IF(OR($E52="",$G52=""),"",IF(AND($E$3=6),'Marks Entry 6th'!N51,IF(AND($E$3=7),'Marks Entry 7th'!N51,"")))</f>
        <v/>
      </c>
      <c r="O52" s="121" t="str">
        <f>IF(OR($E52="",$G52=""),"",IF(AND($E$3=6),'Marks Entry 6th'!O51,IF(AND($E$3=7),'Marks Entry 7th'!O51,"")))</f>
        <v/>
      </c>
      <c r="P52" s="63" t="str">
        <f t="shared" si="4"/>
        <v/>
      </c>
      <c r="Q52" s="121" t="str">
        <f>IF(OR($E52="",$G52=""),"",IF(AND($E$3=6),'Marks Entry 6th'!P51,IF(AND($E$3=7),'Marks Entry 7th'!P51,"")))</f>
        <v/>
      </c>
      <c r="R52" s="121" t="str">
        <f>IF(OR($E52="",$G52=""),"",IF(AND($E$3=6),'Marks Entry 6th'!Q51,IF(AND($E$3=7),'Marks Entry 7th'!Q51,"")))</f>
        <v/>
      </c>
      <c r="S52" s="66" t="str">
        <f t="shared" si="5"/>
        <v/>
      </c>
      <c r="T52" s="63">
        <f t="shared" si="6"/>
        <v>0</v>
      </c>
      <c r="U52" s="68" t="str">
        <f>IF(OR($E52="",$G52=""),"",IF(AND($E$3=6),'Marks Entry 6th'!R51,IF(AND($E$3=7),'Marks Entry 7th'!R51,"")))</f>
        <v/>
      </c>
      <c r="V52" s="68" t="str">
        <f>IF(OR($E52="",$G52=""),"",IF(AND($E$3=6),'Marks Entry 6th'!S51,IF(AND($E$3=7),'Marks Entry 7th'!S51,"")))</f>
        <v/>
      </c>
      <c r="W52" s="67" t="str">
        <f t="shared" si="7"/>
        <v/>
      </c>
      <c r="X52" s="63" t="str">
        <f t="shared" si="8"/>
        <v/>
      </c>
      <c r="Y52" s="109">
        <f t="shared" si="9"/>
        <v>0</v>
      </c>
      <c r="Z52" s="109" t="str">
        <f t="shared" si="10"/>
        <v/>
      </c>
      <c r="AA52" s="109" t="str">
        <f t="shared" si="11"/>
        <v/>
      </c>
      <c r="AB52" s="109" t="str">
        <f t="shared" si="12"/>
        <v/>
      </c>
      <c r="AC52" s="109" t="str">
        <f t="shared" si="13"/>
        <v/>
      </c>
      <c r="AD52" s="111" t="str">
        <f t="shared" si="14"/>
        <v/>
      </c>
      <c r="AE52" s="121" t="str">
        <f>IF(OR($E52="",$G52=""),"",IF(AND($E$3=6),'Marks Entry 6th'!T51,IF(AND($E$3=7),'Marks Entry 7th'!T51,"")))</f>
        <v/>
      </c>
      <c r="AF52" s="121" t="str">
        <f>IF(OR($E52="",$G52=""),"",IF(AND($E$3=6),'Marks Entry 6th'!U51,IF(AND($E$3=7),'Marks Entry 7th'!U51,"")))</f>
        <v/>
      </c>
      <c r="AG52" s="121" t="str">
        <f>IF(OR($E52="",$G52=""),"",IF(AND($E$3=6),'Marks Entry 6th'!V51,IF(AND($E$3=7),'Marks Entry 7th'!V51,"")))</f>
        <v/>
      </c>
      <c r="AH52" s="121" t="str">
        <f>IF(OR($E52="",$G52=""),"",IF(AND($E$3=6),'Marks Entry 6th'!W51,IF(AND($E$3=7),'Marks Entry 7th'!W51,"")))</f>
        <v/>
      </c>
      <c r="AI52" s="63" t="str">
        <f t="shared" si="15"/>
        <v/>
      </c>
      <c r="AJ52" s="121" t="str">
        <f>IF(OR($E52="",$G52=""),"",IF(AND($E$3=6),'Marks Entry 6th'!X51,IF(AND($E$3=7),'Marks Entry 7th'!X51,"")))</f>
        <v/>
      </c>
      <c r="AK52" s="121" t="str">
        <f>IF(OR($E52="",$G52=""),"",IF(AND($E$3=6),'Marks Entry 6th'!Y51,IF(AND($E$3=7),'Marks Entry 7th'!Y51,"")))</f>
        <v/>
      </c>
      <c r="AL52" s="66" t="str">
        <f t="shared" si="16"/>
        <v/>
      </c>
      <c r="AM52" s="63">
        <f t="shared" si="17"/>
        <v>0</v>
      </c>
      <c r="AN52" s="68" t="str">
        <f>IF(OR($E52="",$G52=""),"",IF(AND($E$3=6),'Marks Entry 6th'!Z51,IF(AND($E$3=7),'Marks Entry 7th'!Z51,"")))</f>
        <v/>
      </c>
      <c r="AO52" s="68" t="str">
        <f>IF(OR($E52="",$G52=""),"",IF(AND($E$3=6),'Marks Entry 6th'!AA51,IF(AND($E$3=7),'Marks Entry 7th'!AA51,"")))</f>
        <v/>
      </c>
      <c r="AP52" s="66" t="str">
        <f t="shared" si="18"/>
        <v/>
      </c>
      <c r="AQ52" s="63" t="str">
        <f t="shared" si="19"/>
        <v/>
      </c>
      <c r="AR52" s="109">
        <f t="shared" si="20"/>
        <v>0</v>
      </c>
      <c r="AS52" s="109" t="str">
        <f t="shared" si="21"/>
        <v/>
      </c>
      <c r="AT52" s="109" t="str">
        <f t="shared" si="22"/>
        <v/>
      </c>
      <c r="AU52" s="109" t="str">
        <f t="shared" si="23"/>
        <v/>
      </c>
      <c r="AV52" s="109" t="str">
        <f t="shared" si="24"/>
        <v/>
      </c>
      <c r="AW52" s="111" t="str">
        <f t="shared" si="25"/>
        <v/>
      </c>
      <c r="AX52" s="314" t="str">
        <f>IF(OR($E52="",$G52=""),"",IF(AND($E$3=6),'Marks Entry 6th'!AB51,IF(AND($E$3=7),'Marks Entry 7th'!AB51,"")))</f>
        <v/>
      </c>
      <c r="AY52" s="121" t="str">
        <f>IF(OR($E52="",$G52=""),"",IF(AND($E$3=6),'Marks Entry 6th'!AC51,IF(AND($E$3=7),'Marks Entry 7th'!AC51,"")))</f>
        <v/>
      </c>
      <c r="AZ52" s="121" t="str">
        <f>IF(OR($E52="",$G52=""),"",IF(AND($E$3=6),'Marks Entry 6th'!AD51,IF(AND($E$3=7),'Marks Entry 7th'!AD51,"")))</f>
        <v/>
      </c>
      <c r="BA52" s="121" t="str">
        <f>IF(OR($E52="",$G52=""),"",IF(AND($E$3=6),'Marks Entry 6th'!AE51,IF(AND($E$3=7),'Marks Entry 7th'!AE51,"")))</f>
        <v/>
      </c>
      <c r="BB52" s="121" t="str">
        <f>IF(OR($E52="",$G52=""),"",IF(AND($E$3=6),'Marks Entry 6th'!AF51,IF(AND($E$3=7),'Marks Entry 7th'!AF51,"")))</f>
        <v/>
      </c>
      <c r="BC52" s="63" t="str">
        <f t="shared" si="26"/>
        <v/>
      </c>
      <c r="BD52" s="121" t="str">
        <f>IF(OR($E52="",$G52=""),"",IF(AND($E$3=6),'Marks Entry 6th'!AG51,IF(AND($E$3=7),'Marks Entry 7th'!AG51,"")))</f>
        <v/>
      </c>
      <c r="BE52" s="121" t="str">
        <f>IF(OR($E52="",$G52=""),"",IF(AND($E$3=6),'Marks Entry 6th'!AH51,IF(AND($E$3=7),'Marks Entry 7th'!AH51,"")))</f>
        <v/>
      </c>
      <c r="BF52" s="66" t="str">
        <f t="shared" si="27"/>
        <v/>
      </c>
      <c r="BG52" s="63">
        <f t="shared" si="28"/>
        <v>0</v>
      </c>
      <c r="BH52" s="68" t="str">
        <f>IF(OR($E52="",$G52=""),"",IF(AND($E$3=6),'Marks Entry 6th'!AI51,IF(AND($E$3=7),'Marks Entry 7th'!AI51,"")))</f>
        <v/>
      </c>
      <c r="BI52" s="68" t="str">
        <f>IF(OR($E52="",$G52=""),"",IF(AND($E$3=6),'Marks Entry 6th'!AJ51,IF(AND($E$3=7),'Marks Entry 7th'!AJ51,"")))</f>
        <v/>
      </c>
      <c r="BJ52" s="66" t="str">
        <f t="shared" si="29"/>
        <v/>
      </c>
      <c r="BK52" s="63" t="str">
        <f t="shared" si="30"/>
        <v/>
      </c>
      <c r="BL52" s="109">
        <f t="shared" si="31"/>
        <v>0</v>
      </c>
      <c r="BM52" s="109" t="str">
        <f t="shared" si="32"/>
        <v/>
      </c>
      <c r="BN52" s="109" t="str">
        <f t="shared" si="33"/>
        <v/>
      </c>
      <c r="BO52" s="109" t="str">
        <f t="shared" si="34"/>
        <v/>
      </c>
      <c r="BP52" s="109" t="str">
        <f t="shared" si="35"/>
        <v/>
      </c>
      <c r="BQ52" s="111" t="str">
        <f t="shared" si="36"/>
        <v/>
      </c>
      <c r="BR52" s="121" t="str">
        <f>IF(OR($E52="",$G52=""),"",IF(AND($E$3=6),'Marks Entry 6th'!AK51,IF(AND($E$3=7),'Marks Entry 7th'!AK51,"")))</f>
        <v/>
      </c>
      <c r="BS52" s="121" t="str">
        <f>IF(OR($E52="",$G52=""),"",IF(AND($E$3=6),'Marks Entry 6th'!AL51,IF(AND($E$3=7),'Marks Entry 7th'!AL51,"")))</f>
        <v/>
      </c>
      <c r="BT52" s="121" t="str">
        <f>IF(OR($E52="",$G52=""),"",IF(AND($E$3=6),'Marks Entry 6th'!AM51,IF(AND($E$3=7),'Marks Entry 7th'!AM51,"")))</f>
        <v/>
      </c>
      <c r="BU52" s="121" t="str">
        <f>IF(OR($E52="",$G52=""),"",IF(AND($E$3=6),'Marks Entry 6th'!AN51,IF(AND($E$3=7),'Marks Entry 7th'!AN51,"")))</f>
        <v/>
      </c>
      <c r="BV52" s="63" t="str">
        <f t="shared" si="37"/>
        <v/>
      </c>
      <c r="BW52" s="121" t="str">
        <f>IF(OR($E52="",$G52=""),"",IF(AND($E$3=6),'Marks Entry 6th'!AO51,IF(AND($E$3=7),'Marks Entry 7th'!AO51,"")))</f>
        <v/>
      </c>
      <c r="BX52" s="121" t="str">
        <f>IF(OR($E52="",$G52=""),"",IF(AND($E$3=6),'Marks Entry 6th'!AP51,IF(AND($E$3=7),'Marks Entry 7th'!AP51,"")))</f>
        <v/>
      </c>
      <c r="BY52" s="66" t="str">
        <f t="shared" si="38"/>
        <v/>
      </c>
      <c r="BZ52" s="63">
        <f t="shared" si="39"/>
        <v>0</v>
      </c>
      <c r="CA52" s="68" t="str">
        <f>IF(OR($E52="",$G52=""),"",IF(AND($E$3=6),'Marks Entry 6th'!AQ51,IF(AND($E$3=7),'Marks Entry 7th'!AQ51,"")))</f>
        <v/>
      </c>
      <c r="CB52" s="68" t="str">
        <f>IF(OR($E52="",$G52=""),"",IF(AND($E$3=6),'Marks Entry 6th'!AR51,IF(AND($E$3=7),'Marks Entry 7th'!AR51,"")))</f>
        <v/>
      </c>
      <c r="CC52" s="66" t="str">
        <f t="shared" si="40"/>
        <v/>
      </c>
      <c r="CD52" s="63" t="str">
        <f t="shared" si="41"/>
        <v/>
      </c>
      <c r="CE52" s="109">
        <f t="shared" si="42"/>
        <v>0</v>
      </c>
      <c r="CF52" s="109" t="str">
        <f t="shared" si="43"/>
        <v/>
      </c>
      <c r="CG52" s="109" t="str">
        <f t="shared" si="44"/>
        <v/>
      </c>
      <c r="CH52" s="109" t="str">
        <f t="shared" si="45"/>
        <v/>
      </c>
      <c r="CI52" s="109" t="str">
        <f t="shared" si="46"/>
        <v/>
      </c>
      <c r="CJ52" s="111" t="str">
        <f t="shared" si="47"/>
        <v/>
      </c>
      <c r="CK52" s="121" t="str">
        <f>IF(OR($E52="",$G52=""),"",IF(AND($E$3=6),'Marks Entry 6th'!AS51,IF(AND($E$3=7),'Marks Entry 7th'!AS51,"")))</f>
        <v/>
      </c>
      <c r="CL52" s="121" t="str">
        <f>IF(OR($E52="",$G52=""),"",IF(AND($E$3=6),'Marks Entry 6th'!AT51,IF(AND($E$3=7),'Marks Entry 7th'!AT51,"")))</f>
        <v/>
      </c>
      <c r="CM52" s="121" t="str">
        <f>IF(OR($E52="",$G52=""),"",IF(AND($E$3=6),'Marks Entry 6th'!AU51,IF(AND($E$3=7),'Marks Entry 7th'!AU51,"")))</f>
        <v/>
      </c>
      <c r="CN52" s="121" t="str">
        <f>IF(OR($E52="",$G52=""),"",IF(AND($E$3=6),'Marks Entry 6th'!AV51,IF(AND($E$3=7),'Marks Entry 7th'!AV51,"")))</f>
        <v/>
      </c>
      <c r="CO52" s="63" t="str">
        <f t="shared" si="48"/>
        <v/>
      </c>
      <c r="CP52" s="121" t="str">
        <f>IF(OR($E52="",$G52=""),"",IF(AND($E$3=6),'Marks Entry 6th'!AW51,IF(AND($E$3=7),'Marks Entry 7th'!AW51,"")))</f>
        <v/>
      </c>
      <c r="CQ52" s="121" t="str">
        <f>IF(OR($E52="",$G52=""),"",IF(AND($E$3=6),'Marks Entry 6th'!AX51,IF(AND($E$3=7),'Marks Entry 7th'!AX51,"")))</f>
        <v/>
      </c>
      <c r="CR52" s="66" t="str">
        <f t="shared" si="49"/>
        <v/>
      </c>
      <c r="CS52" s="63">
        <f t="shared" si="50"/>
        <v>0</v>
      </c>
      <c r="CT52" s="68" t="str">
        <f>IF(OR($E52="",$G52=""),"",IF(AND($E$3=6),'Marks Entry 6th'!AY51,IF(AND($E$3=7),'Marks Entry 7th'!AY51,"")))</f>
        <v/>
      </c>
      <c r="CU52" s="68" t="str">
        <f>IF(OR($E52="",$G52=""),"",IF(AND($E$3=6),'Marks Entry 6th'!AZ51,IF(AND($E$3=7),'Marks Entry 7th'!AZ51,"")))</f>
        <v/>
      </c>
      <c r="CV52" s="66" t="str">
        <f t="shared" si="51"/>
        <v/>
      </c>
      <c r="CW52" s="63" t="str">
        <f t="shared" si="52"/>
        <v/>
      </c>
      <c r="CX52" s="109">
        <f t="shared" si="53"/>
        <v>0</v>
      </c>
      <c r="CY52" s="109" t="str">
        <f t="shared" si="54"/>
        <v/>
      </c>
      <c r="CZ52" s="109" t="str">
        <f t="shared" si="55"/>
        <v/>
      </c>
      <c r="DA52" s="109" t="str">
        <f t="shared" si="56"/>
        <v/>
      </c>
      <c r="DB52" s="109" t="str">
        <f t="shared" si="57"/>
        <v/>
      </c>
      <c r="DC52" s="111" t="str">
        <f t="shared" si="58"/>
        <v/>
      </c>
      <c r="DD52" s="121" t="str">
        <f>IF(OR($E52="",$G52=""),"",IF(AND($E$3=6),'Marks Entry 6th'!BA51,IF(AND($E$3=7),'Marks Entry 7th'!BA51,"")))</f>
        <v/>
      </c>
      <c r="DE52" s="121" t="str">
        <f>IF(OR($E52="",$G52=""),"",IF(AND($E$3=6),'Marks Entry 6th'!BB51,IF(AND($E$3=7),'Marks Entry 7th'!BB51,"")))</f>
        <v/>
      </c>
      <c r="DF52" s="121" t="str">
        <f>IF(OR($E52="",$G52=""),"",IF(AND($E$3=6),'Marks Entry 6th'!BC51,IF(AND($E$3=7),'Marks Entry 7th'!BC51,"")))</f>
        <v/>
      </c>
      <c r="DG52" s="121" t="str">
        <f>IF(OR($E52="",$G52=""),"",IF(AND($E$3=6),'Marks Entry 6th'!BD51,IF(AND($E$3=7),'Marks Entry 7th'!BD51,"")))</f>
        <v/>
      </c>
      <c r="DH52" s="63" t="str">
        <f t="shared" si="59"/>
        <v/>
      </c>
      <c r="DI52" s="121" t="str">
        <f>IF(OR($E52="",$G52=""),"",IF(AND($E$3=6),'Marks Entry 6th'!BE51,IF(AND($E$3=7),'Marks Entry 7th'!BE51,"")))</f>
        <v/>
      </c>
      <c r="DJ52" s="121" t="str">
        <f>IF(OR($E52="",$G52=""),"",IF(AND($E$3=6),'Marks Entry 6th'!BF51,IF(AND($E$3=7),'Marks Entry 7th'!BF51,"")))</f>
        <v/>
      </c>
      <c r="DK52" s="66" t="str">
        <f t="shared" si="60"/>
        <v/>
      </c>
      <c r="DL52" s="63">
        <f t="shared" si="61"/>
        <v>0</v>
      </c>
      <c r="DM52" s="68" t="str">
        <f>IF(OR($E52="",$G52=""),"",IF(AND($E$3=6),'Marks Entry 6th'!BG51,IF(AND($E$3=7),'Marks Entry 7th'!BG51,"")))</f>
        <v/>
      </c>
      <c r="DN52" s="68" t="str">
        <f>IF(OR($E52="",$G52=""),"",IF(AND($E$3=6),'Marks Entry 6th'!BH51,IF(AND($E$3=7),'Marks Entry 7th'!BH51,"")))</f>
        <v/>
      </c>
      <c r="DO52" s="66" t="str">
        <f t="shared" si="62"/>
        <v/>
      </c>
      <c r="DP52" s="63" t="str">
        <f t="shared" si="63"/>
        <v/>
      </c>
      <c r="DQ52" s="109">
        <f t="shared" si="64"/>
        <v>0</v>
      </c>
      <c r="DR52" s="109" t="str">
        <f t="shared" si="65"/>
        <v/>
      </c>
      <c r="DS52" s="109" t="str">
        <f t="shared" si="66"/>
        <v/>
      </c>
      <c r="DT52" s="109" t="str">
        <f t="shared" si="67"/>
        <v/>
      </c>
      <c r="DU52" s="109" t="str">
        <f t="shared" si="68"/>
        <v/>
      </c>
      <c r="DV52" s="111" t="str">
        <f t="shared" si="69"/>
        <v/>
      </c>
      <c r="DW52" s="53" t="str">
        <f>IF(OR($E52="",$G52=""),"",IF(AND($E$3=6),'Marks Entry 6th'!BI51,IF(AND($E$3=7),'Marks Entry 7th'!BI51,"")))</f>
        <v/>
      </c>
      <c r="DX52" s="53" t="str">
        <f>IF(OR($E52="",$G52=""),"",IF(AND($E$3=6),'Marks Entry 6th'!BJ51,IF(AND($E$3=7),'Marks Entry 7th'!BJ51,"")))</f>
        <v/>
      </c>
      <c r="DY52" s="53" t="str">
        <f>IF(OR($E52="",$G52=""),"",IF(AND($E$3=6),'Marks Entry 6th'!BK51,IF(AND($E$3=7),'Marks Entry 7th'!BK51,"")))</f>
        <v/>
      </c>
      <c r="DZ52" s="53" t="str">
        <f>IF(OR($E52="",$G52=""),"",IF(AND($E$3=6),'Marks Entry 6th'!BL51,IF(AND($E$3=7),'Marks Entry 7th'!BL51,"")))</f>
        <v/>
      </c>
      <c r="EA52" s="53" t="str">
        <f>IF(OR($E52="",$G52=""),"",IF(AND($E$3=6),'Marks Entry 6th'!BM51,IF(AND($E$3=7),'Marks Entry 7th'!BM51,"")))</f>
        <v/>
      </c>
      <c r="EB52" s="122" t="str">
        <f t="shared" si="70"/>
        <v/>
      </c>
      <c r="EC52" s="123">
        <f t="shared" si="71"/>
        <v>0</v>
      </c>
      <c r="ED52" s="123" t="str">
        <f t="shared" si="72"/>
        <v/>
      </c>
      <c r="EE52" s="123" t="str">
        <f t="shared" si="73"/>
        <v/>
      </c>
      <c r="EF52" s="110" t="str">
        <f t="shared" si="74"/>
        <v/>
      </c>
      <c r="EG52" s="53" t="str">
        <f>IF(OR($E52="",$G52=""),"",IF(AND($E$3=6),'Marks Entry 6th'!BN51,IF(AND($E$3=7),'Marks Entry 7th'!BN51,"")))</f>
        <v/>
      </c>
      <c r="EH52" s="53" t="str">
        <f>IF(OR($E52="",$G52=""),"",IF(AND($E$3=6),'Marks Entry 6th'!BO51,IF(AND($E$3=7),'Marks Entry 7th'!BO51,"")))</f>
        <v/>
      </c>
      <c r="EI52" s="53" t="str">
        <f>IF(OR($E52="",$G52=""),"",IF(AND($E$3=6),'Marks Entry 6th'!BP51,IF(AND($E$3=7),'Marks Entry 7th'!BP51,"")))</f>
        <v/>
      </c>
      <c r="EJ52" s="53" t="str">
        <f>IF(OR($E52="",$G52=""),"",IF(AND($E$3=6),'Marks Entry 6th'!BQ51,IF(AND($E$3=7),'Marks Entry 7th'!BQ51,"")))</f>
        <v/>
      </c>
      <c r="EK52" s="53" t="str">
        <f>IF(OR($E52="",$G52=""),"",IF(AND($E$3=6),'Marks Entry 6th'!BR51,IF(AND($E$3=7),'Marks Entry 7th'!BR51,"")))</f>
        <v/>
      </c>
      <c r="EL52" s="122" t="str">
        <f t="shared" si="75"/>
        <v/>
      </c>
      <c r="EM52" s="123">
        <f t="shared" si="76"/>
        <v>0</v>
      </c>
      <c r="EN52" s="123" t="str">
        <f t="shared" si="77"/>
        <v/>
      </c>
      <c r="EO52" s="123" t="str">
        <f t="shared" si="78"/>
        <v/>
      </c>
      <c r="EP52" s="110" t="str">
        <f t="shared" si="79"/>
        <v/>
      </c>
      <c r="EQ52" s="53" t="str">
        <f>IF(OR($E52="",$G52=""),"",IF(AND($E$3=6),'Marks Entry 6th'!BS51,IF(AND($E$3=7),'Marks Entry 7th'!BS51,"")))</f>
        <v/>
      </c>
      <c r="ER52" s="53" t="str">
        <f>IF(OR($E52="",$G52=""),"",IF(AND($E$3=6),'Marks Entry 6th'!BT51,IF(AND($E$3=7),'Marks Entry 7th'!BT51,"")))</f>
        <v/>
      </c>
      <c r="ES52" s="53" t="str">
        <f>IF(OR($E52="",$G52=""),"",IF(AND($E$3=6),'Marks Entry 6th'!BU51,IF(AND($E$3=7),'Marks Entry 7th'!BU51,"")))</f>
        <v/>
      </c>
      <c r="ET52" s="53" t="str">
        <f>IF(OR($E52="",$G52=""),"",IF(AND($E$3=6),'Marks Entry 6th'!BV51,IF(AND($E$3=7),'Marks Entry 7th'!BV51,"")))</f>
        <v/>
      </c>
      <c r="EU52" s="53" t="str">
        <f>IF(OR($E52="",$G52=""),"",IF(AND($E$3=6),'Marks Entry 6th'!BW51,IF(AND($E$3=7),'Marks Entry 7th'!BW51,"")))</f>
        <v/>
      </c>
      <c r="EV52" s="122" t="str">
        <f t="shared" si="80"/>
        <v/>
      </c>
      <c r="EW52" s="123">
        <f t="shared" si="81"/>
        <v>0</v>
      </c>
      <c r="EX52" s="123" t="str">
        <f t="shared" si="82"/>
        <v/>
      </c>
      <c r="EY52" s="123" t="str">
        <f t="shared" si="83"/>
        <v/>
      </c>
      <c r="EZ52" s="110" t="str">
        <f t="shared" si="84"/>
        <v/>
      </c>
      <c r="FA52" s="373" t="str">
        <f>IF(OR($E52="",$G52=""),"",IF(AND('Marks Entry 6th'!BX51="",'Marks Entry 7th'!BX51=""),"",IF(AND($E$3=6),'Marks Entry 6th'!BX51,IF(AND($E$3=7),'Marks Entry 7th'!BX51,""))))</f>
        <v/>
      </c>
      <c r="FB52" s="373" t="str">
        <f>IF(OR($E52="",$G52=""),"",IF(AND('Marks Entry 6th'!BY51="",'Marks Entry 7th'!BY51=""),"",IF(AND($E$3=6),'Marks Entry 6th'!BY51,IF(AND($E$3=7),'Marks Entry 7th'!BY51,""))))</f>
        <v/>
      </c>
      <c r="FC52" s="374" t="str">
        <f t="shared" si="85"/>
        <v/>
      </c>
      <c r="FD52" s="110" t="str">
        <f t="shared" si="86"/>
        <v/>
      </c>
      <c r="FE52" s="373" t="str">
        <f>IF(OR($E52="",$G52=""),"",IF(AND('Marks Entry 6th'!BZ51="",'Marks Entry 7th'!BZ51=""),"",IF(AND($E$3=6),'Marks Entry 6th'!BZ51,IF(AND($E$3=7),'Marks Entry 7th'!BZ51,""))))</f>
        <v/>
      </c>
      <c r="FF52" s="373" t="str">
        <f>IF(OR($E52="",$G52=""),"",IF(AND('Marks Entry 6th'!CA51="",'Marks Entry 7th'!CA51=""),"",IF(AND($E$3=6),'Marks Entry 6th'!CA51,IF(AND($E$3=7),'Marks Entry 7th'!CA51,""))))</f>
        <v/>
      </c>
      <c r="FG52" s="374" t="str">
        <f t="shared" si="87"/>
        <v/>
      </c>
      <c r="FH52" s="110" t="str">
        <f t="shared" si="88"/>
        <v/>
      </c>
      <c r="FI52" s="79" t="str">
        <f t="shared" si="89"/>
        <v/>
      </c>
      <c r="FJ52" s="335" t="str">
        <f t="shared" si="90"/>
        <v/>
      </c>
      <c r="FK52" s="85" t="str">
        <f t="shared" si="91"/>
        <v/>
      </c>
      <c r="FL52" s="226" t="str">
        <f t="shared" si="92"/>
        <v/>
      </c>
      <c r="FM52" s="86" t="str">
        <f t="shared" si="93"/>
        <v/>
      </c>
      <c r="FN52" s="334" t="str">
        <f>IFERROR(IF(B52="NSO","NSO",IF(OR(D52="",G52="",F52=""),"",IF(AND(FJ52&gt;=36,'Master sheet'!$D$11="Hindi"),"कक्षा क्रमोन्नत",IF(AND(FJ52&gt;=36,'Master sheet'!$D$11="English"),"Promoted",IF(AND(FJ52&lt;36,'Master sheet'!$D$11="Hindi"),"पुनः परीक्षा","Re-Exam"))))),"")</f>
        <v/>
      </c>
      <c r="FO52" s="54" t="str">
        <f>IF(OR($E52="",$G52=""),"",IF(AND($E$3=6,'Marks Entry 6th'!CB51=""),"",IF(AND($E$3=7,'Marks Entry 7th'!CB51=""),"",IF(AND($E$3=6),'Marks Entry 6th'!CB51,IF(AND($E$3=7),'Marks Entry 7th'!CB51,"")))))</f>
        <v/>
      </c>
      <c r="FP52" s="54" t="str">
        <f>IF(OR($E52="",$G52=""),"",IF(AND($E$3=6,'Marks Entry 6th'!CC51=""),"",IF(AND($E$3=7,'Marks Entry 7th'!CC51=""),"",IF(AND($E$3=6),'Marks Entry 6th'!CC51,IF(AND($E$3=7),'Marks Entry 7th'!CC51,"")))))</f>
        <v/>
      </c>
      <c r="FQ52" s="55"/>
      <c r="FY52" s="57">
        <f>IF(AND($E$3=6),'Marks Entry 6th'!I51,IF(AND($E$3=7),'Marks Entry 7th'!I51,""))</f>
        <v>0</v>
      </c>
      <c r="FZ52" s="57">
        <f t="shared" si="94"/>
        <v>0</v>
      </c>
    </row>
    <row r="53" spans="1:182" ht="18.95" customHeight="1">
      <c r="A53" s="69">
        <v>46</v>
      </c>
      <c r="B53" s="69" t="str">
        <f>IF(OR(FY53=0,FY53=""),"",IF(AND($E$3=6),'Marks Entry 6th'!I52,IF(AND($E$3=7),'Marks Entry 7th'!I52,"")))</f>
        <v/>
      </c>
      <c r="C53" s="70" t="str">
        <f>IF(OR(B53=0,B53=""),"",IF(AND($E$3=6,'Marks Entry 6th'!B52=""),"",IF(AND($E$3=7,'Marks Entry 7th'!B52=""),"",IF(AND($E$3=6,'Marks Entry 6th'!B52),'Marks Entry 6th'!B52,IF(AND($E$3=7),'Marks Entry 7th'!B52,"")))))</f>
        <v/>
      </c>
      <c r="D53" s="70" t="str">
        <f>IF(OR(B53=0,B53=""),"",IF(AND($E$3=6,'Marks Entry 6th'!C52=""),"",IF(AND($E$3=7,'Marks Entry 7th'!C52=""),"",IF(AND($E$3=6),'Marks Entry 6th'!C52,IF(AND($E$3=7),'Marks Entry 7th'!C52,"")))))</f>
        <v/>
      </c>
      <c r="E53" s="307" t="str">
        <f>IF(OR(B53=0,B53=""),"",IF(AND($E$3=6,'Marks Entry 6th'!E52=""),"",IF(AND($E$3=7,'Marks Entry 7th'!E52=""),"",IF(AND($E$3=6),'Marks Entry 6th'!E52,IF(AND($E$3=7),'Marks Entry 7th'!E52,"")))))</f>
        <v/>
      </c>
      <c r="F53" s="70" t="str">
        <f>IF(OR(B53=0,B53=""),"",IF(AND($E$3=6,'Marks Entry 6th'!D52=""),"",IF(AND($E$3=7,'Marks Entry 7th'!D52=""),"",IF(AND($E$3=6),'Marks Entry 6th'!D52,IF(AND($E$3=7),'Marks Entry 7th'!D52,"")))))</f>
        <v/>
      </c>
      <c r="G53" s="306" t="str">
        <f>IF(OR(B53=0,B53=""),"",IF(AND($E$3=6,'Marks Entry 6th'!F52=""),"",IF(AND($E$3=7,'Marks Entry 7th'!F52=""),"",IF(AND($E$3=6),UPPER('Marks Entry 6th'!F52),IF(AND($E$3=7),UPPER('Marks Entry 7th'!F52),"")))))</f>
        <v/>
      </c>
      <c r="H53" s="306" t="str">
        <f>IF(OR(B53=0,B53=""),"",IF(AND($E$3=6,'Marks Entry 6th'!G52=""),"",IF(AND($E$3=7,'Marks Entry 7th'!G52=""),"",IF(AND($E$3=6),UPPER('Marks Entry 6th'!G52),IF(AND($E$3=7),UPPER('Marks Entry 7th'!G52),"")))))</f>
        <v/>
      </c>
      <c r="I53" s="306" t="str">
        <f>IF(OR(B53=0,B53=""),"",IF(AND($E$3=6,'Marks Entry 6th'!H52=""),"",IF(AND($E$3=7,'Marks Entry 7th'!H52=""),"",IF(AND($E$3=6),UPPER('Marks Entry 6th'!H52),IF(AND($E$3=7),UPPER('Marks Entry 7th'!H52),"")))))</f>
        <v/>
      </c>
      <c r="J53" s="65" t="str">
        <f>IF(OR(B53=0,B53=""),"",IF(AND($E$3=6,'Marks Entry 6th'!J52=""),"",IF(AND($E$3=7,'Marks Entry 7th'!J52=""),"",IF(AND($E$3=6),'Marks Entry 6th'!J52,IF(AND($E$3=7),'Marks Entry 7th'!J52,"")))))</f>
        <v/>
      </c>
      <c r="K53" s="65" t="str">
        <f>IF(OR(B53=0,B53=""),"",IF(AND($E$3=6,'Marks Entry 6th'!K52=""),"",IF(AND($E$3=7,'Marks Entry 7th'!K52=""),"",IF(AND($E$3=6),'Marks Entry 6th'!K52,IF(AND($E$3=7),'Marks Entry 7th'!K52,"")))))</f>
        <v/>
      </c>
      <c r="L53" s="121" t="str">
        <f>IF(OR($E53="",$G53=""),"",IF(AND($E$3=6),'Marks Entry 6th'!L52,IF(AND($E$3=7),'Marks Entry 7th'!L52,"")))</f>
        <v/>
      </c>
      <c r="M53" s="121" t="str">
        <f>IF(OR($E53="",$G53=""),"",IF(AND($E$3=6),'Marks Entry 6th'!M52,IF(AND($E$3=7),'Marks Entry 7th'!M52,"")))</f>
        <v/>
      </c>
      <c r="N53" s="121" t="str">
        <f>IF(OR($E53="",$G53=""),"",IF(AND($E$3=6),'Marks Entry 6th'!N52,IF(AND($E$3=7),'Marks Entry 7th'!N52,"")))</f>
        <v/>
      </c>
      <c r="O53" s="121" t="str">
        <f>IF(OR($E53="",$G53=""),"",IF(AND($E$3=6),'Marks Entry 6th'!O52,IF(AND($E$3=7),'Marks Entry 7th'!O52,"")))</f>
        <v/>
      </c>
      <c r="P53" s="63" t="str">
        <f t="shared" si="4"/>
        <v/>
      </c>
      <c r="Q53" s="121" t="str">
        <f>IF(OR($E53="",$G53=""),"",IF(AND($E$3=6),'Marks Entry 6th'!P52,IF(AND($E$3=7),'Marks Entry 7th'!P52,"")))</f>
        <v/>
      </c>
      <c r="R53" s="121" t="str">
        <f>IF(OR($E53="",$G53=""),"",IF(AND($E$3=6),'Marks Entry 6th'!Q52,IF(AND($E$3=7),'Marks Entry 7th'!Q52,"")))</f>
        <v/>
      </c>
      <c r="S53" s="66" t="str">
        <f t="shared" si="5"/>
        <v/>
      </c>
      <c r="T53" s="63">
        <f t="shared" si="6"/>
        <v>0</v>
      </c>
      <c r="U53" s="68" t="str">
        <f>IF(OR($E53="",$G53=""),"",IF(AND($E$3=6),'Marks Entry 6th'!R52,IF(AND($E$3=7),'Marks Entry 7th'!R52,"")))</f>
        <v/>
      </c>
      <c r="V53" s="68" t="str">
        <f>IF(OR($E53="",$G53=""),"",IF(AND($E$3=6),'Marks Entry 6th'!S52,IF(AND($E$3=7),'Marks Entry 7th'!S52,"")))</f>
        <v/>
      </c>
      <c r="W53" s="67" t="str">
        <f t="shared" si="7"/>
        <v/>
      </c>
      <c r="X53" s="63" t="str">
        <f t="shared" si="8"/>
        <v/>
      </c>
      <c r="Y53" s="109">
        <f t="shared" si="9"/>
        <v>0</v>
      </c>
      <c r="Z53" s="109" t="str">
        <f t="shared" si="10"/>
        <v/>
      </c>
      <c r="AA53" s="109" t="str">
        <f t="shared" si="11"/>
        <v/>
      </c>
      <c r="AB53" s="109" t="str">
        <f t="shared" si="12"/>
        <v/>
      </c>
      <c r="AC53" s="109" t="str">
        <f t="shared" si="13"/>
        <v/>
      </c>
      <c r="AD53" s="111" t="str">
        <f t="shared" si="14"/>
        <v/>
      </c>
      <c r="AE53" s="121" t="str">
        <f>IF(OR($E53="",$G53=""),"",IF(AND($E$3=6),'Marks Entry 6th'!T52,IF(AND($E$3=7),'Marks Entry 7th'!T52,"")))</f>
        <v/>
      </c>
      <c r="AF53" s="121" t="str">
        <f>IF(OR($E53="",$G53=""),"",IF(AND($E$3=6),'Marks Entry 6th'!U52,IF(AND($E$3=7),'Marks Entry 7th'!U52,"")))</f>
        <v/>
      </c>
      <c r="AG53" s="121" t="str">
        <f>IF(OR($E53="",$G53=""),"",IF(AND($E$3=6),'Marks Entry 6th'!V52,IF(AND($E$3=7),'Marks Entry 7th'!V52,"")))</f>
        <v/>
      </c>
      <c r="AH53" s="121" t="str">
        <f>IF(OR($E53="",$G53=""),"",IF(AND($E$3=6),'Marks Entry 6th'!W52,IF(AND($E$3=7),'Marks Entry 7th'!W52,"")))</f>
        <v/>
      </c>
      <c r="AI53" s="63" t="str">
        <f t="shared" si="15"/>
        <v/>
      </c>
      <c r="AJ53" s="121" t="str">
        <f>IF(OR($E53="",$G53=""),"",IF(AND($E$3=6),'Marks Entry 6th'!X52,IF(AND($E$3=7),'Marks Entry 7th'!X52,"")))</f>
        <v/>
      </c>
      <c r="AK53" s="121" t="str">
        <f>IF(OR($E53="",$G53=""),"",IF(AND($E$3=6),'Marks Entry 6th'!Y52,IF(AND($E$3=7),'Marks Entry 7th'!Y52,"")))</f>
        <v/>
      </c>
      <c r="AL53" s="66" t="str">
        <f t="shared" si="16"/>
        <v/>
      </c>
      <c r="AM53" s="63">
        <f t="shared" si="17"/>
        <v>0</v>
      </c>
      <c r="AN53" s="68" t="str">
        <f>IF(OR($E53="",$G53=""),"",IF(AND($E$3=6),'Marks Entry 6th'!Z52,IF(AND($E$3=7),'Marks Entry 7th'!Z52,"")))</f>
        <v/>
      </c>
      <c r="AO53" s="68" t="str">
        <f>IF(OR($E53="",$G53=""),"",IF(AND($E$3=6),'Marks Entry 6th'!AA52,IF(AND($E$3=7),'Marks Entry 7th'!AA52,"")))</f>
        <v/>
      </c>
      <c r="AP53" s="66" t="str">
        <f t="shared" si="18"/>
        <v/>
      </c>
      <c r="AQ53" s="63" t="str">
        <f t="shared" si="19"/>
        <v/>
      </c>
      <c r="AR53" s="109">
        <f t="shared" si="20"/>
        <v>0</v>
      </c>
      <c r="AS53" s="109" t="str">
        <f t="shared" si="21"/>
        <v/>
      </c>
      <c r="AT53" s="109" t="str">
        <f t="shared" si="22"/>
        <v/>
      </c>
      <c r="AU53" s="109" t="str">
        <f t="shared" si="23"/>
        <v/>
      </c>
      <c r="AV53" s="109" t="str">
        <f t="shared" si="24"/>
        <v/>
      </c>
      <c r="AW53" s="111" t="str">
        <f t="shared" si="25"/>
        <v/>
      </c>
      <c r="AX53" s="314" t="str">
        <f>IF(OR($E53="",$G53=""),"",IF(AND($E$3=6),'Marks Entry 6th'!AB52,IF(AND($E$3=7),'Marks Entry 7th'!AB52,"")))</f>
        <v/>
      </c>
      <c r="AY53" s="121" t="str">
        <f>IF(OR($E53="",$G53=""),"",IF(AND($E$3=6),'Marks Entry 6th'!AC52,IF(AND($E$3=7),'Marks Entry 7th'!AC52,"")))</f>
        <v/>
      </c>
      <c r="AZ53" s="121" t="str">
        <f>IF(OR($E53="",$G53=""),"",IF(AND($E$3=6),'Marks Entry 6th'!AD52,IF(AND($E$3=7),'Marks Entry 7th'!AD52,"")))</f>
        <v/>
      </c>
      <c r="BA53" s="121" t="str">
        <f>IF(OR($E53="",$G53=""),"",IF(AND($E$3=6),'Marks Entry 6th'!AE52,IF(AND($E$3=7),'Marks Entry 7th'!AE52,"")))</f>
        <v/>
      </c>
      <c r="BB53" s="121" t="str">
        <f>IF(OR($E53="",$G53=""),"",IF(AND($E$3=6),'Marks Entry 6th'!AF52,IF(AND($E$3=7),'Marks Entry 7th'!AF52,"")))</f>
        <v/>
      </c>
      <c r="BC53" s="63" t="str">
        <f t="shared" si="26"/>
        <v/>
      </c>
      <c r="BD53" s="121" t="str">
        <f>IF(OR($E53="",$G53=""),"",IF(AND($E$3=6),'Marks Entry 6th'!AG52,IF(AND($E$3=7),'Marks Entry 7th'!AG52,"")))</f>
        <v/>
      </c>
      <c r="BE53" s="121" t="str">
        <f>IF(OR($E53="",$G53=""),"",IF(AND($E$3=6),'Marks Entry 6th'!AH52,IF(AND($E$3=7),'Marks Entry 7th'!AH52,"")))</f>
        <v/>
      </c>
      <c r="BF53" s="66" t="str">
        <f t="shared" si="27"/>
        <v/>
      </c>
      <c r="BG53" s="63">
        <f t="shared" si="28"/>
        <v>0</v>
      </c>
      <c r="BH53" s="68" t="str">
        <f>IF(OR($E53="",$G53=""),"",IF(AND($E$3=6),'Marks Entry 6th'!AI52,IF(AND($E$3=7),'Marks Entry 7th'!AI52,"")))</f>
        <v/>
      </c>
      <c r="BI53" s="68" t="str">
        <f>IF(OR($E53="",$G53=""),"",IF(AND($E$3=6),'Marks Entry 6th'!AJ52,IF(AND($E$3=7),'Marks Entry 7th'!AJ52,"")))</f>
        <v/>
      </c>
      <c r="BJ53" s="66" t="str">
        <f t="shared" si="29"/>
        <v/>
      </c>
      <c r="BK53" s="63" t="str">
        <f t="shared" si="30"/>
        <v/>
      </c>
      <c r="BL53" s="109">
        <f t="shared" si="31"/>
        <v>0</v>
      </c>
      <c r="BM53" s="109" t="str">
        <f t="shared" si="32"/>
        <v/>
      </c>
      <c r="BN53" s="109" t="str">
        <f t="shared" si="33"/>
        <v/>
      </c>
      <c r="BO53" s="109" t="str">
        <f t="shared" si="34"/>
        <v/>
      </c>
      <c r="BP53" s="109" t="str">
        <f t="shared" si="35"/>
        <v/>
      </c>
      <c r="BQ53" s="111" t="str">
        <f t="shared" si="36"/>
        <v/>
      </c>
      <c r="BR53" s="121" t="str">
        <f>IF(OR($E53="",$G53=""),"",IF(AND($E$3=6),'Marks Entry 6th'!AK52,IF(AND($E$3=7),'Marks Entry 7th'!AK52,"")))</f>
        <v/>
      </c>
      <c r="BS53" s="121" t="str">
        <f>IF(OR($E53="",$G53=""),"",IF(AND($E$3=6),'Marks Entry 6th'!AL52,IF(AND($E$3=7),'Marks Entry 7th'!AL52,"")))</f>
        <v/>
      </c>
      <c r="BT53" s="121" t="str">
        <f>IF(OR($E53="",$G53=""),"",IF(AND($E$3=6),'Marks Entry 6th'!AM52,IF(AND($E$3=7),'Marks Entry 7th'!AM52,"")))</f>
        <v/>
      </c>
      <c r="BU53" s="121" t="str">
        <f>IF(OR($E53="",$G53=""),"",IF(AND($E$3=6),'Marks Entry 6th'!AN52,IF(AND($E$3=7),'Marks Entry 7th'!AN52,"")))</f>
        <v/>
      </c>
      <c r="BV53" s="63" t="str">
        <f t="shared" si="37"/>
        <v/>
      </c>
      <c r="BW53" s="121" t="str">
        <f>IF(OR($E53="",$G53=""),"",IF(AND($E$3=6),'Marks Entry 6th'!AO52,IF(AND($E$3=7),'Marks Entry 7th'!AO52,"")))</f>
        <v/>
      </c>
      <c r="BX53" s="121" t="str">
        <f>IF(OR($E53="",$G53=""),"",IF(AND($E$3=6),'Marks Entry 6th'!AP52,IF(AND($E$3=7),'Marks Entry 7th'!AP52,"")))</f>
        <v/>
      </c>
      <c r="BY53" s="66" t="str">
        <f t="shared" si="38"/>
        <v/>
      </c>
      <c r="BZ53" s="63">
        <f t="shared" si="39"/>
        <v>0</v>
      </c>
      <c r="CA53" s="68" t="str">
        <f>IF(OR($E53="",$G53=""),"",IF(AND($E$3=6),'Marks Entry 6th'!AQ52,IF(AND($E$3=7),'Marks Entry 7th'!AQ52,"")))</f>
        <v/>
      </c>
      <c r="CB53" s="68" t="str">
        <f>IF(OR($E53="",$G53=""),"",IF(AND($E$3=6),'Marks Entry 6th'!AR52,IF(AND($E$3=7),'Marks Entry 7th'!AR52,"")))</f>
        <v/>
      </c>
      <c r="CC53" s="66" t="str">
        <f t="shared" si="40"/>
        <v/>
      </c>
      <c r="CD53" s="63" t="str">
        <f t="shared" si="41"/>
        <v/>
      </c>
      <c r="CE53" s="109">
        <f t="shared" si="42"/>
        <v>0</v>
      </c>
      <c r="CF53" s="109" t="str">
        <f t="shared" si="43"/>
        <v/>
      </c>
      <c r="CG53" s="109" t="str">
        <f t="shared" si="44"/>
        <v/>
      </c>
      <c r="CH53" s="109" t="str">
        <f t="shared" si="45"/>
        <v/>
      </c>
      <c r="CI53" s="109" t="str">
        <f t="shared" si="46"/>
        <v/>
      </c>
      <c r="CJ53" s="111" t="str">
        <f t="shared" si="47"/>
        <v/>
      </c>
      <c r="CK53" s="121" t="str">
        <f>IF(OR($E53="",$G53=""),"",IF(AND($E$3=6),'Marks Entry 6th'!AS52,IF(AND($E$3=7),'Marks Entry 7th'!AS52,"")))</f>
        <v/>
      </c>
      <c r="CL53" s="121" t="str">
        <f>IF(OR($E53="",$G53=""),"",IF(AND($E$3=6),'Marks Entry 6th'!AT52,IF(AND($E$3=7),'Marks Entry 7th'!AT52,"")))</f>
        <v/>
      </c>
      <c r="CM53" s="121" t="str">
        <f>IF(OR($E53="",$G53=""),"",IF(AND($E$3=6),'Marks Entry 6th'!AU52,IF(AND($E$3=7),'Marks Entry 7th'!AU52,"")))</f>
        <v/>
      </c>
      <c r="CN53" s="121" t="str">
        <f>IF(OR($E53="",$G53=""),"",IF(AND($E$3=6),'Marks Entry 6th'!AV52,IF(AND($E$3=7),'Marks Entry 7th'!AV52,"")))</f>
        <v/>
      </c>
      <c r="CO53" s="63" t="str">
        <f t="shared" si="48"/>
        <v/>
      </c>
      <c r="CP53" s="121" t="str">
        <f>IF(OR($E53="",$G53=""),"",IF(AND($E$3=6),'Marks Entry 6th'!AW52,IF(AND($E$3=7),'Marks Entry 7th'!AW52,"")))</f>
        <v/>
      </c>
      <c r="CQ53" s="121" t="str">
        <f>IF(OR($E53="",$G53=""),"",IF(AND($E$3=6),'Marks Entry 6th'!AX52,IF(AND($E$3=7),'Marks Entry 7th'!AX52,"")))</f>
        <v/>
      </c>
      <c r="CR53" s="66" t="str">
        <f t="shared" si="49"/>
        <v/>
      </c>
      <c r="CS53" s="63">
        <f t="shared" si="50"/>
        <v>0</v>
      </c>
      <c r="CT53" s="68" t="str">
        <f>IF(OR($E53="",$G53=""),"",IF(AND($E$3=6),'Marks Entry 6th'!AY52,IF(AND($E$3=7),'Marks Entry 7th'!AY52,"")))</f>
        <v/>
      </c>
      <c r="CU53" s="68" t="str">
        <f>IF(OR($E53="",$G53=""),"",IF(AND($E$3=6),'Marks Entry 6th'!AZ52,IF(AND($E$3=7),'Marks Entry 7th'!AZ52,"")))</f>
        <v/>
      </c>
      <c r="CV53" s="66" t="str">
        <f t="shared" si="51"/>
        <v/>
      </c>
      <c r="CW53" s="63" t="str">
        <f t="shared" si="52"/>
        <v/>
      </c>
      <c r="CX53" s="109">
        <f t="shared" si="53"/>
        <v>0</v>
      </c>
      <c r="CY53" s="109" t="str">
        <f t="shared" si="54"/>
        <v/>
      </c>
      <c r="CZ53" s="109" t="str">
        <f t="shared" si="55"/>
        <v/>
      </c>
      <c r="DA53" s="109" t="str">
        <f t="shared" si="56"/>
        <v/>
      </c>
      <c r="DB53" s="109" t="str">
        <f t="shared" si="57"/>
        <v/>
      </c>
      <c r="DC53" s="111" t="str">
        <f t="shared" si="58"/>
        <v/>
      </c>
      <c r="DD53" s="121" t="str">
        <f>IF(OR($E53="",$G53=""),"",IF(AND($E$3=6),'Marks Entry 6th'!BA52,IF(AND($E$3=7),'Marks Entry 7th'!BA52,"")))</f>
        <v/>
      </c>
      <c r="DE53" s="121" t="str">
        <f>IF(OR($E53="",$G53=""),"",IF(AND($E$3=6),'Marks Entry 6th'!BB52,IF(AND($E$3=7),'Marks Entry 7th'!BB52,"")))</f>
        <v/>
      </c>
      <c r="DF53" s="121" t="str">
        <f>IF(OR($E53="",$G53=""),"",IF(AND($E$3=6),'Marks Entry 6th'!BC52,IF(AND($E$3=7),'Marks Entry 7th'!BC52,"")))</f>
        <v/>
      </c>
      <c r="DG53" s="121" t="str">
        <f>IF(OR($E53="",$G53=""),"",IF(AND($E$3=6),'Marks Entry 6th'!BD52,IF(AND($E$3=7),'Marks Entry 7th'!BD52,"")))</f>
        <v/>
      </c>
      <c r="DH53" s="63" t="str">
        <f t="shared" si="59"/>
        <v/>
      </c>
      <c r="DI53" s="121" t="str">
        <f>IF(OR($E53="",$G53=""),"",IF(AND($E$3=6),'Marks Entry 6th'!BE52,IF(AND($E$3=7),'Marks Entry 7th'!BE52,"")))</f>
        <v/>
      </c>
      <c r="DJ53" s="121" t="str">
        <f>IF(OR($E53="",$G53=""),"",IF(AND($E$3=6),'Marks Entry 6th'!BF52,IF(AND($E$3=7),'Marks Entry 7th'!BF52,"")))</f>
        <v/>
      </c>
      <c r="DK53" s="66" t="str">
        <f t="shared" si="60"/>
        <v/>
      </c>
      <c r="DL53" s="63">
        <f t="shared" si="61"/>
        <v>0</v>
      </c>
      <c r="DM53" s="68" t="str">
        <f>IF(OR($E53="",$G53=""),"",IF(AND($E$3=6),'Marks Entry 6th'!BG52,IF(AND($E$3=7),'Marks Entry 7th'!BG52,"")))</f>
        <v/>
      </c>
      <c r="DN53" s="68" t="str">
        <f>IF(OR($E53="",$G53=""),"",IF(AND($E$3=6),'Marks Entry 6th'!BH52,IF(AND($E$3=7),'Marks Entry 7th'!BH52,"")))</f>
        <v/>
      </c>
      <c r="DO53" s="66" t="str">
        <f t="shared" si="62"/>
        <v/>
      </c>
      <c r="DP53" s="63" t="str">
        <f t="shared" si="63"/>
        <v/>
      </c>
      <c r="DQ53" s="109">
        <f t="shared" si="64"/>
        <v>0</v>
      </c>
      <c r="DR53" s="109" t="str">
        <f t="shared" si="65"/>
        <v/>
      </c>
      <c r="DS53" s="109" t="str">
        <f t="shared" si="66"/>
        <v/>
      </c>
      <c r="DT53" s="109" t="str">
        <f t="shared" si="67"/>
        <v/>
      </c>
      <c r="DU53" s="109" t="str">
        <f t="shared" si="68"/>
        <v/>
      </c>
      <c r="DV53" s="111" t="str">
        <f t="shared" si="69"/>
        <v/>
      </c>
      <c r="DW53" s="53" t="str">
        <f>IF(OR($E53="",$G53=""),"",IF(AND($E$3=6),'Marks Entry 6th'!BI52,IF(AND($E$3=7),'Marks Entry 7th'!BI52,"")))</f>
        <v/>
      </c>
      <c r="DX53" s="53" t="str">
        <f>IF(OR($E53="",$G53=""),"",IF(AND($E$3=6),'Marks Entry 6th'!BJ52,IF(AND($E$3=7),'Marks Entry 7th'!BJ52,"")))</f>
        <v/>
      </c>
      <c r="DY53" s="53" t="str">
        <f>IF(OR($E53="",$G53=""),"",IF(AND($E$3=6),'Marks Entry 6th'!BK52,IF(AND($E$3=7),'Marks Entry 7th'!BK52,"")))</f>
        <v/>
      </c>
      <c r="DZ53" s="53" t="str">
        <f>IF(OR($E53="",$G53=""),"",IF(AND($E$3=6),'Marks Entry 6th'!BL52,IF(AND($E$3=7),'Marks Entry 7th'!BL52,"")))</f>
        <v/>
      </c>
      <c r="EA53" s="53" t="str">
        <f>IF(OR($E53="",$G53=""),"",IF(AND($E$3=6),'Marks Entry 6th'!BM52,IF(AND($E$3=7),'Marks Entry 7th'!BM52,"")))</f>
        <v/>
      </c>
      <c r="EB53" s="122" t="str">
        <f t="shared" si="70"/>
        <v/>
      </c>
      <c r="EC53" s="123">
        <f t="shared" si="71"/>
        <v>0</v>
      </c>
      <c r="ED53" s="123" t="str">
        <f t="shared" si="72"/>
        <v/>
      </c>
      <c r="EE53" s="123" t="str">
        <f t="shared" si="73"/>
        <v/>
      </c>
      <c r="EF53" s="110" t="str">
        <f t="shared" si="74"/>
        <v/>
      </c>
      <c r="EG53" s="53" t="str">
        <f>IF(OR($E53="",$G53=""),"",IF(AND($E$3=6),'Marks Entry 6th'!BN52,IF(AND($E$3=7),'Marks Entry 7th'!BN52,"")))</f>
        <v/>
      </c>
      <c r="EH53" s="53" t="str">
        <f>IF(OR($E53="",$G53=""),"",IF(AND($E$3=6),'Marks Entry 6th'!BO52,IF(AND($E$3=7),'Marks Entry 7th'!BO52,"")))</f>
        <v/>
      </c>
      <c r="EI53" s="53" t="str">
        <f>IF(OR($E53="",$G53=""),"",IF(AND($E$3=6),'Marks Entry 6th'!BP52,IF(AND($E$3=7),'Marks Entry 7th'!BP52,"")))</f>
        <v/>
      </c>
      <c r="EJ53" s="53" t="str">
        <f>IF(OR($E53="",$G53=""),"",IF(AND($E$3=6),'Marks Entry 6th'!BQ52,IF(AND($E$3=7),'Marks Entry 7th'!BQ52,"")))</f>
        <v/>
      </c>
      <c r="EK53" s="53" t="str">
        <f>IF(OR($E53="",$G53=""),"",IF(AND($E$3=6),'Marks Entry 6th'!BR52,IF(AND($E$3=7),'Marks Entry 7th'!BR52,"")))</f>
        <v/>
      </c>
      <c r="EL53" s="122" t="str">
        <f t="shared" si="75"/>
        <v/>
      </c>
      <c r="EM53" s="123">
        <f t="shared" si="76"/>
        <v>0</v>
      </c>
      <c r="EN53" s="123" t="str">
        <f t="shared" si="77"/>
        <v/>
      </c>
      <c r="EO53" s="123" t="str">
        <f t="shared" si="78"/>
        <v/>
      </c>
      <c r="EP53" s="110" t="str">
        <f t="shared" si="79"/>
        <v/>
      </c>
      <c r="EQ53" s="53" t="str">
        <f>IF(OR($E53="",$G53=""),"",IF(AND($E$3=6),'Marks Entry 6th'!BS52,IF(AND($E$3=7),'Marks Entry 7th'!BS52,"")))</f>
        <v/>
      </c>
      <c r="ER53" s="53" t="str">
        <f>IF(OR($E53="",$G53=""),"",IF(AND($E$3=6),'Marks Entry 6th'!BT52,IF(AND($E$3=7),'Marks Entry 7th'!BT52,"")))</f>
        <v/>
      </c>
      <c r="ES53" s="53" t="str">
        <f>IF(OR($E53="",$G53=""),"",IF(AND($E$3=6),'Marks Entry 6th'!BU52,IF(AND($E$3=7),'Marks Entry 7th'!BU52,"")))</f>
        <v/>
      </c>
      <c r="ET53" s="53" t="str">
        <f>IF(OR($E53="",$G53=""),"",IF(AND($E$3=6),'Marks Entry 6th'!BV52,IF(AND($E$3=7),'Marks Entry 7th'!BV52,"")))</f>
        <v/>
      </c>
      <c r="EU53" s="53" t="str">
        <f>IF(OR($E53="",$G53=""),"",IF(AND($E$3=6),'Marks Entry 6th'!BW52,IF(AND($E$3=7),'Marks Entry 7th'!BW52,"")))</f>
        <v/>
      </c>
      <c r="EV53" s="122" t="str">
        <f t="shared" si="80"/>
        <v/>
      </c>
      <c r="EW53" s="123">
        <f t="shared" si="81"/>
        <v>0</v>
      </c>
      <c r="EX53" s="123" t="str">
        <f t="shared" si="82"/>
        <v/>
      </c>
      <c r="EY53" s="123" t="str">
        <f t="shared" si="83"/>
        <v/>
      </c>
      <c r="EZ53" s="110" t="str">
        <f t="shared" si="84"/>
        <v/>
      </c>
      <c r="FA53" s="373" t="str">
        <f>IF(OR($E53="",$G53=""),"",IF(AND('Marks Entry 6th'!BX52="",'Marks Entry 7th'!BX52=""),"",IF(AND($E$3=6),'Marks Entry 6th'!BX52,IF(AND($E$3=7),'Marks Entry 7th'!BX52,""))))</f>
        <v/>
      </c>
      <c r="FB53" s="373" t="str">
        <f>IF(OR($E53="",$G53=""),"",IF(AND('Marks Entry 6th'!BY52="",'Marks Entry 7th'!BY52=""),"",IF(AND($E$3=6),'Marks Entry 6th'!BY52,IF(AND($E$3=7),'Marks Entry 7th'!BY52,""))))</f>
        <v/>
      </c>
      <c r="FC53" s="374" t="str">
        <f t="shared" si="85"/>
        <v/>
      </c>
      <c r="FD53" s="110" t="str">
        <f t="shared" si="86"/>
        <v/>
      </c>
      <c r="FE53" s="373" t="str">
        <f>IF(OR($E53="",$G53=""),"",IF(AND('Marks Entry 6th'!BZ52="",'Marks Entry 7th'!BZ52=""),"",IF(AND($E$3=6),'Marks Entry 6th'!BZ52,IF(AND($E$3=7),'Marks Entry 7th'!BZ52,""))))</f>
        <v/>
      </c>
      <c r="FF53" s="373" t="str">
        <f>IF(OR($E53="",$G53=""),"",IF(AND('Marks Entry 6th'!CA52="",'Marks Entry 7th'!CA52=""),"",IF(AND($E$3=6),'Marks Entry 6th'!CA52,IF(AND($E$3=7),'Marks Entry 7th'!CA52,""))))</f>
        <v/>
      </c>
      <c r="FG53" s="374" t="str">
        <f t="shared" si="87"/>
        <v/>
      </c>
      <c r="FH53" s="110" t="str">
        <f t="shared" si="88"/>
        <v/>
      </c>
      <c r="FI53" s="79" t="str">
        <f t="shared" si="89"/>
        <v/>
      </c>
      <c r="FJ53" s="335" t="str">
        <f t="shared" si="90"/>
        <v/>
      </c>
      <c r="FK53" s="85" t="str">
        <f t="shared" si="91"/>
        <v/>
      </c>
      <c r="FL53" s="226" t="str">
        <f t="shared" si="92"/>
        <v/>
      </c>
      <c r="FM53" s="86" t="str">
        <f t="shared" si="93"/>
        <v/>
      </c>
      <c r="FN53" s="334" t="str">
        <f>IFERROR(IF(B53="NSO","NSO",IF(OR(D53="",G53="",F53=""),"",IF(AND(FJ53&gt;=36,'Master sheet'!$D$11="Hindi"),"कक्षा क्रमोन्नत",IF(AND(FJ53&gt;=36,'Master sheet'!$D$11="English"),"Promoted",IF(AND(FJ53&lt;36,'Master sheet'!$D$11="Hindi"),"पुनः परीक्षा","Re-Exam"))))),"")</f>
        <v/>
      </c>
      <c r="FO53" s="54" t="str">
        <f>IF(OR($E53="",$G53=""),"",IF(AND($E$3=6,'Marks Entry 6th'!CB52=""),"",IF(AND($E$3=7,'Marks Entry 7th'!CB52=""),"",IF(AND($E$3=6),'Marks Entry 6th'!CB52,IF(AND($E$3=7),'Marks Entry 7th'!CB52,"")))))</f>
        <v/>
      </c>
      <c r="FP53" s="54" t="str">
        <f>IF(OR($E53="",$G53=""),"",IF(AND($E$3=6,'Marks Entry 6th'!CC52=""),"",IF(AND($E$3=7,'Marks Entry 7th'!CC52=""),"",IF(AND($E$3=6),'Marks Entry 6th'!CC52,IF(AND($E$3=7),'Marks Entry 7th'!CC52,"")))))</f>
        <v/>
      </c>
      <c r="FQ53" s="55"/>
      <c r="FY53" s="57">
        <f>IF(AND($E$3=6),'Marks Entry 6th'!I52,IF(AND($E$3=7),'Marks Entry 7th'!I52,""))</f>
        <v>0</v>
      </c>
      <c r="FZ53" s="57">
        <f t="shared" si="94"/>
        <v>0</v>
      </c>
    </row>
    <row r="54" spans="1:182" ht="18.95" customHeight="1">
      <c r="A54" s="69">
        <v>47</v>
      </c>
      <c r="B54" s="69" t="str">
        <f>IF(OR(FY54=0,FY54=""),"",IF(AND($E$3=6),'Marks Entry 6th'!I53,IF(AND($E$3=7),'Marks Entry 7th'!I53,"")))</f>
        <v/>
      </c>
      <c r="C54" s="70" t="str">
        <f>IF(OR(B54=0,B54=""),"",IF(AND($E$3=6,'Marks Entry 6th'!B53=""),"",IF(AND($E$3=7,'Marks Entry 7th'!B53=""),"",IF(AND($E$3=6,'Marks Entry 6th'!B53),'Marks Entry 6th'!B53,IF(AND($E$3=7),'Marks Entry 7th'!B53,"")))))</f>
        <v/>
      </c>
      <c r="D54" s="70" t="str">
        <f>IF(OR(B54=0,B54=""),"",IF(AND($E$3=6,'Marks Entry 6th'!C53=""),"",IF(AND($E$3=7,'Marks Entry 7th'!C53=""),"",IF(AND($E$3=6),'Marks Entry 6th'!C53,IF(AND($E$3=7),'Marks Entry 7th'!C53,"")))))</f>
        <v/>
      </c>
      <c r="E54" s="307" t="str">
        <f>IF(OR(B54=0,B54=""),"",IF(AND($E$3=6,'Marks Entry 6th'!E53=""),"",IF(AND($E$3=7,'Marks Entry 7th'!E53=""),"",IF(AND($E$3=6),'Marks Entry 6th'!E53,IF(AND($E$3=7),'Marks Entry 7th'!E53,"")))))</f>
        <v/>
      </c>
      <c r="F54" s="70" t="str">
        <f>IF(OR(B54=0,B54=""),"",IF(AND($E$3=6,'Marks Entry 6th'!D53=""),"",IF(AND($E$3=7,'Marks Entry 7th'!D53=""),"",IF(AND($E$3=6),'Marks Entry 6th'!D53,IF(AND($E$3=7),'Marks Entry 7th'!D53,"")))))</f>
        <v/>
      </c>
      <c r="G54" s="306" t="str">
        <f>IF(OR(B54=0,B54=""),"",IF(AND($E$3=6,'Marks Entry 6th'!F53=""),"",IF(AND($E$3=7,'Marks Entry 7th'!F53=""),"",IF(AND($E$3=6),UPPER('Marks Entry 6th'!F53),IF(AND($E$3=7),UPPER('Marks Entry 7th'!F53),"")))))</f>
        <v/>
      </c>
      <c r="H54" s="306" t="str">
        <f>IF(OR(B54=0,B54=""),"",IF(AND($E$3=6,'Marks Entry 6th'!G53=""),"",IF(AND($E$3=7,'Marks Entry 7th'!G53=""),"",IF(AND($E$3=6),UPPER('Marks Entry 6th'!G53),IF(AND($E$3=7),UPPER('Marks Entry 7th'!G53),"")))))</f>
        <v/>
      </c>
      <c r="I54" s="306" t="str">
        <f>IF(OR(B54=0,B54=""),"",IF(AND($E$3=6,'Marks Entry 6th'!H53=""),"",IF(AND($E$3=7,'Marks Entry 7th'!H53=""),"",IF(AND($E$3=6),UPPER('Marks Entry 6th'!H53),IF(AND($E$3=7),UPPER('Marks Entry 7th'!H53),"")))))</f>
        <v/>
      </c>
      <c r="J54" s="65" t="str">
        <f>IF(OR(B54=0,B54=""),"",IF(AND($E$3=6,'Marks Entry 6th'!J53=""),"",IF(AND($E$3=7,'Marks Entry 7th'!J53=""),"",IF(AND($E$3=6),'Marks Entry 6th'!J53,IF(AND($E$3=7),'Marks Entry 7th'!J53,"")))))</f>
        <v/>
      </c>
      <c r="K54" s="65" t="str">
        <f>IF(OR(B54=0,B54=""),"",IF(AND($E$3=6,'Marks Entry 6th'!K53=""),"",IF(AND($E$3=7,'Marks Entry 7th'!K53=""),"",IF(AND($E$3=6),'Marks Entry 6th'!K53,IF(AND($E$3=7),'Marks Entry 7th'!K53,"")))))</f>
        <v/>
      </c>
      <c r="L54" s="121" t="str">
        <f>IF(OR($E54="",$G54=""),"",IF(AND($E$3=6),'Marks Entry 6th'!L53,IF(AND($E$3=7),'Marks Entry 7th'!L53,"")))</f>
        <v/>
      </c>
      <c r="M54" s="121" t="str">
        <f>IF(OR($E54="",$G54=""),"",IF(AND($E$3=6),'Marks Entry 6th'!M53,IF(AND($E$3=7),'Marks Entry 7th'!M53,"")))</f>
        <v/>
      </c>
      <c r="N54" s="121" t="str">
        <f>IF(OR($E54="",$G54=""),"",IF(AND($E$3=6),'Marks Entry 6th'!N53,IF(AND($E$3=7),'Marks Entry 7th'!N53,"")))</f>
        <v/>
      </c>
      <c r="O54" s="121" t="str">
        <f>IF(OR($E54="",$G54=""),"",IF(AND($E$3=6),'Marks Entry 6th'!O53,IF(AND($E$3=7),'Marks Entry 7th'!O53,"")))</f>
        <v/>
      </c>
      <c r="P54" s="63" t="str">
        <f t="shared" si="4"/>
        <v/>
      </c>
      <c r="Q54" s="121" t="str">
        <f>IF(OR($E54="",$G54=""),"",IF(AND($E$3=6),'Marks Entry 6th'!P53,IF(AND($E$3=7),'Marks Entry 7th'!P53,"")))</f>
        <v/>
      </c>
      <c r="R54" s="121" t="str">
        <f>IF(OR($E54="",$G54=""),"",IF(AND($E$3=6),'Marks Entry 6th'!Q53,IF(AND($E$3=7),'Marks Entry 7th'!Q53,"")))</f>
        <v/>
      </c>
      <c r="S54" s="66" t="str">
        <f t="shared" si="5"/>
        <v/>
      </c>
      <c r="T54" s="63">
        <f t="shared" si="6"/>
        <v>0</v>
      </c>
      <c r="U54" s="68" t="str">
        <f>IF(OR($E54="",$G54=""),"",IF(AND($E$3=6),'Marks Entry 6th'!R53,IF(AND($E$3=7),'Marks Entry 7th'!R53,"")))</f>
        <v/>
      </c>
      <c r="V54" s="68" t="str">
        <f>IF(OR($E54="",$G54=""),"",IF(AND($E$3=6),'Marks Entry 6th'!S53,IF(AND($E$3=7),'Marks Entry 7th'!S53,"")))</f>
        <v/>
      </c>
      <c r="W54" s="67" t="str">
        <f t="shared" si="7"/>
        <v/>
      </c>
      <c r="X54" s="63" t="str">
        <f t="shared" si="8"/>
        <v/>
      </c>
      <c r="Y54" s="109">
        <f t="shared" si="9"/>
        <v>0</v>
      </c>
      <c r="Z54" s="109" t="str">
        <f t="shared" si="10"/>
        <v/>
      </c>
      <c r="AA54" s="109" t="str">
        <f t="shared" si="11"/>
        <v/>
      </c>
      <c r="AB54" s="109" t="str">
        <f t="shared" si="12"/>
        <v/>
      </c>
      <c r="AC54" s="109" t="str">
        <f t="shared" si="13"/>
        <v/>
      </c>
      <c r="AD54" s="111" t="str">
        <f t="shared" si="14"/>
        <v/>
      </c>
      <c r="AE54" s="121" t="str">
        <f>IF(OR($E54="",$G54=""),"",IF(AND($E$3=6),'Marks Entry 6th'!T53,IF(AND($E$3=7),'Marks Entry 7th'!T53,"")))</f>
        <v/>
      </c>
      <c r="AF54" s="121" t="str">
        <f>IF(OR($E54="",$G54=""),"",IF(AND($E$3=6),'Marks Entry 6th'!U53,IF(AND($E$3=7),'Marks Entry 7th'!U53,"")))</f>
        <v/>
      </c>
      <c r="AG54" s="121" t="str">
        <f>IF(OR($E54="",$G54=""),"",IF(AND($E$3=6),'Marks Entry 6th'!V53,IF(AND($E$3=7),'Marks Entry 7th'!V53,"")))</f>
        <v/>
      </c>
      <c r="AH54" s="121" t="str">
        <f>IF(OR($E54="",$G54=""),"",IF(AND($E$3=6),'Marks Entry 6th'!W53,IF(AND($E$3=7),'Marks Entry 7th'!W53,"")))</f>
        <v/>
      </c>
      <c r="AI54" s="63" t="str">
        <f t="shared" si="15"/>
        <v/>
      </c>
      <c r="AJ54" s="121" t="str">
        <f>IF(OR($E54="",$G54=""),"",IF(AND($E$3=6),'Marks Entry 6th'!X53,IF(AND($E$3=7),'Marks Entry 7th'!X53,"")))</f>
        <v/>
      </c>
      <c r="AK54" s="121" t="str">
        <f>IF(OR($E54="",$G54=""),"",IF(AND($E$3=6),'Marks Entry 6th'!Y53,IF(AND($E$3=7),'Marks Entry 7th'!Y53,"")))</f>
        <v/>
      </c>
      <c r="AL54" s="66" t="str">
        <f t="shared" si="16"/>
        <v/>
      </c>
      <c r="AM54" s="63">
        <f t="shared" si="17"/>
        <v>0</v>
      </c>
      <c r="AN54" s="68" t="str">
        <f>IF(OR($E54="",$G54=""),"",IF(AND($E$3=6),'Marks Entry 6th'!Z53,IF(AND($E$3=7),'Marks Entry 7th'!Z53,"")))</f>
        <v/>
      </c>
      <c r="AO54" s="68" t="str">
        <f>IF(OR($E54="",$G54=""),"",IF(AND($E$3=6),'Marks Entry 6th'!AA53,IF(AND($E$3=7),'Marks Entry 7th'!AA53,"")))</f>
        <v/>
      </c>
      <c r="AP54" s="66" t="str">
        <f t="shared" si="18"/>
        <v/>
      </c>
      <c r="AQ54" s="63" t="str">
        <f t="shared" si="19"/>
        <v/>
      </c>
      <c r="AR54" s="109">
        <f t="shared" si="20"/>
        <v>0</v>
      </c>
      <c r="AS54" s="109" t="str">
        <f t="shared" si="21"/>
        <v/>
      </c>
      <c r="AT54" s="109" t="str">
        <f t="shared" si="22"/>
        <v/>
      </c>
      <c r="AU54" s="109" t="str">
        <f t="shared" si="23"/>
        <v/>
      </c>
      <c r="AV54" s="109" t="str">
        <f t="shared" si="24"/>
        <v/>
      </c>
      <c r="AW54" s="111" t="str">
        <f t="shared" si="25"/>
        <v/>
      </c>
      <c r="AX54" s="314" t="str">
        <f>IF(OR($E54="",$G54=""),"",IF(AND($E$3=6),'Marks Entry 6th'!AB53,IF(AND($E$3=7),'Marks Entry 7th'!AB53,"")))</f>
        <v/>
      </c>
      <c r="AY54" s="121" t="str">
        <f>IF(OR($E54="",$G54=""),"",IF(AND($E$3=6),'Marks Entry 6th'!AC53,IF(AND($E$3=7),'Marks Entry 7th'!AC53,"")))</f>
        <v/>
      </c>
      <c r="AZ54" s="121" t="str">
        <f>IF(OR($E54="",$G54=""),"",IF(AND($E$3=6),'Marks Entry 6th'!AD53,IF(AND($E$3=7),'Marks Entry 7th'!AD53,"")))</f>
        <v/>
      </c>
      <c r="BA54" s="121" t="str">
        <f>IF(OR($E54="",$G54=""),"",IF(AND($E$3=6),'Marks Entry 6th'!AE53,IF(AND($E$3=7),'Marks Entry 7th'!AE53,"")))</f>
        <v/>
      </c>
      <c r="BB54" s="121" t="str">
        <f>IF(OR($E54="",$G54=""),"",IF(AND($E$3=6),'Marks Entry 6th'!AF53,IF(AND($E$3=7),'Marks Entry 7th'!AF53,"")))</f>
        <v/>
      </c>
      <c r="BC54" s="63" t="str">
        <f t="shared" si="26"/>
        <v/>
      </c>
      <c r="BD54" s="121" t="str">
        <f>IF(OR($E54="",$G54=""),"",IF(AND($E$3=6),'Marks Entry 6th'!AG53,IF(AND($E$3=7),'Marks Entry 7th'!AG53,"")))</f>
        <v/>
      </c>
      <c r="BE54" s="121" t="str">
        <f>IF(OR($E54="",$G54=""),"",IF(AND($E$3=6),'Marks Entry 6th'!AH53,IF(AND($E$3=7),'Marks Entry 7th'!AH53,"")))</f>
        <v/>
      </c>
      <c r="BF54" s="66" t="str">
        <f t="shared" si="27"/>
        <v/>
      </c>
      <c r="BG54" s="63">
        <f t="shared" si="28"/>
        <v>0</v>
      </c>
      <c r="BH54" s="68" t="str">
        <f>IF(OR($E54="",$G54=""),"",IF(AND($E$3=6),'Marks Entry 6th'!AI53,IF(AND($E$3=7),'Marks Entry 7th'!AI53,"")))</f>
        <v/>
      </c>
      <c r="BI54" s="68" t="str">
        <f>IF(OR($E54="",$G54=""),"",IF(AND($E$3=6),'Marks Entry 6th'!AJ53,IF(AND($E$3=7),'Marks Entry 7th'!AJ53,"")))</f>
        <v/>
      </c>
      <c r="BJ54" s="66" t="str">
        <f t="shared" si="29"/>
        <v/>
      </c>
      <c r="BK54" s="63" t="str">
        <f t="shared" si="30"/>
        <v/>
      </c>
      <c r="BL54" s="109">
        <f t="shared" si="31"/>
        <v>0</v>
      </c>
      <c r="BM54" s="109" t="str">
        <f t="shared" si="32"/>
        <v/>
      </c>
      <c r="BN54" s="109" t="str">
        <f t="shared" si="33"/>
        <v/>
      </c>
      <c r="BO54" s="109" t="str">
        <f t="shared" si="34"/>
        <v/>
      </c>
      <c r="BP54" s="109" t="str">
        <f t="shared" si="35"/>
        <v/>
      </c>
      <c r="BQ54" s="111" t="str">
        <f t="shared" si="36"/>
        <v/>
      </c>
      <c r="BR54" s="121" t="str">
        <f>IF(OR($E54="",$G54=""),"",IF(AND($E$3=6),'Marks Entry 6th'!AK53,IF(AND($E$3=7),'Marks Entry 7th'!AK53,"")))</f>
        <v/>
      </c>
      <c r="BS54" s="121" t="str">
        <f>IF(OR($E54="",$G54=""),"",IF(AND($E$3=6),'Marks Entry 6th'!AL53,IF(AND($E$3=7),'Marks Entry 7th'!AL53,"")))</f>
        <v/>
      </c>
      <c r="BT54" s="121" t="str">
        <f>IF(OR($E54="",$G54=""),"",IF(AND($E$3=6),'Marks Entry 6th'!AM53,IF(AND($E$3=7),'Marks Entry 7th'!AM53,"")))</f>
        <v/>
      </c>
      <c r="BU54" s="121" t="str">
        <f>IF(OR($E54="",$G54=""),"",IF(AND($E$3=6),'Marks Entry 6th'!AN53,IF(AND($E$3=7),'Marks Entry 7th'!AN53,"")))</f>
        <v/>
      </c>
      <c r="BV54" s="63" t="str">
        <f t="shared" si="37"/>
        <v/>
      </c>
      <c r="BW54" s="121" t="str">
        <f>IF(OR($E54="",$G54=""),"",IF(AND($E$3=6),'Marks Entry 6th'!AO53,IF(AND($E$3=7),'Marks Entry 7th'!AO53,"")))</f>
        <v/>
      </c>
      <c r="BX54" s="121" t="str">
        <f>IF(OR($E54="",$G54=""),"",IF(AND($E$3=6),'Marks Entry 6th'!AP53,IF(AND($E$3=7),'Marks Entry 7th'!AP53,"")))</f>
        <v/>
      </c>
      <c r="BY54" s="66" t="str">
        <f t="shared" si="38"/>
        <v/>
      </c>
      <c r="BZ54" s="63">
        <f t="shared" si="39"/>
        <v>0</v>
      </c>
      <c r="CA54" s="68" t="str">
        <f>IF(OR($E54="",$G54=""),"",IF(AND($E$3=6),'Marks Entry 6th'!AQ53,IF(AND($E$3=7),'Marks Entry 7th'!AQ53,"")))</f>
        <v/>
      </c>
      <c r="CB54" s="68" t="str">
        <f>IF(OR($E54="",$G54=""),"",IF(AND($E$3=6),'Marks Entry 6th'!AR53,IF(AND($E$3=7),'Marks Entry 7th'!AR53,"")))</f>
        <v/>
      </c>
      <c r="CC54" s="66" t="str">
        <f t="shared" si="40"/>
        <v/>
      </c>
      <c r="CD54" s="63" t="str">
        <f t="shared" si="41"/>
        <v/>
      </c>
      <c r="CE54" s="109">
        <f t="shared" si="42"/>
        <v>0</v>
      </c>
      <c r="CF54" s="109" t="str">
        <f t="shared" si="43"/>
        <v/>
      </c>
      <c r="CG54" s="109" t="str">
        <f t="shared" si="44"/>
        <v/>
      </c>
      <c r="CH54" s="109" t="str">
        <f t="shared" si="45"/>
        <v/>
      </c>
      <c r="CI54" s="109" t="str">
        <f t="shared" si="46"/>
        <v/>
      </c>
      <c r="CJ54" s="111" t="str">
        <f t="shared" si="47"/>
        <v/>
      </c>
      <c r="CK54" s="121" t="str">
        <f>IF(OR($E54="",$G54=""),"",IF(AND($E$3=6),'Marks Entry 6th'!AS53,IF(AND($E$3=7),'Marks Entry 7th'!AS53,"")))</f>
        <v/>
      </c>
      <c r="CL54" s="121" t="str">
        <f>IF(OR($E54="",$G54=""),"",IF(AND($E$3=6),'Marks Entry 6th'!AT53,IF(AND($E$3=7),'Marks Entry 7th'!AT53,"")))</f>
        <v/>
      </c>
      <c r="CM54" s="121" t="str">
        <f>IF(OR($E54="",$G54=""),"",IF(AND($E$3=6),'Marks Entry 6th'!AU53,IF(AND($E$3=7),'Marks Entry 7th'!AU53,"")))</f>
        <v/>
      </c>
      <c r="CN54" s="121" t="str">
        <f>IF(OR($E54="",$G54=""),"",IF(AND($E$3=6),'Marks Entry 6th'!AV53,IF(AND($E$3=7),'Marks Entry 7th'!AV53,"")))</f>
        <v/>
      </c>
      <c r="CO54" s="63" t="str">
        <f t="shared" si="48"/>
        <v/>
      </c>
      <c r="CP54" s="121" t="str">
        <f>IF(OR($E54="",$G54=""),"",IF(AND($E$3=6),'Marks Entry 6th'!AW53,IF(AND($E$3=7),'Marks Entry 7th'!AW53,"")))</f>
        <v/>
      </c>
      <c r="CQ54" s="121" t="str">
        <f>IF(OR($E54="",$G54=""),"",IF(AND($E$3=6),'Marks Entry 6th'!AX53,IF(AND($E$3=7),'Marks Entry 7th'!AX53,"")))</f>
        <v/>
      </c>
      <c r="CR54" s="66" t="str">
        <f t="shared" si="49"/>
        <v/>
      </c>
      <c r="CS54" s="63">
        <f t="shared" si="50"/>
        <v>0</v>
      </c>
      <c r="CT54" s="68" t="str">
        <f>IF(OR($E54="",$G54=""),"",IF(AND($E$3=6),'Marks Entry 6th'!AY53,IF(AND($E$3=7),'Marks Entry 7th'!AY53,"")))</f>
        <v/>
      </c>
      <c r="CU54" s="68" t="str">
        <f>IF(OR($E54="",$G54=""),"",IF(AND($E$3=6),'Marks Entry 6th'!AZ53,IF(AND($E$3=7),'Marks Entry 7th'!AZ53,"")))</f>
        <v/>
      </c>
      <c r="CV54" s="66" t="str">
        <f t="shared" si="51"/>
        <v/>
      </c>
      <c r="CW54" s="63" t="str">
        <f t="shared" si="52"/>
        <v/>
      </c>
      <c r="CX54" s="109">
        <f t="shared" si="53"/>
        <v>0</v>
      </c>
      <c r="CY54" s="109" t="str">
        <f t="shared" si="54"/>
        <v/>
      </c>
      <c r="CZ54" s="109" t="str">
        <f t="shared" si="55"/>
        <v/>
      </c>
      <c r="DA54" s="109" t="str">
        <f t="shared" si="56"/>
        <v/>
      </c>
      <c r="DB54" s="109" t="str">
        <f t="shared" si="57"/>
        <v/>
      </c>
      <c r="DC54" s="111" t="str">
        <f t="shared" si="58"/>
        <v/>
      </c>
      <c r="DD54" s="121" t="str">
        <f>IF(OR($E54="",$G54=""),"",IF(AND($E$3=6),'Marks Entry 6th'!BA53,IF(AND($E$3=7),'Marks Entry 7th'!BA53,"")))</f>
        <v/>
      </c>
      <c r="DE54" s="121" t="str">
        <f>IF(OR($E54="",$G54=""),"",IF(AND($E$3=6),'Marks Entry 6th'!BB53,IF(AND($E$3=7),'Marks Entry 7th'!BB53,"")))</f>
        <v/>
      </c>
      <c r="DF54" s="121" t="str">
        <f>IF(OR($E54="",$G54=""),"",IF(AND($E$3=6),'Marks Entry 6th'!BC53,IF(AND($E$3=7),'Marks Entry 7th'!BC53,"")))</f>
        <v/>
      </c>
      <c r="DG54" s="121" t="str">
        <f>IF(OR($E54="",$G54=""),"",IF(AND($E$3=6),'Marks Entry 6th'!BD53,IF(AND($E$3=7),'Marks Entry 7th'!BD53,"")))</f>
        <v/>
      </c>
      <c r="DH54" s="63" t="str">
        <f t="shared" si="59"/>
        <v/>
      </c>
      <c r="DI54" s="121" t="str">
        <f>IF(OR($E54="",$G54=""),"",IF(AND($E$3=6),'Marks Entry 6th'!BE53,IF(AND($E$3=7),'Marks Entry 7th'!BE53,"")))</f>
        <v/>
      </c>
      <c r="DJ54" s="121" t="str">
        <f>IF(OR($E54="",$G54=""),"",IF(AND($E$3=6),'Marks Entry 6th'!BF53,IF(AND($E$3=7),'Marks Entry 7th'!BF53,"")))</f>
        <v/>
      </c>
      <c r="DK54" s="66" t="str">
        <f t="shared" si="60"/>
        <v/>
      </c>
      <c r="DL54" s="63">
        <f t="shared" si="61"/>
        <v>0</v>
      </c>
      <c r="DM54" s="68" t="str">
        <f>IF(OR($E54="",$G54=""),"",IF(AND($E$3=6),'Marks Entry 6th'!BG53,IF(AND($E$3=7),'Marks Entry 7th'!BG53,"")))</f>
        <v/>
      </c>
      <c r="DN54" s="68" t="str">
        <f>IF(OR($E54="",$G54=""),"",IF(AND($E$3=6),'Marks Entry 6th'!BH53,IF(AND($E$3=7),'Marks Entry 7th'!BH53,"")))</f>
        <v/>
      </c>
      <c r="DO54" s="66" t="str">
        <f t="shared" si="62"/>
        <v/>
      </c>
      <c r="DP54" s="63" t="str">
        <f t="shared" si="63"/>
        <v/>
      </c>
      <c r="DQ54" s="109">
        <f t="shared" si="64"/>
        <v>0</v>
      </c>
      <c r="DR54" s="109" t="str">
        <f t="shared" si="65"/>
        <v/>
      </c>
      <c r="DS54" s="109" t="str">
        <f t="shared" si="66"/>
        <v/>
      </c>
      <c r="DT54" s="109" t="str">
        <f t="shared" si="67"/>
        <v/>
      </c>
      <c r="DU54" s="109" t="str">
        <f t="shared" si="68"/>
        <v/>
      </c>
      <c r="DV54" s="111" t="str">
        <f t="shared" si="69"/>
        <v/>
      </c>
      <c r="DW54" s="53" t="str">
        <f>IF(OR($E54="",$G54=""),"",IF(AND($E$3=6),'Marks Entry 6th'!BI53,IF(AND($E$3=7),'Marks Entry 7th'!BI53,"")))</f>
        <v/>
      </c>
      <c r="DX54" s="53" t="str">
        <f>IF(OR($E54="",$G54=""),"",IF(AND($E$3=6),'Marks Entry 6th'!BJ53,IF(AND($E$3=7),'Marks Entry 7th'!BJ53,"")))</f>
        <v/>
      </c>
      <c r="DY54" s="53" t="str">
        <f>IF(OR($E54="",$G54=""),"",IF(AND($E$3=6),'Marks Entry 6th'!BK53,IF(AND($E$3=7),'Marks Entry 7th'!BK53,"")))</f>
        <v/>
      </c>
      <c r="DZ54" s="53" t="str">
        <f>IF(OR($E54="",$G54=""),"",IF(AND($E$3=6),'Marks Entry 6th'!BL53,IF(AND($E$3=7),'Marks Entry 7th'!BL53,"")))</f>
        <v/>
      </c>
      <c r="EA54" s="53" t="str">
        <f>IF(OR($E54="",$G54=""),"",IF(AND($E$3=6),'Marks Entry 6th'!BM53,IF(AND($E$3=7),'Marks Entry 7th'!BM53,"")))</f>
        <v/>
      </c>
      <c r="EB54" s="122" t="str">
        <f t="shared" si="70"/>
        <v/>
      </c>
      <c r="EC54" s="123">
        <f t="shared" si="71"/>
        <v>0</v>
      </c>
      <c r="ED54" s="123" t="str">
        <f t="shared" si="72"/>
        <v/>
      </c>
      <c r="EE54" s="123" t="str">
        <f t="shared" si="73"/>
        <v/>
      </c>
      <c r="EF54" s="110" t="str">
        <f t="shared" si="74"/>
        <v/>
      </c>
      <c r="EG54" s="53" t="str">
        <f>IF(OR($E54="",$G54=""),"",IF(AND($E$3=6),'Marks Entry 6th'!BN53,IF(AND($E$3=7),'Marks Entry 7th'!BN53,"")))</f>
        <v/>
      </c>
      <c r="EH54" s="53" t="str">
        <f>IF(OR($E54="",$G54=""),"",IF(AND($E$3=6),'Marks Entry 6th'!BO53,IF(AND($E$3=7),'Marks Entry 7th'!BO53,"")))</f>
        <v/>
      </c>
      <c r="EI54" s="53" t="str">
        <f>IF(OR($E54="",$G54=""),"",IF(AND($E$3=6),'Marks Entry 6th'!BP53,IF(AND($E$3=7),'Marks Entry 7th'!BP53,"")))</f>
        <v/>
      </c>
      <c r="EJ54" s="53" t="str">
        <f>IF(OR($E54="",$G54=""),"",IF(AND($E$3=6),'Marks Entry 6th'!BQ53,IF(AND($E$3=7),'Marks Entry 7th'!BQ53,"")))</f>
        <v/>
      </c>
      <c r="EK54" s="53" t="str">
        <f>IF(OR($E54="",$G54=""),"",IF(AND($E$3=6),'Marks Entry 6th'!BR53,IF(AND($E$3=7),'Marks Entry 7th'!BR53,"")))</f>
        <v/>
      </c>
      <c r="EL54" s="122" t="str">
        <f t="shared" si="75"/>
        <v/>
      </c>
      <c r="EM54" s="123">
        <f t="shared" si="76"/>
        <v>0</v>
      </c>
      <c r="EN54" s="123" t="str">
        <f t="shared" si="77"/>
        <v/>
      </c>
      <c r="EO54" s="123" t="str">
        <f t="shared" si="78"/>
        <v/>
      </c>
      <c r="EP54" s="110" t="str">
        <f t="shared" si="79"/>
        <v/>
      </c>
      <c r="EQ54" s="53" t="str">
        <f>IF(OR($E54="",$G54=""),"",IF(AND($E$3=6),'Marks Entry 6th'!BS53,IF(AND($E$3=7),'Marks Entry 7th'!BS53,"")))</f>
        <v/>
      </c>
      <c r="ER54" s="53" t="str">
        <f>IF(OR($E54="",$G54=""),"",IF(AND($E$3=6),'Marks Entry 6th'!BT53,IF(AND($E$3=7),'Marks Entry 7th'!BT53,"")))</f>
        <v/>
      </c>
      <c r="ES54" s="53" t="str">
        <f>IF(OR($E54="",$G54=""),"",IF(AND($E$3=6),'Marks Entry 6th'!BU53,IF(AND($E$3=7),'Marks Entry 7th'!BU53,"")))</f>
        <v/>
      </c>
      <c r="ET54" s="53" t="str">
        <f>IF(OR($E54="",$G54=""),"",IF(AND($E$3=6),'Marks Entry 6th'!BV53,IF(AND($E$3=7),'Marks Entry 7th'!BV53,"")))</f>
        <v/>
      </c>
      <c r="EU54" s="53" t="str">
        <f>IF(OR($E54="",$G54=""),"",IF(AND($E$3=6),'Marks Entry 6th'!BW53,IF(AND($E$3=7),'Marks Entry 7th'!BW53,"")))</f>
        <v/>
      </c>
      <c r="EV54" s="122" t="str">
        <f t="shared" si="80"/>
        <v/>
      </c>
      <c r="EW54" s="123">
        <f t="shared" si="81"/>
        <v>0</v>
      </c>
      <c r="EX54" s="123" t="str">
        <f t="shared" si="82"/>
        <v/>
      </c>
      <c r="EY54" s="123" t="str">
        <f t="shared" si="83"/>
        <v/>
      </c>
      <c r="EZ54" s="110" t="str">
        <f t="shared" si="84"/>
        <v/>
      </c>
      <c r="FA54" s="373" t="str">
        <f>IF(OR($E54="",$G54=""),"",IF(AND('Marks Entry 6th'!BX53="",'Marks Entry 7th'!BX53=""),"",IF(AND($E$3=6),'Marks Entry 6th'!BX53,IF(AND($E$3=7),'Marks Entry 7th'!BX53,""))))</f>
        <v/>
      </c>
      <c r="FB54" s="373" t="str">
        <f>IF(OR($E54="",$G54=""),"",IF(AND('Marks Entry 6th'!BY53="",'Marks Entry 7th'!BY53=""),"",IF(AND($E$3=6),'Marks Entry 6th'!BY53,IF(AND($E$3=7),'Marks Entry 7th'!BY53,""))))</f>
        <v/>
      </c>
      <c r="FC54" s="374" t="str">
        <f t="shared" si="85"/>
        <v/>
      </c>
      <c r="FD54" s="110" t="str">
        <f t="shared" si="86"/>
        <v/>
      </c>
      <c r="FE54" s="373" t="str">
        <f>IF(OR($E54="",$G54=""),"",IF(AND('Marks Entry 6th'!BZ53="",'Marks Entry 7th'!BZ53=""),"",IF(AND($E$3=6),'Marks Entry 6th'!BZ53,IF(AND($E$3=7),'Marks Entry 7th'!BZ53,""))))</f>
        <v/>
      </c>
      <c r="FF54" s="373" t="str">
        <f>IF(OR($E54="",$G54=""),"",IF(AND('Marks Entry 6th'!CA53="",'Marks Entry 7th'!CA53=""),"",IF(AND($E$3=6),'Marks Entry 6th'!CA53,IF(AND($E$3=7),'Marks Entry 7th'!CA53,""))))</f>
        <v/>
      </c>
      <c r="FG54" s="374" t="str">
        <f t="shared" si="87"/>
        <v/>
      </c>
      <c r="FH54" s="110" t="str">
        <f t="shared" si="88"/>
        <v/>
      </c>
      <c r="FI54" s="79" t="str">
        <f t="shared" si="89"/>
        <v/>
      </c>
      <c r="FJ54" s="335" t="str">
        <f t="shared" si="90"/>
        <v/>
      </c>
      <c r="FK54" s="85" t="str">
        <f t="shared" si="91"/>
        <v/>
      </c>
      <c r="FL54" s="226" t="str">
        <f t="shared" si="92"/>
        <v/>
      </c>
      <c r="FM54" s="86" t="str">
        <f t="shared" si="93"/>
        <v/>
      </c>
      <c r="FN54" s="334" t="str">
        <f>IFERROR(IF(B54="NSO","NSO",IF(OR(D54="",G54="",F54=""),"",IF(AND(FJ54&gt;=36,'Master sheet'!$D$11="Hindi"),"कक्षा क्रमोन्नत",IF(AND(FJ54&gt;=36,'Master sheet'!$D$11="English"),"Promoted",IF(AND(FJ54&lt;36,'Master sheet'!$D$11="Hindi"),"पुनः परीक्षा","Re-Exam"))))),"")</f>
        <v/>
      </c>
      <c r="FO54" s="54" t="str">
        <f>IF(OR($E54="",$G54=""),"",IF(AND($E$3=6,'Marks Entry 6th'!CB53=""),"",IF(AND($E$3=7,'Marks Entry 7th'!CB53=""),"",IF(AND($E$3=6),'Marks Entry 6th'!CB53,IF(AND($E$3=7),'Marks Entry 7th'!CB53,"")))))</f>
        <v/>
      </c>
      <c r="FP54" s="54" t="str">
        <f>IF(OR($E54="",$G54=""),"",IF(AND($E$3=6,'Marks Entry 6th'!CC53=""),"",IF(AND($E$3=7,'Marks Entry 7th'!CC53=""),"",IF(AND($E$3=6),'Marks Entry 6th'!CC53,IF(AND($E$3=7),'Marks Entry 7th'!CC53,"")))))</f>
        <v/>
      </c>
      <c r="FQ54" s="55"/>
      <c r="FY54" s="57">
        <f>IF(AND($E$3=6),'Marks Entry 6th'!I53,IF(AND($E$3=7),'Marks Entry 7th'!I53,""))</f>
        <v>0</v>
      </c>
      <c r="FZ54" s="57">
        <f t="shared" si="94"/>
        <v>0</v>
      </c>
    </row>
    <row r="55" spans="1:182" ht="18.95" customHeight="1">
      <c r="A55" s="69">
        <v>48</v>
      </c>
      <c r="B55" s="69" t="str">
        <f>IF(OR(FY55=0,FY55=""),"",IF(AND($E$3=6),'Marks Entry 6th'!I54,IF(AND($E$3=7),'Marks Entry 7th'!I54,"")))</f>
        <v/>
      </c>
      <c r="C55" s="70" t="str">
        <f>IF(OR(B55=0,B55=""),"",IF(AND($E$3=6,'Marks Entry 6th'!B54=""),"",IF(AND($E$3=7,'Marks Entry 7th'!B54=""),"",IF(AND($E$3=6,'Marks Entry 6th'!B54),'Marks Entry 6th'!B54,IF(AND($E$3=7),'Marks Entry 7th'!B54,"")))))</f>
        <v/>
      </c>
      <c r="D55" s="70" t="str">
        <f>IF(OR(B55=0,B55=""),"",IF(AND($E$3=6,'Marks Entry 6th'!C54=""),"",IF(AND($E$3=7,'Marks Entry 7th'!C54=""),"",IF(AND($E$3=6),'Marks Entry 6th'!C54,IF(AND($E$3=7),'Marks Entry 7th'!C54,"")))))</f>
        <v/>
      </c>
      <c r="E55" s="307" t="str">
        <f>IF(OR(B55=0,B55=""),"",IF(AND($E$3=6,'Marks Entry 6th'!E54=""),"",IF(AND($E$3=7,'Marks Entry 7th'!E54=""),"",IF(AND($E$3=6),'Marks Entry 6th'!E54,IF(AND($E$3=7),'Marks Entry 7th'!E54,"")))))</f>
        <v/>
      </c>
      <c r="F55" s="70" t="str">
        <f>IF(OR(B55=0,B55=""),"",IF(AND($E$3=6,'Marks Entry 6th'!D54=""),"",IF(AND($E$3=7,'Marks Entry 7th'!D54=""),"",IF(AND($E$3=6),'Marks Entry 6th'!D54,IF(AND($E$3=7),'Marks Entry 7th'!D54,"")))))</f>
        <v/>
      </c>
      <c r="G55" s="306" t="str">
        <f>IF(OR(B55=0,B55=""),"",IF(AND($E$3=6,'Marks Entry 6th'!F54=""),"",IF(AND($E$3=7,'Marks Entry 7th'!F54=""),"",IF(AND($E$3=6),UPPER('Marks Entry 6th'!F54),IF(AND($E$3=7),UPPER('Marks Entry 7th'!F54),"")))))</f>
        <v/>
      </c>
      <c r="H55" s="306" t="str">
        <f>IF(OR(B55=0,B55=""),"",IF(AND($E$3=6,'Marks Entry 6th'!G54=""),"",IF(AND($E$3=7,'Marks Entry 7th'!G54=""),"",IF(AND($E$3=6),UPPER('Marks Entry 6th'!G54),IF(AND($E$3=7),UPPER('Marks Entry 7th'!G54),"")))))</f>
        <v/>
      </c>
      <c r="I55" s="306" t="str">
        <f>IF(OR(B55=0,B55=""),"",IF(AND($E$3=6,'Marks Entry 6th'!H54=""),"",IF(AND($E$3=7,'Marks Entry 7th'!H54=""),"",IF(AND($E$3=6),UPPER('Marks Entry 6th'!H54),IF(AND($E$3=7),UPPER('Marks Entry 7th'!H54),"")))))</f>
        <v/>
      </c>
      <c r="J55" s="65" t="str">
        <f>IF(OR(B55=0,B55=""),"",IF(AND($E$3=6,'Marks Entry 6th'!J54=""),"",IF(AND($E$3=7,'Marks Entry 7th'!J54=""),"",IF(AND($E$3=6),'Marks Entry 6th'!J54,IF(AND($E$3=7),'Marks Entry 7th'!J54,"")))))</f>
        <v/>
      </c>
      <c r="K55" s="65" t="str">
        <f>IF(OR(B55=0,B55=""),"",IF(AND($E$3=6,'Marks Entry 6th'!K54=""),"",IF(AND($E$3=7,'Marks Entry 7th'!K54=""),"",IF(AND($E$3=6),'Marks Entry 6th'!K54,IF(AND($E$3=7),'Marks Entry 7th'!K54,"")))))</f>
        <v/>
      </c>
      <c r="L55" s="121" t="str">
        <f>IF(OR($E55="",$G55=""),"",IF(AND($E$3=6),'Marks Entry 6th'!L54,IF(AND($E$3=7),'Marks Entry 7th'!L54,"")))</f>
        <v/>
      </c>
      <c r="M55" s="121" t="str">
        <f>IF(OR($E55="",$G55=""),"",IF(AND($E$3=6),'Marks Entry 6th'!M54,IF(AND($E$3=7),'Marks Entry 7th'!M54,"")))</f>
        <v/>
      </c>
      <c r="N55" s="121" t="str">
        <f>IF(OR($E55="",$G55=""),"",IF(AND($E$3=6),'Marks Entry 6th'!N54,IF(AND($E$3=7),'Marks Entry 7th'!N54,"")))</f>
        <v/>
      </c>
      <c r="O55" s="121" t="str">
        <f>IF(OR($E55="",$G55=""),"",IF(AND($E$3=6),'Marks Entry 6th'!O54,IF(AND($E$3=7),'Marks Entry 7th'!O54,"")))</f>
        <v/>
      </c>
      <c r="P55" s="63" t="str">
        <f t="shared" si="4"/>
        <v/>
      </c>
      <c r="Q55" s="121" t="str">
        <f>IF(OR($E55="",$G55=""),"",IF(AND($E$3=6),'Marks Entry 6th'!P54,IF(AND($E$3=7),'Marks Entry 7th'!P54,"")))</f>
        <v/>
      </c>
      <c r="R55" s="121" t="str">
        <f>IF(OR($E55="",$G55=""),"",IF(AND($E$3=6),'Marks Entry 6th'!Q54,IF(AND($E$3=7),'Marks Entry 7th'!Q54,"")))</f>
        <v/>
      </c>
      <c r="S55" s="66" t="str">
        <f t="shared" si="5"/>
        <v/>
      </c>
      <c r="T55" s="63">
        <f t="shared" si="6"/>
        <v>0</v>
      </c>
      <c r="U55" s="68" t="str">
        <f>IF(OR($E55="",$G55=""),"",IF(AND($E$3=6),'Marks Entry 6th'!R54,IF(AND($E$3=7),'Marks Entry 7th'!R54,"")))</f>
        <v/>
      </c>
      <c r="V55" s="68" t="str">
        <f>IF(OR($E55="",$G55=""),"",IF(AND($E$3=6),'Marks Entry 6th'!S54,IF(AND($E$3=7),'Marks Entry 7th'!S54,"")))</f>
        <v/>
      </c>
      <c r="W55" s="67" t="str">
        <f t="shared" si="7"/>
        <v/>
      </c>
      <c r="X55" s="63" t="str">
        <f t="shared" si="8"/>
        <v/>
      </c>
      <c r="Y55" s="109">
        <f t="shared" si="9"/>
        <v>0</v>
      </c>
      <c r="Z55" s="109" t="str">
        <f t="shared" si="10"/>
        <v/>
      </c>
      <c r="AA55" s="109" t="str">
        <f t="shared" si="11"/>
        <v/>
      </c>
      <c r="AB55" s="109" t="str">
        <f t="shared" si="12"/>
        <v/>
      </c>
      <c r="AC55" s="109" t="str">
        <f t="shared" si="13"/>
        <v/>
      </c>
      <c r="AD55" s="111" t="str">
        <f t="shared" si="14"/>
        <v/>
      </c>
      <c r="AE55" s="121" t="str">
        <f>IF(OR($E55="",$G55=""),"",IF(AND($E$3=6),'Marks Entry 6th'!T54,IF(AND($E$3=7),'Marks Entry 7th'!T54,"")))</f>
        <v/>
      </c>
      <c r="AF55" s="121" t="str">
        <f>IF(OR($E55="",$G55=""),"",IF(AND($E$3=6),'Marks Entry 6th'!U54,IF(AND($E$3=7),'Marks Entry 7th'!U54,"")))</f>
        <v/>
      </c>
      <c r="AG55" s="121" t="str">
        <f>IF(OR($E55="",$G55=""),"",IF(AND($E$3=6),'Marks Entry 6th'!V54,IF(AND($E$3=7),'Marks Entry 7th'!V54,"")))</f>
        <v/>
      </c>
      <c r="AH55" s="121" t="str">
        <f>IF(OR($E55="",$G55=""),"",IF(AND($E$3=6),'Marks Entry 6th'!W54,IF(AND($E$3=7),'Marks Entry 7th'!W54,"")))</f>
        <v/>
      </c>
      <c r="AI55" s="63" t="str">
        <f t="shared" si="15"/>
        <v/>
      </c>
      <c r="AJ55" s="121" t="str">
        <f>IF(OR($E55="",$G55=""),"",IF(AND($E$3=6),'Marks Entry 6th'!X54,IF(AND($E$3=7),'Marks Entry 7th'!X54,"")))</f>
        <v/>
      </c>
      <c r="AK55" s="121" t="str">
        <f>IF(OR($E55="",$G55=""),"",IF(AND($E$3=6),'Marks Entry 6th'!Y54,IF(AND($E$3=7),'Marks Entry 7th'!Y54,"")))</f>
        <v/>
      </c>
      <c r="AL55" s="66" t="str">
        <f t="shared" si="16"/>
        <v/>
      </c>
      <c r="AM55" s="63">
        <f t="shared" si="17"/>
        <v>0</v>
      </c>
      <c r="AN55" s="68" t="str">
        <f>IF(OR($E55="",$G55=""),"",IF(AND($E$3=6),'Marks Entry 6th'!Z54,IF(AND($E$3=7),'Marks Entry 7th'!Z54,"")))</f>
        <v/>
      </c>
      <c r="AO55" s="68" t="str">
        <f>IF(OR($E55="",$G55=""),"",IF(AND($E$3=6),'Marks Entry 6th'!AA54,IF(AND($E$3=7),'Marks Entry 7th'!AA54,"")))</f>
        <v/>
      </c>
      <c r="AP55" s="66" t="str">
        <f t="shared" si="18"/>
        <v/>
      </c>
      <c r="AQ55" s="63" t="str">
        <f t="shared" si="19"/>
        <v/>
      </c>
      <c r="AR55" s="109">
        <f t="shared" si="20"/>
        <v>0</v>
      </c>
      <c r="AS55" s="109" t="str">
        <f t="shared" si="21"/>
        <v/>
      </c>
      <c r="AT55" s="109" t="str">
        <f t="shared" si="22"/>
        <v/>
      </c>
      <c r="AU55" s="109" t="str">
        <f t="shared" si="23"/>
        <v/>
      </c>
      <c r="AV55" s="109" t="str">
        <f t="shared" si="24"/>
        <v/>
      </c>
      <c r="AW55" s="111" t="str">
        <f t="shared" si="25"/>
        <v/>
      </c>
      <c r="AX55" s="314" t="str">
        <f>IF(OR($E55="",$G55=""),"",IF(AND($E$3=6),'Marks Entry 6th'!AB54,IF(AND($E$3=7),'Marks Entry 7th'!AB54,"")))</f>
        <v/>
      </c>
      <c r="AY55" s="121" t="str">
        <f>IF(OR($E55="",$G55=""),"",IF(AND($E$3=6),'Marks Entry 6th'!AC54,IF(AND($E$3=7),'Marks Entry 7th'!AC54,"")))</f>
        <v/>
      </c>
      <c r="AZ55" s="121" t="str">
        <f>IF(OR($E55="",$G55=""),"",IF(AND($E$3=6),'Marks Entry 6th'!AD54,IF(AND($E$3=7),'Marks Entry 7th'!AD54,"")))</f>
        <v/>
      </c>
      <c r="BA55" s="121" t="str">
        <f>IF(OR($E55="",$G55=""),"",IF(AND($E$3=6),'Marks Entry 6th'!AE54,IF(AND($E$3=7),'Marks Entry 7th'!AE54,"")))</f>
        <v/>
      </c>
      <c r="BB55" s="121" t="str">
        <f>IF(OR($E55="",$G55=""),"",IF(AND($E$3=6),'Marks Entry 6th'!AF54,IF(AND($E$3=7),'Marks Entry 7th'!AF54,"")))</f>
        <v/>
      </c>
      <c r="BC55" s="63" t="str">
        <f t="shared" si="26"/>
        <v/>
      </c>
      <c r="BD55" s="121" t="str">
        <f>IF(OR($E55="",$G55=""),"",IF(AND($E$3=6),'Marks Entry 6th'!AG54,IF(AND($E$3=7),'Marks Entry 7th'!AG54,"")))</f>
        <v/>
      </c>
      <c r="BE55" s="121" t="str">
        <f>IF(OR($E55="",$G55=""),"",IF(AND($E$3=6),'Marks Entry 6th'!AH54,IF(AND($E$3=7),'Marks Entry 7th'!AH54,"")))</f>
        <v/>
      </c>
      <c r="BF55" s="66" t="str">
        <f t="shared" si="27"/>
        <v/>
      </c>
      <c r="BG55" s="63">
        <f t="shared" si="28"/>
        <v>0</v>
      </c>
      <c r="BH55" s="68" t="str">
        <f>IF(OR($E55="",$G55=""),"",IF(AND($E$3=6),'Marks Entry 6th'!AI54,IF(AND($E$3=7),'Marks Entry 7th'!AI54,"")))</f>
        <v/>
      </c>
      <c r="BI55" s="68" t="str">
        <f>IF(OR($E55="",$G55=""),"",IF(AND($E$3=6),'Marks Entry 6th'!AJ54,IF(AND($E$3=7),'Marks Entry 7th'!AJ54,"")))</f>
        <v/>
      </c>
      <c r="BJ55" s="66" t="str">
        <f t="shared" si="29"/>
        <v/>
      </c>
      <c r="BK55" s="63" t="str">
        <f t="shared" si="30"/>
        <v/>
      </c>
      <c r="BL55" s="109">
        <f t="shared" si="31"/>
        <v>0</v>
      </c>
      <c r="BM55" s="109" t="str">
        <f t="shared" si="32"/>
        <v/>
      </c>
      <c r="BN55" s="109" t="str">
        <f t="shared" si="33"/>
        <v/>
      </c>
      <c r="BO55" s="109" t="str">
        <f t="shared" si="34"/>
        <v/>
      </c>
      <c r="BP55" s="109" t="str">
        <f t="shared" si="35"/>
        <v/>
      </c>
      <c r="BQ55" s="111" t="str">
        <f t="shared" si="36"/>
        <v/>
      </c>
      <c r="BR55" s="121" t="str">
        <f>IF(OR($E55="",$G55=""),"",IF(AND($E$3=6),'Marks Entry 6th'!AK54,IF(AND($E$3=7),'Marks Entry 7th'!AK54,"")))</f>
        <v/>
      </c>
      <c r="BS55" s="121" t="str">
        <f>IF(OR($E55="",$G55=""),"",IF(AND($E$3=6),'Marks Entry 6th'!AL54,IF(AND($E$3=7),'Marks Entry 7th'!AL54,"")))</f>
        <v/>
      </c>
      <c r="BT55" s="121" t="str">
        <f>IF(OR($E55="",$G55=""),"",IF(AND($E$3=6),'Marks Entry 6th'!AM54,IF(AND($E$3=7),'Marks Entry 7th'!AM54,"")))</f>
        <v/>
      </c>
      <c r="BU55" s="121" t="str">
        <f>IF(OR($E55="",$G55=""),"",IF(AND($E$3=6),'Marks Entry 6th'!AN54,IF(AND($E$3=7),'Marks Entry 7th'!AN54,"")))</f>
        <v/>
      </c>
      <c r="BV55" s="63" t="str">
        <f t="shared" si="37"/>
        <v/>
      </c>
      <c r="BW55" s="121" t="str">
        <f>IF(OR($E55="",$G55=""),"",IF(AND($E$3=6),'Marks Entry 6th'!AO54,IF(AND($E$3=7),'Marks Entry 7th'!AO54,"")))</f>
        <v/>
      </c>
      <c r="BX55" s="121" t="str">
        <f>IF(OR($E55="",$G55=""),"",IF(AND($E$3=6),'Marks Entry 6th'!AP54,IF(AND($E$3=7),'Marks Entry 7th'!AP54,"")))</f>
        <v/>
      </c>
      <c r="BY55" s="66" t="str">
        <f t="shared" si="38"/>
        <v/>
      </c>
      <c r="BZ55" s="63">
        <f t="shared" si="39"/>
        <v>0</v>
      </c>
      <c r="CA55" s="68" t="str">
        <f>IF(OR($E55="",$G55=""),"",IF(AND($E$3=6),'Marks Entry 6th'!AQ54,IF(AND($E$3=7),'Marks Entry 7th'!AQ54,"")))</f>
        <v/>
      </c>
      <c r="CB55" s="68" t="str">
        <f>IF(OR($E55="",$G55=""),"",IF(AND($E$3=6),'Marks Entry 6th'!AR54,IF(AND($E$3=7),'Marks Entry 7th'!AR54,"")))</f>
        <v/>
      </c>
      <c r="CC55" s="66" t="str">
        <f t="shared" si="40"/>
        <v/>
      </c>
      <c r="CD55" s="63" t="str">
        <f t="shared" si="41"/>
        <v/>
      </c>
      <c r="CE55" s="109">
        <f t="shared" si="42"/>
        <v>0</v>
      </c>
      <c r="CF55" s="109" t="str">
        <f t="shared" si="43"/>
        <v/>
      </c>
      <c r="CG55" s="109" t="str">
        <f t="shared" si="44"/>
        <v/>
      </c>
      <c r="CH55" s="109" t="str">
        <f t="shared" si="45"/>
        <v/>
      </c>
      <c r="CI55" s="109" t="str">
        <f t="shared" si="46"/>
        <v/>
      </c>
      <c r="CJ55" s="111" t="str">
        <f t="shared" si="47"/>
        <v/>
      </c>
      <c r="CK55" s="121" t="str">
        <f>IF(OR($E55="",$G55=""),"",IF(AND($E$3=6),'Marks Entry 6th'!AS54,IF(AND($E$3=7),'Marks Entry 7th'!AS54,"")))</f>
        <v/>
      </c>
      <c r="CL55" s="121" t="str">
        <f>IF(OR($E55="",$G55=""),"",IF(AND($E$3=6),'Marks Entry 6th'!AT54,IF(AND($E$3=7),'Marks Entry 7th'!AT54,"")))</f>
        <v/>
      </c>
      <c r="CM55" s="121" t="str">
        <f>IF(OR($E55="",$G55=""),"",IF(AND($E$3=6),'Marks Entry 6th'!AU54,IF(AND($E$3=7),'Marks Entry 7th'!AU54,"")))</f>
        <v/>
      </c>
      <c r="CN55" s="121" t="str">
        <f>IF(OR($E55="",$G55=""),"",IF(AND($E$3=6),'Marks Entry 6th'!AV54,IF(AND($E$3=7),'Marks Entry 7th'!AV54,"")))</f>
        <v/>
      </c>
      <c r="CO55" s="63" t="str">
        <f t="shared" si="48"/>
        <v/>
      </c>
      <c r="CP55" s="121" t="str">
        <f>IF(OR($E55="",$G55=""),"",IF(AND($E$3=6),'Marks Entry 6th'!AW54,IF(AND($E$3=7),'Marks Entry 7th'!AW54,"")))</f>
        <v/>
      </c>
      <c r="CQ55" s="121" t="str">
        <f>IF(OR($E55="",$G55=""),"",IF(AND($E$3=6),'Marks Entry 6th'!AX54,IF(AND($E$3=7),'Marks Entry 7th'!AX54,"")))</f>
        <v/>
      </c>
      <c r="CR55" s="66" t="str">
        <f t="shared" si="49"/>
        <v/>
      </c>
      <c r="CS55" s="63">
        <f t="shared" si="50"/>
        <v>0</v>
      </c>
      <c r="CT55" s="68" t="str">
        <f>IF(OR($E55="",$G55=""),"",IF(AND($E$3=6),'Marks Entry 6th'!AY54,IF(AND($E$3=7),'Marks Entry 7th'!AY54,"")))</f>
        <v/>
      </c>
      <c r="CU55" s="68" t="str">
        <f>IF(OR($E55="",$G55=""),"",IF(AND($E$3=6),'Marks Entry 6th'!AZ54,IF(AND($E$3=7),'Marks Entry 7th'!AZ54,"")))</f>
        <v/>
      </c>
      <c r="CV55" s="66" t="str">
        <f t="shared" si="51"/>
        <v/>
      </c>
      <c r="CW55" s="63" t="str">
        <f t="shared" si="52"/>
        <v/>
      </c>
      <c r="CX55" s="109">
        <f t="shared" si="53"/>
        <v>0</v>
      </c>
      <c r="CY55" s="109" t="str">
        <f t="shared" si="54"/>
        <v/>
      </c>
      <c r="CZ55" s="109" t="str">
        <f t="shared" si="55"/>
        <v/>
      </c>
      <c r="DA55" s="109" t="str">
        <f t="shared" si="56"/>
        <v/>
      </c>
      <c r="DB55" s="109" t="str">
        <f t="shared" si="57"/>
        <v/>
      </c>
      <c r="DC55" s="111" t="str">
        <f t="shared" si="58"/>
        <v/>
      </c>
      <c r="DD55" s="121" t="str">
        <f>IF(OR($E55="",$G55=""),"",IF(AND($E$3=6),'Marks Entry 6th'!BA54,IF(AND($E$3=7),'Marks Entry 7th'!BA54,"")))</f>
        <v/>
      </c>
      <c r="DE55" s="121" t="str">
        <f>IF(OR($E55="",$G55=""),"",IF(AND($E$3=6),'Marks Entry 6th'!BB54,IF(AND($E$3=7),'Marks Entry 7th'!BB54,"")))</f>
        <v/>
      </c>
      <c r="DF55" s="121" t="str">
        <f>IF(OR($E55="",$G55=""),"",IF(AND($E$3=6),'Marks Entry 6th'!BC54,IF(AND($E$3=7),'Marks Entry 7th'!BC54,"")))</f>
        <v/>
      </c>
      <c r="DG55" s="121" t="str">
        <f>IF(OR($E55="",$G55=""),"",IF(AND($E$3=6),'Marks Entry 6th'!BD54,IF(AND($E$3=7),'Marks Entry 7th'!BD54,"")))</f>
        <v/>
      </c>
      <c r="DH55" s="63" t="str">
        <f t="shared" si="59"/>
        <v/>
      </c>
      <c r="DI55" s="121" t="str">
        <f>IF(OR($E55="",$G55=""),"",IF(AND($E$3=6),'Marks Entry 6th'!BE54,IF(AND($E$3=7),'Marks Entry 7th'!BE54,"")))</f>
        <v/>
      </c>
      <c r="DJ55" s="121" t="str">
        <f>IF(OR($E55="",$G55=""),"",IF(AND($E$3=6),'Marks Entry 6th'!BF54,IF(AND($E$3=7),'Marks Entry 7th'!BF54,"")))</f>
        <v/>
      </c>
      <c r="DK55" s="66" t="str">
        <f t="shared" si="60"/>
        <v/>
      </c>
      <c r="DL55" s="63">
        <f t="shared" si="61"/>
        <v>0</v>
      </c>
      <c r="DM55" s="68" t="str">
        <f>IF(OR($E55="",$G55=""),"",IF(AND($E$3=6),'Marks Entry 6th'!BG54,IF(AND($E$3=7),'Marks Entry 7th'!BG54,"")))</f>
        <v/>
      </c>
      <c r="DN55" s="68" t="str">
        <f>IF(OR($E55="",$G55=""),"",IF(AND($E$3=6),'Marks Entry 6th'!BH54,IF(AND($E$3=7),'Marks Entry 7th'!BH54,"")))</f>
        <v/>
      </c>
      <c r="DO55" s="66" t="str">
        <f t="shared" si="62"/>
        <v/>
      </c>
      <c r="DP55" s="63" t="str">
        <f t="shared" si="63"/>
        <v/>
      </c>
      <c r="DQ55" s="109">
        <f t="shared" si="64"/>
        <v>0</v>
      </c>
      <c r="DR55" s="109" t="str">
        <f t="shared" si="65"/>
        <v/>
      </c>
      <c r="DS55" s="109" t="str">
        <f t="shared" si="66"/>
        <v/>
      </c>
      <c r="DT55" s="109" t="str">
        <f t="shared" si="67"/>
        <v/>
      </c>
      <c r="DU55" s="109" t="str">
        <f t="shared" si="68"/>
        <v/>
      </c>
      <c r="DV55" s="111" t="str">
        <f t="shared" si="69"/>
        <v/>
      </c>
      <c r="DW55" s="53" t="str">
        <f>IF(OR($E55="",$G55=""),"",IF(AND($E$3=6),'Marks Entry 6th'!BI54,IF(AND($E$3=7),'Marks Entry 7th'!BI54,"")))</f>
        <v/>
      </c>
      <c r="DX55" s="53" t="str">
        <f>IF(OR($E55="",$G55=""),"",IF(AND($E$3=6),'Marks Entry 6th'!BJ54,IF(AND($E$3=7),'Marks Entry 7th'!BJ54,"")))</f>
        <v/>
      </c>
      <c r="DY55" s="53" t="str">
        <f>IF(OR($E55="",$G55=""),"",IF(AND($E$3=6),'Marks Entry 6th'!BK54,IF(AND($E$3=7),'Marks Entry 7th'!BK54,"")))</f>
        <v/>
      </c>
      <c r="DZ55" s="53" t="str">
        <f>IF(OR($E55="",$G55=""),"",IF(AND($E$3=6),'Marks Entry 6th'!BL54,IF(AND($E$3=7),'Marks Entry 7th'!BL54,"")))</f>
        <v/>
      </c>
      <c r="EA55" s="53" t="str">
        <f>IF(OR($E55="",$G55=""),"",IF(AND($E$3=6),'Marks Entry 6th'!BM54,IF(AND($E$3=7),'Marks Entry 7th'!BM54,"")))</f>
        <v/>
      </c>
      <c r="EB55" s="122" t="str">
        <f t="shared" si="70"/>
        <v/>
      </c>
      <c r="EC55" s="123">
        <f t="shared" si="71"/>
        <v>0</v>
      </c>
      <c r="ED55" s="123" t="str">
        <f t="shared" si="72"/>
        <v/>
      </c>
      <c r="EE55" s="123" t="str">
        <f t="shared" si="73"/>
        <v/>
      </c>
      <c r="EF55" s="110" t="str">
        <f t="shared" si="74"/>
        <v/>
      </c>
      <c r="EG55" s="53" t="str">
        <f>IF(OR($E55="",$G55=""),"",IF(AND($E$3=6),'Marks Entry 6th'!BN54,IF(AND($E$3=7),'Marks Entry 7th'!BN54,"")))</f>
        <v/>
      </c>
      <c r="EH55" s="53" t="str">
        <f>IF(OR($E55="",$G55=""),"",IF(AND($E$3=6),'Marks Entry 6th'!BO54,IF(AND($E$3=7),'Marks Entry 7th'!BO54,"")))</f>
        <v/>
      </c>
      <c r="EI55" s="53" t="str">
        <f>IF(OR($E55="",$G55=""),"",IF(AND($E$3=6),'Marks Entry 6th'!BP54,IF(AND($E$3=7),'Marks Entry 7th'!BP54,"")))</f>
        <v/>
      </c>
      <c r="EJ55" s="53" t="str">
        <f>IF(OR($E55="",$G55=""),"",IF(AND($E$3=6),'Marks Entry 6th'!BQ54,IF(AND($E$3=7),'Marks Entry 7th'!BQ54,"")))</f>
        <v/>
      </c>
      <c r="EK55" s="53" t="str">
        <f>IF(OR($E55="",$G55=""),"",IF(AND($E$3=6),'Marks Entry 6th'!BR54,IF(AND($E$3=7),'Marks Entry 7th'!BR54,"")))</f>
        <v/>
      </c>
      <c r="EL55" s="122" t="str">
        <f t="shared" si="75"/>
        <v/>
      </c>
      <c r="EM55" s="123">
        <f t="shared" si="76"/>
        <v>0</v>
      </c>
      <c r="EN55" s="123" t="str">
        <f t="shared" si="77"/>
        <v/>
      </c>
      <c r="EO55" s="123" t="str">
        <f t="shared" si="78"/>
        <v/>
      </c>
      <c r="EP55" s="110" t="str">
        <f t="shared" si="79"/>
        <v/>
      </c>
      <c r="EQ55" s="53" t="str">
        <f>IF(OR($E55="",$G55=""),"",IF(AND($E$3=6),'Marks Entry 6th'!BS54,IF(AND($E$3=7),'Marks Entry 7th'!BS54,"")))</f>
        <v/>
      </c>
      <c r="ER55" s="53" t="str">
        <f>IF(OR($E55="",$G55=""),"",IF(AND($E$3=6),'Marks Entry 6th'!BT54,IF(AND($E$3=7),'Marks Entry 7th'!BT54,"")))</f>
        <v/>
      </c>
      <c r="ES55" s="53" t="str">
        <f>IF(OR($E55="",$G55=""),"",IF(AND($E$3=6),'Marks Entry 6th'!BU54,IF(AND($E$3=7),'Marks Entry 7th'!BU54,"")))</f>
        <v/>
      </c>
      <c r="ET55" s="53" t="str">
        <f>IF(OR($E55="",$G55=""),"",IF(AND($E$3=6),'Marks Entry 6th'!BV54,IF(AND($E$3=7),'Marks Entry 7th'!BV54,"")))</f>
        <v/>
      </c>
      <c r="EU55" s="53" t="str">
        <f>IF(OR($E55="",$G55=""),"",IF(AND($E$3=6),'Marks Entry 6th'!BW54,IF(AND($E$3=7),'Marks Entry 7th'!BW54,"")))</f>
        <v/>
      </c>
      <c r="EV55" s="122" t="str">
        <f t="shared" si="80"/>
        <v/>
      </c>
      <c r="EW55" s="123">
        <f t="shared" si="81"/>
        <v>0</v>
      </c>
      <c r="EX55" s="123" t="str">
        <f t="shared" si="82"/>
        <v/>
      </c>
      <c r="EY55" s="123" t="str">
        <f t="shared" si="83"/>
        <v/>
      </c>
      <c r="EZ55" s="110" t="str">
        <f t="shared" si="84"/>
        <v/>
      </c>
      <c r="FA55" s="373" t="str">
        <f>IF(OR($E55="",$G55=""),"",IF(AND('Marks Entry 6th'!BX54="",'Marks Entry 7th'!BX54=""),"",IF(AND($E$3=6),'Marks Entry 6th'!BX54,IF(AND($E$3=7),'Marks Entry 7th'!BX54,""))))</f>
        <v/>
      </c>
      <c r="FB55" s="373" t="str">
        <f>IF(OR($E55="",$G55=""),"",IF(AND('Marks Entry 6th'!BY54="",'Marks Entry 7th'!BY54=""),"",IF(AND($E$3=6),'Marks Entry 6th'!BY54,IF(AND($E$3=7),'Marks Entry 7th'!BY54,""))))</f>
        <v/>
      </c>
      <c r="FC55" s="374" t="str">
        <f t="shared" si="85"/>
        <v/>
      </c>
      <c r="FD55" s="110" t="str">
        <f t="shared" si="86"/>
        <v/>
      </c>
      <c r="FE55" s="373" t="str">
        <f>IF(OR($E55="",$G55=""),"",IF(AND('Marks Entry 6th'!BZ54="",'Marks Entry 7th'!BZ54=""),"",IF(AND($E$3=6),'Marks Entry 6th'!BZ54,IF(AND($E$3=7),'Marks Entry 7th'!BZ54,""))))</f>
        <v/>
      </c>
      <c r="FF55" s="373" t="str">
        <f>IF(OR($E55="",$G55=""),"",IF(AND('Marks Entry 6th'!CA54="",'Marks Entry 7th'!CA54=""),"",IF(AND($E$3=6),'Marks Entry 6th'!CA54,IF(AND($E$3=7),'Marks Entry 7th'!CA54,""))))</f>
        <v/>
      </c>
      <c r="FG55" s="374" t="str">
        <f t="shared" si="87"/>
        <v/>
      </c>
      <c r="FH55" s="110" t="str">
        <f t="shared" si="88"/>
        <v/>
      </c>
      <c r="FI55" s="79" t="str">
        <f t="shared" si="89"/>
        <v/>
      </c>
      <c r="FJ55" s="335" t="str">
        <f t="shared" si="90"/>
        <v/>
      </c>
      <c r="FK55" s="85" t="str">
        <f t="shared" si="91"/>
        <v/>
      </c>
      <c r="FL55" s="226" t="str">
        <f t="shared" si="92"/>
        <v/>
      </c>
      <c r="FM55" s="86" t="str">
        <f t="shared" si="93"/>
        <v/>
      </c>
      <c r="FN55" s="334" t="str">
        <f>IFERROR(IF(B55="NSO","NSO",IF(OR(D55="",G55="",F55=""),"",IF(AND(FJ55&gt;=36,'Master sheet'!$D$11="Hindi"),"कक्षा क्रमोन्नत",IF(AND(FJ55&gt;=36,'Master sheet'!$D$11="English"),"Promoted",IF(AND(FJ55&lt;36,'Master sheet'!$D$11="Hindi"),"पुनः परीक्षा","Re-Exam"))))),"")</f>
        <v/>
      </c>
      <c r="FO55" s="54" t="str">
        <f>IF(OR($E55="",$G55=""),"",IF(AND($E$3=6,'Marks Entry 6th'!CB54=""),"",IF(AND($E$3=7,'Marks Entry 7th'!CB54=""),"",IF(AND($E$3=6),'Marks Entry 6th'!CB54,IF(AND($E$3=7),'Marks Entry 7th'!CB54,"")))))</f>
        <v/>
      </c>
      <c r="FP55" s="54" t="str">
        <f>IF(OR($E55="",$G55=""),"",IF(AND($E$3=6,'Marks Entry 6th'!CC54=""),"",IF(AND($E$3=7,'Marks Entry 7th'!CC54=""),"",IF(AND($E$3=6),'Marks Entry 6th'!CC54,IF(AND($E$3=7),'Marks Entry 7th'!CC54,"")))))</f>
        <v/>
      </c>
      <c r="FQ55" s="55"/>
      <c r="FY55" s="57">
        <f>IF(AND($E$3=6),'Marks Entry 6th'!I54,IF(AND($E$3=7),'Marks Entry 7th'!I54,""))</f>
        <v>0</v>
      </c>
      <c r="FZ55" s="57">
        <f t="shared" si="94"/>
        <v>0</v>
      </c>
    </row>
    <row r="56" spans="1:182" ht="18.95" customHeight="1">
      <c r="A56" s="69">
        <v>49</v>
      </c>
      <c r="B56" s="69" t="str">
        <f>IF(OR(FY56=0,FY56=""),"",IF(AND($E$3=6),'Marks Entry 6th'!I55,IF(AND($E$3=7),'Marks Entry 7th'!I55,"")))</f>
        <v/>
      </c>
      <c r="C56" s="70" t="str">
        <f>IF(OR(B56=0,B56=""),"",IF(AND($E$3=6,'Marks Entry 6th'!B55=""),"",IF(AND($E$3=7,'Marks Entry 7th'!B55=""),"",IF(AND($E$3=6,'Marks Entry 6th'!B55),'Marks Entry 6th'!B55,IF(AND($E$3=7),'Marks Entry 7th'!B55,"")))))</f>
        <v/>
      </c>
      <c r="D56" s="70" t="str">
        <f>IF(OR(B56=0,B56=""),"",IF(AND($E$3=6,'Marks Entry 6th'!C55=""),"",IF(AND($E$3=7,'Marks Entry 7th'!C55=""),"",IF(AND($E$3=6),'Marks Entry 6th'!C55,IF(AND($E$3=7),'Marks Entry 7th'!C55,"")))))</f>
        <v/>
      </c>
      <c r="E56" s="307" t="str">
        <f>IF(OR(B56=0,B56=""),"",IF(AND($E$3=6,'Marks Entry 6th'!E55=""),"",IF(AND($E$3=7,'Marks Entry 7th'!E55=""),"",IF(AND($E$3=6),'Marks Entry 6th'!E55,IF(AND($E$3=7),'Marks Entry 7th'!E55,"")))))</f>
        <v/>
      </c>
      <c r="F56" s="70" t="str">
        <f>IF(OR(B56=0,B56=""),"",IF(AND($E$3=6,'Marks Entry 6th'!D55=""),"",IF(AND($E$3=7,'Marks Entry 7th'!D55=""),"",IF(AND($E$3=6),'Marks Entry 6th'!D55,IF(AND($E$3=7),'Marks Entry 7th'!D55,"")))))</f>
        <v/>
      </c>
      <c r="G56" s="306" t="str">
        <f>IF(OR(B56=0,B56=""),"",IF(AND($E$3=6,'Marks Entry 6th'!F55=""),"",IF(AND($E$3=7,'Marks Entry 7th'!F55=""),"",IF(AND($E$3=6),UPPER('Marks Entry 6th'!F55),IF(AND($E$3=7),UPPER('Marks Entry 7th'!F55),"")))))</f>
        <v/>
      </c>
      <c r="H56" s="306" t="str">
        <f>IF(OR(B56=0,B56=""),"",IF(AND($E$3=6,'Marks Entry 6th'!G55=""),"",IF(AND($E$3=7,'Marks Entry 7th'!G55=""),"",IF(AND($E$3=6),UPPER('Marks Entry 6th'!G55),IF(AND($E$3=7),UPPER('Marks Entry 7th'!G55),"")))))</f>
        <v/>
      </c>
      <c r="I56" s="306" t="str">
        <f>IF(OR(B56=0,B56=""),"",IF(AND($E$3=6,'Marks Entry 6th'!H55=""),"",IF(AND($E$3=7,'Marks Entry 7th'!H55=""),"",IF(AND($E$3=6),UPPER('Marks Entry 6th'!H55),IF(AND($E$3=7),UPPER('Marks Entry 7th'!H55),"")))))</f>
        <v/>
      </c>
      <c r="J56" s="65" t="str">
        <f>IF(OR(B56=0,B56=""),"",IF(AND($E$3=6,'Marks Entry 6th'!J55=""),"",IF(AND($E$3=7,'Marks Entry 7th'!J55=""),"",IF(AND($E$3=6),'Marks Entry 6th'!J55,IF(AND($E$3=7),'Marks Entry 7th'!J55,"")))))</f>
        <v/>
      </c>
      <c r="K56" s="65" t="str">
        <f>IF(OR(B56=0,B56=""),"",IF(AND($E$3=6,'Marks Entry 6th'!K55=""),"",IF(AND($E$3=7,'Marks Entry 7th'!K55=""),"",IF(AND($E$3=6),'Marks Entry 6th'!K55,IF(AND($E$3=7),'Marks Entry 7th'!K55,"")))))</f>
        <v/>
      </c>
      <c r="L56" s="121" t="str">
        <f>IF(OR($E56="",$G56=""),"",IF(AND($E$3=6),'Marks Entry 6th'!L55,IF(AND($E$3=7),'Marks Entry 7th'!L55,"")))</f>
        <v/>
      </c>
      <c r="M56" s="121" t="str">
        <f>IF(OR($E56="",$G56=""),"",IF(AND($E$3=6),'Marks Entry 6th'!M55,IF(AND($E$3=7),'Marks Entry 7th'!M55,"")))</f>
        <v/>
      </c>
      <c r="N56" s="121" t="str">
        <f>IF(OR($E56="",$G56=""),"",IF(AND($E$3=6),'Marks Entry 6th'!N55,IF(AND($E$3=7),'Marks Entry 7th'!N55,"")))</f>
        <v/>
      </c>
      <c r="O56" s="121" t="str">
        <f>IF(OR($E56="",$G56=""),"",IF(AND($E$3=6),'Marks Entry 6th'!O55,IF(AND($E$3=7),'Marks Entry 7th'!O55,"")))</f>
        <v/>
      </c>
      <c r="P56" s="63" t="str">
        <f t="shared" si="4"/>
        <v/>
      </c>
      <c r="Q56" s="121" t="str">
        <f>IF(OR($E56="",$G56=""),"",IF(AND($E$3=6),'Marks Entry 6th'!P55,IF(AND($E$3=7),'Marks Entry 7th'!P55,"")))</f>
        <v/>
      </c>
      <c r="R56" s="121" t="str">
        <f>IF(OR($E56="",$G56=""),"",IF(AND($E$3=6),'Marks Entry 6th'!Q55,IF(AND($E$3=7),'Marks Entry 7th'!Q55,"")))</f>
        <v/>
      </c>
      <c r="S56" s="66" t="str">
        <f t="shared" si="5"/>
        <v/>
      </c>
      <c r="T56" s="63">
        <f t="shared" si="6"/>
        <v>0</v>
      </c>
      <c r="U56" s="68" t="str">
        <f>IF(OR($E56="",$G56=""),"",IF(AND($E$3=6),'Marks Entry 6th'!R55,IF(AND($E$3=7),'Marks Entry 7th'!R55,"")))</f>
        <v/>
      </c>
      <c r="V56" s="68" t="str">
        <f>IF(OR($E56="",$G56=""),"",IF(AND($E$3=6),'Marks Entry 6th'!S55,IF(AND($E$3=7),'Marks Entry 7th'!S55,"")))</f>
        <v/>
      </c>
      <c r="W56" s="67" t="str">
        <f t="shared" si="7"/>
        <v/>
      </c>
      <c r="X56" s="63" t="str">
        <f t="shared" si="8"/>
        <v/>
      </c>
      <c r="Y56" s="109">
        <f t="shared" si="9"/>
        <v>0</v>
      </c>
      <c r="Z56" s="109" t="str">
        <f t="shared" si="10"/>
        <v/>
      </c>
      <c r="AA56" s="109" t="str">
        <f t="shared" si="11"/>
        <v/>
      </c>
      <c r="AB56" s="109" t="str">
        <f t="shared" si="12"/>
        <v/>
      </c>
      <c r="AC56" s="109" t="str">
        <f t="shared" si="13"/>
        <v/>
      </c>
      <c r="AD56" s="111" t="str">
        <f t="shared" si="14"/>
        <v/>
      </c>
      <c r="AE56" s="121" t="str">
        <f>IF(OR($E56="",$G56=""),"",IF(AND($E$3=6),'Marks Entry 6th'!T55,IF(AND($E$3=7),'Marks Entry 7th'!T55,"")))</f>
        <v/>
      </c>
      <c r="AF56" s="121" t="str">
        <f>IF(OR($E56="",$G56=""),"",IF(AND($E$3=6),'Marks Entry 6th'!U55,IF(AND($E$3=7),'Marks Entry 7th'!U55,"")))</f>
        <v/>
      </c>
      <c r="AG56" s="121" t="str">
        <f>IF(OR($E56="",$G56=""),"",IF(AND($E$3=6),'Marks Entry 6th'!V55,IF(AND($E$3=7),'Marks Entry 7th'!V55,"")))</f>
        <v/>
      </c>
      <c r="AH56" s="121" t="str">
        <f>IF(OR($E56="",$G56=""),"",IF(AND($E$3=6),'Marks Entry 6th'!W55,IF(AND($E$3=7),'Marks Entry 7th'!W55,"")))</f>
        <v/>
      </c>
      <c r="AI56" s="63" t="str">
        <f t="shared" si="15"/>
        <v/>
      </c>
      <c r="AJ56" s="121" t="str">
        <f>IF(OR($E56="",$G56=""),"",IF(AND($E$3=6),'Marks Entry 6th'!X55,IF(AND($E$3=7),'Marks Entry 7th'!X55,"")))</f>
        <v/>
      </c>
      <c r="AK56" s="121" t="str">
        <f>IF(OR($E56="",$G56=""),"",IF(AND($E$3=6),'Marks Entry 6th'!Y55,IF(AND($E$3=7),'Marks Entry 7th'!Y55,"")))</f>
        <v/>
      </c>
      <c r="AL56" s="66" t="str">
        <f t="shared" si="16"/>
        <v/>
      </c>
      <c r="AM56" s="63">
        <f t="shared" si="17"/>
        <v>0</v>
      </c>
      <c r="AN56" s="68" t="str">
        <f>IF(OR($E56="",$G56=""),"",IF(AND($E$3=6),'Marks Entry 6th'!Z55,IF(AND($E$3=7),'Marks Entry 7th'!Z55,"")))</f>
        <v/>
      </c>
      <c r="AO56" s="68" t="str">
        <f>IF(OR($E56="",$G56=""),"",IF(AND($E$3=6),'Marks Entry 6th'!AA55,IF(AND($E$3=7),'Marks Entry 7th'!AA55,"")))</f>
        <v/>
      </c>
      <c r="AP56" s="66" t="str">
        <f t="shared" si="18"/>
        <v/>
      </c>
      <c r="AQ56" s="63" t="str">
        <f t="shared" si="19"/>
        <v/>
      </c>
      <c r="AR56" s="109">
        <f t="shared" si="20"/>
        <v>0</v>
      </c>
      <c r="AS56" s="109" t="str">
        <f t="shared" si="21"/>
        <v/>
      </c>
      <c r="AT56" s="109" t="str">
        <f t="shared" si="22"/>
        <v/>
      </c>
      <c r="AU56" s="109" t="str">
        <f t="shared" si="23"/>
        <v/>
      </c>
      <c r="AV56" s="109" t="str">
        <f t="shared" si="24"/>
        <v/>
      </c>
      <c r="AW56" s="111" t="str">
        <f t="shared" si="25"/>
        <v/>
      </c>
      <c r="AX56" s="314" t="str">
        <f>IF(OR($E56="",$G56=""),"",IF(AND($E$3=6),'Marks Entry 6th'!AB55,IF(AND($E$3=7),'Marks Entry 7th'!AB55,"")))</f>
        <v/>
      </c>
      <c r="AY56" s="121" t="str">
        <f>IF(OR($E56="",$G56=""),"",IF(AND($E$3=6),'Marks Entry 6th'!AC55,IF(AND($E$3=7),'Marks Entry 7th'!AC55,"")))</f>
        <v/>
      </c>
      <c r="AZ56" s="121" t="str">
        <f>IF(OR($E56="",$G56=""),"",IF(AND($E$3=6),'Marks Entry 6th'!AD55,IF(AND($E$3=7),'Marks Entry 7th'!AD55,"")))</f>
        <v/>
      </c>
      <c r="BA56" s="121" t="str">
        <f>IF(OR($E56="",$G56=""),"",IF(AND($E$3=6),'Marks Entry 6th'!AE55,IF(AND($E$3=7),'Marks Entry 7th'!AE55,"")))</f>
        <v/>
      </c>
      <c r="BB56" s="121" t="str">
        <f>IF(OR($E56="",$G56=""),"",IF(AND($E$3=6),'Marks Entry 6th'!AF55,IF(AND($E$3=7),'Marks Entry 7th'!AF55,"")))</f>
        <v/>
      </c>
      <c r="BC56" s="63" t="str">
        <f t="shared" si="26"/>
        <v/>
      </c>
      <c r="BD56" s="121" t="str">
        <f>IF(OR($E56="",$G56=""),"",IF(AND($E$3=6),'Marks Entry 6th'!AG55,IF(AND($E$3=7),'Marks Entry 7th'!AG55,"")))</f>
        <v/>
      </c>
      <c r="BE56" s="121" t="str">
        <f>IF(OR($E56="",$G56=""),"",IF(AND($E$3=6),'Marks Entry 6th'!AH55,IF(AND($E$3=7),'Marks Entry 7th'!AH55,"")))</f>
        <v/>
      </c>
      <c r="BF56" s="66" t="str">
        <f t="shared" si="27"/>
        <v/>
      </c>
      <c r="BG56" s="63">
        <f t="shared" si="28"/>
        <v>0</v>
      </c>
      <c r="BH56" s="68" t="str">
        <f>IF(OR($E56="",$G56=""),"",IF(AND($E$3=6),'Marks Entry 6th'!AI55,IF(AND($E$3=7),'Marks Entry 7th'!AI55,"")))</f>
        <v/>
      </c>
      <c r="BI56" s="68" t="str">
        <f>IF(OR($E56="",$G56=""),"",IF(AND($E$3=6),'Marks Entry 6th'!AJ55,IF(AND($E$3=7),'Marks Entry 7th'!AJ55,"")))</f>
        <v/>
      </c>
      <c r="BJ56" s="66" t="str">
        <f t="shared" si="29"/>
        <v/>
      </c>
      <c r="BK56" s="63" t="str">
        <f t="shared" si="30"/>
        <v/>
      </c>
      <c r="BL56" s="109">
        <f t="shared" si="31"/>
        <v>0</v>
      </c>
      <c r="BM56" s="109" t="str">
        <f t="shared" si="32"/>
        <v/>
      </c>
      <c r="BN56" s="109" t="str">
        <f t="shared" si="33"/>
        <v/>
      </c>
      <c r="BO56" s="109" t="str">
        <f t="shared" si="34"/>
        <v/>
      </c>
      <c r="BP56" s="109" t="str">
        <f t="shared" si="35"/>
        <v/>
      </c>
      <c r="BQ56" s="111" t="str">
        <f t="shared" si="36"/>
        <v/>
      </c>
      <c r="BR56" s="121" t="str">
        <f>IF(OR($E56="",$G56=""),"",IF(AND($E$3=6),'Marks Entry 6th'!AK55,IF(AND($E$3=7),'Marks Entry 7th'!AK55,"")))</f>
        <v/>
      </c>
      <c r="BS56" s="121" t="str">
        <f>IF(OR($E56="",$G56=""),"",IF(AND($E$3=6),'Marks Entry 6th'!AL55,IF(AND($E$3=7),'Marks Entry 7th'!AL55,"")))</f>
        <v/>
      </c>
      <c r="BT56" s="121" t="str">
        <f>IF(OR($E56="",$G56=""),"",IF(AND($E$3=6),'Marks Entry 6th'!AM55,IF(AND($E$3=7),'Marks Entry 7th'!AM55,"")))</f>
        <v/>
      </c>
      <c r="BU56" s="121" t="str">
        <f>IF(OR($E56="",$G56=""),"",IF(AND($E$3=6),'Marks Entry 6th'!AN55,IF(AND($E$3=7),'Marks Entry 7th'!AN55,"")))</f>
        <v/>
      </c>
      <c r="BV56" s="63" t="str">
        <f t="shared" si="37"/>
        <v/>
      </c>
      <c r="BW56" s="121" t="str">
        <f>IF(OR($E56="",$G56=""),"",IF(AND($E$3=6),'Marks Entry 6th'!AO55,IF(AND($E$3=7),'Marks Entry 7th'!AO55,"")))</f>
        <v/>
      </c>
      <c r="BX56" s="121" t="str">
        <f>IF(OR($E56="",$G56=""),"",IF(AND($E$3=6),'Marks Entry 6th'!AP55,IF(AND($E$3=7),'Marks Entry 7th'!AP55,"")))</f>
        <v/>
      </c>
      <c r="BY56" s="66" t="str">
        <f t="shared" si="38"/>
        <v/>
      </c>
      <c r="BZ56" s="63">
        <f t="shared" si="39"/>
        <v>0</v>
      </c>
      <c r="CA56" s="68" t="str">
        <f>IF(OR($E56="",$G56=""),"",IF(AND($E$3=6),'Marks Entry 6th'!AQ55,IF(AND($E$3=7),'Marks Entry 7th'!AQ55,"")))</f>
        <v/>
      </c>
      <c r="CB56" s="68" t="str">
        <f>IF(OR($E56="",$G56=""),"",IF(AND($E$3=6),'Marks Entry 6th'!AR55,IF(AND($E$3=7),'Marks Entry 7th'!AR55,"")))</f>
        <v/>
      </c>
      <c r="CC56" s="66" t="str">
        <f t="shared" si="40"/>
        <v/>
      </c>
      <c r="CD56" s="63" t="str">
        <f t="shared" si="41"/>
        <v/>
      </c>
      <c r="CE56" s="109">
        <f t="shared" si="42"/>
        <v>0</v>
      </c>
      <c r="CF56" s="109" t="str">
        <f t="shared" si="43"/>
        <v/>
      </c>
      <c r="CG56" s="109" t="str">
        <f t="shared" si="44"/>
        <v/>
      </c>
      <c r="CH56" s="109" t="str">
        <f t="shared" si="45"/>
        <v/>
      </c>
      <c r="CI56" s="109" t="str">
        <f t="shared" si="46"/>
        <v/>
      </c>
      <c r="CJ56" s="111" t="str">
        <f t="shared" si="47"/>
        <v/>
      </c>
      <c r="CK56" s="121" t="str">
        <f>IF(OR($E56="",$G56=""),"",IF(AND($E$3=6),'Marks Entry 6th'!AS55,IF(AND($E$3=7),'Marks Entry 7th'!AS55,"")))</f>
        <v/>
      </c>
      <c r="CL56" s="121" t="str">
        <f>IF(OR($E56="",$G56=""),"",IF(AND($E$3=6),'Marks Entry 6th'!AT55,IF(AND($E$3=7),'Marks Entry 7th'!AT55,"")))</f>
        <v/>
      </c>
      <c r="CM56" s="121" t="str">
        <f>IF(OR($E56="",$G56=""),"",IF(AND($E$3=6),'Marks Entry 6th'!AU55,IF(AND($E$3=7),'Marks Entry 7th'!AU55,"")))</f>
        <v/>
      </c>
      <c r="CN56" s="121" t="str">
        <f>IF(OR($E56="",$G56=""),"",IF(AND($E$3=6),'Marks Entry 6th'!AV55,IF(AND($E$3=7),'Marks Entry 7th'!AV55,"")))</f>
        <v/>
      </c>
      <c r="CO56" s="63" t="str">
        <f t="shared" si="48"/>
        <v/>
      </c>
      <c r="CP56" s="121" t="str">
        <f>IF(OR($E56="",$G56=""),"",IF(AND($E$3=6),'Marks Entry 6th'!AW55,IF(AND($E$3=7),'Marks Entry 7th'!AW55,"")))</f>
        <v/>
      </c>
      <c r="CQ56" s="121" t="str">
        <f>IF(OR($E56="",$G56=""),"",IF(AND($E$3=6),'Marks Entry 6th'!AX55,IF(AND($E$3=7),'Marks Entry 7th'!AX55,"")))</f>
        <v/>
      </c>
      <c r="CR56" s="66" t="str">
        <f t="shared" si="49"/>
        <v/>
      </c>
      <c r="CS56" s="63">
        <f t="shared" si="50"/>
        <v>0</v>
      </c>
      <c r="CT56" s="68" t="str">
        <f>IF(OR($E56="",$G56=""),"",IF(AND($E$3=6),'Marks Entry 6th'!AY55,IF(AND($E$3=7),'Marks Entry 7th'!AY55,"")))</f>
        <v/>
      </c>
      <c r="CU56" s="68" t="str">
        <f>IF(OR($E56="",$G56=""),"",IF(AND($E$3=6),'Marks Entry 6th'!AZ55,IF(AND($E$3=7),'Marks Entry 7th'!AZ55,"")))</f>
        <v/>
      </c>
      <c r="CV56" s="66" t="str">
        <f t="shared" si="51"/>
        <v/>
      </c>
      <c r="CW56" s="63" t="str">
        <f t="shared" si="52"/>
        <v/>
      </c>
      <c r="CX56" s="109">
        <f t="shared" si="53"/>
        <v>0</v>
      </c>
      <c r="CY56" s="109" t="str">
        <f t="shared" si="54"/>
        <v/>
      </c>
      <c r="CZ56" s="109" t="str">
        <f t="shared" si="55"/>
        <v/>
      </c>
      <c r="DA56" s="109" t="str">
        <f t="shared" si="56"/>
        <v/>
      </c>
      <c r="DB56" s="109" t="str">
        <f t="shared" si="57"/>
        <v/>
      </c>
      <c r="DC56" s="111" t="str">
        <f t="shared" si="58"/>
        <v/>
      </c>
      <c r="DD56" s="121" t="str">
        <f>IF(OR($E56="",$G56=""),"",IF(AND($E$3=6),'Marks Entry 6th'!BA55,IF(AND($E$3=7),'Marks Entry 7th'!BA55,"")))</f>
        <v/>
      </c>
      <c r="DE56" s="121" t="str">
        <f>IF(OR($E56="",$G56=""),"",IF(AND($E$3=6),'Marks Entry 6th'!BB55,IF(AND($E$3=7),'Marks Entry 7th'!BB55,"")))</f>
        <v/>
      </c>
      <c r="DF56" s="121" t="str">
        <f>IF(OR($E56="",$G56=""),"",IF(AND($E$3=6),'Marks Entry 6th'!BC55,IF(AND($E$3=7),'Marks Entry 7th'!BC55,"")))</f>
        <v/>
      </c>
      <c r="DG56" s="121" t="str">
        <f>IF(OR($E56="",$G56=""),"",IF(AND($E$3=6),'Marks Entry 6th'!BD55,IF(AND($E$3=7),'Marks Entry 7th'!BD55,"")))</f>
        <v/>
      </c>
      <c r="DH56" s="63" t="str">
        <f t="shared" si="59"/>
        <v/>
      </c>
      <c r="DI56" s="121" t="str">
        <f>IF(OR($E56="",$G56=""),"",IF(AND($E$3=6),'Marks Entry 6th'!BE55,IF(AND($E$3=7),'Marks Entry 7th'!BE55,"")))</f>
        <v/>
      </c>
      <c r="DJ56" s="121" t="str">
        <f>IF(OR($E56="",$G56=""),"",IF(AND($E$3=6),'Marks Entry 6th'!BF55,IF(AND($E$3=7),'Marks Entry 7th'!BF55,"")))</f>
        <v/>
      </c>
      <c r="DK56" s="66" t="str">
        <f t="shared" si="60"/>
        <v/>
      </c>
      <c r="DL56" s="63">
        <f t="shared" si="61"/>
        <v>0</v>
      </c>
      <c r="DM56" s="68" t="str">
        <f>IF(OR($E56="",$G56=""),"",IF(AND($E$3=6),'Marks Entry 6th'!BG55,IF(AND($E$3=7),'Marks Entry 7th'!BG55,"")))</f>
        <v/>
      </c>
      <c r="DN56" s="68" t="str">
        <f>IF(OR($E56="",$G56=""),"",IF(AND($E$3=6),'Marks Entry 6th'!BH55,IF(AND($E$3=7),'Marks Entry 7th'!BH55,"")))</f>
        <v/>
      </c>
      <c r="DO56" s="66" t="str">
        <f t="shared" si="62"/>
        <v/>
      </c>
      <c r="DP56" s="63" t="str">
        <f t="shared" si="63"/>
        <v/>
      </c>
      <c r="DQ56" s="109">
        <f t="shared" si="64"/>
        <v>0</v>
      </c>
      <c r="DR56" s="109" t="str">
        <f t="shared" si="65"/>
        <v/>
      </c>
      <c r="DS56" s="109" t="str">
        <f t="shared" si="66"/>
        <v/>
      </c>
      <c r="DT56" s="109" t="str">
        <f t="shared" si="67"/>
        <v/>
      </c>
      <c r="DU56" s="109" t="str">
        <f t="shared" si="68"/>
        <v/>
      </c>
      <c r="DV56" s="111" t="str">
        <f t="shared" si="69"/>
        <v/>
      </c>
      <c r="DW56" s="53" t="str">
        <f>IF(OR($E56="",$G56=""),"",IF(AND($E$3=6),'Marks Entry 6th'!BI55,IF(AND($E$3=7),'Marks Entry 7th'!BI55,"")))</f>
        <v/>
      </c>
      <c r="DX56" s="53" t="str">
        <f>IF(OR($E56="",$G56=""),"",IF(AND($E$3=6),'Marks Entry 6th'!BJ55,IF(AND($E$3=7),'Marks Entry 7th'!BJ55,"")))</f>
        <v/>
      </c>
      <c r="DY56" s="53" t="str">
        <f>IF(OR($E56="",$G56=""),"",IF(AND($E$3=6),'Marks Entry 6th'!BK55,IF(AND($E$3=7),'Marks Entry 7th'!BK55,"")))</f>
        <v/>
      </c>
      <c r="DZ56" s="53" t="str">
        <f>IF(OR($E56="",$G56=""),"",IF(AND($E$3=6),'Marks Entry 6th'!BL55,IF(AND($E$3=7),'Marks Entry 7th'!BL55,"")))</f>
        <v/>
      </c>
      <c r="EA56" s="53" t="str">
        <f>IF(OR($E56="",$G56=""),"",IF(AND($E$3=6),'Marks Entry 6th'!BM55,IF(AND($E$3=7),'Marks Entry 7th'!BM55,"")))</f>
        <v/>
      </c>
      <c r="EB56" s="122" t="str">
        <f t="shared" si="70"/>
        <v/>
      </c>
      <c r="EC56" s="123">
        <f t="shared" si="71"/>
        <v>0</v>
      </c>
      <c r="ED56" s="123" t="str">
        <f t="shared" si="72"/>
        <v/>
      </c>
      <c r="EE56" s="123" t="str">
        <f t="shared" si="73"/>
        <v/>
      </c>
      <c r="EF56" s="110" t="str">
        <f t="shared" si="74"/>
        <v/>
      </c>
      <c r="EG56" s="53" t="str">
        <f>IF(OR($E56="",$G56=""),"",IF(AND($E$3=6),'Marks Entry 6th'!BN55,IF(AND($E$3=7),'Marks Entry 7th'!BN55,"")))</f>
        <v/>
      </c>
      <c r="EH56" s="53" t="str">
        <f>IF(OR($E56="",$G56=""),"",IF(AND($E$3=6),'Marks Entry 6th'!BO55,IF(AND($E$3=7),'Marks Entry 7th'!BO55,"")))</f>
        <v/>
      </c>
      <c r="EI56" s="53" t="str">
        <f>IF(OR($E56="",$G56=""),"",IF(AND($E$3=6),'Marks Entry 6th'!BP55,IF(AND($E$3=7),'Marks Entry 7th'!BP55,"")))</f>
        <v/>
      </c>
      <c r="EJ56" s="53" t="str">
        <f>IF(OR($E56="",$G56=""),"",IF(AND($E$3=6),'Marks Entry 6th'!BQ55,IF(AND($E$3=7),'Marks Entry 7th'!BQ55,"")))</f>
        <v/>
      </c>
      <c r="EK56" s="53" t="str">
        <f>IF(OR($E56="",$G56=""),"",IF(AND($E$3=6),'Marks Entry 6th'!BR55,IF(AND($E$3=7),'Marks Entry 7th'!BR55,"")))</f>
        <v/>
      </c>
      <c r="EL56" s="122" t="str">
        <f t="shared" si="75"/>
        <v/>
      </c>
      <c r="EM56" s="123">
        <f t="shared" si="76"/>
        <v>0</v>
      </c>
      <c r="EN56" s="123" t="str">
        <f t="shared" si="77"/>
        <v/>
      </c>
      <c r="EO56" s="123" t="str">
        <f t="shared" si="78"/>
        <v/>
      </c>
      <c r="EP56" s="110" t="str">
        <f t="shared" si="79"/>
        <v/>
      </c>
      <c r="EQ56" s="53" t="str">
        <f>IF(OR($E56="",$G56=""),"",IF(AND($E$3=6),'Marks Entry 6th'!BS55,IF(AND($E$3=7),'Marks Entry 7th'!BS55,"")))</f>
        <v/>
      </c>
      <c r="ER56" s="53" t="str">
        <f>IF(OR($E56="",$G56=""),"",IF(AND($E$3=6),'Marks Entry 6th'!BT55,IF(AND($E$3=7),'Marks Entry 7th'!BT55,"")))</f>
        <v/>
      </c>
      <c r="ES56" s="53" t="str">
        <f>IF(OR($E56="",$G56=""),"",IF(AND($E$3=6),'Marks Entry 6th'!BU55,IF(AND($E$3=7),'Marks Entry 7th'!BU55,"")))</f>
        <v/>
      </c>
      <c r="ET56" s="53" t="str">
        <f>IF(OR($E56="",$G56=""),"",IF(AND($E$3=6),'Marks Entry 6th'!BV55,IF(AND($E$3=7),'Marks Entry 7th'!BV55,"")))</f>
        <v/>
      </c>
      <c r="EU56" s="53" t="str">
        <f>IF(OR($E56="",$G56=""),"",IF(AND($E$3=6),'Marks Entry 6th'!BW55,IF(AND($E$3=7),'Marks Entry 7th'!BW55,"")))</f>
        <v/>
      </c>
      <c r="EV56" s="122" t="str">
        <f t="shared" si="80"/>
        <v/>
      </c>
      <c r="EW56" s="123">
        <f t="shared" si="81"/>
        <v>0</v>
      </c>
      <c r="EX56" s="123" t="str">
        <f t="shared" si="82"/>
        <v/>
      </c>
      <c r="EY56" s="123" t="str">
        <f t="shared" si="83"/>
        <v/>
      </c>
      <c r="EZ56" s="110" t="str">
        <f t="shared" si="84"/>
        <v/>
      </c>
      <c r="FA56" s="373" t="str">
        <f>IF(OR($E56="",$G56=""),"",IF(AND('Marks Entry 6th'!BX55="",'Marks Entry 7th'!BX55=""),"",IF(AND($E$3=6),'Marks Entry 6th'!BX55,IF(AND($E$3=7),'Marks Entry 7th'!BX55,""))))</f>
        <v/>
      </c>
      <c r="FB56" s="373" t="str">
        <f>IF(OR($E56="",$G56=""),"",IF(AND('Marks Entry 6th'!BY55="",'Marks Entry 7th'!BY55=""),"",IF(AND($E$3=6),'Marks Entry 6th'!BY55,IF(AND($E$3=7),'Marks Entry 7th'!BY55,""))))</f>
        <v/>
      </c>
      <c r="FC56" s="374" t="str">
        <f t="shared" si="85"/>
        <v/>
      </c>
      <c r="FD56" s="110" t="str">
        <f t="shared" si="86"/>
        <v/>
      </c>
      <c r="FE56" s="373" t="str">
        <f>IF(OR($E56="",$G56=""),"",IF(AND('Marks Entry 6th'!BZ55="",'Marks Entry 7th'!BZ55=""),"",IF(AND($E$3=6),'Marks Entry 6th'!BZ55,IF(AND($E$3=7),'Marks Entry 7th'!BZ55,""))))</f>
        <v/>
      </c>
      <c r="FF56" s="373" t="str">
        <f>IF(OR($E56="",$G56=""),"",IF(AND('Marks Entry 6th'!CA55="",'Marks Entry 7th'!CA55=""),"",IF(AND($E$3=6),'Marks Entry 6th'!CA55,IF(AND($E$3=7),'Marks Entry 7th'!CA55,""))))</f>
        <v/>
      </c>
      <c r="FG56" s="374" t="str">
        <f t="shared" si="87"/>
        <v/>
      </c>
      <c r="FH56" s="110" t="str">
        <f t="shared" si="88"/>
        <v/>
      </c>
      <c r="FI56" s="79" t="str">
        <f t="shared" si="89"/>
        <v/>
      </c>
      <c r="FJ56" s="335" t="str">
        <f t="shared" si="90"/>
        <v/>
      </c>
      <c r="FK56" s="85" t="str">
        <f t="shared" si="91"/>
        <v/>
      </c>
      <c r="FL56" s="226" t="str">
        <f t="shared" si="92"/>
        <v/>
      </c>
      <c r="FM56" s="86" t="str">
        <f t="shared" si="93"/>
        <v/>
      </c>
      <c r="FN56" s="334" t="str">
        <f>IFERROR(IF(B56="NSO","NSO",IF(OR(D56="",G56="",F56=""),"",IF(AND(FJ56&gt;=36,'Master sheet'!$D$11="Hindi"),"कक्षा क्रमोन्नत",IF(AND(FJ56&gt;=36,'Master sheet'!$D$11="English"),"Promoted",IF(AND(FJ56&lt;36,'Master sheet'!$D$11="Hindi"),"पुनः परीक्षा","Re-Exam"))))),"")</f>
        <v/>
      </c>
      <c r="FO56" s="54" t="str">
        <f>IF(OR($E56="",$G56=""),"",IF(AND($E$3=6,'Marks Entry 6th'!CB55=""),"",IF(AND($E$3=7,'Marks Entry 7th'!CB55=""),"",IF(AND($E$3=6),'Marks Entry 6th'!CB55,IF(AND($E$3=7),'Marks Entry 7th'!CB55,"")))))</f>
        <v/>
      </c>
      <c r="FP56" s="54" t="str">
        <f>IF(OR($E56="",$G56=""),"",IF(AND($E$3=6,'Marks Entry 6th'!CC55=""),"",IF(AND($E$3=7,'Marks Entry 7th'!CC55=""),"",IF(AND($E$3=6),'Marks Entry 6th'!CC55,IF(AND($E$3=7),'Marks Entry 7th'!CC55,"")))))</f>
        <v/>
      </c>
      <c r="FQ56" s="55"/>
      <c r="FY56" s="57">
        <f>IF(AND($E$3=6),'Marks Entry 6th'!I55,IF(AND($E$3=7),'Marks Entry 7th'!I55,""))</f>
        <v>0</v>
      </c>
      <c r="FZ56" s="57">
        <f t="shared" si="94"/>
        <v>0</v>
      </c>
    </row>
    <row r="57" spans="1:182" ht="18.95" customHeight="1">
      <c r="A57" s="69">
        <v>50</v>
      </c>
      <c r="B57" s="69" t="str">
        <f>IF(OR(FY57=0,FY57=""),"",IF(AND($E$3=6),'Marks Entry 6th'!I56,IF(AND($E$3=7),'Marks Entry 7th'!I56,"")))</f>
        <v/>
      </c>
      <c r="C57" s="70" t="str">
        <f>IF(OR(B57=0,B57=""),"",IF(AND($E$3=6,'Marks Entry 6th'!B56=""),"",IF(AND($E$3=7,'Marks Entry 7th'!B56=""),"",IF(AND($E$3=6,'Marks Entry 6th'!B56),'Marks Entry 6th'!B56,IF(AND($E$3=7),'Marks Entry 7th'!B56,"")))))</f>
        <v/>
      </c>
      <c r="D57" s="70" t="str">
        <f>IF(OR(B57=0,B57=""),"",IF(AND($E$3=6,'Marks Entry 6th'!C56=""),"",IF(AND($E$3=7,'Marks Entry 7th'!C56=""),"",IF(AND($E$3=6),'Marks Entry 6th'!C56,IF(AND($E$3=7),'Marks Entry 7th'!C56,"")))))</f>
        <v/>
      </c>
      <c r="E57" s="307" t="str">
        <f>IF(OR(B57=0,B57=""),"",IF(AND($E$3=6,'Marks Entry 6th'!E56=""),"",IF(AND($E$3=7,'Marks Entry 7th'!E56=""),"",IF(AND($E$3=6),'Marks Entry 6th'!E56,IF(AND($E$3=7),'Marks Entry 7th'!E56,"")))))</f>
        <v/>
      </c>
      <c r="F57" s="70" t="str">
        <f>IF(OR(B57=0,B57=""),"",IF(AND($E$3=6,'Marks Entry 6th'!D56=""),"",IF(AND($E$3=7,'Marks Entry 7th'!D56=""),"",IF(AND($E$3=6),'Marks Entry 6th'!D56,IF(AND($E$3=7),'Marks Entry 7th'!D56,"")))))</f>
        <v/>
      </c>
      <c r="G57" s="306" t="str">
        <f>IF(OR(B57=0,B57=""),"",IF(AND($E$3=6,'Marks Entry 6th'!F56=""),"",IF(AND($E$3=7,'Marks Entry 7th'!F56=""),"",IF(AND($E$3=6),UPPER('Marks Entry 6th'!F56),IF(AND($E$3=7),UPPER('Marks Entry 7th'!F56),"")))))</f>
        <v/>
      </c>
      <c r="H57" s="306" t="str">
        <f>IF(OR(B57=0,B57=""),"",IF(AND($E$3=6,'Marks Entry 6th'!G56=""),"",IF(AND($E$3=7,'Marks Entry 7th'!G56=""),"",IF(AND($E$3=6),UPPER('Marks Entry 6th'!G56),IF(AND($E$3=7),UPPER('Marks Entry 7th'!G56),"")))))</f>
        <v/>
      </c>
      <c r="I57" s="306" t="str">
        <f>IF(OR(B57=0,B57=""),"",IF(AND($E$3=6,'Marks Entry 6th'!H56=""),"",IF(AND($E$3=7,'Marks Entry 7th'!H56=""),"",IF(AND($E$3=6),UPPER('Marks Entry 6th'!H56),IF(AND($E$3=7),UPPER('Marks Entry 7th'!H56),"")))))</f>
        <v/>
      </c>
      <c r="J57" s="65" t="str">
        <f>IF(OR(B57=0,B57=""),"",IF(AND($E$3=6,'Marks Entry 6th'!J56=""),"",IF(AND($E$3=7,'Marks Entry 7th'!J56=""),"",IF(AND($E$3=6),'Marks Entry 6th'!J56,IF(AND($E$3=7),'Marks Entry 7th'!J56,"")))))</f>
        <v/>
      </c>
      <c r="K57" s="65" t="str">
        <f>IF(OR(B57=0,B57=""),"",IF(AND($E$3=6,'Marks Entry 6th'!K56=""),"",IF(AND($E$3=7,'Marks Entry 7th'!K56=""),"",IF(AND($E$3=6),'Marks Entry 6th'!K56,IF(AND($E$3=7),'Marks Entry 7th'!K56,"")))))</f>
        <v/>
      </c>
      <c r="L57" s="121" t="str">
        <f>IF(OR($E57="",$G57=""),"",IF(AND($E$3=6),'Marks Entry 6th'!L56,IF(AND($E$3=7),'Marks Entry 7th'!L56,"")))</f>
        <v/>
      </c>
      <c r="M57" s="121" t="str">
        <f>IF(OR($E57="",$G57=""),"",IF(AND($E$3=6),'Marks Entry 6th'!M56,IF(AND($E$3=7),'Marks Entry 7th'!M56,"")))</f>
        <v/>
      </c>
      <c r="N57" s="121" t="str">
        <f>IF(OR($E57="",$G57=""),"",IF(AND($E$3=6),'Marks Entry 6th'!N56,IF(AND($E$3=7),'Marks Entry 7th'!N56,"")))</f>
        <v/>
      </c>
      <c r="O57" s="121" t="str">
        <f>IF(OR($E57="",$G57=""),"",IF(AND($E$3=6),'Marks Entry 6th'!O56,IF(AND($E$3=7),'Marks Entry 7th'!O56,"")))</f>
        <v/>
      </c>
      <c r="P57" s="63" t="str">
        <f t="shared" si="4"/>
        <v/>
      </c>
      <c r="Q57" s="121" t="str">
        <f>IF(OR($E57="",$G57=""),"",IF(AND($E$3=6),'Marks Entry 6th'!P56,IF(AND($E$3=7),'Marks Entry 7th'!P56,"")))</f>
        <v/>
      </c>
      <c r="R57" s="121" t="str">
        <f>IF(OR($E57="",$G57=""),"",IF(AND($E$3=6),'Marks Entry 6th'!Q56,IF(AND($E$3=7),'Marks Entry 7th'!Q56,"")))</f>
        <v/>
      </c>
      <c r="S57" s="66" t="str">
        <f t="shared" si="5"/>
        <v/>
      </c>
      <c r="T57" s="63">
        <f t="shared" si="6"/>
        <v>0</v>
      </c>
      <c r="U57" s="68" t="str">
        <f>IF(OR($E57="",$G57=""),"",IF(AND($E$3=6),'Marks Entry 6th'!R56,IF(AND($E$3=7),'Marks Entry 7th'!R56,"")))</f>
        <v/>
      </c>
      <c r="V57" s="68" t="str">
        <f>IF(OR($E57="",$G57=""),"",IF(AND($E$3=6),'Marks Entry 6th'!S56,IF(AND($E$3=7),'Marks Entry 7th'!S56,"")))</f>
        <v/>
      </c>
      <c r="W57" s="67" t="str">
        <f t="shared" si="7"/>
        <v/>
      </c>
      <c r="X57" s="63" t="str">
        <f t="shared" si="8"/>
        <v/>
      </c>
      <c r="Y57" s="109">
        <f t="shared" si="9"/>
        <v>0</v>
      </c>
      <c r="Z57" s="109" t="str">
        <f t="shared" si="10"/>
        <v/>
      </c>
      <c r="AA57" s="109" t="str">
        <f t="shared" si="11"/>
        <v/>
      </c>
      <c r="AB57" s="109" t="str">
        <f t="shared" si="12"/>
        <v/>
      </c>
      <c r="AC57" s="109" t="str">
        <f t="shared" si="13"/>
        <v/>
      </c>
      <c r="AD57" s="111" t="str">
        <f t="shared" si="14"/>
        <v/>
      </c>
      <c r="AE57" s="121" t="str">
        <f>IF(OR($E57="",$G57=""),"",IF(AND($E$3=6),'Marks Entry 6th'!T56,IF(AND($E$3=7),'Marks Entry 7th'!T56,"")))</f>
        <v/>
      </c>
      <c r="AF57" s="121" t="str">
        <f>IF(OR($E57="",$G57=""),"",IF(AND($E$3=6),'Marks Entry 6th'!U56,IF(AND($E$3=7),'Marks Entry 7th'!U56,"")))</f>
        <v/>
      </c>
      <c r="AG57" s="121" t="str">
        <f>IF(OR($E57="",$G57=""),"",IF(AND($E$3=6),'Marks Entry 6th'!V56,IF(AND($E$3=7),'Marks Entry 7th'!V56,"")))</f>
        <v/>
      </c>
      <c r="AH57" s="121" t="str">
        <f>IF(OR($E57="",$G57=""),"",IF(AND($E$3=6),'Marks Entry 6th'!W56,IF(AND($E$3=7),'Marks Entry 7th'!W56,"")))</f>
        <v/>
      </c>
      <c r="AI57" s="63" t="str">
        <f t="shared" si="15"/>
        <v/>
      </c>
      <c r="AJ57" s="121" t="str">
        <f>IF(OR($E57="",$G57=""),"",IF(AND($E$3=6),'Marks Entry 6th'!X56,IF(AND($E$3=7),'Marks Entry 7th'!X56,"")))</f>
        <v/>
      </c>
      <c r="AK57" s="121" t="str">
        <f>IF(OR($E57="",$G57=""),"",IF(AND($E$3=6),'Marks Entry 6th'!Y56,IF(AND($E$3=7),'Marks Entry 7th'!Y56,"")))</f>
        <v/>
      </c>
      <c r="AL57" s="66" t="str">
        <f t="shared" si="16"/>
        <v/>
      </c>
      <c r="AM57" s="63">
        <f t="shared" si="17"/>
        <v>0</v>
      </c>
      <c r="AN57" s="68" t="str">
        <f>IF(OR($E57="",$G57=""),"",IF(AND($E$3=6),'Marks Entry 6th'!Z56,IF(AND($E$3=7),'Marks Entry 7th'!Z56,"")))</f>
        <v/>
      </c>
      <c r="AO57" s="68" t="str">
        <f>IF(OR($E57="",$G57=""),"",IF(AND($E$3=6),'Marks Entry 6th'!AA56,IF(AND($E$3=7),'Marks Entry 7th'!AA56,"")))</f>
        <v/>
      </c>
      <c r="AP57" s="66" t="str">
        <f t="shared" si="18"/>
        <v/>
      </c>
      <c r="AQ57" s="63" t="str">
        <f t="shared" si="19"/>
        <v/>
      </c>
      <c r="AR57" s="109">
        <f t="shared" si="20"/>
        <v>0</v>
      </c>
      <c r="AS57" s="109" t="str">
        <f t="shared" si="21"/>
        <v/>
      </c>
      <c r="AT57" s="109" t="str">
        <f t="shared" si="22"/>
        <v/>
      </c>
      <c r="AU57" s="109" t="str">
        <f t="shared" si="23"/>
        <v/>
      </c>
      <c r="AV57" s="109" t="str">
        <f t="shared" si="24"/>
        <v/>
      </c>
      <c r="AW57" s="111" t="str">
        <f t="shared" si="25"/>
        <v/>
      </c>
      <c r="AX57" s="314" t="str">
        <f>IF(OR($E57="",$G57=""),"",IF(AND($E$3=6),'Marks Entry 6th'!AB56,IF(AND($E$3=7),'Marks Entry 7th'!AB56,"")))</f>
        <v/>
      </c>
      <c r="AY57" s="121" t="str">
        <f>IF(OR($E57="",$G57=""),"",IF(AND($E$3=6),'Marks Entry 6th'!AC56,IF(AND($E$3=7),'Marks Entry 7th'!AC56,"")))</f>
        <v/>
      </c>
      <c r="AZ57" s="121" t="str">
        <f>IF(OR($E57="",$G57=""),"",IF(AND($E$3=6),'Marks Entry 6th'!AD56,IF(AND($E$3=7),'Marks Entry 7th'!AD56,"")))</f>
        <v/>
      </c>
      <c r="BA57" s="121" t="str">
        <f>IF(OR($E57="",$G57=""),"",IF(AND($E$3=6),'Marks Entry 6th'!AE56,IF(AND($E$3=7),'Marks Entry 7th'!AE56,"")))</f>
        <v/>
      </c>
      <c r="BB57" s="121" t="str">
        <f>IF(OR($E57="",$G57=""),"",IF(AND($E$3=6),'Marks Entry 6th'!AF56,IF(AND($E$3=7),'Marks Entry 7th'!AF56,"")))</f>
        <v/>
      </c>
      <c r="BC57" s="63" t="str">
        <f t="shared" si="26"/>
        <v/>
      </c>
      <c r="BD57" s="121" t="str">
        <f>IF(OR($E57="",$G57=""),"",IF(AND($E$3=6),'Marks Entry 6th'!AG56,IF(AND($E$3=7),'Marks Entry 7th'!AG56,"")))</f>
        <v/>
      </c>
      <c r="BE57" s="121" t="str">
        <f>IF(OR($E57="",$G57=""),"",IF(AND($E$3=6),'Marks Entry 6th'!AH56,IF(AND($E$3=7),'Marks Entry 7th'!AH56,"")))</f>
        <v/>
      </c>
      <c r="BF57" s="66" t="str">
        <f t="shared" si="27"/>
        <v/>
      </c>
      <c r="BG57" s="63">
        <f t="shared" si="28"/>
        <v>0</v>
      </c>
      <c r="BH57" s="68" t="str">
        <f>IF(OR($E57="",$G57=""),"",IF(AND($E$3=6),'Marks Entry 6th'!AI56,IF(AND($E$3=7),'Marks Entry 7th'!AI56,"")))</f>
        <v/>
      </c>
      <c r="BI57" s="68" t="str">
        <f>IF(OR($E57="",$G57=""),"",IF(AND($E$3=6),'Marks Entry 6th'!AJ56,IF(AND($E$3=7),'Marks Entry 7th'!AJ56,"")))</f>
        <v/>
      </c>
      <c r="BJ57" s="66" t="str">
        <f t="shared" si="29"/>
        <v/>
      </c>
      <c r="BK57" s="63" t="str">
        <f t="shared" si="30"/>
        <v/>
      </c>
      <c r="BL57" s="109">
        <f t="shared" si="31"/>
        <v>0</v>
      </c>
      <c r="BM57" s="109" t="str">
        <f t="shared" si="32"/>
        <v/>
      </c>
      <c r="BN57" s="109" t="str">
        <f t="shared" si="33"/>
        <v/>
      </c>
      <c r="BO57" s="109" t="str">
        <f t="shared" si="34"/>
        <v/>
      </c>
      <c r="BP57" s="109" t="str">
        <f t="shared" si="35"/>
        <v/>
      </c>
      <c r="BQ57" s="111" t="str">
        <f t="shared" si="36"/>
        <v/>
      </c>
      <c r="BR57" s="121" t="str">
        <f>IF(OR($E57="",$G57=""),"",IF(AND($E$3=6),'Marks Entry 6th'!AK56,IF(AND($E$3=7),'Marks Entry 7th'!AK56,"")))</f>
        <v/>
      </c>
      <c r="BS57" s="121" t="str">
        <f>IF(OR($E57="",$G57=""),"",IF(AND($E$3=6),'Marks Entry 6th'!AL56,IF(AND($E$3=7),'Marks Entry 7th'!AL56,"")))</f>
        <v/>
      </c>
      <c r="BT57" s="121" t="str">
        <f>IF(OR($E57="",$G57=""),"",IF(AND($E$3=6),'Marks Entry 6th'!AM56,IF(AND($E$3=7),'Marks Entry 7th'!AM56,"")))</f>
        <v/>
      </c>
      <c r="BU57" s="121" t="str">
        <f>IF(OR($E57="",$G57=""),"",IF(AND($E$3=6),'Marks Entry 6th'!AN56,IF(AND($E$3=7),'Marks Entry 7th'!AN56,"")))</f>
        <v/>
      </c>
      <c r="BV57" s="63" t="str">
        <f t="shared" si="37"/>
        <v/>
      </c>
      <c r="BW57" s="121" t="str">
        <f>IF(OR($E57="",$G57=""),"",IF(AND($E$3=6),'Marks Entry 6th'!AO56,IF(AND($E$3=7),'Marks Entry 7th'!AO56,"")))</f>
        <v/>
      </c>
      <c r="BX57" s="121" t="str">
        <f>IF(OR($E57="",$G57=""),"",IF(AND($E$3=6),'Marks Entry 6th'!AP56,IF(AND($E$3=7),'Marks Entry 7th'!AP56,"")))</f>
        <v/>
      </c>
      <c r="BY57" s="66" t="str">
        <f t="shared" si="38"/>
        <v/>
      </c>
      <c r="BZ57" s="63">
        <f t="shared" si="39"/>
        <v>0</v>
      </c>
      <c r="CA57" s="68" t="str">
        <f>IF(OR($E57="",$G57=""),"",IF(AND($E$3=6),'Marks Entry 6th'!AQ56,IF(AND($E$3=7),'Marks Entry 7th'!AQ56,"")))</f>
        <v/>
      </c>
      <c r="CB57" s="68" t="str">
        <f>IF(OR($E57="",$G57=""),"",IF(AND($E$3=6),'Marks Entry 6th'!AR56,IF(AND($E$3=7),'Marks Entry 7th'!AR56,"")))</f>
        <v/>
      </c>
      <c r="CC57" s="66" t="str">
        <f t="shared" si="40"/>
        <v/>
      </c>
      <c r="CD57" s="63" t="str">
        <f t="shared" si="41"/>
        <v/>
      </c>
      <c r="CE57" s="109">
        <f t="shared" si="42"/>
        <v>0</v>
      </c>
      <c r="CF57" s="109" t="str">
        <f t="shared" si="43"/>
        <v/>
      </c>
      <c r="CG57" s="109" t="str">
        <f t="shared" si="44"/>
        <v/>
      </c>
      <c r="CH57" s="109" t="str">
        <f t="shared" si="45"/>
        <v/>
      </c>
      <c r="CI57" s="109" t="str">
        <f t="shared" si="46"/>
        <v/>
      </c>
      <c r="CJ57" s="111" t="str">
        <f t="shared" si="47"/>
        <v/>
      </c>
      <c r="CK57" s="121" t="str">
        <f>IF(OR($E57="",$G57=""),"",IF(AND($E$3=6),'Marks Entry 6th'!AS56,IF(AND($E$3=7),'Marks Entry 7th'!AS56,"")))</f>
        <v/>
      </c>
      <c r="CL57" s="121" t="str">
        <f>IF(OR($E57="",$G57=""),"",IF(AND($E$3=6),'Marks Entry 6th'!AT56,IF(AND($E$3=7),'Marks Entry 7th'!AT56,"")))</f>
        <v/>
      </c>
      <c r="CM57" s="121" t="str">
        <f>IF(OR($E57="",$G57=""),"",IF(AND($E$3=6),'Marks Entry 6th'!AU56,IF(AND($E$3=7),'Marks Entry 7th'!AU56,"")))</f>
        <v/>
      </c>
      <c r="CN57" s="121" t="str">
        <f>IF(OR($E57="",$G57=""),"",IF(AND($E$3=6),'Marks Entry 6th'!AV56,IF(AND($E$3=7),'Marks Entry 7th'!AV56,"")))</f>
        <v/>
      </c>
      <c r="CO57" s="63" t="str">
        <f t="shared" si="48"/>
        <v/>
      </c>
      <c r="CP57" s="121" t="str">
        <f>IF(OR($E57="",$G57=""),"",IF(AND($E$3=6),'Marks Entry 6th'!AW56,IF(AND($E$3=7),'Marks Entry 7th'!AW56,"")))</f>
        <v/>
      </c>
      <c r="CQ57" s="121" t="str">
        <f>IF(OR($E57="",$G57=""),"",IF(AND($E$3=6),'Marks Entry 6th'!AX56,IF(AND($E$3=7),'Marks Entry 7th'!AX56,"")))</f>
        <v/>
      </c>
      <c r="CR57" s="66" t="str">
        <f t="shared" si="49"/>
        <v/>
      </c>
      <c r="CS57" s="63">
        <f t="shared" si="50"/>
        <v>0</v>
      </c>
      <c r="CT57" s="68" t="str">
        <f>IF(OR($E57="",$G57=""),"",IF(AND($E$3=6),'Marks Entry 6th'!AY56,IF(AND($E$3=7),'Marks Entry 7th'!AY56,"")))</f>
        <v/>
      </c>
      <c r="CU57" s="68" t="str">
        <f>IF(OR($E57="",$G57=""),"",IF(AND($E$3=6),'Marks Entry 6th'!AZ56,IF(AND($E$3=7),'Marks Entry 7th'!AZ56,"")))</f>
        <v/>
      </c>
      <c r="CV57" s="66" t="str">
        <f t="shared" si="51"/>
        <v/>
      </c>
      <c r="CW57" s="63" t="str">
        <f t="shared" si="52"/>
        <v/>
      </c>
      <c r="CX57" s="109">
        <f t="shared" si="53"/>
        <v>0</v>
      </c>
      <c r="CY57" s="109" t="str">
        <f t="shared" si="54"/>
        <v/>
      </c>
      <c r="CZ57" s="109" t="str">
        <f t="shared" si="55"/>
        <v/>
      </c>
      <c r="DA57" s="109" t="str">
        <f t="shared" si="56"/>
        <v/>
      </c>
      <c r="DB57" s="109" t="str">
        <f t="shared" si="57"/>
        <v/>
      </c>
      <c r="DC57" s="111" t="str">
        <f t="shared" si="58"/>
        <v/>
      </c>
      <c r="DD57" s="121" t="str">
        <f>IF(OR($E57="",$G57=""),"",IF(AND($E$3=6),'Marks Entry 6th'!BA56,IF(AND($E$3=7),'Marks Entry 7th'!BA56,"")))</f>
        <v/>
      </c>
      <c r="DE57" s="121" t="str">
        <f>IF(OR($E57="",$G57=""),"",IF(AND($E$3=6),'Marks Entry 6th'!BB56,IF(AND($E$3=7),'Marks Entry 7th'!BB56,"")))</f>
        <v/>
      </c>
      <c r="DF57" s="121" t="str">
        <f>IF(OR($E57="",$G57=""),"",IF(AND($E$3=6),'Marks Entry 6th'!BC56,IF(AND($E$3=7),'Marks Entry 7th'!BC56,"")))</f>
        <v/>
      </c>
      <c r="DG57" s="121" t="str">
        <f>IF(OR($E57="",$G57=""),"",IF(AND($E$3=6),'Marks Entry 6th'!BD56,IF(AND($E$3=7),'Marks Entry 7th'!BD56,"")))</f>
        <v/>
      </c>
      <c r="DH57" s="63" t="str">
        <f t="shared" si="59"/>
        <v/>
      </c>
      <c r="DI57" s="121" t="str">
        <f>IF(OR($E57="",$G57=""),"",IF(AND($E$3=6),'Marks Entry 6th'!BE56,IF(AND($E$3=7),'Marks Entry 7th'!BE56,"")))</f>
        <v/>
      </c>
      <c r="DJ57" s="121" t="str">
        <f>IF(OR($E57="",$G57=""),"",IF(AND($E$3=6),'Marks Entry 6th'!BF56,IF(AND($E$3=7),'Marks Entry 7th'!BF56,"")))</f>
        <v/>
      </c>
      <c r="DK57" s="66" t="str">
        <f t="shared" si="60"/>
        <v/>
      </c>
      <c r="DL57" s="63">
        <f t="shared" si="61"/>
        <v>0</v>
      </c>
      <c r="DM57" s="68" t="str">
        <f>IF(OR($E57="",$G57=""),"",IF(AND($E$3=6),'Marks Entry 6th'!BG56,IF(AND($E$3=7),'Marks Entry 7th'!BG56,"")))</f>
        <v/>
      </c>
      <c r="DN57" s="68" t="str">
        <f>IF(OR($E57="",$G57=""),"",IF(AND($E$3=6),'Marks Entry 6th'!BH56,IF(AND($E$3=7),'Marks Entry 7th'!BH56,"")))</f>
        <v/>
      </c>
      <c r="DO57" s="66" t="str">
        <f t="shared" si="62"/>
        <v/>
      </c>
      <c r="DP57" s="63" t="str">
        <f t="shared" si="63"/>
        <v/>
      </c>
      <c r="DQ57" s="109">
        <f t="shared" si="64"/>
        <v>0</v>
      </c>
      <c r="DR57" s="109" t="str">
        <f t="shared" si="65"/>
        <v/>
      </c>
      <c r="DS57" s="109" t="str">
        <f t="shared" si="66"/>
        <v/>
      </c>
      <c r="DT57" s="109" t="str">
        <f t="shared" si="67"/>
        <v/>
      </c>
      <c r="DU57" s="109" t="str">
        <f t="shared" si="68"/>
        <v/>
      </c>
      <c r="DV57" s="111" t="str">
        <f t="shared" si="69"/>
        <v/>
      </c>
      <c r="DW57" s="53" t="str">
        <f>IF(OR($E57="",$G57=""),"",IF(AND($E$3=6),'Marks Entry 6th'!BI56,IF(AND($E$3=7),'Marks Entry 7th'!BI56,"")))</f>
        <v/>
      </c>
      <c r="DX57" s="53" t="str">
        <f>IF(OR($E57="",$G57=""),"",IF(AND($E$3=6),'Marks Entry 6th'!BJ56,IF(AND($E$3=7),'Marks Entry 7th'!BJ56,"")))</f>
        <v/>
      </c>
      <c r="DY57" s="53" t="str">
        <f>IF(OR($E57="",$G57=""),"",IF(AND($E$3=6),'Marks Entry 6th'!BK56,IF(AND($E$3=7),'Marks Entry 7th'!BK56,"")))</f>
        <v/>
      </c>
      <c r="DZ57" s="53" t="str">
        <f>IF(OR($E57="",$G57=""),"",IF(AND($E$3=6),'Marks Entry 6th'!BL56,IF(AND($E$3=7),'Marks Entry 7th'!BL56,"")))</f>
        <v/>
      </c>
      <c r="EA57" s="53" t="str">
        <f>IF(OR($E57="",$G57=""),"",IF(AND($E$3=6),'Marks Entry 6th'!BM56,IF(AND($E$3=7),'Marks Entry 7th'!BM56,"")))</f>
        <v/>
      </c>
      <c r="EB57" s="122" t="str">
        <f t="shared" si="70"/>
        <v/>
      </c>
      <c r="EC57" s="123">
        <f t="shared" si="71"/>
        <v>0</v>
      </c>
      <c r="ED57" s="123" t="str">
        <f t="shared" si="72"/>
        <v/>
      </c>
      <c r="EE57" s="123" t="str">
        <f t="shared" si="73"/>
        <v/>
      </c>
      <c r="EF57" s="110" t="str">
        <f t="shared" si="74"/>
        <v/>
      </c>
      <c r="EG57" s="53" t="str">
        <f>IF(OR($E57="",$G57=""),"",IF(AND($E$3=6),'Marks Entry 6th'!BN56,IF(AND($E$3=7),'Marks Entry 7th'!BN56,"")))</f>
        <v/>
      </c>
      <c r="EH57" s="53" t="str">
        <f>IF(OR($E57="",$G57=""),"",IF(AND($E$3=6),'Marks Entry 6th'!BO56,IF(AND($E$3=7),'Marks Entry 7th'!BO56,"")))</f>
        <v/>
      </c>
      <c r="EI57" s="53" t="str">
        <f>IF(OR($E57="",$G57=""),"",IF(AND($E$3=6),'Marks Entry 6th'!BP56,IF(AND($E$3=7),'Marks Entry 7th'!BP56,"")))</f>
        <v/>
      </c>
      <c r="EJ57" s="53" t="str">
        <f>IF(OR($E57="",$G57=""),"",IF(AND($E$3=6),'Marks Entry 6th'!BQ56,IF(AND($E$3=7),'Marks Entry 7th'!BQ56,"")))</f>
        <v/>
      </c>
      <c r="EK57" s="53" t="str">
        <f>IF(OR($E57="",$G57=""),"",IF(AND($E$3=6),'Marks Entry 6th'!BR56,IF(AND($E$3=7),'Marks Entry 7th'!BR56,"")))</f>
        <v/>
      </c>
      <c r="EL57" s="122" t="str">
        <f t="shared" si="75"/>
        <v/>
      </c>
      <c r="EM57" s="123">
        <f t="shared" si="76"/>
        <v>0</v>
      </c>
      <c r="EN57" s="123" t="str">
        <f t="shared" si="77"/>
        <v/>
      </c>
      <c r="EO57" s="123" t="str">
        <f t="shared" si="78"/>
        <v/>
      </c>
      <c r="EP57" s="110" t="str">
        <f t="shared" si="79"/>
        <v/>
      </c>
      <c r="EQ57" s="53" t="str">
        <f>IF(OR($E57="",$G57=""),"",IF(AND($E$3=6),'Marks Entry 6th'!BS56,IF(AND($E$3=7),'Marks Entry 7th'!BS56,"")))</f>
        <v/>
      </c>
      <c r="ER57" s="53" t="str">
        <f>IF(OR($E57="",$G57=""),"",IF(AND($E$3=6),'Marks Entry 6th'!BT56,IF(AND($E$3=7),'Marks Entry 7th'!BT56,"")))</f>
        <v/>
      </c>
      <c r="ES57" s="53" t="str">
        <f>IF(OR($E57="",$G57=""),"",IF(AND($E$3=6),'Marks Entry 6th'!BU56,IF(AND($E$3=7),'Marks Entry 7th'!BU56,"")))</f>
        <v/>
      </c>
      <c r="ET57" s="53" t="str">
        <f>IF(OR($E57="",$G57=""),"",IF(AND($E$3=6),'Marks Entry 6th'!BV56,IF(AND($E$3=7),'Marks Entry 7th'!BV56,"")))</f>
        <v/>
      </c>
      <c r="EU57" s="53" t="str">
        <f>IF(OR($E57="",$G57=""),"",IF(AND($E$3=6),'Marks Entry 6th'!BW56,IF(AND($E$3=7),'Marks Entry 7th'!BW56,"")))</f>
        <v/>
      </c>
      <c r="EV57" s="122" t="str">
        <f t="shared" si="80"/>
        <v/>
      </c>
      <c r="EW57" s="123">
        <f t="shared" si="81"/>
        <v>0</v>
      </c>
      <c r="EX57" s="123" t="str">
        <f t="shared" si="82"/>
        <v/>
      </c>
      <c r="EY57" s="123" t="str">
        <f t="shared" si="83"/>
        <v/>
      </c>
      <c r="EZ57" s="110" t="str">
        <f t="shared" si="84"/>
        <v/>
      </c>
      <c r="FA57" s="373" t="str">
        <f>IF(OR($E57="",$G57=""),"",IF(AND('Marks Entry 6th'!BX56="",'Marks Entry 7th'!BX56=""),"",IF(AND($E$3=6),'Marks Entry 6th'!BX56,IF(AND($E$3=7),'Marks Entry 7th'!BX56,""))))</f>
        <v/>
      </c>
      <c r="FB57" s="373" t="str">
        <f>IF(OR($E57="",$G57=""),"",IF(AND('Marks Entry 6th'!BY56="",'Marks Entry 7th'!BY56=""),"",IF(AND($E$3=6),'Marks Entry 6th'!BY56,IF(AND($E$3=7),'Marks Entry 7th'!BY56,""))))</f>
        <v/>
      </c>
      <c r="FC57" s="374" t="str">
        <f t="shared" si="85"/>
        <v/>
      </c>
      <c r="FD57" s="110" t="str">
        <f t="shared" si="86"/>
        <v/>
      </c>
      <c r="FE57" s="373" t="str">
        <f>IF(OR($E57="",$G57=""),"",IF(AND('Marks Entry 6th'!BZ56="",'Marks Entry 7th'!BZ56=""),"",IF(AND($E$3=6),'Marks Entry 6th'!BZ56,IF(AND($E$3=7),'Marks Entry 7th'!BZ56,""))))</f>
        <v/>
      </c>
      <c r="FF57" s="373" t="str">
        <f>IF(OR($E57="",$G57=""),"",IF(AND('Marks Entry 6th'!CA56="",'Marks Entry 7th'!CA56=""),"",IF(AND($E$3=6),'Marks Entry 6th'!CA56,IF(AND($E$3=7),'Marks Entry 7th'!CA56,""))))</f>
        <v/>
      </c>
      <c r="FG57" s="374" t="str">
        <f t="shared" si="87"/>
        <v/>
      </c>
      <c r="FH57" s="110" t="str">
        <f t="shared" si="88"/>
        <v/>
      </c>
      <c r="FI57" s="79" t="str">
        <f t="shared" si="89"/>
        <v/>
      </c>
      <c r="FJ57" s="335" t="str">
        <f t="shared" si="90"/>
        <v/>
      </c>
      <c r="FK57" s="85" t="str">
        <f t="shared" si="91"/>
        <v/>
      </c>
      <c r="FL57" s="226" t="str">
        <f t="shared" si="92"/>
        <v/>
      </c>
      <c r="FM57" s="86" t="str">
        <f t="shared" si="93"/>
        <v/>
      </c>
      <c r="FN57" s="334" t="str">
        <f>IFERROR(IF(B57="NSO","NSO",IF(OR(D57="",G57="",F57=""),"",IF(AND(FJ57&gt;=36,'Master sheet'!$D$11="Hindi"),"कक्षा क्रमोन्नत",IF(AND(FJ57&gt;=36,'Master sheet'!$D$11="English"),"Promoted",IF(AND(FJ57&lt;36,'Master sheet'!$D$11="Hindi"),"पुनः परीक्षा","Re-Exam"))))),"")</f>
        <v/>
      </c>
      <c r="FO57" s="54" t="str">
        <f>IF(OR($E57="",$G57=""),"",IF(AND($E$3=6,'Marks Entry 6th'!CB56=""),"",IF(AND($E$3=7,'Marks Entry 7th'!CB56=""),"",IF(AND($E$3=6),'Marks Entry 6th'!CB56,IF(AND($E$3=7),'Marks Entry 7th'!CB56,"")))))</f>
        <v/>
      </c>
      <c r="FP57" s="54" t="str">
        <f>IF(OR($E57="",$G57=""),"",IF(AND($E$3=6,'Marks Entry 6th'!CC56=""),"",IF(AND($E$3=7,'Marks Entry 7th'!CC56=""),"",IF(AND($E$3=6),'Marks Entry 6th'!CC56,IF(AND($E$3=7),'Marks Entry 7th'!CC56,"")))))</f>
        <v/>
      </c>
      <c r="FQ57" s="55"/>
      <c r="FY57" s="57">
        <f>IF(AND($E$3=6),'Marks Entry 6th'!I56,IF(AND($E$3=7),'Marks Entry 7th'!I56,""))</f>
        <v>0</v>
      </c>
      <c r="FZ57" s="57">
        <f t="shared" si="94"/>
        <v>0</v>
      </c>
    </row>
    <row r="58" spans="1:182" ht="18.95" customHeight="1">
      <c r="A58" s="69">
        <v>51</v>
      </c>
      <c r="B58" s="69" t="str">
        <f>IF(OR(FY58=0,FY58=""),"",IF(AND($E$3=6),'Marks Entry 6th'!I57,IF(AND($E$3=7),'Marks Entry 7th'!I57,"")))</f>
        <v/>
      </c>
      <c r="C58" s="70" t="str">
        <f>IF(OR(B58=0,B58=""),"",IF(AND($E$3=6,'Marks Entry 6th'!B57=""),"",IF(AND($E$3=7,'Marks Entry 7th'!B57=""),"",IF(AND($E$3=6,'Marks Entry 6th'!B57),'Marks Entry 6th'!B57,IF(AND($E$3=7),'Marks Entry 7th'!B57,"")))))</f>
        <v/>
      </c>
      <c r="D58" s="70" t="str">
        <f>IF(OR(B58=0,B58=""),"",IF(AND($E$3=6,'Marks Entry 6th'!C57=""),"",IF(AND($E$3=7,'Marks Entry 7th'!C57=""),"",IF(AND($E$3=6),'Marks Entry 6th'!C57,IF(AND($E$3=7),'Marks Entry 7th'!C57,"")))))</f>
        <v/>
      </c>
      <c r="E58" s="307" t="str">
        <f>IF(OR(B58=0,B58=""),"",IF(AND($E$3=6,'Marks Entry 6th'!E57=""),"",IF(AND($E$3=7,'Marks Entry 7th'!E57=""),"",IF(AND($E$3=6),'Marks Entry 6th'!E57,IF(AND($E$3=7),'Marks Entry 7th'!E57,"")))))</f>
        <v/>
      </c>
      <c r="F58" s="70" t="str">
        <f>IF(OR(B58=0,B58=""),"",IF(AND($E$3=6,'Marks Entry 6th'!D57=""),"",IF(AND($E$3=7,'Marks Entry 7th'!D57=""),"",IF(AND($E$3=6),'Marks Entry 6th'!D57,IF(AND($E$3=7),'Marks Entry 7th'!D57,"")))))</f>
        <v/>
      </c>
      <c r="G58" s="306" t="str">
        <f>IF(OR(B58=0,B58=""),"",IF(AND($E$3=6,'Marks Entry 6th'!F57=""),"",IF(AND($E$3=7,'Marks Entry 7th'!F57=""),"",IF(AND($E$3=6),UPPER('Marks Entry 6th'!F57),IF(AND($E$3=7),UPPER('Marks Entry 7th'!F57),"")))))</f>
        <v/>
      </c>
      <c r="H58" s="306" t="str">
        <f>IF(OR(B58=0,B58=""),"",IF(AND($E$3=6,'Marks Entry 6th'!G57=""),"",IF(AND($E$3=7,'Marks Entry 7th'!G57=""),"",IF(AND($E$3=6),UPPER('Marks Entry 6th'!G57),IF(AND($E$3=7),UPPER('Marks Entry 7th'!G57),"")))))</f>
        <v/>
      </c>
      <c r="I58" s="306" t="str">
        <f>IF(OR(B58=0,B58=""),"",IF(AND($E$3=6,'Marks Entry 6th'!H57=""),"",IF(AND($E$3=7,'Marks Entry 7th'!H57=""),"",IF(AND($E$3=6),UPPER('Marks Entry 6th'!H57),IF(AND($E$3=7),UPPER('Marks Entry 7th'!H57),"")))))</f>
        <v/>
      </c>
      <c r="J58" s="65" t="str">
        <f>IF(OR(B58=0,B58=""),"",IF(AND($E$3=6,'Marks Entry 6th'!J57=""),"",IF(AND($E$3=7,'Marks Entry 7th'!J57=""),"",IF(AND($E$3=6),'Marks Entry 6th'!J57,IF(AND($E$3=7),'Marks Entry 7th'!J57,"")))))</f>
        <v/>
      </c>
      <c r="K58" s="65" t="str">
        <f>IF(OR(B58=0,B58=""),"",IF(AND($E$3=6,'Marks Entry 6th'!K57=""),"",IF(AND($E$3=7,'Marks Entry 7th'!K57=""),"",IF(AND($E$3=6),'Marks Entry 6th'!K57,IF(AND($E$3=7),'Marks Entry 7th'!K57,"")))))</f>
        <v/>
      </c>
      <c r="L58" s="121" t="str">
        <f>IF(OR($E58="",$G58=""),"",IF(AND($E$3=6),'Marks Entry 6th'!L57,IF(AND($E$3=7),'Marks Entry 7th'!L57,"")))</f>
        <v/>
      </c>
      <c r="M58" s="121" t="str">
        <f>IF(OR($E58="",$G58=""),"",IF(AND($E$3=6),'Marks Entry 6th'!M57,IF(AND($E$3=7),'Marks Entry 7th'!M57,"")))</f>
        <v/>
      </c>
      <c r="N58" s="121" t="str">
        <f>IF(OR($E58="",$G58=""),"",IF(AND($E$3=6),'Marks Entry 6th'!N57,IF(AND($E$3=7),'Marks Entry 7th'!N57,"")))</f>
        <v/>
      </c>
      <c r="O58" s="121" t="str">
        <f>IF(OR($E58="",$G58=""),"",IF(AND($E$3=6),'Marks Entry 6th'!O57,IF(AND($E$3=7),'Marks Entry 7th'!O57,"")))</f>
        <v/>
      </c>
      <c r="P58" s="63" t="str">
        <f t="shared" si="4"/>
        <v/>
      </c>
      <c r="Q58" s="121" t="str">
        <f>IF(OR($E58="",$G58=""),"",IF(AND($E$3=6),'Marks Entry 6th'!P57,IF(AND($E$3=7),'Marks Entry 7th'!P57,"")))</f>
        <v/>
      </c>
      <c r="R58" s="121" t="str">
        <f>IF(OR($E58="",$G58=""),"",IF(AND($E$3=6),'Marks Entry 6th'!Q57,IF(AND($E$3=7),'Marks Entry 7th'!Q57,"")))</f>
        <v/>
      </c>
      <c r="S58" s="66" t="str">
        <f t="shared" si="5"/>
        <v/>
      </c>
      <c r="T58" s="63">
        <f t="shared" si="6"/>
        <v>0</v>
      </c>
      <c r="U58" s="68" t="str">
        <f>IF(OR($E58="",$G58=""),"",IF(AND($E$3=6),'Marks Entry 6th'!R57,IF(AND($E$3=7),'Marks Entry 7th'!R57,"")))</f>
        <v/>
      </c>
      <c r="V58" s="68" t="str">
        <f>IF(OR($E58="",$G58=""),"",IF(AND($E$3=6),'Marks Entry 6th'!S57,IF(AND($E$3=7),'Marks Entry 7th'!S57,"")))</f>
        <v/>
      </c>
      <c r="W58" s="67" t="str">
        <f t="shared" si="7"/>
        <v/>
      </c>
      <c r="X58" s="63" t="str">
        <f t="shared" si="8"/>
        <v/>
      </c>
      <c r="Y58" s="109">
        <f t="shared" si="9"/>
        <v>0</v>
      </c>
      <c r="Z58" s="109" t="str">
        <f t="shared" si="10"/>
        <v/>
      </c>
      <c r="AA58" s="109" t="str">
        <f t="shared" si="11"/>
        <v/>
      </c>
      <c r="AB58" s="109" t="str">
        <f t="shared" si="12"/>
        <v/>
      </c>
      <c r="AC58" s="109" t="str">
        <f t="shared" si="13"/>
        <v/>
      </c>
      <c r="AD58" s="111" t="str">
        <f t="shared" si="14"/>
        <v/>
      </c>
      <c r="AE58" s="121" t="str">
        <f>IF(OR($E58="",$G58=""),"",IF(AND($E$3=6),'Marks Entry 6th'!T57,IF(AND($E$3=7),'Marks Entry 7th'!T57,"")))</f>
        <v/>
      </c>
      <c r="AF58" s="121" t="str">
        <f>IF(OR($E58="",$G58=""),"",IF(AND($E$3=6),'Marks Entry 6th'!U57,IF(AND($E$3=7),'Marks Entry 7th'!U57,"")))</f>
        <v/>
      </c>
      <c r="AG58" s="121" t="str">
        <f>IF(OR($E58="",$G58=""),"",IF(AND($E$3=6),'Marks Entry 6th'!V57,IF(AND($E$3=7),'Marks Entry 7th'!V57,"")))</f>
        <v/>
      </c>
      <c r="AH58" s="121" t="str">
        <f>IF(OR($E58="",$G58=""),"",IF(AND($E$3=6),'Marks Entry 6th'!W57,IF(AND($E$3=7),'Marks Entry 7th'!W57,"")))</f>
        <v/>
      </c>
      <c r="AI58" s="63" t="str">
        <f t="shared" si="15"/>
        <v/>
      </c>
      <c r="AJ58" s="121" t="str">
        <f>IF(OR($E58="",$G58=""),"",IF(AND($E$3=6),'Marks Entry 6th'!X57,IF(AND($E$3=7),'Marks Entry 7th'!X57,"")))</f>
        <v/>
      </c>
      <c r="AK58" s="121" t="str">
        <f>IF(OR($E58="",$G58=""),"",IF(AND($E$3=6),'Marks Entry 6th'!Y57,IF(AND($E$3=7),'Marks Entry 7th'!Y57,"")))</f>
        <v/>
      </c>
      <c r="AL58" s="66" t="str">
        <f t="shared" si="16"/>
        <v/>
      </c>
      <c r="AM58" s="63">
        <f t="shared" si="17"/>
        <v>0</v>
      </c>
      <c r="AN58" s="68" t="str">
        <f>IF(OR($E58="",$G58=""),"",IF(AND($E$3=6),'Marks Entry 6th'!Z57,IF(AND($E$3=7),'Marks Entry 7th'!Z57,"")))</f>
        <v/>
      </c>
      <c r="AO58" s="68" t="str">
        <f>IF(OR($E58="",$G58=""),"",IF(AND($E$3=6),'Marks Entry 6th'!AA57,IF(AND($E$3=7),'Marks Entry 7th'!AA57,"")))</f>
        <v/>
      </c>
      <c r="AP58" s="66" t="str">
        <f t="shared" si="18"/>
        <v/>
      </c>
      <c r="AQ58" s="63" t="str">
        <f t="shared" si="19"/>
        <v/>
      </c>
      <c r="AR58" s="109">
        <f t="shared" si="20"/>
        <v>0</v>
      </c>
      <c r="AS58" s="109" t="str">
        <f t="shared" si="21"/>
        <v/>
      </c>
      <c r="AT58" s="109" t="str">
        <f t="shared" si="22"/>
        <v/>
      </c>
      <c r="AU58" s="109" t="str">
        <f t="shared" si="23"/>
        <v/>
      </c>
      <c r="AV58" s="109" t="str">
        <f t="shared" si="24"/>
        <v/>
      </c>
      <c r="AW58" s="111" t="str">
        <f t="shared" si="25"/>
        <v/>
      </c>
      <c r="AX58" s="314" t="str">
        <f>IF(OR($E58="",$G58=""),"",IF(AND($E$3=6),'Marks Entry 6th'!AB57,IF(AND($E$3=7),'Marks Entry 7th'!AB57,"")))</f>
        <v/>
      </c>
      <c r="AY58" s="121" t="str">
        <f>IF(OR($E58="",$G58=""),"",IF(AND($E$3=6),'Marks Entry 6th'!AC57,IF(AND($E$3=7),'Marks Entry 7th'!AC57,"")))</f>
        <v/>
      </c>
      <c r="AZ58" s="121" t="str">
        <f>IF(OR($E58="",$G58=""),"",IF(AND($E$3=6),'Marks Entry 6th'!AD57,IF(AND($E$3=7),'Marks Entry 7th'!AD57,"")))</f>
        <v/>
      </c>
      <c r="BA58" s="121" t="str">
        <f>IF(OR($E58="",$G58=""),"",IF(AND($E$3=6),'Marks Entry 6th'!AE57,IF(AND($E$3=7),'Marks Entry 7th'!AE57,"")))</f>
        <v/>
      </c>
      <c r="BB58" s="121" t="str">
        <f>IF(OR($E58="",$G58=""),"",IF(AND($E$3=6),'Marks Entry 6th'!AF57,IF(AND($E$3=7),'Marks Entry 7th'!AF57,"")))</f>
        <v/>
      </c>
      <c r="BC58" s="63" t="str">
        <f t="shared" si="26"/>
        <v/>
      </c>
      <c r="BD58" s="121" t="str">
        <f>IF(OR($E58="",$G58=""),"",IF(AND($E$3=6),'Marks Entry 6th'!AG57,IF(AND($E$3=7),'Marks Entry 7th'!AG57,"")))</f>
        <v/>
      </c>
      <c r="BE58" s="121" t="str">
        <f>IF(OR($E58="",$G58=""),"",IF(AND($E$3=6),'Marks Entry 6th'!AH57,IF(AND($E$3=7),'Marks Entry 7th'!AH57,"")))</f>
        <v/>
      </c>
      <c r="BF58" s="66" t="str">
        <f t="shared" si="27"/>
        <v/>
      </c>
      <c r="BG58" s="63">
        <f t="shared" si="28"/>
        <v>0</v>
      </c>
      <c r="BH58" s="68" t="str">
        <f>IF(OR($E58="",$G58=""),"",IF(AND($E$3=6),'Marks Entry 6th'!AI57,IF(AND($E$3=7),'Marks Entry 7th'!AI57,"")))</f>
        <v/>
      </c>
      <c r="BI58" s="68" t="str">
        <f>IF(OR($E58="",$G58=""),"",IF(AND($E$3=6),'Marks Entry 6th'!AJ57,IF(AND($E$3=7),'Marks Entry 7th'!AJ57,"")))</f>
        <v/>
      </c>
      <c r="BJ58" s="66" t="str">
        <f t="shared" si="29"/>
        <v/>
      </c>
      <c r="BK58" s="63" t="str">
        <f t="shared" si="30"/>
        <v/>
      </c>
      <c r="BL58" s="109">
        <f t="shared" si="31"/>
        <v>0</v>
      </c>
      <c r="BM58" s="109" t="str">
        <f t="shared" si="32"/>
        <v/>
      </c>
      <c r="BN58" s="109" t="str">
        <f t="shared" si="33"/>
        <v/>
      </c>
      <c r="BO58" s="109" t="str">
        <f t="shared" si="34"/>
        <v/>
      </c>
      <c r="BP58" s="109" t="str">
        <f t="shared" si="35"/>
        <v/>
      </c>
      <c r="BQ58" s="111" t="str">
        <f t="shared" si="36"/>
        <v/>
      </c>
      <c r="BR58" s="121" t="str">
        <f>IF(OR($E58="",$G58=""),"",IF(AND($E$3=6),'Marks Entry 6th'!AK57,IF(AND($E$3=7),'Marks Entry 7th'!AK57,"")))</f>
        <v/>
      </c>
      <c r="BS58" s="121" t="str">
        <f>IF(OR($E58="",$G58=""),"",IF(AND($E$3=6),'Marks Entry 6th'!AL57,IF(AND($E$3=7),'Marks Entry 7th'!AL57,"")))</f>
        <v/>
      </c>
      <c r="BT58" s="121" t="str">
        <f>IF(OR($E58="",$G58=""),"",IF(AND($E$3=6),'Marks Entry 6th'!AM57,IF(AND($E$3=7),'Marks Entry 7th'!AM57,"")))</f>
        <v/>
      </c>
      <c r="BU58" s="121" t="str">
        <f>IF(OR($E58="",$G58=""),"",IF(AND($E$3=6),'Marks Entry 6th'!AN57,IF(AND($E$3=7),'Marks Entry 7th'!AN57,"")))</f>
        <v/>
      </c>
      <c r="BV58" s="63" t="str">
        <f t="shared" si="37"/>
        <v/>
      </c>
      <c r="BW58" s="121" t="str">
        <f>IF(OR($E58="",$G58=""),"",IF(AND($E$3=6),'Marks Entry 6th'!AO57,IF(AND($E$3=7),'Marks Entry 7th'!AO57,"")))</f>
        <v/>
      </c>
      <c r="BX58" s="121" t="str">
        <f>IF(OR($E58="",$G58=""),"",IF(AND($E$3=6),'Marks Entry 6th'!AP57,IF(AND($E$3=7),'Marks Entry 7th'!AP57,"")))</f>
        <v/>
      </c>
      <c r="BY58" s="66" t="str">
        <f t="shared" si="38"/>
        <v/>
      </c>
      <c r="BZ58" s="63">
        <f t="shared" si="39"/>
        <v>0</v>
      </c>
      <c r="CA58" s="68" t="str">
        <f>IF(OR($E58="",$G58=""),"",IF(AND($E$3=6),'Marks Entry 6th'!AQ57,IF(AND($E$3=7),'Marks Entry 7th'!AQ57,"")))</f>
        <v/>
      </c>
      <c r="CB58" s="68" t="str">
        <f>IF(OR($E58="",$G58=""),"",IF(AND($E$3=6),'Marks Entry 6th'!AR57,IF(AND($E$3=7),'Marks Entry 7th'!AR57,"")))</f>
        <v/>
      </c>
      <c r="CC58" s="66" t="str">
        <f t="shared" si="40"/>
        <v/>
      </c>
      <c r="CD58" s="63" t="str">
        <f t="shared" si="41"/>
        <v/>
      </c>
      <c r="CE58" s="109">
        <f t="shared" si="42"/>
        <v>0</v>
      </c>
      <c r="CF58" s="109" t="str">
        <f t="shared" si="43"/>
        <v/>
      </c>
      <c r="CG58" s="109" t="str">
        <f t="shared" si="44"/>
        <v/>
      </c>
      <c r="CH58" s="109" t="str">
        <f t="shared" si="45"/>
        <v/>
      </c>
      <c r="CI58" s="109" t="str">
        <f t="shared" si="46"/>
        <v/>
      </c>
      <c r="CJ58" s="111" t="str">
        <f t="shared" si="47"/>
        <v/>
      </c>
      <c r="CK58" s="121" t="str">
        <f>IF(OR($E58="",$G58=""),"",IF(AND($E$3=6),'Marks Entry 6th'!AS57,IF(AND($E$3=7),'Marks Entry 7th'!AS57,"")))</f>
        <v/>
      </c>
      <c r="CL58" s="121" t="str">
        <f>IF(OR($E58="",$G58=""),"",IF(AND($E$3=6),'Marks Entry 6th'!AT57,IF(AND($E$3=7),'Marks Entry 7th'!AT57,"")))</f>
        <v/>
      </c>
      <c r="CM58" s="121" t="str">
        <f>IF(OR($E58="",$G58=""),"",IF(AND($E$3=6),'Marks Entry 6th'!AU57,IF(AND($E$3=7),'Marks Entry 7th'!AU57,"")))</f>
        <v/>
      </c>
      <c r="CN58" s="121" t="str">
        <f>IF(OR($E58="",$G58=""),"",IF(AND($E$3=6),'Marks Entry 6th'!AV57,IF(AND($E$3=7),'Marks Entry 7th'!AV57,"")))</f>
        <v/>
      </c>
      <c r="CO58" s="63" t="str">
        <f t="shared" si="48"/>
        <v/>
      </c>
      <c r="CP58" s="121" t="str">
        <f>IF(OR($E58="",$G58=""),"",IF(AND($E$3=6),'Marks Entry 6th'!AW57,IF(AND($E$3=7),'Marks Entry 7th'!AW57,"")))</f>
        <v/>
      </c>
      <c r="CQ58" s="121" t="str">
        <f>IF(OR($E58="",$G58=""),"",IF(AND($E$3=6),'Marks Entry 6th'!AX57,IF(AND($E$3=7),'Marks Entry 7th'!AX57,"")))</f>
        <v/>
      </c>
      <c r="CR58" s="66" t="str">
        <f t="shared" si="49"/>
        <v/>
      </c>
      <c r="CS58" s="63">
        <f t="shared" si="50"/>
        <v>0</v>
      </c>
      <c r="CT58" s="68" t="str">
        <f>IF(OR($E58="",$G58=""),"",IF(AND($E$3=6),'Marks Entry 6th'!AY57,IF(AND($E$3=7),'Marks Entry 7th'!AY57,"")))</f>
        <v/>
      </c>
      <c r="CU58" s="68" t="str">
        <f>IF(OR($E58="",$G58=""),"",IF(AND($E$3=6),'Marks Entry 6th'!AZ57,IF(AND($E$3=7),'Marks Entry 7th'!AZ57,"")))</f>
        <v/>
      </c>
      <c r="CV58" s="66" t="str">
        <f t="shared" si="51"/>
        <v/>
      </c>
      <c r="CW58" s="63" t="str">
        <f t="shared" si="52"/>
        <v/>
      </c>
      <c r="CX58" s="109">
        <f t="shared" si="53"/>
        <v>0</v>
      </c>
      <c r="CY58" s="109" t="str">
        <f t="shared" si="54"/>
        <v/>
      </c>
      <c r="CZ58" s="109" t="str">
        <f t="shared" si="55"/>
        <v/>
      </c>
      <c r="DA58" s="109" t="str">
        <f t="shared" si="56"/>
        <v/>
      </c>
      <c r="DB58" s="109" t="str">
        <f t="shared" si="57"/>
        <v/>
      </c>
      <c r="DC58" s="111" t="str">
        <f t="shared" si="58"/>
        <v/>
      </c>
      <c r="DD58" s="121" t="str">
        <f>IF(OR($E58="",$G58=""),"",IF(AND($E$3=6),'Marks Entry 6th'!BA57,IF(AND($E$3=7),'Marks Entry 7th'!BA57,"")))</f>
        <v/>
      </c>
      <c r="DE58" s="121" t="str">
        <f>IF(OR($E58="",$G58=""),"",IF(AND($E$3=6),'Marks Entry 6th'!BB57,IF(AND($E$3=7),'Marks Entry 7th'!BB57,"")))</f>
        <v/>
      </c>
      <c r="DF58" s="121" t="str">
        <f>IF(OR($E58="",$G58=""),"",IF(AND($E$3=6),'Marks Entry 6th'!BC57,IF(AND($E$3=7),'Marks Entry 7th'!BC57,"")))</f>
        <v/>
      </c>
      <c r="DG58" s="121" t="str">
        <f>IF(OR($E58="",$G58=""),"",IF(AND($E$3=6),'Marks Entry 6th'!BD57,IF(AND($E$3=7),'Marks Entry 7th'!BD57,"")))</f>
        <v/>
      </c>
      <c r="DH58" s="63" t="str">
        <f t="shared" si="59"/>
        <v/>
      </c>
      <c r="DI58" s="121" t="str">
        <f>IF(OR($E58="",$G58=""),"",IF(AND($E$3=6),'Marks Entry 6th'!BE57,IF(AND($E$3=7),'Marks Entry 7th'!BE57,"")))</f>
        <v/>
      </c>
      <c r="DJ58" s="121" t="str">
        <f>IF(OR($E58="",$G58=""),"",IF(AND($E$3=6),'Marks Entry 6th'!BF57,IF(AND($E$3=7),'Marks Entry 7th'!BF57,"")))</f>
        <v/>
      </c>
      <c r="DK58" s="66" t="str">
        <f t="shared" si="60"/>
        <v/>
      </c>
      <c r="DL58" s="63">
        <f t="shared" si="61"/>
        <v>0</v>
      </c>
      <c r="DM58" s="68" t="str">
        <f>IF(OR($E58="",$G58=""),"",IF(AND($E$3=6),'Marks Entry 6th'!BG57,IF(AND($E$3=7),'Marks Entry 7th'!BG57,"")))</f>
        <v/>
      </c>
      <c r="DN58" s="68" t="str">
        <f>IF(OR($E58="",$G58=""),"",IF(AND($E$3=6),'Marks Entry 6th'!BH57,IF(AND($E$3=7),'Marks Entry 7th'!BH57,"")))</f>
        <v/>
      </c>
      <c r="DO58" s="66" t="str">
        <f t="shared" si="62"/>
        <v/>
      </c>
      <c r="DP58" s="63" t="str">
        <f t="shared" si="63"/>
        <v/>
      </c>
      <c r="DQ58" s="109">
        <f t="shared" si="64"/>
        <v>0</v>
      </c>
      <c r="DR58" s="109" t="str">
        <f t="shared" si="65"/>
        <v/>
      </c>
      <c r="DS58" s="109" t="str">
        <f t="shared" si="66"/>
        <v/>
      </c>
      <c r="DT58" s="109" t="str">
        <f t="shared" si="67"/>
        <v/>
      </c>
      <c r="DU58" s="109" t="str">
        <f t="shared" si="68"/>
        <v/>
      </c>
      <c r="DV58" s="111" t="str">
        <f t="shared" si="69"/>
        <v/>
      </c>
      <c r="DW58" s="53" t="str">
        <f>IF(OR($E58="",$G58=""),"",IF(AND($E$3=6),'Marks Entry 6th'!BI57,IF(AND($E$3=7),'Marks Entry 7th'!BI57,"")))</f>
        <v/>
      </c>
      <c r="DX58" s="53" t="str">
        <f>IF(OR($E58="",$G58=""),"",IF(AND($E$3=6),'Marks Entry 6th'!BJ57,IF(AND($E$3=7),'Marks Entry 7th'!BJ57,"")))</f>
        <v/>
      </c>
      <c r="DY58" s="53" t="str">
        <f>IF(OR($E58="",$G58=""),"",IF(AND($E$3=6),'Marks Entry 6th'!BK57,IF(AND($E$3=7),'Marks Entry 7th'!BK57,"")))</f>
        <v/>
      </c>
      <c r="DZ58" s="53" t="str">
        <f>IF(OR($E58="",$G58=""),"",IF(AND($E$3=6),'Marks Entry 6th'!BL57,IF(AND($E$3=7),'Marks Entry 7th'!BL57,"")))</f>
        <v/>
      </c>
      <c r="EA58" s="53" t="str">
        <f>IF(OR($E58="",$G58=""),"",IF(AND($E$3=6),'Marks Entry 6th'!BM57,IF(AND($E$3=7),'Marks Entry 7th'!BM57,"")))</f>
        <v/>
      </c>
      <c r="EB58" s="122" t="str">
        <f t="shared" si="70"/>
        <v/>
      </c>
      <c r="EC58" s="123">
        <f t="shared" si="71"/>
        <v>0</v>
      </c>
      <c r="ED58" s="123" t="str">
        <f t="shared" si="72"/>
        <v/>
      </c>
      <c r="EE58" s="123" t="str">
        <f t="shared" si="73"/>
        <v/>
      </c>
      <c r="EF58" s="110" t="str">
        <f t="shared" si="74"/>
        <v/>
      </c>
      <c r="EG58" s="53" t="str">
        <f>IF(OR($E58="",$G58=""),"",IF(AND($E$3=6),'Marks Entry 6th'!BN57,IF(AND($E$3=7),'Marks Entry 7th'!BN57,"")))</f>
        <v/>
      </c>
      <c r="EH58" s="53" t="str">
        <f>IF(OR($E58="",$G58=""),"",IF(AND($E$3=6),'Marks Entry 6th'!BO57,IF(AND($E$3=7),'Marks Entry 7th'!BO57,"")))</f>
        <v/>
      </c>
      <c r="EI58" s="53" t="str">
        <f>IF(OR($E58="",$G58=""),"",IF(AND($E$3=6),'Marks Entry 6th'!BP57,IF(AND($E$3=7),'Marks Entry 7th'!BP57,"")))</f>
        <v/>
      </c>
      <c r="EJ58" s="53" t="str">
        <f>IF(OR($E58="",$G58=""),"",IF(AND($E$3=6),'Marks Entry 6th'!BQ57,IF(AND($E$3=7),'Marks Entry 7th'!BQ57,"")))</f>
        <v/>
      </c>
      <c r="EK58" s="53" t="str">
        <f>IF(OR($E58="",$G58=""),"",IF(AND($E$3=6),'Marks Entry 6th'!BR57,IF(AND($E$3=7),'Marks Entry 7th'!BR57,"")))</f>
        <v/>
      </c>
      <c r="EL58" s="122" t="str">
        <f t="shared" si="75"/>
        <v/>
      </c>
      <c r="EM58" s="123">
        <f t="shared" si="76"/>
        <v>0</v>
      </c>
      <c r="EN58" s="123" t="str">
        <f t="shared" si="77"/>
        <v/>
      </c>
      <c r="EO58" s="123" t="str">
        <f t="shared" si="78"/>
        <v/>
      </c>
      <c r="EP58" s="110" t="str">
        <f t="shared" si="79"/>
        <v/>
      </c>
      <c r="EQ58" s="53" t="str">
        <f>IF(OR($E58="",$G58=""),"",IF(AND($E$3=6),'Marks Entry 6th'!BS57,IF(AND($E$3=7),'Marks Entry 7th'!BS57,"")))</f>
        <v/>
      </c>
      <c r="ER58" s="53" t="str">
        <f>IF(OR($E58="",$G58=""),"",IF(AND($E$3=6),'Marks Entry 6th'!BT57,IF(AND($E$3=7),'Marks Entry 7th'!BT57,"")))</f>
        <v/>
      </c>
      <c r="ES58" s="53" t="str">
        <f>IF(OR($E58="",$G58=""),"",IF(AND($E$3=6),'Marks Entry 6th'!BU57,IF(AND($E$3=7),'Marks Entry 7th'!BU57,"")))</f>
        <v/>
      </c>
      <c r="ET58" s="53" t="str">
        <f>IF(OR($E58="",$G58=""),"",IF(AND($E$3=6),'Marks Entry 6th'!BV57,IF(AND($E$3=7),'Marks Entry 7th'!BV57,"")))</f>
        <v/>
      </c>
      <c r="EU58" s="53" t="str">
        <f>IF(OR($E58="",$G58=""),"",IF(AND($E$3=6),'Marks Entry 6th'!BW57,IF(AND($E$3=7),'Marks Entry 7th'!BW57,"")))</f>
        <v/>
      </c>
      <c r="EV58" s="122" t="str">
        <f t="shared" si="80"/>
        <v/>
      </c>
      <c r="EW58" s="123">
        <f t="shared" si="81"/>
        <v>0</v>
      </c>
      <c r="EX58" s="123" t="str">
        <f t="shared" si="82"/>
        <v/>
      </c>
      <c r="EY58" s="123" t="str">
        <f t="shared" si="83"/>
        <v/>
      </c>
      <c r="EZ58" s="110" t="str">
        <f t="shared" si="84"/>
        <v/>
      </c>
      <c r="FA58" s="373" t="str">
        <f>IF(OR($E58="",$G58=""),"",IF(AND('Marks Entry 6th'!BX57="",'Marks Entry 7th'!BX57=""),"",IF(AND($E$3=6),'Marks Entry 6th'!BX57,IF(AND($E$3=7),'Marks Entry 7th'!BX57,""))))</f>
        <v/>
      </c>
      <c r="FB58" s="373" t="str">
        <f>IF(OR($E58="",$G58=""),"",IF(AND('Marks Entry 6th'!BY57="",'Marks Entry 7th'!BY57=""),"",IF(AND($E$3=6),'Marks Entry 6th'!BY57,IF(AND($E$3=7),'Marks Entry 7th'!BY57,""))))</f>
        <v/>
      </c>
      <c r="FC58" s="374" t="str">
        <f t="shared" si="85"/>
        <v/>
      </c>
      <c r="FD58" s="110" t="str">
        <f t="shared" si="86"/>
        <v/>
      </c>
      <c r="FE58" s="373" t="str">
        <f>IF(OR($E58="",$G58=""),"",IF(AND('Marks Entry 6th'!BZ57="",'Marks Entry 7th'!BZ57=""),"",IF(AND($E$3=6),'Marks Entry 6th'!BZ57,IF(AND($E$3=7),'Marks Entry 7th'!BZ57,""))))</f>
        <v/>
      </c>
      <c r="FF58" s="373" t="str">
        <f>IF(OR($E58="",$G58=""),"",IF(AND('Marks Entry 6th'!CA57="",'Marks Entry 7th'!CA57=""),"",IF(AND($E$3=6),'Marks Entry 6th'!CA57,IF(AND($E$3=7),'Marks Entry 7th'!CA57,""))))</f>
        <v/>
      </c>
      <c r="FG58" s="374" t="str">
        <f t="shared" si="87"/>
        <v/>
      </c>
      <c r="FH58" s="110" t="str">
        <f t="shared" si="88"/>
        <v/>
      </c>
      <c r="FI58" s="79" t="str">
        <f t="shared" si="89"/>
        <v/>
      </c>
      <c r="FJ58" s="335" t="str">
        <f t="shared" si="90"/>
        <v/>
      </c>
      <c r="FK58" s="85" t="str">
        <f t="shared" si="91"/>
        <v/>
      </c>
      <c r="FL58" s="226" t="str">
        <f t="shared" si="92"/>
        <v/>
      </c>
      <c r="FM58" s="86" t="str">
        <f t="shared" si="93"/>
        <v/>
      </c>
      <c r="FN58" s="334" t="str">
        <f>IFERROR(IF(B58="NSO","NSO",IF(OR(D58="",G58="",F58=""),"",IF(AND(FJ58&gt;=36,'Master sheet'!$D$11="Hindi"),"कक्षा क्रमोन्नत",IF(AND(FJ58&gt;=36,'Master sheet'!$D$11="English"),"Promoted",IF(AND(FJ58&lt;36,'Master sheet'!$D$11="Hindi"),"पुनः परीक्षा","Re-Exam"))))),"")</f>
        <v/>
      </c>
      <c r="FO58" s="54" t="str">
        <f>IF(OR($E58="",$G58=""),"",IF(AND($E$3=6,'Marks Entry 6th'!CB57=""),"",IF(AND($E$3=7,'Marks Entry 7th'!CB57=""),"",IF(AND($E$3=6),'Marks Entry 6th'!CB57,IF(AND($E$3=7),'Marks Entry 7th'!CB57,"")))))</f>
        <v/>
      </c>
      <c r="FP58" s="54" t="str">
        <f>IF(OR($E58="",$G58=""),"",IF(AND($E$3=6,'Marks Entry 6th'!CC57=""),"",IF(AND($E$3=7,'Marks Entry 7th'!CC57=""),"",IF(AND($E$3=6),'Marks Entry 6th'!CC57,IF(AND($E$3=7),'Marks Entry 7th'!CC57,"")))))</f>
        <v/>
      </c>
      <c r="FQ58" s="55"/>
      <c r="FY58" s="57">
        <f>IF(AND($E$3=6),'Marks Entry 6th'!I57,IF(AND($E$3=7),'Marks Entry 7th'!I57,""))</f>
        <v>0</v>
      </c>
      <c r="FZ58" s="57">
        <f t="shared" si="94"/>
        <v>0</v>
      </c>
    </row>
    <row r="59" spans="1:182" ht="18.95" customHeight="1">
      <c r="A59" s="69">
        <v>52</v>
      </c>
      <c r="B59" s="69" t="str">
        <f>IF(OR(FY59=0,FY59=""),"",IF(AND($E$3=6),'Marks Entry 6th'!I58,IF(AND($E$3=7),'Marks Entry 7th'!I58,"")))</f>
        <v/>
      </c>
      <c r="C59" s="70" t="str">
        <f>IF(OR(B59=0,B59=""),"",IF(AND($E$3=6,'Marks Entry 6th'!B58=""),"",IF(AND($E$3=7,'Marks Entry 7th'!B58=""),"",IF(AND($E$3=6,'Marks Entry 6th'!B58),'Marks Entry 6th'!B58,IF(AND($E$3=7),'Marks Entry 7th'!B58,"")))))</f>
        <v/>
      </c>
      <c r="D59" s="70" t="str">
        <f>IF(OR(B59=0,B59=""),"",IF(AND($E$3=6,'Marks Entry 6th'!C58=""),"",IF(AND($E$3=7,'Marks Entry 7th'!C58=""),"",IF(AND($E$3=6),'Marks Entry 6th'!C58,IF(AND($E$3=7),'Marks Entry 7th'!C58,"")))))</f>
        <v/>
      </c>
      <c r="E59" s="307" t="str">
        <f>IF(OR(B59=0,B59=""),"",IF(AND($E$3=6,'Marks Entry 6th'!E58=""),"",IF(AND($E$3=7,'Marks Entry 7th'!E58=""),"",IF(AND($E$3=6),'Marks Entry 6th'!E58,IF(AND($E$3=7),'Marks Entry 7th'!E58,"")))))</f>
        <v/>
      </c>
      <c r="F59" s="70" t="str">
        <f>IF(OR(B59=0,B59=""),"",IF(AND($E$3=6,'Marks Entry 6th'!D58=""),"",IF(AND($E$3=7,'Marks Entry 7th'!D58=""),"",IF(AND($E$3=6),'Marks Entry 6th'!D58,IF(AND($E$3=7),'Marks Entry 7th'!D58,"")))))</f>
        <v/>
      </c>
      <c r="G59" s="306" t="str">
        <f>IF(OR(B59=0,B59=""),"",IF(AND($E$3=6,'Marks Entry 6th'!F58=""),"",IF(AND($E$3=7,'Marks Entry 7th'!F58=""),"",IF(AND($E$3=6),UPPER('Marks Entry 6th'!F58),IF(AND($E$3=7),UPPER('Marks Entry 7th'!F58),"")))))</f>
        <v/>
      </c>
      <c r="H59" s="306" t="str">
        <f>IF(OR(B59=0,B59=""),"",IF(AND($E$3=6,'Marks Entry 6th'!G58=""),"",IF(AND($E$3=7,'Marks Entry 7th'!G58=""),"",IF(AND($E$3=6),UPPER('Marks Entry 6th'!G58),IF(AND($E$3=7),UPPER('Marks Entry 7th'!G58),"")))))</f>
        <v/>
      </c>
      <c r="I59" s="306" t="str">
        <f>IF(OR(B59=0,B59=""),"",IF(AND($E$3=6,'Marks Entry 6th'!H58=""),"",IF(AND($E$3=7,'Marks Entry 7th'!H58=""),"",IF(AND($E$3=6),UPPER('Marks Entry 6th'!H58),IF(AND($E$3=7),UPPER('Marks Entry 7th'!H58),"")))))</f>
        <v/>
      </c>
      <c r="J59" s="65" t="str">
        <f>IF(OR(B59=0,B59=""),"",IF(AND($E$3=6,'Marks Entry 6th'!J58=""),"",IF(AND($E$3=7,'Marks Entry 7th'!J58=""),"",IF(AND($E$3=6),'Marks Entry 6th'!J58,IF(AND($E$3=7),'Marks Entry 7th'!J58,"")))))</f>
        <v/>
      </c>
      <c r="K59" s="65" t="str">
        <f>IF(OR(B59=0,B59=""),"",IF(AND($E$3=6,'Marks Entry 6th'!K58=""),"",IF(AND($E$3=7,'Marks Entry 7th'!K58=""),"",IF(AND($E$3=6),'Marks Entry 6th'!K58,IF(AND($E$3=7),'Marks Entry 7th'!K58,"")))))</f>
        <v/>
      </c>
      <c r="L59" s="121" t="str">
        <f>IF(OR($E59="",$G59=""),"",IF(AND($E$3=6),'Marks Entry 6th'!L58,IF(AND($E$3=7),'Marks Entry 7th'!L58,"")))</f>
        <v/>
      </c>
      <c r="M59" s="121" t="str">
        <f>IF(OR($E59="",$G59=""),"",IF(AND($E$3=6),'Marks Entry 6th'!M58,IF(AND($E$3=7),'Marks Entry 7th'!M58,"")))</f>
        <v/>
      </c>
      <c r="N59" s="121" t="str">
        <f>IF(OR($E59="",$G59=""),"",IF(AND($E$3=6),'Marks Entry 6th'!N58,IF(AND($E$3=7),'Marks Entry 7th'!N58,"")))</f>
        <v/>
      </c>
      <c r="O59" s="121" t="str">
        <f>IF(OR($E59="",$G59=""),"",IF(AND($E$3=6),'Marks Entry 6th'!O58,IF(AND($E$3=7),'Marks Entry 7th'!O58,"")))</f>
        <v/>
      </c>
      <c r="P59" s="63" t="str">
        <f t="shared" si="4"/>
        <v/>
      </c>
      <c r="Q59" s="121" t="str">
        <f>IF(OR($E59="",$G59=""),"",IF(AND($E$3=6),'Marks Entry 6th'!P58,IF(AND($E$3=7),'Marks Entry 7th'!P58,"")))</f>
        <v/>
      </c>
      <c r="R59" s="121" t="str">
        <f>IF(OR($E59="",$G59=""),"",IF(AND($E$3=6),'Marks Entry 6th'!Q58,IF(AND($E$3=7),'Marks Entry 7th'!Q58,"")))</f>
        <v/>
      </c>
      <c r="S59" s="66" t="str">
        <f t="shared" si="5"/>
        <v/>
      </c>
      <c r="T59" s="63">
        <f t="shared" si="6"/>
        <v>0</v>
      </c>
      <c r="U59" s="68" t="str">
        <f>IF(OR($E59="",$G59=""),"",IF(AND($E$3=6),'Marks Entry 6th'!R58,IF(AND($E$3=7),'Marks Entry 7th'!R58,"")))</f>
        <v/>
      </c>
      <c r="V59" s="68" t="str">
        <f>IF(OR($E59="",$G59=""),"",IF(AND($E$3=6),'Marks Entry 6th'!S58,IF(AND($E$3=7),'Marks Entry 7th'!S58,"")))</f>
        <v/>
      </c>
      <c r="W59" s="67" t="str">
        <f t="shared" si="7"/>
        <v/>
      </c>
      <c r="X59" s="63" t="str">
        <f t="shared" si="8"/>
        <v/>
      </c>
      <c r="Y59" s="109">
        <f t="shared" si="9"/>
        <v>0</v>
      </c>
      <c r="Z59" s="109" t="str">
        <f t="shared" si="10"/>
        <v/>
      </c>
      <c r="AA59" s="109" t="str">
        <f t="shared" si="11"/>
        <v/>
      </c>
      <c r="AB59" s="109" t="str">
        <f t="shared" si="12"/>
        <v/>
      </c>
      <c r="AC59" s="109" t="str">
        <f t="shared" si="13"/>
        <v/>
      </c>
      <c r="AD59" s="111" t="str">
        <f t="shared" si="14"/>
        <v/>
      </c>
      <c r="AE59" s="121" t="str">
        <f>IF(OR($E59="",$G59=""),"",IF(AND($E$3=6),'Marks Entry 6th'!T58,IF(AND($E$3=7),'Marks Entry 7th'!T58,"")))</f>
        <v/>
      </c>
      <c r="AF59" s="121" t="str">
        <f>IF(OR($E59="",$G59=""),"",IF(AND($E$3=6),'Marks Entry 6th'!U58,IF(AND($E$3=7),'Marks Entry 7th'!U58,"")))</f>
        <v/>
      </c>
      <c r="AG59" s="121" t="str">
        <f>IF(OR($E59="",$G59=""),"",IF(AND($E$3=6),'Marks Entry 6th'!V58,IF(AND($E$3=7),'Marks Entry 7th'!V58,"")))</f>
        <v/>
      </c>
      <c r="AH59" s="121" t="str">
        <f>IF(OR($E59="",$G59=""),"",IF(AND($E$3=6),'Marks Entry 6th'!W58,IF(AND($E$3=7),'Marks Entry 7th'!W58,"")))</f>
        <v/>
      </c>
      <c r="AI59" s="63" t="str">
        <f t="shared" si="15"/>
        <v/>
      </c>
      <c r="AJ59" s="121" t="str">
        <f>IF(OR($E59="",$G59=""),"",IF(AND($E$3=6),'Marks Entry 6th'!X58,IF(AND($E$3=7),'Marks Entry 7th'!X58,"")))</f>
        <v/>
      </c>
      <c r="AK59" s="121" t="str">
        <f>IF(OR($E59="",$G59=""),"",IF(AND($E$3=6),'Marks Entry 6th'!Y58,IF(AND($E$3=7),'Marks Entry 7th'!Y58,"")))</f>
        <v/>
      </c>
      <c r="AL59" s="66" t="str">
        <f t="shared" si="16"/>
        <v/>
      </c>
      <c r="AM59" s="63">
        <f t="shared" si="17"/>
        <v>0</v>
      </c>
      <c r="AN59" s="68" t="str">
        <f>IF(OR($E59="",$G59=""),"",IF(AND($E$3=6),'Marks Entry 6th'!Z58,IF(AND($E$3=7),'Marks Entry 7th'!Z58,"")))</f>
        <v/>
      </c>
      <c r="AO59" s="68" t="str">
        <f>IF(OR($E59="",$G59=""),"",IF(AND($E$3=6),'Marks Entry 6th'!AA58,IF(AND($E$3=7),'Marks Entry 7th'!AA58,"")))</f>
        <v/>
      </c>
      <c r="AP59" s="66" t="str">
        <f t="shared" si="18"/>
        <v/>
      </c>
      <c r="AQ59" s="63" t="str">
        <f t="shared" si="19"/>
        <v/>
      </c>
      <c r="AR59" s="109">
        <f t="shared" si="20"/>
        <v>0</v>
      </c>
      <c r="AS59" s="109" t="str">
        <f t="shared" si="21"/>
        <v/>
      </c>
      <c r="AT59" s="109" t="str">
        <f t="shared" si="22"/>
        <v/>
      </c>
      <c r="AU59" s="109" t="str">
        <f t="shared" si="23"/>
        <v/>
      </c>
      <c r="AV59" s="109" t="str">
        <f t="shared" si="24"/>
        <v/>
      </c>
      <c r="AW59" s="111" t="str">
        <f t="shared" si="25"/>
        <v/>
      </c>
      <c r="AX59" s="314" t="str">
        <f>IF(OR($E59="",$G59=""),"",IF(AND($E$3=6),'Marks Entry 6th'!AB58,IF(AND($E$3=7),'Marks Entry 7th'!AB58,"")))</f>
        <v/>
      </c>
      <c r="AY59" s="121" t="str">
        <f>IF(OR($E59="",$G59=""),"",IF(AND($E$3=6),'Marks Entry 6th'!AC58,IF(AND($E$3=7),'Marks Entry 7th'!AC58,"")))</f>
        <v/>
      </c>
      <c r="AZ59" s="121" t="str">
        <f>IF(OR($E59="",$G59=""),"",IF(AND($E$3=6),'Marks Entry 6th'!AD58,IF(AND($E$3=7),'Marks Entry 7th'!AD58,"")))</f>
        <v/>
      </c>
      <c r="BA59" s="121" t="str">
        <f>IF(OR($E59="",$G59=""),"",IF(AND($E$3=6),'Marks Entry 6th'!AE58,IF(AND($E$3=7),'Marks Entry 7th'!AE58,"")))</f>
        <v/>
      </c>
      <c r="BB59" s="121" t="str">
        <f>IF(OR($E59="",$G59=""),"",IF(AND($E$3=6),'Marks Entry 6th'!AF58,IF(AND($E$3=7),'Marks Entry 7th'!AF58,"")))</f>
        <v/>
      </c>
      <c r="BC59" s="63" t="str">
        <f t="shared" si="26"/>
        <v/>
      </c>
      <c r="BD59" s="121" t="str">
        <f>IF(OR($E59="",$G59=""),"",IF(AND($E$3=6),'Marks Entry 6th'!AG58,IF(AND($E$3=7),'Marks Entry 7th'!AG58,"")))</f>
        <v/>
      </c>
      <c r="BE59" s="121" t="str">
        <f>IF(OR($E59="",$G59=""),"",IF(AND($E$3=6),'Marks Entry 6th'!AH58,IF(AND($E$3=7),'Marks Entry 7th'!AH58,"")))</f>
        <v/>
      </c>
      <c r="BF59" s="66" t="str">
        <f t="shared" si="27"/>
        <v/>
      </c>
      <c r="BG59" s="63">
        <f t="shared" si="28"/>
        <v>0</v>
      </c>
      <c r="BH59" s="68" t="str">
        <f>IF(OR($E59="",$G59=""),"",IF(AND($E$3=6),'Marks Entry 6th'!AI58,IF(AND($E$3=7),'Marks Entry 7th'!AI58,"")))</f>
        <v/>
      </c>
      <c r="BI59" s="68" t="str">
        <f>IF(OR($E59="",$G59=""),"",IF(AND($E$3=6),'Marks Entry 6th'!AJ58,IF(AND($E$3=7),'Marks Entry 7th'!AJ58,"")))</f>
        <v/>
      </c>
      <c r="BJ59" s="66" t="str">
        <f t="shared" si="29"/>
        <v/>
      </c>
      <c r="BK59" s="63" t="str">
        <f t="shared" si="30"/>
        <v/>
      </c>
      <c r="BL59" s="109">
        <f t="shared" si="31"/>
        <v>0</v>
      </c>
      <c r="BM59" s="109" t="str">
        <f t="shared" si="32"/>
        <v/>
      </c>
      <c r="BN59" s="109" t="str">
        <f t="shared" si="33"/>
        <v/>
      </c>
      <c r="BO59" s="109" t="str">
        <f t="shared" si="34"/>
        <v/>
      </c>
      <c r="BP59" s="109" t="str">
        <f t="shared" si="35"/>
        <v/>
      </c>
      <c r="BQ59" s="111" t="str">
        <f t="shared" si="36"/>
        <v/>
      </c>
      <c r="BR59" s="121" t="str">
        <f>IF(OR($E59="",$G59=""),"",IF(AND($E$3=6),'Marks Entry 6th'!AK58,IF(AND($E$3=7),'Marks Entry 7th'!AK58,"")))</f>
        <v/>
      </c>
      <c r="BS59" s="121" t="str">
        <f>IF(OR($E59="",$G59=""),"",IF(AND($E$3=6),'Marks Entry 6th'!AL58,IF(AND($E$3=7),'Marks Entry 7th'!AL58,"")))</f>
        <v/>
      </c>
      <c r="BT59" s="121" t="str">
        <f>IF(OR($E59="",$G59=""),"",IF(AND($E$3=6),'Marks Entry 6th'!AM58,IF(AND($E$3=7),'Marks Entry 7th'!AM58,"")))</f>
        <v/>
      </c>
      <c r="BU59" s="121" t="str">
        <f>IF(OR($E59="",$G59=""),"",IF(AND($E$3=6),'Marks Entry 6th'!AN58,IF(AND($E$3=7),'Marks Entry 7th'!AN58,"")))</f>
        <v/>
      </c>
      <c r="BV59" s="63" t="str">
        <f t="shared" si="37"/>
        <v/>
      </c>
      <c r="BW59" s="121" t="str">
        <f>IF(OR($E59="",$G59=""),"",IF(AND($E$3=6),'Marks Entry 6th'!AO58,IF(AND($E$3=7),'Marks Entry 7th'!AO58,"")))</f>
        <v/>
      </c>
      <c r="BX59" s="121" t="str">
        <f>IF(OR($E59="",$G59=""),"",IF(AND($E$3=6),'Marks Entry 6th'!AP58,IF(AND($E$3=7),'Marks Entry 7th'!AP58,"")))</f>
        <v/>
      </c>
      <c r="BY59" s="66" t="str">
        <f t="shared" si="38"/>
        <v/>
      </c>
      <c r="BZ59" s="63">
        <f t="shared" si="39"/>
        <v>0</v>
      </c>
      <c r="CA59" s="68" t="str">
        <f>IF(OR($E59="",$G59=""),"",IF(AND($E$3=6),'Marks Entry 6th'!AQ58,IF(AND($E$3=7),'Marks Entry 7th'!AQ58,"")))</f>
        <v/>
      </c>
      <c r="CB59" s="68" t="str">
        <f>IF(OR($E59="",$G59=""),"",IF(AND($E$3=6),'Marks Entry 6th'!AR58,IF(AND($E$3=7),'Marks Entry 7th'!AR58,"")))</f>
        <v/>
      </c>
      <c r="CC59" s="66" t="str">
        <f t="shared" si="40"/>
        <v/>
      </c>
      <c r="CD59" s="63" t="str">
        <f t="shared" si="41"/>
        <v/>
      </c>
      <c r="CE59" s="109">
        <f t="shared" si="42"/>
        <v>0</v>
      </c>
      <c r="CF59" s="109" t="str">
        <f t="shared" si="43"/>
        <v/>
      </c>
      <c r="CG59" s="109" t="str">
        <f t="shared" si="44"/>
        <v/>
      </c>
      <c r="CH59" s="109" t="str">
        <f t="shared" si="45"/>
        <v/>
      </c>
      <c r="CI59" s="109" t="str">
        <f t="shared" si="46"/>
        <v/>
      </c>
      <c r="CJ59" s="111" t="str">
        <f t="shared" si="47"/>
        <v/>
      </c>
      <c r="CK59" s="121" t="str">
        <f>IF(OR($E59="",$G59=""),"",IF(AND($E$3=6),'Marks Entry 6th'!AS58,IF(AND($E$3=7),'Marks Entry 7th'!AS58,"")))</f>
        <v/>
      </c>
      <c r="CL59" s="121" t="str">
        <f>IF(OR($E59="",$G59=""),"",IF(AND($E$3=6),'Marks Entry 6th'!AT58,IF(AND($E$3=7),'Marks Entry 7th'!AT58,"")))</f>
        <v/>
      </c>
      <c r="CM59" s="121" t="str">
        <f>IF(OR($E59="",$G59=""),"",IF(AND($E$3=6),'Marks Entry 6th'!AU58,IF(AND($E$3=7),'Marks Entry 7th'!AU58,"")))</f>
        <v/>
      </c>
      <c r="CN59" s="121" t="str">
        <f>IF(OR($E59="",$G59=""),"",IF(AND($E$3=6),'Marks Entry 6th'!AV58,IF(AND($E$3=7),'Marks Entry 7th'!AV58,"")))</f>
        <v/>
      </c>
      <c r="CO59" s="63" t="str">
        <f t="shared" si="48"/>
        <v/>
      </c>
      <c r="CP59" s="121" t="str">
        <f>IF(OR($E59="",$G59=""),"",IF(AND($E$3=6),'Marks Entry 6th'!AW58,IF(AND($E$3=7),'Marks Entry 7th'!AW58,"")))</f>
        <v/>
      </c>
      <c r="CQ59" s="121" t="str">
        <f>IF(OR($E59="",$G59=""),"",IF(AND($E$3=6),'Marks Entry 6th'!AX58,IF(AND($E$3=7),'Marks Entry 7th'!AX58,"")))</f>
        <v/>
      </c>
      <c r="CR59" s="66" t="str">
        <f t="shared" si="49"/>
        <v/>
      </c>
      <c r="CS59" s="63">
        <f t="shared" si="50"/>
        <v>0</v>
      </c>
      <c r="CT59" s="68" t="str">
        <f>IF(OR($E59="",$G59=""),"",IF(AND($E$3=6),'Marks Entry 6th'!AY58,IF(AND($E$3=7),'Marks Entry 7th'!AY58,"")))</f>
        <v/>
      </c>
      <c r="CU59" s="68" t="str">
        <f>IF(OR($E59="",$G59=""),"",IF(AND($E$3=6),'Marks Entry 6th'!AZ58,IF(AND($E$3=7),'Marks Entry 7th'!AZ58,"")))</f>
        <v/>
      </c>
      <c r="CV59" s="66" t="str">
        <f t="shared" si="51"/>
        <v/>
      </c>
      <c r="CW59" s="63" t="str">
        <f t="shared" si="52"/>
        <v/>
      </c>
      <c r="CX59" s="109">
        <f t="shared" si="53"/>
        <v>0</v>
      </c>
      <c r="CY59" s="109" t="str">
        <f t="shared" si="54"/>
        <v/>
      </c>
      <c r="CZ59" s="109" t="str">
        <f t="shared" si="55"/>
        <v/>
      </c>
      <c r="DA59" s="109" t="str">
        <f t="shared" si="56"/>
        <v/>
      </c>
      <c r="DB59" s="109" t="str">
        <f t="shared" si="57"/>
        <v/>
      </c>
      <c r="DC59" s="111" t="str">
        <f t="shared" si="58"/>
        <v/>
      </c>
      <c r="DD59" s="121" t="str">
        <f>IF(OR($E59="",$G59=""),"",IF(AND($E$3=6),'Marks Entry 6th'!BA58,IF(AND($E$3=7),'Marks Entry 7th'!BA58,"")))</f>
        <v/>
      </c>
      <c r="DE59" s="121" t="str">
        <f>IF(OR($E59="",$G59=""),"",IF(AND($E$3=6),'Marks Entry 6th'!BB58,IF(AND($E$3=7),'Marks Entry 7th'!BB58,"")))</f>
        <v/>
      </c>
      <c r="DF59" s="121" t="str">
        <f>IF(OR($E59="",$G59=""),"",IF(AND($E$3=6),'Marks Entry 6th'!BC58,IF(AND($E$3=7),'Marks Entry 7th'!BC58,"")))</f>
        <v/>
      </c>
      <c r="DG59" s="121" t="str">
        <f>IF(OR($E59="",$G59=""),"",IF(AND($E$3=6),'Marks Entry 6th'!BD58,IF(AND($E$3=7),'Marks Entry 7th'!BD58,"")))</f>
        <v/>
      </c>
      <c r="DH59" s="63" t="str">
        <f t="shared" si="59"/>
        <v/>
      </c>
      <c r="DI59" s="121" t="str">
        <f>IF(OR($E59="",$G59=""),"",IF(AND($E$3=6),'Marks Entry 6th'!BE58,IF(AND($E$3=7),'Marks Entry 7th'!BE58,"")))</f>
        <v/>
      </c>
      <c r="DJ59" s="121" t="str">
        <f>IF(OR($E59="",$G59=""),"",IF(AND($E$3=6),'Marks Entry 6th'!BF58,IF(AND($E$3=7),'Marks Entry 7th'!BF58,"")))</f>
        <v/>
      </c>
      <c r="DK59" s="66" t="str">
        <f t="shared" si="60"/>
        <v/>
      </c>
      <c r="DL59" s="63">
        <f t="shared" si="61"/>
        <v>0</v>
      </c>
      <c r="DM59" s="68" t="str">
        <f>IF(OR($E59="",$G59=""),"",IF(AND($E$3=6),'Marks Entry 6th'!BG58,IF(AND($E$3=7),'Marks Entry 7th'!BG58,"")))</f>
        <v/>
      </c>
      <c r="DN59" s="68" t="str">
        <f>IF(OR($E59="",$G59=""),"",IF(AND($E$3=6),'Marks Entry 6th'!BH58,IF(AND($E$3=7),'Marks Entry 7th'!BH58,"")))</f>
        <v/>
      </c>
      <c r="DO59" s="66" t="str">
        <f t="shared" si="62"/>
        <v/>
      </c>
      <c r="DP59" s="63" t="str">
        <f t="shared" si="63"/>
        <v/>
      </c>
      <c r="DQ59" s="109">
        <f t="shared" si="64"/>
        <v>0</v>
      </c>
      <c r="DR59" s="109" t="str">
        <f t="shared" si="65"/>
        <v/>
      </c>
      <c r="DS59" s="109" t="str">
        <f t="shared" si="66"/>
        <v/>
      </c>
      <c r="DT59" s="109" t="str">
        <f t="shared" si="67"/>
        <v/>
      </c>
      <c r="DU59" s="109" t="str">
        <f t="shared" si="68"/>
        <v/>
      </c>
      <c r="DV59" s="111" t="str">
        <f t="shared" si="69"/>
        <v/>
      </c>
      <c r="DW59" s="53" t="str">
        <f>IF(OR($E59="",$G59=""),"",IF(AND($E$3=6),'Marks Entry 6th'!BI58,IF(AND($E$3=7),'Marks Entry 7th'!BI58,"")))</f>
        <v/>
      </c>
      <c r="DX59" s="53" t="str">
        <f>IF(OR($E59="",$G59=""),"",IF(AND($E$3=6),'Marks Entry 6th'!BJ58,IF(AND($E$3=7),'Marks Entry 7th'!BJ58,"")))</f>
        <v/>
      </c>
      <c r="DY59" s="53" t="str">
        <f>IF(OR($E59="",$G59=""),"",IF(AND($E$3=6),'Marks Entry 6th'!BK58,IF(AND($E$3=7),'Marks Entry 7th'!BK58,"")))</f>
        <v/>
      </c>
      <c r="DZ59" s="53" t="str">
        <f>IF(OR($E59="",$G59=""),"",IF(AND($E$3=6),'Marks Entry 6th'!BL58,IF(AND($E$3=7),'Marks Entry 7th'!BL58,"")))</f>
        <v/>
      </c>
      <c r="EA59" s="53" t="str">
        <f>IF(OR($E59="",$G59=""),"",IF(AND($E$3=6),'Marks Entry 6th'!BM58,IF(AND($E$3=7),'Marks Entry 7th'!BM58,"")))</f>
        <v/>
      </c>
      <c r="EB59" s="122" t="str">
        <f t="shared" si="70"/>
        <v/>
      </c>
      <c r="EC59" s="123">
        <f t="shared" si="71"/>
        <v>0</v>
      </c>
      <c r="ED59" s="123" t="str">
        <f t="shared" si="72"/>
        <v/>
      </c>
      <c r="EE59" s="123" t="str">
        <f t="shared" si="73"/>
        <v/>
      </c>
      <c r="EF59" s="110" t="str">
        <f t="shared" si="74"/>
        <v/>
      </c>
      <c r="EG59" s="53" t="str">
        <f>IF(OR($E59="",$G59=""),"",IF(AND($E$3=6),'Marks Entry 6th'!BN58,IF(AND($E$3=7),'Marks Entry 7th'!BN58,"")))</f>
        <v/>
      </c>
      <c r="EH59" s="53" t="str">
        <f>IF(OR($E59="",$G59=""),"",IF(AND($E$3=6),'Marks Entry 6th'!BO58,IF(AND($E$3=7),'Marks Entry 7th'!BO58,"")))</f>
        <v/>
      </c>
      <c r="EI59" s="53" t="str">
        <f>IF(OR($E59="",$G59=""),"",IF(AND($E$3=6),'Marks Entry 6th'!BP58,IF(AND($E$3=7),'Marks Entry 7th'!BP58,"")))</f>
        <v/>
      </c>
      <c r="EJ59" s="53" t="str">
        <f>IF(OR($E59="",$G59=""),"",IF(AND($E$3=6),'Marks Entry 6th'!BQ58,IF(AND($E$3=7),'Marks Entry 7th'!BQ58,"")))</f>
        <v/>
      </c>
      <c r="EK59" s="53" t="str">
        <f>IF(OR($E59="",$G59=""),"",IF(AND($E$3=6),'Marks Entry 6th'!BR58,IF(AND($E$3=7),'Marks Entry 7th'!BR58,"")))</f>
        <v/>
      </c>
      <c r="EL59" s="122" t="str">
        <f t="shared" si="75"/>
        <v/>
      </c>
      <c r="EM59" s="123">
        <f t="shared" si="76"/>
        <v>0</v>
      </c>
      <c r="EN59" s="123" t="str">
        <f t="shared" si="77"/>
        <v/>
      </c>
      <c r="EO59" s="123" t="str">
        <f t="shared" si="78"/>
        <v/>
      </c>
      <c r="EP59" s="110" t="str">
        <f t="shared" si="79"/>
        <v/>
      </c>
      <c r="EQ59" s="53" t="str">
        <f>IF(OR($E59="",$G59=""),"",IF(AND($E$3=6),'Marks Entry 6th'!BS58,IF(AND($E$3=7),'Marks Entry 7th'!BS58,"")))</f>
        <v/>
      </c>
      <c r="ER59" s="53" t="str">
        <f>IF(OR($E59="",$G59=""),"",IF(AND($E$3=6),'Marks Entry 6th'!BT58,IF(AND($E$3=7),'Marks Entry 7th'!BT58,"")))</f>
        <v/>
      </c>
      <c r="ES59" s="53" t="str">
        <f>IF(OR($E59="",$G59=""),"",IF(AND($E$3=6),'Marks Entry 6th'!BU58,IF(AND($E$3=7),'Marks Entry 7th'!BU58,"")))</f>
        <v/>
      </c>
      <c r="ET59" s="53" t="str">
        <f>IF(OR($E59="",$G59=""),"",IF(AND($E$3=6),'Marks Entry 6th'!BV58,IF(AND($E$3=7),'Marks Entry 7th'!BV58,"")))</f>
        <v/>
      </c>
      <c r="EU59" s="53" t="str">
        <f>IF(OR($E59="",$G59=""),"",IF(AND($E$3=6),'Marks Entry 6th'!BW58,IF(AND($E$3=7),'Marks Entry 7th'!BW58,"")))</f>
        <v/>
      </c>
      <c r="EV59" s="122" t="str">
        <f t="shared" si="80"/>
        <v/>
      </c>
      <c r="EW59" s="123">
        <f t="shared" si="81"/>
        <v>0</v>
      </c>
      <c r="EX59" s="123" t="str">
        <f t="shared" si="82"/>
        <v/>
      </c>
      <c r="EY59" s="123" t="str">
        <f t="shared" si="83"/>
        <v/>
      </c>
      <c r="EZ59" s="110" t="str">
        <f t="shared" si="84"/>
        <v/>
      </c>
      <c r="FA59" s="373" t="str">
        <f>IF(OR($E59="",$G59=""),"",IF(AND('Marks Entry 6th'!BX58="",'Marks Entry 7th'!BX58=""),"",IF(AND($E$3=6),'Marks Entry 6th'!BX58,IF(AND($E$3=7),'Marks Entry 7th'!BX58,""))))</f>
        <v/>
      </c>
      <c r="FB59" s="373" t="str">
        <f>IF(OR($E59="",$G59=""),"",IF(AND('Marks Entry 6th'!BY58="",'Marks Entry 7th'!BY58=""),"",IF(AND($E$3=6),'Marks Entry 6th'!BY58,IF(AND($E$3=7),'Marks Entry 7th'!BY58,""))))</f>
        <v/>
      </c>
      <c r="FC59" s="374" t="str">
        <f t="shared" si="85"/>
        <v/>
      </c>
      <c r="FD59" s="110" t="str">
        <f t="shared" si="86"/>
        <v/>
      </c>
      <c r="FE59" s="373" t="str">
        <f>IF(OR($E59="",$G59=""),"",IF(AND('Marks Entry 6th'!BZ58="",'Marks Entry 7th'!BZ58=""),"",IF(AND($E$3=6),'Marks Entry 6th'!BZ58,IF(AND($E$3=7),'Marks Entry 7th'!BZ58,""))))</f>
        <v/>
      </c>
      <c r="FF59" s="373" t="str">
        <f>IF(OR($E59="",$G59=""),"",IF(AND('Marks Entry 6th'!CA58="",'Marks Entry 7th'!CA58=""),"",IF(AND($E$3=6),'Marks Entry 6th'!CA58,IF(AND($E$3=7),'Marks Entry 7th'!CA58,""))))</f>
        <v/>
      </c>
      <c r="FG59" s="374" t="str">
        <f t="shared" si="87"/>
        <v/>
      </c>
      <c r="FH59" s="110" t="str">
        <f t="shared" si="88"/>
        <v/>
      </c>
      <c r="FI59" s="79" t="str">
        <f t="shared" si="89"/>
        <v/>
      </c>
      <c r="FJ59" s="335" t="str">
        <f t="shared" si="90"/>
        <v/>
      </c>
      <c r="FK59" s="85" t="str">
        <f t="shared" si="91"/>
        <v/>
      </c>
      <c r="FL59" s="226" t="str">
        <f t="shared" si="92"/>
        <v/>
      </c>
      <c r="FM59" s="86" t="str">
        <f t="shared" si="93"/>
        <v/>
      </c>
      <c r="FN59" s="334" t="str">
        <f>IFERROR(IF(B59="NSO","NSO",IF(OR(D59="",G59="",F59=""),"",IF(AND(FJ59&gt;=36,'Master sheet'!$D$11="Hindi"),"कक्षा क्रमोन्नत",IF(AND(FJ59&gt;=36,'Master sheet'!$D$11="English"),"Promoted",IF(AND(FJ59&lt;36,'Master sheet'!$D$11="Hindi"),"पुनः परीक्षा","Re-Exam"))))),"")</f>
        <v/>
      </c>
      <c r="FO59" s="54" t="str">
        <f>IF(OR($E59="",$G59=""),"",IF(AND($E$3=6,'Marks Entry 6th'!CB58=""),"",IF(AND($E$3=7,'Marks Entry 7th'!CB58=""),"",IF(AND($E$3=6),'Marks Entry 6th'!CB58,IF(AND($E$3=7),'Marks Entry 7th'!CB58,"")))))</f>
        <v/>
      </c>
      <c r="FP59" s="54" t="str">
        <f>IF(OR($E59="",$G59=""),"",IF(AND($E$3=6,'Marks Entry 6th'!CC58=""),"",IF(AND($E$3=7,'Marks Entry 7th'!CC58=""),"",IF(AND($E$3=6),'Marks Entry 6th'!CC58,IF(AND($E$3=7),'Marks Entry 7th'!CC58,"")))))</f>
        <v/>
      </c>
      <c r="FQ59" s="55"/>
      <c r="FY59" s="57">
        <f>IF(AND($E$3=6),'Marks Entry 6th'!I58,IF(AND($E$3=7),'Marks Entry 7th'!I58,""))</f>
        <v>0</v>
      </c>
      <c r="FZ59" s="57">
        <f t="shared" si="94"/>
        <v>0</v>
      </c>
    </row>
    <row r="60" spans="1:182" ht="18.95" customHeight="1">
      <c r="A60" s="69">
        <v>53</v>
      </c>
      <c r="B60" s="69" t="str">
        <f>IF(OR(FY60=0,FY60=""),"",IF(AND($E$3=6),'Marks Entry 6th'!I59,IF(AND($E$3=7),'Marks Entry 7th'!I59,"")))</f>
        <v/>
      </c>
      <c r="C60" s="70" t="str">
        <f>IF(OR(B60=0,B60=""),"",IF(AND($E$3=6,'Marks Entry 6th'!B59=""),"",IF(AND($E$3=7,'Marks Entry 7th'!B59=""),"",IF(AND($E$3=6,'Marks Entry 6th'!B59),'Marks Entry 6th'!B59,IF(AND($E$3=7),'Marks Entry 7th'!B59,"")))))</f>
        <v/>
      </c>
      <c r="D60" s="70" t="str">
        <f>IF(OR(B60=0,B60=""),"",IF(AND($E$3=6,'Marks Entry 6th'!C59=""),"",IF(AND($E$3=7,'Marks Entry 7th'!C59=""),"",IF(AND($E$3=6),'Marks Entry 6th'!C59,IF(AND($E$3=7),'Marks Entry 7th'!C59,"")))))</f>
        <v/>
      </c>
      <c r="E60" s="307" t="str">
        <f>IF(OR(B60=0,B60=""),"",IF(AND($E$3=6,'Marks Entry 6th'!E59=""),"",IF(AND($E$3=7,'Marks Entry 7th'!E59=""),"",IF(AND($E$3=6),'Marks Entry 6th'!E59,IF(AND($E$3=7),'Marks Entry 7th'!E59,"")))))</f>
        <v/>
      </c>
      <c r="F60" s="70" t="str">
        <f>IF(OR(B60=0,B60=""),"",IF(AND($E$3=6,'Marks Entry 6th'!D59=""),"",IF(AND($E$3=7,'Marks Entry 7th'!D59=""),"",IF(AND($E$3=6),'Marks Entry 6th'!D59,IF(AND($E$3=7),'Marks Entry 7th'!D59,"")))))</f>
        <v/>
      </c>
      <c r="G60" s="306" t="str">
        <f>IF(OR(B60=0,B60=""),"",IF(AND($E$3=6,'Marks Entry 6th'!F59=""),"",IF(AND($E$3=7,'Marks Entry 7th'!F59=""),"",IF(AND($E$3=6),UPPER('Marks Entry 6th'!F59),IF(AND($E$3=7),UPPER('Marks Entry 7th'!F59),"")))))</f>
        <v/>
      </c>
      <c r="H60" s="306" t="str">
        <f>IF(OR(B60=0,B60=""),"",IF(AND($E$3=6,'Marks Entry 6th'!G59=""),"",IF(AND($E$3=7,'Marks Entry 7th'!G59=""),"",IF(AND($E$3=6),UPPER('Marks Entry 6th'!G59),IF(AND($E$3=7),UPPER('Marks Entry 7th'!G59),"")))))</f>
        <v/>
      </c>
      <c r="I60" s="306" t="str">
        <f>IF(OR(B60=0,B60=""),"",IF(AND($E$3=6,'Marks Entry 6th'!H59=""),"",IF(AND($E$3=7,'Marks Entry 7th'!H59=""),"",IF(AND($E$3=6),UPPER('Marks Entry 6th'!H59),IF(AND($E$3=7),UPPER('Marks Entry 7th'!H59),"")))))</f>
        <v/>
      </c>
      <c r="J60" s="65" t="str">
        <f>IF(OR(B60=0,B60=""),"",IF(AND($E$3=6,'Marks Entry 6th'!J59=""),"",IF(AND($E$3=7,'Marks Entry 7th'!J59=""),"",IF(AND($E$3=6),'Marks Entry 6th'!J59,IF(AND($E$3=7),'Marks Entry 7th'!J59,"")))))</f>
        <v/>
      </c>
      <c r="K60" s="65" t="str">
        <f>IF(OR(B60=0,B60=""),"",IF(AND($E$3=6,'Marks Entry 6th'!K59=""),"",IF(AND($E$3=7,'Marks Entry 7th'!K59=""),"",IF(AND($E$3=6),'Marks Entry 6th'!K59,IF(AND($E$3=7),'Marks Entry 7th'!K59,"")))))</f>
        <v/>
      </c>
      <c r="L60" s="121" t="str">
        <f>IF(OR($E60="",$G60=""),"",IF(AND($E$3=6),'Marks Entry 6th'!L59,IF(AND($E$3=7),'Marks Entry 7th'!L59,"")))</f>
        <v/>
      </c>
      <c r="M60" s="121" t="str">
        <f>IF(OR($E60="",$G60=""),"",IF(AND($E$3=6),'Marks Entry 6th'!M59,IF(AND($E$3=7),'Marks Entry 7th'!M59,"")))</f>
        <v/>
      </c>
      <c r="N60" s="121" t="str">
        <f>IF(OR($E60="",$G60=""),"",IF(AND($E$3=6),'Marks Entry 6th'!N59,IF(AND($E$3=7),'Marks Entry 7th'!N59,"")))</f>
        <v/>
      </c>
      <c r="O60" s="121" t="str">
        <f>IF(OR($E60="",$G60=""),"",IF(AND($E$3=6),'Marks Entry 6th'!O59,IF(AND($E$3=7),'Marks Entry 7th'!O59,"")))</f>
        <v/>
      </c>
      <c r="P60" s="63" t="str">
        <f t="shared" si="4"/>
        <v/>
      </c>
      <c r="Q60" s="121" t="str">
        <f>IF(OR($E60="",$G60=""),"",IF(AND($E$3=6),'Marks Entry 6th'!P59,IF(AND($E$3=7),'Marks Entry 7th'!P59,"")))</f>
        <v/>
      </c>
      <c r="R60" s="121" t="str">
        <f>IF(OR($E60="",$G60=""),"",IF(AND($E$3=6),'Marks Entry 6th'!Q59,IF(AND($E$3=7),'Marks Entry 7th'!Q59,"")))</f>
        <v/>
      </c>
      <c r="S60" s="66" t="str">
        <f t="shared" si="5"/>
        <v/>
      </c>
      <c r="T60" s="63">
        <f t="shared" si="6"/>
        <v>0</v>
      </c>
      <c r="U60" s="68" t="str">
        <f>IF(OR($E60="",$G60=""),"",IF(AND($E$3=6),'Marks Entry 6th'!R59,IF(AND($E$3=7),'Marks Entry 7th'!R59,"")))</f>
        <v/>
      </c>
      <c r="V60" s="68" t="str">
        <f>IF(OR($E60="",$G60=""),"",IF(AND($E$3=6),'Marks Entry 6th'!S59,IF(AND($E$3=7),'Marks Entry 7th'!S59,"")))</f>
        <v/>
      </c>
      <c r="W60" s="67" t="str">
        <f t="shared" si="7"/>
        <v/>
      </c>
      <c r="X60" s="63" t="str">
        <f t="shared" si="8"/>
        <v/>
      </c>
      <c r="Y60" s="109">
        <f t="shared" si="9"/>
        <v>0</v>
      </c>
      <c r="Z60" s="109" t="str">
        <f t="shared" si="10"/>
        <v/>
      </c>
      <c r="AA60" s="109" t="str">
        <f t="shared" si="11"/>
        <v/>
      </c>
      <c r="AB60" s="109" t="str">
        <f t="shared" si="12"/>
        <v/>
      </c>
      <c r="AC60" s="109" t="str">
        <f t="shared" si="13"/>
        <v/>
      </c>
      <c r="AD60" s="111" t="str">
        <f t="shared" si="14"/>
        <v/>
      </c>
      <c r="AE60" s="121" t="str">
        <f>IF(OR($E60="",$G60=""),"",IF(AND($E$3=6),'Marks Entry 6th'!T59,IF(AND($E$3=7),'Marks Entry 7th'!T59,"")))</f>
        <v/>
      </c>
      <c r="AF60" s="121" t="str">
        <f>IF(OR($E60="",$G60=""),"",IF(AND($E$3=6),'Marks Entry 6th'!U59,IF(AND($E$3=7),'Marks Entry 7th'!U59,"")))</f>
        <v/>
      </c>
      <c r="AG60" s="121" t="str">
        <f>IF(OR($E60="",$G60=""),"",IF(AND($E$3=6),'Marks Entry 6th'!V59,IF(AND($E$3=7),'Marks Entry 7th'!V59,"")))</f>
        <v/>
      </c>
      <c r="AH60" s="121" t="str">
        <f>IF(OR($E60="",$G60=""),"",IF(AND($E$3=6),'Marks Entry 6th'!W59,IF(AND($E$3=7),'Marks Entry 7th'!W59,"")))</f>
        <v/>
      </c>
      <c r="AI60" s="63" t="str">
        <f t="shared" si="15"/>
        <v/>
      </c>
      <c r="AJ60" s="121" t="str">
        <f>IF(OR($E60="",$G60=""),"",IF(AND($E$3=6),'Marks Entry 6th'!X59,IF(AND($E$3=7),'Marks Entry 7th'!X59,"")))</f>
        <v/>
      </c>
      <c r="AK60" s="121" t="str">
        <f>IF(OR($E60="",$G60=""),"",IF(AND($E$3=6),'Marks Entry 6th'!Y59,IF(AND($E$3=7),'Marks Entry 7th'!Y59,"")))</f>
        <v/>
      </c>
      <c r="AL60" s="66" t="str">
        <f t="shared" si="16"/>
        <v/>
      </c>
      <c r="AM60" s="63">
        <f t="shared" si="17"/>
        <v>0</v>
      </c>
      <c r="AN60" s="68" t="str">
        <f>IF(OR($E60="",$G60=""),"",IF(AND($E$3=6),'Marks Entry 6th'!Z59,IF(AND($E$3=7),'Marks Entry 7th'!Z59,"")))</f>
        <v/>
      </c>
      <c r="AO60" s="68" t="str">
        <f>IF(OR($E60="",$G60=""),"",IF(AND($E$3=6),'Marks Entry 6th'!AA59,IF(AND($E$3=7),'Marks Entry 7th'!AA59,"")))</f>
        <v/>
      </c>
      <c r="AP60" s="66" t="str">
        <f t="shared" si="18"/>
        <v/>
      </c>
      <c r="AQ60" s="63" t="str">
        <f t="shared" si="19"/>
        <v/>
      </c>
      <c r="AR60" s="109">
        <f t="shared" si="20"/>
        <v>0</v>
      </c>
      <c r="AS60" s="109" t="str">
        <f t="shared" si="21"/>
        <v/>
      </c>
      <c r="AT60" s="109" t="str">
        <f t="shared" si="22"/>
        <v/>
      </c>
      <c r="AU60" s="109" t="str">
        <f t="shared" si="23"/>
        <v/>
      </c>
      <c r="AV60" s="109" t="str">
        <f t="shared" si="24"/>
        <v/>
      </c>
      <c r="AW60" s="111" t="str">
        <f t="shared" si="25"/>
        <v/>
      </c>
      <c r="AX60" s="314" t="str">
        <f>IF(OR($E60="",$G60=""),"",IF(AND($E$3=6),'Marks Entry 6th'!AB59,IF(AND($E$3=7),'Marks Entry 7th'!AB59,"")))</f>
        <v/>
      </c>
      <c r="AY60" s="121" t="str">
        <f>IF(OR($E60="",$G60=""),"",IF(AND($E$3=6),'Marks Entry 6th'!AC59,IF(AND($E$3=7),'Marks Entry 7th'!AC59,"")))</f>
        <v/>
      </c>
      <c r="AZ60" s="121" t="str">
        <f>IF(OR($E60="",$G60=""),"",IF(AND($E$3=6),'Marks Entry 6th'!AD59,IF(AND($E$3=7),'Marks Entry 7th'!AD59,"")))</f>
        <v/>
      </c>
      <c r="BA60" s="121" t="str">
        <f>IF(OR($E60="",$G60=""),"",IF(AND($E$3=6),'Marks Entry 6th'!AE59,IF(AND($E$3=7),'Marks Entry 7th'!AE59,"")))</f>
        <v/>
      </c>
      <c r="BB60" s="121" t="str">
        <f>IF(OR($E60="",$G60=""),"",IF(AND($E$3=6),'Marks Entry 6th'!AF59,IF(AND($E$3=7),'Marks Entry 7th'!AF59,"")))</f>
        <v/>
      </c>
      <c r="BC60" s="63" t="str">
        <f t="shared" si="26"/>
        <v/>
      </c>
      <c r="BD60" s="121" t="str">
        <f>IF(OR($E60="",$G60=""),"",IF(AND($E$3=6),'Marks Entry 6th'!AG59,IF(AND($E$3=7),'Marks Entry 7th'!AG59,"")))</f>
        <v/>
      </c>
      <c r="BE60" s="121" t="str">
        <f>IF(OR($E60="",$G60=""),"",IF(AND($E$3=6),'Marks Entry 6th'!AH59,IF(AND($E$3=7),'Marks Entry 7th'!AH59,"")))</f>
        <v/>
      </c>
      <c r="BF60" s="66" t="str">
        <f t="shared" si="27"/>
        <v/>
      </c>
      <c r="BG60" s="63">
        <f t="shared" si="28"/>
        <v>0</v>
      </c>
      <c r="BH60" s="68" t="str">
        <f>IF(OR($E60="",$G60=""),"",IF(AND($E$3=6),'Marks Entry 6th'!AI59,IF(AND($E$3=7),'Marks Entry 7th'!AI59,"")))</f>
        <v/>
      </c>
      <c r="BI60" s="68" t="str">
        <f>IF(OR($E60="",$G60=""),"",IF(AND($E$3=6),'Marks Entry 6th'!AJ59,IF(AND($E$3=7),'Marks Entry 7th'!AJ59,"")))</f>
        <v/>
      </c>
      <c r="BJ60" s="66" t="str">
        <f t="shared" si="29"/>
        <v/>
      </c>
      <c r="BK60" s="63" t="str">
        <f t="shared" si="30"/>
        <v/>
      </c>
      <c r="BL60" s="109">
        <f t="shared" si="31"/>
        <v>0</v>
      </c>
      <c r="BM60" s="109" t="str">
        <f t="shared" si="32"/>
        <v/>
      </c>
      <c r="BN60" s="109" t="str">
        <f t="shared" si="33"/>
        <v/>
      </c>
      <c r="BO60" s="109" t="str">
        <f t="shared" si="34"/>
        <v/>
      </c>
      <c r="BP60" s="109" t="str">
        <f t="shared" si="35"/>
        <v/>
      </c>
      <c r="BQ60" s="111" t="str">
        <f t="shared" si="36"/>
        <v/>
      </c>
      <c r="BR60" s="121" t="str">
        <f>IF(OR($E60="",$G60=""),"",IF(AND($E$3=6),'Marks Entry 6th'!AK59,IF(AND($E$3=7),'Marks Entry 7th'!AK59,"")))</f>
        <v/>
      </c>
      <c r="BS60" s="121" t="str">
        <f>IF(OR($E60="",$G60=""),"",IF(AND($E$3=6),'Marks Entry 6th'!AL59,IF(AND($E$3=7),'Marks Entry 7th'!AL59,"")))</f>
        <v/>
      </c>
      <c r="BT60" s="121" t="str">
        <f>IF(OR($E60="",$G60=""),"",IF(AND($E$3=6),'Marks Entry 6th'!AM59,IF(AND($E$3=7),'Marks Entry 7th'!AM59,"")))</f>
        <v/>
      </c>
      <c r="BU60" s="121" t="str">
        <f>IF(OR($E60="",$G60=""),"",IF(AND($E$3=6),'Marks Entry 6th'!AN59,IF(AND($E$3=7),'Marks Entry 7th'!AN59,"")))</f>
        <v/>
      </c>
      <c r="BV60" s="63" t="str">
        <f t="shared" si="37"/>
        <v/>
      </c>
      <c r="BW60" s="121" t="str">
        <f>IF(OR($E60="",$G60=""),"",IF(AND($E$3=6),'Marks Entry 6th'!AO59,IF(AND($E$3=7),'Marks Entry 7th'!AO59,"")))</f>
        <v/>
      </c>
      <c r="BX60" s="121" t="str">
        <f>IF(OR($E60="",$G60=""),"",IF(AND($E$3=6),'Marks Entry 6th'!AP59,IF(AND($E$3=7),'Marks Entry 7th'!AP59,"")))</f>
        <v/>
      </c>
      <c r="BY60" s="66" t="str">
        <f t="shared" si="38"/>
        <v/>
      </c>
      <c r="BZ60" s="63">
        <f t="shared" si="39"/>
        <v>0</v>
      </c>
      <c r="CA60" s="68" t="str">
        <f>IF(OR($E60="",$G60=""),"",IF(AND($E$3=6),'Marks Entry 6th'!AQ59,IF(AND($E$3=7),'Marks Entry 7th'!AQ59,"")))</f>
        <v/>
      </c>
      <c r="CB60" s="68" t="str">
        <f>IF(OR($E60="",$G60=""),"",IF(AND($E$3=6),'Marks Entry 6th'!AR59,IF(AND($E$3=7),'Marks Entry 7th'!AR59,"")))</f>
        <v/>
      </c>
      <c r="CC60" s="66" t="str">
        <f t="shared" si="40"/>
        <v/>
      </c>
      <c r="CD60" s="63" t="str">
        <f t="shared" si="41"/>
        <v/>
      </c>
      <c r="CE60" s="109">
        <f t="shared" si="42"/>
        <v>0</v>
      </c>
      <c r="CF60" s="109" t="str">
        <f t="shared" si="43"/>
        <v/>
      </c>
      <c r="CG60" s="109" t="str">
        <f t="shared" si="44"/>
        <v/>
      </c>
      <c r="CH60" s="109" t="str">
        <f t="shared" si="45"/>
        <v/>
      </c>
      <c r="CI60" s="109" t="str">
        <f t="shared" si="46"/>
        <v/>
      </c>
      <c r="CJ60" s="111" t="str">
        <f t="shared" si="47"/>
        <v/>
      </c>
      <c r="CK60" s="121" t="str">
        <f>IF(OR($E60="",$G60=""),"",IF(AND($E$3=6),'Marks Entry 6th'!AS59,IF(AND($E$3=7),'Marks Entry 7th'!AS59,"")))</f>
        <v/>
      </c>
      <c r="CL60" s="121" t="str">
        <f>IF(OR($E60="",$G60=""),"",IF(AND($E$3=6),'Marks Entry 6th'!AT59,IF(AND($E$3=7),'Marks Entry 7th'!AT59,"")))</f>
        <v/>
      </c>
      <c r="CM60" s="121" t="str">
        <f>IF(OR($E60="",$G60=""),"",IF(AND($E$3=6),'Marks Entry 6th'!AU59,IF(AND($E$3=7),'Marks Entry 7th'!AU59,"")))</f>
        <v/>
      </c>
      <c r="CN60" s="121" t="str">
        <f>IF(OR($E60="",$G60=""),"",IF(AND($E$3=6),'Marks Entry 6th'!AV59,IF(AND($E$3=7),'Marks Entry 7th'!AV59,"")))</f>
        <v/>
      </c>
      <c r="CO60" s="63" t="str">
        <f t="shared" si="48"/>
        <v/>
      </c>
      <c r="CP60" s="121" t="str">
        <f>IF(OR($E60="",$G60=""),"",IF(AND($E$3=6),'Marks Entry 6th'!AW59,IF(AND($E$3=7),'Marks Entry 7th'!AW59,"")))</f>
        <v/>
      </c>
      <c r="CQ60" s="121" t="str">
        <f>IF(OR($E60="",$G60=""),"",IF(AND($E$3=6),'Marks Entry 6th'!AX59,IF(AND($E$3=7),'Marks Entry 7th'!AX59,"")))</f>
        <v/>
      </c>
      <c r="CR60" s="66" t="str">
        <f t="shared" si="49"/>
        <v/>
      </c>
      <c r="CS60" s="63">
        <f t="shared" si="50"/>
        <v>0</v>
      </c>
      <c r="CT60" s="68" t="str">
        <f>IF(OR($E60="",$G60=""),"",IF(AND($E$3=6),'Marks Entry 6th'!AY59,IF(AND($E$3=7),'Marks Entry 7th'!AY59,"")))</f>
        <v/>
      </c>
      <c r="CU60" s="68" t="str">
        <f>IF(OR($E60="",$G60=""),"",IF(AND($E$3=6),'Marks Entry 6th'!AZ59,IF(AND($E$3=7),'Marks Entry 7th'!AZ59,"")))</f>
        <v/>
      </c>
      <c r="CV60" s="66" t="str">
        <f t="shared" si="51"/>
        <v/>
      </c>
      <c r="CW60" s="63" t="str">
        <f t="shared" si="52"/>
        <v/>
      </c>
      <c r="CX60" s="109">
        <f t="shared" si="53"/>
        <v>0</v>
      </c>
      <c r="CY60" s="109" t="str">
        <f t="shared" si="54"/>
        <v/>
      </c>
      <c r="CZ60" s="109" t="str">
        <f t="shared" si="55"/>
        <v/>
      </c>
      <c r="DA60" s="109" t="str">
        <f t="shared" si="56"/>
        <v/>
      </c>
      <c r="DB60" s="109" t="str">
        <f t="shared" si="57"/>
        <v/>
      </c>
      <c r="DC60" s="111" t="str">
        <f t="shared" si="58"/>
        <v/>
      </c>
      <c r="DD60" s="121" t="str">
        <f>IF(OR($E60="",$G60=""),"",IF(AND($E$3=6),'Marks Entry 6th'!BA59,IF(AND($E$3=7),'Marks Entry 7th'!BA59,"")))</f>
        <v/>
      </c>
      <c r="DE60" s="121" t="str">
        <f>IF(OR($E60="",$G60=""),"",IF(AND($E$3=6),'Marks Entry 6th'!BB59,IF(AND($E$3=7),'Marks Entry 7th'!BB59,"")))</f>
        <v/>
      </c>
      <c r="DF60" s="121" t="str">
        <f>IF(OR($E60="",$G60=""),"",IF(AND($E$3=6),'Marks Entry 6th'!BC59,IF(AND($E$3=7),'Marks Entry 7th'!BC59,"")))</f>
        <v/>
      </c>
      <c r="DG60" s="121" t="str">
        <f>IF(OR($E60="",$G60=""),"",IF(AND($E$3=6),'Marks Entry 6th'!BD59,IF(AND($E$3=7),'Marks Entry 7th'!BD59,"")))</f>
        <v/>
      </c>
      <c r="DH60" s="63" t="str">
        <f t="shared" si="59"/>
        <v/>
      </c>
      <c r="DI60" s="121" t="str">
        <f>IF(OR($E60="",$G60=""),"",IF(AND($E$3=6),'Marks Entry 6th'!BE59,IF(AND($E$3=7),'Marks Entry 7th'!BE59,"")))</f>
        <v/>
      </c>
      <c r="DJ60" s="121" t="str">
        <f>IF(OR($E60="",$G60=""),"",IF(AND($E$3=6),'Marks Entry 6th'!BF59,IF(AND($E$3=7),'Marks Entry 7th'!BF59,"")))</f>
        <v/>
      </c>
      <c r="DK60" s="66" t="str">
        <f t="shared" si="60"/>
        <v/>
      </c>
      <c r="DL60" s="63">
        <f t="shared" si="61"/>
        <v>0</v>
      </c>
      <c r="DM60" s="68" t="str">
        <f>IF(OR($E60="",$G60=""),"",IF(AND($E$3=6),'Marks Entry 6th'!BG59,IF(AND($E$3=7),'Marks Entry 7th'!BG59,"")))</f>
        <v/>
      </c>
      <c r="DN60" s="68" t="str">
        <f>IF(OR($E60="",$G60=""),"",IF(AND($E$3=6),'Marks Entry 6th'!BH59,IF(AND($E$3=7),'Marks Entry 7th'!BH59,"")))</f>
        <v/>
      </c>
      <c r="DO60" s="66" t="str">
        <f t="shared" si="62"/>
        <v/>
      </c>
      <c r="DP60" s="63" t="str">
        <f t="shared" si="63"/>
        <v/>
      </c>
      <c r="DQ60" s="109">
        <f t="shared" si="64"/>
        <v>0</v>
      </c>
      <c r="DR60" s="109" t="str">
        <f t="shared" si="65"/>
        <v/>
      </c>
      <c r="DS60" s="109" t="str">
        <f t="shared" si="66"/>
        <v/>
      </c>
      <c r="DT60" s="109" t="str">
        <f t="shared" si="67"/>
        <v/>
      </c>
      <c r="DU60" s="109" t="str">
        <f t="shared" si="68"/>
        <v/>
      </c>
      <c r="DV60" s="111" t="str">
        <f t="shared" si="69"/>
        <v/>
      </c>
      <c r="DW60" s="53" t="str">
        <f>IF(OR($E60="",$G60=""),"",IF(AND($E$3=6),'Marks Entry 6th'!BI59,IF(AND($E$3=7),'Marks Entry 7th'!BI59,"")))</f>
        <v/>
      </c>
      <c r="DX60" s="53" t="str">
        <f>IF(OR($E60="",$G60=""),"",IF(AND($E$3=6),'Marks Entry 6th'!BJ59,IF(AND($E$3=7),'Marks Entry 7th'!BJ59,"")))</f>
        <v/>
      </c>
      <c r="DY60" s="53" t="str">
        <f>IF(OR($E60="",$G60=""),"",IF(AND($E$3=6),'Marks Entry 6th'!BK59,IF(AND($E$3=7),'Marks Entry 7th'!BK59,"")))</f>
        <v/>
      </c>
      <c r="DZ60" s="53" t="str">
        <f>IF(OR($E60="",$G60=""),"",IF(AND($E$3=6),'Marks Entry 6th'!BL59,IF(AND($E$3=7),'Marks Entry 7th'!BL59,"")))</f>
        <v/>
      </c>
      <c r="EA60" s="53" t="str">
        <f>IF(OR($E60="",$G60=""),"",IF(AND($E$3=6),'Marks Entry 6th'!BM59,IF(AND($E$3=7),'Marks Entry 7th'!BM59,"")))</f>
        <v/>
      </c>
      <c r="EB60" s="122" t="str">
        <f t="shared" si="70"/>
        <v/>
      </c>
      <c r="EC60" s="123">
        <f t="shared" si="71"/>
        <v>0</v>
      </c>
      <c r="ED60" s="123" t="str">
        <f t="shared" si="72"/>
        <v/>
      </c>
      <c r="EE60" s="123" t="str">
        <f t="shared" si="73"/>
        <v/>
      </c>
      <c r="EF60" s="110" t="str">
        <f t="shared" si="74"/>
        <v/>
      </c>
      <c r="EG60" s="53" t="str">
        <f>IF(OR($E60="",$G60=""),"",IF(AND($E$3=6),'Marks Entry 6th'!BN59,IF(AND($E$3=7),'Marks Entry 7th'!BN59,"")))</f>
        <v/>
      </c>
      <c r="EH60" s="53" t="str">
        <f>IF(OR($E60="",$G60=""),"",IF(AND($E$3=6),'Marks Entry 6th'!BO59,IF(AND($E$3=7),'Marks Entry 7th'!BO59,"")))</f>
        <v/>
      </c>
      <c r="EI60" s="53" t="str">
        <f>IF(OR($E60="",$G60=""),"",IF(AND($E$3=6),'Marks Entry 6th'!BP59,IF(AND($E$3=7),'Marks Entry 7th'!BP59,"")))</f>
        <v/>
      </c>
      <c r="EJ60" s="53" t="str">
        <f>IF(OR($E60="",$G60=""),"",IF(AND($E$3=6),'Marks Entry 6th'!BQ59,IF(AND($E$3=7),'Marks Entry 7th'!BQ59,"")))</f>
        <v/>
      </c>
      <c r="EK60" s="53" t="str">
        <f>IF(OR($E60="",$G60=""),"",IF(AND($E$3=6),'Marks Entry 6th'!BR59,IF(AND($E$3=7),'Marks Entry 7th'!BR59,"")))</f>
        <v/>
      </c>
      <c r="EL60" s="122" t="str">
        <f t="shared" si="75"/>
        <v/>
      </c>
      <c r="EM60" s="123">
        <f t="shared" si="76"/>
        <v>0</v>
      </c>
      <c r="EN60" s="123" t="str">
        <f t="shared" si="77"/>
        <v/>
      </c>
      <c r="EO60" s="123" t="str">
        <f t="shared" si="78"/>
        <v/>
      </c>
      <c r="EP60" s="110" t="str">
        <f t="shared" si="79"/>
        <v/>
      </c>
      <c r="EQ60" s="53" t="str">
        <f>IF(OR($E60="",$G60=""),"",IF(AND($E$3=6),'Marks Entry 6th'!BS59,IF(AND($E$3=7),'Marks Entry 7th'!BS59,"")))</f>
        <v/>
      </c>
      <c r="ER60" s="53" t="str">
        <f>IF(OR($E60="",$G60=""),"",IF(AND($E$3=6),'Marks Entry 6th'!BT59,IF(AND($E$3=7),'Marks Entry 7th'!BT59,"")))</f>
        <v/>
      </c>
      <c r="ES60" s="53" t="str">
        <f>IF(OR($E60="",$G60=""),"",IF(AND($E$3=6),'Marks Entry 6th'!BU59,IF(AND($E$3=7),'Marks Entry 7th'!BU59,"")))</f>
        <v/>
      </c>
      <c r="ET60" s="53" t="str">
        <f>IF(OR($E60="",$G60=""),"",IF(AND($E$3=6),'Marks Entry 6th'!BV59,IF(AND($E$3=7),'Marks Entry 7th'!BV59,"")))</f>
        <v/>
      </c>
      <c r="EU60" s="53" t="str">
        <f>IF(OR($E60="",$G60=""),"",IF(AND($E$3=6),'Marks Entry 6th'!BW59,IF(AND($E$3=7),'Marks Entry 7th'!BW59,"")))</f>
        <v/>
      </c>
      <c r="EV60" s="122" t="str">
        <f t="shared" si="80"/>
        <v/>
      </c>
      <c r="EW60" s="123">
        <f t="shared" si="81"/>
        <v>0</v>
      </c>
      <c r="EX60" s="123" t="str">
        <f t="shared" si="82"/>
        <v/>
      </c>
      <c r="EY60" s="123" t="str">
        <f t="shared" si="83"/>
        <v/>
      </c>
      <c r="EZ60" s="110" t="str">
        <f t="shared" si="84"/>
        <v/>
      </c>
      <c r="FA60" s="373" t="str">
        <f>IF(OR($E60="",$G60=""),"",IF(AND('Marks Entry 6th'!BX59="",'Marks Entry 7th'!BX59=""),"",IF(AND($E$3=6),'Marks Entry 6th'!BX59,IF(AND($E$3=7),'Marks Entry 7th'!BX59,""))))</f>
        <v/>
      </c>
      <c r="FB60" s="373" t="str">
        <f>IF(OR($E60="",$G60=""),"",IF(AND('Marks Entry 6th'!BY59="",'Marks Entry 7th'!BY59=""),"",IF(AND($E$3=6),'Marks Entry 6th'!BY59,IF(AND($E$3=7),'Marks Entry 7th'!BY59,""))))</f>
        <v/>
      </c>
      <c r="FC60" s="374" t="str">
        <f t="shared" si="85"/>
        <v/>
      </c>
      <c r="FD60" s="110" t="str">
        <f t="shared" si="86"/>
        <v/>
      </c>
      <c r="FE60" s="373" t="str">
        <f>IF(OR($E60="",$G60=""),"",IF(AND('Marks Entry 6th'!BZ59="",'Marks Entry 7th'!BZ59=""),"",IF(AND($E$3=6),'Marks Entry 6th'!BZ59,IF(AND($E$3=7),'Marks Entry 7th'!BZ59,""))))</f>
        <v/>
      </c>
      <c r="FF60" s="373" t="str">
        <f>IF(OR($E60="",$G60=""),"",IF(AND('Marks Entry 6th'!CA59="",'Marks Entry 7th'!CA59=""),"",IF(AND($E$3=6),'Marks Entry 6th'!CA59,IF(AND($E$3=7),'Marks Entry 7th'!CA59,""))))</f>
        <v/>
      </c>
      <c r="FG60" s="374" t="str">
        <f t="shared" si="87"/>
        <v/>
      </c>
      <c r="FH60" s="110" t="str">
        <f t="shared" si="88"/>
        <v/>
      </c>
      <c r="FI60" s="79" t="str">
        <f t="shared" si="89"/>
        <v/>
      </c>
      <c r="FJ60" s="335" t="str">
        <f t="shared" si="90"/>
        <v/>
      </c>
      <c r="FK60" s="85" t="str">
        <f t="shared" si="91"/>
        <v/>
      </c>
      <c r="FL60" s="226" t="str">
        <f t="shared" si="92"/>
        <v/>
      </c>
      <c r="FM60" s="86" t="str">
        <f t="shared" si="93"/>
        <v/>
      </c>
      <c r="FN60" s="334" t="str">
        <f>IFERROR(IF(B60="NSO","NSO",IF(OR(D60="",G60="",F60=""),"",IF(AND(FJ60&gt;=36,'Master sheet'!$D$11="Hindi"),"कक्षा क्रमोन्नत",IF(AND(FJ60&gt;=36,'Master sheet'!$D$11="English"),"Promoted",IF(AND(FJ60&lt;36,'Master sheet'!$D$11="Hindi"),"पुनः परीक्षा","Re-Exam"))))),"")</f>
        <v/>
      </c>
      <c r="FO60" s="54" t="str">
        <f>IF(OR($E60="",$G60=""),"",IF(AND($E$3=6,'Marks Entry 6th'!CB59=""),"",IF(AND($E$3=7,'Marks Entry 7th'!CB59=""),"",IF(AND($E$3=6),'Marks Entry 6th'!CB59,IF(AND($E$3=7),'Marks Entry 7th'!CB59,"")))))</f>
        <v/>
      </c>
      <c r="FP60" s="54" t="str">
        <f>IF(OR($E60="",$G60=""),"",IF(AND($E$3=6,'Marks Entry 6th'!CC59=""),"",IF(AND($E$3=7,'Marks Entry 7th'!CC59=""),"",IF(AND($E$3=6),'Marks Entry 6th'!CC59,IF(AND($E$3=7),'Marks Entry 7th'!CC59,"")))))</f>
        <v/>
      </c>
      <c r="FQ60" s="55"/>
      <c r="FY60" s="57">
        <f>IF(AND($E$3=6),'Marks Entry 6th'!I59,IF(AND($E$3=7),'Marks Entry 7th'!I59,""))</f>
        <v>0</v>
      </c>
      <c r="FZ60" s="57">
        <f t="shared" si="94"/>
        <v>0</v>
      </c>
    </row>
    <row r="61" spans="1:182" ht="18.95" customHeight="1">
      <c r="A61" s="69">
        <v>54</v>
      </c>
      <c r="B61" s="69" t="str">
        <f>IF(OR(FY61=0,FY61=""),"",IF(AND($E$3=6),'Marks Entry 6th'!I60,IF(AND($E$3=7),'Marks Entry 7th'!I60,"")))</f>
        <v/>
      </c>
      <c r="C61" s="70" t="str">
        <f>IF(OR(B61=0,B61=""),"",IF(AND($E$3=6,'Marks Entry 6th'!B60=""),"",IF(AND($E$3=7,'Marks Entry 7th'!B60=""),"",IF(AND($E$3=6,'Marks Entry 6th'!B60),'Marks Entry 6th'!B60,IF(AND($E$3=7),'Marks Entry 7th'!B60,"")))))</f>
        <v/>
      </c>
      <c r="D61" s="70" t="str">
        <f>IF(OR(B61=0,B61=""),"",IF(AND($E$3=6,'Marks Entry 6th'!C60=""),"",IF(AND($E$3=7,'Marks Entry 7th'!C60=""),"",IF(AND($E$3=6),'Marks Entry 6th'!C60,IF(AND($E$3=7),'Marks Entry 7th'!C60,"")))))</f>
        <v/>
      </c>
      <c r="E61" s="307" t="str">
        <f>IF(OR(B61=0,B61=""),"",IF(AND($E$3=6,'Marks Entry 6th'!E60=""),"",IF(AND($E$3=7,'Marks Entry 7th'!E60=""),"",IF(AND($E$3=6),'Marks Entry 6th'!E60,IF(AND($E$3=7),'Marks Entry 7th'!E60,"")))))</f>
        <v/>
      </c>
      <c r="F61" s="70" t="str">
        <f>IF(OR(B61=0,B61=""),"",IF(AND($E$3=6,'Marks Entry 6th'!D60=""),"",IF(AND($E$3=7,'Marks Entry 7th'!D60=""),"",IF(AND($E$3=6),'Marks Entry 6th'!D60,IF(AND($E$3=7),'Marks Entry 7th'!D60,"")))))</f>
        <v/>
      </c>
      <c r="G61" s="306" t="str">
        <f>IF(OR(B61=0,B61=""),"",IF(AND($E$3=6,'Marks Entry 6th'!F60=""),"",IF(AND($E$3=7,'Marks Entry 7th'!F60=""),"",IF(AND($E$3=6),UPPER('Marks Entry 6th'!F60),IF(AND($E$3=7),UPPER('Marks Entry 7th'!F60),"")))))</f>
        <v/>
      </c>
      <c r="H61" s="306" t="str">
        <f>IF(OR(B61=0,B61=""),"",IF(AND($E$3=6,'Marks Entry 6th'!G60=""),"",IF(AND($E$3=7,'Marks Entry 7th'!G60=""),"",IF(AND($E$3=6),UPPER('Marks Entry 6th'!G60),IF(AND($E$3=7),UPPER('Marks Entry 7th'!G60),"")))))</f>
        <v/>
      </c>
      <c r="I61" s="306" t="str">
        <f>IF(OR(B61=0,B61=""),"",IF(AND($E$3=6,'Marks Entry 6th'!H60=""),"",IF(AND($E$3=7,'Marks Entry 7th'!H60=""),"",IF(AND($E$3=6),UPPER('Marks Entry 6th'!H60),IF(AND($E$3=7),UPPER('Marks Entry 7th'!H60),"")))))</f>
        <v/>
      </c>
      <c r="J61" s="65" t="str">
        <f>IF(OR(B61=0,B61=""),"",IF(AND($E$3=6,'Marks Entry 6th'!J60=""),"",IF(AND($E$3=7,'Marks Entry 7th'!J60=""),"",IF(AND($E$3=6),'Marks Entry 6th'!J60,IF(AND($E$3=7),'Marks Entry 7th'!J60,"")))))</f>
        <v/>
      </c>
      <c r="K61" s="65" t="str">
        <f>IF(OR(B61=0,B61=""),"",IF(AND($E$3=6,'Marks Entry 6th'!K60=""),"",IF(AND($E$3=7,'Marks Entry 7th'!K60=""),"",IF(AND($E$3=6),'Marks Entry 6th'!K60,IF(AND($E$3=7),'Marks Entry 7th'!K60,"")))))</f>
        <v/>
      </c>
      <c r="L61" s="121" t="str">
        <f>IF(OR($E61="",$G61=""),"",IF(AND($E$3=6),'Marks Entry 6th'!L60,IF(AND($E$3=7),'Marks Entry 7th'!L60,"")))</f>
        <v/>
      </c>
      <c r="M61" s="121" t="str">
        <f>IF(OR($E61="",$G61=""),"",IF(AND($E$3=6),'Marks Entry 6th'!M60,IF(AND($E$3=7),'Marks Entry 7th'!M60,"")))</f>
        <v/>
      </c>
      <c r="N61" s="121" t="str">
        <f>IF(OR($E61="",$G61=""),"",IF(AND($E$3=6),'Marks Entry 6th'!N60,IF(AND($E$3=7),'Marks Entry 7th'!N60,"")))</f>
        <v/>
      </c>
      <c r="O61" s="121" t="str">
        <f>IF(OR($E61="",$G61=""),"",IF(AND($E$3=6),'Marks Entry 6th'!O60,IF(AND($E$3=7),'Marks Entry 7th'!O60,"")))</f>
        <v/>
      </c>
      <c r="P61" s="63" t="str">
        <f t="shared" si="4"/>
        <v/>
      </c>
      <c r="Q61" s="121" t="str">
        <f>IF(OR($E61="",$G61=""),"",IF(AND($E$3=6),'Marks Entry 6th'!P60,IF(AND($E$3=7),'Marks Entry 7th'!P60,"")))</f>
        <v/>
      </c>
      <c r="R61" s="121" t="str">
        <f>IF(OR($E61="",$G61=""),"",IF(AND($E$3=6),'Marks Entry 6th'!Q60,IF(AND($E$3=7),'Marks Entry 7th'!Q60,"")))</f>
        <v/>
      </c>
      <c r="S61" s="66" t="str">
        <f t="shared" si="5"/>
        <v/>
      </c>
      <c r="T61" s="63">
        <f t="shared" si="6"/>
        <v>0</v>
      </c>
      <c r="U61" s="68" t="str">
        <f>IF(OR($E61="",$G61=""),"",IF(AND($E$3=6),'Marks Entry 6th'!R60,IF(AND($E$3=7),'Marks Entry 7th'!R60,"")))</f>
        <v/>
      </c>
      <c r="V61" s="68" t="str">
        <f>IF(OR($E61="",$G61=""),"",IF(AND($E$3=6),'Marks Entry 6th'!S60,IF(AND($E$3=7),'Marks Entry 7th'!S60,"")))</f>
        <v/>
      </c>
      <c r="W61" s="67" t="str">
        <f t="shared" si="7"/>
        <v/>
      </c>
      <c r="X61" s="63" t="str">
        <f t="shared" si="8"/>
        <v/>
      </c>
      <c r="Y61" s="109">
        <f t="shared" si="9"/>
        <v>0</v>
      </c>
      <c r="Z61" s="109" t="str">
        <f t="shared" si="10"/>
        <v/>
      </c>
      <c r="AA61" s="109" t="str">
        <f t="shared" si="11"/>
        <v/>
      </c>
      <c r="AB61" s="109" t="str">
        <f t="shared" si="12"/>
        <v/>
      </c>
      <c r="AC61" s="109" t="str">
        <f t="shared" si="13"/>
        <v/>
      </c>
      <c r="AD61" s="111" t="str">
        <f t="shared" si="14"/>
        <v/>
      </c>
      <c r="AE61" s="121" t="str">
        <f>IF(OR($E61="",$G61=""),"",IF(AND($E$3=6),'Marks Entry 6th'!T60,IF(AND($E$3=7),'Marks Entry 7th'!T60,"")))</f>
        <v/>
      </c>
      <c r="AF61" s="121" t="str">
        <f>IF(OR($E61="",$G61=""),"",IF(AND($E$3=6),'Marks Entry 6th'!U60,IF(AND($E$3=7),'Marks Entry 7th'!U60,"")))</f>
        <v/>
      </c>
      <c r="AG61" s="121" t="str">
        <f>IF(OR($E61="",$G61=""),"",IF(AND($E$3=6),'Marks Entry 6th'!V60,IF(AND($E$3=7),'Marks Entry 7th'!V60,"")))</f>
        <v/>
      </c>
      <c r="AH61" s="121" t="str">
        <f>IF(OR($E61="",$G61=""),"",IF(AND($E$3=6),'Marks Entry 6th'!W60,IF(AND($E$3=7),'Marks Entry 7th'!W60,"")))</f>
        <v/>
      </c>
      <c r="AI61" s="63" t="str">
        <f t="shared" si="15"/>
        <v/>
      </c>
      <c r="AJ61" s="121" t="str">
        <f>IF(OR($E61="",$G61=""),"",IF(AND($E$3=6),'Marks Entry 6th'!X60,IF(AND($E$3=7),'Marks Entry 7th'!X60,"")))</f>
        <v/>
      </c>
      <c r="AK61" s="121" t="str">
        <f>IF(OR($E61="",$G61=""),"",IF(AND($E$3=6),'Marks Entry 6th'!Y60,IF(AND($E$3=7),'Marks Entry 7th'!Y60,"")))</f>
        <v/>
      </c>
      <c r="AL61" s="66" t="str">
        <f t="shared" si="16"/>
        <v/>
      </c>
      <c r="AM61" s="63">
        <f t="shared" si="17"/>
        <v>0</v>
      </c>
      <c r="AN61" s="68" t="str">
        <f>IF(OR($E61="",$G61=""),"",IF(AND($E$3=6),'Marks Entry 6th'!Z60,IF(AND($E$3=7),'Marks Entry 7th'!Z60,"")))</f>
        <v/>
      </c>
      <c r="AO61" s="68" t="str">
        <f>IF(OR($E61="",$G61=""),"",IF(AND($E$3=6),'Marks Entry 6th'!AA60,IF(AND($E$3=7),'Marks Entry 7th'!AA60,"")))</f>
        <v/>
      </c>
      <c r="AP61" s="66" t="str">
        <f t="shared" si="18"/>
        <v/>
      </c>
      <c r="AQ61" s="63" t="str">
        <f t="shared" si="19"/>
        <v/>
      </c>
      <c r="AR61" s="109">
        <f t="shared" si="20"/>
        <v>0</v>
      </c>
      <c r="AS61" s="109" t="str">
        <f t="shared" si="21"/>
        <v/>
      </c>
      <c r="AT61" s="109" t="str">
        <f t="shared" si="22"/>
        <v/>
      </c>
      <c r="AU61" s="109" t="str">
        <f t="shared" si="23"/>
        <v/>
      </c>
      <c r="AV61" s="109" t="str">
        <f t="shared" si="24"/>
        <v/>
      </c>
      <c r="AW61" s="111" t="str">
        <f t="shared" si="25"/>
        <v/>
      </c>
      <c r="AX61" s="314" t="str">
        <f>IF(OR($E61="",$G61=""),"",IF(AND($E$3=6),'Marks Entry 6th'!AB60,IF(AND($E$3=7),'Marks Entry 7th'!AB60,"")))</f>
        <v/>
      </c>
      <c r="AY61" s="121" t="str">
        <f>IF(OR($E61="",$G61=""),"",IF(AND($E$3=6),'Marks Entry 6th'!AC60,IF(AND($E$3=7),'Marks Entry 7th'!AC60,"")))</f>
        <v/>
      </c>
      <c r="AZ61" s="121" t="str">
        <f>IF(OR($E61="",$G61=""),"",IF(AND($E$3=6),'Marks Entry 6th'!AD60,IF(AND($E$3=7),'Marks Entry 7th'!AD60,"")))</f>
        <v/>
      </c>
      <c r="BA61" s="121" t="str">
        <f>IF(OR($E61="",$G61=""),"",IF(AND($E$3=6),'Marks Entry 6th'!AE60,IF(AND($E$3=7),'Marks Entry 7th'!AE60,"")))</f>
        <v/>
      </c>
      <c r="BB61" s="121" t="str">
        <f>IF(OR($E61="",$G61=""),"",IF(AND($E$3=6),'Marks Entry 6th'!AF60,IF(AND($E$3=7),'Marks Entry 7th'!AF60,"")))</f>
        <v/>
      </c>
      <c r="BC61" s="63" t="str">
        <f t="shared" si="26"/>
        <v/>
      </c>
      <c r="BD61" s="121" t="str">
        <f>IF(OR($E61="",$G61=""),"",IF(AND($E$3=6),'Marks Entry 6th'!AG60,IF(AND($E$3=7),'Marks Entry 7th'!AG60,"")))</f>
        <v/>
      </c>
      <c r="BE61" s="121" t="str">
        <f>IF(OR($E61="",$G61=""),"",IF(AND($E$3=6),'Marks Entry 6th'!AH60,IF(AND($E$3=7),'Marks Entry 7th'!AH60,"")))</f>
        <v/>
      </c>
      <c r="BF61" s="66" t="str">
        <f t="shared" si="27"/>
        <v/>
      </c>
      <c r="BG61" s="63">
        <f t="shared" si="28"/>
        <v>0</v>
      </c>
      <c r="BH61" s="68" t="str">
        <f>IF(OR($E61="",$G61=""),"",IF(AND($E$3=6),'Marks Entry 6th'!AI60,IF(AND($E$3=7),'Marks Entry 7th'!AI60,"")))</f>
        <v/>
      </c>
      <c r="BI61" s="68" t="str">
        <f>IF(OR($E61="",$G61=""),"",IF(AND($E$3=6),'Marks Entry 6th'!AJ60,IF(AND($E$3=7),'Marks Entry 7th'!AJ60,"")))</f>
        <v/>
      </c>
      <c r="BJ61" s="66" t="str">
        <f t="shared" si="29"/>
        <v/>
      </c>
      <c r="BK61" s="63" t="str">
        <f t="shared" si="30"/>
        <v/>
      </c>
      <c r="BL61" s="109">
        <f t="shared" si="31"/>
        <v>0</v>
      </c>
      <c r="BM61" s="109" t="str">
        <f t="shared" si="32"/>
        <v/>
      </c>
      <c r="BN61" s="109" t="str">
        <f t="shared" si="33"/>
        <v/>
      </c>
      <c r="BO61" s="109" t="str">
        <f t="shared" si="34"/>
        <v/>
      </c>
      <c r="BP61" s="109" t="str">
        <f t="shared" si="35"/>
        <v/>
      </c>
      <c r="BQ61" s="111" t="str">
        <f t="shared" si="36"/>
        <v/>
      </c>
      <c r="BR61" s="121" t="str">
        <f>IF(OR($E61="",$G61=""),"",IF(AND($E$3=6),'Marks Entry 6th'!AK60,IF(AND($E$3=7),'Marks Entry 7th'!AK60,"")))</f>
        <v/>
      </c>
      <c r="BS61" s="121" t="str">
        <f>IF(OR($E61="",$G61=""),"",IF(AND($E$3=6),'Marks Entry 6th'!AL60,IF(AND($E$3=7),'Marks Entry 7th'!AL60,"")))</f>
        <v/>
      </c>
      <c r="BT61" s="121" t="str">
        <f>IF(OR($E61="",$G61=""),"",IF(AND($E$3=6),'Marks Entry 6th'!AM60,IF(AND($E$3=7),'Marks Entry 7th'!AM60,"")))</f>
        <v/>
      </c>
      <c r="BU61" s="121" t="str">
        <f>IF(OR($E61="",$G61=""),"",IF(AND($E$3=6),'Marks Entry 6th'!AN60,IF(AND($E$3=7),'Marks Entry 7th'!AN60,"")))</f>
        <v/>
      </c>
      <c r="BV61" s="63" t="str">
        <f t="shared" si="37"/>
        <v/>
      </c>
      <c r="BW61" s="121" t="str">
        <f>IF(OR($E61="",$G61=""),"",IF(AND($E$3=6),'Marks Entry 6th'!AO60,IF(AND($E$3=7),'Marks Entry 7th'!AO60,"")))</f>
        <v/>
      </c>
      <c r="BX61" s="121" t="str">
        <f>IF(OR($E61="",$G61=""),"",IF(AND($E$3=6),'Marks Entry 6th'!AP60,IF(AND($E$3=7),'Marks Entry 7th'!AP60,"")))</f>
        <v/>
      </c>
      <c r="BY61" s="66" t="str">
        <f t="shared" si="38"/>
        <v/>
      </c>
      <c r="BZ61" s="63">
        <f t="shared" si="39"/>
        <v>0</v>
      </c>
      <c r="CA61" s="68" t="str">
        <f>IF(OR($E61="",$G61=""),"",IF(AND($E$3=6),'Marks Entry 6th'!AQ60,IF(AND($E$3=7),'Marks Entry 7th'!AQ60,"")))</f>
        <v/>
      </c>
      <c r="CB61" s="68" t="str">
        <f>IF(OR($E61="",$G61=""),"",IF(AND($E$3=6),'Marks Entry 6th'!AR60,IF(AND($E$3=7),'Marks Entry 7th'!AR60,"")))</f>
        <v/>
      </c>
      <c r="CC61" s="66" t="str">
        <f t="shared" si="40"/>
        <v/>
      </c>
      <c r="CD61" s="63" t="str">
        <f t="shared" si="41"/>
        <v/>
      </c>
      <c r="CE61" s="109">
        <f t="shared" si="42"/>
        <v>0</v>
      </c>
      <c r="CF61" s="109" t="str">
        <f t="shared" si="43"/>
        <v/>
      </c>
      <c r="CG61" s="109" t="str">
        <f t="shared" si="44"/>
        <v/>
      </c>
      <c r="CH61" s="109" t="str">
        <f t="shared" si="45"/>
        <v/>
      </c>
      <c r="CI61" s="109" t="str">
        <f t="shared" si="46"/>
        <v/>
      </c>
      <c r="CJ61" s="111" t="str">
        <f t="shared" si="47"/>
        <v/>
      </c>
      <c r="CK61" s="121" t="str">
        <f>IF(OR($E61="",$G61=""),"",IF(AND($E$3=6),'Marks Entry 6th'!AS60,IF(AND($E$3=7),'Marks Entry 7th'!AS60,"")))</f>
        <v/>
      </c>
      <c r="CL61" s="121" t="str">
        <f>IF(OR($E61="",$G61=""),"",IF(AND($E$3=6),'Marks Entry 6th'!AT60,IF(AND($E$3=7),'Marks Entry 7th'!AT60,"")))</f>
        <v/>
      </c>
      <c r="CM61" s="121" t="str">
        <f>IF(OR($E61="",$G61=""),"",IF(AND($E$3=6),'Marks Entry 6th'!AU60,IF(AND($E$3=7),'Marks Entry 7th'!AU60,"")))</f>
        <v/>
      </c>
      <c r="CN61" s="121" t="str">
        <f>IF(OR($E61="",$G61=""),"",IF(AND($E$3=6),'Marks Entry 6th'!AV60,IF(AND($E$3=7),'Marks Entry 7th'!AV60,"")))</f>
        <v/>
      </c>
      <c r="CO61" s="63" t="str">
        <f t="shared" si="48"/>
        <v/>
      </c>
      <c r="CP61" s="121" t="str">
        <f>IF(OR($E61="",$G61=""),"",IF(AND($E$3=6),'Marks Entry 6th'!AW60,IF(AND($E$3=7),'Marks Entry 7th'!AW60,"")))</f>
        <v/>
      </c>
      <c r="CQ61" s="121" t="str">
        <f>IF(OR($E61="",$G61=""),"",IF(AND($E$3=6),'Marks Entry 6th'!AX60,IF(AND($E$3=7),'Marks Entry 7th'!AX60,"")))</f>
        <v/>
      </c>
      <c r="CR61" s="66" t="str">
        <f t="shared" si="49"/>
        <v/>
      </c>
      <c r="CS61" s="63">
        <f t="shared" si="50"/>
        <v>0</v>
      </c>
      <c r="CT61" s="68" t="str">
        <f>IF(OR($E61="",$G61=""),"",IF(AND($E$3=6),'Marks Entry 6th'!AY60,IF(AND($E$3=7),'Marks Entry 7th'!AY60,"")))</f>
        <v/>
      </c>
      <c r="CU61" s="68" t="str">
        <f>IF(OR($E61="",$G61=""),"",IF(AND($E$3=6),'Marks Entry 6th'!AZ60,IF(AND($E$3=7),'Marks Entry 7th'!AZ60,"")))</f>
        <v/>
      </c>
      <c r="CV61" s="66" t="str">
        <f t="shared" si="51"/>
        <v/>
      </c>
      <c r="CW61" s="63" t="str">
        <f t="shared" si="52"/>
        <v/>
      </c>
      <c r="CX61" s="109">
        <f t="shared" si="53"/>
        <v>0</v>
      </c>
      <c r="CY61" s="109" t="str">
        <f t="shared" si="54"/>
        <v/>
      </c>
      <c r="CZ61" s="109" t="str">
        <f t="shared" si="55"/>
        <v/>
      </c>
      <c r="DA61" s="109" t="str">
        <f t="shared" si="56"/>
        <v/>
      </c>
      <c r="DB61" s="109" t="str">
        <f t="shared" si="57"/>
        <v/>
      </c>
      <c r="DC61" s="111" t="str">
        <f t="shared" si="58"/>
        <v/>
      </c>
      <c r="DD61" s="121" t="str">
        <f>IF(OR($E61="",$G61=""),"",IF(AND($E$3=6),'Marks Entry 6th'!BA60,IF(AND($E$3=7),'Marks Entry 7th'!BA60,"")))</f>
        <v/>
      </c>
      <c r="DE61" s="121" t="str">
        <f>IF(OR($E61="",$G61=""),"",IF(AND($E$3=6),'Marks Entry 6th'!BB60,IF(AND($E$3=7),'Marks Entry 7th'!BB60,"")))</f>
        <v/>
      </c>
      <c r="DF61" s="121" t="str">
        <f>IF(OR($E61="",$G61=""),"",IF(AND($E$3=6),'Marks Entry 6th'!BC60,IF(AND($E$3=7),'Marks Entry 7th'!BC60,"")))</f>
        <v/>
      </c>
      <c r="DG61" s="121" t="str">
        <f>IF(OR($E61="",$G61=""),"",IF(AND($E$3=6),'Marks Entry 6th'!BD60,IF(AND($E$3=7),'Marks Entry 7th'!BD60,"")))</f>
        <v/>
      </c>
      <c r="DH61" s="63" t="str">
        <f t="shared" si="59"/>
        <v/>
      </c>
      <c r="DI61" s="121" t="str">
        <f>IF(OR($E61="",$G61=""),"",IF(AND($E$3=6),'Marks Entry 6th'!BE60,IF(AND($E$3=7),'Marks Entry 7th'!BE60,"")))</f>
        <v/>
      </c>
      <c r="DJ61" s="121" t="str">
        <f>IF(OR($E61="",$G61=""),"",IF(AND($E$3=6),'Marks Entry 6th'!BF60,IF(AND($E$3=7),'Marks Entry 7th'!BF60,"")))</f>
        <v/>
      </c>
      <c r="DK61" s="66" t="str">
        <f t="shared" si="60"/>
        <v/>
      </c>
      <c r="DL61" s="63">
        <f t="shared" si="61"/>
        <v>0</v>
      </c>
      <c r="DM61" s="68" t="str">
        <f>IF(OR($E61="",$G61=""),"",IF(AND($E$3=6),'Marks Entry 6th'!BG60,IF(AND($E$3=7),'Marks Entry 7th'!BG60,"")))</f>
        <v/>
      </c>
      <c r="DN61" s="68" t="str">
        <f>IF(OR($E61="",$G61=""),"",IF(AND($E$3=6),'Marks Entry 6th'!BH60,IF(AND($E$3=7),'Marks Entry 7th'!BH60,"")))</f>
        <v/>
      </c>
      <c r="DO61" s="66" t="str">
        <f t="shared" si="62"/>
        <v/>
      </c>
      <c r="DP61" s="63" t="str">
        <f t="shared" si="63"/>
        <v/>
      </c>
      <c r="DQ61" s="109">
        <f t="shared" si="64"/>
        <v>0</v>
      </c>
      <c r="DR61" s="109" t="str">
        <f t="shared" si="65"/>
        <v/>
      </c>
      <c r="DS61" s="109" t="str">
        <f t="shared" si="66"/>
        <v/>
      </c>
      <c r="DT61" s="109" t="str">
        <f t="shared" si="67"/>
        <v/>
      </c>
      <c r="DU61" s="109" t="str">
        <f t="shared" si="68"/>
        <v/>
      </c>
      <c r="DV61" s="111" t="str">
        <f t="shared" si="69"/>
        <v/>
      </c>
      <c r="DW61" s="53" t="str">
        <f>IF(OR($E61="",$G61=""),"",IF(AND($E$3=6),'Marks Entry 6th'!BI60,IF(AND($E$3=7),'Marks Entry 7th'!BI60,"")))</f>
        <v/>
      </c>
      <c r="DX61" s="53" t="str">
        <f>IF(OR($E61="",$G61=""),"",IF(AND($E$3=6),'Marks Entry 6th'!BJ60,IF(AND($E$3=7),'Marks Entry 7th'!BJ60,"")))</f>
        <v/>
      </c>
      <c r="DY61" s="53" t="str">
        <f>IF(OR($E61="",$G61=""),"",IF(AND($E$3=6),'Marks Entry 6th'!BK60,IF(AND($E$3=7),'Marks Entry 7th'!BK60,"")))</f>
        <v/>
      </c>
      <c r="DZ61" s="53" t="str">
        <f>IF(OR($E61="",$G61=""),"",IF(AND($E$3=6),'Marks Entry 6th'!BL60,IF(AND($E$3=7),'Marks Entry 7th'!BL60,"")))</f>
        <v/>
      </c>
      <c r="EA61" s="53" t="str">
        <f>IF(OR($E61="",$G61=""),"",IF(AND($E$3=6),'Marks Entry 6th'!BM60,IF(AND($E$3=7),'Marks Entry 7th'!BM60,"")))</f>
        <v/>
      </c>
      <c r="EB61" s="122" t="str">
        <f t="shared" si="70"/>
        <v/>
      </c>
      <c r="EC61" s="123">
        <f t="shared" si="71"/>
        <v>0</v>
      </c>
      <c r="ED61" s="123" t="str">
        <f t="shared" si="72"/>
        <v/>
      </c>
      <c r="EE61" s="123" t="str">
        <f t="shared" si="73"/>
        <v/>
      </c>
      <c r="EF61" s="110" t="str">
        <f t="shared" si="74"/>
        <v/>
      </c>
      <c r="EG61" s="53" t="str">
        <f>IF(OR($E61="",$G61=""),"",IF(AND($E$3=6),'Marks Entry 6th'!BN60,IF(AND($E$3=7),'Marks Entry 7th'!BN60,"")))</f>
        <v/>
      </c>
      <c r="EH61" s="53" t="str">
        <f>IF(OR($E61="",$G61=""),"",IF(AND($E$3=6),'Marks Entry 6th'!BO60,IF(AND($E$3=7),'Marks Entry 7th'!BO60,"")))</f>
        <v/>
      </c>
      <c r="EI61" s="53" t="str">
        <f>IF(OR($E61="",$G61=""),"",IF(AND($E$3=6),'Marks Entry 6th'!BP60,IF(AND($E$3=7),'Marks Entry 7th'!BP60,"")))</f>
        <v/>
      </c>
      <c r="EJ61" s="53" t="str">
        <f>IF(OR($E61="",$G61=""),"",IF(AND($E$3=6),'Marks Entry 6th'!BQ60,IF(AND($E$3=7),'Marks Entry 7th'!BQ60,"")))</f>
        <v/>
      </c>
      <c r="EK61" s="53" t="str">
        <f>IF(OR($E61="",$G61=""),"",IF(AND($E$3=6),'Marks Entry 6th'!BR60,IF(AND($E$3=7),'Marks Entry 7th'!BR60,"")))</f>
        <v/>
      </c>
      <c r="EL61" s="122" t="str">
        <f t="shared" si="75"/>
        <v/>
      </c>
      <c r="EM61" s="123">
        <f t="shared" si="76"/>
        <v>0</v>
      </c>
      <c r="EN61" s="123" t="str">
        <f t="shared" si="77"/>
        <v/>
      </c>
      <c r="EO61" s="123" t="str">
        <f t="shared" si="78"/>
        <v/>
      </c>
      <c r="EP61" s="110" t="str">
        <f t="shared" si="79"/>
        <v/>
      </c>
      <c r="EQ61" s="53" t="str">
        <f>IF(OR($E61="",$G61=""),"",IF(AND($E$3=6),'Marks Entry 6th'!BS60,IF(AND($E$3=7),'Marks Entry 7th'!BS60,"")))</f>
        <v/>
      </c>
      <c r="ER61" s="53" t="str">
        <f>IF(OR($E61="",$G61=""),"",IF(AND($E$3=6),'Marks Entry 6th'!BT60,IF(AND($E$3=7),'Marks Entry 7th'!BT60,"")))</f>
        <v/>
      </c>
      <c r="ES61" s="53" t="str">
        <f>IF(OR($E61="",$G61=""),"",IF(AND($E$3=6),'Marks Entry 6th'!BU60,IF(AND($E$3=7),'Marks Entry 7th'!BU60,"")))</f>
        <v/>
      </c>
      <c r="ET61" s="53" t="str">
        <f>IF(OR($E61="",$G61=""),"",IF(AND($E$3=6),'Marks Entry 6th'!BV60,IF(AND($E$3=7),'Marks Entry 7th'!BV60,"")))</f>
        <v/>
      </c>
      <c r="EU61" s="53" t="str">
        <f>IF(OR($E61="",$G61=""),"",IF(AND($E$3=6),'Marks Entry 6th'!BW60,IF(AND($E$3=7),'Marks Entry 7th'!BW60,"")))</f>
        <v/>
      </c>
      <c r="EV61" s="122" t="str">
        <f t="shared" si="80"/>
        <v/>
      </c>
      <c r="EW61" s="123">
        <f t="shared" si="81"/>
        <v>0</v>
      </c>
      <c r="EX61" s="123" t="str">
        <f t="shared" si="82"/>
        <v/>
      </c>
      <c r="EY61" s="123" t="str">
        <f t="shared" si="83"/>
        <v/>
      </c>
      <c r="EZ61" s="110" t="str">
        <f t="shared" si="84"/>
        <v/>
      </c>
      <c r="FA61" s="373" t="str">
        <f>IF(OR($E61="",$G61=""),"",IF(AND('Marks Entry 6th'!BX60="",'Marks Entry 7th'!BX60=""),"",IF(AND($E$3=6),'Marks Entry 6th'!BX60,IF(AND($E$3=7),'Marks Entry 7th'!BX60,""))))</f>
        <v/>
      </c>
      <c r="FB61" s="373" t="str">
        <f>IF(OR($E61="",$G61=""),"",IF(AND('Marks Entry 6th'!BY60="",'Marks Entry 7th'!BY60=""),"",IF(AND($E$3=6),'Marks Entry 6th'!BY60,IF(AND($E$3=7),'Marks Entry 7th'!BY60,""))))</f>
        <v/>
      </c>
      <c r="FC61" s="374" t="str">
        <f t="shared" si="85"/>
        <v/>
      </c>
      <c r="FD61" s="110" t="str">
        <f t="shared" si="86"/>
        <v/>
      </c>
      <c r="FE61" s="373" t="str">
        <f>IF(OR($E61="",$G61=""),"",IF(AND('Marks Entry 6th'!BZ60="",'Marks Entry 7th'!BZ60=""),"",IF(AND($E$3=6),'Marks Entry 6th'!BZ60,IF(AND($E$3=7),'Marks Entry 7th'!BZ60,""))))</f>
        <v/>
      </c>
      <c r="FF61" s="373" t="str">
        <f>IF(OR($E61="",$G61=""),"",IF(AND('Marks Entry 6th'!CA60="",'Marks Entry 7th'!CA60=""),"",IF(AND($E$3=6),'Marks Entry 6th'!CA60,IF(AND($E$3=7),'Marks Entry 7th'!CA60,""))))</f>
        <v/>
      </c>
      <c r="FG61" s="374" t="str">
        <f t="shared" si="87"/>
        <v/>
      </c>
      <c r="FH61" s="110" t="str">
        <f t="shared" si="88"/>
        <v/>
      </c>
      <c r="FI61" s="79" t="str">
        <f t="shared" si="89"/>
        <v/>
      </c>
      <c r="FJ61" s="335" t="str">
        <f t="shared" si="90"/>
        <v/>
      </c>
      <c r="FK61" s="85" t="str">
        <f t="shared" si="91"/>
        <v/>
      </c>
      <c r="FL61" s="226" t="str">
        <f t="shared" si="92"/>
        <v/>
      </c>
      <c r="FM61" s="86" t="str">
        <f t="shared" si="93"/>
        <v/>
      </c>
      <c r="FN61" s="334" t="str">
        <f>IFERROR(IF(B61="NSO","NSO",IF(OR(D61="",G61="",F61=""),"",IF(AND(FJ61&gt;=36,'Master sheet'!$D$11="Hindi"),"कक्षा क्रमोन्नत",IF(AND(FJ61&gt;=36,'Master sheet'!$D$11="English"),"Promoted",IF(AND(FJ61&lt;36,'Master sheet'!$D$11="Hindi"),"पुनः परीक्षा","Re-Exam"))))),"")</f>
        <v/>
      </c>
      <c r="FO61" s="54" t="str">
        <f>IF(OR($E61="",$G61=""),"",IF(AND($E$3=6,'Marks Entry 6th'!CB60=""),"",IF(AND($E$3=7,'Marks Entry 7th'!CB60=""),"",IF(AND($E$3=6),'Marks Entry 6th'!CB60,IF(AND($E$3=7),'Marks Entry 7th'!CB60,"")))))</f>
        <v/>
      </c>
      <c r="FP61" s="54" t="str">
        <f>IF(OR($E61="",$G61=""),"",IF(AND($E$3=6,'Marks Entry 6th'!CC60=""),"",IF(AND($E$3=7,'Marks Entry 7th'!CC60=""),"",IF(AND($E$3=6),'Marks Entry 6th'!CC60,IF(AND($E$3=7),'Marks Entry 7th'!CC60,"")))))</f>
        <v/>
      </c>
      <c r="FQ61" s="55"/>
      <c r="FY61" s="57">
        <f>IF(AND($E$3=6),'Marks Entry 6th'!I60,IF(AND($E$3=7),'Marks Entry 7th'!I60,""))</f>
        <v>0</v>
      </c>
      <c r="FZ61" s="57">
        <f t="shared" si="94"/>
        <v>0</v>
      </c>
    </row>
    <row r="62" spans="1:182" ht="18.95" customHeight="1">
      <c r="A62" s="69">
        <v>55</v>
      </c>
      <c r="B62" s="69" t="str">
        <f>IF(OR(FY62=0,FY62=""),"",IF(AND($E$3=6),'Marks Entry 6th'!I61,IF(AND($E$3=7),'Marks Entry 7th'!I61,"")))</f>
        <v/>
      </c>
      <c r="C62" s="70" t="str">
        <f>IF(OR(B62=0,B62=""),"",IF(AND($E$3=6,'Marks Entry 6th'!B61=""),"",IF(AND($E$3=7,'Marks Entry 7th'!B61=""),"",IF(AND($E$3=6,'Marks Entry 6th'!B61),'Marks Entry 6th'!B61,IF(AND($E$3=7),'Marks Entry 7th'!B61,"")))))</f>
        <v/>
      </c>
      <c r="D62" s="70" t="str">
        <f>IF(OR(B62=0,B62=""),"",IF(AND($E$3=6,'Marks Entry 6th'!C61=""),"",IF(AND($E$3=7,'Marks Entry 7th'!C61=""),"",IF(AND($E$3=6),'Marks Entry 6th'!C61,IF(AND($E$3=7),'Marks Entry 7th'!C61,"")))))</f>
        <v/>
      </c>
      <c r="E62" s="307" t="str">
        <f>IF(OR(B62=0,B62=""),"",IF(AND($E$3=6,'Marks Entry 6th'!E61=""),"",IF(AND($E$3=7,'Marks Entry 7th'!E61=""),"",IF(AND($E$3=6),'Marks Entry 6th'!E61,IF(AND($E$3=7),'Marks Entry 7th'!E61,"")))))</f>
        <v/>
      </c>
      <c r="F62" s="70" t="str">
        <f>IF(OR(B62=0,B62=""),"",IF(AND($E$3=6,'Marks Entry 6th'!D61=""),"",IF(AND($E$3=7,'Marks Entry 7th'!D61=""),"",IF(AND($E$3=6),'Marks Entry 6th'!D61,IF(AND($E$3=7),'Marks Entry 7th'!D61,"")))))</f>
        <v/>
      </c>
      <c r="G62" s="306" t="str">
        <f>IF(OR(B62=0,B62=""),"",IF(AND($E$3=6,'Marks Entry 6th'!F61=""),"",IF(AND($E$3=7,'Marks Entry 7th'!F61=""),"",IF(AND($E$3=6),UPPER('Marks Entry 6th'!F61),IF(AND($E$3=7),UPPER('Marks Entry 7th'!F61),"")))))</f>
        <v/>
      </c>
      <c r="H62" s="306" t="str">
        <f>IF(OR(B62=0,B62=""),"",IF(AND($E$3=6,'Marks Entry 6th'!G61=""),"",IF(AND($E$3=7,'Marks Entry 7th'!G61=""),"",IF(AND($E$3=6),UPPER('Marks Entry 6th'!G61),IF(AND($E$3=7),UPPER('Marks Entry 7th'!G61),"")))))</f>
        <v/>
      </c>
      <c r="I62" s="306" t="str">
        <f>IF(OR(B62=0,B62=""),"",IF(AND($E$3=6,'Marks Entry 6th'!H61=""),"",IF(AND($E$3=7,'Marks Entry 7th'!H61=""),"",IF(AND($E$3=6),UPPER('Marks Entry 6th'!H61),IF(AND($E$3=7),UPPER('Marks Entry 7th'!H61),"")))))</f>
        <v/>
      </c>
      <c r="J62" s="65" t="str">
        <f>IF(OR(B62=0,B62=""),"",IF(AND($E$3=6,'Marks Entry 6th'!J61=""),"",IF(AND($E$3=7,'Marks Entry 7th'!J61=""),"",IF(AND($E$3=6),'Marks Entry 6th'!J61,IF(AND($E$3=7),'Marks Entry 7th'!J61,"")))))</f>
        <v/>
      </c>
      <c r="K62" s="65" t="str">
        <f>IF(OR(B62=0,B62=""),"",IF(AND($E$3=6,'Marks Entry 6th'!K61=""),"",IF(AND($E$3=7,'Marks Entry 7th'!K61=""),"",IF(AND($E$3=6),'Marks Entry 6th'!K61,IF(AND($E$3=7),'Marks Entry 7th'!K61,"")))))</f>
        <v/>
      </c>
      <c r="L62" s="121" t="str">
        <f>IF(OR($E62="",$G62=""),"",IF(AND($E$3=6),'Marks Entry 6th'!L61,IF(AND($E$3=7),'Marks Entry 7th'!L61,"")))</f>
        <v/>
      </c>
      <c r="M62" s="121" t="str">
        <f>IF(OR($E62="",$G62=""),"",IF(AND($E$3=6),'Marks Entry 6th'!M61,IF(AND($E$3=7),'Marks Entry 7th'!M61,"")))</f>
        <v/>
      </c>
      <c r="N62" s="121" t="str">
        <f>IF(OR($E62="",$G62=""),"",IF(AND($E$3=6),'Marks Entry 6th'!N61,IF(AND($E$3=7),'Marks Entry 7th'!N61,"")))</f>
        <v/>
      </c>
      <c r="O62" s="121" t="str">
        <f>IF(OR($E62="",$G62=""),"",IF(AND($E$3=6),'Marks Entry 6th'!O61,IF(AND($E$3=7),'Marks Entry 7th'!O61,"")))</f>
        <v/>
      </c>
      <c r="P62" s="63" t="str">
        <f t="shared" si="4"/>
        <v/>
      </c>
      <c r="Q62" s="121" t="str">
        <f>IF(OR($E62="",$G62=""),"",IF(AND($E$3=6),'Marks Entry 6th'!P61,IF(AND($E$3=7),'Marks Entry 7th'!P61,"")))</f>
        <v/>
      </c>
      <c r="R62" s="121" t="str">
        <f>IF(OR($E62="",$G62=""),"",IF(AND($E$3=6),'Marks Entry 6th'!Q61,IF(AND($E$3=7),'Marks Entry 7th'!Q61,"")))</f>
        <v/>
      </c>
      <c r="S62" s="66" t="str">
        <f t="shared" si="5"/>
        <v/>
      </c>
      <c r="T62" s="63">
        <f t="shared" si="6"/>
        <v>0</v>
      </c>
      <c r="U62" s="68" t="str">
        <f>IF(OR($E62="",$G62=""),"",IF(AND($E$3=6),'Marks Entry 6th'!R61,IF(AND($E$3=7),'Marks Entry 7th'!R61,"")))</f>
        <v/>
      </c>
      <c r="V62" s="68" t="str">
        <f>IF(OR($E62="",$G62=""),"",IF(AND($E$3=6),'Marks Entry 6th'!S61,IF(AND($E$3=7),'Marks Entry 7th'!S61,"")))</f>
        <v/>
      </c>
      <c r="W62" s="67" t="str">
        <f t="shared" si="7"/>
        <v/>
      </c>
      <c r="X62" s="63" t="str">
        <f t="shared" si="8"/>
        <v/>
      </c>
      <c r="Y62" s="109">
        <f t="shared" si="9"/>
        <v>0</v>
      </c>
      <c r="Z62" s="109" t="str">
        <f t="shared" si="10"/>
        <v/>
      </c>
      <c r="AA62" s="109" t="str">
        <f t="shared" si="11"/>
        <v/>
      </c>
      <c r="AB62" s="109" t="str">
        <f t="shared" si="12"/>
        <v/>
      </c>
      <c r="AC62" s="109" t="str">
        <f t="shared" si="13"/>
        <v/>
      </c>
      <c r="AD62" s="111" t="str">
        <f t="shared" si="14"/>
        <v/>
      </c>
      <c r="AE62" s="121" t="str">
        <f>IF(OR($E62="",$G62=""),"",IF(AND($E$3=6),'Marks Entry 6th'!T61,IF(AND($E$3=7),'Marks Entry 7th'!T61,"")))</f>
        <v/>
      </c>
      <c r="AF62" s="121" t="str">
        <f>IF(OR($E62="",$G62=""),"",IF(AND($E$3=6),'Marks Entry 6th'!U61,IF(AND($E$3=7),'Marks Entry 7th'!U61,"")))</f>
        <v/>
      </c>
      <c r="AG62" s="121" t="str">
        <f>IF(OR($E62="",$G62=""),"",IF(AND($E$3=6),'Marks Entry 6th'!V61,IF(AND($E$3=7),'Marks Entry 7th'!V61,"")))</f>
        <v/>
      </c>
      <c r="AH62" s="121" t="str">
        <f>IF(OR($E62="",$G62=""),"",IF(AND($E$3=6),'Marks Entry 6th'!W61,IF(AND($E$3=7),'Marks Entry 7th'!W61,"")))</f>
        <v/>
      </c>
      <c r="AI62" s="63" t="str">
        <f t="shared" si="15"/>
        <v/>
      </c>
      <c r="AJ62" s="121" t="str">
        <f>IF(OR($E62="",$G62=""),"",IF(AND($E$3=6),'Marks Entry 6th'!X61,IF(AND($E$3=7),'Marks Entry 7th'!X61,"")))</f>
        <v/>
      </c>
      <c r="AK62" s="121" t="str">
        <f>IF(OR($E62="",$G62=""),"",IF(AND($E$3=6),'Marks Entry 6th'!Y61,IF(AND($E$3=7),'Marks Entry 7th'!Y61,"")))</f>
        <v/>
      </c>
      <c r="AL62" s="66" t="str">
        <f t="shared" si="16"/>
        <v/>
      </c>
      <c r="AM62" s="63">
        <f t="shared" si="17"/>
        <v>0</v>
      </c>
      <c r="AN62" s="68" t="str">
        <f>IF(OR($E62="",$G62=""),"",IF(AND($E$3=6),'Marks Entry 6th'!Z61,IF(AND($E$3=7),'Marks Entry 7th'!Z61,"")))</f>
        <v/>
      </c>
      <c r="AO62" s="68" t="str">
        <f>IF(OR($E62="",$G62=""),"",IF(AND($E$3=6),'Marks Entry 6th'!AA61,IF(AND($E$3=7),'Marks Entry 7th'!AA61,"")))</f>
        <v/>
      </c>
      <c r="AP62" s="66" t="str">
        <f t="shared" si="18"/>
        <v/>
      </c>
      <c r="AQ62" s="63" t="str">
        <f t="shared" si="19"/>
        <v/>
      </c>
      <c r="AR62" s="109">
        <f t="shared" si="20"/>
        <v>0</v>
      </c>
      <c r="AS62" s="109" t="str">
        <f t="shared" si="21"/>
        <v/>
      </c>
      <c r="AT62" s="109" t="str">
        <f t="shared" si="22"/>
        <v/>
      </c>
      <c r="AU62" s="109" t="str">
        <f t="shared" si="23"/>
        <v/>
      </c>
      <c r="AV62" s="109" t="str">
        <f t="shared" si="24"/>
        <v/>
      </c>
      <c r="AW62" s="111" t="str">
        <f t="shared" si="25"/>
        <v/>
      </c>
      <c r="AX62" s="314" t="str">
        <f>IF(OR($E62="",$G62=""),"",IF(AND($E$3=6),'Marks Entry 6th'!AB61,IF(AND($E$3=7),'Marks Entry 7th'!AB61,"")))</f>
        <v/>
      </c>
      <c r="AY62" s="121" t="str">
        <f>IF(OR($E62="",$G62=""),"",IF(AND($E$3=6),'Marks Entry 6th'!AC61,IF(AND($E$3=7),'Marks Entry 7th'!AC61,"")))</f>
        <v/>
      </c>
      <c r="AZ62" s="121" t="str">
        <f>IF(OR($E62="",$G62=""),"",IF(AND($E$3=6),'Marks Entry 6th'!AD61,IF(AND($E$3=7),'Marks Entry 7th'!AD61,"")))</f>
        <v/>
      </c>
      <c r="BA62" s="121" t="str">
        <f>IF(OR($E62="",$G62=""),"",IF(AND($E$3=6),'Marks Entry 6th'!AE61,IF(AND($E$3=7),'Marks Entry 7th'!AE61,"")))</f>
        <v/>
      </c>
      <c r="BB62" s="121" t="str">
        <f>IF(OR($E62="",$G62=""),"",IF(AND($E$3=6),'Marks Entry 6th'!AF61,IF(AND($E$3=7),'Marks Entry 7th'!AF61,"")))</f>
        <v/>
      </c>
      <c r="BC62" s="63" t="str">
        <f t="shared" si="26"/>
        <v/>
      </c>
      <c r="BD62" s="121" t="str">
        <f>IF(OR($E62="",$G62=""),"",IF(AND($E$3=6),'Marks Entry 6th'!AG61,IF(AND($E$3=7),'Marks Entry 7th'!AG61,"")))</f>
        <v/>
      </c>
      <c r="BE62" s="121" t="str">
        <f>IF(OR($E62="",$G62=""),"",IF(AND($E$3=6),'Marks Entry 6th'!AH61,IF(AND($E$3=7),'Marks Entry 7th'!AH61,"")))</f>
        <v/>
      </c>
      <c r="BF62" s="66" t="str">
        <f t="shared" si="27"/>
        <v/>
      </c>
      <c r="BG62" s="63">
        <f t="shared" si="28"/>
        <v>0</v>
      </c>
      <c r="BH62" s="68" t="str">
        <f>IF(OR($E62="",$G62=""),"",IF(AND($E$3=6),'Marks Entry 6th'!AI61,IF(AND($E$3=7),'Marks Entry 7th'!AI61,"")))</f>
        <v/>
      </c>
      <c r="BI62" s="68" t="str">
        <f>IF(OR($E62="",$G62=""),"",IF(AND($E$3=6),'Marks Entry 6th'!AJ61,IF(AND($E$3=7),'Marks Entry 7th'!AJ61,"")))</f>
        <v/>
      </c>
      <c r="BJ62" s="66" t="str">
        <f t="shared" si="29"/>
        <v/>
      </c>
      <c r="BK62" s="63" t="str">
        <f t="shared" si="30"/>
        <v/>
      </c>
      <c r="BL62" s="109">
        <f t="shared" si="31"/>
        <v>0</v>
      </c>
      <c r="BM62" s="109" t="str">
        <f t="shared" si="32"/>
        <v/>
      </c>
      <c r="BN62" s="109" t="str">
        <f t="shared" si="33"/>
        <v/>
      </c>
      <c r="BO62" s="109" t="str">
        <f t="shared" si="34"/>
        <v/>
      </c>
      <c r="BP62" s="109" t="str">
        <f t="shared" si="35"/>
        <v/>
      </c>
      <c r="BQ62" s="111" t="str">
        <f t="shared" si="36"/>
        <v/>
      </c>
      <c r="BR62" s="121" t="str">
        <f>IF(OR($E62="",$G62=""),"",IF(AND($E$3=6),'Marks Entry 6th'!AK61,IF(AND($E$3=7),'Marks Entry 7th'!AK61,"")))</f>
        <v/>
      </c>
      <c r="BS62" s="121" t="str">
        <f>IF(OR($E62="",$G62=""),"",IF(AND($E$3=6),'Marks Entry 6th'!AL61,IF(AND($E$3=7),'Marks Entry 7th'!AL61,"")))</f>
        <v/>
      </c>
      <c r="BT62" s="121" t="str">
        <f>IF(OR($E62="",$G62=""),"",IF(AND($E$3=6),'Marks Entry 6th'!AM61,IF(AND($E$3=7),'Marks Entry 7th'!AM61,"")))</f>
        <v/>
      </c>
      <c r="BU62" s="121" t="str">
        <f>IF(OR($E62="",$G62=""),"",IF(AND($E$3=6),'Marks Entry 6th'!AN61,IF(AND($E$3=7),'Marks Entry 7th'!AN61,"")))</f>
        <v/>
      </c>
      <c r="BV62" s="63" t="str">
        <f t="shared" si="37"/>
        <v/>
      </c>
      <c r="BW62" s="121" t="str">
        <f>IF(OR($E62="",$G62=""),"",IF(AND($E$3=6),'Marks Entry 6th'!AO61,IF(AND($E$3=7),'Marks Entry 7th'!AO61,"")))</f>
        <v/>
      </c>
      <c r="BX62" s="121" t="str">
        <f>IF(OR($E62="",$G62=""),"",IF(AND($E$3=6),'Marks Entry 6th'!AP61,IF(AND($E$3=7),'Marks Entry 7th'!AP61,"")))</f>
        <v/>
      </c>
      <c r="BY62" s="66" t="str">
        <f t="shared" si="38"/>
        <v/>
      </c>
      <c r="BZ62" s="63">
        <f t="shared" si="39"/>
        <v>0</v>
      </c>
      <c r="CA62" s="68" t="str">
        <f>IF(OR($E62="",$G62=""),"",IF(AND($E$3=6),'Marks Entry 6th'!AQ61,IF(AND($E$3=7),'Marks Entry 7th'!AQ61,"")))</f>
        <v/>
      </c>
      <c r="CB62" s="68" t="str">
        <f>IF(OR($E62="",$G62=""),"",IF(AND($E$3=6),'Marks Entry 6th'!AR61,IF(AND($E$3=7),'Marks Entry 7th'!AR61,"")))</f>
        <v/>
      </c>
      <c r="CC62" s="66" t="str">
        <f t="shared" si="40"/>
        <v/>
      </c>
      <c r="CD62" s="63" t="str">
        <f t="shared" si="41"/>
        <v/>
      </c>
      <c r="CE62" s="109">
        <f t="shared" si="42"/>
        <v>0</v>
      </c>
      <c r="CF62" s="109" t="str">
        <f t="shared" si="43"/>
        <v/>
      </c>
      <c r="CG62" s="109" t="str">
        <f t="shared" si="44"/>
        <v/>
      </c>
      <c r="CH62" s="109" t="str">
        <f t="shared" si="45"/>
        <v/>
      </c>
      <c r="CI62" s="109" t="str">
        <f t="shared" si="46"/>
        <v/>
      </c>
      <c r="CJ62" s="111" t="str">
        <f t="shared" si="47"/>
        <v/>
      </c>
      <c r="CK62" s="121" t="str">
        <f>IF(OR($E62="",$G62=""),"",IF(AND($E$3=6),'Marks Entry 6th'!AS61,IF(AND($E$3=7),'Marks Entry 7th'!AS61,"")))</f>
        <v/>
      </c>
      <c r="CL62" s="121" t="str">
        <f>IF(OR($E62="",$G62=""),"",IF(AND($E$3=6),'Marks Entry 6th'!AT61,IF(AND($E$3=7),'Marks Entry 7th'!AT61,"")))</f>
        <v/>
      </c>
      <c r="CM62" s="121" t="str">
        <f>IF(OR($E62="",$G62=""),"",IF(AND($E$3=6),'Marks Entry 6th'!AU61,IF(AND($E$3=7),'Marks Entry 7th'!AU61,"")))</f>
        <v/>
      </c>
      <c r="CN62" s="121" t="str">
        <f>IF(OR($E62="",$G62=""),"",IF(AND($E$3=6),'Marks Entry 6th'!AV61,IF(AND($E$3=7),'Marks Entry 7th'!AV61,"")))</f>
        <v/>
      </c>
      <c r="CO62" s="63" t="str">
        <f t="shared" si="48"/>
        <v/>
      </c>
      <c r="CP62" s="121" t="str">
        <f>IF(OR($E62="",$G62=""),"",IF(AND($E$3=6),'Marks Entry 6th'!AW61,IF(AND($E$3=7),'Marks Entry 7th'!AW61,"")))</f>
        <v/>
      </c>
      <c r="CQ62" s="121" t="str">
        <f>IF(OR($E62="",$G62=""),"",IF(AND($E$3=6),'Marks Entry 6th'!AX61,IF(AND($E$3=7),'Marks Entry 7th'!AX61,"")))</f>
        <v/>
      </c>
      <c r="CR62" s="66" t="str">
        <f t="shared" si="49"/>
        <v/>
      </c>
      <c r="CS62" s="63">
        <f t="shared" si="50"/>
        <v>0</v>
      </c>
      <c r="CT62" s="68" t="str">
        <f>IF(OR($E62="",$G62=""),"",IF(AND($E$3=6),'Marks Entry 6th'!AY61,IF(AND($E$3=7),'Marks Entry 7th'!AY61,"")))</f>
        <v/>
      </c>
      <c r="CU62" s="68" t="str">
        <f>IF(OR($E62="",$G62=""),"",IF(AND($E$3=6),'Marks Entry 6th'!AZ61,IF(AND($E$3=7),'Marks Entry 7th'!AZ61,"")))</f>
        <v/>
      </c>
      <c r="CV62" s="66" t="str">
        <f t="shared" si="51"/>
        <v/>
      </c>
      <c r="CW62" s="63" t="str">
        <f t="shared" si="52"/>
        <v/>
      </c>
      <c r="CX62" s="109">
        <f t="shared" si="53"/>
        <v>0</v>
      </c>
      <c r="CY62" s="109" t="str">
        <f t="shared" si="54"/>
        <v/>
      </c>
      <c r="CZ62" s="109" t="str">
        <f t="shared" si="55"/>
        <v/>
      </c>
      <c r="DA62" s="109" t="str">
        <f t="shared" si="56"/>
        <v/>
      </c>
      <c r="DB62" s="109" t="str">
        <f t="shared" si="57"/>
        <v/>
      </c>
      <c r="DC62" s="111" t="str">
        <f t="shared" si="58"/>
        <v/>
      </c>
      <c r="DD62" s="121" t="str">
        <f>IF(OR($E62="",$G62=""),"",IF(AND($E$3=6),'Marks Entry 6th'!BA61,IF(AND($E$3=7),'Marks Entry 7th'!BA61,"")))</f>
        <v/>
      </c>
      <c r="DE62" s="121" t="str">
        <f>IF(OR($E62="",$G62=""),"",IF(AND($E$3=6),'Marks Entry 6th'!BB61,IF(AND($E$3=7),'Marks Entry 7th'!BB61,"")))</f>
        <v/>
      </c>
      <c r="DF62" s="121" t="str">
        <f>IF(OR($E62="",$G62=""),"",IF(AND($E$3=6),'Marks Entry 6th'!BC61,IF(AND($E$3=7),'Marks Entry 7th'!BC61,"")))</f>
        <v/>
      </c>
      <c r="DG62" s="121" t="str">
        <f>IF(OR($E62="",$G62=""),"",IF(AND($E$3=6),'Marks Entry 6th'!BD61,IF(AND($E$3=7),'Marks Entry 7th'!BD61,"")))</f>
        <v/>
      </c>
      <c r="DH62" s="63" t="str">
        <f t="shared" si="59"/>
        <v/>
      </c>
      <c r="DI62" s="121" t="str">
        <f>IF(OR($E62="",$G62=""),"",IF(AND($E$3=6),'Marks Entry 6th'!BE61,IF(AND($E$3=7),'Marks Entry 7th'!BE61,"")))</f>
        <v/>
      </c>
      <c r="DJ62" s="121" t="str">
        <f>IF(OR($E62="",$G62=""),"",IF(AND($E$3=6),'Marks Entry 6th'!BF61,IF(AND($E$3=7),'Marks Entry 7th'!BF61,"")))</f>
        <v/>
      </c>
      <c r="DK62" s="66" t="str">
        <f t="shared" si="60"/>
        <v/>
      </c>
      <c r="DL62" s="63">
        <f t="shared" si="61"/>
        <v>0</v>
      </c>
      <c r="DM62" s="68" t="str">
        <f>IF(OR($E62="",$G62=""),"",IF(AND($E$3=6),'Marks Entry 6th'!BG61,IF(AND($E$3=7),'Marks Entry 7th'!BG61,"")))</f>
        <v/>
      </c>
      <c r="DN62" s="68" t="str">
        <f>IF(OR($E62="",$G62=""),"",IF(AND($E$3=6),'Marks Entry 6th'!BH61,IF(AND($E$3=7),'Marks Entry 7th'!BH61,"")))</f>
        <v/>
      </c>
      <c r="DO62" s="66" t="str">
        <f t="shared" si="62"/>
        <v/>
      </c>
      <c r="DP62" s="63" t="str">
        <f t="shared" si="63"/>
        <v/>
      </c>
      <c r="DQ62" s="109">
        <f t="shared" si="64"/>
        <v>0</v>
      </c>
      <c r="DR62" s="109" t="str">
        <f t="shared" si="65"/>
        <v/>
      </c>
      <c r="DS62" s="109" t="str">
        <f t="shared" si="66"/>
        <v/>
      </c>
      <c r="DT62" s="109" t="str">
        <f t="shared" si="67"/>
        <v/>
      </c>
      <c r="DU62" s="109" t="str">
        <f t="shared" si="68"/>
        <v/>
      </c>
      <c r="DV62" s="111" t="str">
        <f t="shared" si="69"/>
        <v/>
      </c>
      <c r="DW62" s="53" t="str">
        <f>IF(OR($E62="",$G62=""),"",IF(AND($E$3=6),'Marks Entry 6th'!BI61,IF(AND($E$3=7),'Marks Entry 7th'!BI61,"")))</f>
        <v/>
      </c>
      <c r="DX62" s="53" t="str">
        <f>IF(OR($E62="",$G62=""),"",IF(AND($E$3=6),'Marks Entry 6th'!BJ61,IF(AND($E$3=7),'Marks Entry 7th'!BJ61,"")))</f>
        <v/>
      </c>
      <c r="DY62" s="53" t="str">
        <f>IF(OR($E62="",$G62=""),"",IF(AND($E$3=6),'Marks Entry 6th'!BK61,IF(AND($E$3=7),'Marks Entry 7th'!BK61,"")))</f>
        <v/>
      </c>
      <c r="DZ62" s="53" t="str">
        <f>IF(OR($E62="",$G62=""),"",IF(AND($E$3=6),'Marks Entry 6th'!BL61,IF(AND($E$3=7),'Marks Entry 7th'!BL61,"")))</f>
        <v/>
      </c>
      <c r="EA62" s="53" t="str">
        <f>IF(OR($E62="",$G62=""),"",IF(AND($E$3=6),'Marks Entry 6th'!BM61,IF(AND($E$3=7),'Marks Entry 7th'!BM61,"")))</f>
        <v/>
      </c>
      <c r="EB62" s="122" t="str">
        <f t="shared" si="70"/>
        <v/>
      </c>
      <c r="EC62" s="123">
        <f t="shared" si="71"/>
        <v>0</v>
      </c>
      <c r="ED62" s="123" t="str">
        <f t="shared" si="72"/>
        <v/>
      </c>
      <c r="EE62" s="123" t="str">
        <f t="shared" si="73"/>
        <v/>
      </c>
      <c r="EF62" s="110" t="str">
        <f t="shared" si="74"/>
        <v/>
      </c>
      <c r="EG62" s="53" t="str">
        <f>IF(OR($E62="",$G62=""),"",IF(AND($E$3=6),'Marks Entry 6th'!BN61,IF(AND($E$3=7),'Marks Entry 7th'!BN61,"")))</f>
        <v/>
      </c>
      <c r="EH62" s="53" t="str">
        <f>IF(OR($E62="",$G62=""),"",IF(AND($E$3=6),'Marks Entry 6th'!BO61,IF(AND($E$3=7),'Marks Entry 7th'!BO61,"")))</f>
        <v/>
      </c>
      <c r="EI62" s="53" t="str">
        <f>IF(OR($E62="",$G62=""),"",IF(AND($E$3=6),'Marks Entry 6th'!BP61,IF(AND($E$3=7),'Marks Entry 7th'!BP61,"")))</f>
        <v/>
      </c>
      <c r="EJ62" s="53" t="str">
        <f>IF(OR($E62="",$G62=""),"",IF(AND($E$3=6),'Marks Entry 6th'!BQ61,IF(AND($E$3=7),'Marks Entry 7th'!BQ61,"")))</f>
        <v/>
      </c>
      <c r="EK62" s="53" t="str">
        <f>IF(OR($E62="",$G62=""),"",IF(AND($E$3=6),'Marks Entry 6th'!BR61,IF(AND($E$3=7),'Marks Entry 7th'!BR61,"")))</f>
        <v/>
      </c>
      <c r="EL62" s="122" t="str">
        <f t="shared" si="75"/>
        <v/>
      </c>
      <c r="EM62" s="123">
        <f t="shared" si="76"/>
        <v>0</v>
      </c>
      <c r="EN62" s="123" t="str">
        <f t="shared" si="77"/>
        <v/>
      </c>
      <c r="EO62" s="123" t="str">
        <f t="shared" si="78"/>
        <v/>
      </c>
      <c r="EP62" s="110" t="str">
        <f t="shared" si="79"/>
        <v/>
      </c>
      <c r="EQ62" s="53" t="str">
        <f>IF(OR($E62="",$G62=""),"",IF(AND($E$3=6),'Marks Entry 6th'!BS61,IF(AND($E$3=7),'Marks Entry 7th'!BS61,"")))</f>
        <v/>
      </c>
      <c r="ER62" s="53" t="str">
        <f>IF(OR($E62="",$G62=""),"",IF(AND($E$3=6),'Marks Entry 6th'!BT61,IF(AND($E$3=7),'Marks Entry 7th'!BT61,"")))</f>
        <v/>
      </c>
      <c r="ES62" s="53" t="str">
        <f>IF(OR($E62="",$G62=""),"",IF(AND($E$3=6),'Marks Entry 6th'!BU61,IF(AND($E$3=7),'Marks Entry 7th'!BU61,"")))</f>
        <v/>
      </c>
      <c r="ET62" s="53" t="str">
        <f>IF(OR($E62="",$G62=""),"",IF(AND($E$3=6),'Marks Entry 6th'!BV61,IF(AND($E$3=7),'Marks Entry 7th'!BV61,"")))</f>
        <v/>
      </c>
      <c r="EU62" s="53" t="str">
        <f>IF(OR($E62="",$G62=""),"",IF(AND($E$3=6),'Marks Entry 6th'!BW61,IF(AND($E$3=7),'Marks Entry 7th'!BW61,"")))</f>
        <v/>
      </c>
      <c r="EV62" s="122" t="str">
        <f t="shared" si="80"/>
        <v/>
      </c>
      <c r="EW62" s="123">
        <f t="shared" si="81"/>
        <v>0</v>
      </c>
      <c r="EX62" s="123" t="str">
        <f t="shared" si="82"/>
        <v/>
      </c>
      <c r="EY62" s="123" t="str">
        <f t="shared" si="83"/>
        <v/>
      </c>
      <c r="EZ62" s="110" t="str">
        <f t="shared" si="84"/>
        <v/>
      </c>
      <c r="FA62" s="373" t="str">
        <f>IF(OR($E62="",$G62=""),"",IF(AND('Marks Entry 6th'!BX61="",'Marks Entry 7th'!BX61=""),"",IF(AND($E$3=6),'Marks Entry 6th'!BX61,IF(AND($E$3=7),'Marks Entry 7th'!BX61,""))))</f>
        <v/>
      </c>
      <c r="FB62" s="373" t="str">
        <f>IF(OR($E62="",$G62=""),"",IF(AND('Marks Entry 6th'!BY61="",'Marks Entry 7th'!BY61=""),"",IF(AND($E$3=6),'Marks Entry 6th'!BY61,IF(AND($E$3=7),'Marks Entry 7th'!BY61,""))))</f>
        <v/>
      </c>
      <c r="FC62" s="374" t="str">
        <f t="shared" si="85"/>
        <v/>
      </c>
      <c r="FD62" s="110" t="str">
        <f t="shared" si="86"/>
        <v/>
      </c>
      <c r="FE62" s="373" t="str">
        <f>IF(OR($E62="",$G62=""),"",IF(AND('Marks Entry 6th'!BZ61="",'Marks Entry 7th'!BZ61=""),"",IF(AND($E$3=6),'Marks Entry 6th'!BZ61,IF(AND($E$3=7),'Marks Entry 7th'!BZ61,""))))</f>
        <v/>
      </c>
      <c r="FF62" s="373" t="str">
        <f>IF(OR($E62="",$G62=""),"",IF(AND('Marks Entry 6th'!CA61="",'Marks Entry 7th'!CA61=""),"",IF(AND($E$3=6),'Marks Entry 6th'!CA61,IF(AND($E$3=7),'Marks Entry 7th'!CA61,""))))</f>
        <v/>
      </c>
      <c r="FG62" s="374" t="str">
        <f t="shared" si="87"/>
        <v/>
      </c>
      <c r="FH62" s="110" t="str">
        <f t="shared" si="88"/>
        <v/>
      </c>
      <c r="FI62" s="79" t="str">
        <f t="shared" si="89"/>
        <v/>
      </c>
      <c r="FJ62" s="335" t="str">
        <f t="shared" si="90"/>
        <v/>
      </c>
      <c r="FK62" s="85" t="str">
        <f t="shared" si="91"/>
        <v/>
      </c>
      <c r="FL62" s="226" t="str">
        <f t="shared" si="92"/>
        <v/>
      </c>
      <c r="FM62" s="86" t="str">
        <f t="shared" si="93"/>
        <v/>
      </c>
      <c r="FN62" s="334" t="str">
        <f>IFERROR(IF(B62="NSO","NSO",IF(OR(D62="",G62="",F62=""),"",IF(AND(FJ62&gt;=36,'Master sheet'!$D$11="Hindi"),"कक्षा क्रमोन्नत",IF(AND(FJ62&gt;=36,'Master sheet'!$D$11="English"),"Promoted",IF(AND(FJ62&lt;36,'Master sheet'!$D$11="Hindi"),"पुनः परीक्षा","Re-Exam"))))),"")</f>
        <v/>
      </c>
      <c r="FO62" s="54" t="str">
        <f>IF(OR($E62="",$G62=""),"",IF(AND($E$3=6,'Marks Entry 6th'!CB61=""),"",IF(AND($E$3=7,'Marks Entry 7th'!CB61=""),"",IF(AND($E$3=6),'Marks Entry 6th'!CB61,IF(AND($E$3=7),'Marks Entry 7th'!CB61,"")))))</f>
        <v/>
      </c>
      <c r="FP62" s="54" t="str">
        <f>IF(OR($E62="",$G62=""),"",IF(AND($E$3=6,'Marks Entry 6th'!CC61=""),"",IF(AND($E$3=7,'Marks Entry 7th'!CC61=""),"",IF(AND($E$3=6),'Marks Entry 6th'!CC61,IF(AND($E$3=7),'Marks Entry 7th'!CC61,"")))))</f>
        <v/>
      </c>
      <c r="FQ62" s="55"/>
      <c r="FY62" s="57">
        <f>IF(AND($E$3=6),'Marks Entry 6th'!I61,IF(AND($E$3=7),'Marks Entry 7th'!I61,""))</f>
        <v>0</v>
      </c>
      <c r="FZ62" s="57">
        <f t="shared" si="94"/>
        <v>0</v>
      </c>
    </row>
    <row r="63" spans="1:182" ht="18.95" customHeight="1">
      <c r="A63" s="69">
        <v>56</v>
      </c>
      <c r="B63" s="69" t="str">
        <f>IF(OR(FY63=0,FY63=""),"",IF(AND($E$3=6),'Marks Entry 6th'!I62,IF(AND($E$3=7),'Marks Entry 7th'!I62,"")))</f>
        <v/>
      </c>
      <c r="C63" s="70" t="str">
        <f>IF(OR(B63=0,B63=""),"",IF(AND($E$3=6,'Marks Entry 6th'!B62=""),"",IF(AND($E$3=7,'Marks Entry 7th'!B62=""),"",IF(AND($E$3=6,'Marks Entry 6th'!B62),'Marks Entry 6th'!B62,IF(AND($E$3=7),'Marks Entry 7th'!B62,"")))))</f>
        <v/>
      </c>
      <c r="D63" s="70" t="str">
        <f>IF(OR(B63=0,B63=""),"",IF(AND($E$3=6,'Marks Entry 6th'!C62=""),"",IF(AND($E$3=7,'Marks Entry 7th'!C62=""),"",IF(AND($E$3=6),'Marks Entry 6th'!C62,IF(AND($E$3=7),'Marks Entry 7th'!C62,"")))))</f>
        <v/>
      </c>
      <c r="E63" s="307" t="str">
        <f>IF(OR(B63=0,B63=""),"",IF(AND($E$3=6,'Marks Entry 6th'!E62=""),"",IF(AND($E$3=7,'Marks Entry 7th'!E62=""),"",IF(AND($E$3=6),'Marks Entry 6th'!E62,IF(AND($E$3=7),'Marks Entry 7th'!E62,"")))))</f>
        <v/>
      </c>
      <c r="F63" s="70" t="str">
        <f>IF(OR(B63=0,B63=""),"",IF(AND($E$3=6,'Marks Entry 6th'!D62=""),"",IF(AND($E$3=7,'Marks Entry 7th'!D62=""),"",IF(AND($E$3=6),'Marks Entry 6th'!D62,IF(AND($E$3=7),'Marks Entry 7th'!D62,"")))))</f>
        <v/>
      </c>
      <c r="G63" s="306" t="str">
        <f>IF(OR(B63=0,B63=""),"",IF(AND($E$3=6,'Marks Entry 6th'!F62=""),"",IF(AND($E$3=7,'Marks Entry 7th'!F62=""),"",IF(AND($E$3=6),UPPER('Marks Entry 6th'!F62),IF(AND($E$3=7),UPPER('Marks Entry 7th'!F62),"")))))</f>
        <v/>
      </c>
      <c r="H63" s="306" t="str">
        <f>IF(OR(B63=0,B63=""),"",IF(AND($E$3=6,'Marks Entry 6th'!G62=""),"",IF(AND($E$3=7,'Marks Entry 7th'!G62=""),"",IF(AND($E$3=6),UPPER('Marks Entry 6th'!G62),IF(AND($E$3=7),UPPER('Marks Entry 7th'!G62),"")))))</f>
        <v/>
      </c>
      <c r="I63" s="306" t="str">
        <f>IF(OR(B63=0,B63=""),"",IF(AND($E$3=6,'Marks Entry 6th'!H62=""),"",IF(AND($E$3=7,'Marks Entry 7th'!H62=""),"",IF(AND($E$3=6),UPPER('Marks Entry 6th'!H62),IF(AND($E$3=7),UPPER('Marks Entry 7th'!H62),"")))))</f>
        <v/>
      </c>
      <c r="J63" s="65" t="str">
        <f>IF(OR(B63=0,B63=""),"",IF(AND($E$3=6,'Marks Entry 6th'!J62=""),"",IF(AND($E$3=7,'Marks Entry 7th'!J62=""),"",IF(AND($E$3=6),'Marks Entry 6th'!J62,IF(AND($E$3=7),'Marks Entry 7th'!J62,"")))))</f>
        <v/>
      </c>
      <c r="K63" s="65" t="str">
        <f>IF(OR(B63=0,B63=""),"",IF(AND($E$3=6,'Marks Entry 6th'!K62=""),"",IF(AND($E$3=7,'Marks Entry 7th'!K62=""),"",IF(AND($E$3=6),'Marks Entry 6th'!K62,IF(AND($E$3=7),'Marks Entry 7th'!K62,"")))))</f>
        <v/>
      </c>
      <c r="L63" s="121" t="str">
        <f>IF(OR($E63="",$G63=""),"",IF(AND($E$3=6),'Marks Entry 6th'!L62,IF(AND($E$3=7),'Marks Entry 7th'!L62,"")))</f>
        <v/>
      </c>
      <c r="M63" s="121" t="str">
        <f>IF(OR($E63="",$G63=""),"",IF(AND($E$3=6),'Marks Entry 6th'!M62,IF(AND($E$3=7),'Marks Entry 7th'!M62,"")))</f>
        <v/>
      </c>
      <c r="N63" s="121" t="str">
        <f>IF(OR($E63="",$G63=""),"",IF(AND($E$3=6),'Marks Entry 6th'!N62,IF(AND($E$3=7),'Marks Entry 7th'!N62,"")))</f>
        <v/>
      </c>
      <c r="O63" s="121" t="str">
        <f>IF(OR($E63="",$G63=""),"",IF(AND($E$3=6),'Marks Entry 6th'!O62,IF(AND($E$3=7),'Marks Entry 7th'!O62,"")))</f>
        <v/>
      </c>
      <c r="P63" s="63" t="str">
        <f t="shared" si="4"/>
        <v/>
      </c>
      <c r="Q63" s="121" t="str">
        <f>IF(OR($E63="",$G63=""),"",IF(AND($E$3=6),'Marks Entry 6th'!P62,IF(AND($E$3=7),'Marks Entry 7th'!P62,"")))</f>
        <v/>
      </c>
      <c r="R63" s="121" t="str">
        <f>IF(OR($E63="",$G63=""),"",IF(AND($E$3=6),'Marks Entry 6th'!Q62,IF(AND($E$3=7),'Marks Entry 7th'!Q62,"")))</f>
        <v/>
      </c>
      <c r="S63" s="66" t="str">
        <f t="shared" si="5"/>
        <v/>
      </c>
      <c r="T63" s="63">
        <f t="shared" si="6"/>
        <v>0</v>
      </c>
      <c r="U63" s="68" t="str">
        <f>IF(OR($E63="",$G63=""),"",IF(AND($E$3=6),'Marks Entry 6th'!R62,IF(AND($E$3=7),'Marks Entry 7th'!R62,"")))</f>
        <v/>
      </c>
      <c r="V63" s="68" t="str">
        <f>IF(OR($E63="",$G63=""),"",IF(AND($E$3=6),'Marks Entry 6th'!S62,IF(AND($E$3=7),'Marks Entry 7th'!S62,"")))</f>
        <v/>
      </c>
      <c r="W63" s="67" t="str">
        <f t="shared" si="7"/>
        <v/>
      </c>
      <c r="X63" s="63" t="str">
        <f t="shared" si="8"/>
        <v/>
      </c>
      <c r="Y63" s="109">
        <f t="shared" si="9"/>
        <v>0</v>
      </c>
      <c r="Z63" s="109" t="str">
        <f t="shared" si="10"/>
        <v/>
      </c>
      <c r="AA63" s="109" t="str">
        <f t="shared" si="11"/>
        <v/>
      </c>
      <c r="AB63" s="109" t="str">
        <f t="shared" si="12"/>
        <v/>
      </c>
      <c r="AC63" s="109" t="str">
        <f t="shared" si="13"/>
        <v/>
      </c>
      <c r="AD63" s="111" t="str">
        <f t="shared" si="14"/>
        <v/>
      </c>
      <c r="AE63" s="121" t="str">
        <f>IF(OR($E63="",$G63=""),"",IF(AND($E$3=6),'Marks Entry 6th'!T62,IF(AND($E$3=7),'Marks Entry 7th'!T62,"")))</f>
        <v/>
      </c>
      <c r="AF63" s="121" t="str">
        <f>IF(OR($E63="",$G63=""),"",IF(AND($E$3=6),'Marks Entry 6th'!U62,IF(AND($E$3=7),'Marks Entry 7th'!U62,"")))</f>
        <v/>
      </c>
      <c r="AG63" s="121" t="str">
        <f>IF(OR($E63="",$G63=""),"",IF(AND($E$3=6),'Marks Entry 6th'!V62,IF(AND($E$3=7),'Marks Entry 7th'!V62,"")))</f>
        <v/>
      </c>
      <c r="AH63" s="121" t="str">
        <f>IF(OR($E63="",$G63=""),"",IF(AND($E$3=6),'Marks Entry 6th'!W62,IF(AND($E$3=7),'Marks Entry 7th'!W62,"")))</f>
        <v/>
      </c>
      <c r="AI63" s="63" t="str">
        <f t="shared" si="15"/>
        <v/>
      </c>
      <c r="AJ63" s="121" t="str">
        <f>IF(OR($E63="",$G63=""),"",IF(AND($E$3=6),'Marks Entry 6th'!X62,IF(AND($E$3=7),'Marks Entry 7th'!X62,"")))</f>
        <v/>
      </c>
      <c r="AK63" s="121" t="str">
        <f>IF(OR($E63="",$G63=""),"",IF(AND($E$3=6),'Marks Entry 6th'!Y62,IF(AND($E$3=7),'Marks Entry 7th'!Y62,"")))</f>
        <v/>
      </c>
      <c r="AL63" s="66" t="str">
        <f t="shared" si="16"/>
        <v/>
      </c>
      <c r="AM63" s="63">
        <f t="shared" si="17"/>
        <v>0</v>
      </c>
      <c r="AN63" s="68" t="str">
        <f>IF(OR($E63="",$G63=""),"",IF(AND($E$3=6),'Marks Entry 6th'!Z62,IF(AND($E$3=7),'Marks Entry 7th'!Z62,"")))</f>
        <v/>
      </c>
      <c r="AO63" s="68" t="str">
        <f>IF(OR($E63="",$G63=""),"",IF(AND($E$3=6),'Marks Entry 6th'!AA62,IF(AND($E$3=7),'Marks Entry 7th'!AA62,"")))</f>
        <v/>
      </c>
      <c r="AP63" s="66" t="str">
        <f t="shared" si="18"/>
        <v/>
      </c>
      <c r="AQ63" s="63" t="str">
        <f t="shared" si="19"/>
        <v/>
      </c>
      <c r="AR63" s="109">
        <f t="shared" si="20"/>
        <v>0</v>
      </c>
      <c r="AS63" s="109" t="str">
        <f t="shared" si="21"/>
        <v/>
      </c>
      <c r="AT63" s="109" t="str">
        <f t="shared" si="22"/>
        <v/>
      </c>
      <c r="AU63" s="109" t="str">
        <f t="shared" si="23"/>
        <v/>
      </c>
      <c r="AV63" s="109" t="str">
        <f t="shared" si="24"/>
        <v/>
      </c>
      <c r="AW63" s="111" t="str">
        <f t="shared" si="25"/>
        <v/>
      </c>
      <c r="AX63" s="314" t="str">
        <f>IF(OR($E63="",$G63=""),"",IF(AND($E$3=6),'Marks Entry 6th'!AB62,IF(AND($E$3=7),'Marks Entry 7th'!AB62,"")))</f>
        <v/>
      </c>
      <c r="AY63" s="121" t="str">
        <f>IF(OR($E63="",$G63=""),"",IF(AND($E$3=6),'Marks Entry 6th'!AC62,IF(AND($E$3=7),'Marks Entry 7th'!AC62,"")))</f>
        <v/>
      </c>
      <c r="AZ63" s="121" t="str">
        <f>IF(OR($E63="",$G63=""),"",IF(AND($E$3=6),'Marks Entry 6th'!AD62,IF(AND($E$3=7),'Marks Entry 7th'!AD62,"")))</f>
        <v/>
      </c>
      <c r="BA63" s="121" t="str">
        <f>IF(OR($E63="",$G63=""),"",IF(AND($E$3=6),'Marks Entry 6th'!AE62,IF(AND($E$3=7),'Marks Entry 7th'!AE62,"")))</f>
        <v/>
      </c>
      <c r="BB63" s="121" t="str">
        <f>IF(OR($E63="",$G63=""),"",IF(AND($E$3=6),'Marks Entry 6th'!AF62,IF(AND($E$3=7),'Marks Entry 7th'!AF62,"")))</f>
        <v/>
      </c>
      <c r="BC63" s="63" t="str">
        <f t="shared" si="26"/>
        <v/>
      </c>
      <c r="BD63" s="121" t="str">
        <f>IF(OR($E63="",$G63=""),"",IF(AND($E$3=6),'Marks Entry 6th'!AG62,IF(AND($E$3=7),'Marks Entry 7th'!AG62,"")))</f>
        <v/>
      </c>
      <c r="BE63" s="121" t="str">
        <f>IF(OR($E63="",$G63=""),"",IF(AND($E$3=6),'Marks Entry 6th'!AH62,IF(AND($E$3=7),'Marks Entry 7th'!AH62,"")))</f>
        <v/>
      </c>
      <c r="BF63" s="66" t="str">
        <f t="shared" si="27"/>
        <v/>
      </c>
      <c r="BG63" s="63">
        <f t="shared" si="28"/>
        <v>0</v>
      </c>
      <c r="BH63" s="68" t="str">
        <f>IF(OR($E63="",$G63=""),"",IF(AND($E$3=6),'Marks Entry 6th'!AI62,IF(AND($E$3=7),'Marks Entry 7th'!AI62,"")))</f>
        <v/>
      </c>
      <c r="BI63" s="68" t="str">
        <f>IF(OR($E63="",$G63=""),"",IF(AND($E$3=6),'Marks Entry 6th'!AJ62,IF(AND($E$3=7),'Marks Entry 7th'!AJ62,"")))</f>
        <v/>
      </c>
      <c r="BJ63" s="66" t="str">
        <f t="shared" si="29"/>
        <v/>
      </c>
      <c r="BK63" s="63" t="str">
        <f t="shared" si="30"/>
        <v/>
      </c>
      <c r="BL63" s="109">
        <f t="shared" si="31"/>
        <v>0</v>
      </c>
      <c r="BM63" s="109" t="str">
        <f t="shared" si="32"/>
        <v/>
      </c>
      <c r="BN63" s="109" t="str">
        <f t="shared" si="33"/>
        <v/>
      </c>
      <c r="BO63" s="109" t="str">
        <f t="shared" si="34"/>
        <v/>
      </c>
      <c r="BP63" s="109" t="str">
        <f t="shared" si="35"/>
        <v/>
      </c>
      <c r="BQ63" s="111" t="str">
        <f t="shared" si="36"/>
        <v/>
      </c>
      <c r="BR63" s="121" t="str">
        <f>IF(OR($E63="",$G63=""),"",IF(AND($E$3=6),'Marks Entry 6th'!AK62,IF(AND($E$3=7),'Marks Entry 7th'!AK62,"")))</f>
        <v/>
      </c>
      <c r="BS63" s="121" t="str">
        <f>IF(OR($E63="",$G63=""),"",IF(AND($E$3=6),'Marks Entry 6th'!AL62,IF(AND($E$3=7),'Marks Entry 7th'!AL62,"")))</f>
        <v/>
      </c>
      <c r="BT63" s="121" t="str">
        <f>IF(OR($E63="",$G63=""),"",IF(AND($E$3=6),'Marks Entry 6th'!AM62,IF(AND($E$3=7),'Marks Entry 7th'!AM62,"")))</f>
        <v/>
      </c>
      <c r="BU63" s="121" t="str">
        <f>IF(OR($E63="",$G63=""),"",IF(AND($E$3=6),'Marks Entry 6th'!AN62,IF(AND($E$3=7),'Marks Entry 7th'!AN62,"")))</f>
        <v/>
      </c>
      <c r="BV63" s="63" t="str">
        <f t="shared" si="37"/>
        <v/>
      </c>
      <c r="BW63" s="121" t="str">
        <f>IF(OR($E63="",$G63=""),"",IF(AND($E$3=6),'Marks Entry 6th'!AO62,IF(AND($E$3=7),'Marks Entry 7th'!AO62,"")))</f>
        <v/>
      </c>
      <c r="BX63" s="121" t="str">
        <f>IF(OR($E63="",$G63=""),"",IF(AND($E$3=6),'Marks Entry 6th'!AP62,IF(AND($E$3=7),'Marks Entry 7th'!AP62,"")))</f>
        <v/>
      </c>
      <c r="BY63" s="66" t="str">
        <f t="shared" si="38"/>
        <v/>
      </c>
      <c r="BZ63" s="63">
        <f t="shared" si="39"/>
        <v>0</v>
      </c>
      <c r="CA63" s="68" t="str">
        <f>IF(OR($E63="",$G63=""),"",IF(AND($E$3=6),'Marks Entry 6th'!AQ62,IF(AND($E$3=7),'Marks Entry 7th'!AQ62,"")))</f>
        <v/>
      </c>
      <c r="CB63" s="68" t="str">
        <f>IF(OR($E63="",$G63=""),"",IF(AND($E$3=6),'Marks Entry 6th'!AR62,IF(AND($E$3=7),'Marks Entry 7th'!AR62,"")))</f>
        <v/>
      </c>
      <c r="CC63" s="66" t="str">
        <f t="shared" si="40"/>
        <v/>
      </c>
      <c r="CD63" s="63" t="str">
        <f t="shared" si="41"/>
        <v/>
      </c>
      <c r="CE63" s="109">
        <f t="shared" si="42"/>
        <v>0</v>
      </c>
      <c r="CF63" s="109" t="str">
        <f t="shared" si="43"/>
        <v/>
      </c>
      <c r="CG63" s="109" t="str">
        <f t="shared" si="44"/>
        <v/>
      </c>
      <c r="CH63" s="109" t="str">
        <f t="shared" si="45"/>
        <v/>
      </c>
      <c r="CI63" s="109" t="str">
        <f t="shared" si="46"/>
        <v/>
      </c>
      <c r="CJ63" s="111" t="str">
        <f t="shared" si="47"/>
        <v/>
      </c>
      <c r="CK63" s="121" t="str">
        <f>IF(OR($E63="",$G63=""),"",IF(AND($E$3=6),'Marks Entry 6th'!AS62,IF(AND($E$3=7),'Marks Entry 7th'!AS62,"")))</f>
        <v/>
      </c>
      <c r="CL63" s="121" t="str">
        <f>IF(OR($E63="",$G63=""),"",IF(AND($E$3=6),'Marks Entry 6th'!AT62,IF(AND($E$3=7),'Marks Entry 7th'!AT62,"")))</f>
        <v/>
      </c>
      <c r="CM63" s="121" t="str">
        <f>IF(OR($E63="",$G63=""),"",IF(AND($E$3=6),'Marks Entry 6th'!AU62,IF(AND($E$3=7),'Marks Entry 7th'!AU62,"")))</f>
        <v/>
      </c>
      <c r="CN63" s="121" t="str">
        <f>IF(OR($E63="",$G63=""),"",IF(AND($E$3=6),'Marks Entry 6th'!AV62,IF(AND($E$3=7),'Marks Entry 7th'!AV62,"")))</f>
        <v/>
      </c>
      <c r="CO63" s="63" t="str">
        <f t="shared" si="48"/>
        <v/>
      </c>
      <c r="CP63" s="121" t="str">
        <f>IF(OR($E63="",$G63=""),"",IF(AND($E$3=6),'Marks Entry 6th'!AW62,IF(AND($E$3=7),'Marks Entry 7th'!AW62,"")))</f>
        <v/>
      </c>
      <c r="CQ63" s="121" t="str">
        <f>IF(OR($E63="",$G63=""),"",IF(AND($E$3=6),'Marks Entry 6th'!AX62,IF(AND($E$3=7),'Marks Entry 7th'!AX62,"")))</f>
        <v/>
      </c>
      <c r="CR63" s="66" t="str">
        <f t="shared" si="49"/>
        <v/>
      </c>
      <c r="CS63" s="63">
        <f t="shared" si="50"/>
        <v>0</v>
      </c>
      <c r="CT63" s="68" t="str">
        <f>IF(OR($E63="",$G63=""),"",IF(AND($E$3=6),'Marks Entry 6th'!AY62,IF(AND($E$3=7),'Marks Entry 7th'!AY62,"")))</f>
        <v/>
      </c>
      <c r="CU63" s="68" t="str">
        <f>IF(OR($E63="",$G63=""),"",IF(AND($E$3=6),'Marks Entry 6th'!AZ62,IF(AND($E$3=7),'Marks Entry 7th'!AZ62,"")))</f>
        <v/>
      </c>
      <c r="CV63" s="66" t="str">
        <f t="shared" si="51"/>
        <v/>
      </c>
      <c r="CW63" s="63" t="str">
        <f t="shared" si="52"/>
        <v/>
      </c>
      <c r="CX63" s="109">
        <f t="shared" si="53"/>
        <v>0</v>
      </c>
      <c r="CY63" s="109" t="str">
        <f t="shared" si="54"/>
        <v/>
      </c>
      <c r="CZ63" s="109" t="str">
        <f t="shared" si="55"/>
        <v/>
      </c>
      <c r="DA63" s="109" t="str">
        <f t="shared" si="56"/>
        <v/>
      </c>
      <c r="DB63" s="109" t="str">
        <f t="shared" si="57"/>
        <v/>
      </c>
      <c r="DC63" s="111" t="str">
        <f t="shared" si="58"/>
        <v/>
      </c>
      <c r="DD63" s="121" t="str">
        <f>IF(OR($E63="",$G63=""),"",IF(AND($E$3=6),'Marks Entry 6th'!BA62,IF(AND($E$3=7),'Marks Entry 7th'!BA62,"")))</f>
        <v/>
      </c>
      <c r="DE63" s="121" t="str">
        <f>IF(OR($E63="",$G63=""),"",IF(AND($E$3=6),'Marks Entry 6th'!BB62,IF(AND($E$3=7),'Marks Entry 7th'!BB62,"")))</f>
        <v/>
      </c>
      <c r="DF63" s="121" t="str">
        <f>IF(OR($E63="",$G63=""),"",IF(AND($E$3=6),'Marks Entry 6th'!BC62,IF(AND($E$3=7),'Marks Entry 7th'!BC62,"")))</f>
        <v/>
      </c>
      <c r="DG63" s="121" t="str">
        <f>IF(OR($E63="",$G63=""),"",IF(AND($E$3=6),'Marks Entry 6th'!BD62,IF(AND($E$3=7),'Marks Entry 7th'!BD62,"")))</f>
        <v/>
      </c>
      <c r="DH63" s="63" t="str">
        <f t="shared" si="59"/>
        <v/>
      </c>
      <c r="DI63" s="121" t="str">
        <f>IF(OR($E63="",$G63=""),"",IF(AND($E$3=6),'Marks Entry 6th'!BE62,IF(AND($E$3=7),'Marks Entry 7th'!BE62,"")))</f>
        <v/>
      </c>
      <c r="DJ63" s="121" t="str">
        <f>IF(OR($E63="",$G63=""),"",IF(AND($E$3=6),'Marks Entry 6th'!BF62,IF(AND($E$3=7),'Marks Entry 7th'!BF62,"")))</f>
        <v/>
      </c>
      <c r="DK63" s="66" t="str">
        <f t="shared" si="60"/>
        <v/>
      </c>
      <c r="DL63" s="63">
        <f t="shared" si="61"/>
        <v>0</v>
      </c>
      <c r="DM63" s="68" t="str">
        <f>IF(OR($E63="",$G63=""),"",IF(AND($E$3=6),'Marks Entry 6th'!BG62,IF(AND($E$3=7),'Marks Entry 7th'!BG62,"")))</f>
        <v/>
      </c>
      <c r="DN63" s="68" t="str">
        <f>IF(OR($E63="",$G63=""),"",IF(AND($E$3=6),'Marks Entry 6th'!BH62,IF(AND($E$3=7),'Marks Entry 7th'!BH62,"")))</f>
        <v/>
      </c>
      <c r="DO63" s="66" t="str">
        <f t="shared" si="62"/>
        <v/>
      </c>
      <c r="DP63" s="63" t="str">
        <f t="shared" si="63"/>
        <v/>
      </c>
      <c r="DQ63" s="109">
        <f t="shared" si="64"/>
        <v>0</v>
      </c>
      <c r="DR63" s="109" t="str">
        <f t="shared" si="65"/>
        <v/>
      </c>
      <c r="DS63" s="109" t="str">
        <f t="shared" si="66"/>
        <v/>
      </c>
      <c r="DT63" s="109" t="str">
        <f t="shared" si="67"/>
        <v/>
      </c>
      <c r="DU63" s="109" t="str">
        <f t="shared" si="68"/>
        <v/>
      </c>
      <c r="DV63" s="111" t="str">
        <f t="shared" si="69"/>
        <v/>
      </c>
      <c r="DW63" s="53" t="str">
        <f>IF(OR($E63="",$G63=""),"",IF(AND($E$3=6),'Marks Entry 6th'!BI62,IF(AND($E$3=7),'Marks Entry 7th'!BI62,"")))</f>
        <v/>
      </c>
      <c r="DX63" s="53" t="str">
        <f>IF(OR($E63="",$G63=""),"",IF(AND($E$3=6),'Marks Entry 6th'!BJ62,IF(AND($E$3=7),'Marks Entry 7th'!BJ62,"")))</f>
        <v/>
      </c>
      <c r="DY63" s="53" t="str">
        <f>IF(OR($E63="",$G63=""),"",IF(AND($E$3=6),'Marks Entry 6th'!BK62,IF(AND($E$3=7),'Marks Entry 7th'!BK62,"")))</f>
        <v/>
      </c>
      <c r="DZ63" s="53" t="str">
        <f>IF(OR($E63="",$G63=""),"",IF(AND($E$3=6),'Marks Entry 6th'!BL62,IF(AND($E$3=7),'Marks Entry 7th'!BL62,"")))</f>
        <v/>
      </c>
      <c r="EA63" s="53" t="str">
        <f>IF(OR($E63="",$G63=""),"",IF(AND($E$3=6),'Marks Entry 6th'!BM62,IF(AND($E$3=7),'Marks Entry 7th'!BM62,"")))</f>
        <v/>
      </c>
      <c r="EB63" s="122" t="str">
        <f t="shared" si="70"/>
        <v/>
      </c>
      <c r="EC63" s="123">
        <f t="shared" si="71"/>
        <v>0</v>
      </c>
      <c r="ED63" s="123" t="str">
        <f t="shared" si="72"/>
        <v/>
      </c>
      <c r="EE63" s="123" t="str">
        <f t="shared" si="73"/>
        <v/>
      </c>
      <c r="EF63" s="110" t="str">
        <f t="shared" si="74"/>
        <v/>
      </c>
      <c r="EG63" s="53" t="str">
        <f>IF(OR($E63="",$G63=""),"",IF(AND($E$3=6),'Marks Entry 6th'!BN62,IF(AND($E$3=7),'Marks Entry 7th'!BN62,"")))</f>
        <v/>
      </c>
      <c r="EH63" s="53" t="str">
        <f>IF(OR($E63="",$G63=""),"",IF(AND($E$3=6),'Marks Entry 6th'!BO62,IF(AND($E$3=7),'Marks Entry 7th'!BO62,"")))</f>
        <v/>
      </c>
      <c r="EI63" s="53" t="str">
        <f>IF(OR($E63="",$G63=""),"",IF(AND($E$3=6),'Marks Entry 6th'!BP62,IF(AND($E$3=7),'Marks Entry 7th'!BP62,"")))</f>
        <v/>
      </c>
      <c r="EJ63" s="53" t="str">
        <f>IF(OR($E63="",$G63=""),"",IF(AND($E$3=6),'Marks Entry 6th'!BQ62,IF(AND($E$3=7),'Marks Entry 7th'!BQ62,"")))</f>
        <v/>
      </c>
      <c r="EK63" s="53" t="str">
        <f>IF(OR($E63="",$G63=""),"",IF(AND($E$3=6),'Marks Entry 6th'!BR62,IF(AND($E$3=7),'Marks Entry 7th'!BR62,"")))</f>
        <v/>
      </c>
      <c r="EL63" s="122" t="str">
        <f t="shared" si="75"/>
        <v/>
      </c>
      <c r="EM63" s="123">
        <f t="shared" si="76"/>
        <v>0</v>
      </c>
      <c r="EN63" s="123" t="str">
        <f t="shared" si="77"/>
        <v/>
      </c>
      <c r="EO63" s="123" t="str">
        <f t="shared" si="78"/>
        <v/>
      </c>
      <c r="EP63" s="110" t="str">
        <f t="shared" si="79"/>
        <v/>
      </c>
      <c r="EQ63" s="53" t="str">
        <f>IF(OR($E63="",$G63=""),"",IF(AND($E$3=6),'Marks Entry 6th'!BS62,IF(AND($E$3=7),'Marks Entry 7th'!BS62,"")))</f>
        <v/>
      </c>
      <c r="ER63" s="53" t="str">
        <f>IF(OR($E63="",$G63=""),"",IF(AND($E$3=6),'Marks Entry 6th'!BT62,IF(AND($E$3=7),'Marks Entry 7th'!BT62,"")))</f>
        <v/>
      </c>
      <c r="ES63" s="53" t="str">
        <f>IF(OR($E63="",$G63=""),"",IF(AND($E$3=6),'Marks Entry 6th'!BU62,IF(AND($E$3=7),'Marks Entry 7th'!BU62,"")))</f>
        <v/>
      </c>
      <c r="ET63" s="53" t="str">
        <f>IF(OR($E63="",$G63=""),"",IF(AND($E$3=6),'Marks Entry 6th'!BV62,IF(AND($E$3=7),'Marks Entry 7th'!BV62,"")))</f>
        <v/>
      </c>
      <c r="EU63" s="53" t="str">
        <f>IF(OR($E63="",$G63=""),"",IF(AND($E$3=6),'Marks Entry 6th'!BW62,IF(AND($E$3=7),'Marks Entry 7th'!BW62,"")))</f>
        <v/>
      </c>
      <c r="EV63" s="122" t="str">
        <f t="shared" si="80"/>
        <v/>
      </c>
      <c r="EW63" s="123">
        <f t="shared" si="81"/>
        <v>0</v>
      </c>
      <c r="EX63" s="123" t="str">
        <f t="shared" si="82"/>
        <v/>
      </c>
      <c r="EY63" s="123" t="str">
        <f t="shared" si="83"/>
        <v/>
      </c>
      <c r="EZ63" s="110" t="str">
        <f t="shared" si="84"/>
        <v/>
      </c>
      <c r="FA63" s="373" t="str">
        <f>IF(OR($E63="",$G63=""),"",IF(AND('Marks Entry 6th'!BX62="",'Marks Entry 7th'!BX62=""),"",IF(AND($E$3=6),'Marks Entry 6th'!BX62,IF(AND($E$3=7),'Marks Entry 7th'!BX62,""))))</f>
        <v/>
      </c>
      <c r="FB63" s="373" t="str">
        <f>IF(OR($E63="",$G63=""),"",IF(AND('Marks Entry 6th'!BY62="",'Marks Entry 7th'!BY62=""),"",IF(AND($E$3=6),'Marks Entry 6th'!BY62,IF(AND($E$3=7),'Marks Entry 7th'!BY62,""))))</f>
        <v/>
      </c>
      <c r="FC63" s="374" t="str">
        <f t="shared" si="85"/>
        <v/>
      </c>
      <c r="FD63" s="110" t="str">
        <f t="shared" si="86"/>
        <v/>
      </c>
      <c r="FE63" s="373" t="str">
        <f>IF(OR($E63="",$G63=""),"",IF(AND('Marks Entry 6th'!BZ62="",'Marks Entry 7th'!BZ62=""),"",IF(AND($E$3=6),'Marks Entry 6th'!BZ62,IF(AND($E$3=7),'Marks Entry 7th'!BZ62,""))))</f>
        <v/>
      </c>
      <c r="FF63" s="373" t="str">
        <f>IF(OR($E63="",$G63=""),"",IF(AND('Marks Entry 6th'!CA62="",'Marks Entry 7th'!CA62=""),"",IF(AND($E$3=6),'Marks Entry 6th'!CA62,IF(AND($E$3=7),'Marks Entry 7th'!CA62,""))))</f>
        <v/>
      </c>
      <c r="FG63" s="374" t="str">
        <f t="shared" si="87"/>
        <v/>
      </c>
      <c r="FH63" s="110" t="str">
        <f t="shared" si="88"/>
        <v/>
      </c>
      <c r="FI63" s="79" t="str">
        <f t="shared" si="89"/>
        <v/>
      </c>
      <c r="FJ63" s="335" t="str">
        <f t="shared" si="90"/>
        <v/>
      </c>
      <c r="FK63" s="85" t="str">
        <f t="shared" si="91"/>
        <v/>
      </c>
      <c r="FL63" s="226" t="str">
        <f t="shared" si="92"/>
        <v/>
      </c>
      <c r="FM63" s="86" t="str">
        <f t="shared" si="93"/>
        <v/>
      </c>
      <c r="FN63" s="334" t="str">
        <f>IFERROR(IF(B63="NSO","NSO",IF(OR(D63="",G63="",F63=""),"",IF(AND(FJ63&gt;=36,'Master sheet'!$D$11="Hindi"),"कक्षा क्रमोन्नत",IF(AND(FJ63&gt;=36,'Master sheet'!$D$11="English"),"Promoted",IF(AND(FJ63&lt;36,'Master sheet'!$D$11="Hindi"),"पुनः परीक्षा","Re-Exam"))))),"")</f>
        <v/>
      </c>
      <c r="FO63" s="54" t="str">
        <f>IF(OR($E63="",$G63=""),"",IF(AND($E$3=6,'Marks Entry 6th'!CB62=""),"",IF(AND($E$3=7,'Marks Entry 7th'!CB62=""),"",IF(AND($E$3=6),'Marks Entry 6th'!CB62,IF(AND($E$3=7),'Marks Entry 7th'!CB62,"")))))</f>
        <v/>
      </c>
      <c r="FP63" s="54" t="str">
        <f>IF(OR($E63="",$G63=""),"",IF(AND($E$3=6,'Marks Entry 6th'!CC62=""),"",IF(AND($E$3=7,'Marks Entry 7th'!CC62=""),"",IF(AND($E$3=6),'Marks Entry 6th'!CC62,IF(AND($E$3=7),'Marks Entry 7th'!CC62,"")))))</f>
        <v/>
      </c>
      <c r="FQ63" s="55"/>
      <c r="FY63" s="57">
        <f>IF(AND($E$3=6),'Marks Entry 6th'!I62,IF(AND($E$3=7),'Marks Entry 7th'!I62,""))</f>
        <v>0</v>
      </c>
      <c r="FZ63" s="57">
        <f t="shared" si="94"/>
        <v>0</v>
      </c>
    </row>
    <row r="64" spans="1:182" ht="18.95" customHeight="1">
      <c r="A64" s="69">
        <v>57</v>
      </c>
      <c r="B64" s="69" t="str">
        <f>IF(OR(FY64=0,FY64=""),"",IF(AND($E$3=6),'Marks Entry 6th'!I63,IF(AND($E$3=7),'Marks Entry 7th'!I63,"")))</f>
        <v/>
      </c>
      <c r="C64" s="70" t="str">
        <f>IF(OR(B64=0,B64=""),"",IF(AND($E$3=6,'Marks Entry 6th'!B63=""),"",IF(AND($E$3=7,'Marks Entry 7th'!B63=""),"",IF(AND($E$3=6,'Marks Entry 6th'!B63),'Marks Entry 6th'!B63,IF(AND($E$3=7),'Marks Entry 7th'!B63,"")))))</f>
        <v/>
      </c>
      <c r="D64" s="70" t="str">
        <f>IF(OR(B64=0,B64=""),"",IF(AND($E$3=6,'Marks Entry 6th'!C63=""),"",IF(AND($E$3=7,'Marks Entry 7th'!C63=""),"",IF(AND($E$3=6),'Marks Entry 6th'!C63,IF(AND($E$3=7),'Marks Entry 7th'!C63,"")))))</f>
        <v/>
      </c>
      <c r="E64" s="307" t="str">
        <f>IF(OR(B64=0,B64=""),"",IF(AND($E$3=6,'Marks Entry 6th'!E63=""),"",IF(AND($E$3=7,'Marks Entry 7th'!E63=""),"",IF(AND($E$3=6),'Marks Entry 6th'!E63,IF(AND($E$3=7),'Marks Entry 7th'!E63,"")))))</f>
        <v/>
      </c>
      <c r="F64" s="70" t="str">
        <f>IF(OR(B64=0,B64=""),"",IF(AND($E$3=6,'Marks Entry 6th'!D63=""),"",IF(AND($E$3=7,'Marks Entry 7th'!D63=""),"",IF(AND($E$3=6),'Marks Entry 6th'!D63,IF(AND($E$3=7),'Marks Entry 7th'!D63,"")))))</f>
        <v/>
      </c>
      <c r="G64" s="306" t="str">
        <f>IF(OR(B64=0,B64=""),"",IF(AND($E$3=6,'Marks Entry 6th'!F63=""),"",IF(AND($E$3=7,'Marks Entry 7th'!F63=""),"",IF(AND($E$3=6),UPPER('Marks Entry 6th'!F63),IF(AND($E$3=7),UPPER('Marks Entry 7th'!F63),"")))))</f>
        <v/>
      </c>
      <c r="H64" s="306" t="str">
        <f>IF(OR(B64=0,B64=""),"",IF(AND($E$3=6,'Marks Entry 6th'!G63=""),"",IF(AND($E$3=7,'Marks Entry 7th'!G63=""),"",IF(AND($E$3=6),UPPER('Marks Entry 6th'!G63),IF(AND($E$3=7),UPPER('Marks Entry 7th'!G63),"")))))</f>
        <v/>
      </c>
      <c r="I64" s="306" t="str">
        <f>IF(OR(B64=0,B64=""),"",IF(AND($E$3=6,'Marks Entry 6th'!H63=""),"",IF(AND($E$3=7,'Marks Entry 7th'!H63=""),"",IF(AND($E$3=6),UPPER('Marks Entry 6th'!H63),IF(AND($E$3=7),UPPER('Marks Entry 7th'!H63),"")))))</f>
        <v/>
      </c>
      <c r="J64" s="65" t="str">
        <f>IF(OR(B64=0,B64=""),"",IF(AND($E$3=6,'Marks Entry 6th'!J63=""),"",IF(AND($E$3=7,'Marks Entry 7th'!J63=""),"",IF(AND($E$3=6),'Marks Entry 6th'!J63,IF(AND($E$3=7),'Marks Entry 7th'!J63,"")))))</f>
        <v/>
      </c>
      <c r="K64" s="65" t="str">
        <f>IF(OR(B64=0,B64=""),"",IF(AND($E$3=6,'Marks Entry 6th'!K63=""),"",IF(AND($E$3=7,'Marks Entry 7th'!K63=""),"",IF(AND($E$3=6),'Marks Entry 6th'!K63,IF(AND($E$3=7),'Marks Entry 7th'!K63,"")))))</f>
        <v/>
      </c>
      <c r="L64" s="121" t="str">
        <f>IF(OR($E64="",$G64=""),"",IF(AND($E$3=6),'Marks Entry 6th'!L63,IF(AND($E$3=7),'Marks Entry 7th'!L63,"")))</f>
        <v/>
      </c>
      <c r="M64" s="121" t="str">
        <f>IF(OR($E64="",$G64=""),"",IF(AND($E$3=6),'Marks Entry 6th'!M63,IF(AND($E$3=7),'Marks Entry 7th'!M63,"")))</f>
        <v/>
      </c>
      <c r="N64" s="121" t="str">
        <f>IF(OR($E64="",$G64=""),"",IF(AND($E$3=6),'Marks Entry 6th'!N63,IF(AND($E$3=7),'Marks Entry 7th'!N63,"")))</f>
        <v/>
      </c>
      <c r="O64" s="121" t="str">
        <f>IF(OR($E64="",$G64=""),"",IF(AND($E$3=6),'Marks Entry 6th'!O63,IF(AND($E$3=7),'Marks Entry 7th'!O63,"")))</f>
        <v/>
      </c>
      <c r="P64" s="63" t="str">
        <f t="shared" si="4"/>
        <v/>
      </c>
      <c r="Q64" s="121" t="str">
        <f>IF(OR($E64="",$G64=""),"",IF(AND($E$3=6),'Marks Entry 6th'!P63,IF(AND($E$3=7),'Marks Entry 7th'!P63,"")))</f>
        <v/>
      </c>
      <c r="R64" s="121" t="str">
        <f>IF(OR($E64="",$G64=""),"",IF(AND($E$3=6),'Marks Entry 6th'!Q63,IF(AND($E$3=7),'Marks Entry 7th'!Q63,"")))</f>
        <v/>
      </c>
      <c r="S64" s="66" t="str">
        <f t="shared" si="5"/>
        <v/>
      </c>
      <c r="T64" s="63">
        <f t="shared" si="6"/>
        <v>0</v>
      </c>
      <c r="U64" s="68" t="str">
        <f>IF(OR($E64="",$G64=""),"",IF(AND($E$3=6),'Marks Entry 6th'!R63,IF(AND($E$3=7),'Marks Entry 7th'!R63,"")))</f>
        <v/>
      </c>
      <c r="V64" s="68" t="str">
        <f>IF(OR($E64="",$G64=""),"",IF(AND($E$3=6),'Marks Entry 6th'!S63,IF(AND($E$3=7),'Marks Entry 7th'!S63,"")))</f>
        <v/>
      </c>
      <c r="W64" s="67" t="str">
        <f t="shared" si="7"/>
        <v/>
      </c>
      <c r="X64" s="63" t="str">
        <f t="shared" si="8"/>
        <v/>
      </c>
      <c r="Y64" s="109">
        <f t="shared" si="9"/>
        <v>0</v>
      </c>
      <c r="Z64" s="109" t="str">
        <f t="shared" si="10"/>
        <v/>
      </c>
      <c r="AA64" s="109" t="str">
        <f t="shared" si="11"/>
        <v/>
      </c>
      <c r="AB64" s="109" t="str">
        <f t="shared" si="12"/>
        <v/>
      </c>
      <c r="AC64" s="109" t="str">
        <f t="shared" si="13"/>
        <v/>
      </c>
      <c r="AD64" s="111" t="str">
        <f t="shared" si="14"/>
        <v/>
      </c>
      <c r="AE64" s="121" t="str">
        <f>IF(OR($E64="",$G64=""),"",IF(AND($E$3=6),'Marks Entry 6th'!T63,IF(AND($E$3=7),'Marks Entry 7th'!T63,"")))</f>
        <v/>
      </c>
      <c r="AF64" s="121" t="str">
        <f>IF(OR($E64="",$G64=""),"",IF(AND($E$3=6),'Marks Entry 6th'!U63,IF(AND($E$3=7),'Marks Entry 7th'!U63,"")))</f>
        <v/>
      </c>
      <c r="AG64" s="121" t="str">
        <f>IF(OR($E64="",$G64=""),"",IF(AND($E$3=6),'Marks Entry 6th'!V63,IF(AND($E$3=7),'Marks Entry 7th'!V63,"")))</f>
        <v/>
      </c>
      <c r="AH64" s="121" t="str">
        <f>IF(OR($E64="",$G64=""),"",IF(AND($E$3=6),'Marks Entry 6th'!W63,IF(AND($E$3=7),'Marks Entry 7th'!W63,"")))</f>
        <v/>
      </c>
      <c r="AI64" s="63" t="str">
        <f t="shared" si="15"/>
        <v/>
      </c>
      <c r="AJ64" s="121" t="str">
        <f>IF(OR($E64="",$G64=""),"",IF(AND($E$3=6),'Marks Entry 6th'!X63,IF(AND($E$3=7),'Marks Entry 7th'!X63,"")))</f>
        <v/>
      </c>
      <c r="AK64" s="121" t="str">
        <f>IF(OR($E64="",$G64=""),"",IF(AND($E$3=6),'Marks Entry 6th'!Y63,IF(AND($E$3=7),'Marks Entry 7th'!Y63,"")))</f>
        <v/>
      </c>
      <c r="AL64" s="66" t="str">
        <f t="shared" si="16"/>
        <v/>
      </c>
      <c r="AM64" s="63">
        <f t="shared" si="17"/>
        <v>0</v>
      </c>
      <c r="AN64" s="68" t="str">
        <f>IF(OR($E64="",$G64=""),"",IF(AND($E$3=6),'Marks Entry 6th'!Z63,IF(AND($E$3=7),'Marks Entry 7th'!Z63,"")))</f>
        <v/>
      </c>
      <c r="AO64" s="68" t="str">
        <f>IF(OR($E64="",$G64=""),"",IF(AND($E$3=6),'Marks Entry 6th'!AA63,IF(AND($E$3=7),'Marks Entry 7th'!AA63,"")))</f>
        <v/>
      </c>
      <c r="AP64" s="66" t="str">
        <f t="shared" si="18"/>
        <v/>
      </c>
      <c r="AQ64" s="63" t="str">
        <f t="shared" si="19"/>
        <v/>
      </c>
      <c r="AR64" s="109">
        <f t="shared" si="20"/>
        <v>0</v>
      </c>
      <c r="AS64" s="109" t="str">
        <f t="shared" si="21"/>
        <v/>
      </c>
      <c r="AT64" s="109" t="str">
        <f t="shared" si="22"/>
        <v/>
      </c>
      <c r="AU64" s="109" t="str">
        <f t="shared" si="23"/>
        <v/>
      </c>
      <c r="AV64" s="109" t="str">
        <f t="shared" si="24"/>
        <v/>
      </c>
      <c r="AW64" s="111" t="str">
        <f t="shared" si="25"/>
        <v/>
      </c>
      <c r="AX64" s="314" t="str">
        <f>IF(OR($E64="",$G64=""),"",IF(AND($E$3=6),'Marks Entry 6th'!AB63,IF(AND($E$3=7),'Marks Entry 7th'!AB63,"")))</f>
        <v/>
      </c>
      <c r="AY64" s="121" t="str">
        <f>IF(OR($E64="",$G64=""),"",IF(AND($E$3=6),'Marks Entry 6th'!AC63,IF(AND($E$3=7),'Marks Entry 7th'!AC63,"")))</f>
        <v/>
      </c>
      <c r="AZ64" s="121" t="str">
        <f>IF(OR($E64="",$G64=""),"",IF(AND($E$3=6),'Marks Entry 6th'!AD63,IF(AND($E$3=7),'Marks Entry 7th'!AD63,"")))</f>
        <v/>
      </c>
      <c r="BA64" s="121" t="str">
        <f>IF(OR($E64="",$G64=""),"",IF(AND($E$3=6),'Marks Entry 6th'!AE63,IF(AND($E$3=7),'Marks Entry 7th'!AE63,"")))</f>
        <v/>
      </c>
      <c r="BB64" s="121" t="str">
        <f>IF(OR($E64="",$G64=""),"",IF(AND($E$3=6),'Marks Entry 6th'!AF63,IF(AND($E$3=7),'Marks Entry 7th'!AF63,"")))</f>
        <v/>
      </c>
      <c r="BC64" s="63" t="str">
        <f t="shared" si="26"/>
        <v/>
      </c>
      <c r="BD64" s="121" t="str">
        <f>IF(OR($E64="",$G64=""),"",IF(AND($E$3=6),'Marks Entry 6th'!AG63,IF(AND($E$3=7),'Marks Entry 7th'!AG63,"")))</f>
        <v/>
      </c>
      <c r="BE64" s="121" t="str">
        <f>IF(OR($E64="",$G64=""),"",IF(AND($E$3=6),'Marks Entry 6th'!AH63,IF(AND($E$3=7),'Marks Entry 7th'!AH63,"")))</f>
        <v/>
      </c>
      <c r="BF64" s="66" t="str">
        <f t="shared" si="27"/>
        <v/>
      </c>
      <c r="BG64" s="63">
        <f t="shared" si="28"/>
        <v>0</v>
      </c>
      <c r="BH64" s="68" t="str">
        <f>IF(OR($E64="",$G64=""),"",IF(AND($E$3=6),'Marks Entry 6th'!AI63,IF(AND($E$3=7),'Marks Entry 7th'!AI63,"")))</f>
        <v/>
      </c>
      <c r="BI64" s="68" t="str">
        <f>IF(OR($E64="",$G64=""),"",IF(AND($E$3=6),'Marks Entry 6th'!AJ63,IF(AND($E$3=7),'Marks Entry 7th'!AJ63,"")))</f>
        <v/>
      </c>
      <c r="BJ64" s="66" t="str">
        <f t="shared" si="29"/>
        <v/>
      </c>
      <c r="BK64" s="63" t="str">
        <f t="shared" si="30"/>
        <v/>
      </c>
      <c r="BL64" s="109">
        <f t="shared" si="31"/>
        <v>0</v>
      </c>
      <c r="BM64" s="109" t="str">
        <f t="shared" si="32"/>
        <v/>
      </c>
      <c r="BN64" s="109" t="str">
        <f t="shared" si="33"/>
        <v/>
      </c>
      <c r="BO64" s="109" t="str">
        <f t="shared" si="34"/>
        <v/>
      </c>
      <c r="BP64" s="109" t="str">
        <f t="shared" si="35"/>
        <v/>
      </c>
      <c r="BQ64" s="111" t="str">
        <f t="shared" si="36"/>
        <v/>
      </c>
      <c r="BR64" s="121" t="str">
        <f>IF(OR($E64="",$G64=""),"",IF(AND($E$3=6),'Marks Entry 6th'!AK63,IF(AND($E$3=7),'Marks Entry 7th'!AK63,"")))</f>
        <v/>
      </c>
      <c r="BS64" s="121" t="str">
        <f>IF(OR($E64="",$G64=""),"",IF(AND($E$3=6),'Marks Entry 6th'!AL63,IF(AND($E$3=7),'Marks Entry 7th'!AL63,"")))</f>
        <v/>
      </c>
      <c r="BT64" s="121" t="str">
        <f>IF(OR($E64="",$G64=""),"",IF(AND($E$3=6),'Marks Entry 6th'!AM63,IF(AND($E$3=7),'Marks Entry 7th'!AM63,"")))</f>
        <v/>
      </c>
      <c r="BU64" s="121" t="str">
        <f>IF(OR($E64="",$G64=""),"",IF(AND($E$3=6),'Marks Entry 6th'!AN63,IF(AND($E$3=7),'Marks Entry 7th'!AN63,"")))</f>
        <v/>
      </c>
      <c r="BV64" s="63" t="str">
        <f t="shared" si="37"/>
        <v/>
      </c>
      <c r="BW64" s="121" t="str">
        <f>IF(OR($E64="",$G64=""),"",IF(AND($E$3=6),'Marks Entry 6th'!AO63,IF(AND($E$3=7),'Marks Entry 7th'!AO63,"")))</f>
        <v/>
      </c>
      <c r="BX64" s="121" t="str">
        <f>IF(OR($E64="",$G64=""),"",IF(AND($E$3=6),'Marks Entry 6th'!AP63,IF(AND($E$3=7),'Marks Entry 7th'!AP63,"")))</f>
        <v/>
      </c>
      <c r="BY64" s="66" t="str">
        <f t="shared" si="38"/>
        <v/>
      </c>
      <c r="BZ64" s="63">
        <f t="shared" si="39"/>
        <v>0</v>
      </c>
      <c r="CA64" s="68" t="str">
        <f>IF(OR($E64="",$G64=""),"",IF(AND($E$3=6),'Marks Entry 6th'!AQ63,IF(AND($E$3=7),'Marks Entry 7th'!AQ63,"")))</f>
        <v/>
      </c>
      <c r="CB64" s="68" t="str">
        <f>IF(OR($E64="",$G64=""),"",IF(AND($E$3=6),'Marks Entry 6th'!AR63,IF(AND($E$3=7),'Marks Entry 7th'!AR63,"")))</f>
        <v/>
      </c>
      <c r="CC64" s="66" t="str">
        <f t="shared" si="40"/>
        <v/>
      </c>
      <c r="CD64" s="63" t="str">
        <f t="shared" si="41"/>
        <v/>
      </c>
      <c r="CE64" s="109">
        <f t="shared" si="42"/>
        <v>0</v>
      </c>
      <c r="CF64" s="109" t="str">
        <f t="shared" si="43"/>
        <v/>
      </c>
      <c r="CG64" s="109" t="str">
        <f t="shared" si="44"/>
        <v/>
      </c>
      <c r="CH64" s="109" t="str">
        <f t="shared" si="45"/>
        <v/>
      </c>
      <c r="CI64" s="109" t="str">
        <f t="shared" si="46"/>
        <v/>
      </c>
      <c r="CJ64" s="111" t="str">
        <f t="shared" si="47"/>
        <v/>
      </c>
      <c r="CK64" s="121" t="str">
        <f>IF(OR($E64="",$G64=""),"",IF(AND($E$3=6),'Marks Entry 6th'!AS63,IF(AND($E$3=7),'Marks Entry 7th'!AS63,"")))</f>
        <v/>
      </c>
      <c r="CL64" s="121" t="str">
        <f>IF(OR($E64="",$G64=""),"",IF(AND($E$3=6),'Marks Entry 6th'!AT63,IF(AND($E$3=7),'Marks Entry 7th'!AT63,"")))</f>
        <v/>
      </c>
      <c r="CM64" s="121" t="str">
        <f>IF(OR($E64="",$G64=""),"",IF(AND($E$3=6),'Marks Entry 6th'!AU63,IF(AND($E$3=7),'Marks Entry 7th'!AU63,"")))</f>
        <v/>
      </c>
      <c r="CN64" s="121" t="str">
        <f>IF(OR($E64="",$G64=""),"",IF(AND($E$3=6),'Marks Entry 6th'!AV63,IF(AND($E$3=7),'Marks Entry 7th'!AV63,"")))</f>
        <v/>
      </c>
      <c r="CO64" s="63" t="str">
        <f t="shared" si="48"/>
        <v/>
      </c>
      <c r="CP64" s="121" t="str">
        <f>IF(OR($E64="",$G64=""),"",IF(AND($E$3=6),'Marks Entry 6th'!AW63,IF(AND($E$3=7),'Marks Entry 7th'!AW63,"")))</f>
        <v/>
      </c>
      <c r="CQ64" s="121" t="str">
        <f>IF(OR($E64="",$G64=""),"",IF(AND($E$3=6),'Marks Entry 6th'!AX63,IF(AND($E$3=7),'Marks Entry 7th'!AX63,"")))</f>
        <v/>
      </c>
      <c r="CR64" s="66" t="str">
        <f t="shared" si="49"/>
        <v/>
      </c>
      <c r="CS64" s="63">
        <f t="shared" si="50"/>
        <v>0</v>
      </c>
      <c r="CT64" s="68" t="str">
        <f>IF(OR($E64="",$G64=""),"",IF(AND($E$3=6),'Marks Entry 6th'!AY63,IF(AND($E$3=7),'Marks Entry 7th'!AY63,"")))</f>
        <v/>
      </c>
      <c r="CU64" s="68" t="str">
        <f>IF(OR($E64="",$G64=""),"",IF(AND($E$3=6),'Marks Entry 6th'!AZ63,IF(AND($E$3=7),'Marks Entry 7th'!AZ63,"")))</f>
        <v/>
      </c>
      <c r="CV64" s="66" t="str">
        <f t="shared" si="51"/>
        <v/>
      </c>
      <c r="CW64" s="63" t="str">
        <f t="shared" si="52"/>
        <v/>
      </c>
      <c r="CX64" s="109">
        <f t="shared" si="53"/>
        <v>0</v>
      </c>
      <c r="CY64" s="109" t="str">
        <f t="shared" si="54"/>
        <v/>
      </c>
      <c r="CZ64" s="109" t="str">
        <f t="shared" si="55"/>
        <v/>
      </c>
      <c r="DA64" s="109" t="str">
        <f t="shared" si="56"/>
        <v/>
      </c>
      <c r="DB64" s="109" t="str">
        <f t="shared" si="57"/>
        <v/>
      </c>
      <c r="DC64" s="111" t="str">
        <f t="shared" si="58"/>
        <v/>
      </c>
      <c r="DD64" s="121" t="str">
        <f>IF(OR($E64="",$G64=""),"",IF(AND($E$3=6),'Marks Entry 6th'!BA63,IF(AND($E$3=7),'Marks Entry 7th'!BA63,"")))</f>
        <v/>
      </c>
      <c r="DE64" s="121" t="str">
        <f>IF(OR($E64="",$G64=""),"",IF(AND($E$3=6),'Marks Entry 6th'!BB63,IF(AND($E$3=7),'Marks Entry 7th'!BB63,"")))</f>
        <v/>
      </c>
      <c r="DF64" s="121" t="str">
        <f>IF(OR($E64="",$G64=""),"",IF(AND($E$3=6),'Marks Entry 6th'!BC63,IF(AND($E$3=7),'Marks Entry 7th'!BC63,"")))</f>
        <v/>
      </c>
      <c r="DG64" s="121" t="str">
        <f>IF(OR($E64="",$G64=""),"",IF(AND($E$3=6),'Marks Entry 6th'!BD63,IF(AND($E$3=7),'Marks Entry 7th'!BD63,"")))</f>
        <v/>
      </c>
      <c r="DH64" s="63" t="str">
        <f t="shared" si="59"/>
        <v/>
      </c>
      <c r="DI64" s="121" t="str">
        <f>IF(OR($E64="",$G64=""),"",IF(AND($E$3=6),'Marks Entry 6th'!BE63,IF(AND($E$3=7),'Marks Entry 7th'!BE63,"")))</f>
        <v/>
      </c>
      <c r="DJ64" s="121" t="str">
        <f>IF(OR($E64="",$G64=""),"",IF(AND($E$3=6),'Marks Entry 6th'!BF63,IF(AND($E$3=7),'Marks Entry 7th'!BF63,"")))</f>
        <v/>
      </c>
      <c r="DK64" s="66" t="str">
        <f t="shared" si="60"/>
        <v/>
      </c>
      <c r="DL64" s="63">
        <f t="shared" si="61"/>
        <v>0</v>
      </c>
      <c r="DM64" s="68" t="str">
        <f>IF(OR($E64="",$G64=""),"",IF(AND($E$3=6),'Marks Entry 6th'!BG63,IF(AND($E$3=7),'Marks Entry 7th'!BG63,"")))</f>
        <v/>
      </c>
      <c r="DN64" s="68" t="str">
        <f>IF(OR($E64="",$G64=""),"",IF(AND($E$3=6),'Marks Entry 6th'!BH63,IF(AND($E$3=7),'Marks Entry 7th'!BH63,"")))</f>
        <v/>
      </c>
      <c r="DO64" s="66" t="str">
        <f t="shared" si="62"/>
        <v/>
      </c>
      <c r="DP64" s="63" t="str">
        <f t="shared" si="63"/>
        <v/>
      </c>
      <c r="DQ64" s="109">
        <f t="shared" si="64"/>
        <v>0</v>
      </c>
      <c r="DR64" s="109" t="str">
        <f t="shared" si="65"/>
        <v/>
      </c>
      <c r="DS64" s="109" t="str">
        <f t="shared" si="66"/>
        <v/>
      </c>
      <c r="DT64" s="109" t="str">
        <f t="shared" si="67"/>
        <v/>
      </c>
      <c r="DU64" s="109" t="str">
        <f t="shared" si="68"/>
        <v/>
      </c>
      <c r="DV64" s="111" t="str">
        <f t="shared" si="69"/>
        <v/>
      </c>
      <c r="DW64" s="53" t="str">
        <f>IF(OR($E64="",$G64=""),"",IF(AND($E$3=6),'Marks Entry 6th'!BI63,IF(AND($E$3=7),'Marks Entry 7th'!BI63,"")))</f>
        <v/>
      </c>
      <c r="DX64" s="53" t="str">
        <f>IF(OR($E64="",$G64=""),"",IF(AND($E$3=6),'Marks Entry 6th'!BJ63,IF(AND($E$3=7),'Marks Entry 7th'!BJ63,"")))</f>
        <v/>
      </c>
      <c r="DY64" s="53" t="str">
        <f>IF(OR($E64="",$G64=""),"",IF(AND($E$3=6),'Marks Entry 6th'!BK63,IF(AND($E$3=7),'Marks Entry 7th'!BK63,"")))</f>
        <v/>
      </c>
      <c r="DZ64" s="53" t="str">
        <f>IF(OR($E64="",$G64=""),"",IF(AND($E$3=6),'Marks Entry 6th'!BL63,IF(AND($E$3=7),'Marks Entry 7th'!BL63,"")))</f>
        <v/>
      </c>
      <c r="EA64" s="53" t="str">
        <f>IF(OR($E64="",$G64=""),"",IF(AND($E$3=6),'Marks Entry 6th'!BM63,IF(AND($E$3=7),'Marks Entry 7th'!BM63,"")))</f>
        <v/>
      </c>
      <c r="EB64" s="122" t="str">
        <f t="shared" si="70"/>
        <v/>
      </c>
      <c r="EC64" s="123">
        <f t="shared" si="71"/>
        <v>0</v>
      </c>
      <c r="ED64" s="123" t="str">
        <f t="shared" si="72"/>
        <v/>
      </c>
      <c r="EE64" s="123" t="str">
        <f t="shared" si="73"/>
        <v/>
      </c>
      <c r="EF64" s="110" t="str">
        <f t="shared" si="74"/>
        <v/>
      </c>
      <c r="EG64" s="53" t="str">
        <f>IF(OR($E64="",$G64=""),"",IF(AND($E$3=6),'Marks Entry 6th'!BN63,IF(AND($E$3=7),'Marks Entry 7th'!BN63,"")))</f>
        <v/>
      </c>
      <c r="EH64" s="53" t="str">
        <f>IF(OR($E64="",$G64=""),"",IF(AND($E$3=6),'Marks Entry 6th'!BO63,IF(AND($E$3=7),'Marks Entry 7th'!BO63,"")))</f>
        <v/>
      </c>
      <c r="EI64" s="53" t="str">
        <f>IF(OR($E64="",$G64=""),"",IF(AND($E$3=6),'Marks Entry 6th'!BP63,IF(AND($E$3=7),'Marks Entry 7th'!BP63,"")))</f>
        <v/>
      </c>
      <c r="EJ64" s="53" t="str">
        <f>IF(OR($E64="",$G64=""),"",IF(AND($E$3=6),'Marks Entry 6th'!BQ63,IF(AND($E$3=7),'Marks Entry 7th'!BQ63,"")))</f>
        <v/>
      </c>
      <c r="EK64" s="53" t="str">
        <f>IF(OR($E64="",$G64=""),"",IF(AND($E$3=6),'Marks Entry 6th'!BR63,IF(AND($E$3=7),'Marks Entry 7th'!BR63,"")))</f>
        <v/>
      </c>
      <c r="EL64" s="122" t="str">
        <f t="shared" si="75"/>
        <v/>
      </c>
      <c r="EM64" s="123">
        <f t="shared" si="76"/>
        <v>0</v>
      </c>
      <c r="EN64" s="123" t="str">
        <f t="shared" si="77"/>
        <v/>
      </c>
      <c r="EO64" s="123" t="str">
        <f t="shared" si="78"/>
        <v/>
      </c>
      <c r="EP64" s="110" t="str">
        <f t="shared" si="79"/>
        <v/>
      </c>
      <c r="EQ64" s="53" t="str">
        <f>IF(OR($E64="",$G64=""),"",IF(AND($E$3=6),'Marks Entry 6th'!BS63,IF(AND($E$3=7),'Marks Entry 7th'!BS63,"")))</f>
        <v/>
      </c>
      <c r="ER64" s="53" t="str">
        <f>IF(OR($E64="",$G64=""),"",IF(AND($E$3=6),'Marks Entry 6th'!BT63,IF(AND($E$3=7),'Marks Entry 7th'!BT63,"")))</f>
        <v/>
      </c>
      <c r="ES64" s="53" t="str">
        <f>IF(OR($E64="",$G64=""),"",IF(AND($E$3=6),'Marks Entry 6th'!BU63,IF(AND($E$3=7),'Marks Entry 7th'!BU63,"")))</f>
        <v/>
      </c>
      <c r="ET64" s="53" t="str">
        <f>IF(OR($E64="",$G64=""),"",IF(AND($E$3=6),'Marks Entry 6th'!BV63,IF(AND($E$3=7),'Marks Entry 7th'!BV63,"")))</f>
        <v/>
      </c>
      <c r="EU64" s="53" t="str">
        <f>IF(OR($E64="",$G64=""),"",IF(AND($E$3=6),'Marks Entry 6th'!BW63,IF(AND($E$3=7),'Marks Entry 7th'!BW63,"")))</f>
        <v/>
      </c>
      <c r="EV64" s="122" t="str">
        <f t="shared" si="80"/>
        <v/>
      </c>
      <c r="EW64" s="123">
        <f t="shared" si="81"/>
        <v>0</v>
      </c>
      <c r="EX64" s="123" t="str">
        <f t="shared" si="82"/>
        <v/>
      </c>
      <c r="EY64" s="123" t="str">
        <f t="shared" si="83"/>
        <v/>
      </c>
      <c r="EZ64" s="110" t="str">
        <f t="shared" si="84"/>
        <v/>
      </c>
      <c r="FA64" s="373" t="str">
        <f>IF(OR($E64="",$G64=""),"",IF(AND('Marks Entry 6th'!BX63="",'Marks Entry 7th'!BX63=""),"",IF(AND($E$3=6),'Marks Entry 6th'!BX63,IF(AND($E$3=7),'Marks Entry 7th'!BX63,""))))</f>
        <v/>
      </c>
      <c r="FB64" s="373" t="str">
        <f>IF(OR($E64="",$G64=""),"",IF(AND('Marks Entry 6th'!BY63="",'Marks Entry 7th'!BY63=""),"",IF(AND($E$3=6),'Marks Entry 6th'!BY63,IF(AND($E$3=7),'Marks Entry 7th'!BY63,""))))</f>
        <v/>
      </c>
      <c r="FC64" s="374" t="str">
        <f t="shared" si="85"/>
        <v/>
      </c>
      <c r="FD64" s="110" t="str">
        <f t="shared" si="86"/>
        <v/>
      </c>
      <c r="FE64" s="373" t="str">
        <f>IF(OR($E64="",$G64=""),"",IF(AND('Marks Entry 6th'!BZ63="",'Marks Entry 7th'!BZ63=""),"",IF(AND($E$3=6),'Marks Entry 6th'!BZ63,IF(AND($E$3=7),'Marks Entry 7th'!BZ63,""))))</f>
        <v/>
      </c>
      <c r="FF64" s="373" t="str">
        <f>IF(OR($E64="",$G64=""),"",IF(AND('Marks Entry 6th'!CA63="",'Marks Entry 7th'!CA63=""),"",IF(AND($E$3=6),'Marks Entry 6th'!CA63,IF(AND($E$3=7),'Marks Entry 7th'!CA63,""))))</f>
        <v/>
      </c>
      <c r="FG64" s="374" t="str">
        <f t="shared" si="87"/>
        <v/>
      </c>
      <c r="FH64" s="110" t="str">
        <f t="shared" si="88"/>
        <v/>
      </c>
      <c r="FI64" s="79" t="str">
        <f t="shared" si="89"/>
        <v/>
      </c>
      <c r="FJ64" s="335" t="str">
        <f t="shared" si="90"/>
        <v/>
      </c>
      <c r="FK64" s="85" t="str">
        <f t="shared" si="91"/>
        <v/>
      </c>
      <c r="FL64" s="226" t="str">
        <f t="shared" si="92"/>
        <v/>
      </c>
      <c r="FM64" s="86" t="str">
        <f t="shared" si="93"/>
        <v/>
      </c>
      <c r="FN64" s="334" t="str">
        <f>IFERROR(IF(B64="NSO","NSO",IF(OR(D64="",G64="",F64=""),"",IF(AND(FJ64&gt;=36,'Master sheet'!$D$11="Hindi"),"कक्षा क्रमोन्नत",IF(AND(FJ64&gt;=36,'Master sheet'!$D$11="English"),"Promoted",IF(AND(FJ64&lt;36,'Master sheet'!$D$11="Hindi"),"पुनः परीक्षा","Re-Exam"))))),"")</f>
        <v/>
      </c>
      <c r="FO64" s="54" t="str">
        <f>IF(OR($E64="",$G64=""),"",IF(AND($E$3=6,'Marks Entry 6th'!CB63=""),"",IF(AND($E$3=7,'Marks Entry 7th'!CB63=""),"",IF(AND($E$3=6),'Marks Entry 6th'!CB63,IF(AND($E$3=7),'Marks Entry 7th'!CB63,"")))))</f>
        <v/>
      </c>
      <c r="FP64" s="54" t="str">
        <f>IF(OR($E64="",$G64=""),"",IF(AND($E$3=6,'Marks Entry 6th'!CC63=""),"",IF(AND($E$3=7,'Marks Entry 7th'!CC63=""),"",IF(AND($E$3=6),'Marks Entry 6th'!CC63,IF(AND($E$3=7),'Marks Entry 7th'!CC63,"")))))</f>
        <v/>
      </c>
      <c r="FQ64" s="55"/>
      <c r="FY64" s="57">
        <f>IF(AND($E$3=6),'Marks Entry 6th'!I63,IF(AND($E$3=7),'Marks Entry 7th'!I63,""))</f>
        <v>0</v>
      </c>
      <c r="FZ64" s="57">
        <f t="shared" si="94"/>
        <v>0</v>
      </c>
    </row>
    <row r="65" spans="1:182" ht="18.95" customHeight="1">
      <c r="A65" s="69">
        <v>58</v>
      </c>
      <c r="B65" s="69" t="str">
        <f>IF(OR(FY65=0,FY65=""),"",IF(AND($E$3=6),'Marks Entry 6th'!I64,IF(AND($E$3=7),'Marks Entry 7th'!I64,"")))</f>
        <v/>
      </c>
      <c r="C65" s="70" t="str">
        <f>IF(OR(B65=0,B65=""),"",IF(AND($E$3=6,'Marks Entry 6th'!B64=""),"",IF(AND($E$3=7,'Marks Entry 7th'!B64=""),"",IF(AND($E$3=6,'Marks Entry 6th'!B64),'Marks Entry 6th'!B64,IF(AND($E$3=7),'Marks Entry 7th'!B64,"")))))</f>
        <v/>
      </c>
      <c r="D65" s="70" t="str">
        <f>IF(OR(B65=0,B65=""),"",IF(AND($E$3=6,'Marks Entry 6th'!C64=""),"",IF(AND($E$3=7,'Marks Entry 7th'!C64=""),"",IF(AND($E$3=6),'Marks Entry 6th'!C64,IF(AND($E$3=7),'Marks Entry 7th'!C64,"")))))</f>
        <v/>
      </c>
      <c r="E65" s="307" t="str">
        <f>IF(OR(B65=0,B65=""),"",IF(AND($E$3=6,'Marks Entry 6th'!E64=""),"",IF(AND($E$3=7,'Marks Entry 7th'!E64=""),"",IF(AND($E$3=6),'Marks Entry 6th'!E64,IF(AND($E$3=7),'Marks Entry 7th'!E64,"")))))</f>
        <v/>
      </c>
      <c r="F65" s="70" t="str">
        <f>IF(OR(B65=0,B65=""),"",IF(AND($E$3=6,'Marks Entry 6th'!D64=""),"",IF(AND($E$3=7,'Marks Entry 7th'!D64=""),"",IF(AND($E$3=6),'Marks Entry 6th'!D64,IF(AND($E$3=7),'Marks Entry 7th'!D64,"")))))</f>
        <v/>
      </c>
      <c r="G65" s="306" t="str">
        <f>IF(OR(B65=0,B65=""),"",IF(AND($E$3=6,'Marks Entry 6th'!F64=""),"",IF(AND($E$3=7,'Marks Entry 7th'!F64=""),"",IF(AND($E$3=6),UPPER('Marks Entry 6th'!F64),IF(AND($E$3=7),UPPER('Marks Entry 7th'!F64),"")))))</f>
        <v/>
      </c>
      <c r="H65" s="306" t="str">
        <f>IF(OR(B65=0,B65=""),"",IF(AND($E$3=6,'Marks Entry 6th'!G64=""),"",IF(AND($E$3=7,'Marks Entry 7th'!G64=""),"",IF(AND($E$3=6),UPPER('Marks Entry 6th'!G64),IF(AND($E$3=7),UPPER('Marks Entry 7th'!G64),"")))))</f>
        <v/>
      </c>
      <c r="I65" s="306" t="str">
        <f>IF(OR(B65=0,B65=""),"",IF(AND($E$3=6,'Marks Entry 6th'!H64=""),"",IF(AND($E$3=7,'Marks Entry 7th'!H64=""),"",IF(AND($E$3=6),UPPER('Marks Entry 6th'!H64),IF(AND($E$3=7),UPPER('Marks Entry 7th'!H64),"")))))</f>
        <v/>
      </c>
      <c r="J65" s="65" t="str">
        <f>IF(OR(B65=0,B65=""),"",IF(AND($E$3=6,'Marks Entry 6th'!J64=""),"",IF(AND($E$3=7,'Marks Entry 7th'!J64=""),"",IF(AND($E$3=6),'Marks Entry 6th'!J64,IF(AND($E$3=7),'Marks Entry 7th'!J64,"")))))</f>
        <v/>
      </c>
      <c r="K65" s="65" t="str">
        <f>IF(OR(B65=0,B65=""),"",IF(AND($E$3=6,'Marks Entry 6th'!K64=""),"",IF(AND($E$3=7,'Marks Entry 7th'!K64=""),"",IF(AND($E$3=6),'Marks Entry 6th'!K64,IF(AND($E$3=7),'Marks Entry 7th'!K64,"")))))</f>
        <v/>
      </c>
      <c r="L65" s="121" t="str">
        <f>IF(OR($E65="",$G65=""),"",IF(AND($E$3=6),'Marks Entry 6th'!L64,IF(AND($E$3=7),'Marks Entry 7th'!L64,"")))</f>
        <v/>
      </c>
      <c r="M65" s="121" t="str">
        <f>IF(OR($E65="",$G65=""),"",IF(AND($E$3=6),'Marks Entry 6th'!M64,IF(AND($E$3=7),'Marks Entry 7th'!M64,"")))</f>
        <v/>
      </c>
      <c r="N65" s="121" t="str">
        <f>IF(OR($E65="",$G65=""),"",IF(AND($E$3=6),'Marks Entry 6th'!N64,IF(AND($E$3=7),'Marks Entry 7th'!N64,"")))</f>
        <v/>
      </c>
      <c r="O65" s="121" t="str">
        <f>IF(OR($E65="",$G65=""),"",IF(AND($E$3=6),'Marks Entry 6th'!O64,IF(AND($E$3=7),'Marks Entry 7th'!O64,"")))</f>
        <v/>
      </c>
      <c r="P65" s="63" t="str">
        <f t="shared" si="4"/>
        <v/>
      </c>
      <c r="Q65" s="121" t="str">
        <f>IF(OR($E65="",$G65=""),"",IF(AND($E$3=6),'Marks Entry 6th'!P64,IF(AND($E$3=7),'Marks Entry 7th'!P64,"")))</f>
        <v/>
      </c>
      <c r="R65" s="121" t="str">
        <f>IF(OR($E65="",$G65=""),"",IF(AND($E$3=6),'Marks Entry 6th'!Q64,IF(AND($E$3=7),'Marks Entry 7th'!Q64,"")))</f>
        <v/>
      </c>
      <c r="S65" s="66" t="str">
        <f t="shared" si="5"/>
        <v/>
      </c>
      <c r="T65" s="63">
        <f t="shared" si="6"/>
        <v>0</v>
      </c>
      <c r="U65" s="68" t="str">
        <f>IF(OR($E65="",$G65=""),"",IF(AND($E$3=6),'Marks Entry 6th'!R64,IF(AND($E$3=7),'Marks Entry 7th'!R64,"")))</f>
        <v/>
      </c>
      <c r="V65" s="68" t="str">
        <f>IF(OR($E65="",$G65=""),"",IF(AND($E$3=6),'Marks Entry 6th'!S64,IF(AND($E$3=7),'Marks Entry 7th'!S64,"")))</f>
        <v/>
      </c>
      <c r="W65" s="67" t="str">
        <f t="shared" si="7"/>
        <v/>
      </c>
      <c r="X65" s="63" t="str">
        <f t="shared" si="8"/>
        <v/>
      </c>
      <c r="Y65" s="109">
        <f t="shared" si="9"/>
        <v>0</v>
      </c>
      <c r="Z65" s="109" t="str">
        <f t="shared" si="10"/>
        <v/>
      </c>
      <c r="AA65" s="109" t="str">
        <f t="shared" si="11"/>
        <v/>
      </c>
      <c r="AB65" s="109" t="str">
        <f t="shared" si="12"/>
        <v/>
      </c>
      <c r="AC65" s="109" t="str">
        <f t="shared" si="13"/>
        <v/>
      </c>
      <c r="AD65" s="111" t="str">
        <f t="shared" si="14"/>
        <v/>
      </c>
      <c r="AE65" s="121" t="str">
        <f>IF(OR($E65="",$G65=""),"",IF(AND($E$3=6),'Marks Entry 6th'!T64,IF(AND($E$3=7),'Marks Entry 7th'!T64,"")))</f>
        <v/>
      </c>
      <c r="AF65" s="121" t="str">
        <f>IF(OR($E65="",$G65=""),"",IF(AND($E$3=6),'Marks Entry 6th'!U64,IF(AND($E$3=7),'Marks Entry 7th'!U64,"")))</f>
        <v/>
      </c>
      <c r="AG65" s="121" t="str">
        <f>IF(OR($E65="",$G65=""),"",IF(AND($E$3=6),'Marks Entry 6th'!V64,IF(AND($E$3=7),'Marks Entry 7th'!V64,"")))</f>
        <v/>
      </c>
      <c r="AH65" s="121" t="str">
        <f>IF(OR($E65="",$G65=""),"",IF(AND($E$3=6),'Marks Entry 6th'!W64,IF(AND($E$3=7),'Marks Entry 7th'!W64,"")))</f>
        <v/>
      </c>
      <c r="AI65" s="63" t="str">
        <f t="shared" si="15"/>
        <v/>
      </c>
      <c r="AJ65" s="121" t="str">
        <f>IF(OR($E65="",$G65=""),"",IF(AND($E$3=6),'Marks Entry 6th'!X64,IF(AND($E$3=7),'Marks Entry 7th'!X64,"")))</f>
        <v/>
      </c>
      <c r="AK65" s="121" t="str">
        <f>IF(OR($E65="",$G65=""),"",IF(AND($E$3=6),'Marks Entry 6th'!Y64,IF(AND($E$3=7),'Marks Entry 7th'!Y64,"")))</f>
        <v/>
      </c>
      <c r="AL65" s="66" t="str">
        <f t="shared" si="16"/>
        <v/>
      </c>
      <c r="AM65" s="63">
        <f t="shared" si="17"/>
        <v>0</v>
      </c>
      <c r="AN65" s="68" t="str">
        <f>IF(OR($E65="",$G65=""),"",IF(AND($E$3=6),'Marks Entry 6th'!Z64,IF(AND($E$3=7),'Marks Entry 7th'!Z64,"")))</f>
        <v/>
      </c>
      <c r="AO65" s="68" t="str">
        <f>IF(OR($E65="",$G65=""),"",IF(AND($E$3=6),'Marks Entry 6th'!AA64,IF(AND($E$3=7),'Marks Entry 7th'!AA64,"")))</f>
        <v/>
      </c>
      <c r="AP65" s="66" t="str">
        <f t="shared" si="18"/>
        <v/>
      </c>
      <c r="AQ65" s="63" t="str">
        <f t="shared" si="19"/>
        <v/>
      </c>
      <c r="AR65" s="109">
        <f t="shared" si="20"/>
        <v>0</v>
      </c>
      <c r="AS65" s="109" t="str">
        <f t="shared" si="21"/>
        <v/>
      </c>
      <c r="AT65" s="109" t="str">
        <f t="shared" si="22"/>
        <v/>
      </c>
      <c r="AU65" s="109" t="str">
        <f t="shared" si="23"/>
        <v/>
      </c>
      <c r="AV65" s="109" t="str">
        <f t="shared" si="24"/>
        <v/>
      </c>
      <c r="AW65" s="111" t="str">
        <f t="shared" si="25"/>
        <v/>
      </c>
      <c r="AX65" s="314" t="str">
        <f>IF(OR($E65="",$G65=""),"",IF(AND($E$3=6),'Marks Entry 6th'!AB64,IF(AND($E$3=7),'Marks Entry 7th'!AB64,"")))</f>
        <v/>
      </c>
      <c r="AY65" s="121" t="str">
        <f>IF(OR($E65="",$G65=""),"",IF(AND($E$3=6),'Marks Entry 6th'!AC64,IF(AND($E$3=7),'Marks Entry 7th'!AC64,"")))</f>
        <v/>
      </c>
      <c r="AZ65" s="121" t="str">
        <f>IF(OR($E65="",$G65=""),"",IF(AND($E$3=6),'Marks Entry 6th'!AD64,IF(AND($E$3=7),'Marks Entry 7th'!AD64,"")))</f>
        <v/>
      </c>
      <c r="BA65" s="121" t="str">
        <f>IF(OR($E65="",$G65=""),"",IF(AND($E$3=6),'Marks Entry 6th'!AE64,IF(AND($E$3=7),'Marks Entry 7th'!AE64,"")))</f>
        <v/>
      </c>
      <c r="BB65" s="121" t="str">
        <f>IF(OR($E65="",$G65=""),"",IF(AND($E$3=6),'Marks Entry 6th'!AF64,IF(AND($E$3=7),'Marks Entry 7th'!AF64,"")))</f>
        <v/>
      </c>
      <c r="BC65" s="63" t="str">
        <f t="shared" si="26"/>
        <v/>
      </c>
      <c r="BD65" s="121" t="str">
        <f>IF(OR($E65="",$G65=""),"",IF(AND($E$3=6),'Marks Entry 6th'!AG64,IF(AND($E$3=7),'Marks Entry 7th'!AG64,"")))</f>
        <v/>
      </c>
      <c r="BE65" s="121" t="str">
        <f>IF(OR($E65="",$G65=""),"",IF(AND($E$3=6),'Marks Entry 6th'!AH64,IF(AND($E$3=7),'Marks Entry 7th'!AH64,"")))</f>
        <v/>
      </c>
      <c r="BF65" s="66" t="str">
        <f t="shared" si="27"/>
        <v/>
      </c>
      <c r="BG65" s="63">
        <f t="shared" si="28"/>
        <v>0</v>
      </c>
      <c r="BH65" s="68" t="str">
        <f>IF(OR($E65="",$G65=""),"",IF(AND($E$3=6),'Marks Entry 6th'!AI64,IF(AND($E$3=7),'Marks Entry 7th'!AI64,"")))</f>
        <v/>
      </c>
      <c r="BI65" s="68" t="str">
        <f>IF(OR($E65="",$G65=""),"",IF(AND($E$3=6),'Marks Entry 6th'!AJ64,IF(AND($E$3=7),'Marks Entry 7th'!AJ64,"")))</f>
        <v/>
      </c>
      <c r="BJ65" s="66" t="str">
        <f t="shared" si="29"/>
        <v/>
      </c>
      <c r="BK65" s="63" t="str">
        <f t="shared" si="30"/>
        <v/>
      </c>
      <c r="BL65" s="109">
        <f t="shared" si="31"/>
        <v>0</v>
      </c>
      <c r="BM65" s="109" t="str">
        <f t="shared" si="32"/>
        <v/>
      </c>
      <c r="BN65" s="109" t="str">
        <f t="shared" si="33"/>
        <v/>
      </c>
      <c r="BO65" s="109" t="str">
        <f t="shared" si="34"/>
        <v/>
      </c>
      <c r="BP65" s="109" t="str">
        <f t="shared" si="35"/>
        <v/>
      </c>
      <c r="BQ65" s="111" t="str">
        <f t="shared" si="36"/>
        <v/>
      </c>
      <c r="BR65" s="121" t="str">
        <f>IF(OR($E65="",$G65=""),"",IF(AND($E$3=6),'Marks Entry 6th'!AK64,IF(AND($E$3=7),'Marks Entry 7th'!AK64,"")))</f>
        <v/>
      </c>
      <c r="BS65" s="121" t="str">
        <f>IF(OR($E65="",$G65=""),"",IF(AND($E$3=6),'Marks Entry 6th'!AL64,IF(AND($E$3=7),'Marks Entry 7th'!AL64,"")))</f>
        <v/>
      </c>
      <c r="BT65" s="121" t="str">
        <f>IF(OR($E65="",$G65=""),"",IF(AND($E$3=6),'Marks Entry 6th'!AM64,IF(AND($E$3=7),'Marks Entry 7th'!AM64,"")))</f>
        <v/>
      </c>
      <c r="BU65" s="121" t="str">
        <f>IF(OR($E65="",$G65=""),"",IF(AND($E$3=6),'Marks Entry 6th'!AN64,IF(AND($E$3=7),'Marks Entry 7th'!AN64,"")))</f>
        <v/>
      </c>
      <c r="BV65" s="63" t="str">
        <f t="shared" si="37"/>
        <v/>
      </c>
      <c r="BW65" s="121" t="str">
        <f>IF(OR($E65="",$G65=""),"",IF(AND($E$3=6),'Marks Entry 6th'!AO64,IF(AND($E$3=7),'Marks Entry 7th'!AO64,"")))</f>
        <v/>
      </c>
      <c r="BX65" s="121" t="str">
        <f>IF(OR($E65="",$G65=""),"",IF(AND($E$3=6),'Marks Entry 6th'!AP64,IF(AND($E$3=7),'Marks Entry 7th'!AP64,"")))</f>
        <v/>
      </c>
      <c r="BY65" s="66" t="str">
        <f t="shared" si="38"/>
        <v/>
      </c>
      <c r="BZ65" s="63">
        <f t="shared" si="39"/>
        <v>0</v>
      </c>
      <c r="CA65" s="68" t="str">
        <f>IF(OR($E65="",$G65=""),"",IF(AND($E$3=6),'Marks Entry 6th'!AQ64,IF(AND($E$3=7),'Marks Entry 7th'!AQ64,"")))</f>
        <v/>
      </c>
      <c r="CB65" s="68" t="str">
        <f>IF(OR($E65="",$G65=""),"",IF(AND($E$3=6),'Marks Entry 6th'!AR64,IF(AND($E$3=7),'Marks Entry 7th'!AR64,"")))</f>
        <v/>
      </c>
      <c r="CC65" s="66" t="str">
        <f t="shared" si="40"/>
        <v/>
      </c>
      <c r="CD65" s="63" t="str">
        <f t="shared" si="41"/>
        <v/>
      </c>
      <c r="CE65" s="109">
        <f t="shared" si="42"/>
        <v>0</v>
      </c>
      <c r="CF65" s="109" t="str">
        <f t="shared" si="43"/>
        <v/>
      </c>
      <c r="CG65" s="109" t="str">
        <f t="shared" si="44"/>
        <v/>
      </c>
      <c r="CH65" s="109" t="str">
        <f t="shared" si="45"/>
        <v/>
      </c>
      <c r="CI65" s="109" t="str">
        <f t="shared" si="46"/>
        <v/>
      </c>
      <c r="CJ65" s="111" t="str">
        <f t="shared" si="47"/>
        <v/>
      </c>
      <c r="CK65" s="121" t="str">
        <f>IF(OR($E65="",$G65=""),"",IF(AND($E$3=6),'Marks Entry 6th'!AS64,IF(AND($E$3=7),'Marks Entry 7th'!AS64,"")))</f>
        <v/>
      </c>
      <c r="CL65" s="121" t="str">
        <f>IF(OR($E65="",$G65=""),"",IF(AND($E$3=6),'Marks Entry 6th'!AT64,IF(AND($E$3=7),'Marks Entry 7th'!AT64,"")))</f>
        <v/>
      </c>
      <c r="CM65" s="121" t="str">
        <f>IF(OR($E65="",$G65=""),"",IF(AND($E$3=6),'Marks Entry 6th'!AU64,IF(AND($E$3=7),'Marks Entry 7th'!AU64,"")))</f>
        <v/>
      </c>
      <c r="CN65" s="121" t="str">
        <f>IF(OR($E65="",$G65=""),"",IF(AND($E$3=6),'Marks Entry 6th'!AV64,IF(AND($E$3=7),'Marks Entry 7th'!AV64,"")))</f>
        <v/>
      </c>
      <c r="CO65" s="63" t="str">
        <f t="shared" si="48"/>
        <v/>
      </c>
      <c r="CP65" s="121" t="str">
        <f>IF(OR($E65="",$G65=""),"",IF(AND($E$3=6),'Marks Entry 6th'!AW64,IF(AND($E$3=7),'Marks Entry 7th'!AW64,"")))</f>
        <v/>
      </c>
      <c r="CQ65" s="121" t="str">
        <f>IF(OR($E65="",$G65=""),"",IF(AND($E$3=6),'Marks Entry 6th'!AX64,IF(AND($E$3=7),'Marks Entry 7th'!AX64,"")))</f>
        <v/>
      </c>
      <c r="CR65" s="66" t="str">
        <f t="shared" si="49"/>
        <v/>
      </c>
      <c r="CS65" s="63">
        <f t="shared" si="50"/>
        <v>0</v>
      </c>
      <c r="CT65" s="68" t="str">
        <f>IF(OR($E65="",$G65=""),"",IF(AND($E$3=6),'Marks Entry 6th'!AY64,IF(AND($E$3=7),'Marks Entry 7th'!AY64,"")))</f>
        <v/>
      </c>
      <c r="CU65" s="68" t="str">
        <f>IF(OR($E65="",$G65=""),"",IF(AND($E$3=6),'Marks Entry 6th'!AZ64,IF(AND($E$3=7),'Marks Entry 7th'!AZ64,"")))</f>
        <v/>
      </c>
      <c r="CV65" s="66" t="str">
        <f t="shared" si="51"/>
        <v/>
      </c>
      <c r="CW65" s="63" t="str">
        <f t="shared" si="52"/>
        <v/>
      </c>
      <c r="CX65" s="109">
        <f t="shared" si="53"/>
        <v>0</v>
      </c>
      <c r="CY65" s="109" t="str">
        <f t="shared" si="54"/>
        <v/>
      </c>
      <c r="CZ65" s="109" t="str">
        <f t="shared" si="55"/>
        <v/>
      </c>
      <c r="DA65" s="109" t="str">
        <f t="shared" si="56"/>
        <v/>
      </c>
      <c r="DB65" s="109" t="str">
        <f t="shared" si="57"/>
        <v/>
      </c>
      <c r="DC65" s="111" t="str">
        <f t="shared" si="58"/>
        <v/>
      </c>
      <c r="DD65" s="121" t="str">
        <f>IF(OR($E65="",$G65=""),"",IF(AND($E$3=6),'Marks Entry 6th'!BA64,IF(AND($E$3=7),'Marks Entry 7th'!BA64,"")))</f>
        <v/>
      </c>
      <c r="DE65" s="121" t="str">
        <f>IF(OR($E65="",$G65=""),"",IF(AND($E$3=6),'Marks Entry 6th'!BB64,IF(AND($E$3=7),'Marks Entry 7th'!BB64,"")))</f>
        <v/>
      </c>
      <c r="DF65" s="121" t="str">
        <f>IF(OR($E65="",$G65=""),"",IF(AND($E$3=6),'Marks Entry 6th'!BC64,IF(AND($E$3=7),'Marks Entry 7th'!BC64,"")))</f>
        <v/>
      </c>
      <c r="DG65" s="121" t="str">
        <f>IF(OR($E65="",$G65=""),"",IF(AND($E$3=6),'Marks Entry 6th'!BD64,IF(AND($E$3=7),'Marks Entry 7th'!BD64,"")))</f>
        <v/>
      </c>
      <c r="DH65" s="63" t="str">
        <f t="shared" si="59"/>
        <v/>
      </c>
      <c r="DI65" s="121" t="str">
        <f>IF(OR($E65="",$G65=""),"",IF(AND($E$3=6),'Marks Entry 6th'!BE64,IF(AND($E$3=7),'Marks Entry 7th'!BE64,"")))</f>
        <v/>
      </c>
      <c r="DJ65" s="121" t="str">
        <f>IF(OR($E65="",$G65=""),"",IF(AND($E$3=6),'Marks Entry 6th'!BF64,IF(AND($E$3=7),'Marks Entry 7th'!BF64,"")))</f>
        <v/>
      </c>
      <c r="DK65" s="66" t="str">
        <f t="shared" si="60"/>
        <v/>
      </c>
      <c r="DL65" s="63">
        <f t="shared" si="61"/>
        <v>0</v>
      </c>
      <c r="DM65" s="68" t="str">
        <f>IF(OR($E65="",$G65=""),"",IF(AND($E$3=6),'Marks Entry 6th'!BG64,IF(AND($E$3=7),'Marks Entry 7th'!BG64,"")))</f>
        <v/>
      </c>
      <c r="DN65" s="68" t="str">
        <f>IF(OR($E65="",$G65=""),"",IF(AND($E$3=6),'Marks Entry 6th'!BH64,IF(AND($E$3=7),'Marks Entry 7th'!BH64,"")))</f>
        <v/>
      </c>
      <c r="DO65" s="66" t="str">
        <f t="shared" si="62"/>
        <v/>
      </c>
      <c r="DP65" s="63" t="str">
        <f t="shared" si="63"/>
        <v/>
      </c>
      <c r="DQ65" s="109">
        <f t="shared" si="64"/>
        <v>0</v>
      </c>
      <c r="DR65" s="109" t="str">
        <f t="shared" si="65"/>
        <v/>
      </c>
      <c r="DS65" s="109" t="str">
        <f t="shared" si="66"/>
        <v/>
      </c>
      <c r="DT65" s="109" t="str">
        <f t="shared" si="67"/>
        <v/>
      </c>
      <c r="DU65" s="109" t="str">
        <f t="shared" si="68"/>
        <v/>
      </c>
      <c r="DV65" s="111" t="str">
        <f t="shared" si="69"/>
        <v/>
      </c>
      <c r="DW65" s="53" t="str">
        <f>IF(OR($E65="",$G65=""),"",IF(AND($E$3=6),'Marks Entry 6th'!BI64,IF(AND($E$3=7),'Marks Entry 7th'!BI64,"")))</f>
        <v/>
      </c>
      <c r="DX65" s="53" t="str">
        <f>IF(OR($E65="",$G65=""),"",IF(AND($E$3=6),'Marks Entry 6th'!BJ64,IF(AND($E$3=7),'Marks Entry 7th'!BJ64,"")))</f>
        <v/>
      </c>
      <c r="DY65" s="53" t="str">
        <f>IF(OR($E65="",$G65=""),"",IF(AND($E$3=6),'Marks Entry 6th'!BK64,IF(AND($E$3=7),'Marks Entry 7th'!BK64,"")))</f>
        <v/>
      </c>
      <c r="DZ65" s="53" t="str">
        <f>IF(OR($E65="",$G65=""),"",IF(AND($E$3=6),'Marks Entry 6th'!BL64,IF(AND($E$3=7),'Marks Entry 7th'!BL64,"")))</f>
        <v/>
      </c>
      <c r="EA65" s="53" t="str">
        <f>IF(OR($E65="",$G65=""),"",IF(AND($E$3=6),'Marks Entry 6th'!BM64,IF(AND($E$3=7),'Marks Entry 7th'!BM64,"")))</f>
        <v/>
      </c>
      <c r="EB65" s="122" t="str">
        <f t="shared" si="70"/>
        <v/>
      </c>
      <c r="EC65" s="123">
        <f t="shared" si="71"/>
        <v>0</v>
      </c>
      <c r="ED65" s="123" t="str">
        <f t="shared" si="72"/>
        <v/>
      </c>
      <c r="EE65" s="123" t="str">
        <f t="shared" si="73"/>
        <v/>
      </c>
      <c r="EF65" s="110" t="str">
        <f t="shared" si="74"/>
        <v/>
      </c>
      <c r="EG65" s="53" t="str">
        <f>IF(OR($E65="",$G65=""),"",IF(AND($E$3=6),'Marks Entry 6th'!BN64,IF(AND($E$3=7),'Marks Entry 7th'!BN64,"")))</f>
        <v/>
      </c>
      <c r="EH65" s="53" t="str">
        <f>IF(OR($E65="",$G65=""),"",IF(AND($E$3=6),'Marks Entry 6th'!BO64,IF(AND($E$3=7),'Marks Entry 7th'!BO64,"")))</f>
        <v/>
      </c>
      <c r="EI65" s="53" t="str">
        <f>IF(OR($E65="",$G65=""),"",IF(AND($E$3=6),'Marks Entry 6th'!BP64,IF(AND($E$3=7),'Marks Entry 7th'!BP64,"")))</f>
        <v/>
      </c>
      <c r="EJ65" s="53" t="str">
        <f>IF(OR($E65="",$G65=""),"",IF(AND($E$3=6),'Marks Entry 6th'!BQ64,IF(AND($E$3=7),'Marks Entry 7th'!BQ64,"")))</f>
        <v/>
      </c>
      <c r="EK65" s="53" t="str">
        <f>IF(OR($E65="",$G65=""),"",IF(AND($E$3=6),'Marks Entry 6th'!BR64,IF(AND($E$3=7),'Marks Entry 7th'!BR64,"")))</f>
        <v/>
      </c>
      <c r="EL65" s="122" t="str">
        <f t="shared" si="75"/>
        <v/>
      </c>
      <c r="EM65" s="123">
        <f t="shared" si="76"/>
        <v>0</v>
      </c>
      <c r="EN65" s="123" t="str">
        <f t="shared" si="77"/>
        <v/>
      </c>
      <c r="EO65" s="123" t="str">
        <f t="shared" si="78"/>
        <v/>
      </c>
      <c r="EP65" s="110" t="str">
        <f t="shared" si="79"/>
        <v/>
      </c>
      <c r="EQ65" s="53" t="str">
        <f>IF(OR($E65="",$G65=""),"",IF(AND($E$3=6),'Marks Entry 6th'!BS64,IF(AND($E$3=7),'Marks Entry 7th'!BS64,"")))</f>
        <v/>
      </c>
      <c r="ER65" s="53" t="str">
        <f>IF(OR($E65="",$G65=""),"",IF(AND($E$3=6),'Marks Entry 6th'!BT64,IF(AND($E$3=7),'Marks Entry 7th'!BT64,"")))</f>
        <v/>
      </c>
      <c r="ES65" s="53" t="str">
        <f>IF(OR($E65="",$G65=""),"",IF(AND($E$3=6),'Marks Entry 6th'!BU64,IF(AND($E$3=7),'Marks Entry 7th'!BU64,"")))</f>
        <v/>
      </c>
      <c r="ET65" s="53" t="str">
        <f>IF(OR($E65="",$G65=""),"",IF(AND($E$3=6),'Marks Entry 6th'!BV64,IF(AND($E$3=7),'Marks Entry 7th'!BV64,"")))</f>
        <v/>
      </c>
      <c r="EU65" s="53" t="str">
        <f>IF(OR($E65="",$G65=""),"",IF(AND($E$3=6),'Marks Entry 6th'!BW64,IF(AND($E$3=7),'Marks Entry 7th'!BW64,"")))</f>
        <v/>
      </c>
      <c r="EV65" s="122" t="str">
        <f t="shared" si="80"/>
        <v/>
      </c>
      <c r="EW65" s="123">
        <f t="shared" si="81"/>
        <v>0</v>
      </c>
      <c r="EX65" s="123" t="str">
        <f t="shared" si="82"/>
        <v/>
      </c>
      <c r="EY65" s="123" t="str">
        <f t="shared" si="83"/>
        <v/>
      </c>
      <c r="EZ65" s="110" t="str">
        <f t="shared" si="84"/>
        <v/>
      </c>
      <c r="FA65" s="373" t="str">
        <f>IF(OR($E65="",$G65=""),"",IF(AND('Marks Entry 6th'!BX64="",'Marks Entry 7th'!BX64=""),"",IF(AND($E$3=6),'Marks Entry 6th'!BX64,IF(AND($E$3=7),'Marks Entry 7th'!BX64,""))))</f>
        <v/>
      </c>
      <c r="FB65" s="373" t="str">
        <f>IF(OR($E65="",$G65=""),"",IF(AND('Marks Entry 6th'!BY64="",'Marks Entry 7th'!BY64=""),"",IF(AND($E$3=6),'Marks Entry 6th'!BY64,IF(AND($E$3=7),'Marks Entry 7th'!BY64,""))))</f>
        <v/>
      </c>
      <c r="FC65" s="374" t="str">
        <f t="shared" si="85"/>
        <v/>
      </c>
      <c r="FD65" s="110" t="str">
        <f t="shared" si="86"/>
        <v/>
      </c>
      <c r="FE65" s="373" t="str">
        <f>IF(OR($E65="",$G65=""),"",IF(AND('Marks Entry 6th'!BZ64="",'Marks Entry 7th'!BZ64=""),"",IF(AND($E$3=6),'Marks Entry 6th'!BZ64,IF(AND($E$3=7),'Marks Entry 7th'!BZ64,""))))</f>
        <v/>
      </c>
      <c r="FF65" s="373" t="str">
        <f>IF(OR($E65="",$G65=""),"",IF(AND('Marks Entry 6th'!CA64="",'Marks Entry 7th'!CA64=""),"",IF(AND($E$3=6),'Marks Entry 6th'!CA64,IF(AND($E$3=7),'Marks Entry 7th'!CA64,""))))</f>
        <v/>
      </c>
      <c r="FG65" s="374" t="str">
        <f t="shared" si="87"/>
        <v/>
      </c>
      <c r="FH65" s="110" t="str">
        <f t="shared" si="88"/>
        <v/>
      </c>
      <c r="FI65" s="79" t="str">
        <f t="shared" si="89"/>
        <v/>
      </c>
      <c r="FJ65" s="335" t="str">
        <f t="shared" si="90"/>
        <v/>
      </c>
      <c r="FK65" s="85" t="str">
        <f t="shared" si="91"/>
        <v/>
      </c>
      <c r="FL65" s="226" t="str">
        <f t="shared" si="92"/>
        <v/>
      </c>
      <c r="FM65" s="86" t="str">
        <f t="shared" si="93"/>
        <v/>
      </c>
      <c r="FN65" s="334" t="str">
        <f>IFERROR(IF(B65="NSO","NSO",IF(OR(D65="",G65="",F65=""),"",IF(AND(FJ65&gt;=36,'Master sheet'!$D$11="Hindi"),"कक्षा क्रमोन्नत",IF(AND(FJ65&gt;=36,'Master sheet'!$D$11="English"),"Promoted",IF(AND(FJ65&lt;36,'Master sheet'!$D$11="Hindi"),"पुनः परीक्षा","Re-Exam"))))),"")</f>
        <v/>
      </c>
      <c r="FO65" s="54" t="str">
        <f>IF(OR($E65="",$G65=""),"",IF(AND($E$3=6,'Marks Entry 6th'!CB64=""),"",IF(AND($E$3=7,'Marks Entry 7th'!CB64=""),"",IF(AND($E$3=6),'Marks Entry 6th'!CB64,IF(AND($E$3=7),'Marks Entry 7th'!CB64,"")))))</f>
        <v/>
      </c>
      <c r="FP65" s="54" t="str">
        <f>IF(OR($E65="",$G65=""),"",IF(AND($E$3=6,'Marks Entry 6th'!CC64=""),"",IF(AND($E$3=7,'Marks Entry 7th'!CC64=""),"",IF(AND($E$3=6),'Marks Entry 6th'!CC64,IF(AND($E$3=7),'Marks Entry 7th'!CC64,"")))))</f>
        <v/>
      </c>
      <c r="FQ65" s="55"/>
      <c r="FY65" s="57">
        <f>IF(AND($E$3=6),'Marks Entry 6th'!I64,IF(AND($E$3=7),'Marks Entry 7th'!I64,""))</f>
        <v>0</v>
      </c>
      <c r="FZ65" s="57">
        <f t="shared" si="94"/>
        <v>0</v>
      </c>
    </row>
    <row r="66" spans="1:182" ht="18.95" customHeight="1">
      <c r="A66" s="69">
        <v>59</v>
      </c>
      <c r="B66" s="69" t="str">
        <f>IF(OR(FY66=0,FY66=""),"",IF(AND($E$3=6),'Marks Entry 6th'!I65,IF(AND($E$3=7),'Marks Entry 7th'!I65,"")))</f>
        <v/>
      </c>
      <c r="C66" s="70" t="str">
        <f>IF(OR(B66=0,B66=""),"",IF(AND($E$3=6,'Marks Entry 6th'!B65=""),"",IF(AND($E$3=7,'Marks Entry 7th'!B65=""),"",IF(AND($E$3=6,'Marks Entry 6th'!B65),'Marks Entry 6th'!B65,IF(AND($E$3=7),'Marks Entry 7th'!B65,"")))))</f>
        <v/>
      </c>
      <c r="D66" s="70" t="str">
        <f>IF(OR(B66=0,B66=""),"",IF(AND($E$3=6,'Marks Entry 6th'!C65=""),"",IF(AND($E$3=7,'Marks Entry 7th'!C65=""),"",IF(AND($E$3=6),'Marks Entry 6th'!C65,IF(AND($E$3=7),'Marks Entry 7th'!C65,"")))))</f>
        <v/>
      </c>
      <c r="E66" s="307" t="str">
        <f>IF(OR(B66=0,B66=""),"",IF(AND($E$3=6,'Marks Entry 6th'!E65=""),"",IF(AND($E$3=7,'Marks Entry 7th'!E65=""),"",IF(AND($E$3=6),'Marks Entry 6th'!E65,IF(AND($E$3=7),'Marks Entry 7th'!E65,"")))))</f>
        <v/>
      </c>
      <c r="F66" s="70" t="str">
        <f>IF(OR(B66=0,B66=""),"",IF(AND($E$3=6,'Marks Entry 6th'!D65=""),"",IF(AND($E$3=7,'Marks Entry 7th'!D65=""),"",IF(AND($E$3=6),'Marks Entry 6th'!D65,IF(AND($E$3=7),'Marks Entry 7th'!D65,"")))))</f>
        <v/>
      </c>
      <c r="G66" s="306" t="str">
        <f>IF(OR(B66=0,B66=""),"",IF(AND($E$3=6,'Marks Entry 6th'!F65=""),"",IF(AND($E$3=7,'Marks Entry 7th'!F65=""),"",IF(AND($E$3=6),UPPER('Marks Entry 6th'!F65),IF(AND($E$3=7),UPPER('Marks Entry 7th'!F65),"")))))</f>
        <v/>
      </c>
      <c r="H66" s="306" t="str">
        <f>IF(OR(B66=0,B66=""),"",IF(AND($E$3=6,'Marks Entry 6th'!G65=""),"",IF(AND($E$3=7,'Marks Entry 7th'!G65=""),"",IF(AND($E$3=6),UPPER('Marks Entry 6th'!G65),IF(AND($E$3=7),UPPER('Marks Entry 7th'!G65),"")))))</f>
        <v/>
      </c>
      <c r="I66" s="306" t="str">
        <f>IF(OR(B66=0,B66=""),"",IF(AND($E$3=6,'Marks Entry 6th'!H65=""),"",IF(AND($E$3=7,'Marks Entry 7th'!H65=""),"",IF(AND($E$3=6),UPPER('Marks Entry 6th'!H65),IF(AND($E$3=7),UPPER('Marks Entry 7th'!H65),"")))))</f>
        <v/>
      </c>
      <c r="J66" s="65" t="str">
        <f>IF(OR(B66=0,B66=""),"",IF(AND($E$3=6,'Marks Entry 6th'!J65=""),"",IF(AND($E$3=7,'Marks Entry 7th'!J65=""),"",IF(AND($E$3=6),'Marks Entry 6th'!J65,IF(AND($E$3=7),'Marks Entry 7th'!J65,"")))))</f>
        <v/>
      </c>
      <c r="K66" s="65" t="str">
        <f>IF(OR(B66=0,B66=""),"",IF(AND($E$3=6,'Marks Entry 6th'!K65=""),"",IF(AND($E$3=7,'Marks Entry 7th'!K65=""),"",IF(AND($E$3=6),'Marks Entry 6th'!K65,IF(AND($E$3=7),'Marks Entry 7th'!K65,"")))))</f>
        <v/>
      </c>
      <c r="L66" s="121" t="str">
        <f>IF(OR($E66="",$G66=""),"",IF(AND($E$3=6),'Marks Entry 6th'!L65,IF(AND($E$3=7),'Marks Entry 7th'!L65,"")))</f>
        <v/>
      </c>
      <c r="M66" s="121" t="str">
        <f>IF(OR($E66="",$G66=""),"",IF(AND($E$3=6),'Marks Entry 6th'!M65,IF(AND($E$3=7),'Marks Entry 7th'!M65,"")))</f>
        <v/>
      </c>
      <c r="N66" s="121" t="str">
        <f>IF(OR($E66="",$G66=""),"",IF(AND($E$3=6),'Marks Entry 6th'!N65,IF(AND($E$3=7),'Marks Entry 7th'!N65,"")))</f>
        <v/>
      </c>
      <c r="O66" s="121" t="str">
        <f>IF(OR($E66="",$G66=""),"",IF(AND($E$3=6),'Marks Entry 6th'!O65,IF(AND($E$3=7),'Marks Entry 7th'!O65,"")))</f>
        <v/>
      </c>
      <c r="P66" s="63" t="str">
        <f t="shared" si="4"/>
        <v/>
      </c>
      <c r="Q66" s="121" t="str">
        <f>IF(OR($E66="",$G66=""),"",IF(AND($E$3=6),'Marks Entry 6th'!P65,IF(AND($E$3=7),'Marks Entry 7th'!P65,"")))</f>
        <v/>
      </c>
      <c r="R66" s="121" t="str">
        <f>IF(OR($E66="",$G66=""),"",IF(AND($E$3=6),'Marks Entry 6th'!Q65,IF(AND($E$3=7),'Marks Entry 7th'!Q65,"")))</f>
        <v/>
      </c>
      <c r="S66" s="66" t="str">
        <f t="shared" si="5"/>
        <v/>
      </c>
      <c r="T66" s="63">
        <f t="shared" si="6"/>
        <v>0</v>
      </c>
      <c r="U66" s="68" t="str">
        <f>IF(OR($E66="",$G66=""),"",IF(AND($E$3=6),'Marks Entry 6th'!R65,IF(AND($E$3=7),'Marks Entry 7th'!R65,"")))</f>
        <v/>
      </c>
      <c r="V66" s="68" t="str">
        <f>IF(OR($E66="",$G66=""),"",IF(AND($E$3=6),'Marks Entry 6th'!S65,IF(AND($E$3=7),'Marks Entry 7th'!S65,"")))</f>
        <v/>
      </c>
      <c r="W66" s="67" t="str">
        <f t="shared" si="7"/>
        <v/>
      </c>
      <c r="X66" s="63" t="str">
        <f t="shared" si="8"/>
        <v/>
      </c>
      <c r="Y66" s="109">
        <f t="shared" si="9"/>
        <v>0</v>
      </c>
      <c r="Z66" s="109" t="str">
        <f t="shared" si="10"/>
        <v/>
      </c>
      <c r="AA66" s="109" t="str">
        <f t="shared" si="11"/>
        <v/>
      </c>
      <c r="AB66" s="109" t="str">
        <f t="shared" si="12"/>
        <v/>
      </c>
      <c r="AC66" s="109" t="str">
        <f t="shared" si="13"/>
        <v/>
      </c>
      <c r="AD66" s="111" t="str">
        <f t="shared" si="14"/>
        <v/>
      </c>
      <c r="AE66" s="121" t="str">
        <f>IF(OR($E66="",$G66=""),"",IF(AND($E$3=6),'Marks Entry 6th'!T65,IF(AND($E$3=7),'Marks Entry 7th'!T65,"")))</f>
        <v/>
      </c>
      <c r="AF66" s="121" t="str">
        <f>IF(OR($E66="",$G66=""),"",IF(AND($E$3=6),'Marks Entry 6th'!U65,IF(AND($E$3=7),'Marks Entry 7th'!U65,"")))</f>
        <v/>
      </c>
      <c r="AG66" s="121" t="str">
        <f>IF(OR($E66="",$G66=""),"",IF(AND($E$3=6),'Marks Entry 6th'!V65,IF(AND($E$3=7),'Marks Entry 7th'!V65,"")))</f>
        <v/>
      </c>
      <c r="AH66" s="121" t="str">
        <f>IF(OR($E66="",$G66=""),"",IF(AND($E$3=6),'Marks Entry 6th'!W65,IF(AND($E$3=7),'Marks Entry 7th'!W65,"")))</f>
        <v/>
      </c>
      <c r="AI66" s="63" t="str">
        <f t="shared" si="15"/>
        <v/>
      </c>
      <c r="AJ66" s="121" t="str">
        <f>IF(OR($E66="",$G66=""),"",IF(AND($E$3=6),'Marks Entry 6th'!X65,IF(AND($E$3=7),'Marks Entry 7th'!X65,"")))</f>
        <v/>
      </c>
      <c r="AK66" s="121" t="str">
        <f>IF(OR($E66="",$G66=""),"",IF(AND($E$3=6),'Marks Entry 6th'!Y65,IF(AND($E$3=7),'Marks Entry 7th'!Y65,"")))</f>
        <v/>
      </c>
      <c r="AL66" s="66" t="str">
        <f t="shared" si="16"/>
        <v/>
      </c>
      <c r="AM66" s="63">
        <f t="shared" si="17"/>
        <v>0</v>
      </c>
      <c r="AN66" s="68" t="str">
        <f>IF(OR($E66="",$G66=""),"",IF(AND($E$3=6),'Marks Entry 6th'!Z65,IF(AND($E$3=7),'Marks Entry 7th'!Z65,"")))</f>
        <v/>
      </c>
      <c r="AO66" s="68" t="str">
        <f>IF(OR($E66="",$G66=""),"",IF(AND($E$3=6),'Marks Entry 6th'!AA65,IF(AND($E$3=7),'Marks Entry 7th'!AA65,"")))</f>
        <v/>
      </c>
      <c r="AP66" s="66" t="str">
        <f t="shared" si="18"/>
        <v/>
      </c>
      <c r="AQ66" s="63" t="str">
        <f t="shared" si="19"/>
        <v/>
      </c>
      <c r="AR66" s="109">
        <f t="shared" si="20"/>
        <v>0</v>
      </c>
      <c r="AS66" s="109" t="str">
        <f t="shared" si="21"/>
        <v/>
      </c>
      <c r="AT66" s="109" t="str">
        <f t="shared" si="22"/>
        <v/>
      </c>
      <c r="AU66" s="109" t="str">
        <f t="shared" si="23"/>
        <v/>
      </c>
      <c r="AV66" s="109" t="str">
        <f t="shared" si="24"/>
        <v/>
      </c>
      <c r="AW66" s="111" t="str">
        <f t="shared" si="25"/>
        <v/>
      </c>
      <c r="AX66" s="314" t="str">
        <f>IF(OR($E66="",$G66=""),"",IF(AND($E$3=6),'Marks Entry 6th'!AB65,IF(AND($E$3=7),'Marks Entry 7th'!AB65,"")))</f>
        <v/>
      </c>
      <c r="AY66" s="121" t="str">
        <f>IF(OR($E66="",$G66=""),"",IF(AND($E$3=6),'Marks Entry 6th'!AC65,IF(AND($E$3=7),'Marks Entry 7th'!AC65,"")))</f>
        <v/>
      </c>
      <c r="AZ66" s="121" t="str">
        <f>IF(OR($E66="",$G66=""),"",IF(AND($E$3=6),'Marks Entry 6th'!AD65,IF(AND($E$3=7),'Marks Entry 7th'!AD65,"")))</f>
        <v/>
      </c>
      <c r="BA66" s="121" t="str">
        <f>IF(OR($E66="",$G66=""),"",IF(AND($E$3=6),'Marks Entry 6th'!AE65,IF(AND($E$3=7),'Marks Entry 7th'!AE65,"")))</f>
        <v/>
      </c>
      <c r="BB66" s="121" t="str">
        <f>IF(OR($E66="",$G66=""),"",IF(AND($E$3=6),'Marks Entry 6th'!AF65,IF(AND($E$3=7),'Marks Entry 7th'!AF65,"")))</f>
        <v/>
      </c>
      <c r="BC66" s="63" t="str">
        <f t="shared" si="26"/>
        <v/>
      </c>
      <c r="BD66" s="121" t="str">
        <f>IF(OR($E66="",$G66=""),"",IF(AND($E$3=6),'Marks Entry 6th'!AG65,IF(AND($E$3=7),'Marks Entry 7th'!AG65,"")))</f>
        <v/>
      </c>
      <c r="BE66" s="121" t="str">
        <f>IF(OR($E66="",$G66=""),"",IF(AND($E$3=6),'Marks Entry 6th'!AH65,IF(AND($E$3=7),'Marks Entry 7th'!AH65,"")))</f>
        <v/>
      </c>
      <c r="BF66" s="66" t="str">
        <f t="shared" si="27"/>
        <v/>
      </c>
      <c r="BG66" s="63">
        <f t="shared" si="28"/>
        <v>0</v>
      </c>
      <c r="BH66" s="68" t="str">
        <f>IF(OR($E66="",$G66=""),"",IF(AND($E$3=6),'Marks Entry 6th'!AI65,IF(AND($E$3=7),'Marks Entry 7th'!AI65,"")))</f>
        <v/>
      </c>
      <c r="BI66" s="68" t="str">
        <f>IF(OR($E66="",$G66=""),"",IF(AND($E$3=6),'Marks Entry 6th'!AJ65,IF(AND($E$3=7),'Marks Entry 7th'!AJ65,"")))</f>
        <v/>
      </c>
      <c r="BJ66" s="66" t="str">
        <f t="shared" si="29"/>
        <v/>
      </c>
      <c r="BK66" s="63" t="str">
        <f t="shared" si="30"/>
        <v/>
      </c>
      <c r="BL66" s="109">
        <f t="shared" si="31"/>
        <v>0</v>
      </c>
      <c r="BM66" s="109" t="str">
        <f t="shared" si="32"/>
        <v/>
      </c>
      <c r="BN66" s="109" t="str">
        <f t="shared" si="33"/>
        <v/>
      </c>
      <c r="BO66" s="109" t="str">
        <f t="shared" si="34"/>
        <v/>
      </c>
      <c r="BP66" s="109" t="str">
        <f t="shared" si="35"/>
        <v/>
      </c>
      <c r="BQ66" s="111" t="str">
        <f t="shared" si="36"/>
        <v/>
      </c>
      <c r="BR66" s="121" t="str">
        <f>IF(OR($E66="",$G66=""),"",IF(AND($E$3=6),'Marks Entry 6th'!AK65,IF(AND($E$3=7),'Marks Entry 7th'!AK65,"")))</f>
        <v/>
      </c>
      <c r="BS66" s="121" t="str">
        <f>IF(OR($E66="",$G66=""),"",IF(AND($E$3=6),'Marks Entry 6th'!AL65,IF(AND($E$3=7),'Marks Entry 7th'!AL65,"")))</f>
        <v/>
      </c>
      <c r="BT66" s="121" t="str">
        <f>IF(OR($E66="",$G66=""),"",IF(AND($E$3=6),'Marks Entry 6th'!AM65,IF(AND($E$3=7),'Marks Entry 7th'!AM65,"")))</f>
        <v/>
      </c>
      <c r="BU66" s="121" t="str">
        <f>IF(OR($E66="",$G66=""),"",IF(AND($E$3=6),'Marks Entry 6th'!AN65,IF(AND($E$3=7),'Marks Entry 7th'!AN65,"")))</f>
        <v/>
      </c>
      <c r="BV66" s="63" t="str">
        <f t="shared" si="37"/>
        <v/>
      </c>
      <c r="BW66" s="121" t="str">
        <f>IF(OR($E66="",$G66=""),"",IF(AND($E$3=6),'Marks Entry 6th'!AO65,IF(AND($E$3=7),'Marks Entry 7th'!AO65,"")))</f>
        <v/>
      </c>
      <c r="BX66" s="121" t="str">
        <f>IF(OR($E66="",$G66=""),"",IF(AND($E$3=6),'Marks Entry 6th'!AP65,IF(AND($E$3=7),'Marks Entry 7th'!AP65,"")))</f>
        <v/>
      </c>
      <c r="BY66" s="66" t="str">
        <f t="shared" si="38"/>
        <v/>
      </c>
      <c r="BZ66" s="63">
        <f t="shared" si="39"/>
        <v>0</v>
      </c>
      <c r="CA66" s="68" t="str">
        <f>IF(OR($E66="",$G66=""),"",IF(AND($E$3=6),'Marks Entry 6th'!AQ65,IF(AND($E$3=7),'Marks Entry 7th'!AQ65,"")))</f>
        <v/>
      </c>
      <c r="CB66" s="68" t="str">
        <f>IF(OR($E66="",$G66=""),"",IF(AND($E$3=6),'Marks Entry 6th'!AR65,IF(AND($E$3=7),'Marks Entry 7th'!AR65,"")))</f>
        <v/>
      </c>
      <c r="CC66" s="66" t="str">
        <f t="shared" si="40"/>
        <v/>
      </c>
      <c r="CD66" s="63" t="str">
        <f t="shared" si="41"/>
        <v/>
      </c>
      <c r="CE66" s="109">
        <f t="shared" si="42"/>
        <v>0</v>
      </c>
      <c r="CF66" s="109" t="str">
        <f t="shared" si="43"/>
        <v/>
      </c>
      <c r="CG66" s="109" t="str">
        <f t="shared" si="44"/>
        <v/>
      </c>
      <c r="CH66" s="109" t="str">
        <f t="shared" si="45"/>
        <v/>
      </c>
      <c r="CI66" s="109" t="str">
        <f t="shared" si="46"/>
        <v/>
      </c>
      <c r="CJ66" s="111" t="str">
        <f t="shared" si="47"/>
        <v/>
      </c>
      <c r="CK66" s="121" t="str">
        <f>IF(OR($E66="",$G66=""),"",IF(AND($E$3=6),'Marks Entry 6th'!AS65,IF(AND($E$3=7),'Marks Entry 7th'!AS65,"")))</f>
        <v/>
      </c>
      <c r="CL66" s="121" t="str">
        <f>IF(OR($E66="",$G66=""),"",IF(AND($E$3=6),'Marks Entry 6th'!AT65,IF(AND($E$3=7),'Marks Entry 7th'!AT65,"")))</f>
        <v/>
      </c>
      <c r="CM66" s="121" t="str">
        <f>IF(OR($E66="",$G66=""),"",IF(AND($E$3=6),'Marks Entry 6th'!AU65,IF(AND($E$3=7),'Marks Entry 7th'!AU65,"")))</f>
        <v/>
      </c>
      <c r="CN66" s="121" t="str">
        <f>IF(OR($E66="",$G66=""),"",IF(AND($E$3=6),'Marks Entry 6th'!AV65,IF(AND($E$3=7),'Marks Entry 7th'!AV65,"")))</f>
        <v/>
      </c>
      <c r="CO66" s="63" t="str">
        <f t="shared" si="48"/>
        <v/>
      </c>
      <c r="CP66" s="121" t="str">
        <f>IF(OR($E66="",$G66=""),"",IF(AND($E$3=6),'Marks Entry 6th'!AW65,IF(AND($E$3=7),'Marks Entry 7th'!AW65,"")))</f>
        <v/>
      </c>
      <c r="CQ66" s="121" t="str">
        <f>IF(OR($E66="",$G66=""),"",IF(AND($E$3=6),'Marks Entry 6th'!AX65,IF(AND($E$3=7),'Marks Entry 7th'!AX65,"")))</f>
        <v/>
      </c>
      <c r="CR66" s="66" t="str">
        <f t="shared" si="49"/>
        <v/>
      </c>
      <c r="CS66" s="63">
        <f t="shared" si="50"/>
        <v>0</v>
      </c>
      <c r="CT66" s="68" t="str">
        <f>IF(OR($E66="",$G66=""),"",IF(AND($E$3=6),'Marks Entry 6th'!AY65,IF(AND($E$3=7),'Marks Entry 7th'!AY65,"")))</f>
        <v/>
      </c>
      <c r="CU66" s="68" t="str">
        <f>IF(OR($E66="",$G66=""),"",IF(AND($E$3=6),'Marks Entry 6th'!AZ65,IF(AND($E$3=7),'Marks Entry 7th'!AZ65,"")))</f>
        <v/>
      </c>
      <c r="CV66" s="66" t="str">
        <f t="shared" si="51"/>
        <v/>
      </c>
      <c r="CW66" s="63" t="str">
        <f t="shared" si="52"/>
        <v/>
      </c>
      <c r="CX66" s="109">
        <f t="shared" si="53"/>
        <v>0</v>
      </c>
      <c r="CY66" s="109" t="str">
        <f t="shared" si="54"/>
        <v/>
      </c>
      <c r="CZ66" s="109" t="str">
        <f t="shared" si="55"/>
        <v/>
      </c>
      <c r="DA66" s="109" t="str">
        <f t="shared" si="56"/>
        <v/>
      </c>
      <c r="DB66" s="109" t="str">
        <f t="shared" si="57"/>
        <v/>
      </c>
      <c r="DC66" s="111" t="str">
        <f t="shared" si="58"/>
        <v/>
      </c>
      <c r="DD66" s="121" t="str">
        <f>IF(OR($E66="",$G66=""),"",IF(AND($E$3=6),'Marks Entry 6th'!BA65,IF(AND($E$3=7),'Marks Entry 7th'!BA65,"")))</f>
        <v/>
      </c>
      <c r="DE66" s="121" t="str">
        <f>IF(OR($E66="",$G66=""),"",IF(AND($E$3=6),'Marks Entry 6th'!BB65,IF(AND($E$3=7),'Marks Entry 7th'!BB65,"")))</f>
        <v/>
      </c>
      <c r="DF66" s="121" t="str">
        <f>IF(OR($E66="",$G66=""),"",IF(AND($E$3=6),'Marks Entry 6th'!BC65,IF(AND($E$3=7),'Marks Entry 7th'!BC65,"")))</f>
        <v/>
      </c>
      <c r="DG66" s="121" t="str">
        <f>IF(OR($E66="",$G66=""),"",IF(AND($E$3=6),'Marks Entry 6th'!BD65,IF(AND($E$3=7),'Marks Entry 7th'!BD65,"")))</f>
        <v/>
      </c>
      <c r="DH66" s="63" t="str">
        <f t="shared" si="59"/>
        <v/>
      </c>
      <c r="DI66" s="121" t="str">
        <f>IF(OR($E66="",$G66=""),"",IF(AND($E$3=6),'Marks Entry 6th'!BE65,IF(AND($E$3=7),'Marks Entry 7th'!BE65,"")))</f>
        <v/>
      </c>
      <c r="DJ66" s="121" t="str">
        <f>IF(OR($E66="",$G66=""),"",IF(AND($E$3=6),'Marks Entry 6th'!BF65,IF(AND($E$3=7),'Marks Entry 7th'!BF65,"")))</f>
        <v/>
      </c>
      <c r="DK66" s="66" t="str">
        <f t="shared" si="60"/>
        <v/>
      </c>
      <c r="DL66" s="63">
        <f t="shared" si="61"/>
        <v>0</v>
      </c>
      <c r="DM66" s="68" t="str">
        <f>IF(OR($E66="",$G66=""),"",IF(AND($E$3=6),'Marks Entry 6th'!BG65,IF(AND($E$3=7),'Marks Entry 7th'!BG65,"")))</f>
        <v/>
      </c>
      <c r="DN66" s="68" t="str">
        <f>IF(OR($E66="",$G66=""),"",IF(AND($E$3=6),'Marks Entry 6th'!BH65,IF(AND($E$3=7),'Marks Entry 7th'!BH65,"")))</f>
        <v/>
      </c>
      <c r="DO66" s="66" t="str">
        <f t="shared" si="62"/>
        <v/>
      </c>
      <c r="DP66" s="63" t="str">
        <f t="shared" si="63"/>
        <v/>
      </c>
      <c r="DQ66" s="109">
        <f t="shared" si="64"/>
        <v>0</v>
      </c>
      <c r="DR66" s="109" t="str">
        <f t="shared" si="65"/>
        <v/>
      </c>
      <c r="DS66" s="109" t="str">
        <f t="shared" si="66"/>
        <v/>
      </c>
      <c r="DT66" s="109" t="str">
        <f t="shared" si="67"/>
        <v/>
      </c>
      <c r="DU66" s="109" t="str">
        <f t="shared" si="68"/>
        <v/>
      </c>
      <c r="DV66" s="111" t="str">
        <f t="shared" si="69"/>
        <v/>
      </c>
      <c r="DW66" s="53" t="str">
        <f>IF(OR($E66="",$G66=""),"",IF(AND($E$3=6),'Marks Entry 6th'!BI65,IF(AND($E$3=7),'Marks Entry 7th'!BI65,"")))</f>
        <v/>
      </c>
      <c r="DX66" s="53" t="str">
        <f>IF(OR($E66="",$G66=""),"",IF(AND($E$3=6),'Marks Entry 6th'!BJ65,IF(AND($E$3=7),'Marks Entry 7th'!BJ65,"")))</f>
        <v/>
      </c>
      <c r="DY66" s="53" t="str">
        <f>IF(OR($E66="",$G66=""),"",IF(AND($E$3=6),'Marks Entry 6th'!BK65,IF(AND($E$3=7),'Marks Entry 7th'!BK65,"")))</f>
        <v/>
      </c>
      <c r="DZ66" s="53" t="str">
        <f>IF(OR($E66="",$G66=""),"",IF(AND($E$3=6),'Marks Entry 6th'!BL65,IF(AND($E$3=7),'Marks Entry 7th'!BL65,"")))</f>
        <v/>
      </c>
      <c r="EA66" s="53" t="str">
        <f>IF(OR($E66="",$G66=""),"",IF(AND($E$3=6),'Marks Entry 6th'!BM65,IF(AND($E$3=7),'Marks Entry 7th'!BM65,"")))</f>
        <v/>
      </c>
      <c r="EB66" s="122" t="str">
        <f t="shared" si="70"/>
        <v/>
      </c>
      <c r="EC66" s="123">
        <f t="shared" si="71"/>
        <v>0</v>
      </c>
      <c r="ED66" s="123" t="str">
        <f t="shared" si="72"/>
        <v/>
      </c>
      <c r="EE66" s="123" t="str">
        <f t="shared" si="73"/>
        <v/>
      </c>
      <c r="EF66" s="110" t="str">
        <f t="shared" si="74"/>
        <v/>
      </c>
      <c r="EG66" s="53" t="str">
        <f>IF(OR($E66="",$G66=""),"",IF(AND($E$3=6),'Marks Entry 6th'!BN65,IF(AND($E$3=7),'Marks Entry 7th'!BN65,"")))</f>
        <v/>
      </c>
      <c r="EH66" s="53" t="str">
        <f>IF(OR($E66="",$G66=""),"",IF(AND($E$3=6),'Marks Entry 6th'!BO65,IF(AND($E$3=7),'Marks Entry 7th'!BO65,"")))</f>
        <v/>
      </c>
      <c r="EI66" s="53" t="str">
        <f>IF(OR($E66="",$G66=""),"",IF(AND($E$3=6),'Marks Entry 6th'!BP65,IF(AND($E$3=7),'Marks Entry 7th'!BP65,"")))</f>
        <v/>
      </c>
      <c r="EJ66" s="53" t="str">
        <f>IF(OR($E66="",$G66=""),"",IF(AND($E$3=6),'Marks Entry 6th'!BQ65,IF(AND($E$3=7),'Marks Entry 7th'!BQ65,"")))</f>
        <v/>
      </c>
      <c r="EK66" s="53" t="str">
        <f>IF(OR($E66="",$G66=""),"",IF(AND($E$3=6),'Marks Entry 6th'!BR65,IF(AND($E$3=7),'Marks Entry 7th'!BR65,"")))</f>
        <v/>
      </c>
      <c r="EL66" s="122" t="str">
        <f t="shared" si="75"/>
        <v/>
      </c>
      <c r="EM66" s="123">
        <f t="shared" si="76"/>
        <v>0</v>
      </c>
      <c r="EN66" s="123" t="str">
        <f t="shared" si="77"/>
        <v/>
      </c>
      <c r="EO66" s="123" t="str">
        <f t="shared" si="78"/>
        <v/>
      </c>
      <c r="EP66" s="110" t="str">
        <f t="shared" si="79"/>
        <v/>
      </c>
      <c r="EQ66" s="53" t="str">
        <f>IF(OR($E66="",$G66=""),"",IF(AND($E$3=6),'Marks Entry 6th'!BS65,IF(AND($E$3=7),'Marks Entry 7th'!BS65,"")))</f>
        <v/>
      </c>
      <c r="ER66" s="53" t="str">
        <f>IF(OR($E66="",$G66=""),"",IF(AND($E$3=6),'Marks Entry 6th'!BT65,IF(AND($E$3=7),'Marks Entry 7th'!BT65,"")))</f>
        <v/>
      </c>
      <c r="ES66" s="53" t="str">
        <f>IF(OR($E66="",$G66=""),"",IF(AND($E$3=6),'Marks Entry 6th'!BU65,IF(AND($E$3=7),'Marks Entry 7th'!BU65,"")))</f>
        <v/>
      </c>
      <c r="ET66" s="53" t="str">
        <f>IF(OR($E66="",$G66=""),"",IF(AND($E$3=6),'Marks Entry 6th'!BV65,IF(AND($E$3=7),'Marks Entry 7th'!BV65,"")))</f>
        <v/>
      </c>
      <c r="EU66" s="53" t="str">
        <f>IF(OR($E66="",$G66=""),"",IF(AND($E$3=6),'Marks Entry 6th'!BW65,IF(AND($E$3=7),'Marks Entry 7th'!BW65,"")))</f>
        <v/>
      </c>
      <c r="EV66" s="122" t="str">
        <f t="shared" si="80"/>
        <v/>
      </c>
      <c r="EW66" s="123">
        <f t="shared" si="81"/>
        <v>0</v>
      </c>
      <c r="EX66" s="123" t="str">
        <f t="shared" si="82"/>
        <v/>
      </c>
      <c r="EY66" s="123" t="str">
        <f t="shared" si="83"/>
        <v/>
      </c>
      <c r="EZ66" s="110" t="str">
        <f t="shared" si="84"/>
        <v/>
      </c>
      <c r="FA66" s="373" t="str">
        <f>IF(OR($E66="",$G66=""),"",IF(AND('Marks Entry 6th'!BX65="",'Marks Entry 7th'!BX65=""),"",IF(AND($E$3=6),'Marks Entry 6th'!BX65,IF(AND($E$3=7),'Marks Entry 7th'!BX65,""))))</f>
        <v/>
      </c>
      <c r="FB66" s="373" t="str">
        <f>IF(OR($E66="",$G66=""),"",IF(AND('Marks Entry 6th'!BY65="",'Marks Entry 7th'!BY65=""),"",IF(AND($E$3=6),'Marks Entry 6th'!BY65,IF(AND($E$3=7),'Marks Entry 7th'!BY65,""))))</f>
        <v/>
      </c>
      <c r="FC66" s="374" t="str">
        <f t="shared" si="85"/>
        <v/>
      </c>
      <c r="FD66" s="110" t="str">
        <f t="shared" si="86"/>
        <v/>
      </c>
      <c r="FE66" s="373" t="str">
        <f>IF(OR($E66="",$G66=""),"",IF(AND('Marks Entry 6th'!BZ65="",'Marks Entry 7th'!BZ65=""),"",IF(AND($E$3=6),'Marks Entry 6th'!BZ65,IF(AND($E$3=7),'Marks Entry 7th'!BZ65,""))))</f>
        <v/>
      </c>
      <c r="FF66" s="373" t="str">
        <f>IF(OR($E66="",$G66=""),"",IF(AND('Marks Entry 6th'!CA65="",'Marks Entry 7th'!CA65=""),"",IF(AND($E$3=6),'Marks Entry 6th'!CA65,IF(AND($E$3=7),'Marks Entry 7th'!CA65,""))))</f>
        <v/>
      </c>
      <c r="FG66" s="374" t="str">
        <f t="shared" si="87"/>
        <v/>
      </c>
      <c r="FH66" s="110" t="str">
        <f t="shared" si="88"/>
        <v/>
      </c>
      <c r="FI66" s="79" t="str">
        <f t="shared" si="89"/>
        <v/>
      </c>
      <c r="FJ66" s="335" t="str">
        <f t="shared" si="90"/>
        <v/>
      </c>
      <c r="FK66" s="85" t="str">
        <f t="shared" si="91"/>
        <v/>
      </c>
      <c r="FL66" s="226" t="str">
        <f t="shared" si="92"/>
        <v/>
      </c>
      <c r="FM66" s="86" t="str">
        <f t="shared" si="93"/>
        <v/>
      </c>
      <c r="FN66" s="334" t="str">
        <f>IFERROR(IF(B66="NSO","NSO",IF(OR(D66="",G66="",F66=""),"",IF(AND(FJ66&gt;=36,'Master sheet'!$D$11="Hindi"),"कक्षा क्रमोन्नत",IF(AND(FJ66&gt;=36,'Master sheet'!$D$11="English"),"Promoted",IF(AND(FJ66&lt;36,'Master sheet'!$D$11="Hindi"),"पुनः परीक्षा","Re-Exam"))))),"")</f>
        <v/>
      </c>
      <c r="FO66" s="54" t="str">
        <f>IF(OR($E66="",$G66=""),"",IF(AND($E$3=6,'Marks Entry 6th'!CB65=""),"",IF(AND($E$3=7,'Marks Entry 7th'!CB65=""),"",IF(AND($E$3=6),'Marks Entry 6th'!CB65,IF(AND($E$3=7),'Marks Entry 7th'!CB65,"")))))</f>
        <v/>
      </c>
      <c r="FP66" s="54" t="str">
        <f>IF(OR($E66="",$G66=""),"",IF(AND($E$3=6,'Marks Entry 6th'!CC65=""),"",IF(AND($E$3=7,'Marks Entry 7th'!CC65=""),"",IF(AND($E$3=6),'Marks Entry 6th'!CC65,IF(AND($E$3=7),'Marks Entry 7th'!CC65,"")))))</f>
        <v/>
      </c>
      <c r="FQ66" s="55"/>
      <c r="FY66" s="57">
        <f>IF(AND($E$3=6),'Marks Entry 6th'!I65,IF(AND($E$3=7),'Marks Entry 7th'!I65,""))</f>
        <v>0</v>
      </c>
      <c r="FZ66" s="57">
        <f t="shared" si="94"/>
        <v>0</v>
      </c>
    </row>
    <row r="67" spans="1:182" ht="18.95" customHeight="1">
      <c r="A67" s="69">
        <v>60</v>
      </c>
      <c r="B67" s="69" t="str">
        <f>IF(OR(FY67=0,FY67=""),"",IF(AND($E$3=6),'Marks Entry 6th'!I66,IF(AND($E$3=7),'Marks Entry 7th'!I66,"")))</f>
        <v/>
      </c>
      <c r="C67" s="70" t="str">
        <f>IF(OR(B67=0,B67=""),"",IF(AND($E$3=6,'Marks Entry 6th'!B66=""),"",IF(AND($E$3=7,'Marks Entry 7th'!B66=""),"",IF(AND($E$3=6,'Marks Entry 6th'!B66),'Marks Entry 6th'!B66,IF(AND($E$3=7),'Marks Entry 7th'!B66,"")))))</f>
        <v/>
      </c>
      <c r="D67" s="70" t="str">
        <f>IF(OR(B67=0,B67=""),"",IF(AND($E$3=6,'Marks Entry 6th'!C66=""),"",IF(AND($E$3=7,'Marks Entry 7th'!C66=""),"",IF(AND($E$3=6),'Marks Entry 6th'!C66,IF(AND($E$3=7),'Marks Entry 7th'!C66,"")))))</f>
        <v/>
      </c>
      <c r="E67" s="307" t="str">
        <f>IF(OR(B67=0,B67=""),"",IF(AND($E$3=6,'Marks Entry 6th'!E66=""),"",IF(AND($E$3=7,'Marks Entry 7th'!E66=""),"",IF(AND($E$3=6),'Marks Entry 6th'!E66,IF(AND($E$3=7),'Marks Entry 7th'!E66,"")))))</f>
        <v/>
      </c>
      <c r="F67" s="70" t="str">
        <f>IF(OR(B67=0,B67=""),"",IF(AND($E$3=6,'Marks Entry 6th'!D66=""),"",IF(AND($E$3=7,'Marks Entry 7th'!D66=""),"",IF(AND($E$3=6),'Marks Entry 6th'!D66,IF(AND($E$3=7),'Marks Entry 7th'!D66,"")))))</f>
        <v/>
      </c>
      <c r="G67" s="306" t="str">
        <f>IF(OR(B67=0,B67=""),"",IF(AND($E$3=6,'Marks Entry 6th'!F66=""),"",IF(AND($E$3=7,'Marks Entry 7th'!F66=""),"",IF(AND($E$3=6),UPPER('Marks Entry 6th'!F66),IF(AND($E$3=7),UPPER('Marks Entry 7th'!F66),"")))))</f>
        <v/>
      </c>
      <c r="H67" s="306" t="str">
        <f>IF(OR(B67=0,B67=""),"",IF(AND($E$3=6,'Marks Entry 6th'!G66=""),"",IF(AND($E$3=7,'Marks Entry 7th'!G66=""),"",IF(AND($E$3=6),UPPER('Marks Entry 6th'!G66),IF(AND($E$3=7),UPPER('Marks Entry 7th'!G66),"")))))</f>
        <v/>
      </c>
      <c r="I67" s="306" t="str">
        <f>IF(OR(B67=0,B67=""),"",IF(AND($E$3=6,'Marks Entry 6th'!H66=""),"",IF(AND($E$3=7,'Marks Entry 7th'!H66=""),"",IF(AND($E$3=6),UPPER('Marks Entry 6th'!H66),IF(AND($E$3=7),UPPER('Marks Entry 7th'!H66),"")))))</f>
        <v/>
      </c>
      <c r="J67" s="65" t="str">
        <f>IF(OR(B67=0,B67=""),"",IF(AND($E$3=6,'Marks Entry 6th'!J66=""),"",IF(AND($E$3=7,'Marks Entry 7th'!J66=""),"",IF(AND($E$3=6),'Marks Entry 6th'!J66,IF(AND($E$3=7),'Marks Entry 7th'!J66,"")))))</f>
        <v/>
      </c>
      <c r="K67" s="65" t="str">
        <f>IF(OR(B67=0,B67=""),"",IF(AND($E$3=6,'Marks Entry 6th'!K66=""),"",IF(AND($E$3=7,'Marks Entry 7th'!K66=""),"",IF(AND($E$3=6),'Marks Entry 6th'!K66,IF(AND($E$3=7),'Marks Entry 7th'!K66,"")))))</f>
        <v/>
      </c>
      <c r="L67" s="121" t="str">
        <f>IF(OR($E67="",$G67=""),"",IF(AND($E$3=6),'Marks Entry 6th'!L66,IF(AND($E$3=7),'Marks Entry 7th'!L66,"")))</f>
        <v/>
      </c>
      <c r="M67" s="121" t="str">
        <f>IF(OR($E67="",$G67=""),"",IF(AND($E$3=6),'Marks Entry 6th'!M66,IF(AND($E$3=7),'Marks Entry 7th'!M66,"")))</f>
        <v/>
      </c>
      <c r="N67" s="121" t="str">
        <f>IF(OR($E67="",$G67=""),"",IF(AND($E$3=6),'Marks Entry 6th'!N66,IF(AND($E$3=7),'Marks Entry 7th'!N66,"")))</f>
        <v/>
      </c>
      <c r="O67" s="121" t="str">
        <f>IF(OR($E67="",$G67=""),"",IF(AND($E$3=6),'Marks Entry 6th'!O66,IF(AND($E$3=7),'Marks Entry 7th'!O66,"")))</f>
        <v/>
      </c>
      <c r="P67" s="63" t="str">
        <f t="shared" si="4"/>
        <v/>
      </c>
      <c r="Q67" s="121" t="str">
        <f>IF(OR($E67="",$G67=""),"",IF(AND($E$3=6),'Marks Entry 6th'!P66,IF(AND($E$3=7),'Marks Entry 7th'!P66,"")))</f>
        <v/>
      </c>
      <c r="R67" s="121" t="str">
        <f>IF(OR($E67="",$G67=""),"",IF(AND($E$3=6),'Marks Entry 6th'!Q66,IF(AND($E$3=7),'Marks Entry 7th'!Q66,"")))</f>
        <v/>
      </c>
      <c r="S67" s="66" t="str">
        <f t="shared" si="5"/>
        <v/>
      </c>
      <c r="T67" s="63">
        <f t="shared" si="6"/>
        <v>0</v>
      </c>
      <c r="U67" s="68" t="str">
        <f>IF(OR($E67="",$G67=""),"",IF(AND($E$3=6),'Marks Entry 6th'!R66,IF(AND($E$3=7),'Marks Entry 7th'!R66,"")))</f>
        <v/>
      </c>
      <c r="V67" s="68" t="str">
        <f>IF(OR($E67="",$G67=""),"",IF(AND($E$3=6),'Marks Entry 6th'!S66,IF(AND($E$3=7),'Marks Entry 7th'!S66,"")))</f>
        <v/>
      </c>
      <c r="W67" s="67" t="str">
        <f t="shared" si="7"/>
        <v/>
      </c>
      <c r="X67" s="63" t="str">
        <f t="shared" si="8"/>
        <v/>
      </c>
      <c r="Y67" s="109">
        <f t="shared" si="9"/>
        <v>0</v>
      </c>
      <c r="Z67" s="109" t="str">
        <f t="shared" si="10"/>
        <v/>
      </c>
      <c r="AA67" s="109" t="str">
        <f t="shared" si="11"/>
        <v/>
      </c>
      <c r="AB67" s="109" t="str">
        <f t="shared" si="12"/>
        <v/>
      </c>
      <c r="AC67" s="109" t="str">
        <f t="shared" si="13"/>
        <v/>
      </c>
      <c r="AD67" s="111" t="str">
        <f t="shared" si="14"/>
        <v/>
      </c>
      <c r="AE67" s="121" t="str">
        <f>IF(OR($E67="",$G67=""),"",IF(AND($E$3=6),'Marks Entry 6th'!T66,IF(AND($E$3=7),'Marks Entry 7th'!T66,"")))</f>
        <v/>
      </c>
      <c r="AF67" s="121" t="str">
        <f>IF(OR($E67="",$G67=""),"",IF(AND($E$3=6),'Marks Entry 6th'!U66,IF(AND($E$3=7),'Marks Entry 7th'!U66,"")))</f>
        <v/>
      </c>
      <c r="AG67" s="121" t="str">
        <f>IF(OR($E67="",$G67=""),"",IF(AND($E$3=6),'Marks Entry 6th'!V66,IF(AND($E$3=7),'Marks Entry 7th'!V66,"")))</f>
        <v/>
      </c>
      <c r="AH67" s="121" t="str">
        <f>IF(OR($E67="",$G67=""),"",IF(AND($E$3=6),'Marks Entry 6th'!W66,IF(AND($E$3=7),'Marks Entry 7th'!W66,"")))</f>
        <v/>
      </c>
      <c r="AI67" s="63" t="str">
        <f t="shared" si="15"/>
        <v/>
      </c>
      <c r="AJ67" s="121" t="str">
        <f>IF(OR($E67="",$G67=""),"",IF(AND($E$3=6),'Marks Entry 6th'!X66,IF(AND($E$3=7),'Marks Entry 7th'!X66,"")))</f>
        <v/>
      </c>
      <c r="AK67" s="121" t="str">
        <f>IF(OR($E67="",$G67=""),"",IF(AND($E$3=6),'Marks Entry 6th'!Y66,IF(AND($E$3=7),'Marks Entry 7th'!Y66,"")))</f>
        <v/>
      </c>
      <c r="AL67" s="66" t="str">
        <f t="shared" si="16"/>
        <v/>
      </c>
      <c r="AM67" s="63">
        <f t="shared" si="17"/>
        <v>0</v>
      </c>
      <c r="AN67" s="68" t="str">
        <f>IF(OR($E67="",$G67=""),"",IF(AND($E$3=6),'Marks Entry 6th'!Z66,IF(AND($E$3=7),'Marks Entry 7th'!Z66,"")))</f>
        <v/>
      </c>
      <c r="AO67" s="68" t="str">
        <f>IF(OR($E67="",$G67=""),"",IF(AND($E$3=6),'Marks Entry 6th'!AA66,IF(AND($E$3=7),'Marks Entry 7th'!AA66,"")))</f>
        <v/>
      </c>
      <c r="AP67" s="66" t="str">
        <f t="shared" si="18"/>
        <v/>
      </c>
      <c r="AQ67" s="63" t="str">
        <f t="shared" si="19"/>
        <v/>
      </c>
      <c r="AR67" s="109">
        <f t="shared" si="20"/>
        <v>0</v>
      </c>
      <c r="AS67" s="109" t="str">
        <f t="shared" si="21"/>
        <v/>
      </c>
      <c r="AT67" s="109" t="str">
        <f t="shared" si="22"/>
        <v/>
      </c>
      <c r="AU67" s="109" t="str">
        <f t="shared" si="23"/>
        <v/>
      </c>
      <c r="AV67" s="109" t="str">
        <f t="shared" si="24"/>
        <v/>
      </c>
      <c r="AW67" s="111" t="str">
        <f t="shared" si="25"/>
        <v/>
      </c>
      <c r="AX67" s="314" t="str">
        <f>IF(OR($E67="",$G67=""),"",IF(AND($E$3=6),'Marks Entry 6th'!AB66,IF(AND($E$3=7),'Marks Entry 7th'!AB66,"")))</f>
        <v/>
      </c>
      <c r="AY67" s="121" t="str">
        <f>IF(OR($E67="",$G67=""),"",IF(AND($E$3=6),'Marks Entry 6th'!AC66,IF(AND($E$3=7),'Marks Entry 7th'!AC66,"")))</f>
        <v/>
      </c>
      <c r="AZ67" s="121" t="str">
        <f>IF(OR($E67="",$G67=""),"",IF(AND($E$3=6),'Marks Entry 6th'!AD66,IF(AND($E$3=7),'Marks Entry 7th'!AD66,"")))</f>
        <v/>
      </c>
      <c r="BA67" s="121" t="str">
        <f>IF(OR($E67="",$G67=""),"",IF(AND($E$3=6),'Marks Entry 6th'!AE66,IF(AND($E$3=7),'Marks Entry 7th'!AE66,"")))</f>
        <v/>
      </c>
      <c r="BB67" s="121" t="str">
        <f>IF(OR($E67="",$G67=""),"",IF(AND($E$3=6),'Marks Entry 6th'!AF66,IF(AND($E$3=7),'Marks Entry 7th'!AF66,"")))</f>
        <v/>
      </c>
      <c r="BC67" s="63" t="str">
        <f t="shared" si="26"/>
        <v/>
      </c>
      <c r="BD67" s="121" t="str">
        <f>IF(OR($E67="",$G67=""),"",IF(AND($E$3=6),'Marks Entry 6th'!AG66,IF(AND($E$3=7),'Marks Entry 7th'!AG66,"")))</f>
        <v/>
      </c>
      <c r="BE67" s="121" t="str">
        <f>IF(OR($E67="",$G67=""),"",IF(AND($E$3=6),'Marks Entry 6th'!AH66,IF(AND($E$3=7),'Marks Entry 7th'!AH66,"")))</f>
        <v/>
      </c>
      <c r="BF67" s="66" t="str">
        <f t="shared" si="27"/>
        <v/>
      </c>
      <c r="BG67" s="63">
        <f t="shared" si="28"/>
        <v>0</v>
      </c>
      <c r="BH67" s="68" t="str">
        <f>IF(OR($E67="",$G67=""),"",IF(AND($E$3=6),'Marks Entry 6th'!AI66,IF(AND($E$3=7),'Marks Entry 7th'!AI66,"")))</f>
        <v/>
      </c>
      <c r="BI67" s="68" t="str">
        <f>IF(OR($E67="",$G67=""),"",IF(AND($E$3=6),'Marks Entry 6th'!AJ66,IF(AND($E$3=7),'Marks Entry 7th'!AJ66,"")))</f>
        <v/>
      </c>
      <c r="BJ67" s="66" t="str">
        <f t="shared" si="29"/>
        <v/>
      </c>
      <c r="BK67" s="63" t="str">
        <f t="shared" si="30"/>
        <v/>
      </c>
      <c r="BL67" s="109">
        <f t="shared" si="31"/>
        <v>0</v>
      </c>
      <c r="BM67" s="109" t="str">
        <f t="shared" si="32"/>
        <v/>
      </c>
      <c r="BN67" s="109" t="str">
        <f t="shared" si="33"/>
        <v/>
      </c>
      <c r="BO67" s="109" t="str">
        <f t="shared" si="34"/>
        <v/>
      </c>
      <c r="BP67" s="109" t="str">
        <f t="shared" si="35"/>
        <v/>
      </c>
      <c r="BQ67" s="111" t="str">
        <f t="shared" si="36"/>
        <v/>
      </c>
      <c r="BR67" s="121" t="str">
        <f>IF(OR($E67="",$G67=""),"",IF(AND($E$3=6),'Marks Entry 6th'!AK66,IF(AND($E$3=7),'Marks Entry 7th'!AK66,"")))</f>
        <v/>
      </c>
      <c r="BS67" s="121" t="str">
        <f>IF(OR($E67="",$G67=""),"",IF(AND($E$3=6),'Marks Entry 6th'!AL66,IF(AND($E$3=7),'Marks Entry 7th'!AL66,"")))</f>
        <v/>
      </c>
      <c r="BT67" s="121" t="str">
        <f>IF(OR($E67="",$G67=""),"",IF(AND($E$3=6),'Marks Entry 6th'!AM66,IF(AND($E$3=7),'Marks Entry 7th'!AM66,"")))</f>
        <v/>
      </c>
      <c r="BU67" s="121" t="str">
        <f>IF(OR($E67="",$G67=""),"",IF(AND($E$3=6),'Marks Entry 6th'!AN66,IF(AND($E$3=7),'Marks Entry 7th'!AN66,"")))</f>
        <v/>
      </c>
      <c r="BV67" s="63" t="str">
        <f t="shared" si="37"/>
        <v/>
      </c>
      <c r="BW67" s="121" t="str">
        <f>IF(OR($E67="",$G67=""),"",IF(AND($E$3=6),'Marks Entry 6th'!AO66,IF(AND($E$3=7),'Marks Entry 7th'!AO66,"")))</f>
        <v/>
      </c>
      <c r="BX67" s="121" t="str">
        <f>IF(OR($E67="",$G67=""),"",IF(AND($E$3=6),'Marks Entry 6th'!AP66,IF(AND($E$3=7),'Marks Entry 7th'!AP66,"")))</f>
        <v/>
      </c>
      <c r="BY67" s="66" t="str">
        <f t="shared" si="38"/>
        <v/>
      </c>
      <c r="BZ67" s="63">
        <f t="shared" si="39"/>
        <v>0</v>
      </c>
      <c r="CA67" s="68" t="str">
        <f>IF(OR($E67="",$G67=""),"",IF(AND($E$3=6),'Marks Entry 6th'!AQ66,IF(AND($E$3=7),'Marks Entry 7th'!AQ66,"")))</f>
        <v/>
      </c>
      <c r="CB67" s="68" t="str">
        <f>IF(OR($E67="",$G67=""),"",IF(AND($E$3=6),'Marks Entry 6th'!AR66,IF(AND($E$3=7),'Marks Entry 7th'!AR66,"")))</f>
        <v/>
      </c>
      <c r="CC67" s="66" t="str">
        <f t="shared" si="40"/>
        <v/>
      </c>
      <c r="CD67" s="63" t="str">
        <f t="shared" si="41"/>
        <v/>
      </c>
      <c r="CE67" s="109">
        <f t="shared" si="42"/>
        <v>0</v>
      </c>
      <c r="CF67" s="109" t="str">
        <f t="shared" si="43"/>
        <v/>
      </c>
      <c r="CG67" s="109" t="str">
        <f t="shared" si="44"/>
        <v/>
      </c>
      <c r="CH67" s="109" t="str">
        <f t="shared" si="45"/>
        <v/>
      </c>
      <c r="CI67" s="109" t="str">
        <f t="shared" si="46"/>
        <v/>
      </c>
      <c r="CJ67" s="111" t="str">
        <f t="shared" si="47"/>
        <v/>
      </c>
      <c r="CK67" s="121" t="str">
        <f>IF(OR($E67="",$G67=""),"",IF(AND($E$3=6),'Marks Entry 6th'!AS66,IF(AND($E$3=7),'Marks Entry 7th'!AS66,"")))</f>
        <v/>
      </c>
      <c r="CL67" s="121" t="str">
        <f>IF(OR($E67="",$G67=""),"",IF(AND($E$3=6),'Marks Entry 6th'!AT66,IF(AND($E$3=7),'Marks Entry 7th'!AT66,"")))</f>
        <v/>
      </c>
      <c r="CM67" s="121" t="str">
        <f>IF(OR($E67="",$G67=""),"",IF(AND($E$3=6),'Marks Entry 6th'!AU66,IF(AND($E$3=7),'Marks Entry 7th'!AU66,"")))</f>
        <v/>
      </c>
      <c r="CN67" s="121" t="str">
        <f>IF(OR($E67="",$G67=""),"",IF(AND($E$3=6),'Marks Entry 6th'!AV66,IF(AND($E$3=7),'Marks Entry 7th'!AV66,"")))</f>
        <v/>
      </c>
      <c r="CO67" s="63" t="str">
        <f t="shared" si="48"/>
        <v/>
      </c>
      <c r="CP67" s="121" t="str">
        <f>IF(OR($E67="",$G67=""),"",IF(AND($E$3=6),'Marks Entry 6th'!AW66,IF(AND($E$3=7),'Marks Entry 7th'!AW66,"")))</f>
        <v/>
      </c>
      <c r="CQ67" s="121" t="str">
        <f>IF(OR($E67="",$G67=""),"",IF(AND($E$3=6),'Marks Entry 6th'!AX66,IF(AND($E$3=7),'Marks Entry 7th'!AX66,"")))</f>
        <v/>
      </c>
      <c r="CR67" s="66" t="str">
        <f t="shared" si="49"/>
        <v/>
      </c>
      <c r="CS67" s="63">
        <f t="shared" si="50"/>
        <v>0</v>
      </c>
      <c r="CT67" s="68" t="str">
        <f>IF(OR($E67="",$G67=""),"",IF(AND($E$3=6),'Marks Entry 6th'!AY66,IF(AND($E$3=7),'Marks Entry 7th'!AY66,"")))</f>
        <v/>
      </c>
      <c r="CU67" s="68" t="str">
        <f>IF(OR($E67="",$G67=""),"",IF(AND($E$3=6),'Marks Entry 6th'!AZ66,IF(AND($E$3=7),'Marks Entry 7th'!AZ66,"")))</f>
        <v/>
      </c>
      <c r="CV67" s="66" t="str">
        <f t="shared" si="51"/>
        <v/>
      </c>
      <c r="CW67" s="63" t="str">
        <f t="shared" si="52"/>
        <v/>
      </c>
      <c r="CX67" s="109">
        <f t="shared" si="53"/>
        <v>0</v>
      </c>
      <c r="CY67" s="109" t="str">
        <f t="shared" si="54"/>
        <v/>
      </c>
      <c r="CZ67" s="109" t="str">
        <f t="shared" si="55"/>
        <v/>
      </c>
      <c r="DA67" s="109" t="str">
        <f t="shared" si="56"/>
        <v/>
      </c>
      <c r="DB67" s="109" t="str">
        <f t="shared" si="57"/>
        <v/>
      </c>
      <c r="DC67" s="111" t="str">
        <f t="shared" si="58"/>
        <v/>
      </c>
      <c r="DD67" s="121" t="str">
        <f>IF(OR($E67="",$G67=""),"",IF(AND($E$3=6),'Marks Entry 6th'!BA66,IF(AND($E$3=7),'Marks Entry 7th'!BA66,"")))</f>
        <v/>
      </c>
      <c r="DE67" s="121" t="str">
        <f>IF(OR($E67="",$G67=""),"",IF(AND($E$3=6),'Marks Entry 6th'!BB66,IF(AND($E$3=7),'Marks Entry 7th'!BB66,"")))</f>
        <v/>
      </c>
      <c r="DF67" s="121" t="str">
        <f>IF(OR($E67="",$G67=""),"",IF(AND($E$3=6),'Marks Entry 6th'!BC66,IF(AND($E$3=7),'Marks Entry 7th'!BC66,"")))</f>
        <v/>
      </c>
      <c r="DG67" s="121" t="str">
        <f>IF(OR($E67="",$G67=""),"",IF(AND($E$3=6),'Marks Entry 6th'!BD66,IF(AND($E$3=7),'Marks Entry 7th'!BD66,"")))</f>
        <v/>
      </c>
      <c r="DH67" s="63" t="str">
        <f t="shared" si="59"/>
        <v/>
      </c>
      <c r="DI67" s="121" t="str">
        <f>IF(OR($E67="",$G67=""),"",IF(AND($E$3=6),'Marks Entry 6th'!BE66,IF(AND($E$3=7),'Marks Entry 7th'!BE66,"")))</f>
        <v/>
      </c>
      <c r="DJ67" s="121" t="str">
        <f>IF(OR($E67="",$G67=""),"",IF(AND($E$3=6),'Marks Entry 6th'!BF66,IF(AND($E$3=7),'Marks Entry 7th'!BF66,"")))</f>
        <v/>
      </c>
      <c r="DK67" s="66" t="str">
        <f t="shared" si="60"/>
        <v/>
      </c>
      <c r="DL67" s="63">
        <f t="shared" si="61"/>
        <v>0</v>
      </c>
      <c r="DM67" s="68" t="str">
        <f>IF(OR($E67="",$G67=""),"",IF(AND($E$3=6),'Marks Entry 6th'!BG66,IF(AND($E$3=7),'Marks Entry 7th'!BG66,"")))</f>
        <v/>
      </c>
      <c r="DN67" s="68" t="str">
        <f>IF(OR($E67="",$G67=""),"",IF(AND($E$3=6),'Marks Entry 6th'!BH66,IF(AND($E$3=7),'Marks Entry 7th'!BH66,"")))</f>
        <v/>
      </c>
      <c r="DO67" s="66" t="str">
        <f t="shared" si="62"/>
        <v/>
      </c>
      <c r="DP67" s="63" t="str">
        <f t="shared" si="63"/>
        <v/>
      </c>
      <c r="DQ67" s="109">
        <f t="shared" si="64"/>
        <v>0</v>
      </c>
      <c r="DR67" s="109" t="str">
        <f t="shared" si="65"/>
        <v/>
      </c>
      <c r="DS67" s="109" t="str">
        <f t="shared" si="66"/>
        <v/>
      </c>
      <c r="DT67" s="109" t="str">
        <f t="shared" si="67"/>
        <v/>
      </c>
      <c r="DU67" s="109" t="str">
        <f t="shared" si="68"/>
        <v/>
      </c>
      <c r="DV67" s="111" t="str">
        <f t="shared" si="69"/>
        <v/>
      </c>
      <c r="DW67" s="53" t="str">
        <f>IF(OR($E67="",$G67=""),"",IF(AND($E$3=6),'Marks Entry 6th'!BI66,IF(AND($E$3=7),'Marks Entry 7th'!BI66,"")))</f>
        <v/>
      </c>
      <c r="DX67" s="53" t="str">
        <f>IF(OR($E67="",$G67=""),"",IF(AND($E$3=6),'Marks Entry 6th'!BJ66,IF(AND($E$3=7),'Marks Entry 7th'!BJ66,"")))</f>
        <v/>
      </c>
      <c r="DY67" s="53" t="str">
        <f>IF(OR($E67="",$G67=""),"",IF(AND($E$3=6),'Marks Entry 6th'!BK66,IF(AND($E$3=7),'Marks Entry 7th'!BK66,"")))</f>
        <v/>
      </c>
      <c r="DZ67" s="53" t="str">
        <f>IF(OR($E67="",$G67=""),"",IF(AND($E$3=6),'Marks Entry 6th'!BL66,IF(AND($E$3=7),'Marks Entry 7th'!BL66,"")))</f>
        <v/>
      </c>
      <c r="EA67" s="53" t="str">
        <f>IF(OR($E67="",$G67=""),"",IF(AND($E$3=6),'Marks Entry 6th'!BM66,IF(AND($E$3=7),'Marks Entry 7th'!BM66,"")))</f>
        <v/>
      </c>
      <c r="EB67" s="122" t="str">
        <f t="shared" si="70"/>
        <v/>
      </c>
      <c r="EC67" s="123">
        <f t="shared" si="71"/>
        <v>0</v>
      </c>
      <c r="ED67" s="123" t="str">
        <f t="shared" si="72"/>
        <v/>
      </c>
      <c r="EE67" s="123" t="str">
        <f t="shared" si="73"/>
        <v/>
      </c>
      <c r="EF67" s="110" t="str">
        <f t="shared" si="74"/>
        <v/>
      </c>
      <c r="EG67" s="53" t="str">
        <f>IF(OR($E67="",$G67=""),"",IF(AND($E$3=6),'Marks Entry 6th'!BN66,IF(AND($E$3=7),'Marks Entry 7th'!BN66,"")))</f>
        <v/>
      </c>
      <c r="EH67" s="53" t="str">
        <f>IF(OR($E67="",$G67=""),"",IF(AND($E$3=6),'Marks Entry 6th'!BO66,IF(AND($E$3=7),'Marks Entry 7th'!BO66,"")))</f>
        <v/>
      </c>
      <c r="EI67" s="53" t="str">
        <f>IF(OR($E67="",$G67=""),"",IF(AND($E$3=6),'Marks Entry 6th'!BP66,IF(AND($E$3=7),'Marks Entry 7th'!BP66,"")))</f>
        <v/>
      </c>
      <c r="EJ67" s="53" t="str">
        <f>IF(OR($E67="",$G67=""),"",IF(AND($E$3=6),'Marks Entry 6th'!BQ66,IF(AND($E$3=7),'Marks Entry 7th'!BQ66,"")))</f>
        <v/>
      </c>
      <c r="EK67" s="53" t="str">
        <f>IF(OR($E67="",$G67=""),"",IF(AND($E$3=6),'Marks Entry 6th'!BR66,IF(AND($E$3=7),'Marks Entry 7th'!BR66,"")))</f>
        <v/>
      </c>
      <c r="EL67" s="122" t="str">
        <f t="shared" si="75"/>
        <v/>
      </c>
      <c r="EM67" s="123">
        <f t="shared" si="76"/>
        <v>0</v>
      </c>
      <c r="EN67" s="123" t="str">
        <f t="shared" si="77"/>
        <v/>
      </c>
      <c r="EO67" s="123" t="str">
        <f t="shared" si="78"/>
        <v/>
      </c>
      <c r="EP67" s="110" t="str">
        <f t="shared" si="79"/>
        <v/>
      </c>
      <c r="EQ67" s="53" t="str">
        <f>IF(OR($E67="",$G67=""),"",IF(AND($E$3=6),'Marks Entry 6th'!BS66,IF(AND($E$3=7),'Marks Entry 7th'!BS66,"")))</f>
        <v/>
      </c>
      <c r="ER67" s="53" t="str">
        <f>IF(OR($E67="",$G67=""),"",IF(AND($E$3=6),'Marks Entry 6th'!BT66,IF(AND($E$3=7),'Marks Entry 7th'!BT66,"")))</f>
        <v/>
      </c>
      <c r="ES67" s="53" t="str">
        <f>IF(OR($E67="",$G67=""),"",IF(AND($E$3=6),'Marks Entry 6th'!BU66,IF(AND($E$3=7),'Marks Entry 7th'!BU66,"")))</f>
        <v/>
      </c>
      <c r="ET67" s="53" t="str">
        <f>IF(OR($E67="",$G67=""),"",IF(AND($E$3=6),'Marks Entry 6th'!BV66,IF(AND($E$3=7),'Marks Entry 7th'!BV66,"")))</f>
        <v/>
      </c>
      <c r="EU67" s="53" t="str">
        <f>IF(OR($E67="",$G67=""),"",IF(AND($E$3=6),'Marks Entry 6th'!BW66,IF(AND($E$3=7),'Marks Entry 7th'!BW66,"")))</f>
        <v/>
      </c>
      <c r="EV67" s="122" t="str">
        <f t="shared" si="80"/>
        <v/>
      </c>
      <c r="EW67" s="123">
        <f t="shared" si="81"/>
        <v>0</v>
      </c>
      <c r="EX67" s="123" t="str">
        <f t="shared" si="82"/>
        <v/>
      </c>
      <c r="EY67" s="123" t="str">
        <f t="shared" si="83"/>
        <v/>
      </c>
      <c r="EZ67" s="110" t="str">
        <f t="shared" si="84"/>
        <v/>
      </c>
      <c r="FA67" s="373" t="str">
        <f>IF(OR($E67="",$G67=""),"",IF(AND('Marks Entry 6th'!BX66="",'Marks Entry 7th'!BX66=""),"",IF(AND($E$3=6),'Marks Entry 6th'!BX66,IF(AND($E$3=7),'Marks Entry 7th'!BX66,""))))</f>
        <v/>
      </c>
      <c r="FB67" s="373" t="str">
        <f>IF(OR($E67="",$G67=""),"",IF(AND('Marks Entry 6th'!BY66="",'Marks Entry 7th'!BY66=""),"",IF(AND($E$3=6),'Marks Entry 6th'!BY66,IF(AND($E$3=7),'Marks Entry 7th'!BY66,""))))</f>
        <v/>
      </c>
      <c r="FC67" s="374" t="str">
        <f t="shared" si="85"/>
        <v/>
      </c>
      <c r="FD67" s="110" t="str">
        <f t="shared" si="86"/>
        <v/>
      </c>
      <c r="FE67" s="373" t="str">
        <f>IF(OR($E67="",$G67=""),"",IF(AND('Marks Entry 6th'!BZ66="",'Marks Entry 7th'!BZ66=""),"",IF(AND($E$3=6),'Marks Entry 6th'!BZ66,IF(AND($E$3=7),'Marks Entry 7th'!BZ66,""))))</f>
        <v/>
      </c>
      <c r="FF67" s="373" t="str">
        <f>IF(OR($E67="",$G67=""),"",IF(AND('Marks Entry 6th'!CA66="",'Marks Entry 7th'!CA66=""),"",IF(AND($E$3=6),'Marks Entry 6th'!CA66,IF(AND($E$3=7),'Marks Entry 7th'!CA66,""))))</f>
        <v/>
      </c>
      <c r="FG67" s="374" t="str">
        <f t="shared" si="87"/>
        <v/>
      </c>
      <c r="FH67" s="110" t="str">
        <f t="shared" si="88"/>
        <v/>
      </c>
      <c r="FI67" s="79" t="str">
        <f t="shared" si="89"/>
        <v/>
      </c>
      <c r="FJ67" s="335" t="str">
        <f t="shared" si="90"/>
        <v/>
      </c>
      <c r="FK67" s="85" t="str">
        <f t="shared" si="91"/>
        <v/>
      </c>
      <c r="FL67" s="226" t="str">
        <f t="shared" si="92"/>
        <v/>
      </c>
      <c r="FM67" s="86" t="str">
        <f t="shared" si="93"/>
        <v/>
      </c>
      <c r="FN67" s="334" t="str">
        <f>IFERROR(IF(B67="NSO","NSO",IF(OR(D67="",G67="",F67=""),"",IF(AND(FJ67&gt;=36,'Master sheet'!$D$11="Hindi"),"कक्षा क्रमोन्नत",IF(AND(FJ67&gt;=36,'Master sheet'!$D$11="English"),"Promoted",IF(AND(FJ67&lt;36,'Master sheet'!$D$11="Hindi"),"पुनः परीक्षा","Re-Exam"))))),"")</f>
        <v/>
      </c>
      <c r="FO67" s="54" t="str">
        <f>IF(OR($E67="",$G67=""),"",IF(AND($E$3=6,'Marks Entry 6th'!CB66=""),"",IF(AND($E$3=7,'Marks Entry 7th'!CB66=""),"",IF(AND($E$3=6),'Marks Entry 6th'!CB66,IF(AND($E$3=7),'Marks Entry 7th'!CB66,"")))))</f>
        <v/>
      </c>
      <c r="FP67" s="54" t="str">
        <f>IF(OR($E67="",$G67=""),"",IF(AND($E$3=6,'Marks Entry 6th'!CC66=""),"",IF(AND($E$3=7,'Marks Entry 7th'!CC66=""),"",IF(AND($E$3=6),'Marks Entry 6th'!CC66,IF(AND($E$3=7),'Marks Entry 7th'!CC66,"")))))</f>
        <v/>
      </c>
      <c r="FQ67" s="55"/>
      <c r="FY67" s="57">
        <f>IF(AND($E$3=6),'Marks Entry 6th'!I66,IF(AND($E$3=7),'Marks Entry 7th'!I66,""))</f>
        <v>0</v>
      </c>
      <c r="FZ67" s="57">
        <f t="shared" si="94"/>
        <v>0</v>
      </c>
    </row>
    <row r="68" spans="1:182" ht="18.95" customHeight="1">
      <c r="A68" s="69">
        <v>61</v>
      </c>
      <c r="B68" s="69" t="str">
        <f>IF(OR(FY68=0,FY68=""),"",IF(AND($E$3=6),'Marks Entry 6th'!I67,IF(AND($E$3=7),'Marks Entry 7th'!I67,"")))</f>
        <v/>
      </c>
      <c r="C68" s="70" t="str">
        <f>IF(OR(B68=0,B68=""),"",IF(AND($E$3=6,'Marks Entry 6th'!B67=""),"",IF(AND($E$3=7,'Marks Entry 7th'!B67=""),"",IF(AND($E$3=6,'Marks Entry 6th'!B67),'Marks Entry 6th'!B67,IF(AND($E$3=7),'Marks Entry 7th'!B67,"")))))</f>
        <v/>
      </c>
      <c r="D68" s="70" t="str">
        <f>IF(OR(B68=0,B68=""),"",IF(AND($E$3=6,'Marks Entry 6th'!C67=""),"",IF(AND($E$3=7,'Marks Entry 7th'!C67=""),"",IF(AND($E$3=6),'Marks Entry 6th'!C67,IF(AND($E$3=7),'Marks Entry 7th'!C67,"")))))</f>
        <v/>
      </c>
      <c r="E68" s="307" t="str">
        <f>IF(OR(B68=0,B68=""),"",IF(AND($E$3=6,'Marks Entry 6th'!E67=""),"",IF(AND($E$3=7,'Marks Entry 7th'!E67=""),"",IF(AND($E$3=6),'Marks Entry 6th'!E67,IF(AND($E$3=7),'Marks Entry 7th'!E67,"")))))</f>
        <v/>
      </c>
      <c r="F68" s="70" t="str">
        <f>IF(OR(B68=0,B68=""),"",IF(AND($E$3=6,'Marks Entry 6th'!D67=""),"",IF(AND($E$3=7,'Marks Entry 7th'!D67=""),"",IF(AND($E$3=6),'Marks Entry 6th'!D67,IF(AND($E$3=7),'Marks Entry 7th'!D67,"")))))</f>
        <v/>
      </c>
      <c r="G68" s="306" t="str">
        <f>IF(OR(B68=0,B68=""),"",IF(AND($E$3=6,'Marks Entry 6th'!F67=""),"",IF(AND($E$3=7,'Marks Entry 7th'!F67=""),"",IF(AND($E$3=6),UPPER('Marks Entry 6th'!F67),IF(AND($E$3=7),UPPER('Marks Entry 7th'!F67),"")))))</f>
        <v/>
      </c>
      <c r="H68" s="306" t="str">
        <f>IF(OR(B68=0,B68=""),"",IF(AND($E$3=6,'Marks Entry 6th'!G67=""),"",IF(AND($E$3=7,'Marks Entry 7th'!G67=""),"",IF(AND($E$3=6),UPPER('Marks Entry 6th'!G67),IF(AND($E$3=7),UPPER('Marks Entry 7th'!G67),"")))))</f>
        <v/>
      </c>
      <c r="I68" s="306" t="str">
        <f>IF(OR(B68=0,B68=""),"",IF(AND($E$3=6,'Marks Entry 6th'!H67=""),"",IF(AND($E$3=7,'Marks Entry 7th'!H67=""),"",IF(AND($E$3=6),UPPER('Marks Entry 6th'!H67),IF(AND($E$3=7),UPPER('Marks Entry 7th'!H67),"")))))</f>
        <v/>
      </c>
      <c r="J68" s="65" t="str">
        <f>IF(OR(B68=0,B68=""),"",IF(AND($E$3=6,'Marks Entry 6th'!J67=""),"",IF(AND($E$3=7,'Marks Entry 7th'!J67=""),"",IF(AND($E$3=6),'Marks Entry 6th'!J67,IF(AND($E$3=7),'Marks Entry 7th'!J67,"")))))</f>
        <v/>
      </c>
      <c r="K68" s="65" t="str">
        <f>IF(OR(B68=0,B68=""),"",IF(AND($E$3=6,'Marks Entry 6th'!K67=""),"",IF(AND($E$3=7,'Marks Entry 7th'!K67=""),"",IF(AND($E$3=6),'Marks Entry 6th'!K67,IF(AND($E$3=7),'Marks Entry 7th'!K67,"")))))</f>
        <v/>
      </c>
      <c r="L68" s="121" t="str">
        <f>IF(OR($E68="",$G68=""),"",IF(AND($E$3=6),'Marks Entry 6th'!L67,IF(AND($E$3=7),'Marks Entry 7th'!L67,"")))</f>
        <v/>
      </c>
      <c r="M68" s="121" t="str">
        <f>IF(OR($E68="",$G68=""),"",IF(AND($E$3=6),'Marks Entry 6th'!M67,IF(AND($E$3=7),'Marks Entry 7th'!M67,"")))</f>
        <v/>
      </c>
      <c r="N68" s="121" t="str">
        <f>IF(OR($E68="",$G68=""),"",IF(AND($E$3=6),'Marks Entry 6th'!N67,IF(AND($E$3=7),'Marks Entry 7th'!N67,"")))</f>
        <v/>
      </c>
      <c r="O68" s="121" t="str">
        <f>IF(OR($E68="",$G68=""),"",IF(AND($E$3=6),'Marks Entry 6th'!O67,IF(AND($E$3=7),'Marks Entry 7th'!O67,"")))</f>
        <v/>
      </c>
      <c r="P68" s="63" t="str">
        <f t="shared" si="4"/>
        <v/>
      </c>
      <c r="Q68" s="121" t="str">
        <f>IF(OR($E68="",$G68=""),"",IF(AND($E$3=6),'Marks Entry 6th'!P67,IF(AND($E$3=7),'Marks Entry 7th'!P67,"")))</f>
        <v/>
      </c>
      <c r="R68" s="121" t="str">
        <f>IF(OR($E68="",$G68=""),"",IF(AND($E$3=6),'Marks Entry 6th'!Q67,IF(AND($E$3=7),'Marks Entry 7th'!Q67,"")))</f>
        <v/>
      </c>
      <c r="S68" s="66" t="str">
        <f t="shared" si="5"/>
        <v/>
      </c>
      <c r="T68" s="63">
        <f t="shared" si="6"/>
        <v>0</v>
      </c>
      <c r="U68" s="68" t="str">
        <f>IF(OR($E68="",$G68=""),"",IF(AND($E$3=6),'Marks Entry 6th'!R67,IF(AND($E$3=7),'Marks Entry 7th'!R67,"")))</f>
        <v/>
      </c>
      <c r="V68" s="68" t="str">
        <f>IF(OR($E68="",$G68=""),"",IF(AND($E$3=6),'Marks Entry 6th'!S67,IF(AND($E$3=7),'Marks Entry 7th'!S67,"")))</f>
        <v/>
      </c>
      <c r="W68" s="67" t="str">
        <f t="shared" si="7"/>
        <v/>
      </c>
      <c r="X68" s="63" t="str">
        <f t="shared" si="8"/>
        <v/>
      </c>
      <c r="Y68" s="109">
        <f t="shared" si="9"/>
        <v>0</v>
      </c>
      <c r="Z68" s="109" t="str">
        <f t="shared" si="10"/>
        <v/>
      </c>
      <c r="AA68" s="109" t="str">
        <f t="shared" si="11"/>
        <v/>
      </c>
      <c r="AB68" s="109" t="str">
        <f t="shared" si="12"/>
        <v/>
      </c>
      <c r="AC68" s="109" t="str">
        <f t="shared" si="13"/>
        <v/>
      </c>
      <c r="AD68" s="111" t="str">
        <f t="shared" si="14"/>
        <v/>
      </c>
      <c r="AE68" s="121" t="str">
        <f>IF(OR($E68="",$G68=""),"",IF(AND($E$3=6),'Marks Entry 6th'!T67,IF(AND($E$3=7),'Marks Entry 7th'!T67,"")))</f>
        <v/>
      </c>
      <c r="AF68" s="121" t="str">
        <f>IF(OR($E68="",$G68=""),"",IF(AND($E$3=6),'Marks Entry 6th'!U67,IF(AND($E$3=7),'Marks Entry 7th'!U67,"")))</f>
        <v/>
      </c>
      <c r="AG68" s="121" t="str">
        <f>IF(OR($E68="",$G68=""),"",IF(AND($E$3=6),'Marks Entry 6th'!V67,IF(AND($E$3=7),'Marks Entry 7th'!V67,"")))</f>
        <v/>
      </c>
      <c r="AH68" s="121" t="str">
        <f>IF(OR($E68="",$G68=""),"",IF(AND($E$3=6),'Marks Entry 6th'!W67,IF(AND($E$3=7),'Marks Entry 7th'!W67,"")))</f>
        <v/>
      </c>
      <c r="AI68" s="63" t="str">
        <f t="shared" si="15"/>
        <v/>
      </c>
      <c r="AJ68" s="121" t="str">
        <f>IF(OR($E68="",$G68=""),"",IF(AND($E$3=6),'Marks Entry 6th'!X67,IF(AND($E$3=7),'Marks Entry 7th'!X67,"")))</f>
        <v/>
      </c>
      <c r="AK68" s="121" t="str">
        <f>IF(OR($E68="",$G68=""),"",IF(AND($E$3=6),'Marks Entry 6th'!Y67,IF(AND($E$3=7),'Marks Entry 7th'!Y67,"")))</f>
        <v/>
      </c>
      <c r="AL68" s="66" t="str">
        <f t="shared" si="16"/>
        <v/>
      </c>
      <c r="AM68" s="63">
        <f t="shared" si="17"/>
        <v>0</v>
      </c>
      <c r="AN68" s="68" t="str">
        <f>IF(OR($E68="",$G68=""),"",IF(AND($E$3=6),'Marks Entry 6th'!Z67,IF(AND($E$3=7),'Marks Entry 7th'!Z67,"")))</f>
        <v/>
      </c>
      <c r="AO68" s="68" t="str">
        <f>IF(OR($E68="",$G68=""),"",IF(AND($E$3=6),'Marks Entry 6th'!AA67,IF(AND($E$3=7),'Marks Entry 7th'!AA67,"")))</f>
        <v/>
      </c>
      <c r="AP68" s="66" t="str">
        <f t="shared" si="18"/>
        <v/>
      </c>
      <c r="AQ68" s="63" t="str">
        <f t="shared" si="19"/>
        <v/>
      </c>
      <c r="AR68" s="109">
        <f t="shared" si="20"/>
        <v>0</v>
      </c>
      <c r="AS68" s="109" t="str">
        <f t="shared" si="21"/>
        <v/>
      </c>
      <c r="AT68" s="109" t="str">
        <f t="shared" si="22"/>
        <v/>
      </c>
      <c r="AU68" s="109" t="str">
        <f t="shared" si="23"/>
        <v/>
      </c>
      <c r="AV68" s="109" t="str">
        <f t="shared" si="24"/>
        <v/>
      </c>
      <c r="AW68" s="111" t="str">
        <f t="shared" si="25"/>
        <v/>
      </c>
      <c r="AX68" s="314" t="str">
        <f>IF(OR($E68="",$G68=""),"",IF(AND($E$3=6),'Marks Entry 6th'!AB67,IF(AND($E$3=7),'Marks Entry 7th'!AB67,"")))</f>
        <v/>
      </c>
      <c r="AY68" s="121" t="str">
        <f>IF(OR($E68="",$G68=""),"",IF(AND($E$3=6),'Marks Entry 6th'!AC67,IF(AND($E$3=7),'Marks Entry 7th'!AC67,"")))</f>
        <v/>
      </c>
      <c r="AZ68" s="121" t="str">
        <f>IF(OR($E68="",$G68=""),"",IF(AND($E$3=6),'Marks Entry 6th'!AD67,IF(AND($E$3=7),'Marks Entry 7th'!AD67,"")))</f>
        <v/>
      </c>
      <c r="BA68" s="121" t="str">
        <f>IF(OR($E68="",$G68=""),"",IF(AND($E$3=6),'Marks Entry 6th'!AE67,IF(AND($E$3=7),'Marks Entry 7th'!AE67,"")))</f>
        <v/>
      </c>
      <c r="BB68" s="121" t="str">
        <f>IF(OR($E68="",$G68=""),"",IF(AND($E$3=6),'Marks Entry 6th'!AF67,IF(AND($E$3=7),'Marks Entry 7th'!AF67,"")))</f>
        <v/>
      </c>
      <c r="BC68" s="63" t="str">
        <f t="shared" si="26"/>
        <v/>
      </c>
      <c r="BD68" s="121" t="str">
        <f>IF(OR($E68="",$G68=""),"",IF(AND($E$3=6),'Marks Entry 6th'!AG67,IF(AND($E$3=7),'Marks Entry 7th'!AG67,"")))</f>
        <v/>
      </c>
      <c r="BE68" s="121" t="str">
        <f>IF(OR($E68="",$G68=""),"",IF(AND($E$3=6),'Marks Entry 6th'!AH67,IF(AND($E$3=7),'Marks Entry 7th'!AH67,"")))</f>
        <v/>
      </c>
      <c r="BF68" s="66" t="str">
        <f t="shared" si="27"/>
        <v/>
      </c>
      <c r="BG68" s="63">
        <f t="shared" si="28"/>
        <v>0</v>
      </c>
      <c r="BH68" s="68" t="str">
        <f>IF(OR($E68="",$G68=""),"",IF(AND($E$3=6),'Marks Entry 6th'!AI67,IF(AND($E$3=7),'Marks Entry 7th'!AI67,"")))</f>
        <v/>
      </c>
      <c r="BI68" s="68" t="str">
        <f>IF(OR($E68="",$G68=""),"",IF(AND($E$3=6),'Marks Entry 6th'!AJ67,IF(AND($E$3=7),'Marks Entry 7th'!AJ67,"")))</f>
        <v/>
      </c>
      <c r="BJ68" s="66" t="str">
        <f t="shared" si="29"/>
        <v/>
      </c>
      <c r="BK68" s="63" t="str">
        <f t="shared" si="30"/>
        <v/>
      </c>
      <c r="BL68" s="109">
        <f t="shared" si="31"/>
        <v>0</v>
      </c>
      <c r="BM68" s="109" t="str">
        <f t="shared" si="32"/>
        <v/>
      </c>
      <c r="BN68" s="109" t="str">
        <f t="shared" si="33"/>
        <v/>
      </c>
      <c r="BO68" s="109" t="str">
        <f t="shared" si="34"/>
        <v/>
      </c>
      <c r="BP68" s="109" t="str">
        <f t="shared" si="35"/>
        <v/>
      </c>
      <c r="BQ68" s="111" t="str">
        <f t="shared" si="36"/>
        <v/>
      </c>
      <c r="BR68" s="121" t="str">
        <f>IF(OR($E68="",$G68=""),"",IF(AND($E$3=6),'Marks Entry 6th'!AK67,IF(AND($E$3=7),'Marks Entry 7th'!AK67,"")))</f>
        <v/>
      </c>
      <c r="BS68" s="121" t="str">
        <f>IF(OR($E68="",$G68=""),"",IF(AND($E$3=6),'Marks Entry 6th'!AL67,IF(AND($E$3=7),'Marks Entry 7th'!AL67,"")))</f>
        <v/>
      </c>
      <c r="BT68" s="121" t="str">
        <f>IF(OR($E68="",$G68=""),"",IF(AND($E$3=6),'Marks Entry 6th'!AM67,IF(AND($E$3=7),'Marks Entry 7th'!AM67,"")))</f>
        <v/>
      </c>
      <c r="BU68" s="121" t="str">
        <f>IF(OR($E68="",$G68=""),"",IF(AND($E$3=6),'Marks Entry 6th'!AN67,IF(AND($E$3=7),'Marks Entry 7th'!AN67,"")))</f>
        <v/>
      </c>
      <c r="BV68" s="63" t="str">
        <f t="shared" si="37"/>
        <v/>
      </c>
      <c r="BW68" s="121" t="str">
        <f>IF(OR($E68="",$G68=""),"",IF(AND($E$3=6),'Marks Entry 6th'!AO67,IF(AND($E$3=7),'Marks Entry 7th'!AO67,"")))</f>
        <v/>
      </c>
      <c r="BX68" s="121" t="str">
        <f>IF(OR($E68="",$G68=""),"",IF(AND($E$3=6),'Marks Entry 6th'!AP67,IF(AND($E$3=7),'Marks Entry 7th'!AP67,"")))</f>
        <v/>
      </c>
      <c r="BY68" s="66" t="str">
        <f t="shared" si="38"/>
        <v/>
      </c>
      <c r="BZ68" s="63">
        <f t="shared" si="39"/>
        <v>0</v>
      </c>
      <c r="CA68" s="68" t="str">
        <f>IF(OR($E68="",$G68=""),"",IF(AND($E$3=6),'Marks Entry 6th'!AQ67,IF(AND($E$3=7),'Marks Entry 7th'!AQ67,"")))</f>
        <v/>
      </c>
      <c r="CB68" s="68" t="str">
        <f>IF(OR($E68="",$G68=""),"",IF(AND($E$3=6),'Marks Entry 6th'!AR67,IF(AND($E$3=7),'Marks Entry 7th'!AR67,"")))</f>
        <v/>
      </c>
      <c r="CC68" s="66" t="str">
        <f t="shared" si="40"/>
        <v/>
      </c>
      <c r="CD68" s="63" t="str">
        <f t="shared" si="41"/>
        <v/>
      </c>
      <c r="CE68" s="109">
        <f t="shared" si="42"/>
        <v>0</v>
      </c>
      <c r="CF68" s="109" t="str">
        <f t="shared" si="43"/>
        <v/>
      </c>
      <c r="CG68" s="109" t="str">
        <f t="shared" si="44"/>
        <v/>
      </c>
      <c r="CH68" s="109" t="str">
        <f t="shared" si="45"/>
        <v/>
      </c>
      <c r="CI68" s="109" t="str">
        <f t="shared" si="46"/>
        <v/>
      </c>
      <c r="CJ68" s="111" t="str">
        <f t="shared" si="47"/>
        <v/>
      </c>
      <c r="CK68" s="121" t="str">
        <f>IF(OR($E68="",$G68=""),"",IF(AND($E$3=6),'Marks Entry 6th'!AS67,IF(AND($E$3=7),'Marks Entry 7th'!AS67,"")))</f>
        <v/>
      </c>
      <c r="CL68" s="121" t="str">
        <f>IF(OR($E68="",$G68=""),"",IF(AND($E$3=6),'Marks Entry 6th'!AT67,IF(AND($E$3=7),'Marks Entry 7th'!AT67,"")))</f>
        <v/>
      </c>
      <c r="CM68" s="121" t="str">
        <f>IF(OR($E68="",$G68=""),"",IF(AND($E$3=6),'Marks Entry 6th'!AU67,IF(AND($E$3=7),'Marks Entry 7th'!AU67,"")))</f>
        <v/>
      </c>
      <c r="CN68" s="121" t="str">
        <f>IF(OR($E68="",$G68=""),"",IF(AND($E$3=6),'Marks Entry 6th'!AV67,IF(AND($E$3=7),'Marks Entry 7th'!AV67,"")))</f>
        <v/>
      </c>
      <c r="CO68" s="63" t="str">
        <f t="shared" si="48"/>
        <v/>
      </c>
      <c r="CP68" s="121" t="str">
        <f>IF(OR($E68="",$G68=""),"",IF(AND($E$3=6),'Marks Entry 6th'!AW67,IF(AND($E$3=7),'Marks Entry 7th'!AW67,"")))</f>
        <v/>
      </c>
      <c r="CQ68" s="121" t="str">
        <f>IF(OR($E68="",$G68=""),"",IF(AND($E$3=6),'Marks Entry 6th'!AX67,IF(AND($E$3=7),'Marks Entry 7th'!AX67,"")))</f>
        <v/>
      </c>
      <c r="CR68" s="66" t="str">
        <f t="shared" si="49"/>
        <v/>
      </c>
      <c r="CS68" s="63">
        <f t="shared" si="50"/>
        <v>0</v>
      </c>
      <c r="CT68" s="68" t="str">
        <f>IF(OR($E68="",$G68=""),"",IF(AND($E$3=6),'Marks Entry 6th'!AY67,IF(AND($E$3=7),'Marks Entry 7th'!AY67,"")))</f>
        <v/>
      </c>
      <c r="CU68" s="68" t="str">
        <f>IF(OR($E68="",$G68=""),"",IF(AND($E$3=6),'Marks Entry 6th'!AZ67,IF(AND($E$3=7),'Marks Entry 7th'!AZ67,"")))</f>
        <v/>
      </c>
      <c r="CV68" s="66" t="str">
        <f t="shared" si="51"/>
        <v/>
      </c>
      <c r="CW68" s="63" t="str">
        <f t="shared" si="52"/>
        <v/>
      </c>
      <c r="CX68" s="109">
        <f t="shared" si="53"/>
        <v>0</v>
      </c>
      <c r="CY68" s="109" t="str">
        <f t="shared" si="54"/>
        <v/>
      </c>
      <c r="CZ68" s="109" t="str">
        <f t="shared" si="55"/>
        <v/>
      </c>
      <c r="DA68" s="109" t="str">
        <f t="shared" si="56"/>
        <v/>
      </c>
      <c r="DB68" s="109" t="str">
        <f t="shared" si="57"/>
        <v/>
      </c>
      <c r="DC68" s="111" t="str">
        <f t="shared" si="58"/>
        <v/>
      </c>
      <c r="DD68" s="121" t="str">
        <f>IF(OR($E68="",$G68=""),"",IF(AND($E$3=6),'Marks Entry 6th'!BA67,IF(AND($E$3=7),'Marks Entry 7th'!BA67,"")))</f>
        <v/>
      </c>
      <c r="DE68" s="121" t="str">
        <f>IF(OR($E68="",$G68=""),"",IF(AND($E$3=6),'Marks Entry 6th'!BB67,IF(AND($E$3=7),'Marks Entry 7th'!BB67,"")))</f>
        <v/>
      </c>
      <c r="DF68" s="121" t="str">
        <f>IF(OR($E68="",$G68=""),"",IF(AND($E$3=6),'Marks Entry 6th'!BC67,IF(AND($E$3=7),'Marks Entry 7th'!BC67,"")))</f>
        <v/>
      </c>
      <c r="DG68" s="121" t="str">
        <f>IF(OR($E68="",$G68=""),"",IF(AND($E$3=6),'Marks Entry 6th'!BD67,IF(AND($E$3=7),'Marks Entry 7th'!BD67,"")))</f>
        <v/>
      </c>
      <c r="DH68" s="63" t="str">
        <f t="shared" si="59"/>
        <v/>
      </c>
      <c r="DI68" s="121" t="str">
        <f>IF(OR($E68="",$G68=""),"",IF(AND($E$3=6),'Marks Entry 6th'!BE67,IF(AND($E$3=7),'Marks Entry 7th'!BE67,"")))</f>
        <v/>
      </c>
      <c r="DJ68" s="121" t="str">
        <f>IF(OR($E68="",$G68=""),"",IF(AND($E$3=6),'Marks Entry 6th'!BF67,IF(AND($E$3=7),'Marks Entry 7th'!BF67,"")))</f>
        <v/>
      </c>
      <c r="DK68" s="66" t="str">
        <f t="shared" si="60"/>
        <v/>
      </c>
      <c r="DL68" s="63">
        <f t="shared" si="61"/>
        <v>0</v>
      </c>
      <c r="DM68" s="68" t="str">
        <f>IF(OR($E68="",$G68=""),"",IF(AND($E$3=6),'Marks Entry 6th'!BG67,IF(AND($E$3=7),'Marks Entry 7th'!BG67,"")))</f>
        <v/>
      </c>
      <c r="DN68" s="68" t="str">
        <f>IF(OR($E68="",$G68=""),"",IF(AND($E$3=6),'Marks Entry 6th'!BH67,IF(AND($E$3=7),'Marks Entry 7th'!BH67,"")))</f>
        <v/>
      </c>
      <c r="DO68" s="66" t="str">
        <f t="shared" si="62"/>
        <v/>
      </c>
      <c r="DP68" s="63" t="str">
        <f t="shared" si="63"/>
        <v/>
      </c>
      <c r="DQ68" s="109">
        <f t="shared" si="64"/>
        <v>0</v>
      </c>
      <c r="DR68" s="109" t="str">
        <f t="shared" si="65"/>
        <v/>
      </c>
      <c r="DS68" s="109" t="str">
        <f t="shared" si="66"/>
        <v/>
      </c>
      <c r="DT68" s="109" t="str">
        <f t="shared" si="67"/>
        <v/>
      </c>
      <c r="DU68" s="109" t="str">
        <f t="shared" si="68"/>
        <v/>
      </c>
      <c r="DV68" s="111" t="str">
        <f t="shared" si="69"/>
        <v/>
      </c>
      <c r="DW68" s="53" t="str">
        <f>IF(OR($E68="",$G68=""),"",IF(AND($E$3=6),'Marks Entry 6th'!BI67,IF(AND($E$3=7),'Marks Entry 7th'!BI67,"")))</f>
        <v/>
      </c>
      <c r="DX68" s="53" t="str">
        <f>IF(OR($E68="",$G68=""),"",IF(AND($E$3=6),'Marks Entry 6th'!BJ67,IF(AND($E$3=7),'Marks Entry 7th'!BJ67,"")))</f>
        <v/>
      </c>
      <c r="DY68" s="53" t="str">
        <f>IF(OR($E68="",$G68=""),"",IF(AND($E$3=6),'Marks Entry 6th'!BK67,IF(AND($E$3=7),'Marks Entry 7th'!BK67,"")))</f>
        <v/>
      </c>
      <c r="DZ68" s="53" t="str">
        <f>IF(OR($E68="",$G68=""),"",IF(AND($E$3=6),'Marks Entry 6th'!BL67,IF(AND($E$3=7),'Marks Entry 7th'!BL67,"")))</f>
        <v/>
      </c>
      <c r="EA68" s="53" t="str">
        <f>IF(OR($E68="",$G68=""),"",IF(AND($E$3=6),'Marks Entry 6th'!BM67,IF(AND($E$3=7),'Marks Entry 7th'!BM67,"")))</f>
        <v/>
      </c>
      <c r="EB68" s="122" t="str">
        <f t="shared" si="70"/>
        <v/>
      </c>
      <c r="EC68" s="123">
        <f t="shared" si="71"/>
        <v>0</v>
      </c>
      <c r="ED68" s="123" t="str">
        <f t="shared" si="72"/>
        <v/>
      </c>
      <c r="EE68" s="123" t="str">
        <f t="shared" si="73"/>
        <v/>
      </c>
      <c r="EF68" s="110" t="str">
        <f t="shared" si="74"/>
        <v/>
      </c>
      <c r="EG68" s="53" t="str">
        <f>IF(OR($E68="",$G68=""),"",IF(AND($E$3=6),'Marks Entry 6th'!BN67,IF(AND($E$3=7),'Marks Entry 7th'!BN67,"")))</f>
        <v/>
      </c>
      <c r="EH68" s="53" t="str">
        <f>IF(OR($E68="",$G68=""),"",IF(AND($E$3=6),'Marks Entry 6th'!BO67,IF(AND($E$3=7),'Marks Entry 7th'!BO67,"")))</f>
        <v/>
      </c>
      <c r="EI68" s="53" t="str">
        <f>IF(OR($E68="",$G68=""),"",IF(AND($E$3=6),'Marks Entry 6th'!BP67,IF(AND($E$3=7),'Marks Entry 7th'!BP67,"")))</f>
        <v/>
      </c>
      <c r="EJ68" s="53" t="str">
        <f>IF(OR($E68="",$G68=""),"",IF(AND($E$3=6),'Marks Entry 6th'!BQ67,IF(AND($E$3=7),'Marks Entry 7th'!BQ67,"")))</f>
        <v/>
      </c>
      <c r="EK68" s="53" t="str">
        <f>IF(OR($E68="",$G68=""),"",IF(AND($E$3=6),'Marks Entry 6th'!BR67,IF(AND($E$3=7),'Marks Entry 7th'!BR67,"")))</f>
        <v/>
      </c>
      <c r="EL68" s="122" t="str">
        <f t="shared" si="75"/>
        <v/>
      </c>
      <c r="EM68" s="123">
        <f t="shared" si="76"/>
        <v>0</v>
      </c>
      <c r="EN68" s="123" t="str">
        <f t="shared" si="77"/>
        <v/>
      </c>
      <c r="EO68" s="123" t="str">
        <f t="shared" si="78"/>
        <v/>
      </c>
      <c r="EP68" s="110" t="str">
        <f t="shared" si="79"/>
        <v/>
      </c>
      <c r="EQ68" s="53" t="str">
        <f>IF(OR($E68="",$G68=""),"",IF(AND($E$3=6),'Marks Entry 6th'!BS67,IF(AND($E$3=7),'Marks Entry 7th'!BS67,"")))</f>
        <v/>
      </c>
      <c r="ER68" s="53" t="str">
        <f>IF(OR($E68="",$G68=""),"",IF(AND($E$3=6),'Marks Entry 6th'!BT67,IF(AND($E$3=7),'Marks Entry 7th'!BT67,"")))</f>
        <v/>
      </c>
      <c r="ES68" s="53" t="str">
        <f>IF(OR($E68="",$G68=""),"",IF(AND($E$3=6),'Marks Entry 6th'!BU67,IF(AND($E$3=7),'Marks Entry 7th'!BU67,"")))</f>
        <v/>
      </c>
      <c r="ET68" s="53" t="str">
        <f>IF(OR($E68="",$G68=""),"",IF(AND($E$3=6),'Marks Entry 6th'!BV67,IF(AND($E$3=7),'Marks Entry 7th'!BV67,"")))</f>
        <v/>
      </c>
      <c r="EU68" s="53" t="str">
        <f>IF(OR($E68="",$G68=""),"",IF(AND($E$3=6),'Marks Entry 6th'!BW67,IF(AND($E$3=7),'Marks Entry 7th'!BW67,"")))</f>
        <v/>
      </c>
      <c r="EV68" s="122" t="str">
        <f t="shared" si="80"/>
        <v/>
      </c>
      <c r="EW68" s="123">
        <f t="shared" si="81"/>
        <v>0</v>
      </c>
      <c r="EX68" s="123" t="str">
        <f t="shared" si="82"/>
        <v/>
      </c>
      <c r="EY68" s="123" t="str">
        <f t="shared" si="83"/>
        <v/>
      </c>
      <c r="EZ68" s="110" t="str">
        <f t="shared" si="84"/>
        <v/>
      </c>
      <c r="FA68" s="373" t="str">
        <f>IF(OR($E68="",$G68=""),"",IF(AND('Marks Entry 6th'!BX67="",'Marks Entry 7th'!BX67=""),"",IF(AND($E$3=6),'Marks Entry 6th'!BX67,IF(AND($E$3=7),'Marks Entry 7th'!BX67,""))))</f>
        <v/>
      </c>
      <c r="FB68" s="373" t="str">
        <f>IF(OR($E68="",$G68=""),"",IF(AND('Marks Entry 6th'!BY67="",'Marks Entry 7th'!BY67=""),"",IF(AND($E$3=6),'Marks Entry 6th'!BY67,IF(AND($E$3=7),'Marks Entry 7th'!BY67,""))))</f>
        <v/>
      </c>
      <c r="FC68" s="374" t="str">
        <f t="shared" si="85"/>
        <v/>
      </c>
      <c r="FD68" s="110" t="str">
        <f t="shared" si="86"/>
        <v/>
      </c>
      <c r="FE68" s="373" t="str">
        <f>IF(OR($E68="",$G68=""),"",IF(AND('Marks Entry 6th'!BZ67="",'Marks Entry 7th'!BZ67=""),"",IF(AND($E$3=6),'Marks Entry 6th'!BZ67,IF(AND($E$3=7),'Marks Entry 7th'!BZ67,""))))</f>
        <v/>
      </c>
      <c r="FF68" s="373" t="str">
        <f>IF(OR($E68="",$G68=""),"",IF(AND('Marks Entry 6th'!CA67="",'Marks Entry 7th'!CA67=""),"",IF(AND($E$3=6),'Marks Entry 6th'!CA67,IF(AND($E$3=7),'Marks Entry 7th'!CA67,""))))</f>
        <v/>
      </c>
      <c r="FG68" s="374" t="str">
        <f t="shared" si="87"/>
        <v/>
      </c>
      <c r="FH68" s="110" t="str">
        <f t="shared" si="88"/>
        <v/>
      </c>
      <c r="FI68" s="79" t="str">
        <f t="shared" si="89"/>
        <v/>
      </c>
      <c r="FJ68" s="335" t="str">
        <f t="shared" si="90"/>
        <v/>
      </c>
      <c r="FK68" s="85" t="str">
        <f t="shared" si="91"/>
        <v/>
      </c>
      <c r="FL68" s="226" t="str">
        <f t="shared" si="92"/>
        <v/>
      </c>
      <c r="FM68" s="86" t="str">
        <f t="shared" si="93"/>
        <v/>
      </c>
      <c r="FN68" s="334" t="str">
        <f>IFERROR(IF(B68="NSO","NSO",IF(OR(D68="",G68="",F68=""),"",IF(AND(FJ68&gt;=36,'Master sheet'!$D$11="Hindi"),"कक्षा क्रमोन्नत",IF(AND(FJ68&gt;=36,'Master sheet'!$D$11="English"),"Promoted",IF(AND(FJ68&lt;36,'Master sheet'!$D$11="Hindi"),"पुनः परीक्षा","Re-Exam"))))),"")</f>
        <v/>
      </c>
      <c r="FO68" s="54" t="str">
        <f>IF(OR($E68="",$G68=""),"",IF(AND($E$3=6,'Marks Entry 6th'!CB67=""),"",IF(AND($E$3=7,'Marks Entry 7th'!CB67=""),"",IF(AND($E$3=6),'Marks Entry 6th'!CB67,IF(AND($E$3=7),'Marks Entry 7th'!CB67,"")))))</f>
        <v/>
      </c>
      <c r="FP68" s="54" t="str">
        <f>IF(OR($E68="",$G68=""),"",IF(AND($E$3=6,'Marks Entry 6th'!CC67=""),"",IF(AND($E$3=7,'Marks Entry 7th'!CC67=""),"",IF(AND($E$3=6),'Marks Entry 6th'!CC67,IF(AND($E$3=7),'Marks Entry 7th'!CC67,"")))))</f>
        <v/>
      </c>
      <c r="FQ68" s="55"/>
      <c r="FY68" s="57">
        <f>IF(AND($E$3=6),'Marks Entry 6th'!I67,IF(AND($E$3=7),'Marks Entry 7th'!I67,""))</f>
        <v>0</v>
      </c>
      <c r="FZ68" s="57">
        <f t="shared" si="94"/>
        <v>0</v>
      </c>
    </row>
    <row r="69" spans="1:182" ht="18.95" customHeight="1">
      <c r="A69" s="69">
        <v>62</v>
      </c>
      <c r="B69" s="69" t="str">
        <f>IF(OR(FY69=0,FY69=""),"",IF(AND($E$3=6),'Marks Entry 6th'!I68,IF(AND($E$3=7),'Marks Entry 7th'!I68,"")))</f>
        <v/>
      </c>
      <c r="C69" s="70" t="str">
        <f>IF(OR(B69=0,B69=""),"",IF(AND($E$3=6,'Marks Entry 6th'!B68=""),"",IF(AND($E$3=7,'Marks Entry 7th'!B68=""),"",IF(AND($E$3=6,'Marks Entry 6th'!B68),'Marks Entry 6th'!B68,IF(AND($E$3=7),'Marks Entry 7th'!B68,"")))))</f>
        <v/>
      </c>
      <c r="D69" s="70" t="str">
        <f>IF(OR(B69=0,B69=""),"",IF(AND($E$3=6,'Marks Entry 6th'!C68=""),"",IF(AND($E$3=7,'Marks Entry 7th'!C68=""),"",IF(AND($E$3=6),'Marks Entry 6th'!C68,IF(AND($E$3=7),'Marks Entry 7th'!C68,"")))))</f>
        <v/>
      </c>
      <c r="E69" s="307" t="str">
        <f>IF(OR(B69=0,B69=""),"",IF(AND($E$3=6,'Marks Entry 6th'!E68=""),"",IF(AND($E$3=7,'Marks Entry 7th'!E68=""),"",IF(AND($E$3=6),'Marks Entry 6th'!E68,IF(AND($E$3=7),'Marks Entry 7th'!E68,"")))))</f>
        <v/>
      </c>
      <c r="F69" s="70" t="str">
        <f>IF(OR(B69=0,B69=""),"",IF(AND($E$3=6,'Marks Entry 6th'!D68=""),"",IF(AND($E$3=7,'Marks Entry 7th'!D68=""),"",IF(AND($E$3=6),'Marks Entry 6th'!D68,IF(AND($E$3=7),'Marks Entry 7th'!D68,"")))))</f>
        <v/>
      </c>
      <c r="G69" s="306" t="str">
        <f>IF(OR(B69=0,B69=""),"",IF(AND($E$3=6,'Marks Entry 6th'!F68=""),"",IF(AND($E$3=7,'Marks Entry 7th'!F68=""),"",IF(AND($E$3=6),UPPER('Marks Entry 6th'!F68),IF(AND($E$3=7),UPPER('Marks Entry 7th'!F68),"")))))</f>
        <v/>
      </c>
      <c r="H69" s="306" t="str">
        <f>IF(OR(B69=0,B69=""),"",IF(AND($E$3=6,'Marks Entry 6th'!G68=""),"",IF(AND($E$3=7,'Marks Entry 7th'!G68=""),"",IF(AND($E$3=6),UPPER('Marks Entry 6th'!G68),IF(AND($E$3=7),UPPER('Marks Entry 7th'!G68),"")))))</f>
        <v/>
      </c>
      <c r="I69" s="306" t="str">
        <f>IF(OR(B69=0,B69=""),"",IF(AND($E$3=6,'Marks Entry 6th'!H68=""),"",IF(AND($E$3=7,'Marks Entry 7th'!H68=""),"",IF(AND($E$3=6),UPPER('Marks Entry 6th'!H68),IF(AND($E$3=7),UPPER('Marks Entry 7th'!H68),"")))))</f>
        <v/>
      </c>
      <c r="J69" s="65" t="str">
        <f>IF(OR(B69=0,B69=""),"",IF(AND($E$3=6,'Marks Entry 6th'!J68=""),"",IF(AND($E$3=7,'Marks Entry 7th'!J68=""),"",IF(AND($E$3=6),'Marks Entry 6th'!J68,IF(AND($E$3=7),'Marks Entry 7th'!J68,"")))))</f>
        <v/>
      </c>
      <c r="K69" s="65" t="str">
        <f>IF(OR(B69=0,B69=""),"",IF(AND($E$3=6,'Marks Entry 6th'!K68=""),"",IF(AND($E$3=7,'Marks Entry 7th'!K68=""),"",IF(AND($E$3=6),'Marks Entry 6th'!K68,IF(AND($E$3=7),'Marks Entry 7th'!K68,"")))))</f>
        <v/>
      </c>
      <c r="L69" s="121" t="str">
        <f>IF(OR($E69="",$G69=""),"",IF(AND($E$3=6),'Marks Entry 6th'!L68,IF(AND($E$3=7),'Marks Entry 7th'!L68,"")))</f>
        <v/>
      </c>
      <c r="M69" s="121" t="str">
        <f>IF(OR($E69="",$G69=""),"",IF(AND($E$3=6),'Marks Entry 6th'!M68,IF(AND($E$3=7),'Marks Entry 7th'!M68,"")))</f>
        <v/>
      </c>
      <c r="N69" s="121" t="str">
        <f>IF(OR($E69="",$G69=""),"",IF(AND($E$3=6),'Marks Entry 6th'!N68,IF(AND($E$3=7),'Marks Entry 7th'!N68,"")))</f>
        <v/>
      </c>
      <c r="O69" s="121" t="str">
        <f>IF(OR($E69="",$G69=""),"",IF(AND($E$3=6),'Marks Entry 6th'!O68,IF(AND($E$3=7),'Marks Entry 7th'!O68,"")))</f>
        <v/>
      </c>
      <c r="P69" s="63" t="str">
        <f t="shared" si="4"/>
        <v/>
      </c>
      <c r="Q69" s="121" t="str">
        <f>IF(OR($E69="",$G69=""),"",IF(AND($E$3=6),'Marks Entry 6th'!P68,IF(AND($E$3=7),'Marks Entry 7th'!P68,"")))</f>
        <v/>
      </c>
      <c r="R69" s="121" t="str">
        <f>IF(OR($E69="",$G69=""),"",IF(AND($E$3=6),'Marks Entry 6th'!Q68,IF(AND($E$3=7),'Marks Entry 7th'!Q68,"")))</f>
        <v/>
      </c>
      <c r="S69" s="66" t="str">
        <f t="shared" si="5"/>
        <v/>
      </c>
      <c r="T69" s="63">
        <f t="shared" si="6"/>
        <v>0</v>
      </c>
      <c r="U69" s="68" t="str">
        <f>IF(OR($E69="",$G69=""),"",IF(AND($E$3=6),'Marks Entry 6th'!R68,IF(AND($E$3=7),'Marks Entry 7th'!R68,"")))</f>
        <v/>
      </c>
      <c r="V69" s="68" t="str">
        <f>IF(OR($E69="",$G69=""),"",IF(AND($E$3=6),'Marks Entry 6th'!S68,IF(AND($E$3=7),'Marks Entry 7th'!S68,"")))</f>
        <v/>
      </c>
      <c r="W69" s="67" t="str">
        <f t="shared" si="7"/>
        <v/>
      </c>
      <c r="X69" s="63" t="str">
        <f t="shared" si="8"/>
        <v/>
      </c>
      <c r="Y69" s="109">
        <f t="shared" si="9"/>
        <v>0</v>
      </c>
      <c r="Z69" s="109" t="str">
        <f t="shared" si="10"/>
        <v/>
      </c>
      <c r="AA69" s="109" t="str">
        <f t="shared" si="11"/>
        <v/>
      </c>
      <c r="AB69" s="109" t="str">
        <f t="shared" si="12"/>
        <v/>
      </c>
      <c r="AC69" s="109" t="str">
        <f t="shared" si="13"/>
        <v/>
      </c>
      <c r="AD69" s="111" t="str">
        <f t="shared" si="14"/>
        <v/>
      </c>
      <c r="AE69" s="121" t="str">
        <f>IF(OR($E69="",$G69=""),"",IF(AND($E$3=6),'Marks Entry 6th'!T68,IF(AND($E$3=7),'Marks Entry 7th'!T68,"")))</f>
        <v/>
      </c>
      <c r="AF69" s="121" t="str">
        <f>IF(OR($E69="",$G69=""),"",IF(AND($E$3=6),'Marks Entry 6th'!U68,IF(AND($E$3=7),'Marks Entry 7th'!U68,"")))</f>
        <v/>
      </c>
      <c r="AG69" s="121" t="str">
        <f>IF(OR($E69="",$G69=""),"",IF(AND($E$3=6),'Marks Entry 6th'!V68,IF(AND($E$3=7),'Marks Entry 7th'!V68,"")))</f>
        <v/>
      </c>
      <c r="AH69" s="121" t="str">
        <f>IF(OR($E69="",$G69=""),"",IF(AND($E$3=6),'Marks Entry 6th'!W68,IF(AND($E$3=7),'Marks Entry 7th'!W68,"")))</f>
        <v/>
      </c>
      <c r="AI69" s="63" t="str">
        <f t="shared" si="15"/>
        <v/>
      </c>
      <c r="AJ69" s="121" t="str">
        <f>IF(OR($E69="",$G69=""),"",IF(AND($E$3=6),'Marks Entry 6th'!X68,IF(AND($E$3=7),'Marks Entry 7th'!X68,"")))</f>
        <v/>
      </c>
      <c r="AK69" s="121" t="str">
        <f>IF(OR($E69="",$G69=""),"",IF(AND($E$3=6),'Marks Entry 6th'!Y68,IF(AND($E$3=7),'Marks Entry 7th'!Y68,"")))</f>
        <v/>
      </c>
      <c r="AL69" s="66" t="str">
        <f t="shared" si="16"/>
        <v/>
      </c>
      <c r="AM69" s="63">
        <f t="shared" si="17"/>
        <v>0</v>
      </c>
      <c r="AN69" s="68" t="str">
        <f>IF(OR($E69="",$G69=""),"",IF(AND($E$3=6),'Marks Entry 6th'!Z68,IF(AND($E$3=7),'Marks Entry 7th'!Z68,"")))</f>
        <v/>
      </c>
      <c r="AO69" s="68" t="str">
        <f>IF(OR($E69="",$G69=""),"",IF(AND($E$3=6),'Marks Entry 6th'!AA68,IF(AND($E$3=7),'Marks Entry 7th'!AA68,"")))</f>
        <v/>
      </c>
      <c r="AP69" s="66" t="str">
        <f t="shared" si="18"/>
        <v/>
      </c>
      <c r="AQ69" s="63" t="str">
        <f t="shared" si="19"/>
        <v/>
      </c>
      <c r="AR69" s="109">
        <f t="shared" si="20"/>
        <v>0</v>
      </c>
      <c r="AS69" s="109" t="str">
        <f t="shared" si="21"/>
        <v/>
      </c>
      <c r="AT69" s="109" t="str">
        <f t="shared" si="22"/>
        <v/>
      </c>
      <c r="AU69" s="109" t="str">
        <f t="shared" si="23"/>
        <v/>
      </c>
      <c r="AV69" s="109" t="str">
        <f t="shared" si="24"/>
        <v/>
      </c>
      <c r="AW69" s="111" t="str">
        <f t="shared" si="25"/>
        <v/>
      </c>
      <c r="AX69" s="314" t="str">
        <f>IF(OR($E69="",$G69=""),"",IF(AND($E$3=6),'Marks Entry 6th'!AB68,IF(AND($E$3=7),'Marks Entry 7th'!AB68,"")))</f>
        <v/>
      </c>
      <c r="AY69" s="121" t="str">
        <f>IF(OR($E69="",$G69=""),"",IF(AND($E$3=6),'Marks Entry 6th'!AC68,IF(AND($E$3=7),'Marks Entry 7th'!AC68,"")))</f>
        <v/>
      </c>
      <c r="AZ69" s="121" t="str">
        <f>IF(OR($E69="",$G69=""),"",IF(AND($E$3=6),'Marks Entry 6th'!AD68,IF(AND($E$3=7),'Marks Entry 7th'!AD68,"")))</f>
        <v/>
      </c>
      <c r="BA69" s="121" t="str">
        <f>IF(OR($E69="",$G69=""),"",IF(AND($E$3=6),'Marks Entry 6th'!AE68,IF(AND($E$3=7),'Marks Entry 7th'!AE68,"")))</f>
        <v/>
      </c>
      <c r="BB69" s="121" t="str">
        <f>IF(OR($E69="",$G69=""),"",IF(AND($E$3=6),'Marks Entry 6th'!AF68,IF(AND($E$3=7),'Marks Entry 7th'!AF68,"")))</f>
        <v/>
      </c>
      <c r="BC69" s="63" t="str">
        <f t="shared" si="26"/>
        <v/>
      </c>
      <c r="BD69" s="121" t="str">
        <f>IF(OR($E69="",$G69=""),"",IF(AND($E$3=6),'Marks Entry 6th'!AG68,IF(AND($E$3=7),'Marks Entry 7th'!AG68,"")))</f>
        <v/>
      </c>
      <c r="BE69" s="121" t="str">
        <f>IF(OR($E69="",$G69=""),"",IF(AND($E$3=6),'Marks Entry 6th'!AH68,IF(AND($E$3=7),'Marks Entry 7th'!AH68,"")))</f>
        <v/>
      </c>
      <c r="BF69" s="66" t="str">
        <f t="shared" si="27"/>
        <v/>
      </c>
      <c r="BG69" s="63">
        <f t="shared" si="28"/>
        <v>0</v>
      </c>
      <c r="BH69" s="68" t="str">
        <f>IF(OR($E69="",$G69=""),"",IF(AND($E$3=6),'Marks Entry 6th'!AI68,IF(AND($E$3=7),'Marks Entry 7th'!AI68,"")))</f>
        <v/>
      </c>
      <c r="BI69" s="68" t="str">
        <f>IF(OR($E69="",$G69=""),"",IF(AND($E$3=6),'Marks Entry 6th'!AJ68,IF(AND($E$3=7),'Marks Entry 7th'!AJ68,"")))</f>
        <v/>
      </c>
      <c r="BJ69" s="66" t="str">
        <f t="shared" si="29"/>
        <v/>
      </c>
      <c r="BK69" s="63" t="str">
        <f t="shared" si="30"/>
        <v/>
      </c>
      <c r="BL69" s="109">
        <f t="shared" si="31"/>
        <v>0</v>
      </c>
      <c r="BM69" s="109" t="str">
        <f t="shared" si="32"/>
        <v/>
      </c>
      <c r="BN69" s="109" t="str">
        <f t="shared" si="33"/>
        <v/>
      </c>
      <c r="BO69" s="109" t="str">
        <f t="shared" si="34"/>
        <v/>
      </c>
      <c r="BP69" s="109" t="str">
        <f t="shared" si="35"/>
        <v/>
      </c>
      <c r="BQ69" s="111" t="str">
        <f t="shared" si="36"/>
        <v/>
      </c>
      <c r="BR69" s="121" t="str">
        <f>IF(OR($E69="",$G69=""),"",IF(AND($E$3=6),'Marks Entry 6th'!AK68,IF(AND($E$3=7),'Marks Entry 7th'!AK68,"")))</f>
        <v/>
      </c>
      <c r="BS69" s="121" t="str">
        <f>IF(OR($E69="",$G69=""),"",IF(AND($E$3=6),'Marks Entry 6th'!AL68,IF(AND($E$3=7),'Marks Entry 7th'!AL68,"")))</f>
        <v/>
      </c>
      <c r="BT69" s="121" t="str">
        <f>IF(OR($E69="",$G69=""),"",IF(AND($E$3=6),'Marks Entry 6th'!AM68,IF(AND($E$3=7),'Marks Entry 7th'!AM68,"")))</f>
        <v/>
      </c>
      <c r="BU69" s="121" t="str">
        <f>IF(OR($E69="",$G69=""),"",IF(AND($E$3=6),'Marks Entry 6th'!AN68,IF(AND($E$3=7),'Marks Entry 7th'!AN68,"")))</f>
        <v/>
      </c>
      <c r="BV69" s="63" t="str">
        <f t="shared" si="37"/>
        <v/>
      </c>
      <c r="BW69" s="121" t="str">
        <f>IF(OR($E69="",$G69=""),"",IF(AND($E$3=6),'Marks Entry 6th'!AO68,IF(AND($E$3=7),'Marks Entry 7th'!AO68,"")))</f>
        <v/>
      </c>
      <c r="BX69" s="121" t="str">
        <f>IF(OR($E69="",$G69=""),"",IF(AND($E$3=6),'Marks Entry 6th'!AP68,IF(AND($E$3=7),'Marks Entry 7th'!AP68,"")))</f>
        <v/>
      </c>
      <c r="BY69" s="66" t="str">
        <f t="shared" si="38"/>
        <v/>
      </c>
      <c r="BZ69" s="63">
        <f t="shared" si="39"/>
        <v>0</v>
      </c>
      <c r="CA69" s="68" t="str">
        <f>IF(OR($E69="",$G69=""),"",IF(AND($E$3=6),'Marks Entry 6th'!AQ68,IF(AND($E$3=7),'Marks Entry 7th'!AQ68,"")))</f>
        <v/>
      </c>
      <c r="CB69" s="68" t="str">
        <f>IF(OR($E69="",$G69=""),"",IF(AND($E$3=6),'Marks Entry 6th'!AR68,IF(AND($E$3=7),'Marks Entry 7th'!AR68,"")))</f>
        <v/>
      </c>
      <c r="CC69" s="66" t="str">
        <f t="shared" si="40"/>
        <v/>
      </c>
      <c r="CD69" s="63" t="str">
        <f t="shared" si="41"/>
        <v/>
      </c>
      <c r="CE69" s="109">
        <f t="shared" si="42"/>
        <v>0</v>
      </c>
      <c r="CF69" s="109" t="str">
        <f t="shared" si="43"/>
        <v/>
      </c>
      <c r="CG69" s="109" t="str">
        <f t="shared" si="44"/>
        <v/>
      </c>
      <c r="CH69" s="109" t="str">
        <f t="shared" si="45"/>
        <v/>
      </c>
      <c r="CI69" s="109" t="str">
        <f t="shared" si="46"/>
        <v/>
      </c>
      <c r="CJ69" s="111" t="str">
        <f t="shared" si="47"/>
        <v/>
      </c>
      <c r="CK69" s="121" t="str">
        <f>IF(OR($E69="",$G69=""),"",IF(AND($E$3=6),'Marks Entry 6th'!AS68,IF(AND($E$3=7),'Marks Entry 7th'!AS68,"")))</f>
        <v/>
      </c>
      <c r="CL69" s="121" t="str">
        <f>IF(OR($E69="",$G69=""),"",IF(AND($E$3=6),'Marks Entry 6th'!AT68,IF(AND($E$3=7),'Marks Entry 7th'!AT68,"")))</f>
        <v/>
      </c>
      <c r="CM69" s="121" t="str">
        <f>IF(OR($E69="",$G69=""),"",IF(AND($E$3=6),'Marks Entry 6th'!AU68,IF(AND($E$3=7),'Marks Entry 7th'!AU68,"")))</f>
        <v/>
      </c>
      <c r="CN69" s="121" t="str">
        <f>IF(OR($E69="",$G69=""),"",IF(AND($E$3=6),'Marks Entry 6th'!AV68,IF(AND($E$3=7),'Marks Entry 7th'!AV68,"")))</f>
        <v/>
      </c>
      <c r="CO69" s="63" t="str">
        <f t="shared" si="48"/>
        <v/>
      </c>
      <c r="CP69" s="121" t="str">
        <f>IF(OR($E69="",$G69=""),"",IF(AND($E$3=6),'Marks Entry 6th'!AW68,IF(AND($E$3=7),'Marks Entry 7th'!AW68,"")))</f>
        <v/>
      </c>
      <c r="CQ69" s="121" t="str">
        <f>IF(OR($E69="",$G69=""),"",IF(AND($E$3=6),'Marks Entry 6th'!AX68,IF(AND($E$3=7),'Marks Entry 7th'!AX68,"")))</f>
        <v/>
      </c>
      <c r="CR69" s="66" t="str">
        <f t="shared" si="49"/>
        <v/>
      </c>
      <c r="CS69" s="63">
        <f t="shared" si="50"/>
        <v>0</v>
      </c>
      <c r="CT69" s="68" t="str">
        <f>IF(OR($E69="",$G69=""),"",IF(AND($E$3=6),'Marks Entry 6th'!AY68,IF(AND($E$3=7),'Marks Entry 7th'!AY68,"")))</f>
        <v/>
      </c>
      <c r="CU69" s="68" t="str">
        <f>IF(OR($E69="",$G69=""),"",IF(AND($E$3=6),'Marks Entry 6th'!AZ68,IF(AND($E$3=7),'Marks Entry 7th'!AZ68,"")))</f>
        <v/>
      </c>
      <c r="CV69" s="66" t="str">
        <f t="shared" si="51"/>
        <v/>
      </c>
      <c r="CW69" s="63" t="str">
        <f t="shared" si="52"/>
        <v/>
      </c>
      <c r="CX69" s="109">
        <f t="shared" si="53"/>
        <v>0</v>
      </c>
      <c r="CY69" s="109" t="str">
        <f t="shared" si="54"/>
        <v/>
      </c>
      <c r="CZ69" s="109" t="str">
        <f t="shared" si="55"/>
        <v/>
      </c>
      <c r="DA69" s="109" t="str">
        <f t="shared" si="56"/>
        <v/>
      </c>
      <c r="DB69" s="109" t="str">
        <f t="shared" si="57"/>
        <v/>
      </c>
      <c r="DC69" s="111" t="str">
        <f t="shared" si="58"/>
        <v/>
      </c>
      <c r="DD69" s="121" t="str">
        <f>IF(OR($E69="",$G69=""),"",IF(AND($E$3=6),'Marks Entry 6th'!BA68,IF(AND($E$3=7),'Marks Entry 7th'!BA68,"")))</f>
        <v/>
      </c>
      <c r="DE69" s="121" t="str">
        <f>IF(OR($E69="",$G69=""),"",IF(AND($E$3=6),'Marks Entry 6th'!BB68,IF(AND($E$3=7),'Marks Entry 7th'!BB68,"")))</f>
        <v/>
      </c>
      <c r="DF69" s="121" t="str">
        <f>IF(OR($E69="",$G69=""),"",IF(AND($E$3=6),'Marks Entry 6th'!BC68,IF(AND($E$3=7),'Marks Entry 7th'!BC68,"")))</f>
        <v/>
      </c>
      <c r="DG69" s="121" t="str">
        <f>IF(OR($E69="",$G69=""),"",IF(AND($E$3=6),'Marks Entry 6th'!BD68,IF(AND($E$3=7),'Marks Entry 7th'!BD68,"")))</f>
        <v/>
      </c>
      <c r="DH69" s="63" t="str">
        <f t="shared" si="59"/>
        <v/>
      </c>
      <c r="DI69" s="121" t="str">
        <f>IF(OR($E69="",$G69=""),"",IF(AND($E$3=6),'Marks Entry 6th'!BE68,IF(AND($E$3=7),'Marks Entry 7th'!BE68,"")))</f>
        <v/>
      </c>
      <c r="DJ69" s="121" t="str">
        <f>IF(OR($E69="",$G69=""),"",IF(AND($E$3=6),'Marks Entry 6th'!BF68,IF(AND($E$3=7),'Marks Entry 7th'!BF68,"")))</f>
        <v/>
      </c>
      <c r="DK69" s="66" t="str">
        <f t="shared" si="60"/>
        <v/>
      </c>
      <c r="DL69" s="63">
        <f t="shared" si="61"/>
        <v>0</v>
      </c>
      <c r="DM69" s="68" t="str">
        <f>IF(OR($E69="",$G69=""),"",IF(AND($E$3=6),'Marks Entry 6th'!BG68,IF(AND($E$3=7),'Marks Entry 7th'!BG68,"")))</f>
        <v/>
      </c>
      <c r="DN69" s="68" t="str">
        <f>IF(OR($E69="",$G69=""),"",IF(AND($E$3=6),'Marks Entry 6th'!BH68,IF(AND($E$3=7),'Marks Entry 7th'!BH68,"")))</f>
        <v/>
      </c>
      <c r="DO69" s="66" t="str">
        <f t="shared" si="62"/>
        <v/>
      </c>
      <c r="DP69" s="63" t="str">
        <f t="shared" si="63"/>
        <v/>
      </c>
      <c r="DQ69" s="109">
        <f t="shared" si="64"/>
        <v>0</v>
      </c>
      <c r="DR69" s="109" t="str">
        <f t="shared" si="65"/>
        <v/>
      </c>
      <c r="DS69" s="109" t="str">
        <f t="shared" si="66"/>
        <v/>
      </c>
      <c r="DT69" s="109" t="str">
        <f t="shared" si="67"/>
        <v/>
      </c>
      <c r="DU69" s="109" t="str">
        <f t="shared" si="68"/>
        <v/>
      </c>
      <c r="DV69" s="111" t="str">
        <f t="shared" si="69"/>
        <v/>
      </c>
      <c r="DW69" s="53" t="str">
        <f>IF(OR($E69="",$G69=""),"",IF(AND($E$3=6),'Marks Entry 6th'!BI68,IF(AND($E$3=7),'Marks Entry 7th'!BI68,"")))</f>
        <v/>
      </c>
      <c r="DX69" s="53" t="str">
        <f>IF(OR($E69="",$G69=""),"",IF(AND($E$3=6),'Marks Entry 6th'!BJ68,IF(AND($E$3=7),'Marks Entry 7th'!BJ68,"")))</f>
        <v/>
      </c>
      <c r="DY69" s="53" t="str">
        <f>IF(OR($E69="",$G69=""),"",IF(AND($E$3=6),'Marks Entry 6th'!BK68,IF(AND($E$3=7),'Marks Entry 7th'!BK68,"")))</f>
        <v/>
      </c>
      <c r="DZ69" s="53" t="str">
        <f>IF(OR($E69="",$G69=""),"",IF(AND($E$3=6),'Marks Entry 6th'!BL68,IF(AND($E$3=7),'Marks Entry 7th'!BL68,"")))</f>
        <v/>
      </c>
      <c r="EA69" s="53" t="str">
        <f>IF(OR($E69="",$G69=""),"",IF(AND($E$3=6),'Marks Entry 6th'!BM68,IF(AND($E$3=7),'Marks Entry 7th'!BM68,"")))</f>
        <v/>
      </c>
      <c r="EB69" s="122" t="str">
        <f t="shared" si="70"/>
        <v/>
      </c>
      <c r="EC69" s="123">
        <f t="shared" si="71"/>
        <v>0</v>
      </c>
      <c r="ED69" s="123" t="str">
        <f t="shared" si="72"/>
        <v/>
      </c>
      <c r="EE69" s="123" t="str">
        <f t="shared" si="73"/>
        <v/>
      </c>
      <c r="EF69" s="110" t="str">
        <f t="shared" si="74"/>
        <v/>
      </c>
      <c r="EG69" s="53" t="str">
        <f>IF(OR($E69="",$G69=""),"",IF(AND($E$3=6),'Marks Entry 6th'!BN68,IF(AND($E$3=7),'Marks Entry 7th'!BN68,"")))</f>
        <v/>
      </c>
      <c r="EH69" s="53" t="str">
        <f>IF(OR($E69="",$G69=""),"",IF(AND($E$3=6),'Marks Entry 6th'!BO68,IF(AND($E$3=7),'Marks Entry 7th'!BO68,"")))</f>
        <v/>
      </c>
      <c r="EI69" s="53" t="str">
        <f>IF(OR($E69="",$G69=""),"",IF(AND($E$3=6),'Marks Entry 6th'!BP68,IF(AND($E$3=7),'Marks Entry 7th'!BP68,"")))</f>
        <v/>
      </c>
      <c r="EJ69" s="53" t="str">
        <f>IF(OR($E69="",$G69=""),"",IF(AND($E$3=6),'Marks Entry 6th'!BQ68,IF(AND($E$3=7),'Marks Entry 7th'!BQ68,"")))</f>
        <v/>
      </c>
      <c r="EK69" s="53" t="str">
        <f>IF(OR($E69="",$G69=""),"",IF(AND($E$3=6),'Marks Entry 6th'!BR68,IF(AND($E$3=7),'Marks Entry 7th'!BR68,"")))</f>
        <v/>
      </c>
      <c r="EL69" s="122" t="str">
        <f t="shared" si="75"/>
        <v/>
      </c>
      <c r="EM69" s="123">
        <f t="shared" si="76"/>
        <v>0</v>
      </c>
      <c r="EN69" s="123" t="str">
        <f t="shared" si="77"/>
        <v/>
      </c>
      <c r="EO69" s="123" t="str">
        <f t="shared" si="78"/>
        <v/>
      </c>
      <c r="EP69" s="110" t="str">
        <f t="shared" si="79"/>
        <v/>
      </c>
      <c r="EQ69" s="53" t="str">
        <f>IF(OR($E69="",$G69=""),"",IF(AND($E$3=6),'Marks Entry 6th'!BS68,IF(AND($E$3=7),'Marks Entry 7th'!BS68,"")))</f>
        <v/>
      </c>
      <c r="ER69" s="53" t="str">
        <f>IF(OR($E69="",$G69=""),"",IF(AND($E$3=6),'Marks Entry 6th'!BT68,IF(AND($E$3=7),'Marks Entry 7th'!BT68,"")))</f>
        <v/>
      </c>
      <c r="ES69" s="53" t="str">
        <f>IF(OR($E69="",$G69=""),"",IF(AND($E$3=6),'Marks Entry 6th'!BU68,IF(AND($E$3=7),'Marks Entry 7th'!BU68,"")))</f>
        <v/>
      </c>
      <c r="ET69" s="53" t="str">
        <f>IF(OR($E69="",$G69=""),"",IF(AND($E$3=6),'Marks Entry 6th'!BV68,IF(AND($E$3=7),'Marks Entry 7th'!BV68,"")))</f>
        <v/>
      </c>
      <c r="EU69" s="53" t="str">
        <f>IF(OR($E69="",$G69=""),"",IF(AND($E$3=6),'Marks Entry 6th'!BW68,IF(AND($E$3=7),'Marks Entry 7th'!BW68,"")))</f>
        <v/>
      </c>
      <c r="EV69" s="122" t="str">
        <f t="shared" si="80"/>
        <v/>
      </c>
      <c r="EW69" s="123">
        <f t="shared" si="81"/>
        <v>0</v>
      </c>
      <c r="EX69" s="123" t="str">
        <f t="shared" si="82"/>
        <v/>
      </c>
      <c r="EY69" s="123" t="str">
        <f t="shared" si="83"/>
        <v/>
      </c>
      <c r="EZ69" s="110" t="str">
        <f t="shared" si="84"/>
        <v/>
      </c>
      <c r="FA69" s="373" t="str">
        <f>IF(OR($E69="",$G69=""),"",IF(AND('Marks Entry 6th'!BX68="",'Marks Entry 7th'!BX68=""),"",IF(AND($E$3=6),'Marks Entry 6th'!BX68,IF(AND($E$3=7),'Marks Entry 7th'!BX68,""))))</f>
        <v/>
      </c>
      <c r="FB69" s="373" t="str">
        <f>IF(OR($E69="",$G69=""),"",IF(AND('Marks Entry 6th'!BY68="",'Marks Entry 7th'!BY68=""),"",IF(AND($E$3=6),'Marks Entry 6th'!BY68,IF(AND($E$3=7),'Marks Entry 7th'!BY68,""))))</f>
        <v/>
      </c>
      <c r="FC69" s="374" t="str">
        <f t="shared" si="85"/>
        <v/>
      </c>
      <c r="FD69" s="110" t="str">
        <f t="shared" si="86"/>
        <v/>
      </c>
      <c r="FE69" s="373" t="str">
        <f>IF(OR($E69="",$G69=""),"",IF(AND('Marks Entry 6th'!BZ68="",'Marks Entry 7th'!BZ68=""),"",IF(AND($E$3=6),'Marks Entry 6th'!BZ68,IF(AND($E$3=7),'Marks Entry 7th'!BZ68,""))))</f>
        <v/>
      </c>
      <c r="FF69" s="373" t="str">
        <f>IF(OR($E69="",$G69=""),"",IF(AND('Marks Entry 6th'!CA68="",'Marks Entry 7th'!CA68=""),"",IF(AND($E$3=6),'Marks Entry 6th'!CA68,IF(AND($E$3=7),'Marks Entry 7th'!CA68,""))))</f>
        <v/>
      </c>
      <c r="FG69" s="374" t="str">
        <f t="shared" si="87"/>
        <v/>
      </c>
      <c r="FH69" s="110" t="str">
        <f t="shared" si="88"/>
        <v/>
      </c>
      <c r="FI69" s="79" t="str">
        <f t="shared" si="89"/>
        <v/>
      </c>
      <c r="FJ69" s="335" t="str">
        <f t="shared" si="90"/>
        <v/>
      </c>
      <c r="FK69" s="85" t="str">
        <f t="shared" si="91"/>
        <v/>
      </c>
      <c r="FL69" s="226" t="str">
        <f t="shared" si="92"/>
        <v/>
      </c>
      <c r="FM69" s="86" t="str">
        <f t="shared" si="93"/>
        <v/>
      </c>
      <c r="FN69" s="334" t="str">
        <f>IFERROR(IF(B69="NSO","NSO",IF(OR(D69="",G69="",F69=""),"",IF(AND(FJ69&gt;=36,'Master sheet'!$D$11="Hindi"),"कक्षा क्रमोन्नत",IF(AND(FJ69&gt;=36,'Master sheet'!$D$11="English"),"Promoted",IF(AND(FJ69&lt;36,'Master sheet'!$D$11="Hindi"),"पुनः परीक्षा","Re-Exam"))))),"")</f>
        <v/>
      </c>
      <c r="FO69" s="54" t="str">
        <f>IF(OR($E69="",$G69=""),"",IF(AND($E$3=6,'Marks Entry 6th'!CB68=""),"",IF(AND($E$3=7,'Marks Entry 7th'!CB68=""),"",IF(AND($E$3=6),'Marks Entry 6th'!CB68,IF(AND($E$3=7),'Marks Entry 7th'!CB68,"")))))</f>
        <v/>
      </c>
      <c r="FP69" s="54" t="str">
        <f>IF(OR($E69="",$G69=""),"",IF(AND($E$3=6,'Marks Entry 6th'!CC68=""),"",IF(AND($E$3=7,'Marks Entry 7th'!CC68=""),"",IF(AND($E$3=6),'Marks Entry 6th'!CC68,IF(AND($E$3=7),'Marks Entry 7th'!CC68,"")))))</f>
        <v/>
      </c>
      <c r="FQ69" s="55"/>
      <c r="FY69" s="57">
        <f>IF(AND($E$3=6),'Marks Entry 6th'!I68,IF(AND($E$3=7),'Marks Entry 7th'!I68,""))</f>
        <v>0</v>
      </c>
      <c r="FZ69" s="57">
        <f t="shared" si="94"/>
        <v>0</v>
      </c>
    </row>
    <row r="70" spans="1:182" ht="18.95" customHeight="1">
      <c r="A70" s="69">
        <v>63</v>
      </c>
      <c r="B70" s="69" t="str">
        <f>IF(OR(FY70=0,FY70=""),"",IF(AND($E$3=6),'Marks Entry 6th'!I69,IF(AND($E$3=7),'Marks Entry 7th'!I69,"")))</f>
        <v/>
      </c>
      <c r="C70" s="70" t="str">
        <f>IF(OR(B70=0,B70=""),"",IF(AND($E$3=6,'Marks Entry 6th'!B69=""),"",IF(AND($E$3=7,'Marks Entry 7th'!B69=""),"",IF(AND($E$3=6,'Marks Entry 6th'!B69),'Marks Entry 6th'!B69,IF(AND($E$3=7),'Marks Entry 7th'!B69,"")))))</f>
        <v/>
      </c>
      <c r="D70" s="70" t="str">
        <f>IF(OR(B70=0,B70=""),"",IF(AND($E$3=6,'Marks Entry 6th'!C69=""),"",IF(AND($E$3=7,'Marks Entry 7th'!C69=""),"",IF(AND($E$3=6),'Marks Entry 6th'!C69,IF(AND($E$3=7),'Marks Entry 7th'!C69,"")))))</f>
        <v/>
      </c>
      <c r="E70" s="307" t="str">
        <f>IF(OR(B70=0,B70=""),"",IF(AND($E$3=6,'Marks Entry 6th'!E69=""),"",IF(AND($E$3=7,'Marks Entry 7th'!E69=""),"",IF(AND($E$3=6),'Marks Entry 6th'!E69,IF(AND($E$3=7),'Marks Entry 7th'!E69,"")))))</f>
        <v/>
      </c>
      <c r="F70" s="70" t="str">
        <f>IF(OR(B70=0,B70=""),"",IF(AND($E$3=6,'Marks Entry 6th'!D69=""),"",IF(AND($E$3=7,'Marks Entry 7th'!D69=""),"",IF(AND($E$3=6),'Marks Entry 6th'!D69,IF(AND($E$3=7),'Marks Entry 7th'!D69,"")))))</f>
        <v/>
      </c>
      <c r="G70" s="306" t="str">
        <f>IF(OR(B70=0,B70=""),"",IF(AND($E$3=6,'Marks Entry 6th'!F69=""),"",IF(AND($E$3=7,'Marks Entry 7th'!F69=""),"",IF(AND($E$3=6),UPPER('Marks Entry 6th'!F69),IF(AND($E$3=7),UPPER('Marks Entry 7th'!F69),"")))))</f>
        <v/>
      </c>
      <c r="H70" s="306" t="str">
        <f>IF(OR(B70=0,B70=""),"",IF(AND($E$3=6,'Marks Entry 6th'!G69=""),"",IF(AND($E$3=7,'Marks Entry 7th'!G69=""),"",IF(AND($E$3=6),UPPER('Marks Entry 6th'!G69),IF(AND($E$3=7),UPPER('Marks Entry 7th'!G69),"")))))</f>
        <v/>
      </c>
      <c r="I70" s="306" t="str">
        <f>IF(OR(B70=0,B70=""),"",IF(AND($E$3=6,'Marks Entry 6th'!H69=""),"",IF(AND($E$3=7,'Marks Entry 7th'!H69=""),"",IF(AND($E$3=6),UPPER('Marks Entry 6th'!H69),IF(AND($E$3=7),UPPER('Marks Entry 7th'!H69),"")))))</f>
        <v/>
      </c>
      <c r="J70" s="65" t="str">
        <f>IF(OR(B70=0,B70=""),"",IF(AND($E$3=6,'Marks Entry 6th'!J69=""),"",IF(AND($E$3=7,'Marks Entry 7th'!J69=""),"",IF(AND($E$3=6),'Marks Entry 6th'!J69,IF(AND($E$3=7),'Marks Entry 7th'!J69,"")))))</f>
        <v/>
      </c>
      <c r="K70" s="65" t="str">
        <f>IF(OR(B70=0,B70=""),"",IF(AND($E$3=6,'Marks Entry 6th'!K69=""),"",IF(AND($E$3=7,'Marks Entry 7th'!K69=""),"",IF(AND($E$3=6),'Marks Entry 6th'!K69,IF(AND($E$3=7),'Marks Entry 7th'!K69,"")))))</f>
        <v/>
      </c>
      <c r="L70" s="121" t="str">
        <f>IF(OR($E70="",$G70=""),"",IF(AND($E$3=6),'Marks Entry 6th'!L69,IF(AND($E$3=7),'Marks Entry 7th'!L69,"")))</f>
        <v/>
      </c>
      <c r="M70" s="121" t="str">
        <f>IF(OR($E70="",$G70=""),"",IF(AND($E$3=6),'Marks Entry 6th'!M69,IF(AND($E$3=7),'Marks Entry 7th'!M69,"")))</f>
        <v/>
      </c>
      <c r="N70" s="121" t="str">
        <f>IF(OR($E70="",$G70=""),"",IF(AND($E$3=6),'Marks Entry 6th'!N69,IF(AND($E$3=7),'Marks Entry 7th'!N69,"")))</f>
        <v/>
      </c>
      <c r="O70" s="121" t="str">
        <f>IF(OR($E70="",$G70=""),"",IF(AND($E$3=6),'Marks Entry 6th'!O69,IF(AND($E$3=7),'Marks Entry 7th'!O69,"")))</f>
        <v/>
      </c>
      <c r="P70" s="63" t="str">
        <f t="shared" si="4"/>
        <v/>
      </c>
      <c r="Q70" s="121" t="str">
        <f>IF(OR($E70="",$G70=""),"",IF(AND($E$3=6),'Marks Entry 6th'!P69,IF(AND($E$3=7),'Marks Entry 7th'!P69,"")))</f>
        <v/>
      </c>
      <c r="R70" s="121" t="str">
        <f>IF(OR($E70="",$G70=""),"",IF(AND($E$3=6),'Marks Entry 6th'!Q69,IF(AND($E$3=7),'Marks Entry 7th'!Q69,"")))</f>
        <v/>
      </c>
      <c r="S70" s="66" t="str">
        <f t="shared" si="5"/>
        <v/>
      </c>
      <c r="T70" s="63">
        <f t="shared" si="6"/>
        <v>0</v>
      </c>
      <c r="U70" s="68" t="str">
        <f>IF(OR($E70="",$G70=""),"",IF(AND($E$3=6),'Marks Entry 6th'!R69,IF(AND($E$3=7),'Marks Entry 7th'!R69,"")))</f>
        <v/>
      </c>
      <c r="V70" s="68" t="str">
        <f>IF(OR($E70="",$G70=""),"",IF(AND($E$3=6),'Marks Entry 6th'!S69,IF(AND($E$3=7),'Marks Entry 7th'!S69,"")))</f>
        <v/>
      </c>
      <c r="W70" s="67" t="str">
        <f t="shared" si="7"/>
        <v/>
      </c>
      <c r="X70" s="63" t="str">
        <f t="shared" si="8"/>
        <v/>
      </c>
      <c r="Y70" s="109">
        <f t="shared" si="9"/>
        <v>0</v>
      </c>
      <c r="Z70" s="109" t="str">
        <f t="shared" si="10"/>
        <v/>
      </c>
      <c r="AA70" s="109" t="str">
        <f t="shared" si="11"/>
        <v/>
      </c>
      <c r="AB70" s="109" t="str">
        <f t="shared" si="12"/>
        <v/>
      </c>
      <c r="AC70" s="109" t="str">
        <f t="shared" si="13"/>
        <v/>
      </c>
      <c r="AD70" s="111" t="str">
        <f t="shared" si="14"/>
        <v/>
      </c>
      <c r="AE70" s="121" t="str">
        <f>IF(OR($E70="",$G70=""),"",IF(AND($E$3=6),'Marks Entry 6th'!T69,IF(AND($E$3=7),'Marks Entry 7th'!T69,"")))</f>
        <v/>
      </c>
      <c r="AF70" s="121" t="str">
        <f>IF(OR($E70="",$G70=""),"",IF(AND($E$3=6),'Marks Entry 6th'!U69,IF(AND($E$3=7),'Marks Entry 7th'!U69,"")))</f>
        <v/>
      </c>
      <c r="AG70" s="121" t="str">
        <f>IF(OR($E70="",$G70=""),"",IF(AND($E$3=6),'Marks Entry 6th'!V69,IF(AND($E$3=7),'Marks Entry 7th'!V69,"")))</f>
        <v/>
      </c>
      <c r="AH70" s="121" t="str">
        <f>IF(OR($E70="",$G70=""),"",IF(AND($E$3=6),'Marks Entry 6th'!W69,IF(AND($E$3=7),'Marks Entry 7th'!W69,"")))</f>
        <v/>
      </c>
      <c r="AI70" s="63" t="str">
        <f t="shared" si="15"/>
        <v/>
      </c>
      <c r="AJ70" s="121" t="str">
        <f>IF(OR($E70="",$G70=""),"",IF(AND($E$3=6),'Marks Entry 6th'!X69,IF(AND($E$3=7),'Marks Entry 7th'!X69,"")))</f>
        <v/>
      </c>
      <c r="AK70" s="121" t="str">
        <f>IF(OR($E70="",$G70=""),"",IF(AND($E$3=6),'Marks Entry 6th'!Y69,IF(AND($E$3=7),'Marks Entry 7th'!Y69,"")))</f>
        <v/>
      </c>
      <c r="AL70" s="66" t="str">
        <f t="shared" si="16"/>
        <v/>
      </c>
      <c r="AM70" s="63">
        <f t="shared" si="17"/>
        <v>0</v>
      </c>
      <c r="AN70" s="68" t="str">
        <f>IF(OR($E70="",$G70=""),"",IF(AND($E$3=6),'Marks Entry 6th'!Z69,IF(AND($E$3=7),'Marks Entry 7th'!Z69,"")))</f>
        <v/>
      </c>
      <c r="AO70" s="68" t="str">
        <f>IF(OR($E70="",$G70=""),"",IF(AND($E$3=6),'Marks Entry 6th'!AA69,IF(AND($E$3=7),'Marks Entry 7th'!AA69,"")))</f>
        <v/>
      </c>
      <c r="AP70" s="66" t="str">
        <f t="shared" si="18"/>
        <v/>
      </c>
      <c r="AQ70" s="63" t="str">
        <f t="shared" si="19"/>
        <v/>
      </c>
      <c r="AR70" s="109">
        <f t="shared" si="20"/>
        <v>0</v>
      </c>
      <c r="AS70" s="109" t="str">
        <f t="shared" si="21"/>
        <v/>
      </c>
      <c r="AT70" s="109" t="str">
        <f t="shared" si="22"/>
        <v/>
      </c>
      <c r="AU70" s="109" t="str">
        <f t="shared" si="23"/>
        <v/>
      </c>
      <c r="AV70" s="109" t="str">
        <f t="shared" si="24"/>
        <v/>
      </c>
      <c r="AW70" s="111" t="str">
        <f t="shared" si="25"/>
        <v/>
      </c>
      <c r="AX70" s="314" t="str">
        <f>IF(OR($E70="",$G70=""),"",IF(AND($E$3=6),'Marks Entry 6th'!AB69,IF(AND($E$3=7),'Marks Entry 7th'!AB69,"")))</f>
        <v/>
      </c>
      <c r="AY70" s="121" t="str">
        <f>IF(OR($E70="",$G70=""),"",IF(AND($E$3=6),'Marks Entry 6th'!AC69,IF(AND($E$3=7),'Marks Entry 7th'!AC69,"")))</f>
        <v/>
      </c>
      <c r="AZ70" s="121" t="str">
        <f>IF(OR($E70="",$G70=""),"",IF(AND($E$3=6),'Marks Entry 6th'!AD69,IF(AND($E$3=7),'Marks Entry 7th'!AD69,"")))</f>
        <v/>
      </c>
      <c r="BA70" s="121" t="str">
        <f>IF(OR($E70="",$G70=""),"",IF(AND($E$3=6),'Marks Entry 6th'!AE69,IF(AND($E$3=7),'Marks Entry 7th'!AE69,"")))</f>
        <v/>
      </c>
      <c r="BB70" s="121" t="str">
        <f>IF(OR($E70="",$G70=""),"",IF(AND($E$3=6),'Marks Entry 6th'!AF69,IF(AND($E$3=7),'Marks Entry 7th'!AF69,"")))</f>
        <v/>
      </c>
      <c r="BC70" s="63" t="str">
        <f t="shared" si="26"/>
        <v/>
      </c>
      <c r="BD70" s="121" t="str">
        <f>IF(OR($E70="",$G70=""),"",IF(AND($E$3=6),'Marks Entry 6th'!AG69,IF(AND($E$3=7),'Marks Entry 7th'!AG69,"")))</f>
        <v/>
      </c>
      <c r="BE70" s="121" t="str">
        <f>IF(OR($E70="",$G70=""),"",IF(AND($E$3=6),'Marks Entry 6th'!AH69,IF(AND($E$3=7),'Marks Entry 7th'!AH69,"")))</f>
        <v/>
      </c>
      <c r="BF70" s="66" t="str">
        <f t="shared" si="27"/>
        <v/>
      </c>
      <c r="BG70" s="63">
        <f t="shared" si="28"/>
        <v>0</v>
      </c>
      <c r="BH70" s="68" t="str">
        <f>IF(OR($E70="",$G70=""),"",IF(AND($E$3=6),'Marks Entry 6th'!AI69,IF(AND($E$3=7),'Marks Entry 7th'!AI69,"")))</f>
        <v/>
      </c>
      <c r="BI70" s="68" t="str">
        <f>IF(OR($E70="",$G70=""),"",IF(AND($E$3=6),'Marks Entry 6th'!AJ69,IF(AND($E$3=7),'Marks Entry 7th'!AJ69,"")))</f>
        <v/>
      </c>
      <c r="BJ70" s="66" t="str">
        <f t="shared" si="29"/>
        <v/>
      </c>
      <c r="BK70" s="63" t="str">
        <f t="shared" si="30"/>
        <v/>
      </c>
      <c r="BL70" s="109">
        <f t="shared" si="31"/>
        <v>0</v>
      </c>
      <c r="BM70" s="109" t="str">
        <f t="shared" si="32"/>
        <v/>
      </c>
      <c r="BN70" s="109" t="str">
        <f t="shared" si="33"/>
        <v/>
      </c>
      <c r="BO70" s="109" t="str">
        <f t="shared" si="34"/>
        <v/>
      </c>
      <c r="BP70" s="109" t="str">
        <f t="shared" si="35"/>
        <v/>
      </c>
      <c r="BQ70" s="111" t="str">
        <f t="shared" si="36"/>
        <v/>
      </c>
      <c r="BR70" s="121" t="str">
        <f>IF(OR($E70="",$G70=""),"",IF(AND($E$3=6),'Marks Entry 6th'!AK69,IF(AND($E$3=7),'Marks Entry 7th'!AK69,"")))</f>
        <v/>
      </c>
      <c r="BS70" s="121" t="str">
        <f>IF(OR($E70="",$G70=""),"",IF(AND($E$3=6),'Marks Entry 6th'!AL69,IF(AND($E$3=7),'Marks Entry 7th'!AL69,"")))</f>
        <v/>
      </c>
      <c r="BT70" s="121" t="str">
        <f>IF(OR($E70="",$G70=""),"",IF(AND($E$3=6),'Marks Entry 6th'!AM69,IF(AND($E$3=7),'Marks Entry 7th'!AM69,"")))</f>
        <v/>
      </c>
      <c r="BU70" s="121" t="str">
        <f>IF(OR($E70="",$G70=""),"",IF(AND($E$3=6),'Marks Entry 6th'!AN69,IF(AND($E$3=7),'Marks Entry 7th'!AN69,"")))</f>
        <v/>
      </c>
      <c r="BV70" s="63" t="str">
        <f t="shared" si="37"/>
        <v/>
      </c>
      <c r="BW70" s="121" t="str">
        <f>IF(OR($E70="",$G70=""),"",IF(AND($E$3=6),'Marks Entry 6th'!AO69,IF(AND($E$3=7),'Marks Entry 7th'!AO69,"")))</f>
        <v/>
      </c>
      <c r="BX70" s="121" t="str">
        <f>IF(OR($E70="",$G70=""),"",IF(AND($E$3=6),'Marks Entry 6th'!AP69,IF(AND($E$3=7),'Marks Entry 7th'!AP69,"")))</f>
        <v/>
      </c>
      <c r="BY70" s="66" t="str">
        <f t="shared" si="38"/>
        <v/>
      </c>
      <c r="BZ70" s="63">
        <f t="shared" si="39"/>
        <v>0</v>
      </c>
      <c r="CA70" s="68" t="str">
        <f>IF(OR($E70="",$G70=""),"",IF(AND($E$3=6),'Marks Entry 6th'!AQ69,IF(AND($E$3=7),'Marks Entry 7th'!AQ69,"")))</f>
        <v/>
      </c>
      <c r="CB70" s="68" t="str">
        <f>IF(OR($E70="",$G70=""),"",IF(AND($E$3=6),'Marks Entry 6th'!AR69,IF(AND($E$3=7),'Marks Entry 7th'!AR69,"")))</f>
        <v/>
      </c>
      <c r="CC70" s="66" t="str">
        <f t="shared" si="40"/>
        <v/>
      </c>
      <c r="CD70" s="63" t="str">
        <f t="shared" si="41"/>
        <v/>
      </c>
      <c r="CE70" s="109">
        <f t="shared" si="42"/>
        <v>0</v>
      </c>
      <c r="CF70" s="109" t="str">
        <f t="shared" si="43"/>
        <v/>
      </c>
      <c r="CG70" s="109" t="str">
        <f t="shared" si="44"/>
        <v/>
      </c>
      <c r="CH70" s="109" t="str">
        <f t="shared" si="45"/>
        <v/>
      </c>
      <c r="CI70" s="109" t="str">
        <f t="shared" si="46"/>
        <v/>
      </c>
      <c r="CJ70" s="111" t="str">
        <f t="shared" si="47"/>
        <v/>
      </c>
      <c r="CK70" s="121" t="str">
        <f>IF(OR($E70="",$G70=""),"",IF(AND($E$3=6),'Marks Entry 6th'!AS69,IF(AND($E$3=7),'Marks Entry 7th'!AS69,"")))</f>
        <v/>
      </c>
      <c r="CL70" s="121" t="str">
        <f>IF(OR($E70="",$G70=""),"",IF(AND($E$3=6),'Marks Entry 6th'!AT69,IF(AND($E$3=7),'Marks Entry 7th'!AT69,"")))</f>
        <v/>
      </c>
      <c r="CM70" s="121" t="str">
        <f>IF(OR($E70="",$G70=""),"",IF(AND($E$3=6),'Marks Entry 6th'!AU69,IF(AND($E$3=7),'Marks Entry 7th'!AU69,"")))</f>
        <v/>
      </c>
      <c r="CN70" s="121" t="str">
        <f>IF(OR($E70="",$G70=""),"",IF(AND($E$3=6),'Marks Entry 6th'!AV69,IF(AND($E$3=7),'Marks Entry 7th'!AV69,"")))</f>
        <v/>
      </c>
      <c r="CO70" s="63" t="str">
        <f t="shared" si="48"/>
        <v/>
      </c>
      <c r="CP70" s="121" t="str">
        <f>IF(OR($E70="",$G70=""),"",IF(AND($E$3=6),'Marks Entry 6th'!AW69,IF(AND($E$3=7),'Marks Entry 7th'!AW69,"")))</f>
        <v/>
      </c>
      <c r="CQ70" s="121" t="str">
        <f>IF(OR($E70="",$G70=""),"",IF(AND($E$3=6),'Marks Entry 6th'!AX69,IF(AND($E$3=7),'Marks Entry 7th'!AX69,"")))</f>
        <v/>
      </c>
      <c r="CR70" s="66" t="str">
        <f t="shared" si="49"/>
        <v/>
      </c>
      <c r="CS70" s="63">
        <f t="shared" si="50"/>
        <v>0</v>
      </c>
      <c r="CT70" s="68" t="str">
        <f>IF(OR($E70="",$G70=""),"",IF(AND($E$3=6),'Marks Entry 6th'!AY69,IF(AND($E$3=7),'Marks Entry 7th'!AY69,"")))</f>
        <v/>
      </c>
      <c r="CU70" s="68" t="str">
        <f>IF(OR($E70="",$G70=""),"",IF(AND($E$3=6),'Marks Entry 6th'!AZ69,IF(AND($E$3=7),'Marks Entry 7th'!AZ69,"")))</f>
        <v/>
      </c>
      <c r="CV70" s="66" t="str">
        <f t="shared" si="51"/>
        <v/>
      </c>
      <c r="CW70" s="63" t="str">
        <f t="shared" si="52"/>
        <v/>
      </c>
      <c r="CX70" s="109">
        <f t="shared" si="53"/>
        <v>0</v>
      </c>
      <c r="CY70" s="109" t="str">
        <f t="shared" si="54"/>
        <v/>
      </c>
      <c r="CZ70" s="109" t="str">
        <f t="shared" si="55"/>
        <v/>
      </c>
      <c r="DA70" s="109" t="str">
        <f t="shared" si="56"/>
        <v/>
      </c>
      <c r="DB70" s="109" t="str">
        <f t="shared" si="57"/>
        <v/>
      </c>
      <c r="DC70" s="111" t="str">
        <f t="shared" si="58"/>
        <v/>
      </c>
      <c r="DD70" s="121" t="str">
        <f>IF(OR($E70="",$G70=""),"",IF(AND($E$3=6),'Marks Entry 6th'!BA69,IF(AND($E$3=7),'Marks Entry 7th'!BA69,"")))</f>
        <v/>
      </c>
      <c r="DE70" s="121" t="str">
        <f>IF(OR($E70="",$G70=""),"",IF(AND($E$3=6),'Marks Entry 6th'!BB69,IF(AND($E$3=7),'Marks Entry 7th'!BB69,"")))</f>
        <v/>
      </c>
      <c r="DF70" s="121" t="str">
        <f>IF(OR($E70="",$G70=""),"",IF(AND($E$3=6),'Marks Entry 6th'!BC69,IF(AND($E$3=7),'Marks Entry 7th'!BC69,"")))</f>
        <v/>
      </c>
      <c r="DG70" s="121" t="str">
        <f>IF(OR($E70="",$G70=""),"",IF(AND($E$3=6),'Marks Entry 6th'!BD69,IF(AND($E$3=7),'Marks Entry 7th'!BD69,"")))</f>
        <v/>
      </c>
      <c r="DH70" s="63" t="str">
        <f t="shared" si="59"/>
        <v/>
      </c>
      <c r="DI70" s="121" t="str">
        <f>IF(OR($E70="",$G70=""),"",IF(AND($E$3=6),'Marks Entry 6th'!BE69,IF(AND($E$3=7),'Marks Entry 7th'!BE69,"")))</f>
        <v/>
      </c>
      <c r="DJ70" s="121" t="str">
        <f>IF(OR($E70="",$G70=""),"",IF(AND($E$3=6),'Marks Entry 6th'!BF69,IF(AND($E$3=7),'Marks Entry 7th'!BF69,"")))</f>
        <v/>
      </c>
      <c r="DK70" s="66" t="str">
        <f t="shared" si="60"/>
        <v/>
      </c>
      <c r="DL70" s="63">
        <f t="shared" si="61"/>
        <v>0</v>
      </c>
      <c r="DM70" s="68" t="str">
        <f>IF(OR($E70="",$G70=""),"",IF(AND($E$3=6),'Marks Entry 6th'!BG69,IF(AND($E$3=7),'Marks Entry 7th'!BG69,"")))</f>
        <v/>
      </c>
      <c r="DN70" s="68" t="str">
        <f>IF(OR($E70="",$G70=""),"",IF(AND($E$3=6),'Marks Entry 6th'!BH69,IF(AND($E$3=7),'Marks Entry 7th'!BH69,"")))</f>
        <v/>
      </c>
      <c r="DO70" s="66" t="str">
        <f t="shared" si="62"/>
        <v/>
      </c>
      <c r="DP70" s="63" t="str">
        <f t="shared" si="63"/>
        <v/>
      </c>
      <c r="DQ70" s="109">
        <f t="shared" si="64"/>
        <v>0</v>
      </c>
      <c r="DR70" s="109" t="str">
        <f t="shared" si="65"/>
        <v/>
      </c>
      <c r="DS70" s="109" t="str">
        <f t="shared" si="66"/>
        <v/>
      </c>
      <c r="DT70" s="109" t="str">
        <f t="shared" si="67"/>
        <v/>
      </c>
      <c r="DU70" s="109" t="str">
        <f t="shared" si="68"/>
        <v/>
      </c>
      <c r="DV70" s="111" t="str">
        <f t="shared" si="69"/>
        <v/>
      </c>
      <c r="DW70" s="53" t="str">
        <f>IF(OR($E70="",$G70=""),"",IF(AND($E$3=6),'Marks Entry 6th'!BI69,IF(AND($E$3=7),'Marks Entry 7th'!BI69,"")))</f>
        <v/>
      </c>
      <c r="DX70" s="53" t="str">
        <f>IF(OR($E70="",$G70=""),"",IF(AND($E$3=6),'Marks Entry 6th'!BJ69,IF(AND($E$3=7),'Marks Entry 7th'!BJ69,"")))</f>
        <v/>
      </c>
      <c r="DY70" s="53" t="str">
        <f>IF(OR($E70="",$G70=""),"",IF(AND($E$3=6),'Marks Entry 6th'!BK69,IF(AND($E$3=7),'Marks Entry 7th'!BK69,"")))</f>
        <v/>
      </c>
      <c r="DZ70" s="53" t="str">
        <f>IF(OR($E70="",$G70=""),"",IF(AND($E$3=6),'Marks Entry 6th'!BL69,IF(AND($E$3=7),'Marks Entry 7th'!BL69,"")))</f>
        <v/>
      </c>
      <c r="EA70" s="53" t="str">
        <f>IF(OR($E70="",$G70=""),"",IF(AND($E$3=6),'Marks Entry 6th'!BM69,IF(AND($E$3=7),'Marks Entry 7th'!BM69,"")))</f>
        <v/>
      </c>
      <c r="EB70" s="122" t="str">
        <f t="shared" si="70"/>
        <v/>
      </c>
      <c r="EC70" s="123">
        <f t="shared" si="71"/>
        <v>0</v>
      </c>
      <c r="ED70" s="123" t="str">
        <f t="shared" si="72"/>
        <v/>
      </c>
      <c r="EE70" s="123" t="str">
        <f t="shared" si="73"/>
        <v/>
      </c>
      <c r="EF70" s="110" t="str">
        <f t="shared" si="74"/>
        <v/>
      </c>
      <c r="EG70" s="53" t="str">
        <f>IF(OR($E70="",$G70=""),"",IF(AND($E$3=6),'Marks Entry 6th'!BN69,IF(AND($E$3=7),'Marks Entry 7th'!BN69,"")))</f>
        <v/>
      </c>
      <c r="EH70" s="53" t="str">
        <f>IF(OR($E70="",$G70=""),"",IF(AND($E$3=6),'Marks Entry 6th'!BO69,IF(AND($E$3=7),'Marks Entry 7th'!BO69,"")))</f>
        <v/>
      </c>
      <c r="EI70" s="53" t="str">
        <f>IF(OR($E70="",$G70=""),"",IF(AND($E$3=6),'Marks Entry 6th'!BP69,IF(AND($E$3=7),'Marks Entry 7th'!BP69,"")))</f>
        <v/>
      </c>
      <c r="EJ70" s="53" t="str">
        <f>IF(OR($E70="",$G70=""),"",IF(AND($E$3=6),'Marks Entry 6th'!BQ69,IF(AND($E$3=7),'Marks Entry 7th'!BQ69,"")))</f>
        <v/>
      </c>
      <c r="EK70" s="53" t="str">
        <f>IF(OR($E70="",$G70=""),"",IF(AND($E$3=6),'Marks Entry 6th'!BR69,IF(AND($E$3=7),'Marks Entry 7th'!BR69,"")))</f>
        <v/>
      </c>
      <c r="EL70" s="122" t="str">
        <f t="shared" si="75"/>
        <v/>
      </c>
      <c r="EM70" s="123">
        <f t="shared" si="76"/>
        <v>0</v>
      </c>
      <c r="EN70" s="123" t="str">
        <f t="shared" si="77"/>
        <v/>
      </c>
      <c r="EO70" s="123" t="str">
        <f t="shared" si="78"/>
        <v/>
      </c>
      <c r="EP70" s="110" t="str">
        <f t="shared" si="79"/>
        <v/>
      </c>
      <c r="EQ70" s="53" t="str">
        <f>IF(OR($E70="",$G70=""),"",IF(AND($E$3=6),'Marks Entry 6th'!BS69,IF(AND($E$3=7),'Marks Entry 7th'!BS69,"")))</f>
        <v/>
      </c>
      <c r="ER70" s="53" t="str">
        <f>IF(OR($E70="",$G70=""),"",IF(AND($E$3=6),'Marks Entry 6th'!BT69,IF(AND($E$3=7),'Marks Entry 7th'!BT69,"")))</f>
        <v/>
      </c>
      <c r="ES70" s="53" t="str">
        <f>IF(OR($E70="",$G70=""),"",IF(AND($E$3=6),'Marks Entry 6th'!BU69,IF(AND($E$3=7),'Marks Entry 7th'!BU69,"")))</f>
        <v/>
      </c>
      <c r="ET70" s="53" t="str">
        <f>IF(OR($E70="",$G70=""),"",IF(AND($E$3=6),'Marks Entry 6th'!BV69,IF(AND($E$3=7),'Marks Entry 7th'!BV69,"")))</f>
        <v/>
      </c>
      <c r="EU70" s="53" t="str">
        <f>IF(OR($E70="",$G70=""),"",IF(AND($E$3=6),'Marks Entry 6th'!BW69,IF(AND($E$3=7),'Marks Entry 7th'!BW69,"")))</f>
        <v/>
      </c>
      <c r="EV70" s="122" t="str">
        <f t="shared" si="80"/>
        <v/>
      </c>
      <c r="EW70" s="123">
        <f t="shared" si="81"/>
        <v>0</v>
      </c>
      <c r="EX70" s="123" t="str">
        <f t="shared" si="82"/>
        <v/>
      </c>
      <c r="EY70" s="123" t="str">
        <f t="shared" si="83"/>
        <v/>
      </c>
      <c r="EZ70" s="110" t="str">
        <f t="shared" si="84"/>
        <v/>
      </c>
      <c r="FA70" s="373" t="str">
        <f>IF(OR($E70="",$G70=""),"",IF(AND('Marks Entry 6th'!BX69="",'Marks Entry 7th'!BX69=""),"",IF(AND($E$3=6),'Marks Entry 6th'!BX69,IF(AND($E$3=7),'Marks Entry 7th'!BX69,""))))</f>
        <v/>
      </c>
      <c r="FB70" s="373" t="str">
        <f>IF(OR($E70="",$G70=""),"",IF(AND('Marks Entry 6th'!BY69="",'Marks Entry 7th'!BY69=""),"",IF(AND($E$3=6),'Marks Entry 6th'!BY69,IF(AND($E$3=7),'Marks Entry 7th'!BY69,""))))</f>
        <v/>
      </c>
      <c r="FC70" s="374" t="str">
        <f t="shared" si="85"/>
        <v/>
      </c>
      <c r="FD70" s="110" t="str">
        <f t="shared" si="86"/>
        <v/>
      </c>
      <c r="FE70" s="373" t="str">
        <f>IF(OR($E70="",$G70=""),"",IF(AND('Marks Entry 6th'!BZ69="",'Marks Entry 7th'!BZ69=""),"",IF(AND($E$3=6),'Marks Entry 6th'!BZ69,IF(AND($E$3=7),'Marks Entry 7th'!BZ69,""))))</f>
        <v/>
      </c>
      <c r="FF70" s="373" t="str">
        <f>IF(OR($E70="",$G70=""),"",IF(AND('Marks Entry 6th'!CA69="",'Marks Entry 7th'!CA69=""),"",IF(AND($E$3=6),'Marks Entry 6th'!CA69,IF(AND($E$3=7),'Marks Entry 7th'!CA69,""))))</f>
        <v/>
      </c>
      <c r="FG70" s="374" t="str">
        <f t="shared" si="87"/>
        <v/>
      </c>
      <c r="FH70" s="110" t="str">
        <f t="shared" si="88"/>
        <v/>
      </c>
      <c r="FI70" s="79" t="str">
        <f t="shared" si="89"/>
        <v/>
      </c>
      <c r="FJ70" s="335" t="str">
        <f t="shared" si="90"/>
        <v/>
      </c>
      <c r="FK70" s="85" t="str">
        <f t="shared" si="91"/>
        <v/>
      </c>
      <c r="FL70" s="226" t="str">
        <f t="shared" si="92"/>
        <v/>
      </c>
      <c r="FM70" s="86" t="str">
        <f t="shared" si="93"/>
        <v/>
      </c>
      <c r="FN70" s="334" t="str">
        <f>IFERROR(IF(B70="NSO","NSO",IF(OR(D70="",G70="",F70=""),"",IF(AND(FJ70&gt;=36,'Master sheet'!$D$11="Hindi"),"कक्षा क्रमोन्नत",IF(AND(FJ70&gt;=36,'Master sheet'!$D$11="English"),"Promoted",IF(AND(FJ70&lt;36,'Master sheet'!$D$11="Hindi"),"पुनः परीक्षा","Re-Exam"))))),"")</f>
        <v/>
      </c>
      <c r="FO70" s="54" t="str">
        <f>IF(OR($E70="",$G70=""),"",IF(AND($E$3=6,'Marks Entry 6th'!CB69=""),"",IF(AND($E$3=7,'Marks Entry 7th'!CB69=""),"",IF(AND($E$3=6),'Marks Entry 6th'!CB69,IF(AND($E$3=7),'Marks Entry 7th'!CB69,"")))))</f>
        <v/>
      </c>
      <c r="FP70" s="54" t="str">
        <f>IF(OR($E70="",$G70=""),"",IF(AND($E$3=6,'Marks Entry 6th'!CC69=""),"",IF(AND($E$3=7,'Marks Entry 7th'!CC69=""),"",IF(AND($E$3=6),'Marks Entry 6th'!CC69,IF(AND($E$3=7),'Marks Entry 7th'!CC69,"")))))</f>
        <v/>
      </c>
      <c r="FQ70" s="55"/>
      <c r="FY70" s="57">
        <f>IF(AND($E$3=6),'Marks Entry 6th'!I69,IF(AND($E$3=7),'Marks Entry 7th'!I69,""))</f>
        <v>0</v>
      </c>
      <c r="FZ70" s="57">
        <f t="shared" si="94"/>
        <v>0</v>
      </c>
    </row>
    <row r="71" spans="1:182" ht="18.95" customHeight="1">
      <c r="A71" s="69">
        <v>64</v>
      </c>
      <c r="B71" s="69" t="str">
        <f>IF(OR(FY71=0,FY71=""),"",IF(AND($E$3=6),'Marks Entry 6th'!I70,IF(AND($E$3=7),'Marks Entry 7th'!I70,"")))</f>
        <v/>
      </c>
      <c r="C71" s="70" t="str">
        <f>IF(OR(B71=0,B71=""),"",IF(AND($E$3=6,'Marks Entry 6th'!B70=""),"",IF(AND($E$3=7,'Marks Entry 7th'!B70=""),"",IF(AND($E$3=6,'Marks Entry 6th'!B70),'Marks Entry 6th'!B70,IF(AND($E$3=7),'Marks Entry 7th'!B70,"")))))</f>
        <v/>
      </c>
      <c r="D71" s="70" t="str">
        <f>IF(OR(B71=0,B71=""),"",IF(AND($E$3=6,'Marks Entry 6th'!C70=""),"",IF(AND($E$3=7,'Marks Entry 7th'!C70=""),"",IF(AND($E$3=6),'Marks Entry 6th'!C70,IF(AND($E$3=7),'Marks Entry 7th'!C70,"")))))</f>
        <v/>
      </c>
      <c r="E71" s="307" t="str">
        <f>IF(OR(B71=0,B71=""),"",IF(AND($E$3=6,'Marks Entry 6th'!E70=""),"",IF(AND($E$3=7,'Marks Entry 7th'!E70=""),"",IF(AND($E$3=6),'Marks Entry 6th'!E70,IF(AND($E$3=7),'Marks Entry 7th'!E70,"")))))</f>
        <v/>
      </c>
      <c r="F71" s="70" t="str">
        <f>IF(OR(B71=0,B71=""),"",IF(AND($E$3=6,'Marks Entry 6th'!D70=""),"",IF(AND($E$3=7,'Marks Entry 7th'!D70=""),"",IF(AND($E$3=6),'Marks Entry 6th'!D70,IF(AND($E$3=7),'Marks Entry 7th'!D70,"")))))</f>
        <v/>
      </c>
      <c r="G71" s="306" t="str">
        <f>IF(OR(B71=0,B71=""),"",IF(AND($E$3=6,'Marks Entry 6th'!F70=""),"",IF(AND($E$3=7,'Marks Entry 7th'!F70=""),"",IF(AND($E$3=6),UPPER('Marks Entry 6th'!F70),IF(AND($E$3=7),UPPER('Marks Entry 7th'!F70),"")))))</f>
        <v/>
      </c>
      <c r="H71" s="306" t="str">
        <f>IF(OR(B71=0,B71=""),"",IF(AND($E$3=6,'Marks Entry 6th'!G70=""),"",IF(AND($E$3=7,'Marks Entry 7th'!G70=""),"",IF(AND($E$3=6),UPPER('Marks Entry 6th'!G70),IF(AND($E$3=7),UPPER('Marks Entry 7th'!G70),"")))))</f>
        <v/>
      </c>
      <c r="I71" s="306" t="str">
        <f>IF(OR(B71=0,B71=""),"",IF(AND($E$3=6,'Marks Entry 6th'!H70=""),"",IF(AND($E$3=7,'Marks Entry 7th'!H70=""),"",IF(AND($E$3=6),UPPER('Marks Entry 6th'!H70),IF(AND($E$3=7),UPPER('Marks Entry 7th'!H70),"")))))</f>
        <v/>
      </c>
      <c r="J71" s="65" t="str">
        <f>IF(OR(B71=0,B71=""),"",IF(AND($E$3=6,'Marks Entry 6th'!J70=""),"",IF(AND($E$3=7,'Marks Entry 7th'!J70=""),"",IF(AND($E$3=6),'Marks Entry 6th'!J70,IF(AND($E$3=7),'Marks Entry 7th'!J70,"")))))</f>
        <v/>
      </c>
      <c r="K71" s="65" t="str">
        <f>IF(OR(B71=0,B71=""),"",IF(AND($E$3=6,'Marks Entry 6th'!K70=""),"",IF(AND($E$3=7,'Marks Entry 7th'!K70=""),"",IF(AND($E$3=6),'Marks Entry 6th'!K70,IF(AND($E$3=7),'Marks Entry 7th'!K70,"")))))</f>
        <v/>
      </c>
      <c r="L71" s="121" t="str">
        <f>IF(OR($E71="",$G71=""),"",IF(AND($E$3=6),'Marks Entry 6th'!L70,IF(AND($E$3=7),'Marks Entry 7th'!L70,"")))</f>
        <v/>
      </c>
      <c r="M71" s="121" t="str">
        <f>IF(OR($E71="",$G71=""),"",IF(AND($E$3=6),'Marks Entry 6th'!M70,IF(AND($E$3=7),'Marks Entry 7th'!M70,"")))</f>
        <v/>
      </c>
      <c r="N71" s="121" t="str">
        <f>IF(OR($E71="",$G71=""),"",IF(AND($E$3=6),'Marks Entry 6th'!N70,IF(AND($E$3=7),'Marks Entry 7th'!N70,"")))</f>
        <v/>
      </c>
      <c r="O71" s="121" t="str">
        <f>IF(OR($E71="",$G71=""),"",IF(AND($E$3=6),'Marks Entry 6th'!O70,IF(AND($E$3=7),'Marks Entry 7th'!O70,"")))</f>
        <v/>
      </c>
      <c r="P71" s="63" t="str">
        <f t="shared" si="4"/>
        <v/>
      </c>
      <c r="Q71" s="121" t="str">
        <f>IF(OR($E71="",$G71=""),"",IF(AND($E$3=6),'Marks Entry 6th'!P70,IF(AND($E$3=7),'Marks Entry 7th'!P70,"")))</f>
        <v/>
      </c>
      <c r="R71" s="121" t="str">
        <f>IF(OR($E71="",$G71=""),"",IF(AND($E$3=6),'Marks Entry 6th'!Q70,IF(AND($E$3=7),'Marks Entry 7th'!Q70,"")))</f>
        <v/>
      </c>
      <c r="S71" s="66" t="str">
        <f t="shared" si="5"/>
        <v/>
      </c>
      <c r="T71" s="63">
        <f t="shared" si="6"/>
        <v>0</v>
      </c>
      <c r="U71" s="68" t="str">
        <f>IF(OR($E71="",$G71=""),"",IF(AND($E$3=6),'Marks Entry 6th'!R70,IF(AND($E$3=7),'Marks Entry 7th'!R70,"")))</f>
        <v/>
      </c>
      <c r="V71" s="68" t="str">
        <f>IF(OR($E71="",$G71=""),"",IF(AND($E$3=6),'Marks Entry 6th'!S70,IF(AND($E$3=7),'Marks Entry 7th'!S70,"")))</f>
        <v/>
      </c>
      <c r="W71" s="67" t="str">
        <f t="shared" si="7"/>
        <v/>
      </c>
      <c r="X71" s="63" t="str">
        <f t="shared" si="8"/>
        <v/>
      </c>
      <c r="Y71" s="109">
        <f t="shared" si="9"/>
        <v>0</v>
      </c>
      <c r="Z71" s="109" t="str">
        <f t="shared" si="10"/>
        <v/>
      </c>
      <c r="AA71" s="109" t="str">
        <f t="shared" si="11"/>
        <v/>
      </c>
      <c r="AB71" s="109" t="str">
        <f t="shared" si="12"/>
        <v/>
      </c>
      <c r="AC71" s="109" t="str">
        <f t="shared" si="13"/>
        <v/>
      </c>
      <c r="AD71" s="111" t="str">
        <f t="shared" si="14"/>
        <v/>
      </c>
      <c r="AE71" s="121" t="str">
        <f>IF(OR($E71="",$G71=""),"",IF(AND($E$3=6),'Marks Entry 6th'!T70,IF(AND($E$3=7),'Marks Entry 7th'!T70,"")))</f>
        <v/>
      </c>
      <c r="AF71" s="121" t="str">
        <f>IF(OR($E71="",$G71=""),"",IF(AND($E$3=6),'Marks Entry 6th'!U70,IF(AND($E$3=7),'Marks Entry 7th'!U70,"")))</f>
        <v/>
      </c>
      <c r="AG71" s="121" t="str">
        <f>IF(OR($E71="",$G71=""),"",IF(AND($E$3=6),'Marks Entry 6th'!V70,IF(AND($E$3=7),'Marks Entry 7th'!V70,"")))</f>
        <v/>
      </c>
      <c r="AH71" s="121" t="str">
        <f>IF(OR($E71="",$G71=""),"",IF(AND($E$3=6),'Marks Entry 6th'!W70,IF(AND($E$3=7),'Marks Entry 7th'!W70,"")))</f>
        <v/>
      </c>
      <c r="AI71" s="63" t="str">
        <f t="shared" si="15"/>
        <v/>
      </c>
      <c r="AJ71" s="121" t="str">
        <f>IF(OR($E71="",$G71=""),"",IF(AND($E$3=6),'Marks Entry 6th'!X70,IF(AND($E$3=7),'Marks Entry 7th'!X70,"")))</f>
        <v/>
      </c>
      <c r="AK71" s="121" t="str">
        <f>IF(OR($E71="",$G71=""),"",IF(AND($E$3=6),'Marks Entry 6th'!Y70,IF(AND($E$3=7),'Marks Entry 7th'!Y70,"")))</f>
        <v/>
      </c>
      <c r="AL71" s="66" t="str">
        <f t="shared" si="16"/>
        <v/>
      </c>
      <c r="AM71" s="63">
        <f t="shared" si="17"/>
        <v>0</v>
      </c>
      <c r="AN71" s="68" t="str">
        <f>IF(OR($E71="",$G71=""),"",IF(AND($E$3=6),'Marks Entry 6th'!Z70,IF(AND($E$3=7),'Marks Entry 7th'!Z70,"")))</f>
        <v/>
      </c>
      <c r="AO71" s="68" t="str">
        <f>IF(OR($E71="",$G71=""),"",IF(AND($E$3=6),'Marks Entry 6th'!AA70,IF(AND($E$3=7),'Marks Entry 7th'!AA70,"")))</f>
        <v/>
      </c>
      <c r="AP71" s="66" t="str">
        <f t="shared" si="18"/>
        <v/>
      </c>
      <c r="AQ71" s="63" t="str">
        <f t="shared" si="19"/>
        <v/>
      </c>
      <c r="AR71" s="109">
        <f t="shared" si="20"/>
        <v>0</v>
      </c>
      <c r="AS71" s="109" t="str">
        <f t="shared" si="21"/>
        <v/>
      </c>
      <c r="AT71" s="109" t="str">
        <f t="shared" si="22"/>
        <v/>
      </c>
      <c r="AU71" s="109" t="str">
        <f t="shared" si="23"/>
        <v/>
      </c>
      <c r="AV71" s="109" t="str">
        <f t="shared" si="24"/>
        <v/>
      </c>
      <c r="AW71" s="111" t="str">
        <f t="shared" si="25"/>
        <v/>
      </c>
      <c r="AX71" s="314" t="str">
        <f>IF(OR($E71="",$G71=""),"",IF(AND($E$3=6),'Marks Entry 6th'!AB70,IF(AND($E$3=7),'Marks Entry 7th'!AB70,"")))</f>
        <v/>
      </c>
      <c r="AY71" s="121" t="str">
        <f>IF(OR($E71="",$G71=""),"",IF(AND($E$3=6),'Marks Entry 6th'!AC70,IF(AND($E$3=7),'Marks Entry 7th'!AC70,"")))</f>
        <v/>
      </c>
      <c r="AZ71" s="121" t="str">
        <f>IF(OR($E71="",$G71=""),"",IF(AND($E$3=6),'Marks Entry 6th'!AD70,IF(AND($E$3=7),'Marks Entry 7th'!AD70,"")))</f>
        <v/>
      </c>
      <c r="BA71" s="121" t="str">
        <f>IF(OR($E71="",$G71=""),"",IF(AND($E$3=6),'Marks Entry 6th'!AE70,IF(AND($E$3=7),'Marks Entry 7th'!AE70,"")))</f>
        <v/>
      </c>
      <c r="BB71" s="121" t="str">
        <f>IF(OR($E71="",$G71=""),"",IF(AND($E$3=6),'Marks Entry 6th'!AF70,IF(AND($E$3=7),'Marks Entry 7th'!AF70,"")))</f>
        <v/>
      </c>
      <c r="BC71" s="63" t="str">
        <f t="shared" si="26"/>
        <v/>
      </c>
      <c r="BD71" s="121" t="str">
        <f>IF(OR($E71="",$G71=""),"",IF(AND($E$3=6),'Marks Entry 6th'!AG70,IF(AND($E$3=7),'Marks Entry 7th'!AG70,"")))</f>
        <v/>
      </c>
      <c r="BE71" s="121" t="str">
        <f>IF(OR($E71="",$G71=""),"",IF(AND($E$3=6),'Marks Entry 6th'!AH70,IF(AND($E$3=7),'Marks Entry 7th'!AH70,"")))</f>
        <v/>
      </c>
      <c r="BF71" s="66" t="str">
        <f t="shared" si="27"/>
        <v/>
      </c>
      <c r="BG71" s="63">
        <f t="shared" si="28"/>
        <v>0</v>
      </c>
      <c r="BH71" s="68" t="str">
        <f>IF(OR($E71="",$G71=""),"",IF(AND($E$3=6),'Marks Entry 6th'!AI70,IF(AND($E$3=7),'Marks Entry 7th'!AI70,"")))</f>
        <v/>
      </c>
      <c r="BI71" s="68" t="str">
        <f>IF(OR($E71="",$G71=""),"",IF(AND($E$3=6),'Marks Entry 6th'!AJ70,IF(AND($E$3=7),'Marks Entry 7th'!AJ70,"")))</f>
        <v/>
      </c>
      <c r="BJ71" s="66" t="str">
        <f t="shared" si="29"/>
        <v/>
      </c>
      <c r="BK71" s="63" t="str">
        <f t="shared" si="30"/>
        <v/>
      </c>
      <c r="BL71" s="109">
        <f t="shared" si="31"/>
        <v>0</v>
      </c>
      <c r="BM71" s="109" t="str">
        <f t="shared" si="32"/>
        <v/>
      </c>
      <c r="BN71" s="109" t="str">
        <f t="shared" si="33"/>
        <v/>
      </c>
      <c r="BO71" s="109" t="str">
        <f t="shared" si="34"/>
        <v/>
      </c>
      <c r="BP71" s="109" t="str">
        <f t="shared" si="35"/>
        <v/>
      </c>
      <c r="BQ71" s="111" t="str">
        <f t="shared" si="36"/>
        <v/>
      </c>
      <c r="BR71" s="121" t="str">
        <f>IF(OR($E71="",$G71=""),"",IF(AND($E$3=6),'Marks Entry 6th'!AK70,IF(AND($E$3=7),'Marks Entry 7th'!AK70,"")))</f>
        <v/>
      </c>
      <c r="BS71" s="121" t="str">
        <f>IF(OR($E71="",$G71=""),"",IF(AND($E$3=6),'Marks Entry 6th'!AL70,IF(AND($E$3=7),'Marks Entry 7th'!AL70,"")))</f>
        <v/>
      </c>
      <c r="BT71" s="121" t="str">
        <f>IF(OR($E71="",$G71=""),"",IF(AND($E$3=6),'Marks Entry 6th'!AM70,IF(AND($E$3=7),'Marks Entry 7th'!AM70,"")))</f>
        <v/>
      </c>
      <c r="BU71" s="121" t="str">
        <f>IF(OR($E71="",$G71=""),"",IF(AND($E$3=6),'Marks Entry 6th'!AN70,IF(AND($E$3=7),'Marks Entry 7th'!AN70,"")))</f>
        <v/>
      </c>
      <c r="BV71" s="63" t="str">
        <f t="shared" si="37"/>
        <v/>
      </c>
      <c r="BW71" s="121" t="str">
        <f>IF(OR($E71="",$G71=""),"",IF(AND($E$3=6),'Marks Entry 6th'!AO70,IF(AND($E$3=7),'Marks Entry 7th'!AO70,"")))</f>
        <v/>
      </c>
      <c r="BX71" s="121" t="str">
        <f>IF(OR($E71="",$G71=""),"",IF(AND($E$3=6),'Marks Entry 6th'!AP70,IF(AND($E$3=7),'Marks Entry 7th'!AP70,"")))</f>
        <v/>
      </c>
      <c r="BY71" s="66" t="str">
        <f t="shared" si="38"/>
        <v/>
      </c>
      <c r="BZ71" s="63">
        <f t="shared" si="39"/>
        <v>0</v>
      </c>
      <c r="CA71" s="68" t="str">
        <f>IF(OR($E71="",$G71=""),"",IF(AND($E$3=6),'Marks Entry 6th'!AQ70,IF(AND($E$3=7),'Marks Entry 7th'!AQ70,"")))</f>
        <v/>
      </c>
      <c r="CB71" s="68" t="str">
        <f>IF(OR($E71="",$G71=""),"",IF(AND($E$3=6),'Marks Entry 6th'!AR70,IF(AND($E$3=7),'Marks Entry 7th'!AR70,"")))</f>
        <v/>
      </c>
      <c r="CC71" s="66" t="str">
        <f t="shared" si="40"/>
        <v/>
      </c>
      <c r="CD71" s="63" t="str">
        <f t="shared" si="41"/>
        <v/>
      </c>
      <c r="CE71" s="109">
        <f t="shared" si="42"/>
        <v>0</v>
      </c>
      <c r="CF71" s="109" t="str">
        <f t="shared" si="43"/>
        <v/>
      </c>
      <c r="CG71" s="109" t="str">
        <f t="shared" si="44"/>
        <v/>
      </c>
      <c r="CH71" s="109" t="str">
        <f t="shared" si="45"/>
        <v/>
      </c>
      <c r="CI71" s="109" t="str">
        <f t="shared" si="46"/>
        <v/>
      </c>
      <c r="CJ71" s="111" t="str">
        <f t="shared" si="47"/>
        <v/>
      </c>
      <c r="CK71" s="121" t="str">
        <f>IF(OR($E71="",$G71=""),"",IF(AND($E$3=6),'Marks Entry 6th'!AS70,IF(AND($E$3=7),'Marks Entry 7th'!AS70,"")))</f>
        <v/>
      </c>
      <c r="CL71" s="121" t="str">
        <f>IF(OR($E71="",$G71=""),"",IF(AND($E$3=6),'Marks Entry 6th'!AT70,IF(AND($E$3=7),'Marks Entry 7th'!AT70,"")))</f>
        <v/>
      </c>
      <c r="CM71" s="121" t="str">
        <f>IF(OR($E71="",$G71=""),"",IF(AND($E$3=6),'Marks Entry 6th'!AU70,IF(AND($E$3=7),'Marks Entry 7th'!AU70,"")))</f>
        <v/>
      </c>
      <c r="CN71" s="121" t="str">
        <f>IF(OR($E71="",$G71=""),"",IF(AND($E$3=6),'Marks Entry 6th'!AV70,IF(AND($E$3=7),'Marks Entry 7th'!AV70,"")))</f>
        <v/>
      </c>
      <c r="CO71" s="63" t="str">
        <f t="shared" si="48"/>
        <v/>
      </c>
      <c r="CP71" s="121" t="str">
        <f>IF(OR($E71="",$G71=""),"",IF(AND($E$3=6),'Marks Entry 6th'!AW70,IF(AND($E$3=7),'Marks Entry 7th'!AW70,"")))</f>
        <v/>
      </c>
      <c r="CQ71" s="121" t="str">
        <f>IF(OR($E71="",$G71=""),"",IF(AND($E$3=6),'Marks Entry 6th'!AX70,IF(AND($E$3=7),'Marks Entry 7th'!AX70,"")))</f>
        <v/>
      </c>
      <c r="CR71" s="66" t="str">
        <f t="shared" si="49"/>
        <v/>
      </c>
      <c r="CS71" s="63">
        <f t="shared" si="50"/>
        <v>0</v>
      </c>
      <c r="CT71" s="68" t="str">
        <f>IF(OR($E71="",$G71=""),"",IF(AND($E$3=6),'Marks Entry 6th'!AY70,IF(AND($E$3=7),'Marks Entry 7th'!AY70,"")))</f>
        <v/>
      </c>
      <c r="CU71" s="68" t="str">
        <f>IF(OR($E71="",$G71=""),"",IF(AND($E$3=6),'Marks Entry 6th'!AZ70,IF(AND($E$3=7),'Marks Entry 7th'!AZ70,"")))</f>
        <v/>
      </c>
      <c r="CV71" s="66" t="str">
        <f t="shared" si="51"/>
        <v/>
      </c>
      <c r="CW71" s="63" t="str">
        <f t="shared" si="52"/>
        <v/>
      </c>
      <c r="CX71" s="109">
        <f t="shared" si="53"/>
        <v>0</v>
      </c>
      <c r="CY71" s="109" t="str">
        <f t="shared" si="54"/>
        <v/>
      </c>
      <c r="CZ71" s="109" t="str">
        <f t="shared" si="55"/>
        <v/>
      </c>
      <c r="DA71" s="109" t="str">
        <f t="shared" si="56"/>
        <v/>
      </c>
      <c r="DB71" s="109" t="str">
        <f t="shared" si="57"/>
        <v/>
      </c>
      <c r="DC71" s="111" t="str">
        <f t="shared" si="58"/>
        <v/>
      </c>
      <c r="DD71" s="121" t="str">
        <f>IF(OR($E71="",$G71=""),"",IF(AND($E$3=6),'Marks Entry 6th'!BA70,IF(AND($E$3=7),'Marks Entry 7th'!BA70,"")))</f>
        <v/>
      </c>
      <c r="DE71" s="121" t="str">
        <f>IF(OR($E71="",$G71=""),"",IF(AND($E$3=6),'Marks Entry 6th'!BB70,IF(AND($E$3=7),'Marks Entry 7th'!BB70,"")))</f>
        <v/>
      </c>
      <c r="DF71" s="121" t="str">
        <f>IF(OR($E71="",$G71=""),"",IF(AND($E$3=6),'Marks Entry 6th'!BC70,IF(AND($E$3=7),'Marks Entry 7th'!BC70,"")))</f>
        <v/>
      </c>
      <c r="DG71" s="121" t="str">
        <f>IF(OR($E71="",$G71=""),"",IF(AND($E$3=6),'Marks Entry 6th'!BD70,IF(AND($E$3=7),'Marks Entry 7th'!BD70,"")))</f>
        <v/>
      </c>
      <c r="DH71" s="63" t="str">
        <f t="shared" si="59"/>
        <v/>
      </c>
      <c r="DI71" s="121" t="str">
        <f>IF(OR($E71="",$G71=""),"",IF(AND($E$3=6),'Marks Entry 6th'!BE70,IF(AND($E$3=7),'Marks Entry 7th'!BE70,"")))</f>
        <v/>
      </c>
      <c r="DJ71" s="121" t="str">
        <f>IF(OR($E71="",$G71=""),"",IF(AND($E$3=6),'Marks Entry 6th'!BF70,IF(AND($E$3=7),'Marks Entry 7th'!BF70,"")))</f>
        <v/>
      </c>
      <c r="DK71" s="66" t="str">
        <f t="shared" si="60"/>
        <v/>
      </c>
      <c r="DL71" s="63">
        <f t="shared" si="61"/>
        <v>0</v>
      </c>
      <c r="DM71" s="68" t="str">
        <f>IF(OR($E71="",$G71=""),"",IF(AND($E$3=6),'Marks Entry 6th'!BG70,IF(AND($E$3=7),'Marks Entry 7th'!BG70,"")))</f>
        <v/>
      </c>
      <c r="DN71" s="68" t="str">
        <f>IF(OR($E71="",$G71=""),"",IF(AND($E$3=6),'Marks Entry 6th'!BH70,IF(AND($E$3=7),'Marks Entry 7th'!BH70,"")))</f>
        <v/>
      </c>
      <c r="DO71" s="66" t="str">
        <f t="shared" si="62"/>
        <v/>
      </c>
      <c r="DP71" s="63" t="str">
        <f t="shared" si="63"/>
        <v/>
      </c>
      <c r="DQ71" s="109">
        <f t="shared" si="64"/>
        <v>0</v>
      </c>
      <c r="DR71" s="109" t="str">
        <f t="shared" si="65"/>
        <v/>
      </c>
      <c r="DS71" s="109" t="str">
        <f t="shared" si="66"/>
        <v/>
      </c>
      <c r="DT71" s="109" t="str">
        <f t="shared" si="67"/>
        <v/>
      </c>
      <c r="DU71" s="109" t="str">
        <f t="shared" si="68"/>
        <v/>
      </c>
      <c r="DV71" s="111" t="str">
        <f t="shared" si="69"/>
        <v/>
      </c>
      <c r="DW71" s="53" t="str">
        <f>IF(OR($E71="",$G71=""),"",IF(AND($E$3=6),'Marks Entry 6th'!BI70,IF(AND($E$3=7),'Marks Entry 7th'!BI70,"")))</f>
        <v/>
      </c>
      <c r="DX71" s="53" t="str">
        <f>IF(OR($E71="",$G71=""),"",IF(AND($E$3=6),'Marks Entry 6th'!BJ70,IF(AND($E$3=7),'Marks Entry 7th'!BJ70,"")))</f>
        <v/>
      </c>
      <c r="DY71" s="53" t="str">
        <f>IF(OR($E71="",$G71=""),"",IF(AND($E$3=6),'Marks Entry 6th'!BK70,IF(AND($E$3=7),'Marks Entry 7th'!BK70,"")))</f>
        <v/>
      </c>
      <c r="DZ71" s="53" t="str">
        <f>IF(OR($E71="",$G71=""),"",IF(AND($E$3=6),'Marks Entry 6th'!BL70,IF(AND($E$3=7),'Marks Entry 7th'!BL70,"")))</f>
        <v/>
      </c>
      <c r="EA71" s="53" t="str">
        <f>IF(OR($E71="",$G71=""),"",IF(AND($E$3=6),'Marks Entry 6th'!BM70,IF(AND($E$3=7),'Marks Entry 7th'!BM70,"")))</f>
        <v/>
      </c>
      <c r="EB71" s="122" t="str">
        <f t="shared" si="70"/>
        <v/>
      </c>
      <c r="EC71" s="123">
        <f t="shared" si="71"/>
        <v>0</v>
      </c>
      <c r="ED71" s="123" t="str">
        <f t="shared" si="72"/>
        <v/>
      </c>
      <c r="EE71" s="123" t="str">
        <f t="shared" si="73"/>
        <v/>
      </c>
      <c r="EF71" s="110" t="str">
        <f t="shared" si="74"/>
        <v/>
      </c>
      <c r="EG71" s="53" t="str">
        <f>IF(OR($E71="",$G71=""),"",IF(AND($E$3=6),'Marks Entry 6th'!BN70,IF(AND($E$3=7),'Marks Entry 7th'!BN70,"")))</f>
        <v/>
      </c>
      <c r="EH71" s="53" t="str">
        <f>IF(OR($E71="",$G71=""),"",IF(AND($E$3=6),'Marks Entry 6th'!BO70,IF(AND($E$3=7),'Marks Entry 7th'!BO70,"")))</f>
        <v/>
      </c>
      <c r="EI71" s="53" t="str">
        <f>IF(OR($E71="",$G71=""),"",IF(AND($E$3=6),'Marks Entry 6th'!BP70,IF(AND($E$3=7),'Marks Entry 7th'!BP70,"")))</f>
        <v/>
      </c>
      <c r="EJ71" s="53" t="str">
        <f>IF(OR($E71="",$G71=""),"",IF(AND($E$3=6),'Marks Entry 6th'!BQ70,IF(AND($E$3=7),'Marks Entry 7th'!BQ70,"")))</f>
        <v/>
      </c>
      <c r="EK71" s="53" t="str">
        <f>IF(OR($E71="",$G71=""),"",IF(AND($E$3=6),'Marks Entry 6th'!BR70,IF(AND($E$3=7),'Marks Entry 7th'!BR70,"")))</f>
        <v/>
      </c>
      <c r="EL71" s="122" t="str">
        <f t="shared" si="75"/>
        <v/>
      </c>
      <c r="EM71" s="123">
        <f t="shared" si="76"/>
        <v>0</v>
      </c>
      <c r="EN71" s="123" t="str">
        <f t="shared" si="77"/>
        <v/>
      </c>
      <c r="EO71" s="123" t="str">
        <f t="shared" si="78"/>
        <v/>
      </c>
      <c r="EP71" s="110" t="str">
        <f t="shared" si="79"/>
        <v/>
      </c>
      <c r="EQ71" s="53" t="str">
        <f>IF(OR($E71="",$G71=""),"",IF(AND($E$3=6),'Marks Entry 6th'!BS70,IF(AND($E$3=7),'Marks Entry 7th'!BS70,"")))</f>
        <v/>
      </c>
      <c r="ER71" s="53" t="str">
        <f>IF(OR($E71="",$G71=""),"",IF(AND($E$3=6),'Marks Entry 6th'!BT70,IF(AND($E$3=7),'Marks Entry 7th'!BT70,"")))</f>
        <v/>
      </c>
      <c r="ES71" s="53" t="str">
        <f>IF(OR($E71="",$G71=""),"",IF(AND($E$3=6),'Marks Entry 6th'!BU70,IF(AND($E$3=7),'Marks Entry 7th'!BU70,"")))</f>
        <v/>
      </c>
      <c r="ET71" s="53" t="str">
        <f>IF(OR($E71="",$G71=""),"",IF(AND($E$3=6),'Marks Entry 6th'!BV70,IF(AND($E$3=7),'Marks Entry 7th'!BV70,"")))</f>
        <v/>
      </c>
      <c r="EU71" s="53" t="str">
        <f>IF(OR($E71="",$G71=""),"",IF(AND($E$3=6),'Marks Entry 6th'!BW70,IF(AND($E$3=7),'Marks Entry 7th'!BW70,"")))</f>
        <v/>
      </c>
      <c r="EV71" s="122" t="str">
        <f t="shared" si="80"/>
        <v/>
      </c>
      <c r="EW71" s="123">
        <f t="shared" si="81"/>
        <v>0</v>
      </c>
      <c r="EX71" s="123" t="str">
        <f t="shared" si="82"/>
        <v/>
      </c>
      <c r="EY71" s="123" t="str">
        <f t="shared" si="83"/>
        <v/>
      </c>
      <c r="EZ71" s="110" t="str">
        <f t="shared" si="84"/>
        <v/>
      </c>
      <c r="FA71" s="373" t="str">
        <f>IF(OR($E71="",$G71=""),"",IF(AND('Marks Entry 6th'!BX70="",'Marks Entry 7th'!BX70=""),"",IF(AND($E$3=6),'Marks Entry 6th'!BX70,IF(AND($E$3=7),'Marks Entry 7th'!BX70,""))))</f>
        <v/>
      </c>
      <c r="FB71" s="373" t="str">
        <f>IF(OR($E71="",$G71=""),"",IF(AND('Marks Entry 6th'!BY70="",'Marks Entry 7th'!BY70=""),"",IF(AND($E$3=6),'Marks Entry 6th'!BY70,IF(AND($E$3=7),'Marks Entry 7th'!BY70,""))))</f>
        <v/>
      </c>
      <c r="FC71" s="374" t="str">
        <f t="shared" si="85"/>
        <v/>
      </c>
      <c r="FD71" s="110" t="str">
        <f t="shared" si="86"/>
        <v/>
      </c>
      <c r="FE71" s="373" t="str">
        <f>IF(OR($E71="",$G71=""),"",IF(AND('Marks Entry 6th'!BZ70="",'Marks Entry 7th'!BZ70=""),"",IF(AND($E$3=6),'Marks Entry 6th'!BZ70,IF(AND($E$3=7),'Marks Entry 7th'!BZ70,""))))</f>
        <v/>
      </c>
      <c r="FF71" s="373" t="str">
        <f>IF(OR($E71="",$G71=""),"",IF(AND('Marks Entry 6th'!CA70="",'Marks Entry 7th'!CA70=""),"",IF(AND($E$3=6),'Marks Entry 6th'!CA70,IF(AND($E$3=7),'Marks Entry 7th'!CA70,""))))</f>
        <v/>
      </c>
      <c r="FG71" s="374" t="str">
        <f t="shared" si="87"/>
        <v/>
      </c>
      <c r="FH71" s="110" t="str">
        <f t="shared" si="88"/>
        <v/>
      </c>
      <c r="FI71" s="79" t="str">
        <f t="shared" si="89"/>
        <v/>
      </c>
      <c r="FJ71" s="335" t="str">
        <f t="shared" si="90"/>
        <v/>
      </c>
      <c r="FK71" s="85" t="str">
        <f t="shared" si="91"/>
        <v/>
      </c>
      <c r="FL71" s="226" t="str">
        <f t="shared" si="92"/>
        <v/>
      </c>
      <c r="FM71" s="86" t="str">
        <f t="shared" si="93"/>
        <v/>
      </c>
      <c r="FN71" s="334" t="str">
        <f>IFERROR(IF(B71="NSO","NSO",IF(OR(D71="",G71="",F71=""),"",IF(AND(FJ71&gt;=36,'Master sheet'!$D$11="Hindi"),"कक्षा क्रमोन्नत",IF(AND(FJ71&gt;=36,'Master sheet'!$D$11="English"),"Promoted",IF(AND(FJ71&lt;36,'Master sheet'!$D$11="Hindi"),"पुनः परीक्षा","Re-Exam"))))),"")</f>
        <v/>
      </c>
      <c r="FO71" s="54" t="str">
        <f>IF(OR($E71="",$G71=""),"",IF(AND($E$3=6,'Marks Entry 6th'!CB70=""),"",IF(AND($E$3=7,'Marks Entry 7th'!CB70=""),"",IF(AND($E$3=6),'Marks Entry 6th'!CB70,IF(AND($E$3=7),'Marks Entry 7th'!CB70,"")))))</f>
        <v/>
      </c>
      <c r="FP71" s="54" t="str">
        <f>IF(OR($E71="",$G71=""),"",IF(AND($E$3=6,'Marks Entry 6th'!CC70=""),"",IF(AND($E$3=7,'Marks Entry 7th'!CC70=""),"",IF(AND($E$3=6),'Marks Entry 6th'!CC70,IF(AND($E$3=7),'Marks Entry 7th'!CC70,"")))))</f>
        <v/>
      </c>
      <c r="FQ71" s="55"/>
      <c r="FY71" s="57">
        <f>IF(AND($E$3=6),'Marks Entry 6th'!I70,IF(AND($E$3=7),'Marks Entry 7th'!I70,""))</f>
        <v>0</v>
      </c>
      <c r="FZ71" s="57">
        <f t="shared" si="94"/>
        <v>0</v>
      </c>
    </row>
    <row r="72" spans="1:182" ht="18.95" customHeight="1">
      <c r="A72" s="69">
        <v>65</v>
      </c>
      <c r="B72" s="69" t="str">
        <f>IF(OR(FY72=0,FY72=""),"",IF(AND($E$3=6),'Marks Entry 6th'!I71,IF(AND($E$3=7),'Marks Entry 7th'!I71,"")))</f>
        <v/>
      </c>
      <c r="C72" s="70" t="str">
        <f>IF(OR(B72=0,B72=""),"",IF(AND($E$3=6,'Marks Entry 6th'!B71=""),"",IF(AND($E$3=7,'Marks Entry 7th'!B71=""),"",IF(AND($E$3=6,'Marks Entry 6th'!B71),'Marks Entry 6th'!B71,IF(AND($E$3=7),'Marks Entry 7th'!B71,"")))))</f>
        <v/>
      </c>
      <c r="D72" s="70" t="str">
        <f>IF(OR(B72=0,B72=""),"",IF(AND($E$3=6,'Marks Entry 6th'!C71=""),"",IF(AND($E$3=7,'Marks Entry 7th'!C71=""),"",IF(AND($E$3=6),'Marks Entry 6th'!C71,IF(AND($E$3=7),'Marks Entry 7th'!C71,"")))))</f>
        <v/>
      </c>
      <c r="E72" s="307" t="str">
        <f>IF(OR(B72=0,B72=""),"",IF(AND($E$3=6,'Marks Entry 6th'!E71=""),"",IF(AND($E$3=7,'Marks Entry 7th'!E71=""),"",IF(AND($E$3=6),'Marks Entry 6th'!E71,IF(AND($E$3=7),'Marks Entry 7th'!E71,"")))))</f>
        <v/>
      </c>
      <c r="F72" s="70" t="str">
        <f>IF(OR(B72=0,B72=""),"",IF(AND($E$3=6,'Marks Entry 6th'!D71=""),"",IF(AND($E$3=7,'Marks Entry 7th'!D71=""),"",IF(AND($E$3=6),'Marks Entry 6th'!D71,IF(AND($E$3=7),'Marks Entry 7th'!D71,"")))))</f>
        <v/>
      </c>
      <c r="G72" s="306" t="str">
        <f>IF(OR(B72=0,B72=""),"",IF(AND($E$3=6,'Marks Entry 6th'!F71=""),"",IF(AND($E$3=7,'Marks Entry 7th'!F71=""),"",IF(AND($E$3=6),UPPER('Marks Entry 6th'!F71),IF(AND($E$3=7),UPPER('Marks Entry 7th'!F71),"")))))</f>
        <v/>
      </c>
      <c r="H72" s="306" t="str">
        <f>IF(OR(B72=0,B72=""),"",IF(AND($E$3=6,'Marks Entry 6th'!G71=""),"",IF(AND($E$3=7,'Marks Entry 7th'!G71=""),"",IF(AND($E$3=6),UPPER('Marks Entry 6th'!G71),IF(AND($E$3=7),UPPER('Marks Entry 7th'!G71),"")))))</f>
        <v/>
      </c>
      <c r="I72" s="306" t="str">
        <f>IF(OR(B72=0,B72=""),"",IF(AND($E$3=6,'Marks Entry 6th'!H71=""),"",IF(AND($E$3=7,'Marks Entry 7th'!H71=""),"",IF(AND($E$3=6),UPPER('Marks Entry 6th'!H71),IF(AND($E$3=7),UPPER('Marks Entry 7th'!H71),"")))))</f>
        <v/>
      </c>
      <c r="J72" s="65" t="str">
        <f>IF(OR(B72=0,B72=""),"",IF(AND($E$3=6,'Marks Entry 6th'!J71=""),"",IF(AND($E$3=7,'Marks Entry 7th'!J71=""),"",IF(AND($E$3=6),'Marks Entry 6th'!J71,IF(AND($E$3=7),'Marks Entry 7th'!J71,"")))))</f>
        <v/>
      </c>
      <c r="K72" s="65" t="str">
        <f>IF(OR(B72=0,B72=""),"",IF(AND($E$3=6,'Marks Entry 6th'!K71=""),"",IF(AND($E$3=7,'Marks Entry 7th'!K71=""),"",IF(AND($E$3=6),'Marks Entry 6th'!K71,IF(AND($E$3=7),'Marks Entry 7th'!K71,"")))))</f>
        <v/>
      </c>
      <c r="L72" s="121" t="str">
        <f>IF(OR($E72="",$G72=""),"",IF(AND($E$3=6),'Marks Entry 6th'!L71,IF(AND($E$3=7),'Marks Entry 7th'!L71,"")))</f>
        <v/>
      </c>
      <c r="M72" s="121" t="str">
        <f>IF(OR($E72="",$G72=""),"",IF(AND($E$3=6),'Marks Entry 6th'!M71,IF(AND($E$3=7),'Marks Entry 7th'!M71,"")))</f>
        <v/>
      </c>
      <c r="N72" s="121" t="str">
        <f>IF(OR($E72="",$G72=""),"",IF(AND($E$3=6),'Marks Entry 6th'!N71,IF(AND($E$3=7),'Marks Entry 7th'!N71,"")))</f>
        <v/>
      </c>
      <c r="O72" s="121" t="str">
        <f>IF(OR($E72="",$G72=""),"",IF(AND($E$3=6),'Marks Entry 6th'!O71,IF(AND($E$3=7),'Marks Entry 7th'!O71,"")))</f>
        <v/>
      </c>
      <c r="P72" s="63" t="str">
        <f t="shared" si="4"/>
        <v/>
      </c>
      <c r="Q72" s="121" t="str">
        <f>IF(OR($E72="",$G72=""),"",IF(AND($E$3=6),'Marks Entry 6th'!P71,IF(AND($E$3=7),'Marks Entry 7th'!P71,"")))</f>
        <v/>
      </c>
      <c r="R72" s="121" t="str">
        <f>IF(OR($E72="",$G72=""),"",IF(AND($E$3=6),'Marks Entry 6th'!Q71,IF(AND($E$3=7),'Marks Entry 7th'!Q71,"")))</f>
        <v/>
      </c>
      <c r="S72" s="66" t="str">
        <f t="shared" si="5"/>
        <v/>
      </c>
      <c r="T72" s="63">
        <f t="shared" si="6"/>
        <v>0</v>
      </c>
      <c r="U72" s="68" t="str">
        <f>IF(OR($E72="",$G72=""),"",IF(AND($E$3=6),'Marks Entry 6th'!R71,IF(AND($E$3=7),'Marks Entry 7th'!R71,"")))</f>
        <v/>
      </c>
      <c r="V72" s="68" t="str">
        <f>IF(OR($E72="",$G72=""),"",IF(AND($E$3=6),'Marks Entry 6th'!S71,IF(AND($E$3=7),'Marks Entry 7th'!S71,"")))</f>
        <v/>
      </c>
      <c r="W72" s="67" t="str">
        <f t="shared" si="7"/>
        <v/>
      </c>
      <c r="X72" s="63" t="str">
        <f t="shared" si="8"/>
        <v/>
      </c>
      <c r="Y72" s="109">
        <f t="shared" si="9"/>
        <v>0</v>
      </c>
      <c r="Z72" s="109" t="str">
        <f t="shared" si="10"/>
        <v/>
      </c>
      <c r="AA72" s="109" t="str">
        <f t="shared" si="11"/>
        <v/>
      </c>
      <c r="AB72" s="109" t="str">
        <f t="shared" si="12"/>
        <v/>
      </c>
      <c r="AC72" s="109" t="str">
        <f t="shared" si="13"/>
        <v/>
      </c>
      <c r="AD72" s="111" t="str">
        <f t="shared" si="14"/>
        <v/>
      </c>
      <c r="AE72" s="121" t="str">
        <f>IF(OR($E72="",$G72=""),"",IF(AND($E$3=6),'Marks Entry 6th'!T71,IF(AND($E$3=7),'Marks Entry 7th'!T71,"")))</f>
        <v/>
      </c>
      <c r="AF72" s="121" t="str">
        <f>IF(OR($E72="",$G72=""),"",IF(AND($E$3=6),'Marks Entry 6th'!U71,IF(AND($E$3=7),'Marks Entry 7th'!U71,"")))</f>
        <v/>
      </c>
      <c r="AG72" s="121" t="str">
        <f>IF(OR($E72="",$G72=""),"",IF(AND($E$3=6),'Marks Entry 6th'!V71,IF(AND($E$3=7),'Marks Entry 7th'!V71,"")))</f>
        <v/>
      </c>
      <c r="AH72" s="121" t="str">
        <f>IF(OR($E72="",$G72=""),"",IF(AND($E$3=6),'Marks Entry 6th'!W71,IF(AND($E$3=7),'Marks Entry 7th'!W71,"")))</f>
        <v/>
      </c>
      <c r="AI72" s="63" t="str">
        <f t="shared" si="15"/>
        <v/>
      </c>
      <c r="AJ72" s="121" t="str">
        <f>IF(OR($E72="",$G72=""),"",IF(AND($E$3=6),'Marks Entry 6th'!X71,IF(AND($E$3=7),'Marks Entry 7th'!X71,"")))</f>
        <v/>
      </c>
      <c r="AK72" s="121" t="str">
        <f>IF(OR($E72="",$G72=""),"",IF(AND($E$3=6),'Marks Entry 6th'!Y71,IF(AND($E$3=7),'Marks Entry 7th'!Y71,"")))</f>
        <v/>
      </c>
      <c r="AL72" s="66" t="str">
        <f t="shared" si="16"/>
        <v/>
      </c>
      <c r="AM72" s="63">
        <f t="shared" si="17"/>
        <v>0</v>
      </c>
      <c r="AN72" s="68" t="str">
        <f>IF(OR($E72="",$G72=""),"",IF(AND($E$3=6),'Marks Entry 6th'!Z71,IF(AND($E$3=7),'Marks Entry 7th'!Z71,"")))</f>
        <v/>
      </c>
      <c r="AO72" s="68" t="str">
        <f>IF(OR($E72="",$G72=""),"",IF(AND($E$3=6),'Marks Entry 6th'!AA71,IF(AND($E$3=7),'Marks Entry 7th'!AA71,"")))</f>
        <v/>
      </c>
      <c r="AP72" s="66" t="str">
        <f t="shared" si="18"/>
        <v/>
      </c>
      <c r="AQ72" s="63" t="str">
        <f t="shared" si="19"/>
        <v/>
      </c>
      <c r="AR72" s="109">
        <f t="shared" si="20"/>
        <v>0</v>
      </c>
      <c r="AS72" s="109" t="str">
        <f t="shared" si="21"/>
        <v/>
      </c>
      <c r="AT72" s="109" t="str">
        <f t="shared" si="22"/>
        <v/>
      </c>
      <c r="AU72" s="109" t="str">
        <f t="shared" si="23"/>
        <v/>
      </c>
      <c r="AV72" s="109" t="str">
        <f t="shared" si="24"/>
        <v/>
      </c>
      <c r="AW72" s="111" t="str">
        <f t="shared" si="25"/>
        <v/>
      </c>
      <c r="AX72" s="314" t="str">
        <f>IF(OR($E72="",$G72=""),"",IF(AND($E$3=6),'Marks Entry 6th'!AB71,IF(AND($E$3=7),'Marks Entry 7th'!AB71,"")))</f>
        <v/>
      </c>
      <c r="AY72" s="121" t="str">
        <f>IF(OR($E72="",$G72=""),"",IF(AND($E$3=6),'Marks Entry 6th'!AC71,IF(AND($E$3=7),'Marks Entry 7th'!AC71,"")))</f>
        <v/>
      </c>
      <c r="AZ72" s="121" t="str">
        <f>IF(OR($E72="",$G72=""),"",IF(AND($E$3=6),'Marks Entry 6th'!AD71,IF(AND($E$3=7),'Marks Entry 7th'!AD71,"")))</f>
        <v/>
      </c>
      <c r="BA72" s="121" t="str">
        <f>IF(OR($E72="",$G72=""),"",IF(AND($E$3=6),'Marks Entry 6th'!AE71,IF(AND($E$3=7),'Marks Entry 7th'!AE71,"")))</f>
        <v/>
      </c>
      <c r="BB72" s="121" t="str">
        <f>IF(OR($E72="",$G72=""),"",IF(AND($E$3=6),'Marks Entry 6th'!AF71,IF(AND($E$3=7),'Marks Entry 7th'!AF71,"")))</f>
        <v/>
      </c>
      <c r="BC72" s="63" t="str">
        <f t="shared" si="26"/>
        <v/>
      </c>
      <c r="BD72" s="121" t="str">
        <f>IF(OR($E72="",$G72=""),"",IF(AND($E$3=6),'Marks Entry 6th'!AG71,IF(AND($E$3=7),'Marks Entry 7th'!AG71,"")))</f>
        <v/>
      </c>
      <c r="BE72" s="121" t="str">
        <f>IF(OR($E72="",$G72=""),"",IF(AND($E$3=6),'Marks Entry 6th'!AH71,IF(AND($E$3=7),'Marks Entry 7th'!AH71,"")))</f>
        <v/>
      </c>
      <c r="BF72" s="66" t="str">
        <f t="shared" si="27"/>
        <v/>
      </c>
      <c r="BG72" s="63">
        <f t="shared" si="28"/>
        <v>0</v>
      </c>
      <c r="BH72" s="68" t="str">
        <f>IF(OR($E72="",$G72=""),"",IF(AND($E$3=6),'Marks Entry 6th'!AI71,IF(AND($E$3=7),'Marks Entry 7th'!AI71,"")))</f>
        <v/>
      </c>
      <c r="BI72" s="68" t="str">
        <f>IF(OR($E72="",$G72=""),"",IF(AND($E$3=6),'Marks Entry 6th'!AJ71,IF(AND($E$3=7),'Marks Entry 7th'!AJ71,"")))</f>
        <v/>
      </c>
      <c r="BJ72" s="66" t="str">
        <f t="shared" si="29"/>
        <v/>
      </c>
      <c r="BK72" s="63" t="str">
        <f t="shared" si="30"/>
        <v/>
      </c>
      <c r="BL72" s="109">
        <f t="shared" si="31"/>
        <v>0</v>
      </c>
      <c r="BM72" s="109" t="str">
        <f t="shared" si="32"/>
        <v/>
      </c>
      <c r="BN72" s="109" t="str">
        <f t="shared" si="33"/>
        <v/>
      </c>
      <c r="BO72" s="109" t="str">
        <f t="shared" si="34"/>
        <v/>
      </c>
      <c r="BP72" s="109" t="str">
        <f t="shared" si="35"/>
        <v/>
      </c>
      <c r="BQ72" s="111" t="str">
        <f t="shared" si="36"/>
        <v/>
      </c>
      <c r="BR72" s="121" t="str">
        <f>IF(OR($E72="",$G72=""),"",IF(AND($E$3=6),'Marks Entry 6th'!AK71,IF(AND($E$3=7),'Marks Entry 7th'!AK71,"")))</f>
        <v/>
      </c>
      <c r="BS72" s="121" t="str">
        <f>IF(OR($E72="",$G72=""),"",IF(AND($E$3=6),'Marks Entry 6th'!AL71,IF(AND($E$3=7),'Marks Entry 7th'!AL71,"")))</f>
        <v/>
      </c>
      <c r="BT72" s="121" t="str">
        <f>IF(OR($E72="",$G72=""),"",IF(AND($E$3=6),'Marks Entry 6th'!AM71,IF(AND($E$3=7),'Marks Entry 7th'!AM71,"")))</f>
        <v/>
      </c>
      <c r="BU72" s="121" t="str">
        <f>IF(OR($E72="",$G72=""),"",IF(AND($E$3=6),'Marks Entry 6th'!AN71,IF(AND($E$3=7),'Marks Entry 7th'!AN71,"")))</f>
        <v/>
      </c>
      <c r="BV72" s="63" t="str">
        <f t="shared" si="37"/>
        <v/>
      </c>
      <c r="BW72" s="121" t="str">
        <f>IF(OR($E72="",$G72=""),"",IF(AND($E$3=6),'Marks Entry 6th'!AO71,IF(AND($E$3=7),'Marks Entry 7th'!AO71,"")))</f>
        <v/>
      </c>
      <c r="BX72" s="121" t="str">
        <f>IF(OR($E72="",$G72=""),"",IF(AND($E$3=6),'Marks Entry 6th'!AP71,IF(AND($E$3=7),'Marks Entry 7th'!AP71,"")))</f>
        <v/>
      </c>
      <c r="BY72" s="66" t="str">
        <f t="shared" si="38"/>
        <v/>
      </c>
      <c r="BZ72" s="63">
        <f t="shared" si="39"/>
        <v>0</v>
      </c>
      <c r="CA72" s="68" t="str">
        <f>IF(OR($E72="",$G72=""),"",IF(AND($E$3=6),'Marks Entry 6th'!AQ71,IF(AND($E$3=7),'Marks Entry 7th'!AQ71,"")))</f>
        <v/>
      </c>
      <c r="CB72" s="68" t="str">
        <f>IF(OR($E72="",$G72=""),"",IF(AND($E$3=6),'Marks Entry 6th'!AR71,IF(AND($E$3=7),'Marks Entry 7th'!AR71,"")))</f>
        <v/>
      </c>
      <c r="CC72" s="66" t="str">
        <f t="shared" si="40"/>
        <v/>
      </c>
      <c r="CD72" s="63" t="str">
        <f t="shared" si="41"/>
        <v/>
      </c>
      <c r="CE72" s="109">
        <f t="shared" si="42"/>
        <v>0</v>
      </c>
      <c r="CF72" s="109" t="str">
        <f t="shared" si="43"/>
        <v/>
      </c>
      <c r="CG72" s="109" t="str">
        <f t="shared" si="44"/>
        <v/>
      </c>
      <c r="CH72" s="109" t="str">
        <f t="shared" si="45"/>
        <v/>
      </c>
      <c r="CI72" s="109" t="str">
        <f t="shared" si="46"/>
        <v/>
      </c>
      <c r="CJ72" s="111" t="str">
        <f t="shared" si="47"/>
        <v/>
      </c>
      <c r="CK72" s="121" t="str">
        <f>IF(OR($E72="",$G72=""),"",IF(AND($E$3=6),'Marks Entry 6th'!AS71,IF(AND($E$3=7),'Marks Entry 7th'!AS71,"")))</f>
        <v/>
      </c>
      <c r="CL72" s="121" t="str">
        <f>IF(OR($E72="",$G72=""),"",IF(AND($E$3=6),'Marks Entry 6th'!AT71,IF(AND($E$3=7),'Marks Entry 7th'!AT71,"")))</f>
        <v/>
      </c>
      <c r="CM72" s="121" t="str">
        <f>IF(OR($E72="",$G72=""),"",IF(AND($E$3=6),'Marks Entry 6th'!AU71,IF(AND($E$3=7),'Marks Entry 7th'!AU71,"")))</f>
        <v/>
      </c>
      <c r="CN72" s="121" t="str">
        <f>IF(OR($E72="",$G72=""),"",IF(AND($E$3=6),'Marks Entry 6th'!AV71,IF(AND($E$3=7),'Marks Entry 7th'!AV71,"")))</f>
        <v/>
      </c>
      <c r="CO72" s="63" t="str">
        <f t="shared" si="48"/>
        <v/>
      </c>
      <c r="CP72" s="121" t="str">
        <f>IF(OR($E72="",$G72=""),"",IF(AND($E$3=6),'Marks Entry 6th'!AW71,IF(AND($E$3=7),'Marks Entry 7th'!AW71,"")))</f>
        <v/>
      </c>
      <c r="CQ72" s="121" t="str">
        <f>IF(OR($E72="",$G72=""),"",IF(AND($E$3=6),'Marks Entry 6th'!AX71,IF(AND($E$3=7),'Marks Entry 7th'!AX71,"")))</f>
        <v/>
      </c>
      <c r="CR72" s="66" t="str">
        <f t="shared" si="49"/>
        <v/>
      </c>
      <c r="CS72" s="63">
        <f t="shared" si="50"/>
        <v>0</v>
      </c>
      <c r="CT72" s="68" t="str">
        <f>IF(OR($E72="",$G72=""),"",IF(AND($E$3=6),'Marks Entry 6th'!AY71,IF(AND($E$3=7),'Marks Entry 7th'!AY71,"")))</f>
        <v/>
      </c>
      <c r="CU72" s="68" t="str">
        <f>IF(OR($E72="",$G72=""),"",IF(AND($E$3=6),'Marks Entry 6th'!AZ71,IF(AND($E$3=7),'Marks Entry 7th'!AZ71,"")))</f>
        <v/>
      </c>
      <c r="CV72" s="66" t="str">
        <f t="shared" si="51"/>
        <v/>
      </c>
      <c r="CW72" s="63" t="str">
        <f t="shared" si="52"/>
        <v/>
      </c>
      <c r="CX72" s="109">
        <f t="shared" si="53"/>
        <v>0</v>
      </c>
      <c r="CY72" s="109" t="str">
        <f t="shared" si="54"/>
        <v/>
      </c>
      <c r="CZ72" s="109" t="str">
        <f t="shared" si="55"/>
        <v/>
      </c>
      <c r="DA72" s="109" t="str">
        <f t="shared" si="56"/>
        <v/>
      </c>
      <c r="DB72" s="109" t="str">
        <f t="shared" si="57"/>
        <v/>
      </c>
      <c r="DC72" s="111" t="str">
        <f t="shared" si="58"/>
        <v/>
      </c>
      <c r="DD72" s="121" t="str">
        <f>IF(OR($E72="",$G72=""),"",IF(AND($E$3=6),'Marks Entry 6th'!BA71,IF(AND($E$3=7),'Marks Entry 7th'!BA71,"")))</f>
        <v/>
      </c>
      <c r="DE72" s="121" t="str">
        <f>IF(OR($E72="",$G72=""),"",IF(AND($E$3=6),'Marks Entry 6th'!BB71,IF(AND($E$3=7),'Marks Entry 7th'!BB71,"")))</f>
        <v/>
      </c>
      <c r="DF72" s="121" t="str">
        <f>IF(OR($E72="",$G72=""),"",IF(AND($E$3=6),'Marks Entry 6th'!BC71,IF(AND($E$3=7),'Marks Entry 7th'!BC71,"")))</f>
        <v/>
      </c>
      <c r="DG72" s="121" t="str">
        <f>IF(OR($E72="",$G72=""),"",IF(AND($E$3=6),'Marks Entry 6th'!BD71,IF(AND($E$3=7),'Marks Entry 7th'!BD71,"")))</f>
        <v/>
      </c>
      <c r="DH72" s="63" t="str">
        <f t="shared" si="59"/>
        <v/>
      </c>
      <c r="DI72" s="121" t="str">
        <f>IF(OR($E72="",$G72=""),"",IF(AND($E$3=6),'Marks Entry 6th'!BE71,IF(AND($E$3=7),'Marks Entry 7th'!BE71,"")))</f>
        <v/>
      </c>
      <c r="DJ72" s="121" t="str">
        <f>IF(OR($E72="",$G72=""),"",IF(AND($E$3=6),'Marks Entry 6th'!BF71,IF(AND($E$3=7),'Marks Entry 7th'!BF71,"")))</f>
        <v/>
      </c>
      <c r="DK72" s="66" t="str">
        <f t="shared" si="60"/>
        <v/>
      </c>
      <c r="DL72" s="63">
        <f t="shared" si="61"/>
        <v>0</v>
      </c>
      <c r="DM72" s="68" t="str">
        <f>IF(OR($E72="",$G72=""),"",IF(AND($E$3=6),'Marks Entry 6th'!BG71,IF(AND($E$3=7),'Marks Entry 7th'!BG71,"")))</f>
        <v/>
      </c>
      <c r="DN72" s="68" t="str">
        <f>IF(OR($E72="",$G72=""),"",IF(AND($E$3=6),'Marks Entry 6th'!BH71,IF(AND($E$3=7),'Marks Entry 7th'!BH71,"")))</f>
        <v/>
      </c>
      <c r="DO72" s="66" t="str">
        <f t="shared" si="62"/>
        <v/>
      </c>
      <c r="DP72" s="63" t="str">
        <f t="shared" si="63"/>
        <v/>
      </c>
      <c r="DQ72" s="109">
        <f t="shared" si="64"/>
        <v>0</v>
      </c>
      <c r="DR72" s="109" t="str">
        <f t="shared" si="65"/>
        <v/>
      </c>
      <c r="DS72" s="109" t="str">
        <f t="shared" si="66"/>
        <v/>
      </c>
      <c r="DT72" s="109" t="str">
        <f t="shared" si="67"/>
        <v/>
      </c>
      <c r="DU72" s="109" t="str">
        <f t="shared" si="68"/>
        <v/>
      </c>
      <c r="DV72" s="111" t="str">
        <f t="shared" si="69"/>
        <v/>
      </c>
      <c r="DW72" s="53" t="str">
        <f>IF(OR($E72="",$G72=""),"",IF(AND($E$3=6),'Marks Entry 6th'!BI71,IF(AND($E$3=7),'Marks Entry 7th'!BI71,"")))</f>
        <v/>
      </c>
      <c r="DX72" s="53" t="str">
        <f>IF(OR($E72="",$G72=""),"",IF(AND($E$3=6),'Marks Entry 6th'!BJ71,IF(AND($E$3=7),'Marks Entry 7th'!BJ71,"")))</f>
        <v/>
      </c>
      <c r="DY72" s="53" t="str">
        <f>IF(OR($E72="",$G72=""),"",IF(AND($E$3=6),'Marks Entry 6th'!BK71,IF(AND($E$3=7),'Marks Entry 7th'!BK71,"")))</f>
        <v/>
      </c>
      <c r="DZ72" s="53" t="str">
        <f>IF(OR($E72="",$G72=""),"",IF(AND($E$3=6),'Marks Entry 6th'!BL71,IF(AND($E$3=7),'Marks Entry 7th'!BL71,"")))</f>
        <v/>
      </c>
      <c r="EA72" s="53" t="str">
        <f>IF(OR($E72="",$G72=""),"",IF(AND($E$3=6),'Marks Entry 6th'!BM71,IF(AND($E$3=7),'Marks Entry 7th'!BM71,"")))</f>
        <v/>
      </c>
      <c r="EB72" s="122" t="str">
        <f t="shared" si="70"/>
        <v/>
      </c>
      <c r="EC72" s="123">
        <f t="shared" si="71"/>
        <v>0</v>
      </c>
      <c r="ED72" s="123" t="str">
        <f t="shared" si="72"/>
        <v/>
      </c>
      <c r="EE72" s="123" t="str">
        <f t="shared" si="73"/>
        <v/>
      </c>
      <c r="EF72" s="110" t="str">
        <f t="shared" si="74"/>
        <v/>
      </c>
      <c r="EG72" s="53" t="str">
        <f>IF(OR($E72="",$G72=""),"",IF(AND($E$3=6),'Marks Entry 6th'!BN71,IF(AND($E$3=7),'Marks Entry 7th'!BN71,"")))</f>
        <v/>
      </c>
      <c r="EH72" s="53" t="str">
        <f>IF(OR($E72="",$G72=""),"",IF(AND($E$3=6),'Marks Entry 6th'!BO71,IF(AND($E$3=7),'Marks Entry 7th'!BO71,"")))</f>
        <v/>
      </c>
      <c r="EI72" s="53" t="str">
        <f>IF(OR($E72="",$G72=""),"",IF(AND($E$3=6),'Marks Entry 6th'!BP71,IF(AND($E$3=7),'Marks Entry 7th'!BP71,"")))</f>
        <v/>
      </c>
      <c r="EJ72" s="53" t="str">
        <f>IF(OR($E72="",$G72=""),"",IF(AND($E$3=6),'Marks Entry 6th'!BQ71,IF(AND($E$3=7),'Marks Entry 7th'!BQ71,"")))</f>
        <v/>
      </c>
      <c r="EK72" s="53" t="str">
        <f>IF(OR($E72="",$G72=""),"",IF(AND($E$3=6),'Marks Entry 6th'!BR71,IF(AND($E$3=7),'Marks Entry 7th'!BR71,"")))</f>
        <v/>
      </c>
      <c r="EL72" s="122" t="str">
        <f t="shared" si="75"/>
        <v/>
      </c>
      <c r="EM72" s="123">
        <f t="shared" si="76"/>
        <v>0</v>
      </c>
      <c r="EN72" s="123" t="str">
        <f t="shared" si="77"/>
        <v/>
      </c>
      <c r="EO72" s="123" t="str">
        <f t="shared" si="78"/>
        <v/>
      </c>
      <c r="EP72" s="110" t="str">
        <f t="shared" si="79"/>
        <v/>
      </c>
      <c r="EQ72" s="53" t="str">
        <f>IF(OR($E72="",$G72=""),"",IF(AND($E$3=6),'Marks Entry 6th'!BS71,IF(AND($E$3=7),'Marks Entry 7th'!BS71,"")))</f>
        <v/>
      </c>
      <c r="ER72" s="53" t="str">
        <f>IF(OR($E72="",$G72=""),"",IF(AND($E$3=6),'Marks Entry 6th'!BT71,IF(AND($E$3=7),'Marks Entry 7th'!BT71,"")))</f>
        <v/>
      </c>
      <c r="ES72" s="53" t="str">
        <f>IF(OR($E72="",$G72=""),"",IF(AND($E$3=6),'Marks Entry 6th'!BU71,IF(AND($E$3=7),'Marks Entry 7th'!BU71,"")))</f>
        <v/>
      </c>
      <c r="ET72" s="53" t="str">
        <f>IF(OR($E72="",$G72=""),"",IF(AND($E$3=6),'Marks Entry 6th'!BV71,IF(AND($E$3=7),'Marks Entry 7th'!BV71,"")))</f>
        <v/>
      </c>
      <c r="EU72" s="53" t="str">
        <f>IF(OR($E72="",$G72=""),"",IF(AND($E$3=6),'Marks Entry 6th'!BW71,IF(AND($E$3=7),'Marks Entry 7th'!BW71,"")))</f>
        <v/>
      </c>
      <c r="EV72" s="122" t="str">
        <f t="shared" si="80"/>
        <v/>
      </c>
      <c r="EW72" s="123">
        <f t="shared" si="81"/>
        <v>0</v>
      </c>
      <c r="EX72" s="123" t="str">
        <f t="shared" si="82"/>
        <v/>
      </c>
      <c r="EY72" s="123" t="str">
        <f t="shared" si="83"/>
        <v/>
      </c>
      <c r="EZ72" s="110" t="str">
        <f t="shared" si="84"/>
        <v/>
      </c>
      <c r="FA72" s="373" t="str">
        <f>IF(OR($E72="",$G72=""),"",IF(AND('Marks Entry 6th'!BX71="",'Marks Entry 7th'!BX71=""),"",IF(AND($E$3=6),'Marks Entry 6th'!BX71,IF(AND($E$3=7),'Marks Entry 7th'!BX71,""))))</f>
        <v/>
      </c>
      <c r="FB72" s="373" t="str">
        <f>IF(OR($E72="",$G72=""),"",IF(AND('Marks Entry 6th'!BY71="",'Marks Entry 7th'!BY71=""),"",IF(AND($E$3=6),'Marks Entry 6th'!BY71,IF(AND($E$3=7),'Marks Entry 7th'!BY71,""))))</f>
        <v/>
      </c>
      <c r="FC72" s="374" t="str">
        <f t="shared" si="85"/>
        <v/>
      </c>
      <c r="FD72" s="110" t="str">
        <f t="shared" si="86"/>
        <v/>
      </c>
      <c r="FE72" s="373" t="str">
        <f>IF(OR($E72="",$G72=""),"",IF(AND('Marks Entry 6th'!BZ71="",'Marks Entry 7th'!BZ71=""),"",IF(AND($E$3=6),'Marks Entry 6th'!BZ71,IF(AND($E$3=7),'Marks Entry 7th'!BZ71,""))))</f>
        <v/>
      </c>
      <c r="FF72" s="373" t="str">
        <f>IF(OR($E72="",$G72=""),"",IF(AND('Marks Entry 6th'!CA71="",'Marks Entry 7th'!CA71=""),"",IF(AND($E$3=6),'Marks Entry 6th'!CA71,IF(AND($E$3=7),'Marks Entry 7th'!CA71,""))))</f>
        <v/>
      </c>
      <c r="FG72" s="374" t="str">
        <f t="shared" si="87"/>
        <v/>
      </c>
      <c r="FH72" s="110" t="str">
        <f t="shared" si="88"/>
        <v/>
      </c>
      <c r="FI72" s="79" t="str">
        <f t="shared" si="89"/>
        <v/>
      </c>
      <c r="FJ72" s="335" t="str">
        <f t="shared" si="90"/>
        <v/>
      </c>
      <c r="FK72" s="85" t="str">
        <f t="shared" si="91"/>
        <v/>
      </c>
      <c r="FL72" s="226" t="str">
        <f t="shared" si="92"/>
        <v/>
      </c>
      <c r="FM72" s="86" t="str">
        <f t="shared" si="93"/>
        <v/>
      </c>
      <c r="FN72" s="334" t="str">
        <f>IFERROR(IF(B72="NSO","NSO",IF(OR(D72="",G72="",F72=""),"",IF(AND(FJ72&gt;=36,'Master sheet'!$D$11="Hindi"),"कक्षा क्रमोन्नत",IF(AND(FJ72&gt;=36,'Master sheet'!$D$11="English"),"Promoted",IF(AND(FJ72&lt;36,'Master sheet'!$D$11="Hindi"),"पुनः परीक्षा","Re-Exam"))))),"")</f>
        <v/>
      </c>
      <c r="FO72" s="54" t="str">
        <f>IF(OR($E72="",$G72=""),"",IF(AND($E$3=6,'Marks Entry 6th'!CB71=""),"",IF(AND($E$3=7,'Marks Entry 7th'!CB71=""),"",IF(AND($E$3=6),'Marks Entry 6th'!CB71,IF(AND($E$3=7),'Marks Entry 7th'!CB71,"")))))</f>
        <v/>
      </c>
      <c r="FP72" s="54" t="str">
        <f>IF(OR($E72="",$G72=""),"",IF(AND($E$3=6,'Marks Entry 6th'!CC71=""),"",IF(AND($E$3=7,'Marks Entry 7th'!CC71=""),"",IF(AND($E$3=6),'Marks Entry 6th'!CC71,IF(AND($E$3=7),'Marks Entry 7th'!CC71,"")))))</f>
        <v/>
      </c>
      <c r="FQ72" s="55"/>
      <c r="FY72" s="57">
        <f>IF(AND($E$3=6),'Marks Entry 6th'!I71,IF(AND($E$3=7),'Marks Entry 7th'!I71,""))</f>
        <v>0</v>
      </c>
      <c r="FZ72" s="57">
        <f t="shared" si="94"/>
        <v>0</v>
      </c>
    </row>
    <row r="73" spans="1:182" ht="18.95" customHeight="1">
      <c r="A73" s="69">
        <v>66</v>
      </c>
      <c r="B73" s="69" t="str">
        <f>IF(OR(FY73=0,FY73=""),"",IF(AND($E$3=6),'Marks Entry 6th'!I72,IF(AND($E$3=7),'Marks Entry 7th'!I72,"")))</f>
        <v/>
      </c>
      <c r="C73" s="70" t="str">
        <f>IF(OR(B73=0,B73=""),"",IF(AND($E$3=6,'Marks Entry 6th'!B72=""),"",IF(AND($E$3=7,'Marks Entry 7th'!B72=""),"",IF(AND($E$3=6,'Marks Entry 6th'!B72),'Marks Entry 6th'!B72,IF(AND($E$3=7),'Marks Entry 7th'!B72,"")))))</f>
        <v/>
      </c>
      <c r="D73" s="70" t="str">
        <f>IF(OR(B73=0,B73=""),"",IF(AND($E$3=6,'Marks Entry 6th'!C72=""),"",IF(AND($E$3=7,'Marks Entry 7th'!C72=""),"",IF(AND($E$3=6),'Marks Entry 6th'!C72,IF(AND($E$3=7),'Marks Entry 7th'!C72,"")))))</f>
        <v/>
      </c>
      <c r="E73" s="307" t="str">
        <f>IF(OR(B73=0,B73=""),"",IF(AND($E$3=6,'Marks Entry 6th'!E72=""),"",IF(AND($E$3=7,'Marks Entry 7th'!E72=""),"",IF(AND($E$3=6),'Marks Entry 6th'!E72,IF(AND($E$3=7),'Marks Entry 7th'!E72,"")))))</f>
        <v/>
      </c>
      <c r="F73" s="70" t="str">
        <f>IF(OR(B73=0,B73=""),"",IF(AND($E$3=6,'Marks Entry 6th'!D72=""),"",IF(AND($E$3=7,'Marks Entry 7th'!D72=""),"",IF(AND($E$3=6),'Marks Entry 6th'!D72,IF(AND($E$3=7),'Marks Entry 7th'!D72,"")))))</f>
        <v/>
      </c>
      <c r="G73" s="306" t="str">
        <f>IF(OR(B73=0,B73=""),"",IF(AND($E$3=6,'Marks Entry 6th'!F72=""),"",IF(AND($E$3=7,'Marks Entry 7th'!F72=""),"",IF(AND($E$3=6),UPPER('Marks Entry 6th'!F72),IF(AND($E$3=7),UPPER('Marks Entry 7th'!F72),"")))))</f>
        <v/>
      </c>
      <c r="H73" s="306" t="str">
        <f>IF(OR(B73=0,B73=""),"",IF(AND($E$3=6,'Marks Entry 6th'!G72=""),"",IF(AND($E$3=7,'Marks Entry 7th'!G72=""),"",IF(AND($E$3=6),UPPER('Marks Entry 6th'!G72),IF(AND($E$3=7),UPPER('Marks Entry 7th'!G72),"")))))</f>
        <v/>
      </c>
      <c r="I73" s="306" t="str">
        <f>IF(OR(B73=0,B73=""),"",IF(AND($E$3=6,'Marks Entry 6th'!H72=""),"",IF(AND($E$3=7,'Marks Entry 7th'!H72=""),"",IF(AND($E$3=6),UPPER('Marks Entry 6th'!H72),IF(AND($E$3=7),UPPER('Marks Entry 7th'!H72),"")))))</f>
        <v/>
      </c>
      <c r="J73" s="65" t="str">
        <f>IF(OR(B73=0,B73=""),"",IF(AND($E$3=6,'Marks Entry 6th'!J72=""),"",IF(AND($E$3=7,'Marks Entry 7th'!J72=""),"",IF(AND($E$3=6),'Marks Entry 6th'!J72,IF(AND($E$3=7),'Marks Entry 7th'!J72,"")))))</f>
        <v/>
      </c>
      <c r="K73" s="65" t="str">
        <f>IF(OR(B73=0,B73=""),"",IF(AND($E$3=6,'Marks Entry 6th'!K72=""),"",IF(AND($E$3=7,'Marks Entry 7th'!K72=""),"",IF(AND($E$3=6),'Marks Entry 6th'!K72,IF(AND($E$3=7),'Marks Entry 7th'!K72,"")))))</f>
        <v/>
      </c>
      <c r="L73" s="121" t="str">
        <f>IF(OR($E73="",$G73=""),"",IF(AND($E$3=6),'Marks Entry 6th'!L72,IF(AND($E$3=7),'Marks Entry 7th'!L72,"")))</f>
        <v/>
      </c>
      <c r="M73" s="121" t="str">
        <f>IF(OR($E73="",$G73=""),"",IF(AND($E$3=6),'Marks Entry 6th'!M72,IF(AND($E$3=7),'Marks Entry 7th'!M72,"")))</f>
        <v/>
      </c>
      <c r="N73" s="121" t="str">
        <f>IF(OR($E73="",$G73=""),"",IF(AND($E$3=6),'Marks Entry 6th'!N72,IF(AND($E$3=7),'Marks Entry 7th'!N72,"")))</f>
        <v/>
      </c>
      <c r="O73" s="121" t="str">
        <f>IF(OR($E73="",$G73=""),"",IF(AND($E$3=6),'Marks Entry 6th'!O72,IF(AND($E$3=7),'Marks Entry 7th'!O72,"")))</f>
        <v/>
      </c>
      <c r="P73" s="63" t="str">
        <f t="shared" ref="P73:P136" si="95">IF(AND(L73="",M73="",N73="",O73=""),"",IF(AND(L73="NA",M73="NA",N73="NA",O73="NA"),"NA",IF(AND(L73="AB",M73="AB",N73="AB",O73="AB"),"AB",IF(AND(L73="ML",M73="ML",N73="ML",O73="ML"),"ML",SUM(L73:O73)))))</f>
        <v/>
      </c>
      <c r="Q73" s="121" t="str">
        <f>IF(OR($E73="",$G73=""),"",IF(AND($E$3=6),'Marks Entry 6th'!P72,IF(AND($E$3=7),'Marks Entry 7th'!P72,"")))</f>
        <v/>
      </c>
      <c r="R73" s="121" t="str">
        <f>IF(OR($E73="",$G73=""),"",IF(AND($E$3=6),'Marks Entry 6th'!Q72,IF(AND($E$3=7),'Marks Entry 7th'!Q72,"")))</f>
        <v/>
      </c>
      <c r="S73" s="66" t="str">
        <f t="shared" ref="S73:S136" si="96">IF(AND(Q73="",R73=""),"",IF(AND(Q73="NA",R73="NA"),"NA",IF(AND(Q73="AB",R73="AB"),"AB",IF(AND(Q73="ML",R73="ML"),"ML",SUM(Q73:R73)))))</f>
        <v/>
      </c>
      <c r="T73" s="63">
        <f t="shared" ref="T73:T136" si="97">IF(AND(P73="NA",S73="NA"),"NA",IF(AND(P73="AB",S73="AB"),"AB",IF(AND(P73="ML",S73="ML"),"ML",SUM(P73,S73))))</f>
        <v>0</v>
      </c>
      <c r="U73" s="68" t="str">
        <f>IF(OR($E73="",$G73=""),"",IF(AND($E$3=6),'Marks Entry 6th'!R72,IF(AND($E$3=7),'Marks Entry 7th'!R72,"")))</f>
        <v/>
      </c>
      <c r="V73" s="68" t="str">
        <f>IF(OR($E73="",$G73=""),"",IF(AND($E$3=6),'Marks Entry 6th'!S72,IF(AND($E$3=7),'Marks Entry 7th'!S72,"")))</f>
        <v/>
      </c>
      <c r="W73" s="67" t="str">
        <f t="shared" ref="W73:W136" si="98">IF(AND(U73="",V73=""),"",IF(AND(U73="AB",V73="AB"),"AB",IF(AND(U73="ML",V73="ML"),"ML",SUM(U73:V73))))</f>
        <v/>
      </c>
      <c r="X73" s="63" t="str">
        <f t="shared" ref="X73:X136" si="99">IF(W73="","",IF(AND(T73="AB",W73="AB"),"AB",SUM(T73,W73)))</f>
        <v/>
      </c>
      <c r="Y73" s="109">
        <f t="shared" ref="Y73:Y136" si="100">COUNTIF(L73:O73,"NA")*5+(COUNTIF(L73:O73,"ML")*5)+(COUNTIF(Q73,"ML")*$Q$7)+(COUNTIF(U73,"ML")*$U$7)</f>
        <v>0</v>
      </c>
      <c r="Z73" s="109" t="str">
        <f t="shared" ref="Z73:Z136" si="101">IF(OR(B73="NSO",B73=0,B73=""),"",IF(AND(L73="",N73="",Q73="",U73=""),"",IF(AND(N73="",Q73="",M73="",O73=""),20-Y73,IF(AND(Q73="",U73=""),50-Y73,IF(AND(U73=""),100-Y73,200-Y73)))))</f>
        <v/>
      </c>
      <c r="AA73" s="109" t="str">
        <f t="shared" ref="AA73:AA136" si="102">IF(AND(OR(L73="ab",L73="ml"),OR(N73="ab",N73="ml"),OR(Q73="ab",Q73="ml")),"AB",IF(AND(OR(L73="ab",L73="ml"),OR(Q73="ab",Q73="ml"),OR(U73="ab",U73="ml")),"AB",IF(AND(OR(N73="ab",N73="ml"),OR(Q73="ab",Q73="ml"),OR(U73="ab",U73="ml")),"AB","")))</f>
        <v/>
      </c>
      <c r="AB73" s="109" t="str">
        <f t="shared" ref="AB73:AB136" si="103">IF(OR(B73="NSO",B73="",U73=""),"",IF(OR(AA73="AB",U73="ab"),"AB",IF(U73="ML","RE",IF(AND(X73&gt;=36%*Z73,U73&gt;=14),"P",IF(AND(X73&gt;=34%*Z73,U73&gt;=14),"G2",IF(AND(X73&gt;=31%*Z73,U73&gt;=14),"G1",IF(X73&gt;=25%*Z73,"S","F")))))))</f>
        <v/>
      </c>
      <c r="AC73" s="109" t="str">
        <f t="shared" ref="AC73:AC136" si="104">IF(OR(AB73="",AB73=0,AB73="S",AB73="RE",AB73="F",AB73="AB"),AB73,IF(X73&gt;=75%*Z73,"D",IF(X73&gt;=60%*Z73,"I",IF(X73&gt;=48%*Z73,"II",IF(X73&gt;=36%*Z73,"III",AB73)))))</f>
        <v/>
      </c>
      <c r="AD73" s="111" t="str">
        <f t="shared" ref="AD73:AD136" si="105">IF(X73="","",IF(OR(AB73="",AB73=0,AB73="S",AB73="RE",AB73="F",AB73="AB"),"",IF(X73&gt;=81%*Z73,"A",IF(X73&gt;=61%*Z73,"B",IF(X73&gt;=41%*Z73,"C",IF(X73&gt;=21%*Z73,"D","E"))))))</f>
        <v/>
      </c>
      <c r="AE73" s="121" t="str">
        <f>IF(OR($E73="",$G73=""),"",IF(AND($E$3=6),'Marks Entry 6th'!T72,IF(AND($E$3=7),'Marks Entry 7th'!T72,"")))</f>
        <v/>
      </c>
      <c r="AF73" s="121" t="str">
        <f>IF(OR($E73="",$G73=""),"",IF(AND($E$3=6),'Marks Entry 6th'!U72,IF(AND($E$3=7),'Marks Entry 7th'!U72,"")))</f>
        <v/>
      </c>
      <c r="AG73" s="121" t="str">
        <f>IF(OR($E73="",$G73=""),"",IF(AND($E$3=6),'Marks Entry 6th'!V72,IF(AND($E$3=7),'Marks Entry 7th'!V72,"")))</f>
        <v/>
      </c>
      <c r="AH73" s="121" t="str">
        <f>IF(OR($E73="",$G73=""),"",IF(AND($E$3=6),'Marks Entry 6th'!W72,IF(AND($E$3=7),'Marks Entry 7th'!W72,"")))</f>
        <v/>
      </c>
      <c r="AI73" s="63" t="str">
        <f t="shared" ref="AI73:AI136" si="106">IF(AND(AE73="",AF73="",AG73="",AH73=""),"",IF(AND(AE73="NA",AF73="NA",AG73="NA",AH73="NA"),"NA",IF(AND(AE73="AB",AF73="AB",AG73="AB",AH73="AB"),"AB",IF(AND(AE73="ML",AF73="ML",AG73="ML",AH73="ML"),"ML",SUM(AE73:AH73)))))</f>
        <v/>
      </c>
      <c r="AJ73" s="121" t="str">
        <f>IF(OR($E73="",$G73=""),"",IF(AND($E$3=6),'Marks Entry 6th'!X72,IF(AND($E$3=7),'Marks Entry 7th'!X72,"")))</f>
        <v/>
      </c>
      <c r="AK73" s="121" t="str">
        <f>IF(OR($E73="",$G73=""),"",IF(AND($E$3=6),'Marks Entry 6th'!Y72,IF(AND($E$3=7),'Marks Entry 7th'!Y72,"")))</f>
        <v/>
      </c>
      <c r="AL73" s="66" t="str">
        <f t="shared" ref="AL73:AL136" si="107">IF(AND(AJ73="",AK73=""),"",IF(AND(AJ73="NA",AK73="NA"),"NA",IF(AND(AJ73="AB",AK73="AB"),"AB",IF(AND(AJ73="ML",AK73="ML"),"ML",SUM(AJ73:AK73)))))</f>
        <v/>
      </c>
      <c r="AM73" s="63">
        <f t="shared" ref="AM73:AM136" si="108">IF(AND(AI73="NA",AL73="NA"),"NA",IF(AND(AI73="AB",AL73="AB"),"AB",IF(AND(AI73="ML",AL73="ML"),"ML",SUM(AI73,AL73))))</f>
        <v>0</v>
      </c>
      <c r="AN73" s="68" t="str">
        <f>IF(OR($E73="",$G73=""),"",IF(AND($E$3=6),'Marks Entry 6th'!Z72,IF(AND($E$3=7),'Marks Entry 7th'!Z72,"")))</f>
        <v/>
      </c>
      <c r="AO73" s="68" t="str">
        <f>IF(OR($E73="",$G73=""),"",IF(AND($E$3=6),'Marks Entry 6th'!AA72,IF(AND($E$3=7),'Marks Entry 7th'!AA72,"")))</f>
        <v/>
      </c>
      <c r="AP73" s="66" t="str">
        <f t="shared" ref="AP73:AP136" si="109">IF(AND(AN73="",AO73=""),"",IF(AND(AN73="NA",AO73="NA"),"NA",IF(AND(AN73="AB",AO73="AB"),"AB",IF(AND(AN73="ML",AO73="ML"),"ML",SUM(AN73:AO73)))))</f>
        <v/>
      </c>
      <c r="AQ73" s="63" t="str">
        <f t="shared" ref="AQ73:AQ136" si="110">IF(AP73="","",IF(AND(AM73="AB",AP73="AB"),"AB",SUM(AM73,AP73)))</f>
        <v/>
      </c>
      <c r="AR73" s="109">
        <f t="shared" ref="AR73:AR136" si="111">COUNTIF(AE73:AH73,"NA")*5+(COUNTIF(AE73:AH73,"ML")*5)+(COUNTIF(AJ73,"ML")*$AJ$7)+(COUNTIF(AN73,"ML")*$AN$7)</f>
        <v>0</v>
      </c>
      <c r="AS73" s="109" t="str">
        <f t="shared" ref="AS73:AS136" si="112">IF(OR(B73="NSO",B73=0,B73=""),"",IF(AND(AE73="",AG73="",AJ73="",AN73=""),"",IF(AND(AG73="",AJ73="",AF73="",AH73=""),20-AR73,IF(AND(AJ73="",AN73=""),50-AR73,IF(AND(AN73=""),100-AR73,200-AR73)))))</f>
        <v/>
      </c>
      <c r="AT73" s="109" t="str">
        <f t="shared" ref="AT73:AT136" si="113">IF(AND(OR(AE73="ab",AE73="ml"),OR(AG73="ab",AG73="ml"),OR(AJ73="ab",AJ73="ml")),"AB",IF(AND(OR(AE73="ab",AE73="ml"),OR(AJ73="ab",AJ73="ml"),OR(AN73="ab",AN73="ml")),"AB",IF(AND(OR(AG73="ab",AG73="ml"),OR(AJ73="ab",AJ73="ml"),OR(AN73="ab",AN73="ml")),"AB","")))</f>
        <v/>
      </c>
      <c r="AU73" s="109" t="str">
        <f t="shared" ref="AU73:AU136" si="114">IF(OR(B73="NSO",B73="",AN73=""),"",IF(OR(AT73="AB",AN73="ab"),"AB",IF(AN73="ML","RE",IF(AND(AQ73&gt;=36%*AS73,AN73&gt;=14),"P",IF(AND(AQ73&gt;=34%*AS73,AN73&gt;=14),"G2",IF(AND(AQ73&gt;=31%*AS73,AN73&gt;=14),"G1",IF(AQ73&gt;=25%*AS73,"S","F")))))))</f>
        <v/>
      </c>
      <c r="AV73" s="109" t="str">
        <f t="shared" ref="AV73:AV136" si="115">IF(OR(AU73="",AU73=0,AU73="S",AU73="RE",AU73="F",AU73="AB"),AU73,IF(AQ73&gt;=75%*AS73,"D",IF(AQ73&gt;=60%*AS73,"I",IF(AQ73&gt;=48%*AS73,"II",IF(AQ73&gt;=36%*AS73,"III",AU73)))))</f>
        <v/>
      </c>
      <c r="AW73" s="111" t="str">
        <f t="shared" ref="AW73:AW136" si="116">IF(AQ73="","",IF(OR(AU73="",AU73=0,AU73="S",AU73="RE",AU73="F",AU73="AB"),"",IF(AQ73&gt;=81%*AS73,"A",IF(AQ73&gt;=61%*AS73,"B",IF(AQ73&gt;=41%*AS73,"C",IF(AQ73&gt;=21%*AS73,"D","E"))))))</f>
        <v/>
      </c>
      <c r="AX73" s="314" t="str">
        <f>IF(OR($E73="",$G73=""),"",IF(AND($E$3=6),'Marks Entry 6th'!AB72,IF(AND($E$3=7),'Marks Entry 7th'!AB72,"")))</f>
        <v/>
      </c>
      <c r="AY73" s="121" t="str">
        <f>IF(OR($E73="",$G73=""),"",IF(AND($E$3=6),'Marks Entry 6th'!AC72,IF(AND($E$3=7),'Marks Entry 7th'!AC72,"")))</f>
        <v/>
      </c>
      <c r="AZ73" s="121" t="str">
        <f>IF(OR($E73="",$G73=""),"",IF(AND($E$3=6),'Marks Entry 6th'!AD72,IF(AND($E$3=7),'Marks Entry 7th'!AD72,"")))</f>
        <v/>
      </c>
      <c r="BA73" s="121" t="str">
        <f>IF(OR($E73="",$G73=""),"",IF(AND($E$3=6),'Marks Entry 6th'!AE72,IF(AND($E$3=7),'Marks Entry 7th'!AE72,"")))</f>
        <v/>
      </c>
      <c r="BB73" s="121" t="str">
        <f>IF(OR($E73="",$G73=""),"",IF(AND($E$3=6),'Marks Entry 6th'!AF72,IF(AND($E$3=7),'Marks Entry 7th'!AF72,"")))</f>
        <v/>
      </c>
      <c r="BC73" s="63" t="str">
        <f t="shared" ref="BC73:BC136" si="117">IF(AND(AY73="",AZ73="",BA73="",BB73=""),"",IF(AND(AY73="NA",AZ73="NA",BA73="NA",BB73="NA"),"NA",IF(AND(AY73="AB",AZ73="AB",BA73="AB",BB73="AB"),"AB",IF(AND(AY73="ML",AZ73="ML",BA73="ML",BB73="ML"),"ML",SUM(AY73:BB73)))))</f>
        <v/>
      </c>
      <c r="BD73" s="121" t="str">
        <f>IF(OR($E73="",$G73=""),"",IF(AND($E$3=6),'Marks Entry 6th'!AG72,IF(AND($E$3=7),'Marks Entry 7th'!AG72,"")))</f>
        <v/>
      </c>
      <c r="BE73" s="121" t="str">
        <f>IF(OR($E73="",$G73=""),"",IF(AND($E$3=6),'Marks Entry 6th'!AH72,IF(AND($E$3=7),'Marks Entry 7th'!AH72,"")))</f>
        <v/>
      </c>
      <c r="BF73" s="66" t="str">
        <f t="shared" ref="BF73:BF136" si="118">IF(AND(BD73="",BE73=""),"",IF(AND(BD73="NA",BE73="NA"),"NA",IF(AND(BD73="AB",BE73="AB"),"AB",IF(AND(BD73="ML",BE73="ML"),"ML",SUM(BD73:BE73)))))</f>
        <v/>
      </c>
      <c r="BG73" s="63">
        <f t="shared" ref="BG73:BG136" si="119">IF(AND(BC73="NA",BF73="NA"),"NA",IF(AND(BC73="AB",BF73="AB"),"AB",SUM(BC73,BF73)))</f>
        <v>0</v>
      </c>
      <c r="BH73" s="68" t="str">
        <f>IF(OR($E73="",$G73=""),"",IF(AND($E$3=6),'Marks Entry 6th'!AI72,IF(AND($E$3=7),'Marks Entry 7th'!AI72,"")))</f>
        <v/>
      </c>
      <c r="BI73" s="68" t="str">
        <f>IF(OR($E73="",$G73=""),"",IF(AND($E$3=6),'Marks Entry 6th'!AJ72,IF(AND($E$3=7),'Marks Entry 7th'!AJ72,"")))</f>
        <v/>
      </c>
      <c r="BJ73" s="66" t="str">
        <f t="shared" ref="BJ73:BJ136" si="120">IF(AND(BH73="",BI73=""),"",IF(AND(BH73="NA",BI73="NA"),"NA",IF(AND(BH73="AB",BI73="AB"),"AB",IF(AND(BH73="ML",BI73="ML"),"ML",SUM(BH73:BI73)))))</f>
        <v/>
      </c>
      <c r="BK73" s="63" t="str">
        <f t="shared" ref="BK73:BK136" si="121">IF(BJ73="","",IF(AND(BG73="AB",BJ73="AB"),"AB",SUM(BG73,BJ73)))</f>
        <v/>
      </c>
      <c r="BL73" s="109">
        <f t="shared" ref="BL73:BL136" si="122">COUNTIF(AY73:BB73,"NA")*5+(COUNTIF(AY73:BB73,"ML")*5)+(COUNTIF(BD73,"ML")*$BD$7)+(COUNTIF(BH73,"ML")*$BH$7)</f>
        <v>0</v>
      </c>
      <c r="BM73" s="109" t="str">
        <f t="shared" ref="BM73:BM136" si="123">IF(OR($B73="NSO",$B73=0,$B73=""),"",IF(AND(AY73="",BA73="",BD73="",BH73=""),"",IF(AND(BA73="",BD73="",AZ73="",BB73=""),20-BL73,IF(AND(BD73="",BH73=""),50-BL73,IF(AND(BH73=""),100-BL73,200-BL73)))))</f>
        <v/>
      </c>
      <c r="BN73" s="109" t="str">
        <f t="shared" ref="BN73:BN136" si="124">IF(AND(OR(AY73="ab",AY73="ml"),OR(BA73="ab",BA73="ml"),OR(BD73="ab",BD73="ml")),"AB",IF(AND(OR(AY73="ab",AY73="ml"),OR(BD73="ab",BD73="ml"),OR(BH73="ab",BH73="ml")),"AB",IF(AND(OR(BA73="ab",BA73="ml"),OR(BD73="ab",BD73="ml"),OR(BH73="ab",BH73="ml")),"AB","")))</f>
        <v/>
      </c>
      <c r="BO73" s="109" t="str">
        <f t="shared" ref="BO73:BO136" si="125">IF(OR($B73="NSO",$B73="",BH73=""),"",IF(OR(BN73="AB",BH73="ab"),"AB",IF(BH73="ML","RE",IF(AND(BK73&gt;=36%*BM73,BH73&gt;=14),"P",IF(AND(BK73&gt;=34%*BM73,BH73&gt;=14),"G2",IF(AND(BK73&gt;=31%*BM73,BH73&gt;=14),"G1",IF(BK73&gt;=25%*BM73,"S","F")))))))</f>
        <v/>
      </c>
      <c r="BP73" s="109" t="str">
        <f t="shared" ref="BP73:BP136" si="126">IF(OR(BO73="",BO73=0,BO73="S",BO73="RE",BO73="F",BO73="AB"),BO73,IF(BK73&gt;=75%*BM73,"D",IF(BK73&gt;=60%*BM73,"I",IF(BK73&gt;=48%*BM73,"II",IF(BK73&gt;=36%*BM73,"III",BO73)))))</f>
        <v/>
      </c>
      <c r="BQ73" s="111" t="str">
        <f t="shared" ref="BQ73:BQ136" si="127">IF(BK73="","",IF(OR(BO73="",BO73=0,BO73="S",BO73="RE",BO73="F",BO73="AB"),"",IF(BK73&gt;=81%*BM73,"A",IF(BK73&gt;=61%*BM73,"B",IF(BK73&gt;=41%*BM73,"C",IF(BK73&gt;=21%*BM73,"D","E"))))))</f>
        <v/>
      </c>
      <c r="BR73" s="121" t="str">
        <f>IF(OR($E73="",$G73=""),"",IF(AND($E$3=6),'Marks Entry 6th'!AK72,IF(AND($E$3=7),'Marks Entry 7th'!AK72,"")))</f>
        <v/>
      </c>
      <c r="BS73" s="121" t="str">
        <f>IF(OR($E73="",$G73=""),"",IF(AND($E$3=6),'Marks Entry 6th'!AL72,IF(AND($E$3=7),'Marks Entry 7th'!AL72,"")))</f>
        <v/>
      </c>
      <c r="BT73" s="121" t="str">
        <f>IF(OR($E73="",$G73=""),"",IF(AND($E$3=6),'Marks Entry 6th'!AM72,IF(AND($E$3=7),'Marks Entry 7th'!AM72,"")))</f>
        <v/>
      </c>
      <c r="BU73" s="121" t="str">
        <f>IF(OR($E73="",$G73=""),"",IF(AND($E$3=6),'Marks Entry 6th'!AN72,IF(AND($E$3=7),'Marks Entry 7th'!AN72,"")))</f>
        <v/>
      </c>
      <c r="BV73" s="63" t="str">
        <f t="shared" ref="BV73:BV136" si="128">IF(AND(BR73="",BS73="",BT73="",BU73=""),"",IF(AND(BR73="NA",BS73="NA",BT73="NA",BU73="NA"),"NA",IF(AND(BR73="AB",BS73="AB",BT73="AB",BU73="AB"),"AB",IF(AND(BR73="ML",BS73="ML",BT73="ML",BU73="ML"),"ML",SUM(BR73:BU73)))))</f>
        <v/>
      </c>
      <c r="BW73" s="121" t="str">
        <f>IF(OR($E73="",$G73=""),"",IF(AND($E$3=6),'Marks Entry 6th'!AO72,IF(AND($E$3=7),'Marks Entry 7th'!AO72,"")))</f>
        <v/>
      </c>
      <c r="BX73" s="121" t="str">
        <f>IF(OR($E73="",$G73=""),"",IF(AND($E$3=6),'Marks Entry 6th'!AP72,IF(AND($E$3=7),'Marks Entry 7th'!AP72,"")))</f>
        <v/>
      </c>
      <c r="BY73" s="66" t="str">
        <f t="shared" ref="BY73:BY136" si="129">IF(AND(BW73="",BX73=""),"",IF(AND(BW73="NA",BX73="NA"),"NA",IF(AND(BW73="AB",BX73="AB"),"AB",IF(AND(BW73="ML",BX73="ML"),"ML",SUM(BW73:BX73)))))</f>
        <v/>
      </c>
      <c r="BZ73" s="63">
        <f t="shared" ref="BZ73:BZ136" si="130">IF(AND(BV73="NA",BY73="NA"),"NA",IF(AND(BV73="AB",BY73="AB"),"AB",SUM(BV73,BY73)))</f>
        <v>0</v>
      </c>
      <c r="CA73" s="68" t="str">
        <f>IF(OR($E73="",$G73=""),"",IF(AND($E$3=6),'Marks Entry 6th'!AQ72,IF(AND($E$3=7),'Marks Entry 7th'!AQ72,"")))</f>
        <v/>
      </c>
      <c r="CB73" s="68" t="str">
        <f>IF(OR($E73="",$G73=""),"",IF(AND($E$3=6),'Marks Entry 6th'!AR72,IF(AND($E$3=7),'Marks Entry 7th'!AR72,"")))</f>
        <v/>
      </c>
      <c r="CC73" s="66" t="str">
        <f t="shared" ref="CC73:CC136" si="131">IF(AND(CA73="",CB73=""),"",IF(AND(CA73="NA",CB73="NA"),"NA",IF(AND(CA73="AB",CB73="AB"),"AB",IF(AND(CA73="ML",CB73="ML"),"ML",SUM(CA73:CB73)))))</f>
        <v/>
      </c>
      <c r="CD73" s="63" t="str">
        <f t="shared" ref="CD73:CD136" si="132">IF(CC73="","",IF(AND(BZ73="AB",CC73="AB"),"AB",SUM(BZ73,CC73)))</f>
        <v/>
      </c>
      <c r="CE73" s="109">
        <f t="shared" ref="CE73:CE136" si="133">COUNTIF(BR73:BU73,"NA")*5+(COUNTIF(BR73:BU73,"ML")*5)+(COUNTIF(BW73,"ML")*$BW$7)+(COUNTIF(CA73,"ML")*$CA$7)</f>
        <v>0</v>
      </c>
      <c r="CF73" s="109" t="str">
        <f t="shared" ref="CF73:CF136" si="134">IF(OR($B73="NSO",$B73=0,$B73=""),"",IF(AND(BR73="",BT73="",BW73="",CA73=""),"",IF(AND(BT73="",BW73="",BS73="",BU73=""),20-CE73,IF(AND(BW73="",CA73=""),50-CE73,IF(AND(CA73=""),100-CE73,200-CE73)))))</f>
        <v/>
      </c>
      <c r="CG73" s="109" t="str">
        <f t="shared" ref="CG73:CG136" si="135">IF(AND(OR(BR73="ab",BR73="ml"),OR(BT73="ab",BT73="ml"),OR(BW73="ab",BW73="ml")),"AB",IF(AND(OR(BR73="ab",BR73="ml"),OR(BW73="ab",BW73="ml"),OR(CA73="ab",CA73="ml")),"AB",IF(AND(OR(BT73="ab",BT73="ml"),OR(BW73="ab",BW73="ml"),OR(CA73="ab",CA73="ml")),"AB","")))</f>
        <v/>
      </c>
      <c r="CH73" s="109" t="str">
        <f t="shared" ref="CH73:CH136" si="136">IF(OR($B73="NSO",$B73="",CA73=""),"",IF(OR(CG73="AB",CA73="ab"),"AB",IF(CA73="ML","RE",IF(AND(CD73&gt;=36%*CF73,CA73&gt;=14),"P",IF(AND(CD73&gt;=34%*CF73,CA73&gt;=14),"G2",IF(AND(CD73&gt;=31%*CF73,CA73&gt;=14),"G1",IF(CD73&gt;=25%*CF73,"S","F")))))))</f>
        <v/>
      </c>
      <c r="CI73" s="109" t="str">
        <f t="shared" ref="CI73:CI136" si="137">IF(OR(CH73="",CH73=0,CH73="S",CH73="RE",CH73="F",CH73="AB"),CH73,IF(CD73&gt;=75%*CF73,"D",IF(CD73&gt;=60%*CF73,"I",IF(CD73&gt;=48%*CF73,"II",IF(CD73&gt;=36%*CF73,"III",CH73)))))</f>
        <v/>
      </c>
      <c r="CJ73" s="111" t="str">
        <f t="shared" ref="CJ73:CJ136" si="138">IF(CD73="","",IF(OR(CH73="",CH73=0,CH73="S",CH73="RE",CH73="F",CH73="AB"),"",IF(CD73&gt;=81%*CF73,"A",IF(CD73&gt;=61%*CF73,"B",IF(CD73&gt;=41%*CF73,"C",IF(CD73&gt;=21%*CF73,"D","E"))))))</f>
        <v/>
      </c>
      <c r="CK73" s="121" t="str">
        <f>IF(OR($E73="",$G73=""),"",IF(AND($E$3=6),'Marks Entry 6th'!AS72,IF(AND($E$3=7),'Marks Entry 7th'!AS72,"")))</f>
        <v/>
      </c>
      <c r="CL73" s="121" t="str">
        <f>IF(OR($E73="",$G73=""),"",IF(AND($E$3=6),'Marks Entry 6th'!AT72,IF(AND($E$3=7),'Marks Entry 7th'!AT72,"")))</f>
        <v/>
      </c>
      <c r="CM73" s="121" t="str">
        <f>IF(OR($E73="",$G73=""),"",IF(AND($E$3=6),'Marks Entry 6th'!AU72,IF(AND($E$3=7),'Marks Entry 7th'!AU72,"")))</f>
        <v/>
      </c>
      <c r="CN73" s="121" t="str">
        <f>IF(OR($E73="",$G73=""),"",IF(AND($E$3=6),'Marks Entry 6th'!AV72,IF(AND($E$3=7),'Marks Entry 7th'!AV72,"")))</f>
        <v/>
      </c>
      <c r="CO73" s="63" t="str">
        <f t="shared" ref="CO73:CO136" si="139">IF(AND(CK73="",CL73="",CM73="",CN73=""),"",IF(AND(CK73="NA",CL73="NA",CM73="NA",CN73="NA"),"NA",IF(AND(CK73="AB",CL73="AB",CM73="AB",CN73="AB"),"AB",IF(AND(CK73="ML",CL73="ML",CM73="ML",CN73="ML"),"ML",SUM(CK73:CN73)))))</f>
        <v/>
      </c>
      <c r="CP73" s="121" t="str">
        <f>IF(OR($E73="",$G73=""),"",IF(AND($E$3=6),'Marks Entry 6th'!AW72,IF(AND($E$3=7),'Marks Entry 7th'!AW72,"")))</f>
        <v/>
      </c>
      <c r="CQ73" s="121" t="str">
        <f>IF(OR($E73="",$G73=""),"",IF(AND($E$3=6),'Marks Entry 6th'!AX72,IF(AND($E$3=7),'Marks Entry 7th'!AX72,"")))</f>
        <v/>
      </c>
      <c r="CR73" s="66" t="str">
        <f t="shared" ref="CR73:CR136" si="140">IF(AND(CP73="",CQ73=""),"",IF(AND(CP73="NA",CQ73="NA"),"NA",IF(AND(CP73="AB",CQ73="AB"),"AB",IF(AND(CP73="ML",CQ73="ML"),"ML",SUM(CP73:CQ73)))))</f>
        <v/>
      </c>
      <c r="CS73" s="63">
        <f t="shared" ref="CS73:CS136" si="141">IF(AND(CO73="NA",CR73="NA"),"NA",IF(AND(CO73="AB",CR73="AB"),"AB",SUM(CO73,CR73)))</f>
        <v>0</v>
      </c>
      <c r="CT73" s="68" t="str">
        <f>IF(OR($E73="",$G73=""),"",IF(AND($E$3=6),'Marks Entry 6th'!AY72,IF(AND($E$3=7),'Marks Entry 7th'!AY72,"")))</f>
        <v/>
      </c>
      <c r="CU73" s="68" t="str">
        <f>IF(OR($E73="",$G73=""),"",IF(AND($E$3=6),'Marks Entry 6th'!AZ72,IF(AND($E$3=7),'Marks Entry 7th'!AZ72,"")))</f>
        <v/>
      </c>
      <c r="CV73" s="66" t="str">
        <f t="shared" ref="CV73:CV136" si="142">IF(AND(CT73="",CU73=""),"",IF(AND(CT73="NA",CU73="NA"),"NA",IF(AND(CT73="AB",CU73="AB"),"AB",IF(AND(CT73="ML",CU73="ML"),"ML",SUM(CT73:CU73)))))</f>
        <v/>
      </c>
      <c r="CW73" s="63" t="str">
        <f t="shared" ref="CW73:CW136" si="143">IF(CV73="","",IF(AND(CS73="AB",CV73="AB"),"AB",SUM(CS73,CV73)))</f>
        <v/>
      </c>
      <c r="CX73" s="109">
        <f t="shared" ref="CX73:CX136" si="144">COUNTIF(CK73:CN73,"NA")*5+(COUNTIF(CK73:CN73,"ML")*5)+(COUNTIF(CP73,"ML")*$CP$7)+(COUNTIF(CT73,"ML")*$CT$7)</f>
        <v>0</v>
      </c>
      <c r="CY73" s="109" t="str">
        <f t="shared" ref="CY73:CY136" si="145">IF(OR($B73="NSO",$B73=0,$B73=""),"",IF(AND(CK73="",CM73="",CP73="",CT73=""),"",IF(AND(CM73="",CP73="",CL73="",CN73=""),20-CX73,IF(AND(CP73="",CT73=""),50-CX73,IF(AND(CT73=""),100-CX73,200-CX73)))))</f>
        <v/>
      </c>
      <c r="CZ73" s="109" t="str">
        <f t="shared" ref="CZ73:CZ136" si="146">IF(AND(OR(CK73="ab",CK73="ml"),OR(CM73="ab",CM73="ml"),OR(CP73="ab",CP73="ml")),"AB",IF(AND(OR(CK73="ab",CK73="ml"),OR(CP73="ab",CP73="ml"),OR(CT73="ab",CT73="ml")),"AB",IF(AND(OR(CM73="ab",CM73="ml"),OR(CP73="ab",CP73="ml"),OR(CT73="ab",CT73="ml")),"AB","")))</f>
        <v/>
      </c>
      <c r="DA73" s="109" t="str">
        <f t="shared" ref="DA73:DA136" si="147">IF(OR($B73="NSO",$B73="",CT73=""),"",IF(OR(CZ73="AB",CT73="ab"),"AB",IF(CT73="ML","RE",IF(AND(CW73&gt;=36%*CY73,CT73&gt;=14),"P",IF(AND(CW73&gt;=34%*CY73,CT73&gt;=14),"G2",IF(AND(CW73&gt;=31%*CY73,CT73&gt;=14),"G1",IF(CW73&gt;=25%*CY73,"S","F")))))))</f>
        <v/>
      </c>
      <c r="DB73" s="109" t="str">
        <f t="shared" ref="DB73:DB136" si="148">IF(OR(DA73="",DA73=0,DA73="S",DA73="RE",DA73="F",DA73="AB"),DA73,IF(CW73&gt;=75%*CY73,"D",IF(CW73&gt;=60%*CY73,"I",IF(CW73&gt;=48%*CY73,"II",IF(CW73&gt;=36%*CY73,"III",DA73)))))</f>
        <v/>
      </c>
      <c r="DC73" s="111" t="str">
        <f t="shared" ref="DC73:DC136" si="149">IF(CW73="","",IF(OR(DA73="",DA73=0,DA73="S",DA73="RE",DA73="F",DA73="AB"),"",IF(CW73&gt;=81%*CY73,"A",IF(CW73&gt;=61%*CY73,"B",IF(CW73&gt;=41%*CY73,"C",IF(CW73&gt;=21%*CY73,"D","E"))))))</f>
        <v/>
      </c>
      <c r="DD73" s="121" t="str">
        <f>IF(OR($E73="",$G73=""),"",IF(AND($E$3=6),'Marks Entry 6th'!BA72,IF(AND($E$3=7),'Marks Entry 7th'!BA72,"")))</f>
        <v/>
      </c>
      <c r="DE73" s="121" t="str">
        <f>IF(OR($E73="",$G73=""),"",IF(AND($E$3=6),'Marks Entry 6th'!BB72,IF(AND($E$3=7),'Marks Entry 7th'!BB72,"")))</f>
        <v/>
      </c>
      <c r="DF73" s="121" t="str">
        <f>IF(OR($E73="",$G73=""),"",IF(AND($E$3=6),'Marks Entry 6th'!BC72,IF(AND($E$3=7),'Marks Entry 7th'!BC72,"")))</f>
        <v/>
      </c>
      <c r="DG73" s="121" t="str">
        <f>IF(OR($E73="",$G73=""),"",IF(AND($E$3=6),'Marks Entry 6th'!BD72,IF(AND($E$3=7),'Marks Entry 7th'!BD72,"")))</f>
        <v/>
      </c>
      <c r="DH73" s="63" t="str">
        <f t="shared" ref="DH73:DH136" si="150">IF(AND(DD73="",DE73="",DF73="",DG73=""),"",IF(AND(DD73="NA",DE73="NA",DF73="NA",DG73="NA"),"NA",IF(AND(DD73="AB",DE73="AB",DF73="AB",DG73="AB"),"AB",IF(AND(DD73="ML",DE73="ML",DF73="ML",DG73="ML"),"ML",SUM(DD73:DG73)))))</f>
        <v/>
      </c>
      <c r="DI73" s="121" t="str">
        <f>IF(OR($E73="",$G73=""),"",IF(AND($E$3=6),'Marks Entry 6th'!BE72,IF(AND($E$3=7),'Marks Entry 7th'!BE72,"")))</f>
        <v/>
      </c>
      <c r="DJ73" s="121" t="str">
        <f>IF(OR($E73="",$G73=""),"",IF(AND($E$3=6),'Marks Entry 6th'!BF72,IF(AND($E$3=7),'Marks Entry 7th'!BF72,"")))</f>
        <v/>
      </c>
      <c r="DK73" s="66" t="str">
        <f t="shared" ref="DK73:DK136" si="151">IF(AND(DI73="",DJ73=""),"",IF(AND(DI73="NA",DJ73="NA"),"NA",IF(AND(DI73="AB",DJ73="AB"),"AB",IF(AND(DI73="ML",DJ73="ML"),"ML",SUM(DI73:DJ73)))))</f>
        <v/>
      </c>
      <c r="DL73" s="63">
        <f t="shared" ref="DL73:DL136" si="152">IF(AND(DH73="NA",DK73="NA"),"NA",IF(AND(DH73="AB",DK73="AB"),"AB",SUM(DH73,DK73)))</f>
        <v>0</v>
      </c>
      <c r="DM73" s="68" t="str">
        <f>IF(OR($E73="",$G73=""),"",IF(AND($E$3=6),'Marks Entry 6th'!BG72,IF(AND($E$3=7),'Marks Entry 7th'!BG72,"")))</f>
        <v/>
      </c>
      <c r="DN73" s="68" t="str">
        <f>IF(OR($E73="",$G73=""),"",IF(AND($E$3=6),'Marks Entry 6th'!BH72,IF(AND($E$3=7),'Marks Entry 7th'!BH72,"")))</f>
        <v/>
      </c>
      <c r="DO73" s="66" t="str">
        <f t="shared" ref="DO73:DO136" si="153">IF(AND(DM73="",DN73=""),"",IF(AND(DM73="NA",DN73="NA"),"NA",IF(AND(DM73="AB",DN73="AB"),"AB",IF(AND(DM73="ML",DN73="ML"),"ML",SUM(DM73:DN73)))))</f>
        <v/>
      </c>
      <c r="DP73" s="63" t="str">
        <f t="shared" ref="DP73:DP136" si="154">IF(DO73="","",IF(AND(DL73="AB",DO73="AB"),"AB",SUM(DL73,DO73)))</f>
        <v/>
      </c>
      <c r="DQ73" s="109">
        <f t="shared" ref="DQ73:DQ136" si="155">COUNTIF(DD73:DG73,"NA")*5+(COUNTIF(DD73:DG73,"ML")*5)+(COUNTIF(DI73,"ML")*$DI$7)+(COUNTIF(DM73,"ML")*$DM$7)</f>
        <v>0</v>
      </c>
      <c r="DR73" s="109" t="str">
        <f t="shared" ref="DR73:DR136" si="156">IF(OR($B73="NSO",$B73=0,$B73=""),"",IF(AND(DD73="",DF73="",DI73="",DM73=""),"",IF(AND(DF73="",DI73="",DE73="",DG73=""),20-DQ73,IF(AND(DI73="",DM73=""),50-DQ73,IF(AND(DM73=""),100-DQ73,200-DQ73)))))</f>
        <v/>
      </c>
      <c r="DS73" s="109" t="str">
        <f t="shared" ref="DS73:DS136" si="157">IF(AND(OR(DD73="ab",DD73="ml"),OR(DF73="ab",DF73="ml"),OR(DI73="ab",DI73="ml")),"AB",IF(AND(OR(DD73="ab",DD73="ml"),OR(DI73="ab",DI73="ml"),OR(DM73="ab",DM73="ml")),"AB",IF(AND(OR(DF73="ab",DF73="ml"),OR(DI73="ab",DI73="ml"),OR(DM73="ab",DM73="ml")),"AB","")))</f>
        <v/>
      </c>
      <c r="DT73" s="109" t="str">
        <f t="shared" ref="DT73:DT136" si="158">IF(OR($B73="NSO",$B73="",DM73=""),"",IF(OR(DS73="AB",DM73="ab"),"AB",IF(DM73="ML","RE",IF(AND(DP73&gt;=36%*DR73,DM73&gt;=14),"P",IF(AND(DP73&gt;=34%*DR73,DM73&gt;=14),"G2",IF(AND(DP73&gt;=31%*DR73,DM73&gt;=14),"G1",IF(DP73&gt;=25%*DR73,"S","F")))))))</f>
        <v/>
      </c>
      <c r="DU73" s="109" t="str">
        <f t="shared" ref="DU73:DU136" si="159">IF(OR(DT73="",DT73=0,DT73="S",DT73="RE",DT73="F",DT73="AB"),DT73,IF(DP73&gt;=75%*DR73,"D",IF(DP73&gt;=60%*DR73,"I",IF(DP73&gt;=48%*DR73,"II",IF(DP73&gt;=36%*DR73,"III",DT73)))))</f>
        <v/>
      </c>
      <c r="DV73" s="111" t="str">
        <f t="shared" ref="DV73:DV136" si="160">IF(DP73="","",IF(OR(DT73="",DT73=0,DT73="S",DT73="RE",DT73="F",DT73="AB"),"",IF(DP73&gt;=81%*DR73,"A",IF(DP73&gt;=61%*DR73,"B",IF(DP73&gt;=41%*DR73,"C",IF(DP73&gt;=21%*DR73,"D","E"))))))</f>
        <v/>
      </c>
      <c r="DW73" s="53" t="str">
        <f>IF(OR($E73="",$G73=""),"",IF(AND($E$3=6),'Marks Entry 6th'!BI72,IF(AND($E$3=7),'Marks Entry 7th'!BI72,"")))</f>
        <v/>
      </c>
      <c r="DX73" s="53" t="str">
        <f>IF(OR($E73="",$G73=""),"",IF(AND($E$3=6),'Marks Entry 6th'!BJ72,IF(AND($E$3=7),'Marks Entry 7th'!BJ72,"")))</f>
        <v/>
      </c>
      <c r="DY73" s="53" t="str">
        <f>IF(OR($E73="",$G73=""),"",IF(AND($E$3=6),'Marks Entry 6th'!BK72,IF(AND($E$3=7),'Marks Entry 7th'!BK72,"")))</f>
        <v/>
      </c>
      <c r="DZ73" s="53" t="str">
        <f>IF(OR($E73="",$G73=""),"",IF(AND($E$3=6),'Marks Entry 6th'!BL72,IF(AND($E$3=7),'Marks Entry 7th'!BL72,"")))</f>
        <v/>
      </c>
      <c r="EA73" s="53" t="str">
        <f>IF(OR($E73="",$G73=""),"",IF(AND($E$3=6),'Marks Entry 6th'!BM72,IF(AND($E$3=7),'Marks Entry 7th'!BM72,"")))</f>
        <v/>
      </c>
      <c r="EB73" s="122" t="str">
        <f t="shared" ref="EB73:EB136" si="161">IF(AND(DW73="",DX73="",DY73="",DZ73="",EA73=""),"",SUM(DW73:EA73))</f>
        <v/>
      </c>
      <c r="EC73" s="123">
        <f t="shared" ref="EC73:EC136" si="162">COUNTIF(DW73,"ML")*$DW$7+COUNTIF(DX73,"ML")*$DX$7+COUNTIF(DY73,"ML")*$DY$7+COUNTIF(DZ73,"ML")*$DZ$7+COUNTIF(EA73,"ML")*$EA$7</f>
        <v>0</v>
      </c>
      <c r="ED73" s="123" t="str">
        <f t="shared" ref="ED73:ED136" si="163">IF(OR($B73="NSO",$B73="",EB73="",EB73=0),"",IF(AND(DW73="",DX73="",DY73="",DZ73="",EA73=""),"",IF(AND(DX73="",DW73=""),$DW$7-EC73,IF(EA73="",($DW$7+$DX$7)-EC73,$EB$7-EC73))))</f>
        <v/>
      </c>
      <c r="EE73" s="123" t="str">
        <f t="shared" ref="EE73:EE136" si="164">IF(OR($B73="NSO",$B73="",EB73="",EB73=0),"",IF(OR(DW73="AB",DY73="AB",DZ73="AB",EA73="AB",DX73="AB"),"AB",IF(EB73&gt;=36%*ED73,"P","S")))</f>
        <v/>
      </c>
      <c r="EF73" s="110" t="str">
        <f t="shared" ref="EF73:EF136" si="165">IF(EB73="","",IF(OR(EE73="",EE73=0,EE73="S",EE73="RE",EE73="F",EE73="AB"),"",IF(EB73&gt;=86%*ED73,"A",IF(EB73&gt;=71%*ED73,"B",IF(EB73&gt;=51%*ED73,"C",IF(EB73&gt;=33%*ED73,"D","E"))))))</f>
        <v/>
      </c>
      <c r="EG73" s="53" t="str">
        <f>IF(OR($E73="",$G73=""),"",IF(AND($E$3=6),'Marks Entry 6th'!BN72,IF(AND($E$3=7),'Marks Entry 7th'!BN72,"")))</f>
        <v/>
      </c>
      <c r="EH73" s="53" t="str">
        <f>IF(OR($E73="",$G73=""),"",IF(AND($E$3=6),'Marks Entry 6th'!BO72,IF(AND($E$3=7),'Marks Entry 7th'!BO72,"")))</f>
        <v/>
      </c>
      <c r="EI73" s="53" t="str">
        <f>IF(OR($E73="",$G73=""),"",IF(AND($E$3=6),'Marks Entry 6th'!BP72,IF(AND($E$3=7),'Marks Entry 7th'!BP72,"")))</f>
        <v/>
      </c>
      <c r="EJ73" s="53" t="str">
        <f>IF(OR($E73="",$G73=""),"",IF(AND($E$3=6),'Marks Entry 6th'!BQ72,IF(AND($E$3=7),'Marks Entry 7th'!BQ72,"")))</f>
        <v/>
      </c>
      <c r="EK73" s="53" t="str">
        <f>IF(OR($E73="",$G73=""),"",IF(AND($E$3=6),'Marks Entry 6th'!BR72,IF(AND($E$3=7),'Marks Entry 7th'!BR72,"")))</f>
        <v/>
      </c>
      <c r="EL73" s="122" t="str">
        <f t="shared" ref="EL73:EL136" si="166">IF(AND(EG73="",EH73="",EI73="",EJ73="",EK73=""),"",SUM(EG73:EK73))</f>
        <v/>
      </c>
      <c r="EM73" s="123">
        <f t="shared" ref="EM73:EM136" si="167">COUNTIF(EG73,"ML")*$EG$7+COUNTIF(EH73,"ML")*$EH$7+COUNTIF(EI73,"ML")*$EI$7+COUNTIF(EJ73,"ML")*$EJ$7+COUNTIF(EK73,"ML")*$EK$7</f>
        <v>0</v>
      </c>
      <c r="EN73" s="123" t="str">
        <f t="shared" ref="EN73:EN136" si="168">IF(OR($B73="NSO",$B73="",EL73="",EL73=0),"",IF(AND(EG73="",EH73="",EI73="",EJ73="",EK73=""),"",IF(AND(EH73="",EG73=""),$EG$7-EM73,IF(EK73="",($EG$7+$EH$7)-EM73,$EL$7-EM73))))</f>
        <v/>
      </c>
      <c r="EO73" s="123" t="str">
        <f t="shared" ref="EO73:EO136" si="169">IF(OR($B73="NSO",$B73="",EL73="",EL73=0),"",IF(OR(EG73="AB",EI73="AB",EJ73="AB",EK73="AB",EH73="AB"),"AB",IF(EL73&gt;=36%*EN73,"P","S")))</f>
        <v/>
      </c>
      <c r="EP73" s="110" t="str">
        <f t="shared" ref="EP73:EP136" si="170">IF(EL73="","",IF(OR(EO73="",EO73=0,EO73="S",EO73="RE",EO73="F",EO73="AB"),"",IF(EL73&gt;=86%*EN73,"A",IF(EL73&gt;=71%*EN73,"B",IF(EL73&gt;=51%*EN73,"C",IF(EL73&gt;=33%*EN73,"D","E"))))))</f>
        <v/>
      </c>
      <c r="EQ73" s="53" t="str">
        <f>IF(OR($E73="",$G73=""),"",IF(AND($E$3=6),'Marks Entry 6th'!BS72,IF(AND($E$3=7),'Marks Entry 7th'!BS72,"")))</f>
        <v/>
      </c>
      <c r="ER73" s="53" t="str">
        <f>IF(OR($E73="",$G73=""),"",IF(AND($E$3=6),'Marks Entry 6th'!BT72,IF(AND($E$3=7),'Marks Entry 7th'!BT72,"")))</f>
        <v/>
      </c>
      <c r="ES73" s="53" t="str">
        <f>IF(OR($E73="",$G73=""),"",IF(AND($E$3=6),'Marks Entry 6th'!BU72,IF(AND($E$3=7),'Marks Entry 7th'!BU72,"")))</f>
        <v/>
      </c>
      <c r="ET73" s="53" t="str">
        <f>IF(OR($E73="",$G73=""),"",IF(AND($E$3=6),'Marks Entry 6th'!BV72,IF(AND($E$3=7),'Marks Entry 7th'!BV72,"")))</f>
        <v/>
      </c>
      <c r="EU73" s="53" t="str">
        <f>IF(OR($E73="",$G73=""),"",IF(AND($E$3=6),'Marks Entry 6th'!BW72,IF(AND($E$3=7),'Marks Entry 7th'!BW72,"")))</f>
        <v/>
      </c>
      <c r="EV73" s="122" t="str">
        <f t="shared" ref="EV73:EV136" si="171">IF(AND(EQ73="",ER73="",ES73="",ET73="",EU73=""),"",SUM(EQ73:EU73))</f>
        <v/>
      </c>
      <c r="EW73" s="123">
        <f t="shared" ref="EW73:EW136" si="172">COUNTIF(EQ73,"ML")*$EQ$7+COUNTIF(ER73,"ML")*$ER$7+COUNTIF(ES73,"ML")*$ES$7+COUNTIF(ET73,"ML")*$ET$7+COUNTIF(EU73,"ML")*$EU$7</f>
        <v>0</v>
      </c>
      <c r="EX73" s="123" t="str">
        <f t="shared" ref="EX73:EX136" si="173">IF(OR($B73="NSO",$B73="",EV73="",EV73=0),"",IF(AND(EQ73="",ER73="",ES73="",ET73="",EU73=""),"",IF(AND(ER73="",EQ73=""),$EQ$7-EW73,IF(EU73="",($EQ$7+$ER$7)-EW73,$EV$7-EW73))))</f>
        <v/>
      </c>
      <c r="EY73" s="123" t="str">
        <f t="shared" ref="EY73:EY136" si="174">IF(OR($B73="NSO",$B73="",EV73="",EV73=0),"",IF(OR(EQ73="AB",ES73="AB",ET73="AB",EU73="AB",ER73="AB"),"AB",IF(EV73&gt;=36%*EX73,"P","S")))</f>
        <v/>
      </c>
      <c r="EZ73" s="110" t="str">
        <f t="shared" ref="EZ73:EZ136" si="175">IF(EV73="","",IF(OR(EY73="",EY73=0,EY73="S",EY73="RE",EY73="F",EY73="AB"),"",IF(EV73&gt;=86%*EX73,"A",IF(EV73&gt;=71%*EX73,"B",IF(EV73&gt;=51%*EX73,"C",IF(EV73&gt;=33%*EX73,"D","E"))))))</f>
        <v/>
      </c>
      <c r="FA73" s="373" t="str">
        <f>IF(OR($E73="",$G73=""),"",IF(AND('Marks Entry 6th'!BX72="",'Marks Entry 7th'!BX72=""),"",IF(AND($E$3=6),'Marks Entry 6th'!BX72,IF(AND($E$3=7),'Marks Entry 7th'!BX72,""))))</f>
        <v/>
      </c>
      <c r="FB73" s="373" t="str">
        <f>IF(OR($E73="",$G73=""),"",IF(AND('Marks Entry 6th'!BY72="",'Marks Entry 7th'!BY72=""),"",IF(AND($E$3=6),'Marks Entry 6th'!BY72,IF(AND($E$3=7),'Marks Entry 7th'!BY72,""))))</f>
        <v/>
      </c>
      <c r="FC73" s="374" t="str">
        <f t="shared" ref="FC73:FC136" si="176">IF(AND(FA73="",FB73=""),"",SUM(FA73:FB73))</f>
        <v/>
      </c>
      <c r="FD73" s="110" t="str">
        <f t="shared" ref="FD73:FD136" si="177">IF(FC73="","",IF(OR(FC73="",FC73=0,FC73="RE",FC73="AB"),"",IF(FC73&gt;85%*$FC$7,"A",IF(FC73&gt;70%*$FC$7,"B",IF(FC73&gt;=50%*$FC$7,"C",IF(FC73&gt;=30%*$FC$7,"D","E"))))))</f>
        <v/>
      </c>
      <c r="FE73" s="373" t="str">
        <f>IF(OR($E73="",$G73=""),"",IF(AND('Marks Entry 6th'!BZ72="",'Marks Entry 7th'!BZ72=""),"",IF(AND($E$3=6),'Marks Entry 6th'!BZ72,IF(AND($E$3=7),'Marks Entry 7th'!BZ72,""))))</f>
        <v/>
      </c>
      <c r="FF73" s="373" t="str">
        <f>IF(OR($E73="",$G73=""),"",IF(AND('Marks Entry 6th'!CA72="",'Marks Entry 7th'!CA72=""),"",IF(AND($E$3=6),'Marks Entry 6th'!CA72,IF(AND($E$3=7),'Marks Entry 7th'!CA72,""))))</f>
        <v/>
      </c>
      <c r="FG73" s="374" t="str">
        <f t="shared" ref="FG73:FG136" si="178">IF(AND(FE73="",FF73=""),"",SUM(FE73:FF73))</f>
        <v/>
      </c>
      <c r="FH73" s="110" t="str">
        <f t="shared" ref="FH73:FH136" si="179">IF(FG73="","",IF(OR(FG73="",FG73=0,FG73="RE",FG73="AB"),"",IF(FG73&gt;85%*$FG$7,"A",IF(FG73&gt;70%*$FG$7,"B",IF(FG73&gt;=50%*$FG$7,"C",IF(FG73&gt;=30%*$FG$7,"D","E"))))))</f>
        <v/>
      </c>
      <c r="FI73" s="79" t="str">
        <f t="shared" ref="FI73:FI136" si="180">IF($E$3="","",IF(OR(E73="",G73=""),"",IF(AND(X73="AB",AQ73="AB",BK73="AB",CD73="AB",CW73="AB",DP73="AB"),"AB",SUM(X73,AQ73,BK73,CD73,CW73,DP73))))</f>
        <v/>
      </c>
      <c r="FJ73" s="335" t="str">
        <f t="shared" ref="FJ73:FJ136" si="181">IFERROR(IF(FI73="","",FI73*100/SUM(Z73,AS73,BM73,CF73,CY73,DR73)),"")</f>
        <v/>
      </c>
      <c r="FK73" s="85" t="str">
        <f t="shared" ref="FK73:FK136" si="182">IFERROR(IF(FJ73="","",IF(AND(FJ73&gt;=60),"I",IF(AND(FJ73&gt;=48),"II",IF(AND(FJ73&gt;=36),"III","")))),"")</f>
        <v/>
      </c>
      <c r="FL73" s="226" t="str">
        <f t="shared" ref="FL73:FL136" si="183">IFERROR(IF(FI73="","",IF(OR(B73="",G73="",FJ73=""),"",IF(FJ73&gt;=81,"A",IF(FJ73&gt;=61,"B",IF(FJ73&gt;=41,"C",IF(FJ73&gt;=21,"D","E")))))),"")</f>
        <v/>
      </c>
      <c r="FM73" s="86" t="str">
        <f t="shared" ref="FM73:FM136" si="184">IFERROR(IF(FJ73="","",SUMPRODUCT((FJ73&lt;$FJ$8:$FJ$207)/COUNTIF($FJ$8:$FJ$207,$FJ$8:$FJ$207))),"")</f>
        <v/>
      </c>
      <c r="FN73" s="334" t="str">
        <f>IFERROR(IF(B73="NSO","NSO",IF(OR(D73="",G73="",F73=""),"",IF(AND(FJ73&gt;=36,'Master sheet'!$D$11="Hindi"),"कक्षा क्रमोन्नत",IF(AND(FJ73&gt;=36,'Master sheet'!$D$11="English"),"Promoted",IF(AND(FJ73&lt;36,'Master sheet'!$D$11="Hindi"),"पुनः परीक्षा","Re-Exam"))))),"")</f>
        <v/>
      </c>
      <c r="FO73" s="54" t="str">
        <f>IF(OR($E73="",$G73=""),"",IF(AND($E$3=6,'Marks Entry 6th'!CB72=""),"",IF(AND($E$3=7,'Marks Entry 7th'!CB72=""),"",IF(AND($E$3=6),'Marks Entry 6th'!CB72,IF(AND($E$3=7),'Marks Entry 7th'!CB72,"")))))</f>
        <v/>
      </c>
      <c r="FP73" s="54" t="str">
        <f>IF(OR($E73="",$G73=""),"",IF(AND($E$3=6,'Marks Entry 6th'!CC72=""),"",IF(AND($E$3=7,'Marks Entry 7th'!CC72=""),"",IF(AND($E$3=6),'Marks Entry 6th'!CC72,IF(AND($E$3=7),'Marks Entry 7th'!CC72,"")))))</f>
        <v/>
      </c>
      <c r="FQ73" s="55"/>
      <c r="FY73" s="57">
        <f>IF(AND($E$3=6),'Marks Entry 6th'!I72,IF(AND($E$3=7),'Marks Entry 7th'!I72,""))</f>
        <v>0</v>
      </c>
      <c r="FZ73" s="57">
        <f t="shared" ref="FZ73:FZ136" si="185">SUM(Z73,AS73,BM73,CF73,CY73,DR73)</f>
        <v>0</v>
      </c>
    </row>
    <row r="74" spans="1:182" ht="18.95" customHeight="1">
      <c r="A74" s="69">
        <v>67</v>
      </c>
      <c r="B74" s="69" t="str">
        <f>IF(OR(FY74=0,FY74=""),"",IF(AND($E$3=6),'Marks Entry 6th'!I73,IF(AND($E$3=7),'Marks Entry 7th'!I73,"")))</f>
        <v/>
      </c>
      <c r="C74" s="70" t="str">
        <f>IF(OR(B74=0,B74=""),"",IF(AND($E$3=6,'Marks Entry 6th'!B73=""),"",IF(AND($E$3=7,'Marks Entry 7th'!B73=""),"",IF(AND($E$3=6,'Marks Entry 6th'!B73),'Marks Entry 6th'!B73,IF(AND($E$3=7),'Marks Entry 7th'!B73,"")))))</f>
        <v/>
      </c>
      <c r="D74" s="70" t="str">
        <f>IF(OR(B74=0,B74=""),"",IF(AND($E$3=6,'Marks Entry 6th'!C73=""),"",IF(AND($E$3=7,'Marks Entry 7th'!C73=""),"",IF(AND($E$3=6),'Marks Entry 6th'!C73,IF(AND($E$3=7),'Marks Entry 7th'!C73,"")))))</f>
        <v/>
      </c>
      <c r="E74" s="307" t="str">
        <f>IF(OR(B74=0,B74=""),"",IF(AND($E$3=6,'Marks Entry 6th'!E73=""),"",IF(AND($E$3=7,'Marks Entry 7th'!E73=""),"",IF(AND($E$3=6),'Marks Entry 6th'!E73,IF(AND($E$3=7),'Marks Entry 7th'!E73,"")))))</f>
        <v/>
      </c>
      <c r="F74" s="70" t="str">
        <f>IF(OR(B74=0,B74=""),"",IF(AND($E$3=6,'Marks Entry 6th'!D73=""),"",IF(AND($E$3=7,'Marks Entry 7th'!D73=""),"",IF(AND($E$3=6),'Marks Entry 6th'!D73,IF(AND($E$3=7),'Marks Entry 7th'!D73,"")))))</f>
        <v/>
      </c>
      <c r="G74" s="306" t="str">
        <f>IF(OR(B74=0,B74=""),"",IF(AND($E$3=6,'Marks Entry 6th'!F73=""),"",IF(AND($E$3=7,'Marks Entry 7th'!F73=""),"",IF(AND($E$3=6),UPPER('Marks Entry 6th'!F73),IF(AND($E$3=7),UPPER('Marks Entry 7th'!F73),"")))))</f>
        <v/>
      </c>
      <c r="H74" s="306" t="str">
        <f>IF(OR(B74=0,B74=""),"",IF(AND($E$3=6,'Marks Entry 6th'!G73=""),"",IF(AND($E$3=7,'Marks Entry 7th'!G73=""),"",IF(AND($E$3=6),UPPER('Marks Entry 6th'!G73),IF(AND($E$3=7),UPPER('Marks Entry 7th'!G73),"")))))</f>
        <v/>
      </c>
      <c r="I74" s="306" t="str">
        <f>IF(OR(B74=0,B74=""),"",IF(AND($E$3=6,'Marks Entry 6th'!H73=""),"",IF(AND($E$3=7,'Marks Entry 7th'!H73=""),"",IF(AND($E$3=6),UPPER('Marks Entry 6th'!H73),IF(AND($E$3=7),UPPER('Marks Entry 7th'!H73),"")))))</f>
        <v/>
      </c>
      <c r="J74" s="65" t="str">
        <f>IF(OR(B74=0,B74=""),"",IF(AND($E$3=6,'Marks Entry 6th'!J73=""),"",IF(AND($E$3=7,'Marks Entry 7th'!J73=""),"",IF(AND($E$3=6),'Marks Entry 6th'!J73,IF(AND($E$3=7),'Marks Entry 7th'!J73,"")))))</f>
        <v/>
      </c>
      <c r="K74" s="65" t="str">
        <f>IF(OR(B74=0,B74=""),"",IF(AND($E$3=6,'Marks Entry 6th'!K73=""),"",IF(AND($E$3=7,'Marks Entry 7th'!K73=""),"",IF(AND($E$3=6),'Marks Entry 6th'!K73,IF(AND($E$3=7),'Marks Entry 7th'!K73,"")))))</f>
        <v/>
      </c>
      <c r="L74" s="121" t="str">
        <f>IF(OR($E74="",$G74=""),"",IF(AND($E$3=6),'Marks Entry 6th'!L73,IF(AND($E$3=7),'Marks Entry 7th'!L73,"")))</f>
        <v/>
      </c>
      <c r="M74" s="121" t="str">
        <f>IF(OR($E74="",$G74=""),"",IF(AND($E$3=6),'Marks Entry 6th'!M73,IF(AND($E$3=7),'Marks Entry 7th'!M73,"")))</f>
        <v/>
      </c>
      <c r="N74" s="121" t="str">
        <f>IF(OR($E74="",$G74=""),"",IF(AND($E$3=6),'Marks Entry 6th'!N73,IF(AND($E$3=7),'Marks Entry 7th'!N73,"")))</f>
        <v/>
      </c>
      <c r="O74" s="121" t="str">
        <f>IF(OR($E74="",$G74=""),"",IF(AND($E$3=6),'Marks Entry 6th'!O73,IF(AND($E$3=7),'Marks Entry 7th'!O73,"")))</f>
        <v/>
      </c>
      <c r="P74" s="63" t="str">
        <f t="shared" si="95"/>
        <v/>
      </c>
      <c r="Q74" s="121" t="str">
        <f>IF(OR($E74="",$G74=""),"",IF(AND($E$3=6),'Marks Entry 6th'!P73,IF(AND($E$3=7),'Marks Entry 7th'!P73,"")))</f>
        <v/>
      </c>
      <c r="R74" s="121" t="str">
        <f>IF(OR($E74="",$G74=""),"",IF(AND($E$3=6),'Marks Entry 6th'!Q73,IF(AND($E$3=7),'Marks Entry 7th'!Q73,"")))</f>
        <v/>
      </c>
      <c r="S74" s="66" t="str">
        <f t="shared" si="96"/>
        <v/>
      </c>
      <c r="T74" s="63">
        <f t="shared" si="97"/>
        <v>0</v>
      </c>
      <c r="U74" s="68" t="str">
        <f>IF(OR($E74="",$G74=""),"",IF(AND($E$3=6),'Marks Entry 6th'!R73,IF(AND($E$3=7),'Marks Entry 7th'!R73,"")))</f>
        <v/>
      </c>
      <c r="V74" s="68" t="str">
        <f>IF(OR($E74="",$G74=""),"",IF(AND($E$3=6),'Marks Entry 6th'!S73,IF(AND($E$3=7),'Marks Entry 7th'!S73,"")))</f>
        <v/>
      </c>
      <c r="W74" s="67" t="str">
        <f t="shared" si="98"/>
        <v/>
      </c>
      <c r="X74" s="63" t="str">
        <f t="shared" si="99"/>
        <v/>
      </c>
      <c r="Y74" s="109">
        <f t="shared" si="100"/>
        <v>0</v>
      </c>
      <c r="Z74" s="109" t="str">
        <f t="shared" si="101"/>
        <v/>
      </c>
      <c r="AA74" s="109" t="str">
        <f t="shared" si="102"/>
        <v/>
      </c>
      <c r="AB74" s="109" t="str">
        <f t="shared" si="103"/>
        <v/>
      </c>
      <c r="AC74" s="109" t="str">
        <f t="shared" si="104"/>
        <v/>
      </c>
      <c r="AD74" s="111" t="str">
        <f t="shared" si="105"/>
        <v/>
      </c>
      <c r="AE74" s="121" t="str">
        <f>IF(OR($E74="",$G74=""),"",IF(AND($E$3=6),'Marks Entry 6th'!T73,IF(AND($E$3=7),'Marks Entry 7th'!T73,"")))</f>
        <v/>
      </c>
      <c r="AF74" s="121" t="str">
        <f>IF(OR($E74="",$G74=""),"",IF(AND($E$3=6),'Marks Entry 6th'!U73,IF(AND($E$3=7),'Marks Entry 7th'!U73,"")))</f>
        <v/>
      </c>
      <c r="AG74" s="121" t="str">
        <f>IF(OR($E74="",$G74=""),"",IF(AND($E$3=6),'Marks Entry 6th'!V73,IF(AND($E$3=7),'Marks Entry 7th'!V73,"")))</f>
        <v/>
      </c>
      <c r="AH74" s="121" t="str">
        <f>IF(OR($E74="",$G74=""),"",IF(AND($E$3=6),'Marks Entry 6th'!W73,IF(AND($E$3=7),'Marks Entry 7th'!W73,"")))</f>
        <v/>
      </c>
      <c r="AI74" s="63" t="str">
        <f t="shared" si="106"/>
        <v/>
      </c>
      <c r="AJ74" s="121" t="str">
        <f>IF(OR($E74="",$G74=""),"",IF(AND($E$3=6),'Marks Entry 6th'!X73,IF(AND($E$3=7),'Marks Entry 7th'!X73,"")))</f>
        <v/>
      </c>
      <c r="AK74" s="121" t="str">
        <f>IF(OR($E74="",$G74=""),"",IF(AND($E$3=6),'Marks Entry 6th'!Y73,IF(AND($E$3=7),'Marks Entry 7th'!Y73,"")))</f>
        <v/>
      </c>
      <c r="AL74" s="66" t="str">
        <f t="shared" si="107"/>
        <v/>
      </c>
      <c r="AM74" s="63">
        <f t="shared" si="108"/>
        <v>0</v>
      </c>
      <c r="AN74" s="68" t="str">
        <f>IF(OR($E74="",$G74=""),"",IF(AND($E$3=6),'Marks Entry 6th'!Z73,IF(AND($E$3=7),'Marks Entry 7th'!Z73,"")))</f>
        <v/>
      </c>
      <c r="AO74" s="68" t="str">
        <f>IF(OR($E74="",$G74=""),"",IF(AND($E$3=6),'Marks Entry 6th'!AA73,IF(AND($E$3=7),'Marks Entry 7th'!AA73,"")))</f>
        <v/>
      </c>
      <c r="AP74" s="66" t="str">
        <f t="shared" si="109"/>
        <v/>
      </c>
      <c r="AQ74" s="63" t="str">
        <f t="shared" si="110"/>
        <v/>
      </c>
      <c r="AR74" s="109">
        <f t="shared" si="111"/>
        <v>0</v>
      </c>
      <c r="AS74" s="109" t="str">
        <f t="shared" si="112"/>
        <v/>
      </c>
      <c r="AT74" s="109" t="str">
        <f t="shared" si="113"/>
        <v/>
      </c>
      <c r="AU74" s="109" t="str">
        <f t="shared" si="114"/>
        <v/>
      </c>
      <c r="AV74" s="109" t="str">
        <f t="shared" si="115"/>
        <v/>
      </c>
      <c r="AW74" s="111" t="str">
        <f t="shared" si="116"/>
        <v/>
      </c>
      <c r="AX74" s="314" t="str">
        <f>IF(OR($E74="",$G74=""),"",IF(AND($E$3=6),'Marks Entry 6th'!AB73,IF(AND($E$3=7),'Marks Entry 7th'!AB73,"")))</f>
        <v/>
      </c>
      <c r="AY74" s="121" t="str">
        <f>IF(OR($E74="",$G74=""),"",IF(AND($E$3=6),'Marks Entry 6th'!AC73,IF(AND($E$3=7),'Marks Entry 7th'!AC73,"")))</f>
        <v/>
      </c>
      <c r="AZ74" s="121" t="str">
        <f>IF(OR($E74="",$G74=""),"",IF(AND($E$3=6),'Marks Entry 6th'!AD73,IF(AND($E$3=7),'Marks Entry 7th'!AD73,"")))</f>
        <v/>
      </c>
      <c r="BA74" s="121" t="str">
        <f>IF(OR($E74="",$G74=""),"",IF(AND($E$3=6),'Marks Entry 6th'!AE73,IF(AND($E$3=7),'Marks Entry 7th'!AE73,"")))</f>
        <v/>
      </c>
      <c r="BB74" s="121" t="str">
        <f>IF(OR($E74="",$G74=""),"",IF(AND($E$3=6),'Marks Entry 6th'!AF73,IF(AND($E$3=7),'Marks Entry 7th'!AF73,"")))</f>
        <v/>
      </c>
      <c r="BC74" s="63" t="str">
        <f t="shared" si="117"/>
        <v/>
      </c>
      <c r="BD74" s="121" t="str">
        <f>IF(OR($E74="",$G74=""),"",IF(AND($E$3=6),'Marks Entry 6th'!AG73,IF(AND($E$3=7),'Marks Entry 7th'!AG73,"")))</f>
        <v/>
      </c>
      <c r="BE74" s="121" t="str">
        <f>IF(OR($E74="",$G74=""),"",IF(AND($E$3=6),'Marks Entry 6th'!AH73,IF(AND($E$3=7),'Marks Entry 7th'!AH73,"")))</f>
        <v/>
      </c>
      <c r="BF74" s="66" t="str">
        <f t="shared" si="118"/>
        <v/>
      </c>
      <c r="BG74" s="63">
        <f t="shared" si="119"/>
        <v>0</v>
      </c>
      <c r="BH74" s="68" t="str">
        <f>IF(OR($E74="",$G74=""),"",IF(AND($E$3=6),'Marks Entry 6th'!AI73,IF(AND($E$3=7),'Marks Entry 7th'!AI73,"")))</f>
        <v/>
      </c>
      <c r="BI74" s="68" t="str">
        <f>IF(OR($E74="",$G74=""),"",IF(AND($E$3=6),'Marks Entry 6th'!AJ73,IF(AND($E$3=7),'Marks Entry 7th'!AJ73,"")))</f>
        <v/>
      </c>
      <c r="BJ74" s="66" t="str">
        <f t="shared" si="120"/>
        <v/>
      </c>
      <c r="BK74" s="63" t="str">
        <f t="shared" si="121"/>
        <v/>
      </c>
      <c r="BL74" s="109">
        <f t="shared" si="122"/>
        <v>0</v>
      </c>
      <c r="BM74" s="109" t="str">
        <f t="shared" si="123"/>
        <v/>
      </c>
      <c r="BN74" s="109" t="str">
        <f t="shared" si="124"/>
        <v/>
      </c>
      <c r="BO74" s="109" t="str">
        <f t="shared" si="125"/>
        <v/>
      </c>
      <c r="BP74" s="109" t="str">
        <f t="shared" si="126"/>
        <v/>
      </c>
      <c r="BQ74" s="111" t="str">
        <f t="shared" si="127"/>
        <v/>
      </c>
      <c r="BR74" s="121" t="str">
        <f>IF(OR($E74="",$G74=""),"",IF(AND($E$3=6),'Marks Entry 6th'!AK73,IF(AND($E$3=7),'Marks Entry 7th'!AK73,"")))</f>
        <v/>
      </c>
      <c r="BS74" s="121" t="str">
        <f>IF(OR($E74="",$G74=""),"",IF(AND($E$3=6),'Marks Entry 6th'!AL73,IF(AND($E$3=7),'Marks Entry 7th'!AL73,"")))</f>
        <v/>
      </c>
      <c r="BT74" s="121" t="str">
        <f>IF(OR($E74="",$G74=""),"",IF(AND($E$3=6),'Marks Entry 6th'!AM73,IF(AND($E$3=7),'Marks Entry 7th'!AM73,"")))</f>
        <v/>
      </c>
      <c r="BU74" s="121" t="str">
        <f>IF(OR($E74="",$G74=""),"",IF(AND($E$3=6),'Marks Entry 6th'!AN73,IF(AND($E$3=7),'Marks Entry 7th'!AN73,"")))</f>
        <v/>
      </c>
      <c r="BV74" s="63" t="str">
        <f t="shared" si="128"/>
        <v/>
      </c>
      <c r="BW74" s="121" t="str">
        <f>IF(OR($E74="",$G74=""),"",IF(AND($E$3=6),'Marks Entry 6th'!AO73,IF(AND($E$3=7),'Marks Entry 7th'!AO73,"")))</f>
        <v/>
      </c>
      <c r="BX74" s="121" t="str">
        <f>IF(OR($E74="",$G74=""),"",IF(AND($E$3=6),'Marks Entry 6th'!AP73,IF(AND($E$3=7),'Marks Entry 7th'!AP73,"")))</f>
        <v/>
      </c>
      <c r="BY74" s="66" t="str">
        <f t="shared" si="129"/>
        <v/>
      </c>
      <c r="BZ74" s="63">
        <f t="shared" si="130"/>
        <v>0</v>
      </c>
      <c r="CA74" s="68" t="str">
        <f>IF(OR($E74="",$G74=""),"",IF(AND($E$3=6),'Marks Entry 6th'!AQ73,IF(AND($E$3=7),'Marks Entry 7th'!AQ73,"")))</f>
        <v/>
      </c>
      <c r="CB74" s="68" t="str">
        <f>IF(OR($E74="",$G74=""),"",IF(AND($E$3=6),'Marks Entry 6th'!AR73,IF(AND($E$3=7),'Marks Entry 7th'!AR73,"")))</f>
        <v/>
      </c>
      <c r="CC74" s="66" t="str">
        <f t="shared" si="131"/>
        <v/>
      </c>
      <c r="CD74" s="63" t="str">
        <f t="shared" si="132"/>
        <v/>
      </c>
      <c r="CE74" s="109">
        <f t="shared" si="133"/>
        <v>0</v>
      </c>
      <c r="CF74" s="109" t="str">
        <f t="shared" si="134"/>
        <v/>
      </c>
      <c r="CG74" s="109" t="str">
        <f t="shared" si="135"/>
        <v/>
      </c>
      <c r="CH74" s="109" t="str">
        <f t="shared" si="136"/>
        <v/>
      </c>
      <c r="CI74" s="109" t="str">
        <f t="shared" si="137"/>
        <v/>
      </c>
      <c r="CJ74" s="111" t="str">
        <f t="shared" si="138"/>
        <v/>
      </c>
      <c r="CK74" s="121" t="str">
        <f>IF(OR($E74="",$G74=""),"",IF(AND($E$3=6),'Marks Entry 6th'!AS73,IF(AND($E$3=7),'Marks Entry 7th'!AS73,"")))</f>
        <v/>
      </c>
      <c r="CL74" s="121" t="str">
        <f>IF(OR($E74="",$G74=""),"",IF(AND($E$3=6),'Marks Entry 6th'!AT73,IF(AND($E$3=7),'Marks Entry 7th'!AT73,"")))</f>
        <v/>
      </c>
      <c r="CM74" s="121" t="str">
        <f>IF(OR($E74="",$G74=""),"",IF(AND($E$3=6),'Marks Entry 6th'!AU73,IF(AND($E$3=7),'Marks Entry 7th'!AU73,"")))</f>
        <v/>
      </c>
      <c r="CN74" s="121" t="str">
        <f>IF(OR($E74="",$G74=""),"",IF(AND($E$3=6),'Marks Entry 6th'!AV73,IF(AND($E$3=7),'Marks Entry 7th'!AV73,"")))</f>
        <v/>
      </c>
      <c r="CO74" s="63" t="str">
        <f t="shared" si="139"/>
        <v/>
      </c>
      <c r="CP74" s="121" t="str">
        <f>IF(OR($E74="",$G74=""),"",IF(AND($E$3=6),'Marks Entry 6th'!AW73,IF(AND($E$3=7),'Marks Entry 7th'!AW73,"")))</f>
        <v/>
      </c>
      <c r="CQ74" s="121" t="str">
        <f>IF(OR($E74="",$G74=""),"",IF(AND($E$3=6),'Marks Entry 6th'!AX73,IF(AND($E$3=7),'Marks Entry 7th'!AX73,"")))</f>
        <v/>
      </c>
      <c r="CR74" s="66" t="str">
        <f t="shared" si="140"/>
        <v/>
      </c>
      <c r="CS74" s="63">
        <f t="shared" si="141"/>
        <v>0</v>
      </c>
      <c r="CT74" s="68" t="str">
        <f>IF(OR($E74="",$G74=""),"",IF(AND($E$3=6),'Marks Entry 6th'!AY73,IF(AND($E$3=7),'Marks Entry 7th'!AY73,"")))</f>
        <v/>
      </c>
      <c r="CU74" s="68" t="str">
        <f>IF(OR($E74="",$G74=""),"",IF(AND($E$3=6),'Marks Entry 6th'!AZ73,IF(AND($E$3=7),'Marks Entry 7th'!AZ73,"")))</f>
        <v/>
      </c>
      <c r="CV74" s="66" t="str">
        <f t="shared" si="142"/>
        <v/>
      </c>
      <c r="CW74" s="63" t="str">
        <f t="shared" si="143"/>
        <v/>
      </c>
      <c r="CX74" s="109">
        <f t="shared" si="144"/>
        <v>0</v>
      </c>
      <c r="CY74" s="109" t="str">
        <f t="shared" si="145"/>
        <v/>
      </c>
      <c r="CZ74" s="109" t="str">
        <f t="shared" si="146"/>
        <v/>
      </c>
      <c r="DA74" s="109" t="str">
        <f t="shared" si="147"/>
        <v/>
      </c>
      <c r="DB74" s="109" t="str">
        <f t="shared" si="148"/>
        <v/>
      </c>
      <c r="DC74" s="111" t="str">
        <f t="shared" si="149"/>
        <v/>
      </c>
      <c r="DD74" s="121" t="str">
        <f>IF(OR($E74="",$G74=""),"",IF(AND($E$3=6),'Marks Entry 6th'!BA73,IF(AND($E$3=7),'Marks Entry 7th'!BA73,"")))</f>
        <v/>
      </c>
      <c r="DE74" s="121" t="str">
        <f>IF(OR($E74="",$G74=""),"",IF(AND($E$3=6),'Marks Entry 6th'!BB73,IF(AND($E$3=7),'Marks Entry 7th'!BB73,"")))</f>
        <v/>
      </c>
      <c r="DF74" s="121" t="str">
        <f>IF(OR($E74="",$G74=""),"",IF(AND($E$3=6),'Marks Entry 6th'!BC73,IF(AND($E$3=7),'Marks Entry 7th'!BC73,"")))</f>
        <v/>
      </c>
      <c r="DG74" s="121" t="str">
        <f>IF(OR($E74="",$G74=""),"",IF(AND($E$3=6),'Marks Entry 6th'!BD73,IF(AND($E$3=7),'Marks Entry 7th'!BD73,"")))</f>
        <v/>
      </c>
      <c r="DH74" s="63" t="str">
        <f t="shared" si="150"/>
        <v/>
      </c>
      <c r="DI74" s="121" t="str">
        <f>IF(OR($E74="",$G74=""),"",IF(AND($E$3=6),'Marks Entry 6th'!BE73,IF(AND($E$3=7),'Marks Entry 7th'!BE73,"")))</f>
        <v/>
      </c>
      <c r="DJ74" s="121" t="str">
        <f>IF(OR($E74="",$G74=""),"",IF(AND($E$3=6),'Marks Entry 6th'!BF73,IF(AND($E$3=7),'Marks Entry 7th'!BF73,"")))</f>
        <v/>
      </c>
      <c r="DK74" s="66" t="str">
        <f t="shared" si="151"/>
        <v/>
      </c>
      <c r="DL74" s="63">
        <f t="shared" si="152"/>
        <v>0</v>
      </c>
      <c r="DM74" s="68" t="str">
        <f>IF(OR($E74="",$G74=""),"",IF(AND($E$3=6),'Marks Entry 6th'!BG73,IF(AND($E$3=7),'Marks Entry 7th'!BG73,"")))</f>
        <v/>
      </c>
      <c r="DN74" s="68" t="str">
        <f>IF(OR($E74="",$G74=""),"",IF(AND($E$3=6),'Marks Entry 6th'!BH73,IF(AND($E$3=7),'Marks Entry 7th'!BH73,"")))</f>
        <v/>
      </c>
      <c r="DO74" s="66" t="str">
        <f t="shared" si="153"/>
        <v/>
      </c>
      <c r="DP74" s="63" t="str">
        <f t="shared" si="154"/>
        <v/>
      </c>
      <c r="DQ74" s="109">
        <f t="shared" si="155"/>
        <v>0</v>
      </c>
      <c r="DR74" s="109" t="str">
        <f t="shared" si="156"/>
        <v/>
      </c>
      <c r="DS74" s="109" t="str">
        <f t="shared" si="157"/>
        <v/>
      </c>
      <c r="DT74" s="109" t="str">
        <f t="shared" si="158"/>
        <v/>
      </c>
      <c r="DU74" s="109" t="str">
        <f t="shared" si="159"/>
        <v/>
      </c>
      <c r="DV74" s="111" t="str">
        <f t="shared" si="160"/>
        <v/>
      </c>
      <c r="DW74" s="53" t="str">
        <f>IF(OR($E74="",$G74=""),"",IF(AND($E$3=6),'Marks Entry 6th'!BI73,IF(AND($E$3=7),'Marks Entry 7th'!BI73,"")))</f>
        <v/>
      </c>
      <c r="DX74" s="53" t="str">
        <f>IF(OR($E74="",$G74=""),"",IF(AND($E$3=6),'Marks Entry 6th'!BJ73,IF(AND($E$3=7),'Marks Entry 7th'!BJ73,"")))</f>
        <v/>
      </c>
      <c r="DY74" s="53" t="str">
        <f>IF(OR($E74="",$G74=""),"",IF(AND($E$3=6),'Marks Entry 6th'!BK73,IF(AND($E$3=7),'Marks Entry 7th'!BK73,"")))</f>
        <v/>
      </c>
      <c r="DZ74" s="53" t="str">
        <f>IF(OR($E74="",$G74=""),"",IF(AND($E$3=6),'Marks Entry 6th'!BL73,IF(AND($E$3=7),'Marks Entry 7th'!BL73,"")))</f>
        <v/>
      </c>
      <c r="EA74" s="53" t="str">
        <f>IF(OR($E74="",$G74=""),"",IF(AND($E$3=6),'Marks Entry 6th'!BM73,IF(AND($E$3=7),'Marks Entry 7th'!BM73,"")))</f>
        <v/>
      </c>
      <c r="EB74" s="122" t="str">
        <f t="shared" si="161"/>
        <v/>
      </c>
      <c r="EC74" s="123">
        <f t="shared" si="162"/>
        <v>0</v>
      </c>
      <c r="ED74" s="123" t="str">
        <f t="shared" si="163"/>
        <v/>
      </c>
      <c r="EE74" s="123" t="str">
        <f t="shared" si="164"/>
        <v/>
      </c>
      <c r="EF74" s="110" t="str">
        <f t="shared" si="165"/>
        <v/>
      </c>
      <c r="EG74" s="53" t="str">
        <f>IF(OR($E74="",$G74=""),"",IF(AND($E$3=6),'Marks Entry 6th'!BN73,IF(AND($E$3=7),'Marks Entry 7th'!BN73,"")))</f>
        <v/>
      </c>
      <c r="EH74" s="53" t="str">
        <f>IF(OR($E74="",$G74=""),"",IF(AND($E$3=6),'Marks Entry 6th'!BO73,IF(AND($E$3=7),'Marks Entry 7th'!BO73,"")))</f>
        <v/>
      </c>
      <c r="EI74" s="53" t="str">
        <f>IF(OR($E74="",$G74=""),"",IF(AND($E$3=6),'Marks Entry 6th'!BP73,IF(AND($E$3=7),'Marks Entry 7th'!BP73,"")))</f>
        <v/>
      </c>
      <c r="EJ74" s="53" t="str">
        <f>IF(OR($E74="",$G74=""),"",IF(AND($E$3=6),'Marks Entry 6th'!BQ73,IF(AND($E$3=7),'Marks Entry 7th'!BQ73,"")))</f>
        <v/>
      </c>
      <c r="EK74" s="53" t="str">
        <f>IF(OR($E74="",$G74=""),"",IF(AND($E$3=6),'Marks Entry 6th'!BR73,IF(AND($E$3=7),'Marks Entry 7th'!BR73,"")))</f>
        <v/>
      </c>
      <c r="EL74" s="122" t="str">
        <f t="shared" si="166"/>
        <v/>
      </c>
      <c r="EM74" s="123">
        <f t="shared" si="167"/>
        <v>0</v>
      </c>
      <c r="EN74" s="123" t="str">
        <f t="shared" si="168"/>
        <v/>
      </c>
      <c r="EO74" s="123" t="str">
        <f t="shared" si="169"/>
        <v/>
      </c>
      <c r="EP74" s="110" t="str">
        <f t="shared" si="170"/>
        <v/>
      </c>
      <c r="EQ74" s="53" t="str">
        <f>IF(OR($E74="",$G74=""),"",IF(AND($E$3=6),'Marks Entry 6th'!BS73,IF(AND($E$3=7),'Marks Entry 7th'!BS73,"")))</f>
        <v/>
      </c>
      <c r="ER74" s="53" t="str">
        <f>IF(OR($E74="",$G74=""),"",IF(AND($E$3=6),'Marks Entry 6th'!BT73,IF(AND($E$3=7),'Marks Entry 7th'!BT73,"")))</f>
        <v/>
      </c>
      <c r="ES74" s="53" t="str">
        <f>IF(OR($E74="",$G74=""),"",IF(AND($E$3=6),'Marks Entry 6th'!BU73,IF(AND($E$3=7),'Marks Entry 7th'!BU73,"")))</f>
        <v/>
      </c>
      <c r="ET74" s="53" t="str">
        <f>IF(OR($E74="",$G74=""),"",IF(AND($E$3=6),'Marks Entry 6th'!BV73,IF(AND($E$3=7),'Marks Entry 7th'!BV73,"")))</f>
        <v/>
      </c>
      <c r="EU74" s="53" t="str">
        <f>IF(OR($E74="",$G74=""),"",IF(AND($E$3=6),'Marks Entry 6th'!BW73,IF(AND($E$3=7),'Marks Entry 7th'!BW73,"")))</f>
        <v/>
      </c>
      <c r="EV74" s="122" t="str">
        <f t="shared" si="171"/>
        <v/>
      </c>
      <c r="EW74" s="123">
        <f t="shared" si="172"/>
        <v>0</v>
      </c>
      <c r="EX74" s="123" t="str">
        <f t="shared" si="173"/>
        <v/>
      </c>
      <c r="EY74" s="123" t="str">
        <f t="shared" si="174"/>
        <v/>
      </c>
      <c r="EZ74" s="110" t="str">
        <f t="shared" si="175"/>
        <v/>
      </c>
      <c r="FA74" s="373" t="str">
        <f>IF(OR($E74="",$G74=""),"",IF(AND('Marks Entry 6th'!BX73="",'Marks Entry 7th'!BX73=""),"",IF(AND($E$3=6),'Marks Entry 6th'!BX73,IF(AND($E$3=7),'Marks Entry 7th'!BX73,""))))</f>
        <v/>
      </c>
      <c r="FB74" s="373" t="str">
        <f>IF(OR($E74="",$G74=""),"",IF(AND('Marks Entry 6th'!BY73="",'Marks Entry 7th'!BY73=""),"",IF(AND($E$3=6),'Marks Entry 6th'!BY73,IF(AND($E$3=7),'Marks Entry 7th'!BY73,""))))</f>
        <v/>
      </c>
      <c r="FC74" s="374" t="str">
        <f t="shared" si="176"/>
        <v/>
      </c>
      <c r="FD74" s="110" t="str">
        <f t="shared" si="177"/>
        <v/>
      </c>
      <c r="FE74" s="373" t="str">
        <f>IF(OR($E74="",$G74=""),"",IF(AND('Marks Entry 6th'!BZ73="",'Marks Entry 7th'!BZ73=""),"",IF(AND($E$3=6),'Marks Entry 6th'!BZ73,IF(AND($E$3=7),'Marks Entry 7th'!BZ73,""))))</f>
        <v/>
      </c>
      <c r="FF74" s="373" t="str">
        <f>IF(OR($E74="",$G74=""),"",IF(AND('Marks Entry 6th'!CA73="",'Marks Entry 7th'!CA73=""),"",IF(AND($E$3=6),'Marks Entry 6th'!CA73,IF(AND($E$3=7),'Marks Entry 7th'!CA73,""))))</f>
        <v/>
      </c>
      <c r="FG74" s="374" t="str">
        <f t="shared" si="178"/>
        <v/>
      </c>
      <c r="FH74" s="110" t="str">
        <f t="shared" si="179"/>
        <v/>
      </c>
      <c r="FI74" s="79" t="str">
        <f t="shared" si="180"/>
        <v/>
      </c>
      <c r="FJ74" s="335" t="str">
        <f t="shared" si="181"/>
        <v/>
      </c>
      <c r="FK74" s="85" t="str">
        <f t="shared" si="182"/>
        <v/>
      </c>
      <c r="FL74" s="226" t="str">
        <f t="shared" si="183"/>
        <v/>
      </c>
      <c r="FM74" s="86" t="str">
        <f t="shared" si="184"/>
        <v/>
      </c>
      <c r="FN74" s="334" t="str">
        <f>IFERROR(IF(B74="NSO","NSO",IF(OR(D74="",G74="",F74=""),"",IF(AND(FJ74&gt;=36,'Master sheet'!$D$11="Hindi"),"कक्षा क्रमोन्नत",IF(AND(FJ74&gt;=36,'Master sheet'!$D$11="English"),"Promoted",IF(AND(FJ74&lt;36,'Master sheet'!$D$11="Hindi"),"पुनः परीक्षा","Re-Exam"))))),"")</f>
        <v/>
      </c>
      <c r="FO74" s="54" t="str">
        <f>IF(OR($E74="",$G74=""),"",IF(AND($E$3=6,'Marks Entry 6th'!CB73=""),"",IF(AND($E$3=7,'Marks Entry 7th'!CB73=""),"",IF(AND($E$3=6),'Marks Entry 6th'!CB73,IF(AND($E$3=7),'Marks Entry 7th'!CB73,"")))))</f>
        <v/>
      </c>
      <c r="FP74" s="54" t="str">
        <f>IF(OR($E74="",$G74=""),"",IF(AND($E$3=6,'Marks Entry 6th'!CC73=""),"",IF(AND($E$3=7,'Marks Entry 7th'!CC73=""),"",IF(AND($E$3=6),'Marks Entry 6th'!CC73,IF(AND($E$3=7),'Marks Entry 7th'!CC73,"")))))</f>
        <v/>
      </c>
      <c r="FQ74" s="55"/>
      <c r="FY74" s="57">
        <f>IF(AND($E$3=6),'Marks Entry 6th'!I73,IF(AND($E$3=7),'Marks Entry 7th'!I73,""))</f>
        <v>0</v>
      </c>
      <c r="FZ74" s="57">
        <f t="shared" si="185"/>
        <v>0</v>
      </c>
    </row>
    <row r="75" spans="1:182" ht="18.95" customHeight="1">
      <c r="A75" s="69">
        <v>68</v>
      </c>
      <c r="B75" s="69" t="str">
        <f>IF(OR(FY75=0,FY75=""),"",IF(AND($E$3=6),'Marks Entry 6th'!I74,IF(AND($E$3=7),'Marks Entry 7th'!I74,"")))</f>
        <v/>
      </c>
      <c r="C75" s="70" t="str">
        <f>IF(OR(B75=0,B75=""),"",IF(AND($E$3=6,'Marks Entry 6th'!B74=""),"",IF(AND($E$3=7,'Marks Entry 7th'!B74=""),"",IF(AND($E$3=6,'Marks Entry 6th'!B74),'Marks Entry 6th'!B74,IF(AND($E$3=7),'Marks Entry 7th'!B74,"")))))</f>
        <v/>
      </c>
      <c r="D75" s="70" t="str">
        <f>IF(OR(B75=0,B75=""),"",IF(AND($E$3=6,'Marks Entry 6th'!C74=""),"",IF(AND($E$3=7,'Marks Entry 7th'!C74=""),"",IF(AND($E$3=6),'Marks Entry 6th'!C74,IF(AND($E$3=7),'Marks Entry 7th'!C74,"")))))</f>
        <v/>
      </c>
      <c r="E75" s="307" t="str">
        <f>IF(OR(B75=0,B75=""),"",IF(AND($E$3=6,'Marks Entry 6th'!E74=""),"",IF(AND($E$3=7,'Marks Entry 7th'!E74=""),"",IF(AND($E$3=6),'Marks Entry 6th'!E74,IF(AND($E$3=7),'Marks Entry 7th'!E74,"")))))</f>
        <v/>
      </c>
      <c r="F75" s="70" t="str">
        <f>IF(OR(B75=0,B75=""),"",IF(AND($E$3=6,'Marks Entry 6th'!D74=""),"",IF(AND($E$3=7,'Marks Entry 7th'!D74=""),"",IF(AND($E$3=6),'Marks Entry 6th'!D74,IF(AND($E$3=7),'Marks Entry 7th'!D74,"")))))</f>
        <v/>
      </c>
      <c r="G75" s="306" t="str">
        <f>IF(OR(B75=0,B75=""),"",IF(AND($E$3=6,'Marks Entry 6th'!F74=""),"",IF(AND($E$3=7,'Marks Entry 7th'!F74=""),"",IF(AND($E$3=6),UPPER('Marks Entry 6th'!F74),IF(AND($E$3=7),UPPER('Marks Entry 7th'!F74),"")))))</f>
        <v/>
      </c>
      <c r="H75" s="306" t="str">
        <f>IF(OR(B75=0,B75=""),"",IF(AND($E$3=6,'Marks Entry 6th'!G74=""),"",IF(AND($E$3=7,'Marks Entry 7th'!G74=""),"",IF(AND($E$3=6),UPPER('Marks Entry 6th'!G74),IF(AND($E$3=7),UPPER('Marks Entry 7th'!G74),"")))))</f>
        <v/>
      </c>
      <c r="I75" s="306" t="str">
        <f>IF(OR(B75=0,B75=""),"",IF(AND($E$3=6,'Marks Entry 6th'!H74=""),"",IF(AND($E$3=7,'Marks Entry 7th'!H74=""),"",IF(AND($E$3=6),UPPER('Marks Entry 6th'!H74),IF(AND($E$3=7),UPPER('Marks Entry 7th'!H74),"")))))</f>
        <v/>
      </c>
      <c r="J75" s="65" t="str">
        <f>IF(OR(B75=0,B75=""),"",IF(AND($E$3=6,'Marks Entry 6th'!J74=""),"",IF(AND($E$3=7,'Marks Entry 7th'!J74=""),"",IF(AND($E$3=6),'Marks Entry 6th'!J74,IF(AND($E$3=7),'Marks Entry 7th'!J74,"")))))</f>
        <v/>
      </c>
      <c r="K75" s="65" t="str">
        <f>IF(OR(B75=0,B75=""),"",IF(AND($E$3=6,'Marks Entry 6th'!K74=""),"",IF(AND($E$3=7,'Marks Entry 7th'!K74=""),"",IF(AND($E$3=6),'Marks Entry 6th'!K74,IF(AND($E$3=7),'Marks Entry 7th'!K74,"")))))</f>
        <v/>
      </c>
      <c r="L75" s="121" t="str">
        <f>IF(OR($E75="",$G75=""),"",IF(AND($E$3=6),'Marks Entry 6th'!L74,IF(AND($E$3=7),'Marks Entry 7th'!L74,"")))</f>
        <v/>
      </c>
      <c r="M75" s="121" t="str">
        <f>IF(OR($E75="",$G75=""),"",IF(AND($E$3=6),'Marks Entry 6th'!M74,IF(AND($E$3=7),'Marks Entry 7th'!M74,"")))</f>
        <v/>
      </c>
      <c r="N75" s="121" t="str">
        <f>IF(OR($E75="",$G75=""),"",IF(AND($E$3=6),'Marks Entry 6th'!N74,IF(AND($E$3=7),'Marks Entry 7th'!N74,"")))</f>
        <v/>
      </c>
      <c r="O75" s="121" t="str">
        <f>IF(OR($E75="",$G75=""),"",IF(AND($E$3=6),'Marks Entry 6th'!O74,IF(AND($E$3=7),'Marks Entry 7th'!O74,"")))</f>
        <v/>
      </c>
      <c r="P75" s="63" t="str">
        <f t="shared" si="95"/>
        <v/>
      </c>
      <c r="Q75" s="121" t="str">
        <f>IF(OR($E75="",$G75=""),"",IF(AND($E$3=6),'Marks Entry 6th'!P74,IF(AND($E$3=7),'Marks Entry 7th'!P74,"")))</f>
        <v/>
      </c>
      <c r="R75" s="121" t="str">
        <f>IF(OR($E75="",$G75=""),"",IF(AND($E$3=6),'Marks Entry 6th'!Q74,IF(AND($E$3=7),'Marks Entry 7th'!Q74,"")))</f>
        <v/>
      </c>
      <c r="S75" s="66" t="str">
        <f t="shared" si="96"/>
        <v/>
      </c>
      <c r="T75" s="63">
        <f t="shared" si="97"/>
        <v>0</v>
      </c>
      <c r="U75" s="68" t="str">
        <f>IF(OR($E75="",$G75=""),"",IF(AND($E$3=6),'Marks Entry 6th'!R74,IF(AND($E$3=7),'Marks Entry 7th'!R74,"")))</f>
        <v/>
      </c>
      <c r="V75" s="68" t="str">
        <f>IF(OR($E75="",$G75=""),"",IF(AND($E$3=6),'Marks Entry 6th'!S74,IF(AND($E$3=7),'Marks Entry 7th'!S74,"")))</f>
        <v/>
      </c>
      <c r="W75" s="67" t="str">
        <f t="shared" si="98"/>
        <v/>
      </c>
      <c r="X75" s="63" t="str">
        <f t="shared" si="99"/>
        <v/>
      </c>
      <c r="Y75" s="109">
        <f t="shared" si="100"/>
        <v>0</v>
      </c>
      <c r="Z75" s="109" t="str">
        <f t="shared" si="101"/>
        <v/>
      </c>
      <c r="AA75" s="109" t="str">
        <f t="shared" si="102"/>
        <v/>
      </c>
      <c r="AB75" s="109" t="str">
        <f t="shared" si="103"/>
        <v/>
      </c>
      <c r="AC75" s="109" t="str">
        <f t="shared" si="104"/>
        <v/>
      </c>
      <c r="AD75" s="111" t="str">
        <f t="shared" si="105"/>
        <v/>
      </c>
      <c r="AE75" s="121" t="str">
        <f>IF(OR($E75="",$G75=""),"",IF(AND($E$3=6),'Marks Entry 6th'!T74,IF(AND($E$3=7),'Marks Entry 7th'!T74,"")))</f>
        <v/>
      </c>
      <c r="AF75" s="121" t="str">
        <f>IF(OR($E75="",$G75=""),"",IF(AND($E$3=6),'Marks Entry 6th'!U74,IF(AND($E$3=7),'Marks Entry 7th'!U74,"")))</f>
        <v/>
      </c>
      <c r="AG75" s="121" t="str">
        <f>IF(OR($E75="",$G75=""),"",IF(AND($E$3=6),'Marks Entry 6th'!V74,IF(AND($E$3=7),'Marks Entry 7th'!V74,"")))</f>
        <v/>
      </c>
      <c r="AH75" s="121" t="str">
        <f>IF(OR($E75="",$G75=""),"",IF(AND($E$3=6),'Marks Entry 6th'!W74,IF(AND($E$3=7),'Marks Entry 7th'!W74,"")))</f>
        <v/>
      </c>
      <c r="AI75" s="63" t="str">
        <f t="shared" si="106"/>
        <v/>
      </c>
      <c r="AJ75" s="121" t="str">
        <f>IF(OR($E75="",$G75=""),"",IF(AND($E$3=6),'Marks Entry 6th'!X74,IF(AND($E$3=7),'Marks Entry 7th'!X74,"")))</f>
        <v/>
      </c>
      <c r="AK75" s="121" t="str">
        <f>IF(OR($E75="",$G75=""),"",IF(AND($E$3=6),'Marks Entry 6th'!Y74,IF(AND($E$3=7),'Marks Entry 7th'!Y74,"")))</f>
        <v/>
      </c>
      <c r="AL75" s="66" t="str">
        <f t="shared" si="107"/>
        <v/>
      </c>
      <c r="AM75" s="63">
        <f t="shared" si="108"/>
        <v>0</v>
      </c>
      <c r="AN75" s="68" t="str">
        <f>IF(OR($E75="",$G75=""),"",IF(AND($E$3=6),'Marks Entry 6th'!Z74,IF(AND($E$3=7),'Marks Entry 7th'!Z74,"")))</f>
        <v/>
      </c>
      <c r="AO75" s="68" t="str">
        <f>IF(OR($E75="",$G75=""),"",IF(AND($E$3=6),'Marks Entry 6th'!AA74,IF(AND($E$3=7),'Marks Entry 7th'!AA74,"")))</f>
        <v/>
      </c>
      <c r="AP75" s="66" t="str">
        <f t="shared" si="109"/>
        <v/>
      </c>
      <c r="AQ75" s="63" t="str">
        <f t="shared" si="110"/>
        <v/>
      </c>
      <c r="AR75" s="109">
        <f t="shared" si="111"/>
        <v>0</v>
      </c>
      <c r="AS75" s="109" t="str">
        <f t="shared" si="112"/>
        <v/>
      </c>
      <c r="AT75" s="109" t="str">
        <f t="shared" si="113"/>
        <v/>
      </c>
      <c r="AU75" s="109" t="str">
        <f t="shared" si="114"/>
        <v/>
      </c>
      <c r="AV75" s="109" t="str">
        <f t="shared" si="115"/>
        <v/>
      </c>
      <c r="AW75" s="111" t="str">
        <f t="shared" si="116"/>
        <v/>
      </c>
      <c r="AX75" s="314" t="str">
        <f>IF(OR($E75="",$G75=""),"",IF(AND($E$3=6),'Marks Entry 6th'!AB74,IF(AND($E$3=7),'Marks Entry 7th'!AB74,"")))</f>
        <v/>
      </c>
      <c r="AY75" s="121" t="str">
        <f>IF(OR($E75="",$G75=""),"",IF(AND($E$3=6),'Marks Entry 6th'!AC74,IF(AND($E$3=7),'Marks Entry 7th'!AC74,"")))</f>
        <v/>
      </c>
      <c r="AZ75" s="121" t="str">
        <f>IF(OR($E75="",$G75=""),"",IF(AND($E$3=6),'Marks Entry 6th'!AD74,IF(AND($E$3=7),'Marks Entry 7th'!AD74,"")))</f>
        <v/>
      </c>
      <c r="BA75" s="121" t="str">
        <f>IF(OR($E75="",$G75=""),"",IF(AND($E$3=6),'Marks Entry 6th'!AE74,IF(AND($E$3=7),'Marks Entry 7th'!AE74,"")))</f>
        <v/>
      </c>
      <c r="BB75" s="121" t="str">
        <f>IF(OR($E75="",$G75=""),"",IF(AND($E$3=6),'Marks Entry 6th'!AF74,IF(AND($E$3=7),'Marks Entry 7th'!AF74,"")))</f>
        <v/>
      </c>
      <c r="BC75" s="63" t="str">
        <f t="shared" si="117"/>
        <v/>
      </c>
      <c r="BD75" s="121" t="str">
        <f>IF(OR($E75="",$G75=""),"",IF(AND($E$3=6),'Marks Entry 6th'!AG74,IF(AND($E$3=7),'Marks Entry 7th'!AG74,"")))</f>
        <v/>
      </c>
      <c r="BE75" s="121" t="str">
        <f>IF(OR($E75="",$G75=""),"",IF(AND($E$3=6),'Marks Entry 6th'!AH74,IF(AND($E$3=7),'Marks Entry 7th'!AH74,"")))</f>
        <v/>
      </c>
      <c r="BF75" s="66" t="str">
        <f t="shared" si="118"/>
        <v/>
      </c>
      <c r="BG75" s="63">
        <f t="shared" si="119"/>
        <v>0</v>
      </c>
      <c r="BH75" s="68" t="str">
        <f>IF(OR($E75="",$G75=""),"",IF(AND($E$3=6),'Marks Entry 6th'!AI74,IF(AND($E$3=7),'Marks Entry 7th'!AI74,"")))</f>
        <v/>
      </c>
      <c r="BI75" s="68" t="str">
        <f>IF(OR($E75="",$G75=""),"",IF(AND($E$3=6),'Marks Entry 6th'!AJ74,IF(AND($E$3=7),'Marks Entry 7th'!AJ74,"")))</f>
        <v/>
      </c>
      <c r="BJ75" s="66" t="str">
        <f t="shared" si="120"/>
        <v/>
      </c>
      <c r="BK75" s="63" t="str">
        <f t="shared" si="121"/>
        <v/>
      </c>
      <c r="BL75" s="109">
        <f t="shared" si="122"/>
        <v>0</v>
      </c>
      <c r="BM75" s="109" t="str">
        <f t="shared" si="123"/>
        <v/>
      </c>
      <c r="BN75" s="109" t="str">
        <f t="shared" si="124"/>
        <v/>
      </c>
      <c r="BO75" s="109" t="str">
        <f t="shared" si="125"/>
        <v/>
      </c>
      <c r="BP75" s="109" t="str">
        <f t="shared" si="126"/>
        <v/>
      </c>
      <c r="BQ75" s="111" t="str">
        <f t="shared" si="127"/>
        <v/>
      </c>
      <c r="BR75" s="121" t="str">
        <f>IF(OR($E75="",$G75=""),"",IF(AND($E$3=6),'Marks Entry 6th'!AK74,IF(AND($E$3=7),'Marks Entry 7th'!AK74,"")))</f>
        <v/>
      </c>
      <c r="BS75" s="121" t="str">
        <f>IF(OR($E75="",$G75=""),"",IF(AND($E$3=6),'Marks Entry 6th'!AL74,IF(AND($E$3=7),'Marks Entry 7th'!AL74,"")))</f>
        <v/>
      </c>
      <c r="BT75" s="121" t="str">
        <f>IF(OR($E75="",$G75=""),"",IF(AND($E$3=6),'Marks Entry 6th'!AM74,IF(AND($E$3=7),'Marks Entry 7th'!AM74,"")))</f>
        <v/>
      </c>
      <c r="BU75" s="121" t="str">
        <f>IF(OR($E75="",$G75=""),"",IF(AND($E$3=6),'Marks Entry 6th'!AN74,IF(AND($E$3=7),'Marks Entry 7th'!AN74,"")))</f>
        <v/>
      </c>
      <c r="BV75" s="63" t="str">
        <f t="shared" si="128"/>
        <v/>
      </c>
      <c r="BW75" s="121" t="str">
        <f>IF(OR($E75="",$G75=""),"",IF(AND($E$3=6),'Marks Entry 6th'!AO74,IF(AND($E$3=7),'Marks Entry 7th'!AO74,"")))</f>
        <v/>
      </c>
      <c r="BX75" s="121" t="str">
        <f>IF(OR($E75="",$G75=""),"",IF(AND($E$3=6),'Marks Entry 6th'!AP74,IF(AND($E$3=7),'Marks Entry 7th'!AP74,"")))</f>
        <v/>
      </c>
      <c r="BY75" s="66" t="str">
        <f t="shared" si="129"/>
        <v/>
      </c>
      <c r="BZ75" s="63">
        <f t="shared" si="130"/>
        <v>0</v>
      </c>
      <c r="CA75" s="68" t="str">
        <f>IF(OR($E75="",$G75=""),"",IF(AND($E$3=6),'Marks Entry 6th'!AQ74,IF(AND($E$3=7),'Marks Entry 7th'!AQ74,"")))</f>
        <v/>
      </c>
      <c r="CB75" s="68" t="str">
        <f>IF(OR($E75="",$G75=""),"",IF(AND($E$3=6),'Marks Entry 6th'!AR74,IF(AND($E$3=7),'Marks Entry 7th'!AR74,"")))</f>
        <v/>
      </c>
      <c r="CC75" s="66" t="str">
        <f t="shared" si="131"/>
        <v/>
      </c>
      <c r="CD75" s="63" t="str">
        <f t="shared" si="132"/>
        <v/>
      </c>
      <c r="CE75" s="109">
        <f t="shared" si="133"/>
        <v>0</v>
      </c>
      <c r="CF75" s="109" t="str">
        <f t="shared" si="134"/>
        <v/>
      </c>
      <c r="CG75" s="109" t="str">
        <f t="shared" si="135"/>
        <v/>
      </c>
      <c r="CH75" s="109" t="str">
        <f t="shared" si="136"/>
        <v/>
      </c>
      <c r="CI75" s="109" t="str">
        <f t="shared" si="137"/>
        <v/>
      </c>
      <c r="CJ75" s="111" t="str">
        <f t="shared" si="138"/>
        <v/>
      </c>
      <c r="CK75" s="121" t="str">
        <f>IF(OR($E75="",$G75=""),"",IF(AND($E$3=6),'Marks Entry 6th'!AS74,IF(AND($E$3=7),'Marks Entry 7th'!AS74,"")))</f>
        <v/>
      </c>
      <c r="CL75" s="121" t="str">
        <f>IF(OR($E75="",$G75=""),"",IF(AND($E$3=6),'Marks Entry 6th'!AT74,IF(AND($E$3=7),'Marks Entry 7th'!AT74,"")))</f>
        <v/>
      </c>
      <c r="CM75" s="121" t="str">
        <f>IF(OR($E75="",$G75=""),"",IF(AND($E$3=6),'Marks Entry 6th'!AU74,IF(AND($E$3=7),'Marks Entry 7th'!AU74,"")))</f>
        <v/>
      </c>
      <c r="CN75" s="121" t="str">
        <f>IF(OR($E75="",$G75=""),"",IF(AND($E$3=6),'Marks Entry 6th'!AV74,IF(AND($E$3=7),'Marks Entry 7th'!AV74,"")))</f>
        <v/>
      </c>
      <c r="CO75" s="63" t="str">
        <f t="shared" si="139"/>
        <v/>
      </c>
      <c r="CP75" s="121" t="str">
        <f>IF(OR($E75="",$G75=""),"",IF(AND($E$3=6),'Marks Entry 6th'!AW74,IF(AND($E$3=7),'Marks Entry 7th'!AW74,"")))</f>
        <v/>
      </c>
      <c r="CQ75" s="121" t="str">
        <f>IF(OR($E75="",$G75=""),"",IF(AND($E$3=6),'Marks Entry 6th'!AX74,IF(AND($E$3=7),'Marks Entry 7th'!AX74,"")))</f>
        <v/>
      </c>
      <c r="CR75" s="66" t="str">
        <f t="shared" si="140"/>
        <v/>
      </c>
      <c r="CS75" s="63">
        <f t="shared" si="141"/>
        <v>0</v>
      </c>
      <c r="CT75" s="68" t="str">
        <f>IF(OR($E75="",$G75=""),"",IF(AND($E$3=6),'Marks Entry 6th'!AY74,IF(AND($E$3=7),'Marks Entry 7th'!AY74,"")))</f>
        <v/>
      </c>
      <c r="CU75" s="68" t="str">
        <f>IF(OR($E75="",$G75=""),"",IF(AND($E$3=6),'Marks Entry 6th'!AZ74,IF(AND($E$3=7),'Marks Entry 7th'!AZ74,"")))</f>
        <v/>
      </c>
      <c r="CV75" s="66" t="str">
        <f t="shared" si="142"/>
        <v/>
      </c>
      <c r="CW75" s="63" t="str">
        <f t="shared" si="143"/>
        <v/>
      </c>
      <c r="CX75" s="109">
        <f t="shared" si="144"/>
        <v>0</v>
      </c>
      <c r="CY75" s="109" t="str">
        <f t="shared" si="145"/>
        <v/>
      </c>
      <c r="CZ75" s="109" t="str">
        <f t="shared" si="146"/>
        <v/>
      </c>
      <c r="DA75" s="109" t="str">
        <f t="shared" si="147"/>
        <v/>
      </c>
      <c r="DB75" s="109" t="str">
        <f t="shared" si="148"/>
        <v/>
      </c>
      <c r="DC75" s="111" t="str">
        <f t="shared" si="149"/>
        <v/>
      </c>
      <c r="DD75" s="121" t="str">
        <f>IF(OR($E75="",$G75=""),"",IF(AND($E$3=6),'Marks Entry 6th'!BA74,IF(AND($E$3=7),'Marks Entry 7th'!BA74,"")))</f>
        <v/>
      </c>
      <c r="DE75" s="121" t="str">
        <f>IF(OR($E75="",$G75=""),"",IF(AND($E$3=6),'Marks Entry 6th'!BB74,IF(AND($E$3=7),'Marks Entry 7th'!BB74,"")))</f>
        <v/>
      </c>
      <c r="DF75" s="121" t="str">
        <f>IF(OR($E75="",$G75=""),"",IF(AND($E$3=6),'Marks Entry 6th'!BC74,IF(AND($E$3=7),'Marks Entry 7th'!BC74,"")))</f>
        <v/>
      </c>
      <c r="DG75" s="121" t="str">
        <f>IF(OR($E75="",$G75=""),"",IF(AND($E$3=6),'Marks Entry 6th'!BD74,IF(AND($E$3=7),'Marks Entry 7th'!BD74,"")))</f>
        <v/>
      </c>
      <c r="DH75" s="63" t="str">
        <f t="shared" si="150"/>
        <v/>
      </c>
      <c r="DI75" s="121" t="str">
        <f>IF(OR($E75="",$G75=""),"",IF(AND($E$3=6),'Marks Entry 6th'!BE74,IF(AND($E$3=7),'Marks Entry 7th'!BE74,"")))</f>
        <v/>
      </c>
      <c r="DJ75" s="121" t="str">
        <f>IF(OR($E75="",$G75=""),"",IF(AND($E$3=6),'Marks Entry 6th'!BF74,IF(AND($E$3=7),'Marks Entry 7th'!BF74,"")))</f>
        <v/>
      </c>
      <c r="DK75" s="66" t="str">
        <f t="shared" si="151"/>
        <v/>
      </c>
      <c r="DL75" s="63">
        <f t="shared" si="152"/>
        <v>0</v>
      </c>
      <c r="DM75" s="68" t="str">
        <f>IF(OR($E75="",$G75=""),"",IF(AND($E$3=6),'Marks Entry 6th'!BG74,IF(AND($E$3=7),'Marks Entry 7th'!BG74,"")))</f>
        <v/>
      </c>
      <c r="DN75" s="68" t="str">
        <f>IF(OR($E75="",$G75=""),"",IF(AND($E$3=6),'Marks Entry 6th'!BH74,IF(AND($E$3=7),'Marks Entry 7th'!BH74,"")))</f>
        <v/>
      </c>
      <c r="DO75" s="66" t="str">
        <f t="shared" si="153"/>
        <v/>
      </c>
      <c r="DP75" s="63" t="str">
        <f t="shared" si="154"/>
        <v/>
      </c>
      <c r="DQ75" s="109">
        <f t="shared" si="155"/>
        <v>0</v>
      </c>
      <c r="DR75" s="109" t="str">
        <f t="shared" si="156"/>
        <v/>
      </c>
      <c r="DS75" s="109" t="str">
        <f t="shared" si="157"/>
        <v/>
      </c>
      <c r="DT75" s="109" t="str">
        <f t="shared" si="158"/>
        <v/>
      </c>
      <c r="DU75" s="109" t="str">
        <f t="shared" si="159"/>
        <v/>
      </c>
      <c r="DV75" s="111" t="str">
        <f t="shared" si="160"/>
        <v/>
      </c>
      <c r="DW75" s="53" t="str">
        <f>IF(OR($E75="",$G75=""),"",IF(AND($E$3=6),'Marks Entry 6th'!BI74,IF(AND($E$3=7),'Marks Entry 7th'!BI74,"")))</f>
        <v/>
      </c>
      <c r="DX75" s="53" t="str">
        <f>IF(OR($E75="",$G75=""),"",IF(AND($E$3=6),'Marks Entry 6th'!BJ74,IF(AND($E$3=7),'Marks Entry 7th'!BJ74,"")))</f>
        <v/>
      </c>
      <c r="DY75" s="53" t="str">
        <f>IF(OR($E75="",$G75=""),"",IF(AND($E$3=6),'Marks Entry 6th'!BK74,IF(AND($E$3=7),'Marks Entry 7th'!BK74,"")))</f>
        <v/>
      </c>
      <c r="DZ75" s="53" t="str">
        <f>IF(OR($E75="",$G75=""),"",IF(AND($E$3=6),'Marks Entry 6th'!BL74,IF(AND($E$3=7),'Marks Entry 7th'!BL74,"")))</f>
        <v/>
      </c>
      <c r="EA75" s="53" t="str">
        <f>IF(OR($E75="",$G75=""),"",IF(AND($E$3=6),'Marks Entry 6th'!BM74,IF(AND($E$3=7),'Marks Entry 7th'!BM74,"")))</f>
        <v/>
      </c>
      <c r="EB75" s="122" t="str">
        <f t="shared" si="161"/>
        <v/>
      </c>
      <c r="EC75" s="123">
        <f t="shared" si="162"/>
        <v>0</v>
      </c>
      <c r="ED75" s="123" t="str">
        <f t="shared" si="163"/>
        <v/>
      </c>
      <c r="EE75" s="123" t="str">
        <f t="shared" si="164"/>
        <v/>
      </c>
      <c r="EF75" s="110" t="str">
        <f t="shared" si="165"/>
        <v/>
      </c>
      <c r="EG75" s="53" t="str">
        <f>IF(OR($E75="",$G75=""),"",IF(AND($E$3=6),'Marks Entry 6th'!BN74,IF(AND($E$3=7),'Marks Entry 7th'!BN74,"")))</f>
        <v/>
      </c>
      <c r="EH75" s="53" t="str">
        <f>IF(OR($E75="",$G75=""),"",IF(AND($E$3=6),'Marks Entry 6th'!BO74,IF(AND($E$3=7),'Marks Entry 7th'!BO74,"")))</f>
        <v/>
      </c>
      <c r="EI75" s="53" t="str">
        <f>IF(OR($E75="",$G75=""),"",IF(AND($E$3=6),'Marks Entry 6th'!BP74,IF(AND($E$3=7),'Marks Entry 7th'!BP74,"")))</f>
        <v/>
      </c>
      <c r="EJ75" s="53" t="str">
        <f>IF(OR($E75="",$G75=""),"",IF(AND($E$3=6),'Marks Entry 6th'!BQ74,IF(AND($E$3=7),'Marks Entry 7th'!BQ74,"")))</f>
        <v/>
      </c>
      <c r="EK75" s="53" t="str">
        <f>IF(OR($E75="",$G75=""),"",IF(AND($E$3=6),'Marks Entry 6th'!BR74,IF(AND($E$3=7),'Marks Entry 7th'!BR74,"")))</f>
        <v/>
      </c>
      <c r="EL75" s="122" t="str">
        <f t="shared" si="166"/>
        <v/>
      </c>
      <c r="EM75" s="123">
        <f t="shared" si="167"/>
        <v>0</v>
      </c>
      <c r="EN75" s="123" t="str">
        <f t="shared" si="168"/>
        <v/>
      </c>
      <c r="EO75" s="123" t="str">
        <f t="shared" si="169"/>
        <v/>
      </c>
      <c r="EP75" s="110" t="str">
        <f t="shared" si="170"/>
        <v/>
      </c>
      <c r="EQ75" s="53" t="str">
        <f>IF(OR($E75="",$G75=""),"",IF(AND($E$3=6),'Marks Entry 6th'!BS74,IF(AND($E$3=7),'Marks Entry 7th'!BS74,"")))</f>
        <v/>
      </c>
      <c r="ER75" s="53" t="str">
        <f>IF(OR($E75="",$G75=""),"",IF(AND($E$3=6),'Marks Entry 6th'!BT74,IF(AND($E$3=7),'Marks Entry 7th'!BT74,"")))</f>
        <v/>
      </c>
      <c r="ES75" s="53" t="str">
        <f>IF(OR($E75="",$G75=""),"",IF(AND($E$3=6),'Marks Entry 6th'!BU74,IF(AND($E$3=7),'Marks Entry 7th'!BU74,"")))</f>
        <v/>
      </c>
      <c r="ET75" s="53" t="str">
        <f>IF(OR($E75="",$G75=""),"",IF(AND($E$3=6),'Marks Entry 6th'!BV74,IF(AND($E$3=7),'Marks Entry 7th'!BV74,"")))</f>
        <v/>
      </c>
      <c r="EU75" s="53" t="str">
        <f>IF(OR($E75="",$G75=""),"",IF(AND($E$3=6),'Marks Entry 6th'!BW74,IF(AND($E$3=7),'Marks Entry 7th'!BW74,"")))</f>
        <v/>
      </c>
      <c r="EV75" s="122" t="str">
        <f t="shared" si="171"/>
        <v/>
      </c>
      <c r="EW75" s="123">
        <f t="shared" si="172"/>
        <v>0</v>
      </c>
      <c r="EX75" s="123" t="str">
        <f t="shared" si="173"/>
        <v/>
      </c>
      <c r="EY75" s="123" t="str">
        <f t="shared" si="174"/>
        <v/>
      </c>
      <c r="EZ75" s="110" t="str">
        <f t="shared" si="175"/>
        <v/>
      </c>
      <c r="FA75" s="373" t="str">
        <f>IF(OR($E75="",$G75=""),"",IF(AND('Marks Entry 6th'!BX74="",'Marks Entry 7th'!BX74=""),"",IF(AND($E$3=6),'Marks Entry 6th'!BX74,IF(AND($E$3=7),'Marks Entry 7th'!BX74,""))))</f>
        <v/>
      </c>
      <c r="FB75" s="373" t="str">
        <f>IF(OR($E75="",$G75=""),"",IF(AND('Marks Entry 6th'!BY74="",'Marks Entry 7th'!BY74=""),"",IF(AND($E$3=6),'Marks Entry 6th'!BY74,IF(AND($E$3=7),'Marks Entry 7th'!BY74,""))))</f>
        <v/>
      </c>
      <c r="FC75" s="374" t="str">
        <f t="shared" si="176"/>
        <v/>
      </c>
      <c r="FD75" s="110" t="str">
        <f t="shared" si="177"/>
        <v/>
      </c>
      <c r="FE75" s="373" t="str">
        <f>IF(OR($E75="",$G75=""),"",IF(AND('Marks Entry 6th'!BZ74="",'Marks Entry 7th'!BZ74=""),"",IF(AND($E$3=6),'Marks Entry 6th'!BZ74,IF(AND($E$3=7),'Marks Entry 7th'!BZ74,""))))</f>
        <v/>
      </c>
      <c r="FF75" s="373" t="str">
        <f>IF(OR($E75="",$G75=""),"",IF(AND('Marks Entry 6th'!CA74="",'Marks Entry 7th'!CA74=""),"",IF(AND($E$3=6),'Marks Entry 6th'!CA74,IF(AND($E$3=7),'Marks Entry 7th'!CA74,""))))</f>
        <v/>
      </c>
      <c r="FG75" s="374" t="str">
        <f t="shared" si="178"/>
        <v/>
      </c>
      <c r="FH75" s="110" t="str">
        <f t="shared" si="179"/>
        <v/>
      </c>
      <c r="FI75" s="79" t="str">
        <f t="shared" si="180"/>
        <v/>
      </c>
      <c r="FJ75" s="335" t="str">
        <f t="shared" si="181"/>
        <v/>
      </c>
      <c r="FK75" s="85" t="str">
        <f t="shared" si="182"/>
        <v/>
      </c>
      <c r="FL75" s="226" t="str">
        <f t="shared" si="183"/>
        <v/>
      </c>
      <c r="FM75" s="86" t="str">
        <f t="shared" si="184"/>
        <v/>
      </c>
      <c r="FN75" s="334" t="str">
        <f>IFERROR(IF(B75="NSO","NSO",IF(OR(D75="",G75="",F75=""),"",IF(AND(FJ75&gt;=36,'Master sheet'!$D$11="Hindi"),"कक्षा क्रमोन्नत",IF(AND(FJ75&gt;=36,'Master sheet'!$D$11="English"),"Promoted",IF(AND(FJ75&lt;36,'Master sheet'!$D$11="Hindi"),"पुनः परीक्षा","Re-Exam"))))),"")</f>
        <v/>
      </c>
      <c r="FO75" s="54" t="str">
        <f>IF(OR($E75="",$G75=""),"",IF(AND($E$3=6,'Marks Entry 6th'!CB74=""),"",IF(AND($E$3=7,'Marks Entry 7th'!CB74=""),"",IF(AND($E$3=6),'Marks Entry 6th'!CB74,IF(AND($E$3=7),'Marks Entry 7th'!CB74,"")))))</f>
        <v/>
      </c>
      <c r="FP75" s="54" t="str">
        <f>IF(OR($E75="",$G75=""),"",IF(AND($E$3=6,'Marks Entry 6th'!CC74=""),"",IF(AND($E$3=7,'Marks Entry 7th'!CC74=""),"",IF(AND($E$3=6),'Marks Entry 6th'!CC74,IF(AND($E$3=7),'Marks Entry 7th'!CC74,"")))))</f>
        <v/>
      </c>
      <c r="FQ75" s="55"/>
      <c r="FY75" s="57">
        <f>IF(AND($E$3=6),'Marks Entry 6th'!I74,IF(AND($E$3=7),'Marks Entry 7th'!I74,""))</f>
        <v>0</v>
      </c>
      <c r="FZ75" s="57">
        <f t="shared" si="185"/>
        <v>0</v>
      </c>
    </row>
    <row r="76" spans="1:182" ht="18.95" customHeight="1">
      <c r="A76" s="69">
        <v>69</v>
      </c>
      <c r="B76" s="69" t="str">
        <f>IF(OR(FY76=0,FY76=""),"",IF(AND($E$3=6),'Marks Entry 6th'!I75,IF(AND($E$3=7),'Marks Entry 7th'!I75,"")))</f>
        <v/>
      </c>
      <c r="C76" s="70" t="str">
        <f>IF(OR(B76=0,B76=""),"",IF(AND($E$3=6,'Marks Entry 6th'!B75=""),"",IF(AND($E$3=7,'Marks Entry 7th'!B75=""),"",IF(AND($E$3=6,'Marks Entry 6th'!B75),'Marks Entry 6th'!B75,IF(AND($E$3=7),'Marks Entry 7th'!B75,"")))))</f>
        <v/>
      </c>
      <c r="D76" s="70" t="str">
        <f>IF(OR(B76=0,B76=""),"",IF(AND($E$3=6,'Marks Entry 6th'!C75=""),"",IF(AND($E$3=7,'Marks Entry 7th'!C75=""),"",IF(AND($E$3=6),'Marks Entry 6th'!C75,IF(AND($E$3=7),'Marks Entry 7th'!C75,"")))))</f>
        <v/>
      </c>
      <c r="E76" s="307" t="str">
        <f>IF(OR(B76=0,B76=""),"",IF(AND($E$3=6,'Marks Entry 6th'!E75=""),"",IF(AND($E$3=7,'Marks Entry 7th'!E75=""),"",IF(AND($E$3=6),'Marks Entry 6th'!E75,IF(AND($E$3=7),'Marks Entry 7th'!E75,"")))))</f>
        <v/>
      </c>
      <c r="F76" s="70" t="str">
        <f>IF(OR(B76=0,B76=""),"",IF(AND($E$3=6,'Marks Entry 6th'!D75=""),"",IF(AND($E$3=7,'Marks Entry 7th'!D75=""),"",IF(AND($E$3=6),'Marks Entry 6th'!D75,IF(AND($E$3=7),'Marks Entry 7th'!D75,"")))))</f>
        <v/>
      </c>
      <c r="G76" s="306" t="str">
        <f>IF(OR(B76=0,B76=""),"",IF(AND($E$3=6,'Marks Entry 6th'!F75=""),"",IF(AND($E$3=7,'Marks Entry 7th'!F75=""),"",IF(AND($E$3=6),UPPER('Marks Entry 6th'!F75),IF(AND($E$3=7),UPPER('Marks Entry 7th'!F75),"")))))</f>
        <v/>
      </c>
      <c r="H76" s="306" t="str">
        <f>IF(OR(B76=0,B76=""),"",IF(AND($E$3=6,'Marks Entry 6th'!G75=""),"",IF(AND($E$3=7,'Marks Entry 7th'!G75=""),"",IF(AND($E$3=6),UPPER('Marks Entry 6th'!G75),IF(AND($E$3=7),UPPER('Marks Entry 7th'!G75),"")))))</f>
        <v/>
      </c>
      <c r="I76" s="306" t="str">
        <f>IF(OR(B76=0,B76=""),"",IF(AND($E$3=6,'Marks Entry 6th'!H75=""),"",IF(AND($E$3=7,'Marks Entry 7th'!H75=""),"",IF(AND($E$3=6),UPPER('Marks Entry 6th'!H75),IF(AND($E$3=7),UPPER('Marks Entry 7th'!H75),"")))))</f>
        <v/>
      </c>
      <c r="J76" s="65" t="str">
        <f>IF(OR(B76=0,B76=""),"",IF(AND($E$3=6,'Marks Entry 6th'!J75=""),"",IF(AND($E$3=7,'Marks Entry 7th'!J75=""),"",IF(AND($E$3=6),'Marks Entry 6th'!J75,IF(AND($E$3=7),'Marks Entry 7th'!J75,"")))))</f>
        <v/>
      </c>
      <c r="K76" s="65" t="str">
        <f>IF(OR(B76=0,B76=""),"",IF(AND($E$3=6,'Marks Entry 6th'!K75=""),"",IF(AND($E$3=7,'Marks Entry 7th'!K75=""),"",IF(AND($E$3=6),'Marks Entry 6th'!K75,IF(AND($E$3=7),'Marks Entry 7th'!K75,"")))))</f>
        <v/>
      </c>
      <c r="L76" s="121" t="str">
        <f>IF(OR($E76="",$G76=""),"",IF(AND($E$3=6),'Marks Entry 6th'!L75,IF(AND($E$3=7),'Marks Entry 7th'!L75,"")))</f>
        <v/>
      </c>
      <c r="M76" s="121" t="str">
        <f>IF(OR($E76="",$G76=""),"",IF(AND($E$3=6),'Marks Entry 6th'!M75,IF(AND($E$3=7),'Marks Entry 7th'!M75,"")))</f>
        <v/>
      </c>
      <c r="N76" s="121" t="str">
        <f>IF(OR($E76="",$G76=""),"",IF(AND($E$3=6),'Marks Entry 6th'!N75,IF(AND($E$3=7),'Marks Entry 7th'!N75,"")))</f>
        <v/>
      </c>
      <c r="O76" s="121" t="str">
        <f>IF(OR($E76="",$G76=""),"",IF(AND($E$3=6),'Marks Entry 6th'!O75,IF(AND($E$3=7),'Marks Entry 7th'!O75,"")))</f>
        <v/>
      </c>
      <c r="P76" s="63" t="str">
        <f t="shared" si="95"/>
        <v/>
      </c>
      <c r="Q76" s="121" t="str">
        <f>IF(OR($E76="",$G76=""),"",IF(AND($E$3=6),'Marks Entry 6th'!P75,IF(AND($E$3=7),'Marks Entry 7th'!P75,"")))</f>
        <v/>
      </c>
      <c r="R76" s="121" t="str">
        <f>IF(OR($E76="",$G76=""),"",IF(AND($E$3=6),'Marks Entry 6th'!Q75,IF(AND($E$3=7),'Marks Entry 7th'!Q75,"")))</f>
        <v/>
      </c>
      <c r="S76" s="66" t="str">
        <f t="shared" si="96"/>
        <v/>
      </c>
      <c r="T76" s="63">
        <f t="shared" si="97"/>
        <v>0</v>
      </c>
      <c r="U76" s="68" t="str">
        <f>IF(OR($E76="",$G76=""),"",IF(AND($E$3=6),'Marks Entry 6th'!R75,IF(AND($E$3=7),'Marks Entry 7th'!R75,"")))</f>
        <v/>
      </c>
      <c r="V76" s="68" t="str">
        <f>IF(OR($E76="",$G76=""),"",IF(AND($E$3=6),'Marks Entry 6th'!S75,IF(AND($E$3=7),'Marks Entry 7th'!S75,"")))</f>
        <v/>
      </c>
      <c r="W76" s="67" t="str">
        <f t="shared" si="98"/>
        <v/>
      </c>
      <c r="X76" s="63" t="str">
        <f t="shared" si="99"/>
        <v/>
      </c>
      <c r="Y76" s="109">
        <f t="shared" si="100"/>
        <v>0</v>
      </c>
      <c r="Z76" s="109" t="str">
        <f t="shared" si="101"/>
        <v/>
      </c>
      <c r="AA76" s="109" t="str">
        <f t="shared" si="102"/>
        <v/>
      </c>
      <c r="AB76" s="109" t="str">
        <f t="shared" si="103"/>
        <v/>
      </c>
      <c r="AC76" s="109" t="str">
        <f t="shared" si="104"/>
        <v/>
      </c>
      <c r="AD76" s="111" t="str">
        <f t="shared" si="105"/>
        <v/>
      </c>
      <c r="AE76" s="121" t="str">
        <f>IF(OR($E76="",$G76=""),"",IF(AND($E$3=6),'Marks Entry 6th'!T75,IF(AND($E$3=7),'Marks Entry 7th'!T75,"")))</f>
        <v/>
      </c>
      <c r="AF76" s="121" t="str">
        <f>IF(OR($E76="",$G76=""),"",IF(AND($E$3=6),'Marks Entry 6th'!U75,IF(AND($E$3=7),'Marks Entry 7th'!U75,"")))</f>
        <v/>
      </c>
      <c r="AG76" s="121" t="str">
        <f>IF(OR($E76="",$G76=""),"",IF(AND($E$3=6),'Marks Entry 6th'!V75,IF(AND($E$3=7),'Marks Entry 7th'!V75,"")))</f>
        <v/>
      </c>
      <c r="AH76" s="121" t="str">
        <f>IF(OR($E76="",$G76=""),"",IF(AND($E$3=6),'Marks Entry 6th'!W75,IF(AND($E$3=7),'Marks Entry 7th'!W75,"")))</f>
        <v/>
      </c>
      <c r="AI76" s="63" t="str">
        <f t="shared" si="106"/>
        <v/>
      </c>
      <c r="AJ76" s="121" t="str">
        <f>IF(OR($E76="",$G76=""),"",IF(AND($E$3=6),'Marks Entry 6th'!X75,IF(AND($E$3=7),'Marks Entry 7th'!X75,"")))</f>
        <v/>
      </c>
      <c r="AK76" s="121" t="str">
        <f>IF(OR($E76="",$G76=""),"",IF(AND($E$3=6),'Marks Entry 6th'!Y75,IF(AND($E$3=7),'Marks Entry 7th'!Y75,"")))</f>
        <v/>
      </c>
      <c r="AL76" s="66" t="str">
        <f t="shared" si="107"/>
        <v/>
      </c>
      <c r="AM76" s="63">
        <f t="shared" si="108"/>
        <v>0</v>
      </c>
      <c r="AN76" s="68" t="str">
        <f>IF(OR($E76="",$G76=""),"",IF(AND($E$3=6),'Marks Entry 6th'!Z75,IF(AND($E$3=7),'Marks Entry 7th'!Z75,"")))</f>
        <v/>
      </c>
      <c r="AO76" s="68" t="str">
        <f>IF(OR($E76="",$G76=""),"",IF(AND($E$3=6),'Marks Entry 6th'!AA75,IF(AND($E$3=7),'Marks Entry 7th'!AA75,"")))</f>
        <v/>
      </c>
      <c r="AP76" s="66" t="str">
        <f t="shared" si="109"/>
        <v/>
      </c>
      <c r="AQ76" s="63" t="str">
        <f t="shared" si="110"/>
        <v/>
      </c>
      <c r="AR76" s="109">
        <f t="shared" si="111"/>
        <v>0</v>
      </c>
      <c r="AS76" s="109" t="str">
        <f t="shared" si="112"/>
        <v/>
      </c>
      <c r="AT76" s="109" t="str">
        <f t="shared" si="113"/>
        <v/>
      </c>
      <c r="AU76" s="109" t="str">
        <f t="shared" si="114"/>
        <v/>
      </c>
      <c r="AV76" s="109" t="str">
        <f t="shared" si="115"/>
        <v/>
      </c>
      <c r="AW76" s="111" t="str">
        <f t="shared" si="116"/>
        <v/>
      </c>
      <c r="AX76" s="314" t="str">
        <f>IF(OR($E76="",$G76=""),"",IF(AND($E$3=6),'Marks Entry 6th'!AB75,IF(AND($E$3=7),'Marks Entry 7th'!AB75,"")))</f>
        <v/>
      </c>
      <c r="AY76" s="121" t="str">
        <f>IF(OR($E76="",$G76=""),"",IF(AND($E$3=6),'Marks Entry 6th'!AC75,IF(AND($E$3=7),'Marks Entry 7th'!AC75,"")))</f>
        <v/>
      </c>
      <c r="AZ76" s="121" t="str">
        <f>IF(OR($E76="",$G76=""),"",IF(AND($E$3=6),'Marks Entry 6th'!AD75,IF(AND($E$3=7),'Marks Entry 7th'!AD75,"")))</f>
        <v/>
      </c>
      <c r="BA76" s="121" t="str">
        <f>IF(OR($E76="",$G76=""),"",IF(AND($E$3=6),'Marks Entry 6th'!AE75,IF(AND($E$3=7),'Marks Entry 7th'!AE75,"")))</f>
        <v/>
      </c>
      <c r="BB76" s="121" t="str">
        <f>IF(OR($E76="",$G76=""),"",IF(AND($E$3=6),'Marks Entry 6th'!AF75,IF(AND($E$3=7),'Marks Entry 7th'!AF75,"")))</f>
        <v/>
      </c>
      <c r="BC76" s="63" t="str">
        <f t="shared" si="117"/>
        <v/>
      </c>
      <c r="BD76" s="121" t="str">
        <f>IF(OR($E76="",$G76=""),"",IF(AND($E$3=6),'Marks Entry 6th'!AG75,IF(AND($E$3=7),'Marks Entry 7th'!AG75,"")))</f>
        <v/>
      </c>
      <c r="BE76" s="121" t="str">
        <f>IF(OR($E76="",$G76=""),"",IF(AND($E$3=6),'Marks Entry 6th'!AH75,IF(AND($E$3=7),'Marks Entry 7th'!AH75,"")))</f>
        <v/>
      </c>
      <c r="BF76" s="66" t="str">
        <f t="shared" si="118"/>
        <v/>
      </c>
      <c r="BG76" s="63">
        <f t="shared" si="119"/>
        <v>0</v>
      </c>
      <c r="BH76" s="68" t="str">
        <f>IF(OR($E76="",$G76=""),"",IF(AND($E$3=6),'Marks Entry 6th'!AI75,IF(AND($E$3=7),'Marks Entry 7th'!AI75,"")))</f>
        <v/>
      </c>
      <c r="BI76" s="68" t="str">
        <f>IF(OR($E76="",$G76=""),"",IF(AND($E$3=6),'Marks Entry 6th'!AJ75,IF(AND($E$3=7),'Marks Entry 7th'!AJ75,"")))</f>
        <v/>
      </c>
      <c r="BJ76" s="66" t="str">
        <f t="shared" si="120"/>
        <v/>
      </c>
      <c r="BK76" s="63" t="str">
        <f t="shared" si="121"/>
        <v/>
      </c>
      <c r="BL76" s="109">
        <f t="shared" si="122"/>
        <v>0</v>
      </c>
      <c r="BM76" s="109" t="str">
        <f t="shared" si="123"/>
        <v/>
      </c>
      <c r="BN76" s="109" t="str">
        <f t="shared" si="124"/>
        <v/>
      </c>
      <c r="BO76" s="109" t="str">
        <f t="shared" si="125"/>
        <v/>
      </c>
      <c r="BP76" s="109" t="str">
        <f t="shared" si="126"/>
        <v/>
      </c>
      <c r="BQ76" s="111" t="str">
        <f t="shared" si="127"/>
        <v/>
      </c>
      <c r="BR76" s="121" t="str">
        <f>IF(OR($E76="",$G76=""),"",IF(AND($E$3=6),'Marks Entry 6th'!AK75,IF(AND($E$3=7),'Marks Entry 7th'!AK75,"")))</f>
        <v/>
      </c>
      <c r="BS76" s="121" t="str">
        <f>IF(OR($E76="",$G76=""),"",IF(AND($E$3=6),'Marks Entry 6th'!AL75,IF(AND($E$3=7),'Marks Entry 7th'!AL75,"")))</f>
        <v/>
      </c>
      <c r="BT76" s="121" t="str">
        <f>IF(OR($E76="",$G76=""),"",IF(AND($E$3=6),'Marks Entry 6th'!AM75,IF(AND($E$3=7),'Marks Entry 7th'!AM75,"")))</f>
        <v/>
      </c>
      <c r="BU76" s="121" t="str">
        <f>IF(OR($E76="",$G76=""),"",IF(AND($E$3=6),'Marks Entry 6th'!AN75,IF(AND($E$3=7),'Marks Entry 7th'!AN75,"")))</f>
        <v/>
      </c>
      <c r="BV76" s="63" t="str">
        <f t="shared" si="128"/>
        <v/>
      </c>
      <c r="BW76" s="121" t="str">
        <f>IF(OR($E76="",$G76=""),"",IF(AND($E$3=6),'Marks Entry 6th'!AO75,IF(AND($E$3=7),'Marks Entry 7th'!AO75,"")))</f>
        <v/>
      </c>
      <c r="BX76" s="121" t="str">
        <f>IF(OR($E76="",$G76=""),"",IF(AND($E$3=6),'Marks Entry 6th'!AP75,IF(AND($E$3=7),'Marks Entry 7th'!AP75,"")))</f>
        <v/>
      </c>
      <c r="BY76" s="66" t="str">
        <f t="shared" si="129"/>
        <v/>
      </c>
      <c r="BZ76" s="63">
        <f t="shared" si="130"/>
        <v>0</v>
      </c>
      <c r="CA76" s="68" t="str">
        <f>IF(OR($E76="",$G76=""),"",IF(AND($E$3=6),'Marks Entry 6th'!AQ75,IF(AND($E$3=7),'Marks Entry 7th'!AQ75,"")))</f>
        <v/>
      </c>
      <c r="CB76" s="68" t="str">
        <f>IF(OR($E76="",$G76=""),"",IF(AND($E$3=6),'Marks Entry 6th'!AR75,IF(AND($E$3=7),'Marks Entry 7th'!AR75,"")))</f>
        <v/>
      </c>
      <c r="CC76" s="66" t="str">
        <f t="shared" si="131"/>
        <v/>
      </c>
      <c r="CD76" s="63" t="str">
        <f t="shared" si="132"/>
        <v/>
      </c>
      <c r="CE76" s="109">
        <f t="shared" si="133"/>
        <v>0</v>
      </c>
      <c r="CF76" s="109" t="str">
        <f t="shared" si="134"/>
        <v/>
      </c>
      <c r="CG76" s="109" t="str">
        <f t="shared" si="135"/>
        <v/>
      </c>
      <c r="CH76" s="109" t="str">
        <f t="shared" si="136"/>
        <v/>
      </c>
      <c r="CI76" s="109" t="str">
        <f t="shared" si="137"/>
        <v/>
      </c>
      <c r="CJ76" s="111" t="str">
        <f t="shared" si="138"/>
        <v/>
      </c>
      <c r="CK76" s="121" t="str">
        <f>IF(OR($E76="",$G76=""),"",IF(AND($E$3=6),'Marks Entry 6th'!AS75,IF(AND($E$3=7),'Marks Entry 7th'!AS75,"")))</f>
        <v/>
      </c>
      <c r="CL76" s="121" t="str">
        <f>IF(OR($E76="",$G76=""),"",IF(AND($E$3=6),'Marks Entry 6th'!AT75,IF(AND($E$3=7),'Marks Entry 7th'!AT75,"")))</f>
        <v/>
      </c>
      <c r="CM76" s="121" t="str">
        <f>IF(OR($E76="",$G76=""),"",IF(AND($E$3=6),'Marks Entry 6th'!AU75,IF(AND($E$3=7),'Marks Entry 7th'!AU75,"")))</f>
        <v/>
      </c>
      <c r="CN76" s="121" t="str">
        <f>IF(OR($E76="",$G76=""),"",IF(AND($E$3=6),'Marks Entry 6th'!AV75,IF(AND($E$3=7),'Marks Entry 7th'!AV75,"")))</f>
        <v/>
      </c>
      <c r="CO76" s="63" t="str">
        <f t="shared" si="139"/>
        <v/>
      </c>
      <c r="CP76" s="121" t="str">
        <f>IF(OR($E76="",$G76=""),"",IF(AND($E$3=6),'Marks Entry 6th'!AW75,IF(AND($E$3=7),'Marks Entry 7th'!AW75,"")))</f>
        <v/>
      </c>
      <c r="CQ76" s="121" t="str">
        <f>IF(OR($E76="",$G76=""),"",IF(AND($E$3=6),'Marks Entry 6th'!AX75,IF(AND($E$3=7),'Marks Entry 7th'!AX75,"")))</f>
        <v/>
      </c>
      <c r="CR76" s="66" t="str">
        <f t="shared" si="140"/>
        <v/>
      </c>
      <c r="CS76" s="63">
        <f t="shared" si="141"/>
        <v>0</v>
      </c>
      <c r="CT76" s="68" t="str">
        <f>IF(OR($E76="",$G76=""),"",IF(AND($E$3=6),'Marks Entry 6th'!AY75,IF(AND($E$3=7),'Marks Entry 7th'!AY75,"")))</f>
        <v/>
      </c>
      <c r="CU76" s="68" t="str">
        <f>IF(OR($E76="",$G76=""),"",IF(AND($E$3=6),'Marks Entry 6th'!AZ75,IF(AND($E$3=7),'Marks Entry 7th'!AZ75,"")))</f>
        <v/>
      </c>
      <c r="CV76" s="66" t="str">
        <f t="shared" si="142"/>
        <v/>
      </c>
      <c r="CW76" s="63" t="str">
        <f t="shared" si="143"/>
        <v/>
      </c>
      <c r="CX76" s="109">
        <f t="shared" si="144"/>
        <v>0</v>
      </c>
      <c r="CY76" s="109" t="str">
        <f t="shared" si="145"/>
        <v/>
      </c>
      <c r="CZ76" s="109" t="str">
        <f t="shared" si="146"/>
        <v/>
      </c>
      <c r="DA76" s="109" t="str">
        <f t="shared" si="147"/>
        <v/>
      </c>
      <c r="DB76" s="109" t="str">
        <f t="shared" si="148"/>
        <v/>
      </c>
      <c r="DC76" s="111" t="str">
        <f t="shared" si="149"/>
        <v/>
      </c>
      <c r="DD76" s="121" t="str">
        <f>IF(OR($E76="",$G76=""),"",IF(AND($E$3=6),'Marks Entry 6th'!BA75,IF(AND($E$3=7),'Marks Entry 7th'!BA75,"")))</f>
        <v/>
      </c>
      <c r="DE76" s="121" t="str">
        <f>IF(OR($E76="",$G76=""),"",IF(AND($E$3=6),'Marks Entry 6th'!BB75,IF(AND($E$3=7),'Marks Entry 7th'!BB75,"")))</f>
        <v/>
      </c>
      <c r="DF76" s="121" t="str">
        <f>IF(OR($E76="",$G76=""),"",IF(AND($E$3=6),'Marks Entry 6th'!BC75,IF(AND($E$3=7),'Marks Entry 7th'!BC75,"")))</f>
        <v/>
      </c>
      <c r="DG76" s="121" t="str">
        <f>IF(OR($E76="",$G76=""),"",IF(AND($E$3=6),'Marks Entry 6th'!BD75,IF(AND($E$3=7),'Marks Entry 7th'!BD75,"")))</f>
        <v/>
      </c>
      <c r="DH76" s="63" t="str">
        <f t="shared" si="150"/>
        <v/>
      </c>
      <c r="DI76" s="121" t="str">
        <f>IF(OR($E76="",$G76=""),"",IF(AND($E$3=6),'Marks Entry 6th'!BE75,IF(AND($E$3=7),'Marks Entry 7th'!BE75,"")))</f>
        <v/>
      </c>
      <c r="DJ76" s="121" t="str">
        <f>IF(OR($E76="",$G76=""),"",IF(AND($E$3=6),'Marks Entry 6th'!BF75,IF(AND($E$3=7),'Marks Entry 7th'!BF75,"")))</f>
        <v/>
      </c>
      <c r="DK76" s="66" t="str">
        <f t="shared" si="151"/>
        <v/>
      </c>
      <c r="DL76" s="63">
        <f t="shared" si="152"/>
        <v>0</v>
      </c>
      <c r="DM76" s="68" t="str">
        <f>IF(OR($E76="",$G76=""),"",IF(AND($E$3=6),'Marks Entry 6th'!BG75,IF(AND($E$3=7),'Marks Entry 7th'!BG75,"")))</f>
        <v/>
      </c>
      <c r="DN76" s="68" t="str">
        <f>IF(OR($E76="",$G76=""),"",IF(AND($E$3=6),'Marks Entry 6th'!BH75,IF(AND($E$3=7),'Marks Entry 7th'!BH75,"")))</f>
        <v/>
      </c>
      <c r="DO76" s="66" t="str">
        <f t="shared" si="153"/>
        <v/>
      </c>
      <c r="DP76" s="63" t="str">
        <f t="shared" si="154"/>
        <v/>
      </c>
      <c r="DQ76" s="109">
        <f t="shared" si="155"/>
        <v>0</v>
      </c>
      <c r="DR76" s="109" t="str">
        <f t="shared" si="156"/>
        <v/>
      </c>
      <c r="DS76" s="109" t="str">
        <f t="shared" si="157"/>
        <v/>
      </c>
      <c r="DT76" s="109" t="str">
        <f t="shared" si="158"/>
        <v/>
      </c>
      <c r="DU76" s="109" t="str">
        <f t="shared" si="159"/>
        <v/>
      </c>
      <c r="DV76" s="111" t="str">
        <f t="shared" si="160"/>
        <v/>
      </c>
      <c r="DW76" s="53" t="str">
        <f>IF(OR($E76="",$G76=""),"",IF(AND($E$3=6),'Marks Entry 6th'!BI75,IF(AND($E$3=7),'Marks Entry 7th'!BI75,"")))</f>
        <v/>
      </c>
      <c r="DX76" s="53" t="str">
        <f>IF(OR($E76="",$G76=""),"",IF(AND($E$3=6),'Marks Entry 6th'!BJ75,IF(AND($E$3=7),'Marks Entry 7th'!BJ75,"")))</f>
        <v/>
      </c>
      <c r="DY76" s="53" t="str">
        <f>IF(OR($E76="",$G76=""),"",IF(AND($E$3=6),'Marks Entry 6th'!BK75,IF(AND($E$3=7),'Marks Entry 7th'!BK75,"")))</f>
        <v/>
      </c>
      <c r="DZ76" s="53" t="str">
        <f>IF(OR($E76="",$G76=""),"",IF(AND($E$3=6),'Marks Entry 6th'!BL75,IF(AND($E$3=7),'Marks Entry 7th'!BL75,"")))</f>
        <v/>
      </c>
      <c r="EA76" s="53" t="str">
        <f>IF(OR($E76="",$G76=""),"",IF(AND($E$3=6),'Marks Entry 6th'!BM75,IF(AND($E$3=7),'Marks Entry 7th'!BM75,"")))</f>
        <v/>
      </c>
      <c r="EB76" s="122" t="str">
        <f t="shared" si="161"/>
        <v/>
      </c>
      <c r="EC76" s="123">
        <f t="shared" si="162"/>
        <v>0</v>
      </c>
      <c r="ED76" s="123" t="str">
        <f t="shared" si="163"/>
        <v/>
      </c>
      <c r="EE76" s="123" t="str">
        <f t="shared" si="164"/>
        <v/>
      </c>
      <c r="EF76" s="110" t="str">
        <f t="shared" si="165"/>
        <v/>
      </c>
      <c r="EG76" s="53" t="str">
        <f>IF(OR($E76="",$G76=""),"",IF(AND($E$3=6),'Marks Entry 6th'!BN75,IF(AND($E$3=7),'Marks Entry 7th'!BN75,"")))</f>
        <v/>
      </c>
      <c r="EH76" s="53" t="str">
        <f>IF(OR($E76="",$G76=""),"",IF(AND($E$3=6),'Marks Entry 6th'!BO75,IF(AND($E$3=7),'Marks Entry 7th'!BO75,"")))</f>
        <v/>
      </c>
      <c r="EI76" s="53" t="str">
        <f>IF(OR($E76="",$G76=""),"",IF(AND($E$3=6),'Marks Entry 6th'!BP75,IF(AND($E$3=7),'Marks Entry 7th'!BP75,"")))</f>
        <v/>
      </c>
      <c r="EJ76" s="53" t="str">
        <f>IF(OR($E76="",$G76=""),"",IF(AND($E$3=6),'Marks Entry 6th'!BQ75,IF(AND($E$3=7),'Marks Entry 7th'!BQ75,"")))</f>
        <v/>
      </c>
      <c r="EK76" s="53" t="str">
        <f>IF(OR($E76="",$G76=""),"",IF(AND($E$3=6),'Marks Entry 6th'!BR75,IF(AND($E$3=7),'Marks Entry 7th'!BR75,"")))</f>
        <v/>
      </c>
      <c r="EL76" s="122" t="str">
        <f t="shared" si="166"/>
        <v/>
      </c>
      <c r="EM76" s="123">
        <f t="shared" si="167"/>
        <v>0</v>
      </c>
      <c r="EN76" s="123" t="str">
        <f t="shared" si="168"/>
        <v/>
      </c>
      <c r="EO76" s="123" t="str">
        <f t="shared" si="169"/>
        <v/>
      </c>
      <c r="EP76" s="110" t="str">
        <f t="shared" si="170"/>
        <v/>
      </c>
      <c r="EQ76" s="53" t="str">
        <f>IF(OR($E76="",$G76=""),"",IF(AND($E$3=6),'Marks Entry 6th'!BS75,IF(AND($E$3=7),'Marks Entry 7th'!BS75,"")))</f>
        <v/>
      </c>
      <c r="ER76" s="53" t="str">
        <f>IF(OR($E76="",$G76=""),"",IF(AND($E$3=6),'Marks Entry 6th'!BT75,IF(AND($E$3=7),'Marks Entry 7th'!BT75,"")))</f>
        <v/>
      </c>
      <c r="ES76" s="53" t="str">
        <f>IF(OR($E76="",$G76=""),"",IF(AND($E$3=6),'Marks Entry 6th'!BU75,IF(AND($E$3=7),'Marks Entry 7th'!BU75,"")))</f>
        <v/>
      </c>
      <c r="ET76" s="53" t="str">
        <f>IF(OR($E76="",$G76=""),"",IF(AND($E$3=6),'Marks Entry 6th'!BV75,IF(AND($E$3=7),'Marks Entry 7th'!BV75,"")))</f>
        <v/>
      </c>
      <c r="EU76" s="53" t="str">
        <f>IF(OR($E76="",$G76=""),"",IF(AND($E$3=6),'Marks Entry 6th'!BW75,IF(AND($E$3=7),'Marks Entry 7th'!BW75,"")))</f>
        <v/>
      </c>
      <c r="EV76" s="122" t="str">
        <f t="shared" si="171"/>
        <v/>
      </c>
      <c r="EW76" s="123">
        <f t="shared" si="172"/>
        <v>0</v>
      </c>
      <c r="EX76" s="123" t="str">
        <f t="shared" si="173"/>
        <v/>
      </c>
      <c r="EY76" s="123" t="str">
        <f t="shared" si="174"/>
        <v/>
      </c>
      <c r="EZ76" s="110" t="str">
        <f t="shared" si="175"/>
        <v/>
      </c>
      <c r="FA76" s="373" t="str">
        <f>IF(OR($E76="",$G76=""),"",IF(AND('Marks Entry 6th'!BX75="",'Marks Entry 7th'!BX75=""),"",IF(AND($E$3=6),'Marks Entry 6th'!BX75,IF(AND($E$3=7),'Marks Entry 7th'!BX75,""))))</f>
        <v/>
      </c>
      <c r="FB76" s="373" t="str">
        <f>IF(OR($E76="",$G76=""),"",IF(AND('Marks Entry 6th'!BY75="",'Marks Entry 7th'!BY75=""),"",IF(AND($E$3=6),'Marks Entry 6th'!BY75,IF(AND($E$3=7),'Marks Entry 7th'!BY75,""))))</f>
        <v/>
      </c>
      <c r="FC76" s="374" t="str">
        <f t="shared" si="176"/>
        <v/>
      </c>
      <c r="FD76" s="110" t="str">
        <f t="shared" si="177"/>
        <v/>
      </c>
      <c r="FE76" s="373" t="str">
        <f>IF(OR($E76="",$G76=""),"",IF(AND('Marks Entry 6th'!BZ75="",'Marks Entry 7th'!BZ75=""),"",IF(AND($E$3=6),'Marks Entry 6th'!BZ75,IF(AND($E$3=7),'Marks Entry 7th'!BZ75,""))))</f>
        <v/>
      </c>
      <c r="FF76" s="373" t="str">
        <f>IF(OR($E76="",$G76=""),"",IF(AND('Marks Entry 6th'!CA75="",'Marks Entry 7th'!CA75=""),"",IF(AND($E$3=6),'Marks Entry 6th'!CA75,IF(AND($E$3=7),'Marks Entry 7th'!CA75,""))))</f>
        <v/>
      </c>
      <c r="FG76" s="374" t="str">
        <f t="shared" si="178"/>
        <v/>
      </c>
      <c r="FH76" s="110" t="str">
        <f t="shared" si="179"/>
        <v/>
      </c>
      <c r="FI76" s="79" t="str">
        <f t="shared" si="180"/>
        <v/>
      </c>
      <c r="FJ76" s="335" t="str">
        <f t="shared" si="181"/>
        <v/>
      </c>
      <c r="FK76" s="85" t="str">
        <f t="shared" si="182"/>
        <v/>
      </c>
      <c r="FL76" s="226" t="str">
        <f t="shared" si="183"/>
        <v/>
      </c>
      <c r="FM76" s="86" t="str">
        <f t="shared" si="184"/>
        <v/>
      </c>
      <c r="FN76" s="334" t="str">
        <f>IFERROR(IF(B76="NSO","NSO",IF(OR(D76="",G76="",F76=""),"",IF(AND(FJ76&gt;=36,'Master sheet'!$D$11="Hindi"),"कक्षा क्रमोन्नत",IF(AND(FJ76&gt;=36,'Master sheet'!$D$11="English"),"Promoted",IF(AND(FJ76&lt;36,'Master sheet'!$D$11="Hindi"),"पुनः परीक्षा","Re-Exam"))))),"")</f>
        <v/>
      </c>
      <c r="FO76" s="54" t="str">
        <f>IF(OR($E76="",$G76=""),"",IF(AND($E$3=6,'Marks Entry 6th'!CB75=""),"",IF(AND($E$3=7,'Marks Entry 7th'!CB75=""),"",IF(AND($E$3=6),'Marks Entry 6th'!CB75,IF(AND($E$3=7),'Marks Entry 7th'!CB75,"")))))</f>
        <v/>
      </c>
      <c r="FP76" s="54" t="str">
        <f>IF(OR($E76="",$G76=""),"",IF(AND($E$3=6,'Marks Entry 6th'!CC75=""),"",IF(AND($E$3=7,'Marks Entry 7th'!CC75=""),"",IF(AND($E$3=6),'Marks Entry 6th'!CC75,IF(AND($E$3=7),'Marks Entry 7th'!CC75,"")))))</f>
        <v/>
      </c>
      <c r="FQ76" s="55"/>
      <c r="FY76" s="57">
        <f>IF(AND($E$3=6),'Marks Entry 6th'!I75,IF(AND($E$3=7),'Marks Entry 7th'!I75,""))</f>
        <v>0</v>
      </c>
      <c r="FZ76" s="57">
        <f t="shared" si="185"/>
        <v>0</v>
      </c>
    </row>
    <row r="77" spans="1:182" ht="18.95" customHeight="1">
      <c r="A77" s="69">
        <v>70</v>
      </c>
      <c r="B77" s="69" t="str">
        <f>IF(OR(FY77=0,FY77=""),"",IF(AND($E$3=6),'Marks Entry 6th'!I76,IF(AND($E$3=7),'Marks Entry 7th'!I76,"")))</f>
        <v/>
      </c>
      <c r="C77" s="70" t="str">
        <f>IF(OR(B77=0,B77=""),"",IF(AND($E$3=6,'Marks Entry 6th'!B76=""),"",IF(AND($E$3=7,'Marks Entry 7th'!B76=""),"",IF(AND($E$3=6,'Marks Entry 6th'!B76),'Marks Entry 6th'!B76,IF(AND($E$3=7),'Marks Entry 7th'!B76,"")))))</f>
        <v/>
      </c>
      <c r="D77" s="70" t="str">
        <f>IF(OR(B77=0,B77=""),"",IF(AND($E$3=6,'Marks Entry 6th'!C76=""),"",IF(AND($E$3=7,'Marks Entry 7th'!C76=""),"",IF(AND($E$3=6),'Marks Entry 6th'!C76,IF(AND($E$3=7),'Marks Entry 7th'!C76,"")))))</f>
        <v/>
      </c>
      <c r="E77" s="307" t="str">
        <f>IF(OR(B77=0,B77=""),"",IF(AND($E$3=6,'Marks Entry 6th'!E76=""),"",IF(AND($E$3=7,'Marks Entry 7th'!E76=""),"",IF(AND($E$3=6),'Marks Entry 6th'!E76,IF(AND($E$3=7),'Marks Entry 7th'!E76,"")))))</f>
        <v/>
      </c>
      <c r="F77" s="70" t="str">
        <f>IF(OR(B77=0,B77=""),"",IF(AND($E$3=6,'Marks Entry 6th'!D76=""),"",IF(AND($E$3=7,'Marks Entry 7th'!D76=""),"",IF(AND($E$3=6),'Marks Entry 6th'!D76,IF(AND($E$3=7),'Marks Entry 7th'!D76,"")))))</f>
        <v/>
      </c>
      <c r="G77" s="306" t="str">
        <f>IF(OR(B77=0,B77=""),"",IF(AND($E$3=6,'Marks Entry 6th'!F76=""),"",IF(AND($E$3=7,'Marks Entry 7th'!F76=""),"",IF(AND($E$3=6),UPPER('Marks Entry 6th'!F76),IF(AND($E$3=7),UPPER('Marks Entry 7th'!F76),"")))))</f>
        <v/>
      </c>
      <c r="H77" s="306" t="str">
        <f>IF(OR(B77=0,B77=""),"",IF(AND($E$3=6,'Marks Entry 6th'!G76=""),"",IF(AND($E$3=7,'Marks Entry 7th'!G76=""),"",IF(AND($E$3=6),UPPER('Marks Entry 6th'!G76),IF(AND($E$3=7),UPPER('Marks Entry 7th'!G76),"")))))</f>
        <v/>
      </c>
      <c r="I77" s="306" t="str">
        <f>IF(OR(B77=0,B77=""),"",IF(AND($E$3=6,'Marks Entry 6th'!H76=""),"",IF(AND($E$3=7,'Marks Entry 7th'!H76=""),"",IF(AND($E$3=6),UPPER('Marks Entry 6th'!H76),IF(AND($E$3=7),UPPER('Marks Entry 7th'!H76),"")))))</f>
        <v/>
      </c>
      <c r="J77" s="65" t="str">
        <f>IF(OR(B77=0,B77=""),"",IF(AND($E$3=6,'Marks Entry 6th'!J76=""),"",IF(AND($E$3=7,'Marks Entry 7th'!J76=""),"",IF(AND($E$3=6),'Marks Entry 6th'!J76,IF(AND($E$3=7),'Marks Entry 7th'!J76,"")))))</f>
        <v/>
      </c>
      <c r="K77" s="65" t="str">
        <f>IF(OR(B77=0,B77=""),"",IF(AND($E$3=6,'Marks Entry 6th'!K76=""),"",IF(AND($E$3=7,'Marks Entry 7th'!K76=""),"",IF(AND($E$3=6),'Marks Entry 6th'!K76,IF(AND($E$3=7),'Marks Entry 7th'!K76,"")))))</f>
        <v/>
      </c>
      <c r="L77" s="121" t="str">
        <f>IF(OR($E77="",$G77=""),"",IF(AND($E$3=6),'Marks Entry 6th'!L76,IF(AND($E$3=7),'Marks Entry 7th'!L76,"")))</f>
        <v/>
      </c>
      <c r="M77" s="121" t="str">
        <f>IF(OR($E77="",$G77=""),"",IF(AND($E$3=6),'Marks Entry 6th'!M76,IF(AND($E$3=7),'Marks Entry 7th'!M76,"")))</f>
        <v/>
      </c>
      <c r="N77" s="121" t="str">
        <f>IF(OR($E77="",$G77=""),"",IF(AND($E$3=6),'Marks Entry 6th'!N76,IF(AND($E$3=7),'Marks Entry 7th'!N76,"")))</f>
        <v/>
      </c>
      <c r="O77" s="121" t="str">
        <f>IF(OR($E77="",$G77=""),"",IF(AND($E$3=6),'Marks Entry 6th'!O76,IF(AND($E$3=7),'Marks Entry 7th'!O76,"")))</f>
        <v/>
      </c>
      <c r="P77" s="63" t="str">
        <f t="shared" si="95"/>
        <v/>
      </c>
      <c r="Q77" s="121" t="str">
        <f>IF(OR($E77="",$G77=""),"",IF(AND($E$3=6),'Marks Entry 6th'!P76,IF(AND($E$3=7),'Marks Entry 7th'!P76,"")))</f>
        <v/>
      </c>
      <c r="R77" s="121" t="str">
        <f>IF(OR($E77="",$G77=""),"",IF(AND($E$3=6),'Marks Entry 6th'!Q76,IF(AND($E$3=7),'Marks Entry 7th'!Q76,"")))</f>
        <v/>
      </c>
      <c r="S77" s="66" t="str">
        <f t="shared" si="96"/>
        <v/>
      </c>
      <c r="T77" s="63">
        <f t="shared" si="97"/>
        <v>0</v>
      </c>
      <c r="U77" s="68" t="str">
        <f>IF(OR($E77="",$G77=""),"",IF(AND($E$3=6),'Marks Entry 6th'!R76,IF(AND($E$3=7),'Marks Entry 7th'!R76,"")))</f>
        <v/>
      </c>
      <c r="V77" s="68" t="str">
        <f>IF(OR($E77="",$G77=""),"",IF(AND($E$3=6),'Marks Entry 6th'!S76,IF(AND($E$3=7),'Marks Entry 7th'!S76,"")))</f>
        <v/>
      </c>
      <c r="W77" s="67" t="str">
        <f t="shared" si="98"/>
        <v/>
      </c>
      <c r="X77" s="63" t="str">
        <f t="shared" si="99"/>
        <v/>
      </c>
      <c r="Y77" s="109">
        <f t="shared" si="100"/>
        <v>0</v>
      </c>
      <c r="Z77" s="109" t="str">
        <f t="shared" si="101"/>
        <v/>
      </c>
      <c r="AA77" s="109" t="str">
        <f t="shared" si="102"/>
        <v/>
      </c>
      <c r="AB77" s="109" t="str">
        <f t="shared" si="103"/>
        <v/>
      </c>
      <c r="AC77" s="109" t="str">
        <f t="shared" si="104"/>
        <v/>
      </c>
      <c r="AD77" s="111" t="str">
        <f t="shared" si="105"/>
        <v/>
      </c>
      <c r="AE77" s="121" t="str">
        <f>IF(OR($E77="",$G77=""),"",IF(AND($E$3=6),'Marks Entry 6th'!T76,IF(AND($E$3=7),'Marks Entry 7th'!T76,"")))</f>
        <v/>
      </c>
      <c r="AF77" s="121" t="str">
        <f>IF(OR($E77="",$G77=""),"",IF(AND($E$3=6),'Marks Entry 6th'!U76,IF(AND($E$3=7),'Marks Entry 7th'!U76,"")))</f>
        <v/>
      </c>
      <c r="AG77" s="121" t="str">
        <f>IF(OR($E77="",$G77=""),"",IF(AND($E$3=6),'Marks Entry 6th'!V76,IF(AND($E$3=7),'Marks Entry 7th'!V76,"")))</f>
        <v/>
      </c>
      <c r="AH77" s="121" t="str">
        <f>IF(OR($E77="",$G77=""),"",IF(AND($E$3=6),'Marks Entry 6th'!W76,IF(AND($E$3=7),'Marks Entry 7th'!W76,"")))</f>
        <v/>
      </c>
      <c r="AI77" s="63" t="str">
        <f t="shared" si="106"/>
        <v/>
      </c>
      <c r="AJ77" s="121" t="str">
        <f>IF(OR($E77="",$G77=""),"",IF(AND($E$3=6),'Marks Entry 6th'!X76,IF(AND($E$3=7),'Marks Entry 7th'!X76,"")))</f>
        <v/>
      </c>
      <c r="AK77" s="121" t="str">
        <f>IF(OR($E77="",$G77=""),"",IF(AND($E$3=6),'Marks Entry 6th'!Y76,IF(AND($E$3=7),'Marks Entry 7th'!Y76,"")))</f>
        <v/>
      </c>
      <c r="AL77" s="66" t="str">
        <f t="shared" si="107"/>
        <v/>
      </c>
      <c r="AM77" s="63">
        <f t="shared" si="108"/>
        <v>0</v>
      </c>
      <c r="AN77" s="68" t="str">
        <f>IF(OR($E77="",$G77=""),"",IF(AND($E$3=6),'Marks Entry 6th'!Z76,IF(AND($E$3=7),'Marks Entry 7th'!Z76,"")))</f>
        <v/>
      </c>
      <c r="AO77" s="68" t="str">
        <f>IF(OR($E77="",$G77=""),"",IF(AND($E$3=6),'Marks Entry 6th'!AA76,IF(AND($E$3=7),'Marks Entry 7th'!AA76,"")))</f>
        <v/>
      </c>
      <c r="AP77" s="66" t="str">
        <f t="shared" si="109"/>
        <v/>
      </c>
      <c r="AQ77" s="63" t="str">
        <f t="shared" si="110"/>
        <v/>
      </c>
      <c r="AR77" s="109">
        <f t="shared" si="111"/>
        <v>0</v>
      </c>
      <c r="AS77" s="109" t="str">
        <f t="shared" si="112"/>
        <v/>
      </c>
      <c r="AT77" s="109" t="str">
        <f t="shared" si="113"/>
        <v/>
      </c>
      <c r="AU77" s="109" t="str">
        <f t="shared" si="114"/>
        <v/>
      </c>
      <c r="AV77" s="109" t="str">
        <f t="shared" si="115"/>
        <v/>
      </c>
      <c r="AW77" s="111" t="str">
        <f t="shared" si="116"/>
        <v/>
      </c>
      <c r="AX77" s="314" t="str">
        <f>IF(OR($E77="",$G77=""),"",IF(AND($E$3=6),'Marks Entry 6th'!AB76,IF(AND($E$3=7),'Marks Entry 7th'!AB76,"")))</f>
        <v/>
      </c>
      <c r="AY77" s="121" t="str">
        <f>IF(OR($E77="",$G77=""),"",IF(AND($E$3=6),'Marks Entry 6th'!AC76,IF(AND($E$3=7),'Marks Entry 7th'!AC76,"")))</f>
        <v/>
      </c>
      <c r="AZ77" s="121" t="str">
        <f>IF(OR($E77="",$G77=""),"",IF(AND($E$3=6),'Marks Entry 6th'!AD76,IF(AND($E$3=7),'Marks Entry 7th'!AD76,"")))</f>
        <v/>
      </c>
      <c r="BA77" s="121" t="str">
        <f>IF(OR($E77="",$G77=""),"",IF(AND($E$3=6),'Marks Entry 6th'!AE76,IF(AND($E$3=7),'Marks Entry 7th'!AE76,"")))</f>
        <v/>
      </c>
      <c r="BB77" s="121" t="str">
        <f>IF(OR($E77="",$G77=""),"",IF(AND($E$3=6),'Marks Entry 6th'!AF76,IF(AND($E$3=7),'Marks Entry 7th'!AF76,"")))</f>
        <v/>
      </c>
      <c r="BC77" s="63" t="str">
        <f t="shared" si="117"/>
        <v/>
      </c>
      <c r="BD77" s="121" t="str">
        <f>IF(OR($E77="",$G77=""),"",IF(AND($E$3=6),'Marks Entry 6th'!AG76,IF(AND($E$3=7),'Marks Entry 7th'!AG76,"")))</f>
        <v/>
      </c>
      <c r="BE77" s="121" t="str">
        <f>IF(OR($E77="",$G77=""),"",IF(AND($E$3=6),'Marks Entry 6th'!AH76,IF(AND($E$3=7),'Marks Entry 7th'!AH76,"")))</f>
        <v/>
      </c>
      <c r="BF77" s="66" t="str">
        <f t="shared" si="118"/>
        <v/>
      </c>
      <c r="BG77" s="63">
        <f t="shared" si="119"/>
        <v>0</v>
      </c>
      <c r="BH77" s="68" t="str">
        <f>IF(OR($E77="",$G77=""),"",IF(AND($E$3=6),'Marks Entry 6th'!AI76,IF(AND($E$3=7),'Marks Entry 7th'!AI76,"")))</f>
        <v/>
      </c>
      <c r="BI77" s="68" t="str">
        <f>IF(OR($E77="",$G77=""),"",IF(AND($E$3=6),'Marks Entry 6th'!AJ76,IF(AND($E$3=7),'Marks Entry 7th'!AJ76,"")))</f>
        <v/>
      </c>
      <c r="BJ77" s="66" t="str">
        <f t="shared" si="120"/>
        <v/>
      </c>
      <c r="BK77" s="63" t="str">
        <f t="shared" si="121"/>
        <v/>
      </c>
      <c r="BL77" s="109">
        <f t="shared" si="122"/>
        <v>0</v>
      </c>
      <c r="BM77" s="109" t="str">
        <f t="shared" si="123"/>
        <v/>
      </c>
      <c r="BN77" s="109" t="str">
        <f t="shared" si="124"/>
        <v/>
      </c>
      <c r="BO77" s="109" t="str">
        <f t="shared" si="125"/>
        <v/>
      </c>
      <c r="BP77" s="109" t="str">
        <f t="shared" si="126"/>
        <v/>
      </c>
      <c r="BQ77" s="111" t="str">
        <f t="shared" si="127"/>
        <v/>
      </c>
      <c r="BR77" s="121" t="str">
        <f>IF(OR($E77="",$G77=""),"",IF(AND($E$3=6),'Marks Entry 6th'!AK76,IF(AND($E$3=7),'Marks Entry 7th'!AK76,"")))</f>
        <v/>
      </c>
      <c r="BS77" s="121" t="str">
        <f>IF(OR($E77="",$G77=""),"",IF(AND($E$3=6),'Marks Entry 6th'!AL76,IF(AND($E$3=7),'Marks Entry 7th'!AL76,"")))</f>
        <v/>
      </c>
      <c r="BT77" s="121" t="str">
        <f>IF(OR($E77="",$G77=""),"",IF(AND($E$3=6),'Marks Entry 6th'!AM76,IF(AND($E$3=7),'Marks Entry 7th'!AM76,"")))</f>
        <v/>
      </c>
      <c r="BU77" s="121" t="str">
        <f>IF(OR($E77="",$G77=""),"",IF(AND($E$3=6),'Marks Entry 6th'!AN76,IF(AND($E$3=7),'Marks Entry 7th'!AN76,"")))</f>
        <v/>
      </c>
      <c r="BV77" s="63" t="str">
        <f t="shared" si="128"/>
        <v/>
      </c>
      <c r="BW77" s="121" t="str">
        <f>IF(OR($E77="",$G77=""),"",IF(AND($E$3=6),'Marks Entry 6th'!AO76,IF(AND($E$3=7),'Marks Entry 7th'!AO76,"")))</f>
        <v/>
      </c>
      <c r="BX77" s="121" t="str">
        <f>IF(OR($E77="",$G77=""),"",IF(AND($E$3=6),'Marks Entry 6th'!AP76,IF(AND($E$3=7),'Marks Entry 7th'!AP76,"")))</f>
        <v/>
      </c>
      <c r="BY77" s="66" t="str">
        <f t="shared" si="129"/>
        <v/>
      </c>
      <c r="BZ77" s="63">
        <f t="shared" si="130"/>
        <v>0</v>
      </c>
      <c r="CA77" s="68" t="str">
        <f>IF(OR($E77="",$G77=""),"",IF(AND($E$3=6),'Marks Entry 6th'!AQ76,IF(AND($E$3=7),'Marks Entry 7th'!AQ76,"")))</f>
        <v/>
      </c>
      <c r="CB77" s="68" t="str">
        <f>IF(OR($E77="",$G77=""),"",IF(AND($E$3=6),'Marks Entry 6th'!AR76,IF(AND($E$3=7),'Marks Entry 7th'!AR76,"")))</f>
        <v/>
      </c>
      <c r="CC77" s="66" t="str">
        <f t="shared" si="131"/>
        <v/>
      </c>
      <c r="CD77" s="63" t="str">
        <f t="shared" si="132"/>
        <v/>
      </c>
      <c r="CE77" s="109">
        <f t="shared" si="133"/>
        <v>0</v>
      </c>
      <c r="CF77" s="109" t="str">
        <f t="shared" si="134"/>
        <v/>
      </c>
      <c r="CG77" s="109" t="str">
        <f t="shared" si="135"/>
        <v/>
      </c>
      <c r="CH77" s="109" t="str">
        <f t="shared" si="136"/>
        <v/>
      </c>
      <c r="CI77" s="109" t="str">
        <f t="shared" si="137"/>
        <v/>
      </c>
      <c r="CJ77" s="111" t="str">
        <f t="shared" si="138"/>
        <v/>
      </c>
      <c r="CK77" s="121" t="str">
        <f>IF(OR($E77="",$G77=""),"",IF(AND($E$3=6),'Marks Entry 6th'!AS76,IF(AND($E$3=7),'Marks Entry 7th'!AS76,"")))</f>
        <v/>
      </c>
      <c r="CL77" s="121" t="str">
        <f>IF(OR($E77="",$G77=""),"",IF(AND($E$3=6),'Marks Entry 6th'!AT76,IF(AND($E$3=7),'Marks Entry 7th'!AT76,"")))</f>
        <v/>
      </c>
      <c r="CM77" s="121" t="str">
        <f>IF(OR($E77="",$G77=""),"",IF(AND($E$3=6),'Marks Entry 6th'!AU76,IF(AND($E$3=7),'Marks Entry 7th'!AU76,"")))</f>
        <v/>
      </c>
      <c r="CN77" s="121" t="str">
        <f>IF(OR($E77="",$G77=""),"",IF(AND($E$3=6),'Marks Entry 6th'!AV76,IF(AND($E$3=7),'Marks Entry 7th'!AV76,"")))</f>
        <v/>
      </c>
      <c r="CO77" s="63" t="str">
        <f t="shared" si="139"/>
        <v/>
      </c>
      <c r="CP77" s="121" t="str">
        <f>IF(OR($E77="",$G77=""),"",IF(AND($E$3=6),'Marks Entry 6th'!AW76,IF(AND($E$3=7),'Marks Entry 7th'!AW76,"")))</f>
        <v/>
      </c>
      <c r="CQ77" s="121" t="str">
        <f>IF(OR($E77="",$G77=""),"",IF(AND($E$3=6),'Marks Entry 6th'!AX76,IF(AND($E$3=7),'Marks Entry 7th'!AX76,"")))</f>
        <v/>
      </c>
      <c r="CR77" s="66" t="str">
        <f t="shared" si="140"/>
        <v/>
      </c>
      <c r="CS77" s="63">
        <f t="shared" si="141"/>
        <v>0</v>
      </c>
      <c r="CT77" s="68" t="str">
        <f>IF(OR($E77="",$G77=""),"",IF(AND($E$3=6),'Marks Entry 6th'!AY76,IF(AND($E$3=7),'Marks Entry 7th'!AY76,"")))</f>
        <v/>
      </c>
      <c r="CU77" s="68" t="str">
        <f>IF(OR($E77="",$G77=""),"",IF(AND($E$3=6),'Marks Entry 6th'!AZ76,IF(AND($E$3=7),'Marks Entry 7th'!AZ76,"")))</f>
        <v/>
      </c>
      <c r="CV77" s="66" t="str">
        <f t="shared" si="142"/>
        <v/>
      </c>
      <c r="CW77" s="63" t="str">
        <f t="shared" si="143"/>
        <v/>
      </c>
      <c r="CX77" s="109">
        <f t="shared" si="144"/>
        <v>0</v>
      </c>
      <c r="CY77" s="109" t="str">
        <f t="shared" si="145"/>
        <v/>
      </c>
      <c r="CZ77" s="109" t="str">
        <f t="shared" si="146"/>
        <v/>
      </c>
      <c r="DA77" s="109" t="str">
        <f t="shared" si="147"/>
        <v/>
      </c>
      <c r="DB77" s="109" t="str">
        <f t="shared" si="148"/>
        <v/>
      </c>
      <c r="DC77" s="111" t="str">
        <f t="shared" si="149"/>
        <v/>
      </c>
      <c r="DD77" s="121" t="str">
        <f>IF(OR($E77="",$G77=""),"",IF(AND($E$3=6),'Marks Entry 6th'!BA76,IF(AND($E$3=7),'Marks Entry 7th'!BA76,"")))</f>
        <v/>
      </c>
      <c r="DE77" s="121" t="str">
        <f>IF(OR($E77="",$G77=""),"",IF(AND($E$3=6),'Marks Entry 6th'!BB76,IF(AND($E$3=7),'Marks Entry 7th'!BB76,"")))</f>
        <v/>
      </c>
      <c r="DF77" s="121" t="str">
        <f>IF(OR($E77="",$G77=""),"",IF(AND($E$3=6),'Marks Entry 6th'!BC76,IF(AND($E$3=7),'Marks Entry 7th'!BC76,"")))</f>
        <v/>
      </c>
      <c r="DG77" s="121" t="str">
        <f>IF(OR($E77="",$G77=""),"",IF(AND($E$3=6),'Marks Entry 6th'!BD76,IF(AND($E$3=7),'Marks Entry 7th'!BD76,"")))</f>
        <v/>
      </c>
      <c r="DH77" s="63" t="str">
        <f t="shared" si="150"/>
        <v/>
      </c>
      <c r="DI77" s="121" t="str">
        <f>IF(OR($E77="",$G77=""),"",IF(AND($E$3=6),'Marks Entry 6th'!BE76,IF(AND($E$3=7),'Marks Entry 7th'!BE76,"")))</f>
        <v/>
      </c>
      <c r="DJ77" s="121" t="str">
        <f>IF(OR($E77="",$G77=""),"",IF(AND($E$3=6),'Marks Entry 6th'!BF76,IF(AND($E$3=7),'Marks Entry 7th'!BF76,"")))</f>
        <v/>
      </c>
      <c r="DK77" s="66" t="str">
        <f t="shared" si="151"/>
        <v/>
      </c>
      <c r="DL77" s="63">
        <f t="shared" si="152"/>
        <v>0</v>
      </c>
      <c r="DM77" s="68" t="str">
        <f>IF(OR($E77="",$G77=""),"",IF(AND($E$3=6),'Marks Entry 6th'!BG76,IF(AND($E$3=7),'Marks Entry 7th'!BG76,"")))</f>
        <v/>
      </c>
      <c r="DN77" s="68" t="str">
        <f>IF(OR($E77="",$G77=""),"",IF(AND($E$3=6),'Marks Entry 6th'!BH76,IF(AND($E$3=7),'Marks Entry 7th'!BH76,"")))</f>
        <v/>
      </c>
      <c r="DO77" s="66" t="str">
        <f t="shared" si="153"/>
        <v/>
      </c>
      <c r="DP77" s="63" t="str">
        <f t="shared" si="154"/>
        <v/>
      </c>
      <c r="DQ77" s="109">
        <f t="shared" si="155"/>
        <v>0</v>
      </c>
      <c r="DR77" s="109" t="str">
        <f t="shared" si="156"/>
        <v/>
      </c>
      <c r="DS77" s="109" t="str">
        <f t="shared" si="157"/>
        <v/>
      </c>
      <c r="DT77" s="109" t="str">
        <f t="shared" si="158"/>
        <v/>
      </c>
      <c r="DU77" s="109" t="str">
        <f t="shared" si="159"/>
        <v/>
      </c>
      <c r="DV77" s="111" t="str">
        <f t="shared" si="160"/>
        <v/>
      </c>
      <c r="DW77" s="53" t="str">
        <f>IF(OR($E77="",$G77=""),"",IF(AND($E$3=6),'Marks Entry 6th'!BI76,IF(AND($E$3=7),'Marks Entry 7th'!BI76,"")))</f>
        <v/>
      </c>
      <c r="DX77" s="53" t="str">
        <f>IF(OR($E77="",$G77=""),"",IF(AND($E$3=6),'Marks Entry 6th'!BJ76,IF(AND($E$3=7),'Marks Entry 7th'!BJ76,"")))</f>
        <v/>
      </c>
      <c r="DY77" s="53" t="str">
        <f>IF(OR($E77="",$G77=""),"",IF(AND($E$3=6),'Marks Entry 6th'!BK76,IF(AND($E$3=7),'Marks Entry 7th'!BK76,"")))</f>
        <v/>
      </c>
      <c r="DZ77" s="53" t="str">
        <f>IF(OR($E77="",$G77=""),"",IF(AND($E$3=6),'Marks Entry 6th'!BL76,IF(AND($E$3=7),'Marks Entry 7th'!BL76,"")))</f>
        <v/>
      </c>
      <c r="EA77" s="53" t="str">
        <f>IF(OR($E77="",$G77=""),"",IF(AND($E$3=6),'Marks Entry 6th'!BM76,IF(AND($E$3=7),'Marks Entry 7th'!BM76,"")))</f>
        <v/>
      </c>
      <c r="EB77" s="122" t="str">
        <f t="shared" si="161"/>
        <v/>
      </c>
      <c r="EC77" s="123">
        <f t="shared" si="162"/>
        <v>0</v>
      </c>
      <c r="ED77" s="123" t="str">
        <f t="shared" si="163"/>
        <v/>
      </c>
      <c r="EE77" s="123" t="str">
        <f t="shared" si="164"/>
        <v/>
      </c>
      <c r="EF77" s="110" t="str">
        <f t="shared" si="165"/>
        <v/>
      </c>
      <c r="EG77" s="53" t="str">
        <f>IF(OR($E77="",$G77=""),"",IF(AND($E$3=6),'Marks Entry 6th'!BN76,IF(AND($E$3=7),'Marks Entry 7th'!BN76,"")))</f>
        <v/>
      </c>
      <c r="EH77" s="53" t="str">
        <f>IF(OR($E77="",$G77=""),"",IF(AND($E$3=6),'Marks Entry 6th'!BO76,IF(AND($E$3=7),'Marks Entry 7th'!BO76,"")))</f>
        <v/>
      </c>
      <c r="EI77" s="53" t="str">
        <f>IF(OR($E77="",$G77=""),"",IF(AND($E$3=6),'Marks Entry 6th'!BP76,IF(AND($E$3=7),'Marks Entry 7th'!BP76,"")))</f>
        <v/>
      </c>
      <c r="EJ77" s="53" t="str">
        <f>IF(OR($E77="",$G77=""),"",IF(AND($E$3=6),'Marks Entry 6th'!BQ76,IF(AND($E$3=7),'Marks Entry 7th'!BQ76,"")))</f>
        <v/>
      </c>
      <c r="EK77" s="53" t="str">
        <f>IF(OR($E77="",$G77=""),"",IF(AND($E$3=6),'Marks Entry 6th'!BR76,IF(AND($E$3=7),'Marks Entry 7th'!BR76,"")))</f>
        <v/>
      </c>
      <c r="EL77" s="122" t="str">
        <f t="shared" si="166"/>
        <v/>
      </c>
      <c r="EM77" s="123">
        <f t="shared" si="167"/>
        <v>0</v>
      </c>
      <c r="EN77" s="123" t="str">
        <f t="shared" si="168"/>
        <v/>
      </c>
      <c r="EO77" s="123" t="str">
        <f t="shared" si="169"/>
        <v/>
      </c>
      <c r="EP77" s="110" t="str">
        <f t="shared" si="170"/>
        <v/>
      </c>
      <c r="EQ77" s="53" t="str">
        <f>IF(OR($E77="",$G77=""),"",IF(AND($E$3=6),'Marks Entry 6th'!BS76,IF(AND($E$3=7),'Marks Entry 7th'!BS76,"")))</f>
        <v/>
      </c>
      <c r="ER77" s="53" t="str">
        <f>IF(OR($E77="",$G77=""),"",IF(AND($E$3=6),'Marks Entry 6th'!BT76,IF(AND($E$3=7),'Marks Entry 7th'!BT76,"")))</f>
        <v/>
      </c>
      <c r="ES77" s="53" t="str">
        <f>IF(OR($E77="",$G77=""),"",IF(AND($E$3=6),'Marks Entry 6th'!BU76,IF(AND($E$3=7),'Marks Entry 7th'!BU76,"")))</f>
        <v/>
      </c>
      <c r="ET77" s="53" t="str">
        <f>IF(OR($E77="",$G77=""),"",IF(AND($E$3=6),'Marks Entry 6th'!BV76,IF(AND($E$3=7),'Marks Entry 7th'!BV76,"")))</f>
        <v/>
      </c>
      <c r="EU77" s="53" t="str">
        <f>IF(OR($E77="",$G77=""),"",IF(AND($E$3=6),'Marks Entry 6th'!BW76,IF(AND($E$3=7),'Marks Entry 7th'!BW76,"")))</f>
        <v/>
      </c>
      <c r="EV77" s="122" t="str">
        <f t="shared" si="171"/>
        <v/>
      </c>
      <c r="EW77" s="123">
        <f t="shared" si="172"/>
        <v>0</v>
      </c>
      <c r="EX77" s="123" t="str">
        <f t="shared" si="173"/>
        <v/>
      </c>
      <c r="EY77" s="123" t="str">
        <f t="shared" si="174"/>
        <v/>
      </c>
      <c r="EZ77" s="110" t="str">
        <f t="shared" si="175"/>
        <v/>
      </c>
      <c r="FA77" s="373" t="str">
        <f>IF(OR($E77="",$G77=""),"",IF(AND('Marks Entry 6th'!BX76="",'Marks Entry 7th'!BX76=""),"",IF(AND($E$3=6),'Marks Entry 6th'!BX76,IF(AND($E$3=7),'Marks Entry 7th'!BX76,""))))</f>
        <v/>
      </c>
      <c r="FB77" s="373" t="str">
        <f>IF(OR($E77="",$G77=""),"",IF(AND('Marks Entry 6th'!BY76="",'Marks Entry 7th'!BY76=""),"",IF(AND($E$3=6),'Marks Entry 6th'!BY76,IF(AND($E$3=7),'Marks Entry 7th'!BY76,""))))</f>
        <v/>
      </c>
      <c r="FC77" s="374" t="str">
        <f t="shared" si="176"/>
        <v/>
      </c>
      <c r="FD77" s="110" t="str">
        <f t="shared" si="177"/>
        <v/>
      </c>
      <c r="FE77" s="373" t="str">
        <f>IF(OR($E77="",$G77=""),"",IF(AND('Marks Entry 6th'!BZ76="",'Marks Entry 7th'!BZ76=""),"",IF(AND($E$3=6),'Marks Entry 6th'!BZ76,IF(AND($E$3=7),'Marks Entry 7th'!BZ76,""))))</f>
        <v/>
      </c>
      <c r="FF77" s="373" t="str">
        <f>IF(OR($E77="",$G77=""),"",IF(AND('Marks Entry 6th'!CA76="",'Marks Entry 7th'!CA76=""),"",IF(AND($E$3=6),'Marks Entry 6th'!CA76,IF(AND($E$3=7),'Marks Entry 7th'!CA76,""))))</f>
        <v/>
      </c>
      <c r="FG77" s="374" t="str">
        <f t="shared" si="178"/>
        <v/>
      </c>
      <c r="FH77" s="110" t="str">
        <f t="shared" si="179"/>
        <v/>
      </c>
      <c r="FI77" s="79" t="str">
        <f t="shared" si="180"/>
        <v/>
      </c>
      <c r="FJ77" s="335" t="str">
        <f t="shared" si="181"/>
        <v/>
      </c>
      <c r="FK77" s="85" t="str">
        <f t="shared" si="182"/>
        <v/>
      </c>
      <c r="FL77" s="226" t="str">
        <f t="shared" si="183"/>
        <v/>
      </c>
      <c r="FM77" s="86" t="str">
        <f t="shared" si="184"/>
        <v/>
      </c>
      <c r="FN77" s="334" t="str">
        <f>IFERROR(IF(B77="NSO","NSO",IF(OR(D77="",G77="",F77=""),"",IF(AND(FJ77&gt;=36,'Master sheet'!$D$11="Hindi"),"कक्षा क्रमोन्नत",IF(AND(FJ77&gt;=36,'Master sheet'!$D$11="English"),"Promoted",IF(AND(FJ77&lt;36,'Master sheet'!$D$11="Hindi"),"पुनः परीक्षा","Re-Exam"))))),"")</f>
        <v/>
      </c>
      <c r="FO77" s="54" t="str">
        <f>IF(OR($E77="",$G77=""),"",IF(AND($E$3=6,'Marks Entry 6th'!CB76=""),"",IF(AND($E$3=7,'Marks Entry 7th'!CB76=""),"",IF(AND($E$3=6),'Marks Entry 6th'!CB76,IF(AND($E$3=7),'Marks Entry 7th'!CB76,"")))))</f>
        <v/>
      </c>
      <c r="FP77" s="54" t="str">
        <f>IF(OR($E77="",$G77=""),"",IF(AND($E$3=6,'Marks Entry 6th'!CC76=""),"",IF(AND($E$3=7,'Marks Entry 7th'!CC76=""),"",IF(AND($E$3=6),'Marks Entry 6th'!CC76,IF(AND($E$3=7),'Marks Entry 7th'!CC76,"")))))</f>
        <v/>
      </c>
      <c r="FQ77" s="55"/>
      <c r="FY77" s="57">
        <f>IF(AND($E$3=6),'Marks Entry 6th'!I76,IF(AND($E$3=7),'Marks Entry 7th'!I76,""))</f>
        <v>0</v>
      </c>
      <c r="FZ77" s="57">
        <f t="shared" si="185"/>
        <v>0</v>
      </c>
    </row>
    <row r="78" spans="1:182" ht="18.95" customHeight="1">
      <c r="A78" s="69">
        <v>71</v>
      </c>
      <c r="B78" s="69" t="str">
        <f>IF(OR(FY78=0,FY78=""),"",IF(AND($E$3=6),'Marks Entry 6th'!I77,IF(AND($E$3=7),'Marks Entry 7th'!I77,"")))</f>
        <v/>
      </c>
      <c r="C78" s="70" t="str">
        <f>IF(OR(B78=0,B78=""),"",IF(AND($E$3=6,'Marks Entry 6th'!B77=""),"",IF(AND($E$3=7,'Marks Entry 7th'!B77=""),"",IF(AND($E$3=6,'Marks Entry 6th'!B77),'Marks Entry 6th'!B77,IF(AND($E$3=7),'Marks Entry 7th'!B77,"")))))</f>
        <v/>
      </c>
      <c r="D78" s="70" t="str">
        <f>IF(OR(B78=0,B78=""),"",IF(AND($E$3=6,'Marks Entry 6th'!C77=""),"",IF(AND($E$3=7,'Marks Entry 7th'!C77=""),"",IF(AND($E$3=6),'Marks Entry 6th'!C77,IF(AND($E$3=7),'Marks Entry 7th'!C77,"")))))</f>
        <v/>
      </c>
      <c r="E78" s="307" t="str">
        <f>IF(OR(B78=0,B78=""),"",IF(AND($E$3=6,'Marks Entry 6th'!E77=""),"",IF(AND($E$3=7,'Marks Entry 7th'!E77=""),"",IF(AND($E$3=6),'Marks Entry 6th'!E77,IF(AND($E$3=7),'Marks Entry 7th'!E77,"")))))</f>
        <v/>
      </c>
      <c r="F78" s="70" t="str">
        <f>IF(OR(B78=0,B78=""),"",IF(AND($E$3=6,'Marks Entry 6th'!D77=""),"",IF(AND($E$3=7,'Marks Entry 7th'!D77=""),"",IF(AND($E$3=6),'Marks Entry 6th'!D77,IF(AND($E$3=7),'Marks Entry 7th'!D77,"")))))</f>
        <v/>
      </c>
      <c r="G78" s="306" t="str">
        <f>IF(OR(B78=0,B78=""),"",IF(AND($E$3=6,'Marks Entry 6th'!F77=""),"",IF(AND($E$3=7,'Marks Entry 7th'!F77=""),"",IF(AND($E$3=6),UPPER('Marks Entry 6th'!F77),IF(AND($E$3=7),UPPER('Marks Entry 7th'!F77),"")))))</f>
        <v/>
      </c>
      <c r="H78" s="306" t="str">
        <f>IF(OR(B78=0,B78=""),"",IF(AND($E$3=6,'Marks Entry 6th'!G77=""),"",IF(AND($E$3=7,'Marks Entry 7th'!G77=""),"",IF(AND($E$3=6),UPPER('Marks Entry 6th'!G77),IF(AND($E$3=7),UPPER('Marks Entry 7th'!G77),"")))))</f>
        <v/>
      </c>
      <c r="I78" s="306" t="str">
        <f>IF(OR(B78=0,B78=""),"",IF(AND($E$3=6,'Marks Entry 6th'!H77=""),"",IF(AND($E$3=7,'Marks Entry 7th'!H77=""),"",IF(AND($E$3=6),UPPER('Marks Entry 6th'!H77),IF(AND($E$3=7),UPPER('Marks Entry 7th'!H77),"")))))</f>
        <v/>
      </c>
      <c r="J78" s="65" t="str">
        <f>IF(OR(B78=0,B78=""),"",IF(AND($E$3=6,'Marks Entry 6th'!J77=""),"",IF(AND($E$3=7,'Marks Entry 7th'!J77=""),"",IF(AND($E$3=6),'Marks Entry 6th'!J77,IF(AND($E$3=7),'Marks Entry 7th'!J77,"")))))</f>
        <v/>
      </c>
      <c r="K78" s="65" t="str">
        <f>IF(OR(B78=0,B78=""),"",IF(AND($E$3=6,'Marks Entry 6th'!K77=""),"",IF(AND($E$3=7,'Marks Entry 7th'!K77=""),"",IF(AND($E$3=6),'Marks Entry 6th'!K77,IF(AND($E$3=7),'Marks Entry 7th'!K77,"")))))</f>
        <v/>
      </c>
      <c r="L78" s="121" t="str">
        <f>IF(OR($E78="",$G78=""),"",IF(AND($E$3=6),'Marks Entry 6th'!L77,IF(AND($E$3=7),'Marks Entry 7th'!L77,"")))</f>
        <v/>
      </c>
      <c r="M78" s="121" t="str">
        <f>IF(OR($E78="",$G78=""),"",IF(AND($E$3=6),'Marks Entry 6th'!M77,IF(AND($E$3=7),'Marks Entry 7th'!M77,"")))</f>
        <v/>
      </c>
      <c r="N78" s="121" t="str">
        <f>IF(OR($E78="",$G78=""),"",IF(AND($E$3=6),'Marks Entry 6th'!N77,IF(AND($E$3=7),'Marks Entry 7th'!N77,"")))</f>
        <v/>
      </c>
      <c r="O78" s="121" t="str">
        <f>IF(OR($E78="",$G78=""),"",IF(AND($E$3=6),'Marks Entry 6th'!O77,IF(AND($E$3=7),'Marks Entry 7th'!O77,"")))</f>
        <v/>
      </c>
      <c r="P78" s="63" t="str">
        <f t="shared" si="95"/>
        <v/>
      </c>
      <c r="Q78" s="121" t="str">
        <f>IF(OR($E78="",$G78=""),"",IF(AND($E$3=6),'Marks Entry 6th'!P77,IF(AND($E$3=7),'Marks Entry 7th'!P77,"")))</f>
        <v/>
      </c>
      <c r="R78" s="121" t="str">
        <f>IF(OR($E78="",$G78=""),"",IF(AND($E$3=6),'Marks Entry 6th'!Q77,IF(AND($E$3=7),'Marks Entry 7th'!Q77,"")))</f>
        <v/>
      </c>
      <c r="S78" s="66" t="str">
        <f t="shared" si="96"/>
        <v/>
      </c>
      <c r="T78" s="63">
        <f t="shared" si="97"/>
        <v>0</v>
      </c>
      <c r="U78" s="68" t="str">
        <f>IF(OR($E78="",$G78=""),"",IF(AND($E$3=6),'Marks Entry 6th'!R77,IF(AND($E$3=7),'Marks Entry 7th'!R77,"")))</f>
        <v/>
      </c>
      <c r="V78" s="68" t="str">
        <f>IF(OR($E78="",$G78=""),"",IF(AND($E$3=6),'Marks Entry 6th'!S77,IF(AND($E$3=7),'Marks Entry 7th'!S77,"")))</f>
        <v/>
      </c>
      <c r="W78" s="67" t="str">
        <f t="shared" si="98"/>
        <v/>
      </c>
      <c r="X78" s="63" t="str">
        <f t="shared" si="99"/>
        <v/>
      </c>
      <c r="Y78" s="109">
        <f t="shared" si="100"/>
        <v>0</v>
      </c>
      <c r="Z78" s="109" t="str">
        <f t="shared" si="101"/>
        <v/>
      </c>
      <c r="AA78" s="109" t="str">
        <f t="shared" si="102"/>
        <v/>
      </c>
      <c r="AB78" s="109" t="str">
        <f t="shared" si="103"/>
        <v/>
      </c>
      <c r="AC78" s="109" t="str">
        <f t="shared" si="104"/>
        <v/>
      </c>
      <c r="AD78" s="111" t="str">
        <f t="shared" si="105"/>
        <v/>
      </c>
      <c r="AE78" s="121" t="str">
        <f>IF(OR($E78="",$G78=""),"",IF(AND($E$3=6),'Marks Entry 6th'!T77,IF(AND($E$3=7),'Marks Entry 7th'!T77,"")))</f>
        <v/>
      </c>
      <c r="AF78" s="121" t="str">
        <f>IF(OR($E78="",$G78=""),"",IF(AND($E$3=6),'Marks Entry 6th'!U77,IF(AND($E$3=7),'Marks Entry 7th'!U77,"")))</f>
        <v/>
      </c>
      <c r="AG78" s="121" t="str">
        <f>IF(OR($E78="",$G78=""),"",IF(AND($E$3=6),'Marks Entry 6th'!V77,IF(AND($E$3=7),'Marks Entry 7th'!V77,"")))</f>
        <v/>
      </c>
      <c r="AH78" s="121" t="str">
        <f>IF(OR($E78="",$G78=""),"",IF(AND($E$3=6),'Marks Entry 6th'!W77,IF(AND($E$3=7),'Marks Entry 7th'!W77,"")))</f>
        <v/>
      </c>
      <c r="AI78" s="63" t="str">
        <f t="shared" si="106"/>
        <v/>
      </c>
      <c r="AJ78" s="121" t="str">
        <f>IF(OR($E78="",$G78=""),"",IF(AND($E$3=6),'Marks Entry 6th'!X77,IF(AND($E$3=7),'Marks Entry 7th'!X77,"")))</f>
        <v/>
      </c>
      <c r="AK78" s="121" t="str">
        <f>IF(OR($E78="",$G78=""),"",IF(AND($E$3=6),'Marks Entry 6th'!Y77,IF(AND($E$3=7),'Marks Entry 7th'!Y77,"")))</f>
        <v/>
      </c>
      <c r="AL78" s="66" t="str">
        <f t="shared" si="107"/>
        <v/>
      </c>
      <c r="AM78" s="63">
        <f t="shared" si="108"/>
        <v>0</v>
      </c>
      <c r="AN78" s="68" t="str">
        <f>IF(OR($E78="",$G78=""),"",IF(AND($E$3=6),'Marks Entry 6th'!Z77,IF(AND($E$3=7),'Marks Entry 7th'!Z77,"")))</f>
        <v/>
      </c>
      <c r="AO78" s="68" t="str">
        <f>IF(OR($E78="",$G78=""),"",IF(AND($E$3=6),'Marks Entry 6th'!AA77,IF(AND($E$3=7),'Marks Entry 7th'!AA77,"")))</f>
        <v/>
      </c>
      <c r="AP78" s="66" t="str">
        <f t="shared" si="109"/>
        <v/>
      </c>
      <c r="AQ78" s="63" t="str">
        <f t="shared" si="110"/>
        <v/>
      </c>
      <c r="AR78" s="109">
        <f t="shared" si="111"/>
        <v>0</v>
      </c>
      <c r="AS78" s="109" t="str">
        <f t="shared" si="112"/>
        <v/>
      </c>
      <c r="AT78" s="109" t="str">
        <f t="shared" si="113"/>
        <v/>
      </c>
      <c r="AU78" s="109" t="str">
        <f t="shared" si="114"/>
        <v/>
      </c>
      <c r="AV78" s="109" t="str">
        <f t="shared" si="115"/>
        <v/>
      </c>
      <c r="AW78" s="111" t="str">
        <f t="shared" si="116"/>
        <v/>
      </c>
      <c r="AX78" s="314" t="str">
        <f>IF(OR($E78="",$G78=""),"",IF(AND($E$3=6),'Marks Entry 6th'!AB77,IF(AND($E$3=7),'Marks Entry 7th'!AB77,"")))</f>
        <v/>
      </c>
      <c r="AY78" s="121" t="str">
        <f>IF(OR($E78="",$G78=""),"",IF(AND($E$3=6),'Marks Entry 6th'!AC77,IF(AND($E$3=7),'Marks Entry 7th'!AC77,"")))</f>
        <v/>
      </c>
      <c r="AZ78" s="121" t="str">
        <f>IF(OR($E78="",$G78=""),"",IF(AND($E$3=6),'Marks Entry 6th'!AD77,IF(AND($E$3=7),'Marks Entry 7th'!AD77,"")))</f>
        <v/>
      </c>
      <c r="BA78" s="121" t="str">
        <f>IF(OR($E78="",$G78=""),"",IF(AND($E$3=6),'Marks Entry 6th'!AE77,IF(AND($E$3=7),'Marks Entry 7th'!AE77,"")))</f>
        <v/>
      </c>
      <c r="BB78" s="121" t="str">
        <f>IF(OR($E78="",$G78=""),"",IF(AND($E$3=6),'Marks Entry 6th'!AF77,IF(AND($E$3=7),'Marks Entry 7th'!AF77,"")))</f>
        <v/>
      </c>
      <c r="BC78" s="63" t="str">
        <f t="shared" si="117"/>
        <v/>
      </c>
      <c r="BD78" s="121" t="str">
        <f>IF(OR($E78="",$G78=""),"",IF(AND($E$3=6),'Marks Entry 6th'!AG77,IF(AND($E$3=7),'Marks Entry 7th'!AG77,"")))</f>
        <v/>
      </c>
      <c r="BE78" s="121" t="str">
        <f>IF(OR($E78="",$G78=""),"",IF(AND($E$3=6),'Marks Entry 6th'!AH77,IF(AND($E$3=7),'Marks Entry 7th'!AH77,"")))</f>
        <v/>
      </c>
      <c r="BF78" s="66" t="str">
        <f t="shared" si="118"/>
        <v/>
      </c>
      <c r="BG78" s="63">
        <f t="shared" si="119"/>
        <v>0</v>
      </c>
      <c r="BH78" s="68" t="str">
        <f>IF(OR($E78="",$G78=""),"",IF(AND($E$3=6),'Marks Entry 6th'!AI77,IF(AND($E$3=7),'Marks Entry 7th'!AI77,"")))</f>
        <v/>
      </c>
      <c r="BI78" s="68" t="str">
        <f>IF(OR($E78="",$G78=""),"",IF(AND($E$3=6),'Marks Entry 6th'!AJ77,IF(AND($E$3=7),'Marks Entry 7th'!AJ77,"")))</f>
        <v/>
      </c>
      <c r="BJ78" s="66" t="str">
        <f t="shared" si="120"/>
        <v/>
      </c>
      <c r="BK78" s="63" t="str">
        <f t="shared" si="121"/>
        <v/>
      </c>
      <c r="BL78" s="109">
        <f t="shared" si="122"/>
        <v>0</v>
      </c>
      <c r="BM78" s="109" t="str">
        <f t="shared" si="123"/>
        <v/>
      </c>
      <c r="BN78" s="109" t="str">
        <f t="shared" si="124"/>
        <v/>
      </c>
      <c r="BO78" s="109" t="str">
        <f t="shared" si="125"/>
        <v/>
      </c>
      <c r="BP78" s="109" t="str">
        <f t="shared" si="126"/>
        <v/>
      </c>
      <c r="BQ78" s="111" t="str">
        <f t="shared" si="127"/>
        <v/>
      </c>
      <c r="BR78" s="121" t="str">
        <f>IF(OR($E78="",$G78=""),"",IF(AND($E$3=6),'Marks Entry 6th'!AK77,IF(AND($E$3=7),'Marks Entry 7th'!AK77,"")))</f>
        <v/>
      </c>
      <c r="BS78" s="121" t="str">
        <f>IF(OR($E78="",$G78=""),"",IF(AND($E$3=6),'Marks Entry 6th'!AL77,IF(AND($E$3=7),'Marks Entry 7th'!AL77,"")))</f>
        <v/>
      </c>
      <c r="BT78" s="121" t="str">
        <f>IF(OR($E78="",$G78=""),"",IF(AND($E$3=6),'Marks Entry 6th'!AM77,IF(AND($E$3=7),'Marks Entry 7th'!AM77,"")))</f>
        <v/>
      </c>
      <c r="BU78" s="121" t="str">
        <f>IF(OR($E78="",$G78=""),"",IF(AND($E$3=6),'Marks Entry 6th'!AN77,IF(AND($E$3=7),'Marks Entry 7th'!AN77,"")))</f>
        <v/>
      </c>
      <c r="BV78" s="63" t="str">
        <f t="shared" si="128"/>
        <v/>
      </c>
      <c r="BW78" s="121" t="str">
        <f>IF(OR($E78="",$G78=""),"",IF(AND($E$3=6),'Marks Entry 6th'!AO77,IF(AND($E$3=7),'Marks Entry 7th'!AO77,"")))</f>
        <v/>
      </c>
      <c r="BX78" s="121" t="str">
        <f>IF(OR($E78="",$G78=""),"",IF(AND($E$3=6),'Marks Entry 6th'!AP77,IF(AND($E$3=7),'Marks Entry 7th'!AP77,"")))</f>
        <v/>
      </c>
      <c r="BY78" s="66" t="str">
        <f t="shared" si="129"/>
        <v/>
      </c>
      <c r="BZ78" s="63">
        <f t="shared" si="130"/>
        <v>0</v>
      </c>
      <c r="CA78" s="68" t="str">
        <f>IF(OR($E78="",$G78=""),"",IF(AND($E$3=6),'Marks Entry 6th'!AQ77,IF(AND($E$3=7),'Marks Entry 7th'!AQ77,"")))</f>
        <v/>
      </c>
      <c r="CB78" s="68" t="str">
        <f>IF(OR($E78="",$G78=""),"",IF(AND($E$3=6),'Marks Entry 6th'!AR77,IF(AND($E$3=7),'Marks Entry 7th'!AR77,"")))</f>
        <v/>
      </c>
      <c r="CC78" s="66" t="str">
        <f t="shared" si="131"/>
        <v/>
      </c>
      <c r="CD78" s="63" t="str">
        <f t="shared" si="132"/>
        <v/>
      </c>
      <c r="CE78" s="109">
        <f t="shared" si="133"/>
        <v>0</v>
      </c>
      <c r="CF78" s="109" t="str">
        <f t="shared" si="134"/>
        <v/>
      </c>
      <c r="CG78" s="109" t="str">
        <f t="shared" si="135"/>
        <v/>
      </c>
      <c r="CH78" s="109" t="str">
        <f t="shared" si="136"/>
        <v/>
      </c>
      <c r="CI78" s="109" t="str">
        <f t="shared" si="137"/>
        <v/>
      </c>
      <c r="CJ78" s="111" t="str">
        <f t="shared" si="138"/>
        <v/>
      </c>
      <c r="CK78" s="121" t="str">
        <f>IF(OR($E78="",$G78=""),"",IF(AND($E$3=6),'Marks Entry 6th'!AS77,IF(AND($E$3=7),'Marks Entry 7th'!AS77,"")))</f>
        <v/>
      </c>
      <c r="CL78" s="121" t="str">
        <f>IF(OR($E78="",$G78=""),"",IF(AND($E$3=6),'Marks Entry 6th'!AT77,IF(AND($E$3=7),'Marks Entry 7th'!AT77,"")))</f>
        <v/>
      </c>
      <c r="CM78" s="121" t="str">
        <f>IF(OR($E78="",$G78=""),"",IF(AND($E$3=6),'Marks Entry 6th'!AU77,IF(AND($E$3=7),'Marks Entry 7th'!AU77,"")))</f>
        <v/>
      </c>
      <c r="CN78" s="121" t="str">
        <f>IF(OR($E78="",$G78=""),"",IF(AND($E$3=6),'Marks Entry 6th'!AV77,IF(AND($E$3=7),'Marks Entry 7th'!AV77,"")))</f>
        <v/>
      </c>
      <c r="CO78" s="63" t="str">
        <f t="shared" si="139"/>
        <v/>
      </c>
      <c r="CP78" s="121" t="str">
        <f>IF(OR($E78="",$G78=""),"",IF(AND($E$3=6),'Marks Entry 6th'!AW77,IF(AND($E$3=7),'Marks Entry 7th'!AW77,"")))</f>
        <v/>
      </c>
      <c r="CQ78" s="121" t="str">
        <f>IF(OR($E78="",$G78=""),"",IF(AND($E$3=6),'Marks Entry 6th'!AX77,IF(AND($E$3=7),'Marks Entry 7th'!AX77,"")))</f>
        <v/>
      </c>
      <c r="CR78" s="66" t="str">
        <f t="shared" si="140"/>
        <v/>
      </c>
      <c r="CS78" s="63">
        <f t="shared" si="141"/>
        <v>0</v>
      </c>
      <c r="CT78" s="68" t="str">
        <f>IF(OR($E78="",$G78=""),"",IF(AND($E$3=6),'Marks Entry 6th'!AY77,IF(AND($E$3=7),'Marks Entry 7th'!AY77,"")))</f>
        <v/>
      </c>
      <c r="CU78" s="68" t="str">
        <f>IF(OR($E78="",$G78=""),"",IF(AND($E$3=6),'Marks Entry 6th'!AZ77,IF(AND($E$3=7),'Marks Entry 7th'!AZ77,"")))</f>
        <v/>
      </c>
      <c r="CV78" s="66" t="str">
        <f t="shared" si="142"/>
        <v/>
      </c>
      <c r="CW78" s="63" t="str">
        <f t="shared" si="143"/>
        <v/>
      </c>
      <c r="CX78" s="109">
        <f t="shared" si="144"/>
        <v>0</v>
      </c>
      <c r="CY78" s="109" t="str">
        <f t="shared" si="145"/>
        <v/>
      </c>
      <c r="CZ78" s="109" t="str">
        <f t="shared" si="146"/>
        <v/>
      </c>
      <c r="DA78" s="109" t="str">
        <f t="shared" si="147"/>
        <v/>
      </c>
      <c r="DB78" s="109" t="str">
        <f t="shared" si="148"/>
        <v/>
      </c>
      <c r="DC78" s="111" t="str">
        <f t="shared" si="149"/>
        <v/>
      </c>
      <c r="DD78" s="121" t="str">
        <f>IF(OR($E78="",$G78=""),"",IF(AND($E$3=6),'Marks Entry 6th'!BA77,IF(AND($E$3=7),'Marks Entry 7th'!BA77,"")))</f>
        <v/>
      </c>
      <c r="DE78" s="121" t="str">
        <f>IF(OR($E78="",$G78=""),"",IF(AND($E$3=6),'Marks Entry 6th'!BB77,IF(AND($E$3=7),'Marks Entry 7th'!BB77,"")))</f>
        <v/>
      </c>
      <c r="DF78" s="121" t="str">
        <f>IF(OR($E78="",$G78=""),"",IF(AND($E$3=6),'Marks Entry 6th'!BC77,IF(AND($E$3=7),'Marks Entry 7th'!BC77,"")))</f>
        <v/>
      </c>
      <c r="DG78" s="121" t="str">
        <f>IF(OR($E78="",$G78=""),"",IF(AND($E$3=6),'Marks Entry 6th'!BD77,IF(AND($E$3=7),'Marks Entry 7th'!BD77,"")))</f>
        <v/>
      </c>
      <c r="DH78" s="63" t="str">
        <f t="shared" si="150"/>
        <v/>
      </c>
      <c r="DI78" s="121" t="str">
        <f>IF(OR($E78="",$G78=""),"",IF(AND($E$3=6),'Marks Entry 6th'!BE77,IF(AND($E$3=7),'Marks Entry 7th'!BE77,"")))</f>
        <v/>
      </c>
      <c r="DJ78" s="121" t="str">
        <f>IF(OR($E78="",$G78=""),"",IF(AND($E$3=6),'Marks Entry 6th'!BF77,IF(AND($E$3=7),'Marks Entry 7th'!BF77,"")))</f>
        <v/>
      </c>
      <c r="DK78" s="66" t="str">
        <f t="shared" si="151"/>
        <v/>
      </c>
      <c r="DL78" s="63">
        <f t="shared" si="152"/>
        <v>0</v>
      </c>
      <c r="DM78" s="68" t="str">
        <f>IF(OR($E78="",$G78=""),"",IF(AND($E$3=6),'Marks Entry 6th'!BG77,IF(AND($E$3=7),'Marks Entry 7th'!BG77,"")))</f>
        <v/>
      </c>
      <c r="DN78" s="68" t="str">
        <f>IF(OR($E78="",$G78=""),"",IF(AND($E$3=6),'Marks Entry 6th'!BH77,IF(AND($E$3=7),'Marks Entry 7th'!BH77,"")))</f>
        <v/>
      </c>
      <c r="DO78" s="66" t="str">
        <f t="shared" si="153"/>
        <v/>
      </c>
      <c r="DP78" s="63" t="str">
        <f t="shared" si="154"/>
        <v/>
      </c>
      <c r="DQ78" s="109">
        <f t="shared" si="155"/>
        <v>0</v>
      </c>
      <c r="DR78" s="109" t="str">
        <f t="shared" si="156"/>
        <v/>
      </c>
      <c r="DS78" s="109" t="str">
        <f t="shared" si="157"/>
        <v/>
      </c>
      <c r="DT78" s="109" t="str">
        <f t="shared" si="158"/>
        <v/>
      </c>
      <c r="DU78" s="109" t="str">
        <f t="shared" si="159"/>
        <v/>
      </c>
      <c r="DV78" s="111" t="str">
        <f t="shared" si="160"/>
        <v/>
      </c>
      <c r="DW78" s="53" t="str">
        <f>IF(OR($E78="",$G78=""),"",IF(AND($E$3=6),'Marks Entry 6th'!BI77,IF(AND($E$3=7),'Marks Entry 7th'!BI77,"")))</f>
        <v/>
      </c>
      <c r="DX78" s="53" t="str">
        <f>IF(OR($E78="",$G78=""),"",IF(AND($E$3=6),'Marks Entry 6th'!BJ77,IF(AND($E$3=7),'Marks Entry 7th'!BJ77,"")))</f>
        <v/>
      </c>
      <c r="DY78" s="53" t="str">
        <f>IF(OR($E78="",$G78=""),"",IF(AND($E$3=6),'Marks Entry 6th'!BK77,IF(AND($E$3=7),'Marks Entry 7th'!BK77,"")))</f>
        <v/>
      </c>
      <c r="DZ78" s="53" t="str">
        <f>IF(OR($E78="",$G78=""),"",IF(AND($E$3=6),'Marks Entry 6th'!BL77,IF(AND($E$3=7),'Marks Entry 7th'!BL77,"")))</f>
        <v/>
      </c>
      <c r="EA78" s="53" t="str">
        <f>IF(OR($E78="",$G78=""),"",IF(AND($E$3=6),'Marks Entry 6th'!BM77,IF(AND($E$3=7),'Marks Entry 7th'!BM77,"")))</f>
        <v/>
      </c>
      <c r="EB78" s="122" t="str">
        <f t="shared" si="161"/>
        <v/>
      </c>
      <c r="EC78" s="123">
        <f t="shared" si="162"/>
        <v>0</v>
      </c>
      <c r="ED78" s="123" t="str">
        <f t="shared" si="163"/>
        <v/>
      </c>
      <c r="EE78" s="123" t="str">
        <f t="shared" si="164"/>
        <v/>
      </c>
      <c r="EF78" s="110" t="str">
        <f t="shared" si="165"/>
        <v/>
      </c>
      <c r="EG78" s="53" t="str">
        <f>IF(OR($E78="",$G78=""),"",IF(AND($E$3=6),'Marks Entry 6th'!BN77,IF(AND($E$3=7),'Marks Entry 7th'!BN77,"")))</f>
        <v/>
      </c>
      <c r="EH78" s="53" t="str">
        <f>IF(OR($E78="",$G78=""),"",IF(AND($E$3=6),'Marks Entry 6th'!BO77,IF(AND($E$3=7),'Marks Entry 7th'!BO77,"")))</f>
        <v/>
      </c>
      <c r="EI78" s="53" t="str">
        <f>IF(OR($E78="",$G78=""),"",IF(AND($E$3=6),'Marks Entry 6th'!BP77,IF(AND($E$3=7),'Marks Entry 7th'!BP77,"")))</f>
        <v/>
      </c>
      <c r="EJ78" s="53" t="str">
        <f>IF(OR($E78="",$G78=""),"",IF(AND($E$3=6),'Marks Entry 6th'!BQ77,IF(AND($E$3=7),'Marks Entry 7th'!BQ77,"")))</f>
        <v/>
      </c>
      <c r="EK78" s="53" t="str">
        <f>IF(OR($E78="",$G78=""),"",IF(AND($E$3=6),'Marks Entry 6th'!BR77,IF(AND($E$3=7),'Marks Entry 7th'!BR77,"")))</f>
        <v/>
      </c>
      <c r="EL78" s="122" t="str">
        <f t="shared" si="166"/>
        <v/>
      </c>
      <c r="EM78" s="123">
        <f t="shared" si="167"/>
        <v>0</v>
      </c>
      <c r="EN78" s="123" t="str">
        <f t="shared" si="168"/>
        <v/>
      </c>
      <c r="EO78" s="123" t="str">
        <f t="shared" si="169"/>
        <v/>
      </c>
      <c r="EP78" s="110" t="str">
        <f t="shared" si="170"/>
        <v/>
      </c>
      <c r="EQ78" s="53" t="str">
        <f>IF(OR($E78="",$G78=""),"",IF(AND($E$3=6),'Marks Entry 6th'!BS77,IF(AND($E$3=7),'Marks Entry 7th'!BS77,"")))</f>
        <v/>
      </c>
      <c r="ER78" s="53" t="str">
        <f>IF(OR($E78="",$G78=""),"",IF(AND($E$3=6),'Marks Entry 6th'!BT77,IF(AND($E$3=7),'Marks Entry 7th'!BT77,"")))</f>
        <v/>
      </c>
      <c r="ES78" s="53" t="str">
        <f>IF(OR($E78="",$G78=""),"",IF(AND($E$3=6),'Marks Entry 6th'!BU77,IF(AND($E$3=7),'Marks Entry 7th'!BU77,"")))</f>
        <v/>
      </c>
      <c r="ET78" s="53" t="str">
        <f>IF(OR($E78="",$G78=""),"",IF(AND($E$3=6),'Marks Entry 6th'!BV77,IF(AND($E$3=7),'Marks Entry 7th'!BV77,"")))</f>
        <v/>
      </c>
      <c r="EU78" s="53" t="str">
        <f>IF(OR($E78="",$G78=""),"",IF(AND($E$3=6),'Marks Entry 6th'!BW77,IF(AND($E$3=7),'Marks Entry 7th'!BW77,"")))</f>
        <v/>
      </c>
      <c r="EV78" s="122" t="str">
        <f t="shared" si="171"/>
        <v/>
      </c>
      <c r="EW78" s="123">
        <f t="shared" si="172"/>
        <v>0</v>
      </c>
      <c r="EX78" s="123" t="str">
        <f t="shared" si="173"/>
        <v/>
      </c>
      <c r="EY78" s="123" t="str">
        <f t="shared" si="174"/>
        <v/>
      </c>
      <c r="EZ78" s="110" t="str">
        <f t="shared" si="175"/>
        <v/>
      </c>
      <c r="FA78" s="373" t="str">
        <f>IF(OR($E78="",$G78=""),"",IF(AND('Marks Entry 6th'!BX77="",'Marks Entry 7th'!BX77=""),"",IF(AND($E$3=6),'Marks Entry 6th'!BX77,IF(AND($E$3=7),'Marks Entry 7th'!BX77,""))))</f>
        <v/>
      </c>
      <c r="FB78" s="373" t="str">
        <f>IF(OR($E78="",$G78=""),"",IF(AND('Marks Entry 6th'!BY77="",'Marks Entry 7th'!BY77=""),"",IF(AND($E$3=6),'Marks Entry 6th'!BY77,IF(AND($E$3=7),'Marks Entry 7th'!BY77,""))))</f>
        <v/>
      </c>
      <c r="FC78" s="374" t="str">
        <f t="shared" si="176"/>
        <v/>
      </c>
      <c r="FD78" s="110" t="str">
        <f t="shared" si="177"/>
        <v/>
      </c>
      <c r="FE78" s="373" t="str">
        <f>IF(OR($E78="",$G78=""),"",IF(AND('Marks Entry 6th'!BZ77="",'Marks Entry 7th'!BZ77=""),"",IF(AND($E$3=6),'Marks Entry 6th'!BZ77,IF(AND($E$3=7),'Marks Entry 7th'!BZ77,""))))</f>
        <v/>
      </c>
      <c r="FF78" s="373" t="str">
        <f>IF(OR($E78="",$G78=""),"",IF(AND('Marks Entry 6th'!CA77="",'Marks Entry 7th'!CA77=""),"",IF(AND($E$3=6),'Marks Entry 6th'!CA77,IF(AND($E$3=7),'Marks Entry 7th'!CA77,""))))</f>
        <v/>
      </c>
      <c r="FG78" s="374" t="str">
        <f t="shared" si="178"/>
        <v/>
      </c>
      <c r="FH78" s="110" t="str">
        <f t="shared" si="179"/>
        <v/>
      </c>
      <c r="FI78" s="79" t="str">
        <f t="shared" si="180"/>
        <v/>
      </c>
      <c r="FJ78" s="335" t="str">
        <f t="shared" si="181"/>
        <v/>
      </c>
      <c r="FK78" s="85" t="str">
        <f t="shared" si="182"/>
        <v/>
      </c>
      <c r="FL78" s="226" t="str">
        <f t="shared" si="183"/>
        <v/>
      </c>
      <c r="FM78" s="86" t="str">
        <f t="shared" si="184"/>
        <v/>
      </c>
      <c r="FN78" s="334" t="str">
        <f>IFERROR(IF(B78="NSO","NSO",IF(OR(D78="",G78="",F78=""),"",IF(AND(FJ78&gt;=36,'Master sheet'!$D$11="Hindi"),"कक्षा क्रमोन्नत",IF(AND(FJ78&gt;=36,'Master sheet'!$D$11="English"),"Promoted",IF(AND(FJ78&lt;36,'Master sheet'!$D$11="Hindi"),"पुनः परीक्षा","Re-Exam"))))),"")</f>
        <v/>
      </c>
      <c r="FO78" s="54" t="str">
        <f>IF(OR($E78="",$G78=""),"",IF(AND($E$3=6,'Marks Entry 6th'!CB77=""),"",IF(AND($E$3=7,'Marks Entry 7th'!CB77=""),"",IF(AND($E$3=6),'Marks Entry 6th'!CB77,IF(AND($E$3=7),'Marks Entry 7th'!CB77,"")))))</f>
        <v/>
      </c>
      <c r="FP78" s="54" t="str">
        <f>IF(OR($E78="",$G78=""),"",IF(AND($E$3=6,'Marks Entry 6th'!CC77=""),"",IF(AND($E$3=7,'Marks Entry 7th'!CC77=""),"",IF(AND($E$3=6),'Marks Entry 6th'!CC77,IF(AND($E$3=7),'Marks Entry 7th'!CC77,"")))))</f>
        <v/>
      </c>
      <c r="FQ78" s="55"/>
      <c r="FY78" s="57">
        <f>IF(AND($E$3=6),'Marks Entry 6th'!I77,IF(AND($E$3=7),'Marks Entry 7th'!I77,""))</f>
        <v>0</v>
      </c>
      <c r="FZ78" s="57">
        <f t="shared" si="185"/>
        <v>0</v>
      </c>
    </row>
    <row r="79" spans="1:182" ht="18.95" customHeight="1">
      <c r="A79" s="69">
        <v>72</v>
      </c>
      <c r="B79" s="69" t="str">
        <f>IF(OR(FY79=0,FY79=""),"",IF(AND($E$3=6),'Marks Entry 6th'!I78,IF(AND($E$3=7),'Marks Entry 7th'!I78,"")))</f>
        <v/>
      </c>
      <c r="C79" s="70" t="str">
        <f>IF(OR(B79=0,B79=""),"",IF(AND($E$3=6,'Marks Entry 6th'!B78=""),"",IF(AND($E$3=7,'Marks Entry 7th'!B78=""),"",IF(AND($E$3=6,'Marks Entry 6th'!B78),'Marks Entry 6th'!B78,IF(AND($E$3=7),'Marks Entry 7th'!B78,"")))))</f>
        <v/>
      </c>
      <c r="D79" s="70" t="str">
        <f>IF(OR(B79=0,B79=""),"",IF(AND($E$3=6,'Marks Entry 6th'!C78=""),"",IF(AND($E$3=7,'Marks Entry 7th'!C78=""),"",IF(AND($E$3=6),'Marks Entry 6th'!C78,IF(AND($E$3=7),'Marks Entry 7th'!C78,"")))))</f>
        <v/>
      </c>
      <c r="E79" s="307" t="str">
        <f>IF(OR(B79=0,B79=""),"",IF(AND($E$3=6,'Marks Entry 6th'!E78=""),"",IF(AND($E$3=7,'Marks Entry 7th'!E78=""),"",IF(AND($E$3=6),'Marks Entry 6th'!E78,IF(AND($E$3=7),'Marks Entry 7th'!E78,"")))))</f>
        <v/>
      </c>
      <c r="F79" s="70" t="str">
        <f>IF(OR(B79=0,B79=""),"",IF(AND($E$3=6,'Marks Entry 6th'!D78=""),"",IF(AND($E$3=7,'Marks Entry 7th'!D78=""),"",IF(AND($E$3=6),'Marks Entry 6th'!D78,IF(AND($E$3=7),'Marks Entry 7th'!D78,"")))))</f>
        <v/>
      </c>
      <c r="G79" s="306" t="str">
        <f>IF(OR(B79=0,B79=""),"",IF(AND($E$3=6,'Marks Entry 6th'!F78=""),"",IF(AND($E$3=7,'Marks Entry 7th'!F78=""),"",IF(AND($E$3=6),UPPER('Marks Entry 6th'!F78),IF(AND($E$3=7),UPPER('Marks Entry 7th'!F78),"")))))</f>
        <v/>
      </c>
      <c r="H79" s="306" t="str">
        <f>IF(OR(B79=0,B79=""),"",IF(AND($E$3=6,'Marks Entry 6th'!G78=""),"",IF(AND($E$3=7,'Marks Entry 7th'!G78=""),"",IF(AND($E$3=6),UPPER('Marks Entry 6th'!G78),IF(AND($E$3=7),UPPER('Marks Entry 7th'!G78),"")))))</f>
        <v/>
      </c>
      <c r="I79" s="306" t="str">
        <f>IF(OR(B79=0,B79=""),"",IF(AND($E$3=6,'Marks Entry 6th'!H78=""),"",IF(AND($E$3=7,'Marks Entry 7th'!H78=""),"",IF(AND($E$3=6),UPPER('Marks Entry 6th'!H78),IF(AND($E$3=7),UPPER('Marks Entry 7th'!H78),"")))))</f>
        <v/>
      </c>
      <c r="J79" s="65" t="str">
        <f>IF(OR(B79=0,B79=""),"",IF(AND($E$3=6,'Marks Entry 6th'!J78=""),"",IF(AND($E$3=7,'Marks Entry 7th'!J78=""),"",IF(AND($E$3=6),'Marks Entry 6th'!J78,IF(AND($E$3=7),'Marks Entry 7th'!J78,"")))))</f>
        <v/>
      </c>
      <c r="K79" s="65" t="str">
        <f>IF(OR(B79=0,B79=""),"",IF(AND($E$3=6,'Marks Entry 6th'!K78=""),"",IF(AND($E$3=7,'Marks Entry 7th'!K78=""),"",IF(AND($E$3=6),'Marks Entry 6th'!K78,IF(AND($E$3=7),'Marks Entry 7th'!K78,"")))))</f>
        <v/>
      </c>
      <c r="L79" s="121" t="str">
        <f>IF(OR($E79="",$G79=""),"",IF(AND($E$3=6),'Marks Entry 6th'!L78,IF(AND($E$3=7),'Marks Entry 7th'!L78,"")))</f>
        <v/>
      </c>
      <c r="M79" s="121" t="str">
        <f>IF(OR($E79="",$G79=""),"",IF(AND($E$3=6),'Marks Entry 6th'!M78,IF(AND($E$3=7),'Marks Entry 7th'!M78,"")))</f>
        <v/>
      </c>
      <c r="N79" s="121" t="str">
        <f>IF(OR($E79="",$G79=""),"",IF(AND($E$3=6),'Marks Entry 6th'!N78,IF(AND($E$3=7),'Marks Entry 7th'!N78,"")))</f>
        <v/>
      </c>
      <c r="O79" s="121" t="str">
        <f>IF(OR($E79="",$G79=""),"",IF(AND($E$3=6),'Marks Entry 6th'!O78,IF(AND($E$3=7),'Marks Entry 7th'!O78,"")))</f>
        <v/>
      </c>
      <c r="P79" s="63" t="str">
        <f t="shared" si="95"/>
        <v/>
      </c>
      <c r="Q79" s="121" t="str">
        <f>IF(OR($E79="",$G79=""),"",IF(AND($E$3=6),'Marks Entry 6th'!P78,IF(AND($E$3=7),'Marks Entry 7th'!P78,"")))</f>
        <v/>
      </c>
      <c r="R79" s="121" t="str">
        <f>IF(OR($E79="",$G79=""),"",IF(AND($E$3=6),'Marks Entry 6th'!Q78,IF(AND($E$3=7),'Marks Entry 7th'!Q78,"")))</f>
        <v/>
      </c>
      <c r="S79" s="66" t="str">
        <f t="shared" si="96"/>
        <v/>
      </c>
      <c r="T79" s="63">
        <f t="shared" si="97"/>
        <v>0</v>
      </c>
      <c r="U79" s="68" t="str">
        <f>IF(OR($E79="",$G79=""),"",IF(AND($E$3=6),'Marks Entry 6th'!R78,IF(AND($E$3=7),'Marks Entry 7th'!R78,"")))</f>
        <v/>
      </c>
      <c r="V79" s="68" t="str">
        <f>IF(OR($E79="",$G79=""),"",IF(AND($E$3=6),'Marks Entry 6th'!S78,IF(AND($E$3=7),'Marks Entry 7th'!S78,"")))</f>
        <v/>
      </c>
      <c r="W79" s="67" t="str">
        <f t="shared" si="98"/>
        <v/>
      </c>
      <c r="X79" s="63" t="str">
        <f t="shared" si="99"/>
        <v/>
      </c>
      <c r="Y79" s="109">
        <f t="shared" si="100"/>
        <v>0</v>
      </c>
      <c r="Z79" s="109" t="str">
        <f t="shared" si="101"/>
        <v/>
      </c>
      <c r="AA79" s="109" t="str">
        <f t="shared" si="102"/>
        <v/>
      </c>
      <c r="AB79" s="109" t="str">
        <f t="shared" si="103"/>
        <v/>
      </c>
      <c r="AC79" s="109" t="str">
        <f t="shared" si="104"/>
        <v/>
      </c>
      <c r="AD79" s="111" t="str">
        <f t="shared" si="105"/>
        <v/>
      </c>
      <c r="AE79" s="121" t="str">
        <f>IF(OR($E79="",$G79=""),"",IF(AND($E$3=6),'Marks Entry 6th'!T78,IF(AND($E$3=7),'Marks Entry 7th'!T78,"")))</f>
        <v/>
      </c>
      <c r="AF79" s="121" t="str">
        <f>IF(OR($E79="",$G79=""),"",IF(AND($E$3=6),'Marks Entry 6th'!U78,IF(AND($E$3=7),'Marks Entry 7th'!U78,"")))</f>
        <v/>
      </c>
      <c r="AG79" s="121" t="str">
        <f>IF(OR($E79="",$G79=""),"",IF(AND($E$3=6),'Marks Entry 6th'!V78,IF(AND($E$3=7),'Marks Entry 7th'!V78,"")))</f>
        <v/>
      </c>
      <c r="AH79" s="121" t="str">
        <f>IF(OR($E79="",$G79=""),"",IF(AND($E$3=6),'Marks Entry 6th'!W78,IF(AND($E$3=7),'Marks Entry 7th'!W78,"")))</f>
        <v/>
      </c>
      <c r="AI79" s="63" t="str">
        <f t="shared" si="106"/>
        <v/>
      </c>
      <c r="AJ79" s="121" t="str">
        <f>IF(OR($E79="",$G79=""),"",IF(AND($E$3=6),'Marks Entry 6th'!X78,IF(AND($E$3=7),'Marks Entry 7th'!X78,"")))</f>
        <v/>
      </c>
      <c r="AK79" s="121" t="str">
        <f>IF(OR($E79="",$G79=""),"",IF(AND($E$3=6),'Marks Entry 6th'!Y78,IF(AND($E$3=7),'Marks Entry 7th'!Y78,"")))</f>
        <v/>
      </c>
      <c r="AL79" s="66" t="str">
        <f t="shared" si="107"/>
        <v/>
      </c>
      <c r="AM79" s="63">
        <f t="shared" si="108"/>
        <v>0</v>
      </c>
      <c r="AN79" s="68" t="str">
        <f>IF(OR($E79="",$G79=""),"",IF(AND($E$3=6),'Marks Entry 6th'!Z78,IF(AND($E$3=7),'Marks Entry 7th'!Z78,"")))</f>
        <v/>
      </c>
      <c r="AO79" s="68" t="str">
        <f>IF(OR($E79="",$G79=""),"",IF(AND($E$3=6),'Marks Entry 6th'!AA78,IF(AND($E$3=7),'Marks Entry 7th'!AA78,"")))</f>
        <v/>
      </c>
      <c r="AP79" s="66" t="str">
        <f t="shared" si="109"/>
        <v/>
      </c>
      <c r="AQ79" s="63" t="str">
        <f t="shared" si="110"/>
        <v/>
      </c>
      <c r="AR79" s="109">
        <f t="shared" si="111"/>
        <v>0</v>
      </c>
      <c r="AS79" s="109" t="str">
        <f t="shared" si="112"/>
        <v/>
      </c>
      <c r="AT79" s="109" t="str">
        <f t="shared" si="113"/>
        <v/>
      </c>
      <c r="AU79" s="109" t="str">
        <f t="shared" si="114"/>
        <v/>
      </c>
      <c r="AV79" s="109" t="str">
        <f t="shared" si="115"/>
        <v/>
      </c>
      <c r="AW79" s="111" t="str">
        <f t="shared" si="116"/>
        <v/>
      </c>
      <c r="AX79" s="314" t="str">
        <f>IF(OR($E79="",$G79=""),"",IF(AND($E$3=6),'Marks Entry 6th'!AB78,IF(AND($E$3=7),'Marks Entry 7th'!AB78,"")))</f>
        <v/>
      </c>
      <c r="AY79" s="121" t="str">
        <f>IF(OR($E79="",$G79=""),"",IF(AND($E$3=6),'Marks Entry 6th'!AC78,IF(AND($E$3=7),'Marks Entry 7th'!AC78,"")))</f>
        <v/>
      </c>
      <c r="AZ79" s="121" t="str">
        <f>IF(OR($E79="",$G79=""),"",IF(AND($E$3=6),'Marks Entry 6th'!AD78,IF(AND($E$3=7),'Marks Entry 7th'!AD78,"")))</f>
        <v/>
      </c>
      <c r="BA79" s="121" t="str">
        <f>IF(OR($E79="",$G79=""),"",IF(AND($E$3=6),'Marks Entry 6th'!AE78,IF(AND($E$3=7),'Marks Entry 7th'!AE78,"")))</f>
        <v/>
      </c>
      <c r="BB79" s="121" t="str">
        <f>IF(OR($E79="",$G79=""),"",IF(AND($E$3=6),'Marks Entry 6th'!AF78,IF(AND($E$3=7),'Marks Entry 7th'!AF78,"")))</f>
        <v/>
      </c>
      <c r="BC79" s="63" t="str">
        <f t="shared" si="117"/>
        <v/>
      </c>
      <c r="BD79" s="121" t="str">
        <f>IF(OR($E79="",$G79=""),"",IF(AND($E$3=6),'Marks Entry 6th'!AG78,IF(AND($E$3=7),'Marks Entry 7th'!AG78,"")))</f>
        <v/>
      </c>
      <c r="BE79" s="121" t="str">
        <f>IF(OR($E79="",$G79=""),"",IF(AND($E$3=6),'Marks Entry 6th'!AH78,IF(AND($E$3=7),'Marks Entry 7th'!AH78,"")))</f>
        <v/>
      </c>
      <c r="BF79" s="66" t="str">
        <f t="shared" si="118"/>
        <v/>
      </c>
      <c r="BG79" s="63">
        <f t="shared" si="119"/>
        <v>0</v>
      </c>
      <c r="BH79" s="68" t="str">
        <f>IF(OR($E79="",$G79=""),"",IF(AND($E$3=6),'Marks Entry 6th'!AI78,IF(AND($E$3=7),'Marks Entry 7th'!AI78,"")))</f>
        <v/>
      </c>
      <c r="BI79" s="68" t="str">
        <f>IF(OR($E79="",$G79=""),"",IF(AND($E$3=6),'Marks Entry 6th'!AJ78,IF(AND($E$3=7),'Marks Entry 7th'!AJ78,"")))</f>
        <v/>
      </c>
      <c r="BJ79" s="66" t="str">
        <f t="shared" si="120"/>
        <v/>
      </c>
      <c r="BK79" s="63" t="str">
        <f t="shared" si="121"/>
        <v/>
      </c>
      <c r="BL79" s="109">
        <f t="shared" si="122"/>
        <v>0</v>
      </c>
      <c r="BM79" s="109" t="str">
        <f t="shared" si="123"/>
        <v/>
      </c>
      <c r="BN79" s="109" t="str">
        <f t="shared" si="124"/>
        <v/>
      </c>
      <c r="BO79" s="109" t="str">
        <f t="shared" si="125"/>
        <v/>
      </c>
      <c r="BP79" s="109" t="str">
        <f t="shared" si="126"/>
        <v/>
      </c>
      <c r="BQ79" s="111" t="str">
        <f t="shared" si="127"/>
        <v/>
      </c>
      <c r="BR79" s="121" t="str">
        <f>IF(OR($E79="",$G79=""),"",IF(AND($E$3=6),'Marks Entry 6th'!AK78,IF(AND($E$3=7),'Marks Entry 7th'!AK78,"")))</f>
        <v/>
      </c>
      <c r="BS79" s="121" t="str">
        <f>IF(OR($E79="",$G79=""),"",IF(AND($E$3=6),'Marks Entry 6th'!AL78,IF(AND($E$3=7),'Marks Entry 7th'!AL78,"")))</f>
        <v/>
      </c>
      <c r="BT79" s="121" t="str">
        <f>IF(OR($E79="",$G79=""),"",IF(AND($E$3=6),'Marks Entry 6th'!AM78,IF(AND($E$3=7),'Marks Entry 7th'!AM78,"")))</f>
        <v/>
      </c>
      <c r="BU79" s="121" t="str">
        <f>IF(OR($E79="",$G79=""),"",IF(AND($E$3=6),'Marks Entry 6th'!AN78,IF(AND($E$3=7),'Marks Entry 7th'!AN78,"")))</f>
        <v/>
      </c>
      <c r="BV79" s="63" t="str">
        <f t="shared" si="128"/>
        <v/>
      </c>
      <c r="BW79" s="121" t="str">
        <f>IF(OR($E79="",$G79=""),"",IF(AND($E$3=6),'Marks Entry 6th'!AO78,IF(AND($E$3=7),'Marks Entry 7th'!AO78,"")))</f>
        <v/>
      </c>
      <c r="BX79" s="121" t="str">
        <f>IF(OR($E79="",$G79=""),"",IF(AND($E$3=6),'Marks Entry 6th'!AP78,IF(AND($E$3=7),'Marks Entry 7th'!AP78,"")))</f>
        <v/>
      </c>
      <c r="BY79" s="66" t="str">
        <f t="shared" si="129"/>
        <v/>
      </c>
      <c r="BZ79" s="63">
        <f t="shared" si="130"/>
        <v>0</v>
      </c>
      <c r="CA79" s="68" t="str">
        <f>IF(OR($E79="",$G79=""),"",IF(AND($E$3=6),'Marks Entry 6th'!AQ78,IF(AND($E$3=7),'Marks Entry 7th'!AQ78,"")))</f>
        <v/>
      </c>
      <c r="CB79" s="68" t="str">
        <f>IF(OR($E79="",$G79=""),"",IF(AND($E$3=6),'Marks Entry 6th'!AR78,IF(AND($E$3=7),'Marks Entry 7th'!AR78,"")))</f>
        <v/>
      </c>
      <c r="CC79" s="66" t="str">
        <f t="shared" si="131"/>
        <v/>
      </c>
      <c r="CD79" s="63" t="str">
        <f t="shared" si="132"/>
        <v/>
      </c>
      <c r="CE79" s="109">
        <f t="shared" si="133"/>
        <v>0</v>
      </c>
      <c r="CF79" s="109" t="str">
        <f t="shared" si="134"/>
        <v/>
      </c>
      <c r="CG79" s="109" t="str">
        <f t="shared" si="135"/>
        <v/>
      </c>
      <c r="CH79" s="109" t="str">
        <f t="shared" si="136"/>
        <v/>
      </c>
      <c r="CI79" s="109" t="str">
        <f t="shared" si="137"/>
        <v/>
      </c>
      <c r="CJ79" s="111" t="str">
        <f t="shared" si="138"/>
        <v/>
      </c>
      <c r="CK79" s="121" t="str">
        <f>IF(OR($E79="",$G79=""),"",IF(AND($E$3=6),'Marks Entry 6th'!AS78,IF(AND($E$3=7),'Marks Entry 7th'!AS78,"")))</f>
        <v/>
      </c>
      <c r="CL79" s="121" t="str">
        <f>IF(OR($E79="",$G79=""),"",IF(AND($E$3=6),'Marks Entry 6th'!AT78,IF(AND($E$3=7),'Marks Entry 7th'!AT78,"")))</f>
        <v/>
      </c>
      <c r="CM79" s="121" t="str">
        <f>IF(OR($E79="",$G79=""),"",IF(AND($E$3=6),'Marks Entry 6th'!AU78,IF(AND($E$3=7),'Marks Entry 7th'!AU78,"")))</f>
        <v/>
      </c>
      <c r="CN79" s="121" t="str">
        <f>IF(OR($E79="",$G79=""),"",IF(AND($E$3=6),'Marks Entry 6th'!AV78,IF(AND($E$3=7),'Marks Entry 7th'!AV78,"")))</f>
        <v/>
      </c>
      <c r="CO79" s="63" t="str">
        <f t="shared" si="139"/>
        <v/>
      </c>
      <c r="CP79" s="121" t="str">
        <f>IF(OR($E79="",$G79=""),"",IF(AND($E$3=6),'Marks Entry 6th'!AW78,IF(AND($E$3=7),'Marks Entry 7th'!AW78,"")))</f>
        <v/>
      </c>
      <c r="CQ79" s="121" t="str">
        <f>IF(OR($E79="",$G79=""),"",IF(AND($E$3=6),'Marks Entry 6th'!AX78,IF(AND($E$3=7),'Marks Entry 7th'!AX78,"")))</f>
        <v/>
      </c>
      <c r="CR79" s="66" t="str">
        <f t="shared" si="140"/>
        <v/>
      </c>
      <c r="CS79" s="63">
        <f t="shared" si="141"/>
        <v>0</v>
      </c>
      <c r="CT79" s="68" t="str">
        <f>IF(OR($E79="",$G79=""),"",IF(AND($E$3=6),'Marks Entry 6th'!AY78,IF(AND($E$3=7),'Marks Entry 7th'!AY78,"")))</f>
        <v/>
      </c>
      <c r="CU79" s="68" t="str">
        <f>IF(OR($E79="",$G79=""),"",IF(AND($E$3=6),'Marks Entry 6th'!AZ78,IF(AND($E$3=7),'Marks Entry 7th'!AZ78,"")))</f>
        <v/>
      </c>
      <c r="CV79" s="66" t="str">
        <f t="shared" si="142"/>
        <v/>
      </c>
      <c r="CW79" s="63" t="str">
        <f t="shared" si="143"/>
        <v/>
      </c>
      <c r="CX79" s="109">
        <f t="shared" si="144"/>
        <v>0</v>
      </c>
      <c r="CY79" s="109" t="str">
        <f t="shared" si="145"/>
        <v/>
      </c>
      <c r="CZ79" s="109" t="str">
        <f t="shared" si="146"/>
        <v/>
      </c>
      <c r="DA79" s="109" t="str">
        <f t="shared" si="147"/>
        <v/>
      </c>
      <c r="DB79" s="109" t="str">
        <f t="shared" si="148"/>
        <v/>
      </c>
      <c r="DC79" s="111" t="str">
        <f t="shared" si="149"/>
        <v/>
      </c>
      <c r="DD79" s="121" t="str">
        <f>IF(OR($E79="",$G79=""),"",IF(AND($E$3=6),'Marks Entry 6th'!BA78,IF(AND($E$3=7),'Marks Entry 7th'!BA78,"")))</f>
        <v/>
      </c>
      <c r="DE79" s="121" t="str">
        <f>IF(OR($E79="",$G79=""),"",IF(AND($E$3=6),'Marks Entry 6th'!BB78,IF(AND($E$3=7),'Marks Entry 7th'!BB78,"")))</f>
        <v/>
      </c>
      <c r="DF79" s="121" t="str">
        <f>IF(OR($E79="",$G79=""),"",IF(AND($E$3=6),'Marks Entry 6th'!BC78,IF(AND($E$3=7),'Marks Entry 7th'!BC78,"")))</f>
        <v/>
      </c>
      <c r="DG79" s="121" t="str">
        <f>IF(OR($E79="",$G79=""),"",IF(AND($E$3=6),'Marks Entry 6th'!BD78,IF(AND($E$3=7),'Marks Entry 7th'!BD78,"")))</f>
        <v/>
      </c>
      <c r="DH79" s="63" t="str">
        <f t="shared" si="150"/>
        <v/>
      </c>
      <c r="DI79" s="121" t="str">
        <f>IF(OR($E79="",$G79=""),"",IF(AND($E$3=6),'Marks Entry 6th'!BE78,IF(AND($E$3=7),'Marks Entry 7th'!BE78,"")))</f>
        <v/>
      </c>
      <c r="DJ79" s="121" t="str">
        <f>IF(OR($E79="",$G79=""),"",IF(AND($E$3=6),'Marks Entry 6th'!BF78,IF(AND($E$3=7),'Marks Entry 7th'!BF78,"")))</f>
        <v/>
      </c>
      <c r="DK79" s="66" t="str">
        <f t="shared" si="151"/>
        <v/>
      </c>
      <c r="DL79" s="63">
        <f t="shared" si="152"/>
        <v>0</v>
      </c>
      <c r="DM79" s="68" t="str">
        <f>IF(OR($E79="",$G79=""),"",IF(AND($E$3=6),'Marks Entry 6th'!BG78,IF(AND($E$3=7),'Marks Entry 7th'!BG78,"")))</f>
        <v/>
      </c>
      <c r="DN79" s="68" t="str">
        <f>IF(OR($E79="",$G79=""),"",IF(AND($E$3=6),'Marks Entry 6th'!BH78,IF(AND($E$3=7),'Marks Entry 7th'!BH78,"")))</f>
        <v/>
      </c>
      <c r="DO79" s="66" t="str">
        <f t="shared" si="153"/>
        <v/>
      </c>
      <c r="DP79" s="63" t="str">
        <f t="shared" si="154"/>
        <v/>
      </c>
      <c r="DQ79" s="109">
        <f t="shared" si="155"/>
        <v>0</v>
      </c>
      <c r="DR79" s="109" t="str">
        <f t="shared" si="156"/>
        <v/>
      </c>
      <c r="DS79" s="109" t="str">
        <f t="shared" si="157"/>
        <v/>
      </c>
      <c r="DT79" s="109" t="str">
        <f t="shared" si="158"/>
        <v/>
      </c>
      <c r="DU79" s="109" t="str">
        <f t="shared" si="159"/>
        <v/>
      </c>
      <c r="DV79" s="111" t="str">
        <f t="shared" si="160"/>
        <v/>
      </c>
      <c r="DW79" s="53" t="str">
        <f>IF(OR($E79="",$G79=""),"",IF(AND($E$3=6),'Marks Entry 6th'!BI78,IF(AND($E$3=7),'Marks Entry 7th'!BI78,"")))</f>
        <v/>
      </c>
      <c r="DX79" s="53" t="str">
        <f>IF(OR($E79="",$G79=""),"",IF(AND($E$3=6),'Marks Entry 6th'!BJ78,IF(AND($E$3=7),'Marks Entry 7th'!BJ78,"")))</f>
        <v/>
      </c>
      <c r="DY79" s="53" t="str">
        <f>IF(OR($E79="",$G79=""),"",IF(AND($E$3=6),'Marks Entry 6th'!BK78,IF(AND($E$3=7),'Marks Entry 7th'!BK78,"")))</f>
        <v/>
      </c>
      <c r="DZ79" s="53" t="str">
        <f>IF(OR($E79="",$G79=""),"",IF(AND($E$3=6),'Marks Entry 6th'!BL78,IF(AND($E$3=7),'Marks Entry 7th'!BL78,"")))</f>
        <v/>
      </c>
      <c r="EA79" s="53" t="str">
        <f>IF(OR($E79="",$G79=""),"",IF(AND($E$3=6),'Marks Entry 6th'!BM78,IF(AND($E$3=7),'Marks Entry 7th'!BM78,"")))</f>
        <v/>
      </c>
      <c r="EB79" s="122" t="str">
        <f t="shared" si="161"/>
        <v/>
      </c>
      <c r="EC79" s="123">
        <f t="shared" si="162"/>
        <v>0</v>
      </c>
      <c r="ED79" s="123" t="str">
        <f t="shared" si="163"/>
        <v/>
      </c>
      <c r="EE79" s="123" t="str">
        <f t="shared" si="164"/>
        <v/>
      </c>
      <c r="EF79" s="110" t="str">
        <f t="shared" si="165"/>
        <v/>
      </c>
      <c r="EG79" s="53" t="str">
        <f>IF(OR($E79="",$G79=""),"",IF(AND($E$3=6),'Marks Entry 6th'!BN78,IF(AND($E$3=7),'Marks Entry 7th'!BN78,"")))</f>
        <v/>
      </c>
      <c r="EH79" s="53" t="str">
        <f>IF(OR($E79="",$G79=""),"",IF(AND($E$3=6),'Marks Entry 6th'!BO78,IF(AND($E$3=7),'Marks Entry 7th'!BO78,"")))</f>
        <v/>
      </c>
      <c r="EI79" s="53" t="str">
        <f>IF(OR($E79="",$G79=""),"",IF(AND($E$3=6),'Marks Entry 6th'!BP78,IF(AND($E$3=7),'Marks Entry 7th'!BP78,"")))</f>
        <v/>
      </c>
      <c r="EJ79" s="53" t="str">
        <f>IF(OR($E79="",$G79=""),"",IF(AND($E$3=6),'Marks Entry 6th'!BQ78,IF(AND($E$3=7),'Marks Entry 7th'!BQ78,"")))</f>
        <v/>
      </c>
      <c r="EK79" s="53" t="str">
        <f>IF(OR($E79="",$G79=""),"",IF(AND($E$3=6),'Marks Entry 6th'!BR78,IF(AND($E$3=7),'Marks Entry 7th'!BR78,"")))</f>
        <v/>
      </c>
      <c r="EL79" s="122" t="str">
        <f t="shared" si="166"/>
        <v/>
      </c>
      <c r="EM79" s="123">
        <f t="shared" si="167"/>
        <v>0</v>
      </c>
      <c r="EN79" s="123" t="str">
        <f t="shared" si="168"/>
        <v/>
      </c>
      <c r="EO79" s="123" t="str">
        <f t="shared" si="169"/>
        <v/>
      </c>
      <c r="EP79" s="110" t="str">
        <f t="shared" si="170"/>
        <v/>
      </c>
      <c r="EQ79" s="53" t="str">
        <f>IF(OR($E79="",$G79=""),"",IF(AND($E$3=6),'Marks Entry 6th'!BS78,IF(AND($E$3=7),'Marks Entry 7th'!BS78,"")))</f>
        <v/>
      </c>
      <c r="ER79" s="53" t="str">
        <f>IF(OR($E79="",$G79=""),"",IF(AND($E$3=6),'Marks Entry 6th'!BT78,IF(AND($E$3=7),'Marks Entry 7th'!BT78,"")))</f>
        <v/>
      </c>
      <c r="ES79" s="53" t="str">
        <f>IF(OR($E79="",$G79=""),"",IF(AND($E$3=6),'Marks Entry 6th'!BU78,IF(AND($E$3=7),'Marks Entry 7th'!BU78,"")))</f>
        <v/>
      </c>
      <c r="ET79" s="53" t="str">
        <f>IF(OR($E79="",$G79=""),"",IF(AND($E$3=6),'Marks Entry 6th'!BV78,IF(AND($E$3=7),'Marks Entry 7th'!BV78,"")))</f>
        <v/>
      </c>
      <c r="EU79" s="53" t="str">
        <f>IF(OR($E79="",$G79=""),"",IF(AND($E$3=6),'Marks Entry 6th'!BW78,IF(AND($E$3=7),'Marks Entry 7th'!BW78,"")))</f>
        <v/>
      </c>
      <c r="EV79" s="122" t="str">
        <f t="shared" si="171"/>
        <v/>
      </c>
      <c r="EW79" s="123">
        <f t="shared" si="172"/>
        <v>0</v>
      </c>
      <c r="EX79" s="123" t="str">
        <f t="shared" si="173"/>
        <v/>
      </c>
      <c r="EY79" s="123" t="str">
        <f t="shared" si="174"/>
        <v/>
      </c>
      <c r="EZ79" s="110" t="str">
        <f t="shared" si="175"/>
        <v/>
      </c>
      <c r="FA79" s="373" t="str">
        <f>IF(OR($E79="",$G79=""),"",IF(AND('Marks Entry 6th'!BX78="",'Marks Entry 7th'!BX78=""),"",IF(AND($E$3=6),'Marks Entry 6th'!BX78,IF(AND($E$3=7),'Marks Entry 7th'!BX78,""))))</f>
        <v/>
      </c>
      <c r="FB79" s="373" t="str">
        <f>IF(OR($E79="",$G79=""),"",IF(AND('Marks Entry 6th'!BY78="",'Marks Entry 7th'!BY78=""),"",IF(AND($E$3=6),'Marks Entry 6th'!BY78,IF(AND($E$3=7),'Marks Entry 7th'!BY78,""))))</f>
        <v/>
      </c>
      <c r="FC79" s="374" t="str">
        <f t="shared" si="176"/>
        <v/>
      </c>
      <c r="FD79" s="110" t="str">
        <f t="shared" si="177"/>
        <v/>
      </c>
      <c r="FE79" s="373" t="str">
        <f>IF(OR($E79="",$G79=""),"",IF(AND('Marks Entry 6th'!BZ78="",'Marks Entry 7th'!BZ78=""),"",IF(AND($E$3=6),'Marks Entry 6th'!BZ78,IF(AND($E$3=7),'Marks Entry 7th'!BZ78,""))))</f>
        <v/>
      </c>
      <c r="FF79" s="373" t="str">
        <f>IF(OR($E79="",$G79=""),"",IF(AND('Marks Entry 6th'!CA78="",'Marks Entry 7th'!CA78=""),"",IF(AND($E$3=6),'Marks Entry 6th'!CA78,IF(AND($E$3=7),'Marks Entry 7th'!CA78,""))))</f>
        <v/>
      </c>
      <c r="FG79" s="374" t="str">
        <f t="shared" si="178"/>
        <v/>
      </c>
      <c r="FH79" s="110" t="str">
        <f t="shared" si="179"/>
        <v/>
      </c>
      <c r="FI79" s="79" t="str">
        <f t="shared" si="180"/>
        <v/>
      </c>
      <c r="FJ79" s="335" t="str">
        <f t="shared" si="181"/>
        <v/>
      </c>
      <c r="FK79" s="85" t="str">
        <f t="shared" si="182"/>
        <v/>
      </c>
      <c r="FL79" s="226" t="str">
        <f t="shared" si="183"/>
        <v/>
      </c>
      <c r="FM79" s="86" t="str">
        <f t="shared" si="184"/>
        <v/>
      </c>
      <c r="FN79" s="334" t="str">
        <f>IFERROR(IF(B79="NSO","NSO",IF(OR(D79="",G79="",F79=""),"",IF(AND(FJ79&gt;=36,'Master sheet'!$D$11="Hindi"),"कक्षा क्रमोन्नत",IF(AND(FJ79&gt;=36,'Master sheet'!$D$11="English"),"Promoted",IF(AND(FJ79&lt;36,'Master sheet'!$D$11="Hindi"),"पुनः परीक्षा","Re-Exam"))))),"")</f>
        <v/>
      </c>
      <c r="FO79" s="54" t="str">
        <f>IF(OR($E79="",$G79=""),"",IF(AND($E$3=6,'Marks Entry 6th'!CB78=""),"",IF(AND($E$3=7,'Marks Entry 7th'!CB78=""),"",IF(AND($E$3=6),'Marks Entry 6th'!CB78,IF(AND($E$3=7),'Marks Entry 7th'!CB78,"")))))</f>
        <v/>
      </c>
      <c r="FP79" s="54" t="str">
        <f>IF(OR($E79="",$G79=""),"",IF(AND($E$3=6,'Marks Entry 6th'!CC78=""),"",IF(AND($E$3=7,'Marks Entry 7th'!CC78=""),"",IF(AND($E$3=6),'Marks Entry 6th'!CC78,IF(AND($E$3=7),'Marks Entry 7th'!CC78,"")))))</f>
        <v/>
      </c>
      <c r="FQ79" s="55"/>
      <c r="FY79" s="57">
        <f>IF(AND($E$3=6),'Marks Entry 6th'!I78,IF(AND($E$3=7),'Marks Entry 7th'!I78,""))</f>
        <v>0</v>
      </c>
      <c r="FZ79" s="57">
        <f t="shared" si="185"/>
        <v>0</v>
      </c>
    </row>
    <row r="80" spans="1:182" ht="18.95" customHeight="1">
      <c r="A80" s="69">
        <v>73</v>
      </c>
      <c r="B80" s="69" t="str">
        <f>IF(OR(FY80=0,FY80=""),"",IF(AND($E$3=6),'Marks Entry 6th'!I79,IF(AND($E$3=7),'Marks Entry 7th'!I79,"")))</f>
        <v/>
      </c>
      <c r="C80" s="70" t="str">
        <f>IF(OR(B80=0,B80=""),"",IF(AND($E$3=6,'Marks Entry 6th'!B79=""),"",IF(AND($E$3=7,'Marks Entry 7th'!B79=""),"",IF(AND($E$3=6,'Marks Entry 6th'!B79),'Marks Entry 6th'!B79,IF(AND($E$3=7),'Marks Entry 7th'!B79,"")))))</f>
        <v/>
      </c>
      <c r="D80" s="70" t="str">
        <f>IF(OR(B80=0,B80=""),"",IF(AND($E$3=6,'Marks Entry 6th'!C79=""),"",IF(AND($E$3=7,'Marks Entry 7th'!C79=""),"",IF(AND($E$3=6),'Marks Entry 6th'!C79,IF(AND($E$3=7),'Marks Entry 7th'!C79,"")))))</f>
        <v/>
      </c>
      <c r="E80" s="307" t="str">
        <f>IF(OR(B80=0,B80=""),"",IF(AND($E$3=6,'Marks Entry 6th'!E79=""),"",IF(AND($E$3=7,'Marks Entry 7th'!E79=""),"",IF(AND($E$3=6),'Marks Entry 6th'!E79,IF(AND($E$3=7),'Marks Entry 7th'!E79,"")))))</f>
        <v/>
      </c>
      <c r="F80" s="70" t="str">
        <f>IF(OR(B80=0,B80=""),"",IF(AND($E$3=6,'Marks Entry 6th'!D79=""),"",IF(AND($E$3=7,'Marks Entry 7th'!D79=""),"",IF(AND($E$3=6),'Marks Entry 6th'!D79,IF(AND($E$3=7),'Marks Entry 7th'!D79,"")))))</f>
        <v/>
      </c>
      <c r="G80" s="306" t="str">
        <f>IF(OR(B80=0,B80=""),"",IF(AND($E$3=6,'Marks Entry 6th'!F79=""),"",IF(AND($E$3=7,'Marks Entry 7th'!F79=""),"",IF(AND($E$3=6),UPPER('Marks Entry 6th'!F79),IF(AND($E$3=7),UPPER('Marks Entry 7th'!F79),"")))))</f>
        <v/>
      </c>
      <c r="H80" s="306" t="str">
        <f>IF(OR(B80=0,B80=""),"",IF(AND($E$3=6,'Marks Entry 6th'!G79=""),"",IF(AND($E$3=7,'Marks Entry 7th'!G79=""),"",IF(AND($E$3=6),UPPER('Marks Entry 6th'!G79),IF(AND($E$3=7),UPPER('Marks Entry 7th'!G79),"")))))</f>
        <v/>
      </c>
      <c r="I80" s="306" t="str">
        <f>IF(OR(B80=0,B80=""),"",IF(AND($E$3=6,'Marks Entry 6th'!H79=""),"",IF(AND($E$3=7,'Marks Entry 7th'!H79=""),"",IF(AND($E$3=6),UPPER('Marks Entry 6th'!H79),IF(AND($E$3=7),UPPER('Marks Entry 7th'!H79),"")))))</f>
        <v/>
      </c>
      <c r="J80" s="65" t="str">
        <f>IF(OR(B80=0,B80=""),"",IF(AND($E$3=6,'Marks Entry 6th'!J79=""),"",IF(AND($E$3=7,'Marks Entry 7th'!J79=""),"",IF(AND($E$3=6),'Marks Entry 6th'!J79,IF(AND($E$3=7),'Marks Entry 7th'!J79,"")))))</f>
        <v/>
      </c>
      <c r="K80" s="65" t="str">
        <f>IF(OR(B80=0,B80=""),"",IF(AND($E$3=6,'Marks Entry 6th'!K79=""),"",IF(AND($E$3=7,'Marks Entry 7th'!K79=""),"",IF(AND($E$3=6),'Marks Entry 6th'!K79,IF(AND($E$3=7),'Marks Entry 7th'!K79,"")))))</f>
        <v/>
      </c>
      <c r="L80" s="121" t="str">
        <f>IF(OR($E80="",$G80=""),"",IF(AND($E$3=6),'Marks Entry 6th'!L79,IF(AND($E$3=7),'Marks Entry 7th'!L79,"")))</f>
        <v/>
      </c>
      <c r="M80" s="121" t="str">
        <f>IF(OR($E80="",$G80=""),"",IF(AND($E$3=6),'Marks Entry 6th'!M79,IF(AND($E$3=7),'Marks Entry 7th'!M79,"")))</f>
        <v/>
      </c>
      <c r="N80" s="121" t="str">
        <f>IF(OR($E80="",$G80=""),"",IF(AND($E$3=6),'Marks Entry 6th'!N79,IF(AND($E$3=7),'Marks Entry 7th'!N79,"")))</f>
        <v/>
      </c>
      <c r="O80" s="121" t="str">
        <f>IF(OR($E80="",$G80=""),"",IF(AND($E$3=6),'Marks Entry 6th'!O79,IF(AND($E$3=7),'Marks Entry 7th'!O79,"")))</f>
        <v/>
      </c>
      <c r="P80" s="63" t="str">
        <f t="shared" si="95"/>
        <v/>
      </c>
      <c r="Q80" s="121" t="str">
        <f>IF(OR($E80="",$G80=""),"",IF(AND($E$3=6),'Marks Entry 6th'!P79,IF(AND($E$3=7),'Marks Entry 7th'!P79,"")))</f>
        <v/>
      </c>
      <c r="R80" s="121" t="str">
        <f>IF(OR($E80="",$G80=""),"",IF(AND($E$3=6),'Marks Entry 6th'!Q79,IF(AND($E$3=7),'Marks Entry 7th'!Q79,"")))</f>
        <v/>
      </c>
      <c r="S80" s="66" t="str">
        <f t="shared" si="96"/>
        <v/>
      </c>
      <c r="T80" s="63">
        <f t="shared" si="97"/>
        <v>0</v>
      </c>
      <c r="U80" s="68" t="str">
        <f>IF(OR($E80="",$G80=""),"",IF(AND($E$3=6),'Marks Entry 6th'!R79,IF(AND($E$3=7),'Marks Entry 7th'!R79,"")))</f>
        <v/>
      </c>
      <c r="V80" s="68" t="str">
        <f>IF(OR($E80="",$G80=""),"",IF(AND($E$3=6),'Marks Entry 6th'!S79,IF(AND($E$3=7),'Marks Entry 7th'!S79,"")))</f>
        <v/>
      </c>
      <c r="W80" s="67" t="str">
        <f t="shared" si="98"/>
        <v/>
      </c>
      <c r="X80" s="63" t="str">
        <f t="shared" si="99"/>
        <v/>
      </c>
      <c r="Y80" s="109">
        <f t="shared" si="100"/>
        <v>0</v>
      </c>
      <c r="Z80" s="109" t="str">
        <f t="shared" si="101"/>
        <v/>
      </c>
      <c r="AA80" s="109" t="str">
        <f t="shared" si="102"/>
        <v/>
      </c>
      <c r="AB80" s="109" t="str">
        <f t="shared" si="103"/>
        <v/>
      </c>
      <c r="AC80" s="109" t="str">
        <f t="shared" si="104"/>
        <v/>
      </c>
      <c r="AD80" s="111" t="str">
        <f t="shared" si="105"/>
        <v/>
      </c>
      <c r="AE80" s="121" t="str">
        <f>IF(OR($E80="",$G80=""),"",IF(AND($E$3=6),'Marks Entry 6th'!T79,IF(AND($E$3=7),'Marks Entry 7th'!T79,"")))</f>
        <v/>
      </c>
      <c r="AF80" s="121" t="str">
        <f>IF(OR($E80="",$G80=""),"",IF(AND($E$3=6),'Marks Entry 6th'!U79,IF(AND($E$3=7),'Marks Entry 7th'!U79,"")))</f>
        <v/>
      </c>
      <c r="AG80" s="121" t="str">
        <f>IF(OR($E80="",$G80=""),"",IF(AND($E$3=6),'Marks Entry 6th'!V79,IF(AND($E$3=7),'Marks Entry 7th'!V79,"")))</f>
        <v/>
      </c>
      <c r="AH80" s="121" t="str">
        <f>IF(OR($E80="",$G80=""),"",IF(AND($E$3=6),'Marks Entry 6th'!W79,IF(AND($E$3=7),'Marks Entry 7th'!W79,"")))</f>
        <v/>
      </c>
      <c r="AI80" s="63" t="str">
        <f t="shared" si="106"/>
        <v/>
      </c>
      <c r="AJ80" s="121" t="str">
        <f>IF(OR($E80="",$G80=""),"",IF(AND($E$3=6),'Marks Entry 6th'!X79,IF(AND($E$3=7),'Marks Entry 7th'!X79,"")))</f>
        <v/>
      </c>
      <c r="AK80" s="121" t="str">
        <f>IF(OR($E80="",$G80=""),"",IF(AND($E$3=6),'Marks Entry 6th'!Y79,IF(AND($E$3=7),'Marks Entry 7th'!Y79,"")))</f>
        <v/>
      </c>
      <c r="AL80" s="66" t="str">
        <f t="shared" si="107"/>
        <v/>
      </c>
      <c r="AM80" s="63">
        <f t="shared" si="108"/>
        <v>0</v>
      </c>
      <c r="AN80" s="68" t="str">
        <f>IF(OR($E80="",$G80=""),"",IF(AND($E$3=6),'Marks Entry 6th'!Z79,IF(AND($E$3=7),'Marks Entry 7th'!Z79,"")))</f>
        <v/>
      </c>
      <c r="AO80" s="68" t="str">
        <f>IF(OR($E80="",$G80=""),"",IF(AND($E$3=6),'Marks Entry 6th'!AA79,IF(AND($E$3=7),'Marks Entry 7th'!AA79,"")))</f>
        <v/>
      </c>
      <c r="AP80" s="66" t="str">
        <f t="shared" si="109"/>
        <v/>
      </c>
      <c r="AQ80" s="63" t="str">
        <f t="shared" si="110"/>
        <v/>
      </c>
      <c r="AR80" s="109">
        <f t="shared" si="111"/>
        <v>0</v>
      </c>
      <c r="AS80" s="109" t="str">
        <f t="shared" si="112"/>
        <v/>
      </c>
      <c r="AT80" s="109" t="str">
        <f t="shared" si="113"/>
        <v/>
      </c>
      <c r="AU80" s="109" t="str">
        <f t="shared" si="114"/>
        <v/>
      </c>
      <c r="AV80" s="109" t="str">
        <f t="shared" si="115"/>
        <v/>
      </c>
      <c r="AW80" s="111" t="str">
        <f t="shared" si="116"/>
        <v/>
      </c>
      <c r="AX80" s="314" t="str">
        <f>IF(OR($E80="",$G80=""),"",IF(AND($E$3=6),'Marks Entry 6th'!AB79,IF(AND($E$3=7),'Marks Entry 7th'!AB79,"")))</f>
        <v/>
      </c>
      <c r="AY80" s="121" t="str">
        <f>IF(OR($E80="",$G80=""),"",IF(AND($E$3=6),'Marks Entry 6th'!AC79,IF(AND($E$3=7),'Marks Entry 7th'!AC79,"")))</f>
        <v/>
      </c>
      <c r="AZ80" s="121" t="str">
        <f>IF(OR($E80="",$G80=""),"",IF(AND($E$3=6),'Marks Entry 6th'!AD79,IF(AND($E$3=7),'Marks Entry 7th'!AD79,"")))</f>
        <v/>
      </c>
      <c r="BA80" s="121" t="str">
        <f>IF(OR($E80="",$G80=""),"",IF(AND($E$3=6),'Marks Entry 6th'!AE79,IF(AND($E$3=7),'Marks Entry 7th'!AE79,"")))</f>
        <v/>
      </c>
      <c r="BB80" s="121" t="str">
        <f>IF(OR($E80="",$G80=""),"",IF(AND($E$3=6),'Marks Entry 6th'!AF79,IF(AND($E$3=7),'Marks Entry 7th'!AF79,"")))</f>
        <v/>
      </c>
      <c r="BC80" s="63" t="str">
        <f t="shared" si="117"/>
        <v/>
      </c>
      <c r="BD80" s="121" t="str">
        <f>IF(OR($E80="",$G80=""),"",IF(AND($E$3=6),'Marks Entry 6th'!AG79,IF(AND($E$3=7),'Marks Entry 7th'!AG79,"")))</f>
        <v/>
      </c>
      <c r="BE80" s="121" t="str">
        <f>IF(OR($E80="",$G80=""),"",IF(AND($E$3=6),'Marks Entry 6th'!AH79,IF(AND($E$3=7),'Marks Entry 7th'!AH79,"")))</f>
        <v/>
      </c>
      <c r="BF80" s="66" t="str">
        <f t="shared" si="118"/>
        <v/>
      </c>
      <c r="BG80" s="63">
        <f t="shared" si="119"/>
        <v>0</v>
      </c>
      <c r="BH80" s="68" t="str">
        <f>IF(OR($E80="",$G80=""),"",IF(AND($E$3=6),'Marks Entry 6th'!AI79,IF(AND($E$3=7),'Marks Entry 7th'!AI79,"")))</f>
        <v/>
      </c>
      <c r="BI80" s="68" t="str">
        <f>IF(OR($E80="",$G80=""),"",IF(AND($E$3=6),'Marks Entry 6th'!AJ79,IF(AND($E$3=7),'Marks Entry 7th'!AJ79,"")))</f>
        <v/>
      </c>
      <c r="BJ80" s="66" t="str">
        <f t="shared" si="120"/>
        <v/>
      </c>
      <c r="BK80" s="63" t="str">
        <f t="shared" si="121"/>
        <v/>
      </c>
      <c r="BL80" s="109">
        <f t="shared" si="122"/>
        <v>0</v>
      </c>
      <c r="BM80" s="109" t="str">
        <f t="shared" si="123"/>
        <v/>
      </c>
      <c r="BN80" s="109" t="str">
        <f t="shared" si="124"/>
        <v/>
      </c>
      <c r="BO80" s="109" t="str">
        <f t="shared" si="125"/>
        <v/>
      </c>
      <c r="BP80" s="109" t="str">
        <f t="shared" si="126"/>
        <v/>
      </c>
      <c r="BQ80" s="111" t="str">
        <f t="shared" si="127"/>
        <v/>
      </c>
      <c r="BR80" s="121" t="str">
        <f>IF(OR($E80="",$G80=""),"",IF(AND($E$3=6),'Marks Entry 6th'!AK79,IF(AND($E$3=7),'Marks Entry 7th'!AK79,"")))</f>
        <v/>
      </c>
      <c r="BS80" s="121" t="str">
        <f>IF(OR($E80="",$G80=""),"",IF(AND($E$3=6),'Marks Entry 6th'!AL79,IF(AND($E$3=7),'Marks Entry 7th'!AL79,"")))</f>
        <v/>
      </c>
      <c r="BT80" s="121" t="str">
        <f>IF(OR($E80="",$G80=""),"",IF(AND($E$3=6),'Marks Entry 6th'!AM79,IF(AND($E$3=7),'Marks Entry 7th'!AM79,"")))</f>
        <v/>
      </c>
      <c r="BU80" s="121" t="str">
        <f>IF(OR($E80="",$G80=""),"",IF(AND($E$3=6),'Marks Entry 6th'!AN79,IF(AND($E$3=7),'Marks Entry 7th'!AN79,"")))</f>
        <v/>
      </c>
      <c r="BV80" s="63" t="str">
        <f t="shared" si="128"/>
        <v/>
      </c>
      <c r="BW80" s="121" t="str">
        <f>IF(OR($E80="",$G80=""),"",IF(AND($E$3=6),'Marks Entry 6th'!AO79,IF(AND($E$3=7),'Marks Entry 7th'!AO79,"")))</f>
        <v/>
      </c>
      <c r="BX80" s="121" t="str">
        <f>IF(OR($E80="",$G80=""),"",IF(AND($E$3=6),'Marks Entry 6th'!AP79,IF(AND($E$3=7),'Marks Entry 7th'!AP79,"")))</f>
        <v/>
      </c>
      <c r="BY80" s="66" t="str">
        <f t="shared" si="129"/>
        <v/>
      </c>
      <c r="BZ80" s="63">
        <f t="shared" si="130"/>
        <v>0</v>
      </c>
      <c r="CA80" s="68" t="str">
        <f>IF(OR($E80="",$G80=""),"",IF(AND($E$3=6),'Marks Entry 6th'!AQ79,IF(AND($E$3=7),'Marks Entry 7th'!AQ79,"")))</f>
        <v/>
      </c>
      <c r="CB80" s="68" t="str">
        <f>IF(OR($E80="",$G80=""),"",IF(AND($E$3=6),'Marks Entry 6th'!AR79,IF(AND($E$3=7),'Marks Entry 7th'!AR79,"")))</f>
        <v/>
      </c>
      <c r="CC80" s="66" t="str">
        <f t="shared" si="131"/>
        <v/>
      </c>
      <c r="CD80" s="63" t="str">
        <f t="shared" si="132"/>
        <v/>
      </c>
      <c r="CE80" s="109">
        <f t="shared" si="133"/>
        <v>0</v>
      </c>
      <c r="CF80" s="109" t="str">
        <f t="shared" si="134"/>
        <v/>
      </c>
      <c r="CG80" s="109" t="str">
        <f t="shared" si="135"/>
        <v/>
      </c>
      <c r="CH80" s="109" t="str">
        <f t="shared" si="136"/>
        <v/>
      </c>
      <c r="CI80" s="109" t="str">
        <f t="shared" si="137"/>
        <v/>
      </c>
      <c r="CJ80" s="111" t="str">
        <f t="shared" si="138"/>
        <v/>
      </c>
      <c r="CK80" s="121" t="str">
        <f>IF(OR($E80="",$G80=""),"",IF(AND($E$3=6),'Marks Entry 6th'!AS79,IF(AND($E$3=7),'Marks Entry 7th'!AS79,"")))</f>
        <v/>
      </c>
      <c r="CL80" s="121" t="str">
        <f>IF(OR($E80="",$G80=""),"",IF(AND($E$3=6),'Marks Entry 6th'!AT79,IF(AND($E$3=7),'Marks Entry 7th'!AT79,"")))</f>
        <v/>
      </c>
      <c r="CM80" s="121" t="str">
        <f>IF(OR($E80="",$G80=""),"",IF(AND($E$3=6),'Marks Entry 6th'!AU79,IF(AND($E$3=7),'Marks Entry 7th'!AU79,"")))</f>
        <v/>
      </c>
      <c r="CN80" s="121" t="str">
        <f>IF(OR($E80="",$G80=""),"",IF(AND($E$3=6),'Marks Entry 6th'!AV79,IF(AND($E$3=7),'Marks Entry 7th'!AV79,"")))</f>
        <v/>
      </c>
      <c r="CO80" s="63" t="str">
        <f t="shared" si="139"/>
        <v/>
      </c>
      <c r="CP80" s="121" t="str">
        <f>IF(OR($E80="",$G80=""),"",IF(AND($E$3=6),'Marks Entry 6th'!AW79,IF(AND($E$3=7),'Marks Entry 7th'!AW79,"")))</f>
        <v/>
      </c>
      <c r="CQ80" s="121" t="str">
        <f>IF(OR($E80="",$G80=""),"",IF(AND($E$3=6),'Marks Entry 6th'!AX79,IF(AND($E$3=7),'Marks Entry 7th'!AX79,"")))</f>
        <v/>
      </c>
      <c r="CR80" s="66" t="str">
        <f t="shared" si="140"/>
        <v/>
      </c>
      <c r="CS80" s="63">
        <f t="shared" si="141"/>
        <v>0</v>
      </c>
      <c r="CT80" s="68" t="str">
        <f>IF(OR($E80="",$G80=""),"",IF(AND($E$3=6),'Marks Entry 6th'!AY79,IF(AND($E$3=7),'Marks Entry 7th'!AY79,"")))</f>
        <v/>
      </c>
      <c r="CU80" s="68" t="str">
        <f>IF(OR($E80="",$G80=""),"",IF(AND($E$3=6),'Marks Entry 6th'!AZ79,IF(AND($E$3=7),'Marks Entry 7th'!AZ79,"")))</f>
        <v/>
      </c>
      <c r="CV80" s="66" t="str">
        <f t="shared" si="142"/>
        <v/>
      </c>
      <c r="CW80" s="63" t="str">
        <f t="shared" si="143"/>
        <v/>
      </c>
      <c r="CX80" s="109">
        <f t="shared" si="144"/>
        <v>0</v>
      </c>
      <c r="CY80" s="109" t="str">
        <f t="shared" si="145"/>
        <v/>
      </c>
      <c r="CZ80" s="109" t="str">
        <f t="shared" si="146"/>
        <v/>
      </c>
      <c r="DA80" s="109" t="str">
        <f t="shared" si="147"/>
        <v/>
      </c>
      <c r="DB80" s="109" t="str">
        <f t="shared" si="148"/>
        <v/>
      </c>
      <c r="DC80" s="111" t="str">
        <f t="shared" si="149"/>
        <v/>
      </c>
      <c r="DD80" s="121" t="str">
        <f>IF(OR($E80="",$G80=""),"",IF(AND($E$3=6),'Marks Entry 6th'!BA79,IF(AND($E$3=7),'Marks Entry 7th'!BA79,"")))</f>
        <v/>
      </c>
      <c r="DE80" s="121" t="str">
        <f>IF(OR($E80="",$G80=""),"",IF(AND($E$3=6),'Marks Entry 6th'!BB79,IF(AND($E$3=7),'Marks Entry 7th'!BB79,"")))</f>
        <v/>
      </c>
      <c r="DF80" s="121" t="str">
        <f>IF(OR($E80="",$G80=""),"",IF(AND($E$3=6),'Marks Entry 6th'!BC79,IF(AND($E$3=7),'Marks Entry 7th'!BC79,"")))</f>
        <v/>
      </c>
      <c r="DG80" s="121" t="str">
        <f>IF(OR($E80="",$G80=""),"",IF(AND($E$3=6),'Marks Entry 6th'!BD79,IF(AND($E$3=7),'Marks Entry 7th'!BD79,"")))</f>
        <v/>
      </c>
      <c r="DH80" s="63" t="str">
        <f t="shared" si="150"/>
        <v/>
      </c>
      <c r="DI80" s="121" t="str">
        <f>IF(OR($E80="",$G80=""),"",IF(AND($E$3=6),'Marks Entry 6th'!BE79,IF(AND($E$3=7),'Marks Entry 7th'!BE79,"")))</f>
        <v/>
      </c>
      <c r="DJ80" s="121" t="str">
        <f>IF(OR($E80="",$G80=""),"",IF(AND($E$3=6),'Marks Entry 6th'!BF79,IF(AND($E$3=7),'Marks Entry 7th'!BF79,"")))</f>
        <v/>
      </c>
      <c r="DK80" s="66" t="str">
        <f t="shared" si="151"/>
        <v/>
      </c>
      <c r="DL80" s="63">
        <f t="shared" si="152"/>
        <v>0</v>
      </c>
      <c r="DM80" s="68" t="str">
        <f>IF(OR($E80="",$G80=""),"",IF(AND($E$3=6),'Marks Entry 6th'!BG79,IF(AND($E$3=7),'Marks Entry 7th'!BG79,"")))</f>
        <v/>
      </c>
      <c r="DN80" s="68" t="str">
        <f>IF(OR($E80="",$G80=""),"",IF(AND($E$3=6),'Marks Entry 6th'!BH79,IF(AND($E$3=7),'Marks Entry 7th'!BH79,"")))</f>
        <v/>
      </c>
      <c r="DO80" s="66" t="str">
        <f t="shared" si="153"/>
        <v/>
      </c>
      <c r="DP80" s="63" t="str">
        <f t="shared" si="154"/>
        <v/>
      </c>
      <c r="DQ80" s="109">
        <f t="shared" si="155"/>
        <v>0</v>
      </c>
      <c r="DR80" s="109" t="str">
        <f t="shared" si="156"/>
        <v/>
      </c>
      <c r="DS80" s="109" t="str">
        <f t="shared" si="157"/>
        <v/>
      </c>
      <c r="DT80" s="109" t="str">
        <f t="shared" si="158"/>
        <v/>
      </c>
      <c r="DU80" s="109" t="str">
        <f t="shared" si="159"/>
        <v/>
      </c>
      <c r="DV80" s="111" t="str">
        <f t="shared" si="160"/>
        <v/>
      </c>
      <c r="DW80" s="53" t="str">
        <f>IF(OR($E80="",$G80=""),"",IF(AND($E$3=6),'Marks Entry 6th'!BI79,IF(AND($E$3=7),'Marks Entry 7th'!BI79,"")))</f>
        <v/>
      </c>
      <c r="DX80" s="53" t="str">
        <f>IF(OR($E80="",$G80=""),"",IF(AND($E$3=6),'Marks Entry 6th'!BJ79,IF(AND($E$3=7),'Marks Entry 7th'!BJ79,"")))</f>
        <v/>
      </c>
      <c r="DY80" s="53" t="str">
        <f>IF(OR($E80="",$G80=""),"",IF(AND($E$3=6),'Marks Entry 6th'!BK79,IF(AND($E$3=7),'Marks Entry 7th'!BK79,"")))</f>
        <v/>
      </c>
      <c r="DZ80" s="53" t="str">
        <f>IF(OR($E80="",$G80=""),"",IF(AND($E$3=6),'Marks Entry 6th'!BL79,IF(AND($E$3=7),'Marks Entry 7th'!BL79,"")))</f>
        <v/>
      </c>
      <c r="EA80" s="53" t="str">
        <f>IF(OR($E80="",$G80=""),"",IF(AND($E$3=6),'Marks Entry 6th'!BM79,IF(AND($E$3=7),'Marks Entry 7th'!BM79,"")))</f>
        <v/>
      </c>
      <c r="EB80" s="122" t="str">
        <f t="shared" si="161"/>
        <v/>
      </c>
      <c r="EC80" s="123">
        <f t="shared" si="162"/>
        <v>0</v>
      </c>
      <c r="ED80" s="123" t="str">
        <f t="shared" si="163"/>
        <v/>
      </c>
      <c r="EE80" s="123" t="str">
        <f t="shared" si="164"/>
        <v/>
      </c>
      <c r="EF80" s="110" t="str">
        <f t="shared" si="165"/>
        <v/>
      </c>
      <c r="EG80" s="53" t="str">
        <f>IF(OR($E80="",$G80=""),"",IF(AND($E$3=6),'Marks Entry 6th'!BN79,IF(AND($E$3=7),'Marks Entry 7th'!BN79,"")))</f>
        <v/>
      </c>
      <c r="EH80" s="53" t="str">
        <f>IF(OR($E80="",$G80=""),"",IF(AND($E$3=6),'Marks Entry 6th'!BO79,IF(AND($E$3=7),'Marks Entry 7th'!BO79,"")))</f>
        <v/>
      </c>
      <c r="EI80" s="53" t="str">
        <f>IF(OR($E80="",$G80=""),"",IF(AND($E$3=6),'Marks Entry 6th'!BP79,IF(AND($E$3=7),'Marks Entry 7th'!BP79,"")))</f>
        <v/>
      </c>
      <c r="EJ80" s="53" t="str">
        <f>IF(OR($E80="",$G80=""),"",IF(AND($E$3=6),'Marks Entry 6th'!BQ79,IF(AND($E$3=7),'Marks Entry 7th'!BQ79,"")))</f>
        <v/>
      </c>
      <c r="EK80" s="53" t="str">
        <f>IF(OR($E80="",$G80=""),"",IF(AND($E$3=6),'Marks Entry 6th'!BR79,IF(AND($E$3=7),'Marks Entry 7th'!BR79,"")))</f>
        <v/>
      </c>
      <c r="EL80" s="122" t="str">
        <f t="shared" si="166"/>
        <v/>
      </c>
      <c r="EM80" s="123">
        <f t="shared" si="167"/>
        <v>0</v>
      </c>
      <c r="EN80" s="123" t="str">
        <f t="shared" si="168"/>
        <v/>
      </c>
      <c r="EO80" s="123" t="str">
        <f t="shared" si="169"/>
        <v/>
      </c>
      <c r="EP80" s="110" t="str">
        <f t="shared" si="170"/>
        <v/>
      </c>
      <c r="EQ80" s="53" t="str">
        <f>IF(OR($E80="",$G80=""),"",IF(AND($E$3=6),'Marks Entry 6th'!BS79,IF(AND($E$3=7),'Marks Entry 7th'!BS79,"")))</f>
        <v/>
      </c>
      <c r="ER80" s="53" t="str">
        <f>IF(OR($E80="",$G80=""),"",IF(AND($E$3=6),'Marks Entry 6th'!BT79,IF(AND($E$3=7),'Marks Entry 7th'!BT79,"")))</f>
        <v/>
      </c>
      <c r="ES80" s="53" t="str">
        <f>IF(OR($E80="",$G80=""),"",IF(AND($E$3=6),'Marks Entry 6th'!BU79,IF(AND($E$3=7),'Marks Entry 7th'!BU79,"")))</f>
        <v/>
      </c>
      <c r="ET80" s="53" t="str">
        <f>IF(OR($E80="",$G80=""),"",IF(AND($E$3=6),'Marks Entry 6th'!BV79,IF(AND($E$3=7),'Marks Entry 7th'!BV79,"")))</f>
        <v/>
      </c>
      <c r="EU80" s="53" t="str">
        <f>IF(OR($E80="",$G80=""),"",IF(AND($E$3=6),'Marks Entry 6th'!BW79,IF(AND($E$3=7),'Marks Entry 7th'!BW79,"")))</f>
        <v/>
      </c>
      <c r="EV80" s="122" t="str">
        <f t="shared" si="171"/>
        <v/>
      </c>
      <c r="EW80" s="123">
        <f t="shared" si="172"/>
        <v>0</v>
      </c>
      <c r="EX80" s="123" t="str">
        <f t="shared" si="173"/>
        <v/>
      </c>
      <c r="EY80" s="123" t="str">
        <f t="shared" si="174"/>
        <v/>
      </c>
      <c r="EZ80" s="110" t="str">
        <f t="shared" si="175"/>
        <v/>
      </c>
      <c r="FA80" s="373" t="str">
        <f>IF(OR($E80="",$G80=""),"",IF(AND('Marks Entry 6th'!BX79="",'Marks Entry 7th'!BX79=""),"",IF(AND($E$3=6),'Marks Entry 6th'!BX79,IF(AND($E$3=7),'Marks Entry 7th'!BX79,""))))</f>
        <v/>
      </c>
      <c r="FB80" s="373" t="str">
        <f>IF(OR($E80="",$G80=""),"",IF(AND('Marks Entry 6th'!BY79="",'Marks Entry 7th'!BY79=""),"",IF(AND($E$3=6),'Marks Entry 6th'!BY79,IF(AND($E$3=7),'Marks Entry 7th'!BY79,""))))</f>
        <v/>
      </c>
      <c r="FC80" s="374" t="str">
        <f t="shared" si="176"/>
        <v/>
      </c>
      <c r="FD80" s="110" t="str">
        <f t="shared" si="177"/>
        <v/>
      </c>
      <c r="FE80" s="373" t="str">
        <f>IF(OR($E80="",$G80=""),"",IF(AND('Marks Entry 6th'!BZ79="",'Marks Entry 7th'!BZ79=""),"",IF(AND($E$3=6),'Marks Entry 6th'!BZ79,IF(AND($E$3=7),'Marks Entry 7th'!BZ79,""))))</f>
        <v/>
      </c>
      <c r="FF80" s="373" t="str">
        <f>IF(OR($E80="",$G80=""),"",IF(AND('Marks Entry 6th'!CA79="",'Marks Entry 7th'!CA79=""),"",IF(AND($E$3=6),'Marks Entry 6th'!CA79,IF(AND($E$3=7),'Marks Entry 7th'!CA79,""))))</f>
        <v/>
      </c>
      <c r="FG80" s="374" t="str">
        <f t="shared" si="178"/>
        <v/>
      </c>
      <c r="FH80" s="110" t="str">
        <f t="shared" si="179"/>
        <v/>
      </c>
      <c r="FI80" s="79" t="str">
        <f t="shared" si="180"/>
        <v/>
      </c>
      <c r="FJ80" s="335" t="str">
        <f t="shared" si="181"/>
        <v/>
      </c>
      <c r="FK80" s="85" t="str">
        <f t="shared" si="182"/>
        <v/>
      </c>
      <c r="FL80" s="226" t="str">
        <f t="shared" si="183"/>
        <v/>
      </c>
      <c r="FM80" s="86" t="str">
        <f t="shared" si="184"/>
        <v/>
      </c>
      <c r="FN80" s="334" t="str">
        <f>IFERROR(IF(B80="NSO","NSO",IF(OR(D80="",G80="",F80=""),"",IF(AND(FJ80&gt;=36,'Master sheet'!$D$11="Hindi"),"कक्षा क्रमोन्नत",IF(AND(FJ80&gt;=36,'Master sheet'!$D$11="English"),"Promoted",IF(AND(FJ80&lt;36,'Master sheet'!$D$11="Hindi"),"पुनः परीक्षा","Re-Exam"))))),"")</f>
        <v/>
      </c>
      <c r="FO80" s="54" t="str">
        <f>IF(OR($E80="",$G80=""),"",IF(AND($E$3=6,'Marks Entry 6th'!CB79=""),"",IF(AND($E$3=7,'Marks Entry 7th'!CB79=""),"",IF(AND($E$3=6),'Marks Entry 6th'!CB79,IF(AND($E$3=7),'Marks Entry 7th'!CB79,"")))))</f>
        <v/>
      </c>
      <c r="FP80" s="54" t="str">
        <f>IF(OR($E80="",$G80=""),"",IF(AND($E$3=6,'Marks Entry 6th'!CC79=""),"",IF(AND($E$3=7,'Marks Entry 7th'!CC79=""),"",IF(AND($E$3=6),'Marks Entry 6th'!CC79,IF(AND($E$3=7),'Marks Entry 7th'!CC79,"")))))</f>
        <v/>
      </c>
      <c r="FQ80" s="55"/>
      <c r="FY80" s="57">
        <f>IF(AND($E$3=6),'Marks Entry 6th'!I79,IF(AND($E$3=7),'Marks Entry 7th'!I79,""))</f>
        <v>0</v>
      </c>
      <c r="FZ80" s="57">
        <f t="shared" si="185"/>
        <v>0</v>
      </c>
    </row>
    <row r="81" spans="1:182" ht="18.95" customHeight="1">
      <c r="A81" s="69">
        <v>74</v>
      </c>
      <c r="B81" s="69" t="str">
        <f>IF(OR(FY81=0,FY81=""),"",IF(AND($E$3=6),'Marks Entry 6th'!I80,IF(AND($E$3=7),'Marks Entry 7th'!I80,"")))</f>
        <v/>
      </c>
      <c r="C81" s="70" t="str">
        <f>IF(OR(B81=0,B81=""),"",IF(AND($E$3=6,'Marks Entry 6th'!B80=""),"",IF(AND($E$3=7,'Marks Entry 7th'!B80=""),"",IF(AND($E$3=6,'Marks Entry 6th'!B80),'Marks Entry 6th'!B80,IF(AND($E$3=7),'Marks Entry 7th'!B80,"")))))</f>
        <v/>
      </c>
      <c r="D81" s="70" t="str">
        <f>IF(OR(B81=0,B81=""),"",IF(AND($E$3=6,'Marks Entry 6th'!C80=""),"",IF(AND($E$3=7,'Marks Entry 7th'!C80=""),"",IF(AND($E$3=6),'Marks Entry 6th'!C80,IF(AND($E$3=7),'Marks Entry 7th'!C80,"")))))</f>
        <v/>
      </c>
      <c r="E81" s="307" t="str">
        <f>IF(OR(B81=0,B81=""),"",IF(AND($E$3=6,'Marks Entry 6th'!E80=""),"",IF(AND($E$3=7,'Marks Entry 7th'!E80=""),"",IF(AND($E$3=6),'Marks Entry 6th'!E80,IF(AND($E$3=7),'Marks Entry 7th'!E80,"")))))</f>
        <v/>
      </c>
      <c r="F81" s="70" t="str">
        <f>IF(OR(B81=0,B81=""),"",IF(AND($E$3=6,'Marks Entry 6th'!D80=""),"",IF(AND($E$3=7,'Marks Entry 7th'!D80=""),"",IF(AND($E$3=6),'Marks Entry 6th'!D80,IF(AND($E$3=7),'Marks Entry 7th'!D80,"")))))</f>
        <v/>
      </c>
      <c r="G81" s="306" t="str">
        <f>IF(OR(B81=0,B81=""),"",IF(AND($E$3=6,'Marks Entry 6th'!F80=""),"",IF(AND($E$3=7,'Marks Entry 7th'!F80=""),"",IF(AND($E$3=6),UPPER('Marks Entry 6th'!F80),IF(AND($E$3=7),UPPER('Marks Entry 7th'!F80),"")))))</f>
        <v/>
      </c>
      <c r="H81" s="306" t="str">
        <f>IF(OR(B81=0,B81=""),"",IF(AND($E$3=6,'Marks Entry 6th'!G80=""),"",IF(AND($E$3=7,'Marks Entry 7th'!G80=""),"",IF(AND($E$3=6),UPPER('Marks Entry 6th'!G80),IF(AND($E$3=7),UPPER('Marks Entry 7th'!G80),"")))))</f>
        <v/>
      </c>
      <c r="I81" s="306" t="str">
        <f>IF(OR(B81=0,B81=""),"",IF(AND($E$3=6,'Marks Entry 6th'!H80=""),"",IF(AND($E$3=7,'Marks Entry 7th'!H80=""),"",IF(AND($E$3=6),UPPER('Marks Entry 6th'!H80),IF(AND($E$3=7),UPPER('Marks Entry 7th'!H80),"")))))</f>
        <v/>
      </c>
      <c r="J81" s="65" t="str">
        <f>IF(OR(B81=0,B81=""),"",IF(AND($E$3=6,'Marks Entry 6th'!J80=""),"",IF(AND($E$3=7,'Marks Entry 7th'!J80=""),"",IF(AND($E$3=6),'Marks Entry 6th'!J80,IF(AND($E$3=7),'Marks Entry 7th'!J80,"")))))</f>
        <v/>
      </c>
      <c r="K81" s="65" t="str">
        <f>IF(OR(B81=0,B81=""),"",IF(AND($E$3=6,'Marks Entry 6th'!K80=""),"",IF(AND($E$3=7,'Marks Entry 7th'!K80=""),"",IF(AND($E$3=6),'Marks Entry 6th'!K80,IF(AND($E$3=7),'Marks Entry 7th'!K80,"")))))</f>
        <v/>
      </c>
      <c r="L81" s="121" t="str">
        <f>IF(OR($E81="",$G81=""),"",IF(AND($E$3=6),'Marks Entry 6th'!L80,IF(AND($E$3=7),'Marks Entry 7th'!L80,"")))</f>
        <v/>
      </c>
      <c r="M81" s="121" t="str">
        <f>IF(OR($E81="",$G81=""),"",IF(AND($E$3=6),'Marks Entry 6th'!M80,IF(AND($E$3=7),'Marks Entry 7th'!M80,"")))</f>
        <v/>
      </c>
      <c r="N81" s="121" t="str">
        <f>IF(OR($E81="",$G81=""),"",IF(AND($E$3=6),'Marks Entry 6th'!N80,IF(AND($E$3=7),'Marks Entry 7th'!N80,"")))</f>
        <v/>
      </c>
      <c r="O81" s="121" t="str">
        <f>IF(OR($E81="",$G81=""),"",IF(AND($E$3=6),'Marks Entry 6th'!O80,IF(AND($E$3=7),'Marks Entry 7th'!O80,"")))</f>
        <v/>
      </c>
      <c r="P81" s="63" t="str">
        <f t="shared" si="95"/>
        <v/>
      </c>
      <c r="Q81" s="121" t="str">
        <f>IF(OR($E81="",$G81=""),"",IF(AND($E$3=6),'Marks Entry 6th'!P80,IF(AND($E$3=7),'Marks Entry 7th'!P80,"")))</f>
        <v/>
      </c>
      <c r="R81" s="121" t="str">
        <f>IF(OR($E81="",$G81=""),"",IF(AND($E$3=6),'Marks Entry 6th'!Q80,IF(AND($E$3=7),'Marks Entry 7th'!Q80,"")))</f>
        <v/>
      </c>
      <c r="S81" s="66" t="str">
        <f t="shared" si="96"/>
        <v/>
      </c>
      <c r="T81" s="63">
        <f t="shared" si="97"/>
        <v>0</v>
      </c>
      <c r="U81" s="68" t="str">
        <f>IF(OR($E81="",$G81=""),"",IF(AND($E$3=6),'Marks Entry 6th'!R80,IF(AND($E$3=7),'Marks Entry 7th'!R80,"")))</f>
        <v/>
      </c>
      <c r="V81" s="68" t="str">
        <f>IF(OR($E81="",$G81=""),"",IF(AND($E$3=6),'Marks Entry 6th'!S80,IF(AND($E$3=7),'Marks Entry 7th'!S80,"")))</f>
        <v/>
      </c>
      <c r="W81" s="67" t="str">
        <f t="shared" si="98"/>
        <v/>
      </c>
      <c r="X81" s="63" t="str">
        <f t="shared" si="99"/>
        <v/>
      </c>
      <c r="Y81" s="109">
        <f t="shared" si="100"/>
        <v>0</v>
      </c>
      <c r="Z81" s="109" t="str">
        <f t="shared" si="101"/>
        <v/>
      </c>
      <c r="AA81" s="109" t="str">
        <f t="shared" si="102"/>
        <v/>
      </c>
      <c r="AB81" s="109" t="str">
        <f t="shared" si="103"/>
        <v/>
      </c>
      <c r="AC81" s="109" t="str">
        <f t="shared" si="104"/>
        <v/>
      </c>
      <c r="AD81" s="111" t="str">
        <f t="shared" si="105"/>
        <v/>
      </c>
      <c r="AE81" s="121" t="str">
        <f>IF(OR($E81="",$G81=""),"",IF(AND($E$3=6),'Marks Entry 6th'!T80,IF(AND($E$3=7),'Marks Entry 7th'!T80,"")))</f>
        <v/>
      </c>
      <c r="AF81" s="121" t="str">
        <f>IF(OR($E81="",$G81=""),"",IF(AND($E$3=6),'Marks Entry 6th'!U80,IF(AND($E$3=7),'Marks Entry 7th'!U80,"")))</f>
        <v/>
      </c>
      <c r="AG81" s="121" t="str">
        <f>IF(OR($E81="",$G81=""),"",IF(AND($E$3=6),'Marks Entry 6th'!V80,IF(AND($E$3=7),'Marks Entry 7th'!V80,"")))</f>
        <v/>
      </c>
      <c r="AH81" s="121" t="str">
        <f>IF(OR($E81="",$G81=""),"",IF(AND($E$3=6),'Marks Entry 6th'!W80,IF(AND($E$3=7),'Marks Entry 7th'!W80,"")))</f>
        <v/>
      </c>
      <c r="AI81" s="63" t="str">
        <f t="shared" si="106"/>
        <v/>
      </c>
      <c r="AJ81" s="121" t="str">
        <f>IF(OR($E81="",$G81=""),"",IF(AND($E$3=6),'Marks Entry 6th'!X80,IF(AND($E$3=7),'Marks Entry 7th'!X80,"")))</f>
        <v/>
      </c>
      <c r="AK81" s="121" t="str">
        <f>IF(OR($E81="",$G81=""),"",IF(AND($E$3=6),'Marks Entry 6th'!Y80,IF(AND($E$3=7),'Marks Entry 7th'!Y80,"")))</f>
        <v/>
      </c>
      <c r="AL81" s="66" t="str">
        <f t="shared" si="107"/>
        <v/>
      </c>
      <c r="AM81" s="63">
        <f t="shared" si="108"/>
        <v>0</v>
      </c>
      <c r="AN81" s="68" t="str">
        <f>IF(OR($E81="",$G81=""),"",IF(AND($E$3=6),'Marks Entry 6th'!Z80,IF(AND($E$3=7),'Marks Entry 7th'!Z80,"")))</f>
        <v/>
      </c>
      <c r="AO81" s="68" t="str">
        <f>IF(OR($E81="",$G81=""),"",IF(AND($E$3=6),'Marks Entry 6th'!AA80,IF(AND($E$3=7),'Marks Entry 7th'!AA80,"")))</f>
        <v/>
      </c>
      <c r="AP81" s="66" t="str">
        <f t="shared" si="109"/>
        <v/>
      </c>
      <c r="AQ81" s="63" t="str">
        <f t="shared" si="110"/>
        <v/>
      </c>
      <c r="AR81" s="109">
        <f t="shared" si="111"/>
        <v>0</v>
      </c>
      <c r="AS81" s="109" t="str">
        <f t="shared" si="112"/>
        <v/>
      </c>
      <c r="AT81" s="109" t="str">
        <f t="shared" si="113"/>
        <v/>
      </c>
      <c r="AU81" s="109" t="str">
        <f t="shared" si="114"/>
        <v/>
      </c>
      <c r="AV81" s="109" t="str">
        <f t="shared" si="115"/>
        <v/>
      </c>
      <c r="AW81" s="111" t="str">
        <f t="shared" si="116"/>
        <v/>
      </c>
      <c r="AX81" s="314" t="str">
        <f>IF(OR($E81="",$G81=""),"",IF(AND($E$3=6),'Marks Entry 6th'!AB80,IF(AND($E$3=7),'Marks Entry 7th'!AB80,"")))</f>
        <v/>
      </c>
      <c r="AY81" s="121" t="str">
        <f>IF(OR($E81="",$G81=""),"",IF(AND($E$3=6),'Marks Entry 6th'!AC80,IF(AND($E$3=7),'Marks Entry 7th'!AC80,"")))</f>
        <v/>
      </c>
      <c r="AZ81" s="121" t="str">
        <f>IF(OR($E81="",$G81=""),"",IF(AND($E$3=6),'Marks Entry 6th'!AD80,IF(AND($E$3=7),'Marks Entry 7th'!AD80,"")))</f>
        <v/>
      </c>
      <c r="BA81" s="121" t="str">
        <f>IF(OR($E81="",$G81=""),"",IF(AND($E$3=6),'Marks Entry 6th'!AE80,IF(AND($E$3=7),'Marks Entry 7th'!AE80,"")))</f>
        <v/>
      </c>
      <c r="BB81" s="121" t="str">
        <f>IF(OR($E81="",$G81=""),"",IF(AND($E$3=6),'Marks Entry 6th'!AF80,IF(AND($E$3=7),'Marks Entry 7th'!AF80,"")))</f>
        <v/>
      </c>
      <c r="BC81" s="63" t="str">
        <f t="shared" si="117"/>
        <v/>
      </c>
      <c r="BD81" s="121" t="str">
        <f>IF(OR($E81="",$G81=""),"",IF(AND($E$3=6),'Marks Entry 6th'!AG80,IF(AND($E$3=7),'Marks Entry 7th'!AG80,"")))</f>
        <v/>
      </c>
      <c r="BE81" s="121" t="str">
        <f>IF(OR($E81="",$G81=""),"",IF(AND($E$3=6),'Marks Entry 6th'!AH80,IF(AND($E$3=7),'Marks Entry 7th'!AH80,"")))</f>
        <v/>
      </c>
      <c r="BF81" s="66" t="str">
        <f t="shared" si="118"/>
        <v/>
      </c>
      <c r="BG81" s="63">
        <f t="shared" si="119"/>
        <v>0</v>
      </c>
      <c r="BH81" s="68" t="str">
        <f>IF(OR($E81="",$G81=""),"",IF(AND($E$3=6),'Marks Entry 6th'!AI80,IF(AND($E$3=7),'Marks Entry 7th'!AI80,"")))</f>
        <v/>
      </c>
      <c r="BI81" s="68" t="str">
        <f>IF(OR($E81="",$G81=""),"",IF(AND($E$3=6),'Marks Entry 6th'!AJ80,IF(AND($E$3=7),'Marks Entry 7th'!AJ80,"")))</f>
        <v/>
      </c>
      <c r="BJ81" s="66" t="str">
        <f t="shared" si="120"/>
        <v/>
      </c>
      <c r="BK81" s="63" t="str">
        <f t="shared" si="121"/>
        <v/>
      </c>
      <c r="BL81" s="109">
        <f t="shared" si="122"/>
        <v>0</v>
      </c>
      <c r="BM81" s="109" t="str">
        <f t="shared" si="123"/>
        <v/>
      </c>
      <c r="BN81" s="109" t="str">
        <f t="shared" si="124"/>
        <v/>
      </c>
      <c r="BO81" s="109" t="str">
        <f t="shared" si="125"/>
        <v/>
      </c>
      <c r="BP81" s="109" t="str">
        <f t="shared" si="126"/>
        <v/>
      </c>
      <c r="BQ81" s="111" t="str">
        <f t="shared" si="127"/>
        <v/>
      </c>
      <c r="BR81" s="121" t="str">
        <f>IF(OR($E81="",$G81=""),"",IF(AND($E$3=6),'Marks Entry 6th'!AK80,IF(AND($E$3=7),'Marks Entry 7th'!AK80,"")))</f>
        <v/>
      </c>
      <c r="BS81" s="121" t="str">
        <f>IF(OR($E81="",$G81=""),"",IF(AND($E$3=6),'Marks Entry 6th'!AL80,IF(AND($E$3=7),'Marks Entry 7th'!AL80,"")))</f>
        <v/>
      </c>
      <c r="BT81" s="121" t="str">
        <f>IF(OR($E81="",$G81=""),"",IF(AND($E$3=6),'Marks Entry 6th'!AM80,IF(AND($E$3=7),'Marks Entry 7th'!AM80,"")))</f>
        <v/>
      </c>
      <c r="BU81" s="121" t="str">
        <f>IF(OR($E81="",$G81=""),"",IF(AND($E$3=6),'Marks Entry 6th'!AN80,IF(AND($E$3=7),'Marks Entry 7th'!AN80,"")))</f>
        <v/>
      </c>
      <c r="BV81" s="63" t="str">
        <f t="shared" si="128"/>
        <v/>
      </c>
      <c r="BW81" s="121" t="str">
        <f>IF(OR($E81="",$G81=""),"",IF(AND($E$3=6),'Marks Entry 6th'!AO80,IF(AND($E$3=7),'Marks Entry 7th'!AO80,"")))</f>
        <v/>
      </c>
      <c r="BX81" s="121" t="str">
        <f>IF(OR($E81="",$G81=""),"",IF(AND($E$3=6),'Marks Entry 6th'!AP80,IF(AND($E$3=7),'Marks Entry 7th'!AP80,"")))</f>
        <v/>
      </c>
      <c r="BY81" s="66" t="str">
        <f t="shared" si="129"/>
        <v/>
      </c>
      <c r="BZ81" s="63">
        <f t="shared" si="130"/>
        <v>0</v>
      </c>
      <c r="CA81" s="68" t="str">
        <f>IF(OR($E81="",$G81=""),"",IF(AND($E$3=6),'Marks Entry 6th'!AQ80,IF(AND($E$3=7),'Marks Entry 7th'!AQ80,"")))</f>
        <v/>
      </c>
      <c r="CB81" s="68" t="str">
        <f>IF(OR($E81="",$G81=""),"",IF(AND($E$3=6),'Marks Entry 6th'!AR80,IF(AND($E$3=7),'Marks Entry 7th'!AR80,"")))</f>
        <v/>
      </c>
      <c r="CC81" s="66" t="str">
        <f t="shared" si="131"/>
        <v/>
      </c>
      <c r="CD81" s="63" t="str">
        <f t="shared" si="132"/>
        <v/>
      </c>
      <c r="CE81" s="109">
        <f t="shared" si="133"/>
        <v>0</v>
      </c>
      <c r="CF81" s="109" t="str">
        <f t="shared" si="134"/>
        <v/>
      </c>
      <c r="CG81" s="109" t="str">
        <f t="shared" si="135"/>
        <v/>
      </c>
      <c r="CH81" s="109" t="str">
        <f t="shared" si="136"/>
        <v/>
      </c>
      <c r="CI81" s="109" t="str">
        <f t="shared" si="137"/>
        <v/>
      </c>
      <c r="CJ81" s="111" t="str">
        <f t="shared" si="138"/>
        <v/>
      </c>
      <c r="CK81" s="121" t="str">
        <f>IF(OR($E81="",$G81=""),"",IF(AND($E$3=6),'Marks Entry 6th'!AS80,IF(AND($E$3=7),'Marks Entry 7th'!AS80,"")))</f>
        <v/>
      </c>
      <c r="CL81" s="121" t="str">
        <f>IF(OR($E81="",$G81=""),"",IF(AND($E$3=6),'Marks Entry 6th'!AT80,IF(AND($E$3=7),'Marks Entry 7th'!AT80,"")))</f>
        <v/>
      </c>
      <c r="CM81" s="121" t="str">
        <f>IF(OR($E81="",$G81=""),"",IF(AND($E$3=6),'Marks Entry 6th'!AU80,IF(AND($E$3=7),'Marks Entry 7th'!AU80,"")))</f>
        <v/>
      </c>
      <c r="CN81" s="121" t="str">
        <f>IF(OR($E81="",$G81=""),"",IF(AND($E$3=6),'Marks Entry 6th'!AV80,IF(AND($E$3=7),'Marks Entry 7th'!AV80,"")))</f>
        <v/>
      </c>
      <c r="CO81" s="63" t="str">
        <f t="shared" si="139"/>
        <v/>
      </c>
      <c r="CP81" s="121" t="str">
        <f>IF(OR($E81="",$G81=""),"",IF(AND($E$3=6),'Marks Entry 6th'!AW80,IF(AND($E$3=7),'Marks Entry 7th'!AW80,"")))</f>
        <v/>
      </c>
      <c r="CQ81" s="121" t="str">
        <f>IF(OR($E81="",$G81=""),"",IF(AND($E$3=6),'Marks Entry 6th'!AX80,IF(AND($E$3=7),'Marks Entry 7th'!AX80,"")))</f>
        <v/>
      </c>
      <c r="CR81" s="66" t="str">
        <f t="shared" si="140"/>
        <v/>
      </c>
      <c r="CS81" s="63">
        <f t="shared" si="141"/>
        <v>0</v>
      </c>
      <c r="CT81" s="68" t="str">
        <f>IF(OR($E81="",$G81=""),"",IF(AND($E$3=6),'Marks Entry 6th'!AY80,IF(AND($E$3=7),'Marks Entry 7th'!AY80,"")))</f>
        <v/>
      </c>
      <c r="CU81" s="68" t="str">
        <f>IF(OR($E81="",$G81=""),"",IF(AND($E$3=6),'Marks Entry 6th'!AZ80,IF(AND($E$3=7),'Marks Entry 7th'!AZ80,"")))</f>
        <v/>
      </c>
      <c r="CV81" s="66" t="str">
        <f t="shared" si="142"/>
        <v/>
      </c>
      <c r="CW81" s="63" t="str">
        <f t="shared" si="143"/>
        <v/>
      </c>
      <c r="CX81" s="109">
        <f t="shared" si="144"/>
        <v>0</v>
      </c>
      <c r="CY81" s="109" t="str">
        <f t="shared" si="145"/>
        <v/>
      </c>
      <c r="CZ81" s="109" t="str">
        <f t="shared" si="146"/>
        <v/>
      </c>
      <c r="DA81" s="109" t="str">
        <f t="shared" si="147"/>
        <v/>
      </c>
      <c r="DB81" s="109" t="str">
        <f t="shared" si="148"/>
        <v/>
      </c>
      <c r="DC81" s="111" t="str">
        <f t="shared" si="149"/>
        <v/>
      </c>
      <c r="DD81" s="121" t="str">
        <f>IF(OR($E81="",$G81=""),"",IF(AND($E$3=6),'Marks Entry 6th'!BA80,IF(AND($E$3=7),'Marks Entry 7th'!BA80,"")))</f>
        <v/>
      </c>
      <c r="DE81" s="121" t="str">
        <f>IF(OR($E81="",$G81=""),"",IF(AND($E$3=6),'Marks Entry 6th'!BB80,IF(AND($E$3=7),'Marks Entry 7th'!BB80,"")))</f>
        <v/>
      </c>
      <c r="DF81" s="121" t="str">
        <f>IF(OR($E81="",$G81=""),"",IF(AND($E$3=6),'Marks Entry 6th'!BC80,IF(AND($E$3=7),'Marks Entry 7th'!BC80,"")))</f>
        <v/>
      </c>
      <c r="DG81" s="121" t="str">
        <f>IF(OR($E81="",$G81=""),"",IF(AND($E$3=6),'Marks Entry 6th'!BD80,IF(AND($E$3=7),'Marks Entry 7th'!BD80,"")))</f>
        <v/>
      </c>
      <c r="DH81" s="63" t="str">
        <f t="shared" si="150"/>
        <v/>
      </c>
      <c r="DI81" s="121" t="str">
        <f>IF(OR($E81="",$G81=""),"",IF(AND($E$3=6),'Marks Entry 6th'!BE80,IF(AND($E$3=7),'Marks Entry 7th'!BE80,"")))</f>
        <v/>
      </c>
      <c r="DJ81" s="121" t="str">
        <f>IF(OR($E81="",$G81=""),"",IF(AND($E$3=6),'Marks Entry 6th'!BF80,IF(AND($E$3=7),'Marks Entry 7th'!BF80,"")))</f>
        <v/>
      </c>
      <c r="DK81" s="66" t="str">
        <f t="shared" si="151"/>
        <v/>
      </c>
      <c r="DL81" s="63">
        <f t="shared" si="152"/>
        <v>0</v>
      </c>
      <c r="DM81" s="68" t="str">
        <f>IF(OR($E81="",$G81=""),"",IF(AND($E$3=6),'Marks Entry 6th'!BG80,IF(AND($E$3=7),'Marks Entry 7th'!BG80,"")))</f>
        <v/>
      </c>
      <c r="DN81" s="68" t="str">
        <f>IF(OR($E81="",$G81=""),"",IF(AND($E$3=6),'Marks Entry 6th'!BH80,IF(AND($E$3=7),'Marks Entry 7th'!BH80,"")))</f>
        <v/>
      </c>
      <c r="DO81" s="66" t="str">
        <f t="shared" si="153"/>
        <v/>
      </c>
      <c r="DP81" s="63" t="str">
        <f t="shared" si="154"/>
        <v/>
      </c>
      <c r="DQ81" s="109">
        <f t="shared" si="155"/>
        <v>0</v>
      </c>
      <c r="DR81" s="109" t="str">
        <f t="shared" si="156"/>
        <v/>
      </c>
      <c r="DS81" s="109" t="str">
        <f t="shared" si="157"/>
        <v/>
      </c>
      <c r="DT81" s="109" t="str">
        <f t="shared" si="158"/>
        <v/>
      </c>
      <c r="DU81" s="109" t="str">
        <f t="shared" si="159"/>
        <v/>
      </c>
      <c r="DV81" s="111" t="str">
        <f t="shared" si="160"/>
        <v/>
      </c>
      <c r="DW81" s="53" t="str">
        <f>IF(OR($E81="",$G81=""),"",IF(AND($E$3=6),'Marks Entry 6th'!BI80,IF(AND($E$3=7),'Marks Entry 7th'!BI80,"")))</f>
        <v/>
      </c>
      <c r="DX81" s="53" t="str">
        <f>IF(OR($E81="",$G81=""),"",IF(AND($E$3=6),'Marks Entry 6th'!BJ80,IF(AND($E$3=7),'Marks Entry 7th'!BJ80,"")))</f>
        <v/>
      </c>
      <c r="DY81" s="53" t="str">
        <f>IF(OR($E81="",$G81=""),"",IF(AND($E$3=6),'Marks Entry 6th'!BK80,IF(AND($E$3=7),'Marks Entry 7th'!BK80,"")))</f>
        <v/>
      </c>
      <c r="DZ81" s="53" t="str">
        <f>IF(OR($E81="",$G81=""),"",IF(AND($E$3=6),'Marks Entry 6th'!BL80,IF(AND($E$3=7),'Marks Entry 7th'!BL80,"")))</f>
        <v/>
      </c>
      <c r="EA81" s="53" t="str">
        <f>IF(OR($E81="",$G81=""),"",IF(AND($E$3=6),'Marks Entry 6th'!BM80,IF(AND($E$3=7),'Marks Entry 7th'!BM80,"")))</f>
        <v/>
      </c>
      <c r="EB81" s="122" t="str">
        <f t="shared" si="161"/>
        <v/>
      </c>
      <c r="EC81" s="123">
        <f t="shared" si="162"/>
        <v>0</v>
      </c>
      <c r="ED81" s="123" t="str">
        <f t="shared" si="163"/>
        <v/>
      </c>
      <c r="EE81" s="123" t="str">
        <f t="shared" si="164"/>
        <v/>
      </c>
      <c r="EF81" s="110" t="str">
        <f t="shared" si="165"/>
        <v/>
      </c>
      <c r="EG81" s="53" t="str">
        <f>IF(OR($E81="",$G81=""),"",IF(AND($E$3=6),'Marks Entry 6th'!BN80,IF(AND($E$3=7),'Marks Entry 7th'!BN80,"")))</f>
        <v/>
      </c>
      <c r="EH81" s="53" t="str">
        <f>IF(OR($E81="",$G81=""),"",IF(AND($E$3=6),'Marks Entry 6th'!BO80,IF(AND($E$3=7),'Marks Entry 7th'!BO80,"")))</f>
        <v/>
      </c>
      <c r="EI81" s="53" t="str">
        <f>IF(OR($E81="",$G81=""),"",IF(AND($E$3=6),'Marks Entry 6th'!BP80,IF(AND($E$3=7),'Marks Entry 7th'!BP80,"")))</f>
        <v/>
      </c>
      <c r="EJ81" s="53" t="str">
        <f>IF(OR($E81="",$G81=""),"",IF(AND($E$3=6),'Marks Entry 6th'!BQ80,IF(AND($E$3=7),'Marks Entry 7th'!BQ80,"")))</f>
        <v/>
      </c>
      <c r="EK81" s="53" t="str">
        <f>IF(OR($E81="",$G81=""),"",IF(AND($E$3=6),'Marks Entry 6th'!BR80,IF(AND($E$3=7),'Marks Entry 7th'!BR80,"")))</f>
        <v/>
      </c>
      <c r="EL81" s="122" t="str">
        <f t="shared" si="166"/>
        <v/>
      </c>
      <c r="EM81" s="123">
        <f t="shared" si="167"/>
        <v>0</v>
      </c>
      <c r="EN81" s="123" t="str">
        <f t="shared" si="168"/>
        <v/>
      </c>
      <c r="EO81" s="123" t="str">
        <f t="shared" si="169"/>
        <v/>
      </c>
      <c r="EP81" s="110" t="str">
        <f t="shared" si="170"/>
        <v/>
      </c>
      <c r="EQ81" s="53" t="str">
        <f>IF(OR($E81="",$G81=""),"",IF(AND($E$3=6),'Marks Entry 6th'!BS80,IF(AND($E$3=7),'Marks Entry 7th'!BS80,"")))</f>
        <v/>
      </c>
      <c r="ER81" s="53" t="str">
        <f>IF(OR($E81="",$G81=""),"",IF(AND($E$3=6),'Marks Entry 6th'!BT80,IF(AND($E$3=7),'Marks Entry 7th'!BT80,"")))</f>
        <v/>
      </c>
      <c r="ES81" s="53" t="str">
        <f>IF(OR($E81="",$G81=""),"",IF(AND($E$3=6),'Marks Entry 6th'!BU80,IF(AND($E$3=7),'Marks Entry 7th'!BU80,"")))</f>
        <v/>
      </c>
      <c r="ET81" s="53" t="str">
        <f>IF(OR($E81="",$G81=""),"",IF(AND($E$3=6),'Marks Entry 6th'!BV80,IF(AND($E$3=7),'Marks Entry 7th'!BV80,"")))</f>
        <v/>
      </c>
      <c r="EU81" s="53" t="str">
        <f>IF(OR($E81="",$G81=""),"",IF(AND($E$3=6),'Marks Entry 6th'!BW80,IF(AND($E$3=7),'Marks Entry 7th'!BW80,"")))</f>
        <v/>
      </c>
      <c r="EV81" s="122" t="str">
        <f t="shared" si="171"/>
        <v/>
      </c>
      <c r="EW81" s="123">
        <f t="shared" si="172"/>
        <v>0</v>
      </c>
      <c r="EX81" s="123" t="str">
        <f t="shared" si="173"/>
        <v/>
      </c>
      <c r="EY81" s="123" t="str">
        <f t="shared" si="174"/>
        <v/>
      </c>
      <c r="EZ81" s="110" t="str">
        <f t="shared" si="175"/>
        <v/>
      </c>
      <c r="FA81" s="373" t="str">
        <f>IF(OR($E81="",$G81=""),"",IF(AND('Marks Entry 6th'!BX80="",'Marks Entry 7th'!BX80=""),"",IF(AND($E$3=6),'Marks Entry 6th'!BX80,IF(AND($E$3=7),'Marks Entry 7th'!BX80,""))))</f>
        <v/>
      </c>
      <c r="FB81" s="373" t="str">
        <f>IF(OR($E81="",$G81=""),"",IF(AND('Marks Entry 6th'!BY80="",'Marks Entry 7th'!BY80=""),"",IF(AND($E$3=6),'Marks Entry 6th'!BY80,IF(AND($E$3=7),'Marks Entry 7th'!BY80,""))))</f>
        <v/>
      </c>
      <c r="FC81" s="374" t="str">
        <f t="shared" si="176"/>
        <v/>
      </c>
      <c r="FD81" s="110" t="str">
        <f t="shared" si="177"/>
        <v/>
      </c>
      <c r="FE81" s="373" t="str">
        <f>IF(OR($E81="",$G81=""),"",IF(AND('Marks Entry 6th'!BZ80="",'Marks Entry 7th'!BZ80=""),"",IF(AND($E$3=6),'Marks Entry 6th'!BZ80,IF(AND($E$3=7),'Marks Entry 7th'!BZ80,""))))</f>
        <v/>
      </c>
      <c r="FF81" s="373" t="str">
        <f>IF(OR($E81="",$G81=""),"",IF(AND('Marks Entry 6th'!CA80="",'Marks Entry 7th'!CA80=""),"",IF(AND($E$3=6),'Marks Entry 6th'!CA80,IF(AND($E$3=7),'Marks Entry 7th'!CA80,""))))</f>
        <v/>
      </c>
      <c r="FG81" s="374" t="str">
        <f t="shared" si="178"/>
        <v/>
      </c>
      <c r="FH81" s="110" t="str">
        <f t="shared" si="179"/>
        <v/>
      </c>
      <c r="FI81" s="79" t="str">
        <f t="shared" si="180"/>
        <v/>
      </c>
      <c r="FJ81" s="335" t="str">
        <f t="shared" si="181"/>
        <v/>
      </c>
      <c r="FK81" s="85" t="str">
        <f t="shared" si="182"/>
        <v/>
      </c>
      <c r="FL81" s="226" t="str">
        <f t="shared" si="183"/>
        <v/>
      </c>
      <c r="FM81" s="86" t="str">
        <f t="shared" si="184"/>
        <v/>
      </c>
      <c r="FN81" s="334" t="str">
        <f>IFERROR(IF(B81="NSO","NSO",IF(OR(D81="",G81="",F81=""),"",IF(AND(FJ81&gt;=36,'Master sheet'!$D$11="Hindi"),"कक्षा क्रमोन्नत",IF(AND(FJ81&gt;=36,'Master sheet'!$D$11="English"),"Promoted",IF(AND(FJ81&lt;36,'Master sheet'!$D$11="Hindi"),"पुनः परीक्षा","Re-Exam"))))),"")</f>
        <v/>
      </c>
      <c r="FO81" s="54" t="str">
        <f>IF(OR($E81="",$G81=""),"",IF(AND($E$3=6,'Marks Entry 6th'!CB80=""),"",IF(AND($E$3=7,'Marks Entry 7th'!CB80=""),"",IF(AND($E$3=6),'Marks Entry 6th'!CB80,IF(AND($E$3=7),'Marks Entry 7th'!CB80,"")))))</f>
        <v/>
      </c>
      <c r="FP81" s="54" t="str">
        <f>IF(OR($E81="",$G81=""),"",IF(AND($E$3=6,'Marks Entry 6th'!CC80=""),"",IF(AND($E$3=7,'Marks Entry 7th'!CC80=""),"",IF(AND($E$3=6),'Marks Entry 6th'!CC80,IF(AND($E$3=7),'Marks Entry 7th'!CC80,"")))))</f>
        <v/>
      </c>
      <c r="FQ81" s="55"/>
      <c r="FY81" s="57">
        <f>IF(AND($E$3=6),'Marks Entry 6th'!I80,IF(AND($E$3=7),'Marks Entry 7th'!I80,""))</f>
        <v>0</v>
      </c>
      <c r="FZ81" s="57">
        <f t="shared" si="185"/>
        <v>0</v>
      </c>
    </row>
    <row r="82" spans="1:182" ht="18.95" customHeight="1">
      <c r="A82" s="69">
        <v>75</v>
      </c>
      <c r="B82" s="69" t="str">
        <f>IF(OR(FY82=0,FY82=""),"",IF(AND($E$3=6),'Marks Entry 6th'!I81,IF(AND($E$3=7),'Marks Entry 7th'!I81,"")))</f>
        <v/>
      </c>
      <c r="C82" s="70" t="str">
        <f>IF(OR(B82=0,B82=""),"",IF(AND($E$3=6,'Marks Entry 6th'!B81=""),"",IF(AND($E$3=7,'Marks Entry 7th'!B81=""),"",IF(AND($E$3=6,'Marks Entry 6th'!B81),'Marks Entry 6th'!B81,IF(AND($E$3=7),'Marks Entry 7th'!B81,"")))))</f>
        <v/>
      </c>
      <c r="D82" s="70" t="str">
        <f>IF(OR(B82=0,B82=""),"",IF(AND($E$3=6,'Marks Entry 6th'!C81=""),"",IF(AND($E$3=7,'Marks Entry 7th'!C81=""),"",IF(AND($E$3=6),'Marks Entry 6th'!C81,IF(AND($E$3=7),'Marks Entry 7th'!C81,"")))))</f>
        <v/>
      </c>
      <c r="E82" s="307" t="str">
        <f>IF(OR(B82=0,B82=""),"",IF(AND($E$3=6,'Marks Entry 6th'!E81=""),"",IF(AND($E$3=7,'Marks Entry 7th'!E81=""),"",IF(AND($E$3=6),'Marks Entry 6th'!E81,IF(AND($E$3=7),'Marks Entry 7th'!E81,"")))))</f>
        <v/>
      </c>
      <c r="F82" s="70" t="str">
        <f>IF(OR(B82=0,B82=""),"",IF(AND($E$3=6,'Marks Entry 6th'!D81=""),"",IF(AND($E$3=7,'Marks Entry 7th'!D81=""),"",IF(AND($E$3=6),'Marks Entry 6th'!D81,IF(AND($E$3=7),'Marks Entry 7th'!D81,"")))))</f>
        <v/>
      </c>
      <c r="G82" s="306" t="str">
        <f>IF(OR(B82=0,B82=""),"",IF(AND($E$3=6,'Marks Entry 6th'!F81=""),"",IF(AND($E$3=7,'Marks Entry 7th'!F81=""),"",IF(AND($E$3=6),UPPER('Marks Entry 6th'!F81),IF(AND($E$3=7),UPPER('Marks Entry 7th'!F81),"")))))</f>
        <v/>
      </c>
      <c r="H82" s="306" t="str">
        <f>IF(OR(B82=0,B82=""),"",IF(AND($E$3=6,'Marks Entry 6th'!G81=""),"",IF(AND($E$3=7,'Marks Entry 7th'!G81=""),"",IF(AND($E$3=6),UPPER('Marks Entry 6th'!G81),IF(AND($E$3=7),UPPER('Marks Entry 7th'!G81),"")))))</f>
        <v/>
      </c>
      <c r="I82" s="306" t="str">
        <f>IF(OR(B82=0,B82=""),"",IF(AND($E$3=6,'Marks Entry 6th'!H81=""),"",IF(AND($E$3=7,'Marks Entry 7th'!H81=""),"",IF(AND($E$3=6),UPPER('Marks Entry 6th'!H81),IF(AND($E$3=7),UPPER('Marks Entry 7th'!H81),"")))))</f>
        <v/>
      </c>
      <c r="J82" s="65" t="str">
        <f>IF(OR(B82=0,B82=""),"",IF(AND($E$3=6,'Marks Entry 6th'!J81=""),"",IF(AND($E$3=7,'Marks Entry 7th'!J81=""),"",IF(AND($E$3=6),'Marks Entry 6th'!J81,IF(AND($E$3=7),'Marks Entry 7th'!J81,"")))))</f>
        <v/>
      </c>
      <c r="K82" s="65" t="str">
        <f>IF(OR(B82=0,B82=""),"",IF(AND($E$3=6,'Marks Entry 6th'!K81=""),"",IF(AND($E$3=7,'Marks Entry 7th'!K81=""),"",IF(AND($E$3=6),'Marks Entry 6th'!K81,IF(AND($E$3=7),'Marks Entry 7th'!K81,"")))))</f>
        <v/>
      </c>
      <c r="L82" s="121" t="str">
        <f>IF(OR($E82="",$G82=""),"",IF(AND($E$3=6),'Marks Entry 6th'!L81,IF(AND($E$3=7),'Marks Entry 7th'!L81,"")))</f>
        <v/>
      </c>
      <c r="M82" s="121" t="str">
        <f>IF(OR($E82="",$G82=""),"",IF(AND($E$3=6),'Marks Entry 6th'!M81,IF(AND($E$3=7),'Marks Entry 7th'!M81,"")))</f>
        <v/>
      </c>
      <c r="N82" s="121" t="str">
        <f>IF(OR($E82="",$G82=""),"",IF(AND($E$3=6),'Marks Entry 6th'!N81,IF(AND($E$3=7),'Marks Entry 7th'!N81,"")))</f>
        <v/>
      </c>
      <c r="O82" s="121" t="str">
        <f>IF(OR($E82="",$G82=""),"",IF(AND($E$3=6),'Marks Entry 6th'!O81,IF(AND($E$3=7),'Marks Entry 7th'!O81,"")))</f>
        <v/>
      </c>
      <c r="P82" s="63" t="str">
        <f t="shared" si="95"/>
        <v/>
      </c>
      <c r="Q82" s="121" t="str">
        <f>IF(OR($E82="",$G82=""),"",IF(AND($E$3=6),'Marks Entry 6th'!P81,IF(AND($E$3=7),'Marks Entry 7th'!P81,"")))</f>
        <v/>
      </c>
      <c r="R82" s="121" t="str">
        <f>IF(OR($E82="",$G82=""),"",IF(AND($E$3=6),'Marks Entry 6th'!Q81,IF(AND($E$3=7),'Marks Entry 7th'!Q81,"")))</f>
        <v/>
      </c>
      <c r="S82" s="66" t="str">
        <f t="shared" si="96"/>
        <v/>
      </c>
      <c r="T82" s="63">
        <f t="shared" si="97"/>
        <v>0</v>
      </c>
      <c r="U82" s="68" t="str">
        <f>IF(OR($E82="",$G82=""),"",IF(AND($E$3=6),'Marks Entry 6th'!R81,IF(AND($E$3=7),'Marks Entry 7th'!R81,"")))</f>
        <v/>
      </c>
      <c r="V82" s="68" t="str">
        <f>IF(OR($E82="",$G82=""),"",IF(AND($E$3=6),'Marks Entry 6th'!S81,IF(AND($E$3=7),'Marks Entry 7th'!S81,"")))</f>
        <v/>
      </c>
      <c r="W82" s="67" t="str">
        <f t="shared" si="98"/>
        <v/>
      </c>
      <c r="X82" s="63" t="str">
        <f t="shared" si="99"/>
        <v/>
      </c>
      <c r="Y82" s="109">
        <f t="shared" si="100"/>
        <v>0</v>
      </c>
      <c r="Z82" s="109" t="str">
        <f t="shared" si="101"/>
        <v/>
      </c>
      <c r="AA82" s="109" t="str">
        <f t="shared" si="102"/>
        <v/>
      </c>
      <c r="AB82" s="109" t="str">
        <f t="shared" si="103"/>
        <v/>
      </c>
      <c r="AC82" s="109" t="str">
        <f t="shared" si="104"/>
        <v/>
      </c>
      <c r="AD82" s="111" t="str">
        <f t="shared" si="105"/>
        <v/>
      </c>
      <c r="AE82" s="121" t="str">
        <f>IF(OR($E82="",$G82=""),"",IF(AND($E$3=6),'Marks Entry 6th'!T81,IF(AND($E$3=7),'Marks Entry 7th'!T81,"")))</f>
        <v/>
      </c>
      <c r="AF82" s="121" t="str">
        <f>IF(OR($E82="",$G82=""),"",IF(AND($E$3=6),'Marks Entry 6th'!U81,IF(AND($E$3=7),'Marks Entry 7th'!U81,"")))</f>
        <v/>
      </c>
      <c r="AG82" s="121" t="str">
        <f>IF(OR($E82="",$G82=""),"",IF(AND($E$3=6),'Marks Entry 6th'!V81,IF(AND($E$3=7),'Marks Entry 7th'!V81,"")))</f>
        <v/>
      </c>
      <c r="AH82" s="121" t="str">
        <f>IF(OR($E82="",$G82=""),"",IF(AND($E$3=6),'Marks Entry 6th'!W81,IF(AND($E$3=7),'Marks Entry 7th'!W81,"")))</f>
        <v/>
      </c>
      <c r="AI82" s="63" t="str">
        <f t="shared" si="106"/>
        <v/>
      </c>
      <c r="AJ82" s="121" t="str">
        <f>IF(OR($E82="",$G82=""),"",IF(AND($E$3=6),'Marks Entry 6th'!X81,IF(AND($E$3=7),'Marks Entry 7th'!X81,"")))</f>
        <v/>
      </c>
      <c r="AK82" s="121" t="str">
        <f>IF(OR($E82="",$G82=""),"",IF(AND($E$3=6),'Marks Entry 6th'!Y81,IF(AND($E$3=7),'Marks Entry 7th'!Y81,"")))</f>
        <v/>
      </c>
      <c r="AL82" s="66" t="str">
        <f t="shared" si="107"/>
        <v/>
      </c>
      <c r="AM82" s="63">
        <f t="shared" si="108"/>
        <v>0</v>
      </c>
      <c r="AN82" s="68" t="str">
        <f>IF(OR($E82="",$G82=""),"",IF(AND($E$3=6),'Marks Entry 6th'!Z81,IF(AND($E$3=7),'Marks Entry 7th'!Z81,"")))</f>
        <v/>
      </c>
      <c r="AO82" s="68" t="str">
        <f>IF(OR($E82="",$G82=""),"",IF(AND($E$3=6),'Marks Entry 6th'!AA81,IF(AND($E$3=7),'Marks Entry 7th'!AA81,"")))</f>
        <v/>
      </c>
      <c r="AP82" s="66" t="str">
        <f t="shared" si="109"/>
        <v/>
      </c>
      <c r="AQ82" s="63" t="str">
        <f t="shared" si="110"/>
        <v/>
      </c>
      <c r="AR82" s="109">
        <f t="shared" si="111"/>
        <v>0</v>
      </c>
      <c r="AS82" s="109" t="str">
        <f t="shared" si="112"/>
        <v/>
      </c>
      <c r="AT82" s="109" t="str">
        <f t="shared" si="113"/>
        <v/>
      </c>
      <c r="AU82" s="109" t="str">
        <f t="shared" si="114"/>
        <v/>
      </c>
      <c r="AV82" s="109" t="str">
        <f t="shared" si="115"/>
        <v/>
      </c>
      <c r="AW82" s="111" t="str">
        <f t="shared" si="116"/>
        <v/>
      </c>
      <c r="AX82" s="314" t="str">
        <f>IF(OR($E82="",$G82=""),"",IF(AND($E$3=6),'Marks Entry 6th'!AB81,IF(AND($E$3=7),'Marks Entry 7th'!AB81,"")))</f>
        <v/>
      </c>
      <c r="AY82" s="121" t="str">
        <f>IF(OR($E82="",$G82=""),"",IF(AND($E$3=6),'Marks Entry 6th'!AC81,IF(AND($E$3=7),'Marks Entry 7th'!AC81,"")))</f>
        <v/>
      </c>
      <c r="AZ82" s="121" t="str">
        <f>IF(OR($E82="",$G82=""),"",IF(AND($E$3=6),'Marks Entry 6th'!AD81,IF(AND($E$3=7),'Marks Entry 7th'!AD81,"")))</f>
        <v/>
      </c>
      <c r="BA82" s="121" t="str">
        <f>IF(OR($E82="",$G82=""),"",IF(AND($E$3=6),'Marks Entry 6th'!AE81,IF(AND($E$3=7),'Marks Entry 7th'!AE81,"")))</f>
        <v/>
      </c>
      <c r="BB82" s="121" t="str">
        <f>IF(OR($E82="",$G82=""),"",IF(AND($E$3=6),'Marks Entry 6th'!AF81,IF(AND($E$3=7),'Marks Entry 7th'!AF81,"")))</f>
        <v/>
      </c>
      <c r="BC82" s="63" t="str">
        <f t="shared" si="117"/>
        <v/>
      </c>
      <c r="BD82" s="121" t="str">
        <f>IF(OR($E82="",$G82=""),"",IF(AND($E$3=6),'Marks Entry 6th'!AG81,IF(AND($E$3=7),'Marks Entry 7th'!AG81,"")))</f>
        <v/>
      </c>
      <c r="BE82" s="121" t="str">
        <f>IF(OR($E82="",$G82=""),"",IF(AND($E$3=6),'Marks Entry 6th'!AH81,IF(AND($E$3=7),'Marks Entry 7th'!AH81,"")))</f>
        <v/>
      </c>
      <c r="BF82" s="66" t="str">
        <f t="shared" si="118"/>
        <v/>
      </c>
      <c r="BG82" s="63">
        <f t="shared" si="119"/>
        <v>0</v>
      </c>
      <c r="BH82" s="68" t="str">
        <f>IF(OR($E82="",$G82=""),"",IF(AND($E$3=6),'Marks Entry 6th'!AI81,IF(AND($E$3=7),'Marks Entry 7th'!AI81,"")))</f>
        <v/>
      </c>
      <c r="BI82" s="68" t="str">
        <f>IF(OR($E82="",$G82=""),"",IF(AND($E$3=6),'Marks Entry 6th'!AJ81,IF(AND($E$3=7),'Marks Entry 7th'!AJ81,"")))</f>
        <v/>
      </c>
      <c r="BJ82" s="66" t="str">
        <f t="shared" si="120"/>
        <v/>
      </c>
      <c r="BK82" s="63" t="str">
        <f t="shared" si="121"/>
        <v/>
      </c>
      <c r="BL82" s="109">
        <f t="shared" si="122"/>
        <v>0</v>
      </c>
      <c r="BM82" s="109" t="str">
        <f t="shared" si="123"/>
        <v/>
      </c>
      <c r="BN82" s="109" t="str">
        <f t="shared" si="124"/>
        <v/>
      </c>
      <c r="BO82" s="109" t="str">
        <f t="shared" si="125"/>
        <v/>
      </c>
      <c r="BP82" s="109" t="str">
        <f t="shared" si="126"/>
        <v/>
      </c>
      <c r="BQ82" s="111" t="str">
        <f t="shared" si="127"/>
        <v/>
      </c>
      <c r="BR82" s="121" t="str">
        <f>IF(OR($E82="",$G82=""),"",IF(AND($E$3=6),'Marks Entry 6th'!AK81,IF(AND($E$3=7),'Marks Entry 7th'!AK81,"")))</f>
        <v/>
      </c>
      <c r="BS82" s="121" t="str">
        <f>IF(OR($E82="",$G82=""),"",IF(AND($E$3=6),'Marks Entry 6th'!AL81,IF(AND($E$3=7),'Marks Entry 7th'!AL81,"")))</f>
        <v/>
      </c>
      <c r="BT82" s="121" t="str">
        <f>IF(OR($E82="",$G82=""),"",IF(AND($E$3=6),'Marks Entry 6th'!AM81,IF(AND($E$3=7),'Marks Entry 7th'!AM81,"")))</f>
        <v/>
      </c>
      <c r="BU82" s="121" t="str">
        <f>IF(OR($E82="",$G82=""),"",IF(AND($E$3=6),'Marks Entry 6th'!AN81,IF(AND($E$3=7),'Marks Entry 7th'!AN81,"")))</f>
        <v/>
      </c>
      <c r="BV82" s="63" t="str">
        <f t="shared" si="128"/>
        <v/>
      </c>
      <c r="BW82" s="121" t="str">
        <f>IF(OR($E82="",$G82=""),"",IF(AND($E$3=6),'Marks Entry 6th'!AO81,IF(AND($E$3=7),'Marks Entry 7th'!AO81,"")))</f>
        <v/>
      </c>
      <c r="BX82" s="121" t="str">
        <f>IF(OR($E82="",$G82=""),"",IF(AND($E$3=6),'Marks Entry 6th'!AP81,IF(AND($E$3=7),'Marks Entry 7th'!AP81,"")))</f>
        <v/>
      </c>
      <c r="BY82" s="66" t="str">
        <f t="shared" si="129"/>
        <v/>
      </c>
      <c r="BZ82" s="63">
        <f t="shared" si="130"/>
        <v>0</v>
      </c>
      <c r="CA82" s="68" t="str">
        <f>IF(OR($E82="",$G82=""),"",IF(AND($E$3=6),'Marks Entry 6th'!AQ81,IF(AND($E$3=7),'Marks Entry 7th'!AQ81,"")))</f>
        <v/>
      </c>
      <c r="CB82" s="68" t="str">
        <f>IF(OR($E82="",$G82=""),"",IF(AND($E$3=6),'Marks Entry 6th'!AR81,IF(AND($E$3=7),'Marks Entry 7th'!AR81,"")))</f>
        <v/>
      </c>
      <c r="CC82" s="66" t="str">
        <f t="shared" si="131"/>
        <v/>
      </c>
      <c r="CD82" s="63" t="str">
        <f t="shared" si="132"/>
        <v/>
      </c>
      <c r="CE82" s="109">
        <f t="shared" si="133"/>
        <v>0</v>
      </c>
      <c r="CF82" s="109" t="str">
        <f t="shared" si="134"/>
        <v/>
      </c>
      <c r="CG82" s="109" t="str">
        <f t="shared" si="135"/>
        <v/>
      </c>
      <c r="CH82" s="109" t="str">
        <f t="shared" si="136"/>
        <v/>
      </c>
      <c r="CI82" s="109" t="str">
        <f t="shared" si="137"/>
        <v/>
      </c>
      <c r="CJ82" s="111" t="str">
        <f t="shared" si="138"/>
        <v/>
      </c>
      <c r="CK82" s="121" t="str">
        <f>IF(OR($E82="",$G82=""),"",IF(AND($E$3=6),'Marks Entry 6th'!AS81,IF(AND($E$3=7),'Marks Entry 7th'!AS81,"")))</f>
        <v/>
      </c>
      <c r="CL82" s="121" t="str">
        <f>IF(OR($E82="",$G82=""),"",IF(AND($E$3=6),'Marks Entry 6th'!AT81,IF(AND($E$3=7),'Marks Entry 7th'!AT81,"")))</f>
        <v/>
      </c>
      <c r="CM82" s="121" t="str">
        <f>IF(OR($E82="",$G82=""),"",IF(AND($E$3=6),'Marks Entry 6th'!AU81,IF(AND($E$3=7),'Marks Entry 7th'!AU81,"")))</f>
        <v/>
      </c>
      <c r="CN82" s="121" t="str">
        <f>IF(OR($E82="",$G82=""),"",IF(AND($E$3=6),'Marks Entry 6th'!AV81,IF(AND($E$3=7),'Marks Entry 7th'!AV81,"")))</f>
        <v/>
      </c>
      <c r="CO82" s="63" t="str">
        <f t="shared" si="139"/>
        <v/>
      </c>
      <c r="CP82" s="121" t="str">
        <f>IF(OR($E82="",$G82=""),"",IF(AND($E$3=6),'Marks Entry 6th'!AW81,IF(AND($E$3=7),'Marks Entry 7th'!AW81,"")))</f>
        <v/>
      </c>
      <c r="CQ82" s="121" t="str">
        <f>IF(OR($E82="",$G82=""),"",IF(AND($E$3=6),'Marks Entry 6th'!AX81,IF(AND($E$3=7),'Marks Entry 7th'!AX81,"")))</f>
        <v/>
      </c>
      <c r="CR82" s="66" t="str">
        <f t="shared" si="140"/>
        <v/>
      </c>
      <c r="CS82" s="63">
        <f t="shared" si="141"/>
        <v>0</v>
      </c>
      <c r="CT82" s="68" t="str">
        <f>IF(OR($E82="",$G82=""),"",IF(AND($E$3=6),'Marks Entry 6th'!AY81,IF(AND($E$3=7),'Marks Entry 7th'!AY81,"")))</f>
        <v/>
      </c>
      <c r="CU82" s="68" t="str">
        <f>IF(OR($E82="",$G82=""),"",IF(AND($E$3=6),'Marks Entry 6th'!AZ81,IF(AND($E$3=7),'Marks Entry 7th'!AZ81,"")))</f>
        <v/>
      </c>
      <c r="CV82" s="66" t="str">
        <f t="shared" si="142"/>
        <v/>
      </c>
      <c r="CW82" s="63" t="str">
        <f t="shared" si="143"/>
        <v/>
      </c>
      <c r="CX82" s="109">
        <f t="shared" si="144"/>
        <v>0</v>
      </c>
      <c r="CY82" s="109" t="str">
        <f t="shared" si="145"/>
        <v/>
      </c>
      <c r="CZ82" s="109" t="str">
        <f t="shared" si="146"/>
        <v/>
      </c>
      <c r="DA82" s="109" t="str">
        <f t="shared" si="147"/>
        <v/>
      </c>
      <c r="DB82" s="109" t="str">
        <f t="shared" si="148"/>
        <v/>
      </c>
      <c r="DC82" s="111" t="str">
        <f t="shared" si="149"/>
        <v/>
      </c>
      <c r="DD82" s="121" t="str">
        <f>IF(OR($E82="",$G82=""),"",IF(AND($E$3=6),'Marks Entry 6th'!BA81,IF(AND($E$3=7),'Marks Entry 7th'!BA81,"")))</f>
        <v/>
      </c>
      <c r="DE82" s="121" t="str">
        <f>IF(OR($E82="",$G82=""),"",IF(AND($E$3=6),'Marks Entry 6th'!BB81,IF(AND($E$3=7),'Marks Entry 7th'!BB81,"")))</f>
        <v/>
      </c>
      <c r="DF82" s="121" t="str">
        <f>IF(OR($E82="",$G82=""),"",IF(AND($E$3=6),'Marks Entry 6th'!BC81,IF(AND($E$3=7),'Marks Entry 7th'!BC81,"")))</f>
        <v/>
      </c>
      <c r="DG82" s="121" t="str">
        <f>IF(OR($E82="",$G82=""),"",IF(AND($E$3=6),'Marks Entry 6th'!BD81,IF(AND($E$3=7),'Marks Entry 7th'!BD81,"")))</f>
        <v/>
      </c>
      <c r="DH82" s="63" t="str">
        <f t="shared" si="150"/>
        <v/>
      </c>
      <c r="DI82" s="121" t="str">
        <f>IF(OR($E82="",$G82=""),"",IF(AND($E$3=6),'Marks Entry 6th'!BE81,IF(AND($E$3=7),'Marks Entry 7th'!BE81,"")))</f>
        <v/>
      </c>
      <c r="DJ82" s="121" t="str">
        <f>IF(OR($E82="",$G82=""),"",IF(AND($E$3=6),'Marks Entry 6th'!BF81,IF(AND($E$3=7),'Marks Entry 7th'!BF81,"")))</f>
        <v/>
      </c>
      <c r="DK82" s="66" t="str">
        <f t="shared" si="151"/>
        <v/>
      </c>
      <c r="DL82" s="63">
        <f t="shared" si="152"/>
        <v>0</v>
      </c>
      <c r="DM82" s="68" t="str">
        <f>IF(OR($E82="",$G82=""),"",IF(AND($E$3=6),'Marks Entry 6th'!BG81,IF(AND($E$3=7),'Marks Entry 7th'!BG81,"")))</f>
        <v/>
      </c>
      <c r="DN82" s="68" t="str">
        <f>IF(OR($E82="",$G82=""),"",IF(AND($E$3=6),'Marks Entry 6th'!BH81,IF(AND($E$3=7),'Marks Entry 7th'!BH81,"")))</f>
        <v/>
      </c>
      <c r="DO82" s="66" t="str">
        <f t="shared" si="153"/>
        <v/>
      </c>
      <c r="DP82" s="63" t="str">
        <f t="shared" si="154"/>
        <v/>
      </c>
      <c r="DQ82" s="109">
        <f t="shared" si="155"/>
        <v>0</v>
      </c>
      <c r="DR82" s="109" t="str">
        <f t="shared" si="156"/>
        <v/>
      </c>
      <c r="DS82" s="109" t="str">
        <f t="shared" si="157"/>
        <v/>
      </c>
      <c r="DT82" s="109" t="str">
        <f t="shared" si="158"/>
        <v/>
      </c>
      <c r="DU82" s="109" t="str">
        <f t="shared" si="159"/>
        <v/>
      </c>
      <c r="DV82" s="111" t="str">
        <f t="shared" si="160"/>
        <v/>
      </c>
      <c r="DW82" s="53" t="str">
        <f>IF(OR($E82="",$G82=""),"",IF(AND($E$3=6),'Marks Entry 6th'!BI81,IF(AND($E$3=7),'Marks Entry 7th'!BI81,"")))</f>
        <v/>
      </c>
      <c r="DX82" s="53" t="str">
        <f>IF(OR($E82="",$G82=""),"",IF(AND($E$3=6),'Marks Entry 6th'!BJ81,IF(AND($E$3=7),'Marks Entry 7th'!BJ81,"")))</f>
        <v/>
      </c>
      <c r="DY82" s="53" t="str">
        <f>IF(OR($E82="",$G82=""),"",IF(AND($E$3=6),'Marks Entry 6th'!BK81,IF(AND($E$3=7),'Marks Entry 7th'!BK81,"")))</f>
        <v/>
      </c>
      <c r="DZ82" s="53" t="str">
        <f>IF(OR($E82="",$G82=""),"",IF(AND($E$3=6),'Marks Entry 6th'!BL81,IF(AND($E$3=7),'Marks Entry 7th'!BL81,"")))</f>
        <v/>
      </c>
      <c r="EA82" s="53" t="str">
        <f>IF(OR($E82="",$G82=""),"",IF(AND($E$3=6),'Marks Entry 6th'!BM81,IF(AND($E$3=7),'Marks Entry 7th'!BM81,"")))</f>
        <v/>
      </c>
      <c r="EB82" s="122" t="str">
        <f t="shared" si="161"/>
        <v/>
      </c>
      <c r="EC82" s="123">
        <f t="shared" si="162"/>
        <v>0</v>
      </c>
      <c r="ED82" s="123" t="str">
        <f t="shared" si="163"/>
        <v/>
      </c>
      <c r="EE82" s="123" t="str">
        <f t="shared" si="164"/>
        <v/>
      </c>
      <c r="EF82" s="110" t="str">
        <f t="shared" si="165"/>
        <v/>
      </c>
      <c r="EG82" s="53" t="str">
        <f>IF(OR($E82="",$G82=""),"",IF(AND($E$3=6),'Marks Entry 6th'!BN81,IF(AND($E$3=7),'Marks Entry 7th'!BN81,"")))</f>
        <v/>
      </c>
      <c r="EH82" s="53" t="str">
        <f>IF(OR($E82="",$G82=""),"",IF(AND($E$3=6),'Marks Entry 6th'!BO81,IF(AND($E$3=7),'Marks Entry 7th'!BO81,"")))</f>
        <v/>
      </c>
      <c r="EI82" s="53" t="str">
        <f>IF(OR($E82="",$G82=""),"",IF(AND($E$3=6),'Marks Entry 6th'!BP81,IF(AND($E$3=7),'Marks Entry 7th'!BP81,"")))</f>
        <v/>
      </c>
      <c r="EJ82" s="53" t="str">
        <f>IF(OR($E82="",$G82=""),"",IF(AND($E$3=6),'Marks Entry 6th'!BQ81,IF(AND($E$3=7),'Marks Entry 7th'!BQ81,"")))</f>
        <v/>
      </c>
      <c r="EK82" s="53" t="str">
        <f>IF(OR($E82="",$G82=""),"",IF(AND($E$3=6),'Marks Entry 6th'!BR81,IF(AND($E$3=7),'Marks Entry 7th'!BR81,"")))</f>
        <v/>
      </c>
      <c r="EL82" s="122" t="str">
        <f t="shared" si="166"/>
        <v/>
      </c>
      <c r="EM82" s="123">
        <f t="shared" si="167"/>
        <v>0</v>
      </c>
      <c r="EN82" s="123" t="str">
        <f t="shared" si="168"/>
        <v/>
      </c>
      <c r="EO82" s="123" t="str">
        <f t="shared" si="169"/>
        <v/>
      </c>
      <c r="EP82" s="110" t="str">
        <f t="shared" si="170"/>
        <v/>
      </c>
      <c r="EQ82" s="53" t="str">
        <f>IF(OR($E82="",$G82=""),"",IF(AND($E$3=6),'Marks Entry 6th'!BS81,IF(AND($E$3=7),'Marks Entry 7th'!BS81,"")))</f>
        <v/>
      </c>
      <c r="ER82" s="53" t="str">
        <f>IF(OR($E82="",$G82=""),"",IF(AND($E$3=6),'Marks Entry 6th'!BT81,IF(AND($E$3=7),'Marks Entry 7th'!BT81,"")))</f>
        <v/>
      </c>
      <c r="ES82" s="53" t="str">
        <f>IF(OR($E82="",$G82=""),"",IF(AND($E$3=6),'Marks Entry 6th'!BU81,IF(AND($E$3=7),'Marks Entry 7th'!BU81,"")))</f>
        <v/>
      </c>
      <c r="ET82" s="53" t="str">
        <f>IF(OR($E82="",$G82=""),"",IF(AND($E$3=6),'Marks Entry 6th'!BV81,IF(AND($E$3=7),'Marks Entry 7th'!BV81,"")))</f>
        <v/>
      </c>
      <c r="EU82" s="53" t="str">
        <f>IF(OR($E82="",$G82=""),"",IF(AND($E$3=6),'Marks Entry 6th'!BW81,IF(AND($E$3=7),'Marks Entry 7th'!BW81,"")))</f>
        <v/>
      </c>
      <c r="EV82" s="122" t="str">
        <f t="shared" si="171"/>
        <v/>
      </c>
      <c r="EW82" s="123">
        <f t="shared" si="172"/>
        <v>0</v>
      </c>
      <c r="EX82" s="123" t="str">
        <f t="shared" si="173"/>
        <v/>
      </c>
      <c r="EY82" s="123" t="str">
        <f t="shared" si="174"/>
        <v/>
      </c>
      <c r="EZ82" s="110" t="str">
        <f t="shared" si="175"/>
        <v/>
      </c>
      <c r="FA82" s="373" t="str">
        <f>IF(OR($E82="",$G82=""),"",IF(AND('Marks Entry 6th'!BX81="",'Marks Entry 7th'!BX81=""),"",IF(AND($E$3=6),'Marks Entry 6th'!BX81,IF(AND($E$3=7),'Marks Entry 7th'!BX81,""))))</f>
        <v/>
      </c>
      <c r="FB82" s="373" t="str">
        <f>IF(OR($E82="",$G82=""),"",IF(AND('Marks Entry 6th'!BY81="",'Marks Entry 7th'!BY81=""),"",IF(AND($E$3=6),'Marks Entry 6th'!BY81,IF(AND($E$3=7),'Marks Entry 7th'!BY81,""))))</f>
        <v/>
      </c>
      <c r="FC82" s="374" t="str">
        <f t="shared" si="176"/>
        <v/>
      </c>
      <c r="FD82" s="110" t="str">
        <f t="shared" si="177"/>
        <v/>
      </c>
      <c r="FE82" s="373" t="str">
        <f>IF(OR($E82="",$G82=""),"",IF(AND('Marks Entry 6th'!BZ81="",'Marks Entry 7th'!BZ81=""),"",IF(AND($E$3=6),'Marks Entry 6th'!BZ81,IF(AND($E$3=7),'Marks Entry 7th'!BZ81,""))))</f>
        <v/>
      </c>
      <c r="FF82" s="373" t="str">
        <f>IF(OR($E82="",$G82=""),"",IF(AND('Marks Entry 6th'!CA81="",'Marks Entry 7th'!CA81=""),"",IF(AND($E$3=6),'Marks Entry 6th'!CA81,IF(AND($E$3=7),'Marks Entry 7th'!CA81,""))))</f>
        <v/>
      </c>
      <c r="FG82" s="374" t="str">
        <f t="shared" si="178"/>
        <v/>
      </c>
      <c r="FH82" s="110" t="str">
        <f t="shared" si="179"/>
        <v/>
      </c>
      <c r="FI82" s="79" t="str">
        <f t="shared" si="180"/>
        <v/>
      </c>
      <c r="FJ82" s="335" t="str">
        <f t="shared" si="181"/>
        <v/>
      </c>
      <c r="FK82" s="85" t="str">
        <f t="shared" si="182"/>
        <v/>
      </c>
      <c r="FL82" s="226" t="str">
        <f t="shared" si="183"/>
        <v/>
      </c>
      <c r="FM82" s="86" t="str">
        <f t="shared" si="184"/>
        <v/>
      </c>
      <c r="FN82" s="334" t="str">
        <f>IFERROR(IF(B82="NSO","NSO",IF(OR(D82="",G82="",F82=""),"",IF(AND(FJ82&gt;=36,'Master sheet'!$D$11="Hindi"),"कक्षा क्रमोन्नत",IF(AND(FJ82&gt;=36,'Master sheet'!$D$11="English"),"Promoted",IF(AND(FJ82&lt;36,'Master sheet'!$D$11="Hindi"),"पुनः परीक्षा","Re-Exam"))))),"")</f>
        <v/>
      </c>
      <c r="FO82" s="54" t="str">
        <f>IF(OR($E82="",$G82=""),"",IF(AND($E$3=6,'Marks Entry 6th'!CB81=""),"",IF(AND($E$3=7,'Marks Entry 7th'!CB81=""),"",IF(AND($E$3=6),'Marks Entry 6th'!CB81,IF(AND($E$3=7),'Marks Entry 7th'!CB81,"")))))</f>
        <v/>
      </c>
      <c r="FP82" s="54" t="str">
        <f>IF(OR($E82="",$G82=""),"",IF(AND($E$3=6,'Marks Entry 6th'!CC81=""),"",IF(AND($E$3=7,'Marks Entry 7th'!CC81=""),"",IF(AND($E$3=6),'Marks Entry 6th'!CC81,IF(AND($E$3=7),'Marks Entry 7th'!CC81,"")))))</f>
        <v/>
      </c>
      <c r="FQ82" s="55"/>
      <c r="FY82" s="57">
        <f>IF(AND($E$3=6),'Marks Entry 6th'!I81,IF(AND($E$3=7),'Marks Entry 7th'!I81,""))</f>
        <v>0</v>
      </c>
      <c r="FZ82" s="57">
        <f t="shared" si="185"/>
        <v>0</v>
      </c>
    </row>
    <row r="83" spans="1:182" ht="18.95" customHeight="1">
      <c r="A83" s="69">
        <v>76</v>
      </c>
      <c r="B83" s="69" t="str">
        <f>IF(OR(FY83=0,FY83=""),"",IF(AND($E$3=6),'Marks Entry 6th'!I82,IF(AND($E$3=7),'Marks Entry 7th'!I82,"")))</f>
        <v/>
      </c>
      <c r="C83" s="70" t="str">
        <f>IF(OR(B83=0,B83=""),"",IF(AND($E$3=6,'Marks Entry 6th'!B82=""),"",IF(AND($E$3=7,'Marks Entry 7th'!B82=""),"",IF(AND($E$3=6,'Marks Entry 6th'!B82),'Marks Entry 6th'!B82,IF(AND($E$3=7),'Marks Entry 7th'!B82,"")))))</f>
        <v/>
      </c>
      <c r="D83" s="70" t="str">
        <f>IF(OR(B83=0,B83=""),"",IF(AND($E$3=6,'Marks Entry 6th'!C82=""),"",IF(AND($E$3=7,'Marks Entry 7th'!C82=""),"",IF(AND($E$3=6),'Marks Entry 6th'!C82,IF(AND($E$3=7),'Marks Entry 7th'!C82,"")))))</f>
        <v/>
      </c>
      <c r="E83" s="307" t="str">
        <f>IF(OR(B83=0,B83=""),"",IF(AND($E$3=6,'Marks Entry 6th'!E82=""),"",IF(AND($E$3=7,'Marks Entry 7th'!E82=""),"",IF(AND($E$3=6),'Marks Entry 6th'!E82,IF(AND($E$3=7),'Marks Entry 7th'!E82,"")))))</f>
        <v/>
      </c>
      <c r="F83" s="70" t="str">
        <f>IF(OR(B83=0,B83=""),"",IF(AND($E$3=6,'Marks Entry 6th'!D82=""),"",IF(AND($E$3=7,'Marks Entry 7th'!D82=""),"",IF(AND($E$3=6),'Marks Entry 6th'!D82,IF(AND($E$3=7),'Marks Entry 7th'!D82,"")))))</f>
        <v/>
      </c>
      <c r="G83" s="306" t="str">
        <f>IF(OR(B83=0,B83=""),"",IF(AND($E$3=6,'Marks Entry 6th'!F82=""),"",IF(AND($E$3=7,'Marks Entry 7th'!F82=""),"",IF(AND($E$3=6),UPPER('Marks Entry 6th'!F82),IF(AND($E$3=7),UPPER('Marks Entry 7th'!F82),"")))))</f>
        <v/>
      </c>
      <c r="H83" s="306" t="str">
        <f>IF(OR(B83=0,B83=""),"",IF(AND($E$3=6,'Marks Entry 6th'!G82=""),"",IF(AND($E$3=7,'Marks Entry 7th'!G82=""),"",IF(AND($E$3=6),UPPER('Marks Entry 6th'!G82),IF(AND($E$3=7),UPPER('Marks Entry 7th'!G82),"")))))</f>
        <v/>
      </c>
      <c r="I83" s="306" t="str">
        <f>IF(OR(B83=0,B83=""),"",IF(AND($E$3=6,'Marks Entry 6th'!H82=""),"",IF(AND($E$3=7,'Marks Entry 7th'!H82=""),"",IF(AND($E$3=6),UPPER('Marks Entry 6th'!H82),IF(AND($E$3=7),UPPER('Marks Entry 7th'!H82),"")))))</f>
        <v/>
      </c>
      <c r="J83" s="65" t="str">
        <f>IF(OR(B83=0,B83=""),"",IF(AND($E$3=6,'Marks Entry 6th'!J82=""),"",IF(AND($E$3=7,'Marks Entry 7th'!J82=""),"",IF(AND($E$3=6),'Marks Entry 6th'!J82,IF(AND($E$3=7),'Marks Entry 7th'!J82,"")))))</f>
        <v/>
      </c>
      <c r="K83" s="65" t="str">
        <f>IF(OR(B83=0,B83=""),"",IF(AND($E$3=6,'Marks Entry 6th'!K82=""),"",IF(AND($E$3=7,'Marks Entry 7th'!K82=""),"",IF(AND($E$3=6),'Marks Entry 6th'!K82,IF(AND($E$3=7),'Marks Entry 7th'!K82,"")))))</f>
        <v/>
      </c>
      <c r="L83" s="121" t="str">
        <f>IF(OR($E83="",$G83=""),"",IF(AND($E$3=6),'Marks Entry 6th'!L82,IF(AND($E$3=7),'Marks Entry 7th'!L82,"")))</f>
        <v/>
      </c>
      <c r="M83" s="121" t="str">
        <f>IF(OR($E83="",$G83=""),"",IF(AND($E$3=6),'Marks Entry 6th'!M82,IF(AND($E$3=7),'Marks Entry 7th'!M82,"")))</f>
        <v/>
      </c>
      <c r="N83" s="121" t="str">
        <f>IF(OR($E83="",$G83=""),"",IF(AND($E$3=6),'Marks Entry 6th'!N82,IF(AND($E$3=7),'Marks Entry 7th'!N82,"")))</f>
        <v/>
      </c>
      <c r="O83" s="121" t="str">
        <f>IF(OR($E83="",$G83=""),"",IF(AND($E$3=6),'Marks Entry 6th'!O82,IF(AND($E$3=7),'Marks Entry 7th'!O82,"")))</f>
        <v/>
      </c>
      <c r="P83" s="63" t="str">
        <f t="shared" si="95"/>
        <v/>
      </c>
      <c r="Q83" s="121" t="str">
        <f>IF(OR($E83="",$G83=""),"",IF(AND($E$3=6),'Marks Entry 6th'!P82,IF(AND($E$3=7),'Marks Entry 7th'!P82,"")))</f>
        <v/>
      </c>
      <c r="R83" s="121" t="str">
        <f>IF(OR($E83="",$G83=""),"",IF(AND($E$3=6),'Marks Entry 6th'!Q82,IF(AND($E$3=7),'Marks Entry 7th'!Q82,"")))</f>
        <v/>
      </c>
      <c r="S83" s="66" t="str">
        <f t="shared" si="96"/>
        <v/>
      </c>
      <c r="T83" s="63">
        <f t="shared" si="97"/>
        <v>0</v>
      </c>
      <c r="U83" s="68" t="str">
        <f>IF(OR($E83="",$G83=""),"",IF(AND($E$3=6),'Marks Entry 6th'!R82,IF(AND($E$3=7),'Marks Entry 7th'!R82,"")))</f>
        <v/>
      </c>
      <c r="V83" s="68" t="str">
        <f>IF(OR($E83="",$G83=""),"",IF(AND($E$3=6),'Marks Entry 6th'!S82,IF(AND($E$3=7),'Marks Entry 7th'!S82,"")))</f>
        <v/>
      </c>
      <c r="W83" s="67" t="str">
        <f t="shared" si="98"/>
        <v/>
      </c>
      <c r="X83" s="63" t="str">
        <f t="shared" si="99"/>
        <v/>
      </c>
      <c r="Y83" s="109">
        <f t="shared" si="100"/>
        <v>0</v>
      </c>
      <c r="Z83" s="109" t="str">
        <f t="shared" si="101"/>
        <v/>
      </c>
      <c r="AA83" s="109" t="str">
        <f t="shared" si="102"/>
        <v/>
      </c>
      <c r="AB83" s="109" t="str">
        <f t="shared" si="103"/>
        <v/>
      </c>
      <c r="AC83" s="109" t="str">
        <f t="shared" si="104"/>
        <v/>
      </c>
      <c r="AD83" s="111" t="str">
        <f t="shared" si="105"/>
        <v/>
      </c>
      <c r="AE83" s="121" t="str">
        <f>IF(OR($E83="",$G83=""),"",IF(AND($E$3=6),'Marks Entry 6th'!T82,IF(AND($E$3=7),'Marks Entry 7th'!T82,"")))</f>
        <v/>
      </c>
      <c r="AF83" s="121" t="str">
        <f>IF(OR($E83="",$G83=""),"",IF(AND($E$3=6),'Marks Entry 6th'!U82,IF(AND($E$3=7),'Marks Entry 7th'!U82,"")))</f>
        <v/>
      </c>
      <c r="AG83" s="121" t="str">
        <f>IF(OR($E83="",$G83=""),"",IF(AND($E$3=6),'Marks Entry 6th'!V82,IF(AND($E$3=7),'Marks Entry 7th'!V82,"")))</f>
        <v/>
      </c>
      <c r="AH83" s="121" t="str">
        <f>IF(OR($E83="",$G83=""),"",IF(AND($E$3=6),'Marks Entry 6th'!W82,IF(AND($E$3=7),'Marks Entry 7th'!W82,"")))</f>
        <v/>
      </c>
      <c r="AI83" s="63" t="str">
        <f t="shared" si="106"/>
        <v/>
      </c>
      <c r="AJ83" s="121" t="str">
        <f>IF(OR($E83="",$G83=""),"",IF(AND($E$3=6),'Marks Entry 6th'!X82,IF(AND($E$3=7),'Marks Entry 7th'!X82,"")))</f>
        <v/>
      </c>
      <c r="AK83" s="121" t="str">
        <f>IF(OR($E83="",$G83=""),"",IF(AND($E$3=6),'Marks Entry 6th'!Y82,IF(AND($E$3=7),'Marks Entry 7th'!Y82,"")))</f>
        <v/>
      </c>
      <c r="AL83" s="66" t="str">
        <f t="shared" si="107"/>
        <v/>
      </c>
      <c r="AM83" s="63">
        <f t="shared" si="108"/>
        <v>0</v>
      </c>
      <c r="AN83" s="68" t="str">
        <f>IF(OR($E83="",$G83=""),"",IF(AND($E$3=6),'Marks Entry 6th'!Z82,IF(AND($E$3=7),'Marks Entry 7th'!Z82,"")))</f>
        <v/>
      </c>
      <c r="AO83" s="68" t="str">
        <f>IF(OR($E83="",$G83=""),"",IF(AND($E$3=6),'Marks Entry 6th'!AA82,IF(AND($E$3=7),'Marks Entry 7th'!AA82,"")))</f>
        <v/>
      </c>
      <c r="AP83" s="66" t="str">
        <f t="shared" si="109"/>
        <v/>
      </c>
      <c r="AQ83" s="63" t="str">
        <f t="shared" si="110"/>
        <v/>
      </c>
      <c r="AR83" s="109">
        <f t="shared" si="111"/>
        <v>0</v>
      </c>
      <c r="AS83" s="109" t="str">
        <f t="shared" si="112"/>
        <v/>
      </c>
      <c r="AT83" s="109" t="str">
        <f t="shared" si="113"/>
        <v/>
      </c>
      <c r="AU83" s="109" t="str">
        <f t="shared" si="114"/>
        <v/>
      </c>
      <c r="AV83" s="109" t="str">
        <f t="shared" si="115"/>
        <v/>
      </c>
      <c r="AW83" s="111" t="str">
        <f t="shared" si="116"/>
        <v/>
      </c>
      <c r="AX83" s="314" t="str">
        <f>IF(OR($E83="",$G83=""),"",IF(AND($E$3=6),'Marks Entry 6th'!AB82,IF(AND($E$3=7),'Marks Entry 7th'!AB82,"")))</f>
        <v/>
      </c>
      <c r="AY83" s="121" t="str">
        <f>IF(OR($E83="",$G83=""),"",IF(AND($E$3=6),'Marks Entry 6th'!AC82,IF(AND($E$3=7),'Marks Entry 7th'!AC82,"")))</f>
        <v/>
      </c>
      <c r="AZ83" s="121" t="str">
        <f>IF(OR($E83="",$G83=""),"",IF(AND($E$3=6),'Marks Entry 6th'!AD82,IF(AND($E$3=7),'Marks Entry 7th'!AD82,"")))</f>
        <v/>
      </c>
      <c r="BA83" s="121" t="str">
        <f>IF(OR($E83="",$G83=""),"",IF(AND($E$3=6),'Marks Entry 6th'!AE82,IF(AND($E$3=7),'Marks Entry 7th'!AE82,"")))</f>
        <v/>
      </c>
      <c r="BB83" s="121" t="str">
        <f>IF(OR($E83="",$G83=""),"",IF(AND($E$3=6),'Marks Entry 6th'!AF82,IF(AND($E$3=7),'Marks Entry 7th'!AF82,"")))</f>
        <v/>
      </c>
      <c r="BC83" s="63" t="str">
        <f t="shared" si="117"/>
        <v/>
      </c>
      <c r="BD83" s="121" t="str">
        <f>IF(OR($E83="",$G83=""),"",IF(AND($E$3=6),'Marks Entry 6th'!AG82,IF(AND($E$3=7),'Marks Entry 7th'!AG82,"")))</f>
        <v/>
      </c>
      <c r="BE83" s="121" t="str">
        <f>IF(OR($E83="",$G83=""),"",IF(AND($E$3=6),'Marks Entry 6th'!AH82,IF(AND($E$3=7),'Marks Entry 7th'!AH82,"")))</f>
        <v/>
      </c>
      <c r="BF83" s="66" t="str">
        <f t="shared" si="118"/>
        <v/>
      </c>
      <c r="BG83" s="63">
        <f t="shared" si="119"/>
        <v>0</v>
      </c>
      <c r="BH83" s="68" t="str">
        <f>IF(OR($E83="",$G83=""),"",IF(AND($E$3=6),'Marks Entry 6th'!AI82,IF(AND($E$3=7),'Marks Entry 7th'!AI82,"")))</f>
        <v/>
      </c>
      <c r="BI83" s="68" t="str">
        <f>IF(OR($E83="",$G83=""),"",IF(AND($E$3=6),'Marks Entry 6th'!AJ82,IF(AND($E$3=7),'Marks Entry 7th'!AJ82,"")))</f>
        <v/>
      </c>
      <c r="BJ83" s="66" t="str">
        <f t="shared" si="120"/>
        <v/>
      </c>
      <c r="BK83" s="63" t="str">
        <f t="shared" si="121"/>
        <v/>
      </c>
      <c r="BL83" s="109">
        <f t="shared" si="122"/>
        <v>0</v>
      </c>
      <c r="BM83" s="109" t="str">
        <f t="shared" si="123"/>
        <v/>
      </c>
      <c r="BN83" s="109" t="str">
        <f t="shared" si="124"/>
        <v/>
      </c>
      <c r="BO83" s="109" t="str">
        <f t="shared" si="125"/>
        <v/>
      </c>
      <c r="BP83" s="109" t="str">
        <f t="shared" si="126"/>
        <v/>
      </c>
      <c r="BQ83" s="111" t="str">
        <f t="shared" si="127"/>
        <v/>
      </c>
      <c r="BR83" s="121" t="str">
        <f>IF(OR($E83="",$G83=""),"",IF(AND($E$3=6),'Marks Entry 6th'!AK82,IF(AND($E$3=7),'Marks Entry 7th'!AK82,"")))</f>
        <v/>
      </c>
      <c r="BS83" s="121" t="str">
        <f>IF(OR($E83="",$G83=""),"",IF(AND($E$3=6),'Marks Entry 6th'!AL82,IF(AND($E$3=7),'Marks Entry 7th'!AL82,"")))</f>
        <v/>
      </c>
      <c r="BT83" s="121" t="str">
        <f>IF(OR($E83="",$G83=""),"",IF(AND($E$3=6),'Marks Entry 6th'!AM82,IF(AND($E$3=7),'Marks Entry 7th'!AM82,"")))</f>
        <v/>
      </c>
      <c r="BU83" s="121" t="str">
        <f>IF(OR($E83="",$G83=""),"",IF(AND($E$3=6),'Marks Entry 6th'!AN82,IF(AND($E$3=7),'Marks Entry 7th'!AN82,"")))</f>
        <v/>
      </c>
      <c r="BV83" s="63" t="str">
        <f t="shared" si="128"/>
        <v/>
      </c>
      <c r="BW83" s="121" t="str">
        <f>IF(OR($E83="",$G83=""),"",IF(AND($E$3=6),'Marks Entry 6th'!AO82,IF(AND($E$3=7),'Marks Entry 7th'!AO82,"")))</f>
        <v/>
      </c>
      <c r="BX83" s="121" t="str">
        <f>IF(OR($E83="",$G83=""),"",IF(AND($E$3=6),'Marks Entry 6th'!AP82,IF(AND($E$3=7),'Marks Entry 7th'!AP82,"")))</f>
        <v/>
      </c>
      <c r="BY83" s="66" t="str">
        <f t="shared" si="129"/>
        <v/>
      </c>
      <c r="BZ83" s="63">
        <f t="shared" si="130"/>
        <v>0</v>
      </c>
      <c r="CA83" s="68" t="str">
        <f>IF(OR($E83="",$G83=""),"",IF(AND($E$3=6),'Marks Entry 6th'!AQ82,IF(AND($E$3=7),'Marks Entry 7th'!AQ82,"")))</f>
        <v/>
      </c>
      <c r="CB83" s="68" t="str">
        <f>IF(OR($E83="",$G83=""),"",IF(AND($E$3=6),'Marks Entry 6th'!AR82,IF(AND($E$3=7),'Marks Entry 7th'!AR82,"")))</f>
        <v/>
      </c>
      <c r="CC83" s="66" t="str">
        <f t="shared" si="131"/>
        <v/>
      </c>
      <c r="CD83" s="63" t="str">
        <f t="shared" si="132"/>
        <v/>
      </c>
      <c r="CE83" s="109">
        <f t="shared" si="133"/>
        <v>0</v>
      </c>
      <c r="CF83" s="109" t="str">
        <f t="shared" si="134"/>
        <v/>
      </c>
      <c r="CG83" s="109" t="str">
        <f t="shared" si="135"/>
        <v/>
      </c>
      <c r="CH83" s="109" t="str">
        <f t="shared" si="136"/>
        <v/>
      </c>
      <c r="CI83" s="109" t="str">
        <f t="shared" si="137"/>
        <v/>
      </c>
      <c r="CJ83" s="111" t="str">
        <f t="shared" si="138"/>
        <v/>
      </c>
      <c r="CK83" s="121" t="str">
        <f>IF(OR($E83="",$G83=""),"",IF(AND($E$3=6),'Marks Entry 6th'!AS82,IF(AND($E$3=7),'Marks Entry 7th'!AS82,"")))</f>
        <v/>
      </c>
      <c r="CL83" s="121" t="str">
        <f>IF(OR($E83="",$G83=""),"",IF(AND($E$3=6),'Marks Entry 6th'!AT82,IF(AND($E$3=7),'Marks Entry 7th'!AT82,"")))</f>
        <v/>
      </c>
      <c r="CM83" s="121" t="str">
        <f>IF(OR($E83="",$G83=""),"",IF(AND($E$3=6),'Marks Entry 6th'!AU82,IF(AND($E$3=7),'Marks Entry 7th'!AU82,"")))</f>
        <v/>
      </c>
      <c r="CN83" s="121" t="str">
        <f>IF(OR($E83="",$G83=""),"",IF(AND($E$3=6),'Marks Entry 6th'!AV82,IF(AND($E$3=7),'Marks Entry 7th'!AV82,"")))</f>
        <v/>
      </c>
      <c r="CO83" s="63" t="str">
        <f t="shared" si="139"/>
        <v/>
      </c>
      <c r="CP83" s="121" t="str">
        <f>IF(OR($E83="",$G83=""),"",IF(AND($E$3=6),'Marks Entry 6th'!AW82,IF(AND($E$3=7),'Marks Entry 7th'!AW82,"")))</f>
        <v/>
      </c>
      <c r="CQ83" s="121" t="str">
        <f>IF(OR($E83="",$G83=""),"",IF(AND($E$3=6),'Marks Entry 6th'!AX82,IF(AND($E$3=7),'Marks Entry 7th'!AX82,"")))</f>
        <v/>
      </c>
      <c r="CR83" s="66" t="str">
        <f t="shared" si="140"/>
        <v/>
      </c>
      <c r="CS83" s="63">
        <f t="shared" si="141"/>
        <v>0</v>
      </c>
      <c r="CT83" s="68" t="str">
        <f>IF(OR($E83="",$G83=""),"",IF(AND($E$3=6),'Marks Entry 6th'!AY82,IF(AND($E$3=7),'Marks Entry 7th'!AY82,"")))</f>
        <v/>
      </c>
      <c r="CU83" s="68" t="str">
        <f>IF(OR($E83="",$G83=""),"",IF(AND($E$3=6),'Marks Entry 6th'!AZ82,IF(AND($E$3=7),'Marks Entry 7th'!AZ82,"")))</f>
        <v/>
      </c>
      <c r="CV83" s="66" t="str">
        <f t="shared" si="142"/>
        <v/>
      </c>
      <c r="CW83" s="63" t="str">
        <f t="shared" si="143"/>
        <v/>
      </c>
      <c r="CX83" s="109">
        <f t="shared" si="144"/>
        <v>0</v>
      </c>
      <c r="CY83" s="109" t="str">
        <f t="shared" si="145"/>
        <v/>
      </c>
      <c r="CZ83" s="109" t="str">
        <f t="shared" si="146"/>
        <v/>
      </c>
      <c r="DA83" s="109" t="str">
        <f t="shared" si="147"/>
        <v/>
      </c>
      <c r="DB83" s="109" t="str">
        <f t="shared" si="148"/>
        <v/>
      </c>
      <c r="DC83" s="111" t="str">
        <f t="shared" si="149"/>
        <v/>
      </c>
      <c r="DD83" s="121" t="str">
        <f>IF(OR($E83="",$G83=""),"",IF(AND($E$3=6),'Marks Entry 6th'!BA82,IF(AND($E$3=7),'Marks Entry 7th'!BA82,"")))</f>
        <v/>
      </c>
      <c r="DE83" s="121" t="str">
        <f>IF(OR($E83="",$G83=""),"",IF(AND($E$3=6),'Marks Entry 6th'!BB82,IF(AND($E$3=7),'Marks Entry 7th'!BB82,"")))</f>
        <v/>
      </c>
      <c r="DF83" s="121" t="str">
        <f>IF(OR($E83="",$G83=""),"",IF(AND($E$3=6),'Marks Entry 6th'!BC82,IF(AND($E$3=7),'Marks Entry 7th'!BC82,"")))</f>
        <v/>
      </c>
      <c r="DG83" s="121" t="str">
        <f>IF(OR($E83="",$G83=""),"",IF(AND($E$3=6),'Marks Entry 6th'!BD82,IF(AND($E$3=7),'Marks Entry 7th'!BD82,"")))</f>
        <v/>
      </c>
      <c r="DH83" s="63" t="str">
        <f t="shared" si="150"/>
        <v/>
      </c>
      <c r="DI83" s="121" t="str">
        <f>IF(OR($E83="",$G83=""),"",IF(AND($E$3=6),'Marks Entry 6th'!BE82,IF(AND($E$3=7),'Marks Entry 7th'!BE82,"")))</f>
        <v/>
      </c>
      <c r="DJ83" s="121" t="str">
        <f>IF(OR($E83="",$G83=""),"",IF(AND($E$3=6),'Marks Entry 6th'!BF82,IF(AND($E$3=7),'Marks Entry 7th'!BF82,"")))</f>
        <v/>
      </c>
      <c r="DK83" s="66" t="str">
        <f t="shared" si="151"/>
        <v/>
      </c>
      <c r="DL83" s="63">
        <f t="shared" si="152"/>
        <v>0</v>
      </c>
      <c r="DM83" s="68" t="str">
        <f>IF(OR($E83="",$G83=""),"",IF(AND($E$3=6),'Marks Entry 6th'!BG82,IF(AND($E$3=7),'Marks Entry 7th'!BG82,"")))</f>
        <v/>
      </c>
      <c r="DN83" s="68" t="str">
        <f>IF(OR($E83="",$G83=""),"",IF(AND($E$3=6),'Marks Entry 6th'!BH82,IF(AND($E$3=7),'Marks Entry 7th'!BH82,"")))</f>
        <v/>
      </c>
      <c r="DO83" s="66" t="str">
        <f t="shared" si="153"/>
        <v/>
      </c>
      <c r="DP83" s="63" t="str">
        <f t="shared" si="154"/>
        <v/>
      </c>
      <c r="DQ83" s="109">
        <f t="shared" si="155"/>
        <v>0</v>
      </c>
      <c r="DR83" s="109" t="str">
        <f t="shared" si="156"/>
        <v/>
      </c>
      <c r="DS83" s="109" t="str">
        <f t="shared" si="157"/>
        <v/>
      </c>
      <c r="DT83" s="109" t="str">
        <f t="shared" si="158"/>
        <v/>
      </c>
      <c r="DU83" s="109" t="str">
        <f t="shared" si="159"/>
        <v/>
      </c>
      <c r="DV83" s="111" t="str">
        <f t="shared" si="160"/>
        <v/>
      </c>
      <c r="DW83" s="53" t="str">
        <f>IF(OR($E83="",$G83=""),"",IF(AND($E$3=6),'Marks Entry 6th'!BI82,IF(AND($E$3=7),'Marks Entry 7th'!BI82,"")))</f>
        <v/>
      </c>
      <c r="DX83" s="53" t="str">
        <f>IF(OR($E83="",$G83=""),"",IF(AND($E$3=6),'Marks Entry 6th'!BJ82,IF(AND($E$3=7),'Marks Entry 7th'!BJ82,"")))</f>
        <v/>
      </c>
      <c r="DY83" s="53" t="str">
        <f>IF(OR($E83="",$G83=""),"",IF(AND($E$3=6),'Marks Entry 6th'!BK82,IF(AND($E$3=7),'Marks Entry 7th'!BK82,"")))</f>
        <v/>
      </c>
      <c r="DZ83" s="53" t="str">
        <f>IF(OR($E83="",$G83=""),"",IF(AND($E$3=6),'Marks Entry 6th'!BL82,IF(AND($E$3=7),'Marks Entry 7th'!BL82,"")))</f>
        <v/>
      </c>
      <c r="EA83" s="53" t="str">
        <f>IF(OR($E83="",$G83=""),"",IF(AND($E$3=6),'Marks Entry 6th'!BM82,IF(AND($E$3=7),'Marks Entry 7th'!BM82,"")))</f>
        <v/>
      </c>
      <c r="EB83" s="122" t="str">
        <f t="shared" si="161"/>
        <v/>
      </c>
      <c r="EC83" s="123">
        <f t="shared" si="162"/>
        <v>0</v>
      </c>
      <c r="ED83" s="123" t="str">
        <f t="shared" si="163"/>
        <v/>
      </c>
      <c r="EE83" s="123" t="str">
        <f t="shared" si="164"/>
        <v/>
      </c>
      <c r="EF83" s="110" t="str">
        <f t="shared" si="165"/>
        <v/>
      </c>
      <c r="EG83" s="53" t="str">
        <f>IF(OR($E83="",$G83=""),"",IF(AND($E$3=6),'Marks Entry 6th'!BN82,IF(AND($E$3=7),'Marks Entry 7th'!BN82,"")))</f>
        <v/>
      </c>
      <c r="EH83" s="53" t="str">
        <f>IF(OR($E83="",$G83=""),"",IF(AND($E$3=6),'Marks Entry 6th'!BO82,IF(AND($E$3=7),'Marks Entry 7th'!BO82,"")))</f>
        <v/>
      </c>
      <c r="EI83" s="53" t="str">
        <f>IF(OR($E83="",$G83=""),"",IF(AND($E$3=6),'Marks Entry 6th'!BP82,IF(AND($E$3=7),'Marks Entry 7th'!BP82,"")))</f>
        <v/>
      </c>
      <c r="EJ83" s="53" t="str">
        <f>IF(OR($E83="",$G83=""),"",IF(AND($E$3=6),'Marks Entry 6th'!BQ82,IF(AND($E$3=7),'Marks Entry 7th'!BQ82,"")))</f>
        <v/>
      </c>
      <c r="EK83" s="53" t="str">
        <f>IF(OR($E83="",$G83=""),"",IF(AND($E$3=6),'Marks Entry 6th'!BR82,IF(AND($E$3=7),'Marks Entry 7th'!BR82,"")))</f>
        <v/>
      </c>
      <c r="EL83" s="122" t="str">
        <f t="shared" si="166"/>
        <v/>
      </c>
      <c r="EM83" s="123">
        <f t="shared" si="167"/>
        <v>0</v>
      </c>
      <c r="EN83" s="123" t="str">
        <f t="shared" si="168"/>
        <v/>
      </c>
      <c r="EO83" s="123" t="str">
        <f t="shared" si="169"/>
        <v/>
      </c>
      <c r="EP83" s="110" t="str">
        <f t="shared" si="170"/>
        <v/>
      </c>
      <c r="EQ83" s="53" t="str">
        <f>IF(OR($E83="",$G83=""),"",IF(AND($E$3=6),'Marks Entry 6th'!BS82,IF(AND($E$3=7),'Marks Entry 7th'!BS82,"")))</f>
        <v/>
      </c>
      <c r="ER83" s="53" t="str">
        <f>IF(OR($E83="",$G83=""),"",IF(AND($E$3=6),'Marks Entry 6th'!BT82,IF(AND($E$3=7),'Marks Entry 7th'!BT82,"")))</f>
        <v/>
      </c>
      <c r="ES83" s="53" t="str">
        <f>IF(OR($E83="",$G83=""),"",IF(AND($E$3=6),'Marks Entry 6th'!BU82,IF(AND($E$3=7),'Marks Entry 7th'!BU82,"")))</f>
        <v/>
      </c>
      <c r="ET83" s="53" t="str">
        <f>IF(OR($E83="",$G83=""),"",IF(AND($E$3=6),'Marks Entry 6th'!BV82,IF(AND($E$3=7),'Marks Entry 7th'!BV82,"")))</f>
        <v/>
      </c>
      <c r="EU83" s="53" t="str">
        <f>IF(OR($E83="",$G83=""),"",IF(AND($E$3=6),'Marks Entry 6th'!BW82,IF(AND($E$3=7),'Marks Entry 7th'!BW82,"")))</f>
        <v/>
      </c>
      <c r="EV83" s="122" t="str">
        <f t="shared" si="171"/>
        <v/>
      </c>
      <c r="EW83" s="123">
        <f t="shared" si="172"/>
        <v>0</v>
      </c>
      <c r="EX83" s="123" t="str">
        <f t="shared" si="173"/>
        <v/>
      </c>
      <c r="EY83" s="123" t="str">
        <f t="shared" si="174"/>
        <v/>
      </c>
      <c r="EZ83" s="110" t="str">
        <f t="shared" si="175"/>
        <v/>
      </c>
      <c r="FA83" s="373" t="str">
        <f>IF(OR($E83="",$G83=""),"",IF(AND('Marks Entry 6th'!BX82="",'Marks Entry 7th'!BX82=""),"",IF(AND($E$3=6),'Marks Entry 6th'!BX82,IF(AND($E$3=7),'Marks Entry 7th'!BX82,""))))</f>
        <v/>
      </c>
      <c r="FB83" s="373" t="str">
        <f>IF(OR($E83="",$G83=""),"",IF(AND('Marks Entry 6th'!BY82="",'Marks Entry 7th'!BY82=""),"",IF(AND($E$3=6),'Marks Entry 6th'!BY82,IF(AND($E$3=7),'Marks Entry 7th'!BY82,""))))</f>
        <v/>
      </c>
      <c r="FC83" s="374" t="str">
        <f t="shared" si="176"/>
        <v/>
      </c>
      <c r="FD83" s="110" t="str">
        <f t="shared" si="177"/>
        <v/>
      </c>
      <c r="FE83" s="373" t="str">
        <f>IF(OR($E83="",$G83=""),"",IF(AND('Marks Entry 6th'!BZ82="",'Marks Entry 7th'!BZ82=""),"",IF(AND($E$3=6),'Marks Entry 6th'!BZ82,IF(AND($E$3=7),'Marks Entry 7th'!BZ82,""))))</f>
        <v/>
      </c>
      <c r="FF83" s="373" t="str">
        <f>IF(OR($E83="",$G83=""),"",IF(AND('Marks Entry 6th'!CA82="",'Marks Entry 7th'!CA82=""),"",IF(AND($E$3=6),'Marks Entry 6th'!CA82,IF(AND($E$3=7),'Marks Entry 7th'!CA82,""))))</f>
        <v/>
      </c>
      <c r="FG83" s="374" t="str">
        <f t="shared" si="178"/>
        <v/>
      </c>
      <c r="FH83" s="110" t="str">
        <f t="shared" si="179"/>
        <v/>
      </c>
      <c r="FI83" s="79" t="str">
        <f t="shared" si="180"/>
        <v/>
      </c>
      <c r="FJ83" s="335" t="str">
        <f t="shared" si="181"/>
        <v/>
      </c>
      <c r="FK83" s="85" t="str">
        <f t="shared" si="182"/>
        <v/>
      </c>
      <c r="FL83" s="226" t="str">
        <f t="shared" si="183"/>
        <v/>
      </c>
      <c r="FM83" s="86" t="str">
        <f t="shared" si="184"/>
        <v/>
      </c>
      <c r="FN83" s="334" t="str">
        <f>IFERROR(IF(B83="NSO","NSO",IF(OR(D83="",G83="",F83=""),"",IF(AND(FJ83&gt;=36,'Master sheet'!$D$11="Hindi"),"कक्षा क्रमोन्नत",IF(AND(FJ83&gt;=36,'Master sheet'!$D$11="English"),"Promoted",IF(AND(FJ83&lt;36,'Master sheet'!$D$11="Hindi"),"पुनः परीक्षा","Re-Exam"))))),"")</f>
        <v/>
      </c>
      <c r="FO83" s="54" t="str">
        <f>IF(OR($E83="",$G83=""),"",IF(AND($E$3=6,'Marks Entry 6th'!CB82=""),"",IF(AND($E$3=7,'Marks Entry 7th'!CB82=""),"",IF(AND($E$3=6),'Marks Entry 6th'!CB82,IF(AND($E$3=7),'Marks Entry 7th'!CB82,"")))))</f>
        <v/>
      </c>
      <c r="FP83" s="54" t="str">
        <f>IF(OR($E83="",$G83=""),"",IF(AND($E$3=6,'Marks Entry 6th'!CC82=""),"",IF(AND($E$3=7,'Marks Entry 7th'!CC82=""),"",IF(AND($E$3=6),'Marks Entry 6th'!CC82,IF(AND($E$3=7),'Marks Entry 7th'!CC82,"")))))</f>
        <v/>
      </c>
      <c r="FQ83" s="55"/>
      <c r="FY83" s="57">
        <f>IF(AND($E$3=6),'Marks Entry 6th'!I82,IF(AND($E$3=7),'Marks Entry 7th'!I82,""))</f>
        <v>0</v>
      </c>
      <c r="FZ83" s="57">
        <f t="shared" si="185"/>
        <v>0</v>
      </c>
    </row>
    <row r="84" spans="1:182" ht="18.95" customHeight="1">
      <c r="A84" s="69">
        <v>77</v>
      </c>
      <c r="B84" s="69" t="str">
        <f>IF(OR(FY84=0,FY84=""),"",IF(AND($E$3=6),'Marks Entry 6th'!I83,IF(AND($E$3=7),'Marks Entry 7th'!I83,"")))</f>
        <v/>
      </c>
      <c r="C84" s="70" t="str">
        <f>IF(OR(B84=0,B84=""),"",IF(AND($E$3=6,'Marks Entry 6th'!B83=""),"",IF(AND($E$3=7,'Marks Entry 7th'!B83=""),"",IF(AND($E$3=6,'Marks Entry 6th'!B83),'Marks Entry 6th'!B83,IF(AND($E$3=7),'Marks Entry 7th'!B83,"")))))</f>
        <v/>
      </c>
      <c r="D84" s="70" t="str">
        <f>IF(OR(B84=0,B84=""),"",IF(AND($E$3=6,'Marks Entry 6th'!C83=""),"",IF(AND($E$3=7,'Marks Entry 7th'!C83=""),"",IF(AND($E$3=6),'Marks Entry 6th'!C83,IF(AND($E$3=7),'Marks Entry 7th'!C83,"")))))</f>
        <v/>
      </c>
      <c r="E84" s="307" t="str">
        <f>IF(OR(B84=0,B84=""),"",IF(AND($E$3=6,'Marks Entry 6th'!E83=""),"",IF(AND($E$3=7,'Marks Entry 7th'!E83=""),"",IF(AND($E$3=6),'Marks Entry 6th'!E83,IF(AND($E$3=7),'Marks Entry 7th'!E83,"")))))</f>
        <v/>
      </c>
      <c r="F84" s="70" t="str">
        <f>IF(OR(B84=0,B84=""),"",IF(AND($E$3=6,'Marks Entry 6th'!D83=""),"",IF(AND($E$3=7,'Marks Entry 7th'!D83=""),"",IF(AND($E$3=6),'Marks Entry 6th'!D83,IF(AND($E$3=7),'Marks Entry 7th'!D83,"")))))</f>
        <v/>
      </c>
      <c r="G84" s="306" t="str">
        <f>IF(OR(B84=0,B84=""),"",IF(AND($E$3=6,'Marks Entry 6th'!F83=""),"",IF(AND($E$3=7,'Marks Entry 7th'!F83=""),"",IF(AND($E$3=6),UPPER('Marks Entry 6th'!F83),IF(AND($E$3=7),UPPER('Marks Entry 7th'!F83),"")))))</f>
        <v/>
      </c>
      <c r="H84" s="306" t="str">
        <f>IF(OR(B84=0,B84=""),"",IF(AND($E$3=6,'Marks Entry 6th'!G83=""),"",IF(AND($E$3=7,'Marks Entry 7th'!G83=""),"",IF(AND($E$3=6),UPPER('Marks Entry 6th'!G83),IF(AND($E$3=7),UPPER('Marks Entry 7th'!G83),"")))))</f>
        <v/>
      </c>
      <c r="I84" s="306" t="str">
        <f>IF(OR(B84=0,B84=""),"",IF(AND($E$3=6,'Marks Entry 6th'!H83=""),"",IF(AND($E$3=7,'Marks Entry 7th'!H83=""),"",IF(AND($E$3=6),UPPER('Marks Entry 6th'!H83),IF(AND($E$3=7),UPPER('Marks Entry 7th'!H83),"")))))</f>
        <v/>
      </c>
      <c r="J84" s="65" t="str">
        <f>IF(OR(B84=0,B84=""),"",IF(AND($E$3=6,'Marks Entry 6th'!J83=""),"",IF(AND($E$3=7,'Marks Entry 7th'!J83=""),"",IF(AND($E$3=6),'Marks Entry 6th'!J83,IF(AND($E$3=7),'Marks Entry 7th'!J83,"")))))</f>
        <v/>
      </c>
      <c r="K84" s="65" t="str">
        <f>IF(OR(B84=0,B84=""),"",IF(AND($E$3=6,'Marks Entry 6th'!K83=""),"",IF(AND($E$3=7,'Marks Entry 7th'!K83=""),"",IF(AND($E$3=6),'Marks Entry 6th'!K83,IF(AND($E$3=7),'Marks Entry 7th'!K83,"")))))</f>
        <v/>
      </c>
      <c r="L84" s="121" t="str">
        <f>IF(OR($E84="",$G84=""),"",IF(AND($E$3=6),'Marks Entry 6th'!L83,IF(AND($E$3=7),'Marks Entry 7th'!L83,"")))</f>
        <v/>
      </c>
      <c r="M84" s="121" t="str">
        <f>IF(OR($E84="",$G84=""),"",IF(AND($E$3=6),'Marks Entry 6th'!M83,IF(AND($E$3=7),'Marks Entry 7th'!M83,"")))</f>
        <v/>
      </c>
      <c r="N84" s="121" t="str">
        <f>IF(OR($E84="",$G84=""),"",IF(AND($E$3=6),'Marks Entry 6th'!N83,IF(AND($E$3=7),'Marks Entry 7th'!N83,"")))</f>
        <v/>
      </c>
      <c r="O84" s="121" t="str">
        <f>IF(OR($E84="",$G84=""),"",IF(AND($E$3=6),'Marks Entry 6th'!O83,IF(AND($E$3=7),'Marks Entry 7th'!O83,"")))</f>
        <v/>
      </c>
      <c r="P84" s="63" t="str">
        <f t="shared" si="95"/>
        <v/>
      </c>
      <c r="Q84" s="121" t="str">
        <f>IF(OR($E84="",$G84=""),"",IF(AND($E$3=6),'Marks Entry 6th'!P83,IF(AND($E$3=7),'Marks Entry 7th'!P83,"")))</f>
        <v/>
      </c>
      <c r="R84" s="121" t="str">
        <f>IF(OR($E84="",$G84=""),"",IF(AND($E$3=6),'Marks Entry 6th'!Q83,IF(AND($E$3=7),'Marks Entry 7th'!Q83,"")))</f>
        <v/>
      </c>
      <c r="S84" s="66" t="str">
        <f t="shared" si="96"/>
        <v/>
      </c>
      <c r="T84" s="63">
        <f t="shared" si="97"/>
        <v>0</v>
      </c>
      <c r="U84" s="68" t="str">
        <f>IF(OR($E84="",$G84=""),"",IF(AND($E$3=6),'Marks Entry 6th'!R83,IF(AND($E$3=7),'Marks Entry 7th'!R83,"")))</f>
        <v/>
      </c>
      <c r="V84" s="68" t="str">
        <f>IF(OR($E84="",$G84=""),"",IF(AND($E$3=6),'Marks Entry 6th'!S83,IF(AND($E$3=7),'Marks Entry 7th'!S83,"")))</f>
        <v/>
      </c>
      <c r="W84" s="67" t="str">
        <f t="shared" si="98"/>
        <v/>
      </c>
      <c r="X84" s="63" t="str">
        <f t="shared" si="99"/>
        <v/>
      </c>
      <c r="Y84" s="109">
        <f t="shared" si="100"/>
        <v>0</v>
      </c>
      <c r="Z84" s="109" t="str">
        <f t="shared" si="101"/>
        <v/>
      </c>
      <c r="AA84" s="109" t="str">
        <f t="shared" si="102"/>
        <v/>
      </c>
      <c r="AB84" s="109" t="str">
        <f t="shared" si="103"/>
        <v/>
      </c>
      <c r="AC84" s="109" t="str">
        <f t="shared" si="104"/>
        <v/>
      </c>
      <c r="AD84" s="111" t="str">
        <f t="shared" si="105"/>
        <v/>
      </c>
      <c r="AE84" s="121" t="str">
        <f>IF(OR($E84="",$G84=""),"",IF(AND($E$3=6),'Marks Entry 6th'!T83,IF(AND($E$3=7),'Marks Entry 7th'!T83,"")))</f>
        <v/>
      </c>
      <c r="AF84" s="121" t="str">
        <f>IF(OR($E84="",$G84=""),"",IF(AND($E$3=6),'Marks Entry 6th'!U83,IF(AND($E$3=7),'Marks Entry 7th'!U83,"")))</f>
        <v/>
      </c>
      <c r="AG84" s="121" t="str">
        <f>IF(OR($E84="",$G84=""),"",IF(AND($E$3=6),'Marks Entry 6th'!V83,IF(AND($E$3=7),'Marks Entry 7th'!V83,"")))</f>
        <v/>
      </c>
      <c r="AH84" s="121" t="str">
        <f>IF(OR($E84="",$G84=""),"",IF(AND($E$3=6),'Marks Entry 6th'!W83,IF(AND($E$3=7),'Marks Entry 7th'!W83,"")))</f>
        <v/>
      </c>
      <c r="AI84" s="63" t="str">
        <f t="shared" si="106"/>
        <v/>
      </c>
      <c r="AJ84" s="121" t="str">
        <f>IF(OR($E84="",$G84=""),"",IF(AND($E$3=6),'Marks Entry 6th'!X83,IF(AND($E$3=7),'Marks Entry 7th'!X83,"")))</f>
        <v/>
      </c>
      <c r="AK84" s="121" t="str">
        <f>IF(OR($E84="",$G84=""),"",IF(AND($E$3=6),'Marks Entry 6th'!Y83,IF(AND($E$3=7),'Marks Entry 7th'!Y83,"")))</f>
        <v/>
      </c>
      <c r="AL84" s="66" t="str">
        <f t="shared" si="107"/>
        <v/>
      </c>
      <c r="AM84" s="63">
        <f t="shared" si="108"/>
        <v>0</v>
      </c>
      <c r="AN84" s="68" t="str">
        <f>IF(OR($E84="",$G84=""),"",IF(AND($E$3=6),'Marks Entry 6th'!Z83,IF(AND($E$3=7),'Marks Entry 7th'!Z83,"")))</f>
        <v/>
      </c>
      <c r="AO84" s="68" t="str">
        <f>IF(OR($E84="",$G84=""),"",IF(AND($E$3=6),'Marks Entry 6th'!AA83,IF(AND($E$3=7),'Marks Entry 7th'!AA83,"")))</f>
        <v/>
      </c>
      <c r="AP84" s="66" t="str">
        <f t="shared" si="109"/>
        <v/>
      </c>
      <c r="AQ84" s="63" t="str">
        <f t="shared" si="110"/>
        <v/>
      </c>
      <c r="AR84" s="109">
        <f t="shared" si="111"/>
        <v>0</v>
      </c>
      <c r="AS84" s="109" t="str">
        <f t="shared" si="112"/>
        <v/>
      </c>
      <c r="AT84" s="109" t="str">
        <f t="shared" si="113"/>
        <v/>
      </c>
      <c r="AU84" s="109" t="str">
        <f t="shared" si="114"/>
        <v/>
      </c>
      <c r="AV84" s="109" t="str">
        <f t="shared" si="115"/>
        <v/>
      </c>
      <c r="AW84" s="111" t="str">
        <f t="shared" si="116"/>
        <v/>
      </c>
      <c r="AX84" s="314" t="str">
        <f>IF(OR($E84="",$G84=""),"",IF(AND($E$3=6),'Marks Entry 6th'!AB83,IF(AND($E$3=7),'Marks Entry 7th'!AB83,"")))</f>
        <v/>
      </c>
      <c r="AY84" s="121" t="str">
        <f>IF(OR($E84="",$G84=""),"",IF(AND($E$3=6),'Marks Entry 6th'!AC83,IF(AND($E$3=7),'Marks Entry 7th'!AC83,"")))</f>
        <v/>
      </c>
      <c r="AZ84" s="121" t="str">
        <f>IF(OR($E84="",$G84=""),"",IF(AND($E$3=6),'Marks Entry 6th'!AD83,IF(AND($E$3=7),'Marks Entry 7th'!AD83,"")))</f>
        <v/>
      </c>
      <c r="BA84" s="121" t="str">
        <f>IF(OR($E84="",$G84=""),"",IF(AND($E$3=6),'Marks Entry 6th'!AE83,IF(AND($E$3=7),'Marks Entry 7th'!AE83,"")))</f>
        <v/>
      </c>
      <c r="BB84" s="121" t="str">
        <f>IF(OR($E84="",$G84=""),"",IF(AND($E$3=6),'Marks Entry 6th'!AF83,IF(AND($E$3=7),'Marks Entry 7th'!AF83,"")))</f>
        <v/>
      </c>
      <c r="BC84" s="63" t="str">
        <f t="shared" si="117"/>
        <v/>
      </c>
      <c r="BD84" s="121" t="str">
        <f>IF(OR($E84="",$G84=""),"",IF(AND($E$3=6),'Marks Entry 6th'!AG83,IF(AND($E$3=7),'Marks Entry 7th'!AG83,"")))</f>
        <v/>
      </c>
      <c r="BE84" s="121" t="str">
        <f>IF(OR($E84="",$G84=""),"",IF(AND($E$3=6),'Marks Entry 6th'!AH83,IF(AND($E$3=7),'Marks Entry 7th'!AH83,"")))</f>
        <v/>
      </c>
      <c r="BF84" s="66" t="str">
        <f t="shared" si="118"/>
        <v/>
      </c>
      <c r="BG84" s="63">
        <f t="shared" si="119"/>
        <v>0</v>
      </c>
      <c r="BH84" s="68" t="str">
        <f>IF(OR($E84="",$G84=""),"",IF(AND($E$3=6),'Marks Entry 6th'!AI83,IF(AND($E$3=7),'Marks Entry 7th'!AI83,"")))</f>
        <v/>
      </c>
      <c r="BI84" s="68" t="str">
        <f>IF(OR($E84="",$G84=""),"",IF(AND($E$3=6),'Marks Entry 6th'!AJ83,IF(AND($E$3=7),'Marks Entry 7th'!AJ83,"")))</f>
        <v/>
      </c>
      <c r="BJ84" s="66" t="str">
        <f t="shared" si="120"/>
        <v/>
      </c>
      <c r="BK84" s="63" t="str">
        <f t="shared" si="121"/>
        <v/>
      </c>
      <c r="BL84" s="109">
        <f t="shared" si="122"/>
        <v>0</v>
      </c>
      <c r="BM84" s="109" t="str">
        <f t="shared" si="123"/>
        <v/>
      </c>
      <c r="BN84" s="109" t="str">
        <f t="shared" si="124"/>
        <v/>
      </c>
      <c r="BO84" s="109" t="str">
        <f t="shared" si="125"/>
        <v/>
      </c>
      <c r="BP84" s="109" t="str">
        <f t="shared" si="126"/>
        <v/>
      </c>
      <c r="BQ84" s="111" t="str">
        <f t="shared" si="127"/>
        <v/>
      </c>
      <c r="BR84" s="121" t="str">
        <f>IF(OR($E84="",$G84=""),"",IF(AND($E$3=6),'Marks Entry 6th'!AK83,IF(AND($E$3=7),'Marks Entry 7th'!AK83,"")))</f>
        <v/>
      </c>
      <c r="BS84" s="121" t="str">
        <f>IF(OR($E84="",$G84=""),"",IF(AND($E$3=6),'Marks Entry 6th'!AL83,IF(AND($E$3=7),'Marks Entry 7th'!AL83,"")))</f>
        <v/>
      </c>
      <c r="BT84" s="121" t="str">
        <f>IF(OR($E84="",$G84=""),"",IF(AND($E$3=6),'Marks Entry 6th'!AM83,IF(AND($E$3=7),'Marks Entry 7th'!AM83,"")))</f>
        <v/>
      </c>
      <c r="BU84" s="121" t="str">
        <f>IF(OR($E84="",$G84=""),"",IF(AND($E$3=6),'Marks Entry 6th'!AN83,IF(AND($E$3=7),'Marks Entry 7th'!AN83,"")))</f>
        <v/>
      </c>
      <c r="BV84" s="63" t="str">
        <f t="shared" si="128"/>
        <v/>
      </c>
      <c r="BW84" s="121" t="str">
        <f>IF(OR($E84="",$G84=""),"",IF(AND($E$3=6),'Marks Entry 6th'!AO83,IF(AND($E$3=7),'Marks Entry 7th'!AO83,"")))</f>
        <v/>
      </c>
      <c r="BX84" s="121" t="str">
        <f>IF(OR($E84="",$G84=""),"",IF(AND($E$3=6),'Marks Entry 6th'!AP83,IF(AND($E$3=7),'Marks Entry 7th'!AP83,"")))</f>
        <v/>
      </c>
      <c r="BY84" s="66" t="str">
        <f t="shared" si="129"/>
        <v/>
      </c>
      <c r="BZ84" s="63">
        <f t="shared" si="130"/>
        <v>0</v>
      </c>
      <c r="CA84" s="68" t="str">
        <f>IF(OR($E84="",$G84=""),"",IF(AND($E$3=6),'Marks Entry 6th'!AQ83,IF(AND($E$3=7),'Marks Entry 7th'!AQ83,"")))</f>
        <v/>
      </c>
      <c r="CB84" s="68" t="str">
        <f>IF(OR($E84="",$G84=""),"",IF(AND($E$3=6),'Marks Entry 6th'!AR83,IF(AND($E$3=7),'Marks Entry 7th'!AR83,"")))</f>
        <v/>
      </c>
      <c r="CC84" s="66" t="str">
        <f t="shared" si="131"/>
        <v/>
      </c>
      <c r="CD84" s="63" t="str">
        <f t="shared" si="132"/>
        <v/>
      </c>
      <c r="CE84" s="109">
        <f t="shared" si="133"/>
        <v>0</v>
      </c>
      <c r="CF84" s="109" t="str">
        <f t="shared" si="134"/>
        <v/>
      </c>
      <c r="CG84" s="109" t="str">
        <f t="shared" si="135"/>
        <v/>
      </c>
      <c r="CH84" s="109" t="str">
        <f t="shared" si="136"/>
        <v/>
      </c>
      <c r="CI84" s="109" t="str">
        <f t="shared" si="137"/>
        <v/>
      </c>
      <c r="CJ84" s="111" t="str">
        <f t="shared" si="138"/>
        <v/>
      </c>
      <c r="CK84" s="121" t="str">
        <f>IF(OR($E84="",$G84=""),"",IF(AND($E$3=6),'Marks Entry 6th'!AS83,IF(AND($E$3=7),'Marks Entry 7th'!AS83,"")))</f>
        <v/>
      </c>
      <c r="CL84" s="121" t="str">
        <f>IF(OR($E84="",$G84=""),"",IF(AND($E$3=6),'Marks Entry 6th'!AT83,IF(AND($E$3=7),'Marks Entry 7th'!AT83,"")))</f>
        <v/>
      </c>
      <c r="CM84" s="121" t="str">
        <f>IF(OR($E84="",$G84=""),"",IF(AND($E$3=6),'Marks Entry 6th'!AU83,IF(AND($E$3=7),'Marks Entry 7th'!AU83,"")))</f>
        <v/>
      </c>
      <c r="CN84" s="121" t="str">
        <f>IF(OR($E84="",$G84=""),"",IF(AND($E$3=6),'Marks Entry 6th'!AV83,IF(AND($E$3=7),'Marks Entry 7th'!AV83,"")))</f>
        <v/>
      </c>
      <c r="CO84" s="63" t="str">
        <f t="shared" si="139"/>
        <v/>
      </c>
      <c r="CP84" s="121" t="str">
        <f>IF(OR($E84="",$G84=""),"",IF(AND($E$3=6),'Marks Entry 6th'!AW83,IF(AND($E$3=7),'Marks Entry 7th'!AW83,"")))</f>
        <v/>
      </c>
      <c r="CQ84" s="121" t="str">
        <f>IF(OR($E84="",$G84=""),"",IF(AND($E$3=6),'Marks Entry 6th'!AX83,IF(AND($E$3=7),'Marks Entry 7th'!AX83,"")))</f>
        <v/>
      </c>
      <c r="CR84" s="66" t="str">
        <f t="shared" si="140"/>
        <v/>
      </c>
      <c r="CS84" s="63">
        <f t="shared" si="141"/>
        <v>0</v>
      </c>
      <c r="CT84" s="68" t="str">
        <f>IF(OR($E84="",$G84=""),"",IF(AND($E$3=6),'Marks Entry 6th'!AY83,IF(AND($E$3=7),'Marks Entry 7th'!AY83,"")))</f>
        <v/>
      </c>
      <c r="CU84" s="68" t="str">
        <f>IF(OR($E84="",$G84=""),"",IF(AND($E$3=6),'Marks Entry 6th'!AZ83,IF(AND($E$3=7),'Marks Entry 7th'!AZ83,"")))</f>
        <v/>
      </c>
      <c r="CV84" s="66" t="str">
        <f t="shared" si="142"/>
        <v/>
      </c>
      <c r="CW84" s="63" t="str">
        <f t="shared" si="143"/>
        <v/>
      </c>
      <c r="CX84" s="109">
        <f t="shared" si="144"/>
        <v>0</v>
      </c>
      <c r="CY84" s="109" t="str">
        <f t="shared" si="145"/>
        <v/>
      </c>
      <c r="CZ84" s="109" t="str">
        <f t="shared" si="146"/>
        <v/>
      </c>
      <c r="DA84" s="109" t="str">
        <f t="shared" si="147"/>
        <v/>
      </c>
      <c r="DB84" s="109" t="str">
        <f t="shared" si="148"/>
        <v/>
      </c>
      <c r="DC84" s="111" t="str">
        <f t="shared" si="149"/>
        <v/>
      </c>
      <c r="DD84" s="121" t="str">
        <f>IF(OR($E84="",$G84=""),"",IF(AND($E$3=6),'Marks Entry 6th'!BA83,IF(AND($E$3=7),'Marks Entry 7th'!BA83,"")))</f>
        <v/>
      </c>
      <c r="DE84" s="121" t="str">
        <f>IF(OR($E84="",$G84=""),"",IF(AND($E$3=6),'Marks Entry 6th'!BB83,IF(AND($E$3=7),'Marks Entry 7th'!BB83,"")))</f>
        <v/>
      </c>
      <c r="DF84" s="121" t="str">
        <f>IF(OR($E84="",$G84=""),"",IF(AND($E$3=6),'Marks Entry 6th'!BC83,IF(AND($E$3=7),'Marks Entry 7th'!BC83,"")))</f>
        <v/>
      </c>
      <c r="DG84" s="121" t="str">
        <f>IF(OR($E84="",$G84=""),"",IF(AND($E$3=6),'Marks Entry 6th'!BD83,IF(AND($E$3=7),'Marks Entry 7th'!BD83,"")))</f>
        <v/>
      </c>
      <c r="DH84" s="63" t="str">
        <f t="shared" si="150"/>
        <v/>
      </c>
      <c r="DI84" s="121" t="str">
        <f>IF(OR($E84="",$G84=""),"",IF(AND($E$3=6),'Marks Entry 6th'!BE83,IF(AND($E$3=7),'Marks Entry 7th'!BE83,"")))</f>
        <v/>
      </c>
      <c r="DJ84" s="121" t="str">
        <f>IF(OR($E84="",$G84=""),"",IF(AND($E$3=6),'Marks Entry 6th'!BF83,IF(AND($E$3=7),'Marks Entry 7th'!BF83,"")))</f>
        <v/>
      </c>
      <c r="DK84" s="66" t="str">
        <f t="shared" si="151"/>
        <v/>
      </c>
      <c r="DL84" s="63">
        <f t="shared" si="152"/>
        <v>0</v>
      </c>
      <c r="DM84" s="68" t="str">
        <f>IF(OR($E84="",$G84=""),"",IF(AND($E$3=6),'Marks Entry 6th'!BG83,IF(AND($E$3=7),'Marks Entry 7th'!BG83,"")))</f>
        <v/>
      </c>
      <c r="DN84" s="68" t="str">
        <f>IF(OR($E84="",$G84=""),"",IF(AND($E$3=6),'Marks Entry 6th'!BH83,IF(AND($E$3=7),'Marks Entry 7th'!BH83,"")))</f>
        <v/>
      </c>
      <c r="DO84" s="66" t="str">
        <f t="shared" si="153"/>
        <v/>
      </c>
      <c r="DP84" s="63" t="str">
        <f t="shared" si="154"/>
        <v/>
      </c>
      <c r="DQ84" s="109">
        <f t="shared" si="155"/>
        <v>0</v>
      </c>
      <c r="DR84" s="109" t="str">
        <f t="shared" si="156"/>
        <v/>
      </c>
      <c r="DS84" s="109" t="str">
        <f t="shared" si="157"/>
        <v/>
      </c>
      <c r="DT84" s="109" t="str">
        <f t="shared" si="158"/>
        <v/>
      </c>
      <c r="DU84" s="109" t="str">
        <f t="shared" si="159"/>
        <v/>
      </c>
      <c r="DV84" s="111" t="str">
        <f t="shared" si="160"/>
        <v/>
      </c>
      <c r="DW84" s="53" t="str">
        <f>IF(OR($E84="",$G84=""),"",IF(AND($E$3=6),'Marks Entry 6th'!BI83,IF(AND($E$3=7),'Marks Entry 7th'!BI83,"")))</f>
        <v/>
      </c>
      <c r="DX84" s="53" t="str">
        <f>IF(OR($E84="",$G84=""),"",IF(AND($E$3=6),'Marks Entry 6th'!BJ83,IF(AND($E$3=7),'Marks Entry 7th'!BJ83,"")))</f>
        <v/>
      </c>
      <c r="DY84" s="53" t="str">
        <f>IF(OR($E84="",$G84=""),"",IF(AND($E$3=6),'Marks Entry 6th'!BK83,IF(AND($E$3=7),'Marks Entry 7th'!BK83,"")))</f>
        <v/>
      </c>
      <c r="DZ84" s="53" t="str">
        <f>IF(OR($E84="",$G84=""),"",IF(AND($E$3=6),'Marks Entry 6th'!BL83,IF(AND($E$3=7),'Marks Entry 7th'!BL83,"")))</f>
        <v/>
      </c>
      <c r="EA84" s="53" t="str">
        <f>IF(OR($E84="",$G84=""),"",IF(AND($E$3=6),'Marks Entry 6th'!BM83,IF(AND($E$3=7),'Marks Entry 7th'!BM83,"")))</f>
        <v/>
      </c>
      <c r="EB84" s="122" t="str">
        <f t="shared" si="161"/>
        <v/>
      </c>
      <c r="EC84" s="123">
        <f t="shared" si="162"/>
        <v>0</v>
      </c>
      <c r="ED84" s="123" t="str">
        <f t="shared" si="163"/>
        <v/>
      </c>
      <c r="EE84" s="123" t="str">
        <f t="shared" si="164"/>
        <v/>
      </c>
      <c r="EF84" s="110" t="str">
        <f t="shared" si="165"/>
        <v/>
      </c>
      <c r="EG84" s="53" t="str">
        <f>IF(OR($E84="",$G84=""),"",IF(AND($E$3=6),'Marks Entry 6th'!BN83,IF(AND($E$3=7),'Marks Entry 7th'!BN83,"")))</f>
        <v/>
      </c>
      <c r="EH84" s="53" t="str">
        <f>IF(OR($E84="",$G84=""),"",IF(AND($E$3=6),'Marks Entry 6th'!BO83,IF(AND($E$3=7),'Marks Entry 7th'!BO83,"")))</f>
        <v/>
      </c>
      <c r="EI84" s="53" t="str">
        <f>IF(OR($E84="",$G84=""),"",IF(AND($E$3=6),'Marks Entry 6th'!BP83,IF(AND($E$3=7),'Marks Entry 7th'!BP83,"")))</f>
        <v/>
      </c>
      <c r="EJ84" s="53" t="str">
        <f>IF(OR($E84="",$G84=""),"",IF(AND($E$3=6),'Marks Entry 6th'!BQ83,IF(AND($E$3=7),'Marks Entry 7th'!BQ83,"")))</f>
        <v/>
      </c>
      <c r="EK84" s="53" t="str">
        <f>IF(OR($E84="",$G84=""),"",IF(AND($E$3=6),'Marks Entry 6th'!BR83,IF(AND($E$3=7),'Marks Entry 7th'!BR83,"")))</f>
        <v/>
      </c>
      <c r="EL84" s="122" t="str">
        <f t="shared" si="166"/>
        <v/>
      </c>
      <c r="EM84" s="123">
        <f t="shared" si="167"/>
        <v>0</v>
      </c>
      <c r="EN84" s="123" t="str">
        <f t="shared" si="168"/>
        <v/>
      </c>
      <c r="EO84" s="123" t="str">
        <f t="shared" si="169"/>
        <v/>
      </c>
      <c r="EP84" s="110" t="str">
        <f t="shared" si="170"/>
        <v/>
      </c>
      <c r="EQ84" s="53" t="str">
        <f>IF(OR($E84="",$G84=""),"",IF(AND($E$3=6),'Marks Entry 6th'!BS83,IF(AND($E$3=7),'Marks Entry 7th'!BS83,"")))</f>
        <v/>
      </c>
      <c r="ER84" s="53" t="str">
        <f>IF(OR($E84="",$G84=""),"",IF(AND($E$3=6),'Marks Entry 6th'!BT83,IF(AND($E$3=7),'Marks Entry 7th'!BT83,"")))</f>
        <v/>
      </c>
      <c r="ES84" s="53" t="str">
        <f>IF(OR($E84="",$G84=""),"",IF(AND($E$3=6),'Marks Entry 6th'!BU83,IF(AND($E$3=7),'Marks Entry 7th'!BU83,"")))</f>
        <v/>
      </c>
      <c r="ET84" s="53" t="str">
        <f>IF(OR($E84="",$G84=""),"",IF(AND($E$3=6),'Marks Entry 6th'!BV83,IF(AND($E$3=7),'Marks Entry 7th'!BV83,"")))</f>
        <v/>
      </c>
      <c r="EU84" s="53" t="str">
        <f>IF(OR($E84="",$G84=""),"",IF(AND($E$3=6),'Marks Entry 6th'!BW83,IF(AND($E$3=7),'Marks Entry 7th'!BW83,"")))</f>
        <v/>
      </c>
      <c r="EV84" s="122" t="str">
        <f t="shared" si="171"/>
        <v/>
      </c>
      <c r="EW84" s="123">
        <f t="shared" si="172"/>
        <v>0</v>
      </c>
      <c r="EX84" s="123" t="str">
        <f t="shared" si="173"/>
        <v/>
      </c>
      <c r="EY84" s="123" t="str">
        <f t="shared" si="174"/>
        <v/>
      </c>
      <c r="EZ84" s="110" t="str">
        <f t="shared" si="175"/>
        <v/>
      </c>
      <c r="FA84" s="373" t="str">
        <f>IF(OR($E84="",$G84=""),"",IF(AND('Marks Entry 6th'!BX83="",'Marks Entry 7th'!BX83=""),"",IF(AND($E$3=6),'Marks Entry 6th'!BX83,IF(AND($E$3=7),'Marks Entry 7th'!BX83,""))))</f>
        <v/>
      </c>
      <c r="FB84" s="373" t="str">
        <f>IF(OR($E84="",$G84=""),"",IF(AND('Marks Entry 6th'!BY83="",'Marks Entry 7th'!BY83=""),"",IF(AND($E$3=6),'Marks Entry 6th'!BY83,IF(AND($E$3=7),'Marks Entry 7th'!BY83,""))))</f>
        <v/>
      </c>
      <c r="FC84" s="374" t="str">
        <f t="shared" si="176"/>
        <v/>
      </c>
      <c r="FD84" s="110" t="str">
        <f t="shared" si="177"/>
        <v/>
      </c>
      <c r="FE84" s="373" t="str">
        <f>IF(OR($E84="",$G84=""),"",IF(AND('Marks Entry 6th'!BZ83="",'Marks Entry 7th'!BZ83=""),"",IF(AND($E$3=6),'Marks Entry 6th'!BZ83,IF(AND($E$3=7),'Marks Entry 7th'!BZ83,""))))</f>
        <v/>
      </c>
      <c r="FF84" s="373" t="str">
        <f>IF(OR($E84="",$G84=""),"",IF(AND('Marks Entry 6th'!CA83="",'Marks Entry 7th'!CA83=""),"",IF(AND($E$3=6),'Marks Entry 6th'!CA83,IF(AND($E$3=7),'Marks Entry 7th'!CA83,""))))</f>
        <v/>
      </c>
      <c r="FG84" s="374" t="str">
        <f t="shared" si="178"/>
        <v/>
      </c>
      <c r="FH84" s="110" t="str">
        <f t="shared" si="179"/>
        <v/>
      </c>
      <c r="FI84" s="79" t="str">
        <f t="shared" si="180"/>
        <v/>
      </c>
      <c r="FJ84" s="335" t="str">
        <f t="shared" si="181"/>
        <v/>
      </c>
      <c r="FK84" s="85" t="str">
        <f t="shared" si="182"/>
        <v/>
      </c>
      <c r="FL84" s="226" t="str">
        <f t="shared" si="183"/>
        <v/>
      </c>
      <c r="FM84" s="86" t="str">
        <f t="shared" si="184"/>
        <v/>
      </c>
      <c r="FN84" s="334" t="str">
        <f>IFERROR(IF(B84="NSO","NSO",IF(OR(D84="",G84="",F84=""),"",IF(AND(FJ84&gt;=36,'Master sheet'!$D$11="Hindi"),"कक्षा क्रमोन्नत",IF(AND(FJ84&gt;=36,'Master sheet'!$D$11="English"),"Promoted",IF(AND(FJ84&lt;36,'Master sheet'!$D$11="Hindi"),"पुनः परीक्षा","Re-Exam"))))),"")</f>
        <v/>
      </c>
      <c r="FO84" s="54" t="str">
        <f>IF(OR($E84="",$G84=""),"",IF(AND($E$3=6,'Marks Entry 6th'!CB83=""),"",IF(AND($E$3=7,'Marks Entry 7th'!CB83=""),"",IF(AND($E$3=6),'Marks Entry 6th'!CB83,IF(AND($E$3=7),'Marks Entry 7th'!CB83,"")))))</f>
        <v/>
      </c>
      <c r="FP84" s="54" t="str">
        <f>IF(OR($E84="",$G84=""),"",IF(AND($E$3=6,'Marks Entry 6th'!CC83=""),"",IF(AND($E$3=7,'Marks Entry 7th'!CC83=""),"",IF(AND($E$3=6),'Marks Entry 6th'!CC83,IF(AND($E$3=7),'Marks Entry 7th'!CC83,"")))))</f>
        <v/>
      </c>
      <c r="FQ84" s="55"/>
      <c r="FY84" s="57">
        <f>IF(AND($E$3=6),'Marks Entry 6th'!I83,IF(AND($E$3=7),'Marks Entry 7th'!I83,""))</f>
        <v>0</v>
      </c>
      <c r="FZ84" s="57">
        <f t="shared" si="185"/>
        <v>0</v>
      </c>
    </row>
    <row r="85" spans="1:182" ht="18.95" customHeight="1">
      <c r="A85" s="69">
        <v>78</v>
      </c>
      <c r="B85" s="69" t="str">
        <f>IF(OR(FY85=0,FY85=""),"",IF(AND($E$3=6),'Marks Entry 6th'!I84,IF(AND($E$3=7),'Marks Entry 7th'!I84,"")))</f>
        <v/>
      </c>
      <c r="C85" s="70" t="str">
        <f>IF(OR(B85=0,B85=""),"",IF(AND($E$3=6,'Marks Entry 6th'!B84=""),"",IF(AND($E$3=7,'Marks Entry 7th'!B84=""),"",IF(AND($E$3=6,'Marks Entry 6th'!B84),'Marks Entry 6th'!B84,IF(AND($E$3=7),'Marks Entry 7th'!B84,"")))))</f>
        <v/>
      </c>
      <c r="D85" s="70" t="str">
        <f>IF(OR(B85=0,B85=""),"",IF(AND($E$3=6,'Marks Entry 6th'!C84=""),"",IF(AND($E$3=7,'Marks Entry 7th'!C84=""),"",IF(AND($E$3=6),'Marks Entry 6th'!C84,IF(AND($E$3=7),'Marks Entry 7th'!C84,"")))))</f>
        <v/>
      </c>
      <c r="E85" s="307" t="str">
        <f>IF(OR(B85=0,B85=""),"",IF(AND($E$3=6,'Marks Entry 6th'!E84=""),"",IF(AND($E$3=7,'Marks Entry 7th'!E84=""),"",IF(AND($E$3=6),'Marks Entry 6th'!E84,IF(AND($E$3=7),'Marks Entry 7th'!E84,"")))))</f>
        <v/>
      </c>
      <c r="F85" s="70" t="str">
        <f>IF(OR(B85=0,B85=""),"",IF(AND($E$3=6,'Marks Entry 6th'!D84=""),"",IF(AND($E$3=7,'Marks Entry 7th'!D84=""),"",IF(AND($E$3=6),'Marks Entry 6th'!D84,IF(AND($E$3=7),'Marks Entry 7th'!D84,"")))))</f>
        <v/>
      </c>
      <c r="G85" s="306" t="str">
        <f>IF(OR(B85=0,B85=""),"",IF(AND($E$3=6,'Marks Entry 6th'!F84=""),"",IF(AND($E$3=7,'Marks Entry 7th'!F84=""),"",IF(AND($E$3=6),UPPER('Marks Entry 6th'!F84),IF(AND($E$3=7),UPPER('Marks Entry 7th'!F84),"")))))</f>
        <v/>
      </c>
      <c r="H85" s="306" t="str">
        <f>IF(OR(B85=0,B85=""),"",IF(AND($E$3=6,'Marks Entry 6th'!G84=""),"",IF(AND($E$3=7,'Marks Entry 7th'!G84=""),"",IF(AND($E$3=6),UPPER('Marks Entry 6th'!G84),IF(AND($E$3=7),UPPER('Marks Entry 7th'!G84),"")))))</f>
        <v/>
      </c>
      <c r="I85" s="306" t="str">
        <f>IF(OR(B85=0,B85=""),"",IF(AND($E$3=6,'Marks Entry 6th'!H84=""),"",IF(AND($E$3=7,'Marks Entry 7th'!H84=""),"",IF(AND($E$3=6),UPPER('Marks Entry 6th'!H84),IF(AND($E$3=7),UPPER('Marks Entry 7th'!H84),"")))))</f>
        <v/>
      </c>
      <c r="J85" s="65" t="str">
        <f>IF(OR(B85=0,B85=""),"",IF(AND($E$3=6,'Marks Entry 6th'!J84=""),"",IF(AND($E$3=7,'Marks Entry 7th'!J84=""),"",IF(AND($E$3=6),'Marks Entry 6th'!J84,IF(AND($E$3=7),'Marks Entry 7th'!J84,"")))))</f>
        <v/>
      </c>
      <c r="K85" s="65" t="str">
        <f>IF(OR(B85=0,B85=""),"",IF(AND($E$3=6,'Marks Entry 6th'!K84=""),"",IF(AND($E$3=7,'Marks Entry 7th'!K84=""),"",IF(AND($E$3=6),'Marks Entry 6th'!K84,IF(AND($E$3=7),'Marks Entry 7th'!K84,"")))))</f>
        <v/>
      </c>
      <c r="L85" s="121" t="str">
        <f>IF(OR($E85="",$G85=""),"",IF(AND($E$3=6),'Marks Entry 6th'!L84,IF(AND($E$3=7),'Marks Entry 7th'!L84,"")))</f>
        <v/>
      </c>
      <c r="M85" s="121" t="str">
        <f>IF(OR($E85="",$G85=""),"",IF(AND($E$3=6),'Marks Entry 6th'!M84,IF(AND($E$3=7),'Marks Entry 7th'!M84,"")))</f>
        <v/>
      </c>
      <c r="N85" s="121" t="str">
        <f>IF(OR($E85="",$G85=""),"",IF(AND($E$3=6),'Marks Entry 6th'!N84,IF(AND($E$3=7),'Marks Entry 7th'!N84,"")))</f>
        <v/>
      </c>
      <c r="O85" s="121" t="str">
        <f>IF(OR($E85="",$G85=""),"",IF(AND($E$3=6),'Marks Entry 6th'!O84,IF(AND($E$3=7),'Marks Entry 7th'!O84,"")))</f>
        <v/>
      </c>
      <c r="P85" s="63" t="str">
        <f t="shared" si="95"/>
        <v/>
      </c>
      <c r="Q85" s="121" t="str">
        <f>IF(OR($E85="",$G85=""),"",IF(AND($E$3=6),'Marks Entry 6th'!P84,IF(AND($E$3=7),'Marks Entry 7th'!P84,"")))</f>
        <v/>
      </c>
      <c r="R85" s="121" t="str">
        <f>IF(OR($E85="",$G85=""),"",IF(AND($E$3=6),'Marks Entry 6th'!Q84,IF(AND($E$3=7),'Marks Entry 7th'!Q84,"")))</f>
        <v/>
      </c>
      <c r="S85" s="66" t="str">
        <f t="shared" si="96"/>
        <v/>
      </c>
      <c r="T85" s="63">
        <f t="shared" si="97"/>
        <v>0</v>
      </c>
      <c r="U85" s="68" t="str">
        <f>IF(OR($E85="",$G85=""),"",IF(AND($E$3=6),'Marks Entry 6th'!R84,IF(AND($E$3=7),'Marks Entry 7th'!R84,"")))</f>
        <v/>
      </c>
      <c r="V85" s="68" t="str">
        <f>IF(OR($E85="",$G85=""),"",IF(AND($E$3=6),'Marks Entry 6th'!S84,IF(AND($E$3=7),'Marks Entry 7th'!S84,"")))</f>
        <v/>
      </c>
      <c r="W85" s="67" t="str">
        <f t="shared" si="98"/>
        <v/>
      </c>
      <c r="X85" s="63" t="str">
        <f t="shared" si="99"/>
        <v/>
      </c>
      <c r="Y85" s="109">
        <f t="shared" si="100"/>
        <v>0</v>
      </c>
      <c r="Z85" s="109" t="str">
        <f t="shared" si="101"/>
        <v/>
      </c>
      <c r="AA85" s="109" t="str">
        <f t="shared" si="102"/>
        <v/>
      </c>
      <c r="AB85" s="109" t="str">
        <f t="shared" si="103"/>
        <v/>
      </c>
      <c r="AC85" s="109" t="str">
        <f t="shared" si="104"/>
        <v/>
      </c>
      <c r="AD85" s="111" t="str">
        <f t="shared" si="105"/>
        <v/>
      </c>
      <c r="AE85" s="121" t="str">
        <f>IF(OR($E85="",$G85=""),"",IF(AND($E$3=6),'Marks Entry 6th'!T84,IF(AND($E$3=7),'Marks Entry 7th'!T84,"")))</f>
        <v/>
      </c>
      <c r="AF85" s="121" t="str">
        <f>IF(OR($E85="",$G85=""),"",IF(AND($E$3=6),'Marks Entry 6th'!U84,IF(AND($E$3=7),'Marks Entry 7th'!U84,"")))</f>
        <v/>
      </c>
      <c r="AG85" s="121" t="str">
        <f>IF(OR($E85="",$G85=""),"",IF(AND($E$3=6),'Marks Entry 6th'!V84,IF(AND($E$3=7),'Marks Entry 7th'!V84,"")))</f>
        <v/>
      </c>
      <c r="AH85" s="121" t="str">
        <f>IF(OR($E85="",$G85=""),"",IF(AND($E$3=6),'Marks Entry 6th'!W84,IF(AND($E$3=7),'Marks Entry 7th'!W84,"")))</f>
        <v/>
      </c>
      <c r="AI85" s="63" t="str">
        <f t="shared" si="106"/>
        <v/>
      </c>
      <c r="AJ85" s="121" t="str">
        <f>IF(OR($E85="",$G85=""),"",IF(AND($E$3=6),'Marks Entry 6th'!X84,IF(AND($E$3=7),'Marks Entry 7th'!X84,"")))</f>
        <v/>
      </c>
      <c r="AK85" s="121" t="str">
        <f>IF(OR($E85="",$G85=""),"",IF(AND($E$3=6),'Marks Entry 6th'!Y84,IF(AND($E$3=7),'Marks Entry 7th'!Y84,"")))</f>
        <v/>
      </c>
      <c r="AL85" s="66" t="str">
        <f t="shared" si="107"/>
        <v/>
      </c>
      <c r="AM85" s="63">
        <f t="shared" si="108"/>
        <v>0</v>
      </c>
      <c r="AN85" s="68" t="str">
        <f>IF(OR($E85="",$G85=""),"",IF(AND($E$3=6),'Marks Entry 6th'!Z84,IF(AND($E$3=7),'Marks Entry 7th'!Z84,"")))</f>
        <v/>
      </c>
      <c r="AO85" s="68" t="str">
        <f>IF(OR($E85="",$G85=""),"",IF(AND($E$3=6),'Marks Entry 6th'!AA84,IF(AND($E$3=7),'Marks Entry 7th'!AA84,"")))</f>
        <v/>
      </c>
      <c r="AP85" s="66" t="str">
        <f t="shared" si="109"/>
        <v/>
      </c>
      <c r="AQ85" s="63" t="str">
        <f t="shared" si="110"/>
        <v/>
      </c>
      <c r="AR85" s="109">
        <f t="shared" si="111"/>
        <v>0</v>
      </c>
      <c r="AS85" s="109" t="str">
        <f t="shared" si="112"/>
        <v/>
      </c>
      <c r="AT85" s="109" t="str">
        <f t="shared" si="113"/>
        <v/>
      </c>
      <c r="AU85" s="109" t="str">
        <f t="shared" si="114"/>
        <v/>
      </c>
      <c r="AV85" s="109" t="str">
        <f t="shared" si="115"/>
        <v/>
      </c>
      <c r="AW85" s="111" t="str">
        <f t="shared" si="116"/>
        <v/>
      </c>
      <c r="AX85" s="314" t="str">
        <f>IF(OR($E85="",$G85=""),"",IF(AND($E$3=6),'Marks Entry 6th'!AB84,IF(AND($E$3=7),'Marks Entry 7th'!AB84,"")))</f>
        <v/>
      </c>
      <c r="AY85" s="121" t="str">
        <f>IF(OR($E85="",$G85=""),"",IF(AND($E$3=6),'Marks Entry 6th'!AC84,IF(AND($E$3=7),'Marks Entry 7th'!AC84,"")))</f>
        <v/>
      </c>
      <c r="AZ85" s="121" t="str">
        <f>IF(OR($E85="",$G85=""),"",IF(AND($E$3=6),'Marks Entry 6th'!AD84,IF(AND($E$3=7),'Marks Entry 7th'!AD84,"")))</f>
        <v/>
      </c>
      <c r="BA85" s="121" t="str">
        <f>IF(OR($E85="",$G85=""),"",IF(AND($E$3=6),'Marks Entry 6th'!AE84,IF(AND($E$3=7),'Marks Entry 7th'!AE84,"")))</f>
        <v/>
      </c>
      <c r="BB85" s="121" t="str">
        <f>IF(OR($E85="",$G85=""),"",IF(AND($E$3=6),'Marks Entry 6th'!AF84,IF(AND($E$3=7),'Marks Entry 7th'!AF84,"")))</f>
        <v/>
      </c>
      <c r="BC85" s="63" t="str">
        <f t="shared" si="117"/>
        <v/>
      </c>
      <c r="BD85" s="121" t="str">
        <f>IF(OR($E85="",$G85=""),"",IF(AND($E$3=6),'Marks Entry 6th'!AG84,IF(AND($E$3=7),'Marks Entry 7th'!AG84,"")))</f>
        <v/>
      </c>
      <c r="BE85" s="121" t="str">
        <f>IF(OR($E85="",$G85=""),"",IF(AND($E$3=6),'Marks Entry 6th'!AH84,IF(AND($E$3=7),'Marks Entry 7th'!AH84,"")))</f>
        <v/>
      </c>
      <c r="BF85" s="66" t="str">
        <f t="shared" si="118"/>
        <v/>
      </c>
      <c r="BG85" s="63">
        <f t="shared" si="119"/>
        <v>0</v>
      </c>
      <c r="BH85" s="68" t="str">
        <f>IF(OR($E85="",$G85=""),"",IF(AND($E$3=6),'Marks Entry 6th'!AI84,IF(AND($E$3=7),'Marks Entry 7th'!AI84,"")))</f>
        <v/>
      </c>
      <c r="BI85" s="68" t="str">
        <f>IF(OR($E85="",$G85=""),"",IF(AND($E$3=6),'Marks Entry 6th'!AJ84,IF(AND($E$3=7),'Marks Entry 7th'!AJ84,"")))</f>
        <v/>
      </c>
      <c r="BJ85" s="66" t="str">
        <f t="shared" si="120"/>
        <v/>
      </c>
      <c r="BK85" s="63" t="str">
        <f t="shared" si="121"/>
        <v/>
      </c>
      <c r="BL85" s="109">
        <f t="shared" si="122"/>
        <v>0</v>
      </c>
      <c r="BM85" s="109" t="str">
        <f t="shared" si="123"/>
        <v/>
      </c>
      <c r="BN85" s="109" t="str">
        <f t="shared" si="124"/>
        <v/>
      </c>
      <c r="BO85" s="109" t="str">
        <f t="shared" si="125"/>
        <v/>
      </c>
      <c r="BP85" s="109" t="str">
        <f t="shared" si="126"/>
        <v/>
      </c>
      <c r="BQ85" s="111" t="str">
        <f t="shared" si="127"/>
        <v/>
      </c>
      <c r="BR85" s="121" t="str">
        <f>IF(OR($E85="",$G85=""),"",IF(AND($E$3=6),'Marks Entry 6th'!AK84,IF(AND($E$3=7),'Marks Entry 7th'!AK84,"")))</f>
        <v/>
      </c>
      <c r="BS85" s="121" t="str">
        <f>IF(OR($E85="",$G85=""),"",IF(AND($E$3=6),'Marks Entry 6th'!AL84,IF(AND($E$3=7),'Marks Entry 7th'!AL84,"")))</f>
        <v/>
      </c>
      <c r="BT85" s="121" t="str">
        <f>IF(OR($E85="",$G85=""),"",IF(AND($E$3=6),'Marks Entry 6th'!AM84,IF(AND($E$3=7),'Marks Entry 7th'!AM84,"")))</f>
        <v/>
      </c>
      <c r="BU85" s="121" t="str">
        <f>IF(OR($E85="",$G85=""),"",IF(AND($E$3=6),'Marks Entry 6th'!AN84,IF(AND($E$3=7),'Marks Entry 7th'!AN84,"")))</f>
        <v/>
      </c>
      <c r="BV85" s="63" t="str">
        <f t="shared" si="128"/>
        <v/>
      </c>
      <c r="BW85" s="121" t="str">
        <f>IF(OR($E85="",$G85=""),"",IF(AND($E$3=6),'Marks Entry 6th'!AO84,IF(AND($E$3=7),'Marks Entry 7th'!AO84,"")))</f>
        <v/>
      </c>
      <c r="BX85" s="121" t="str">
        <f>IF(OR($E85="",$G85=""),"",IF(AND($E$3=6),'Marks Entry 6th'!AP84,IF(AND($E$3=7),'Marks Entry 7th'!AP84,"")))</f>
        <v/>
      </c>
      <c r="BY85" s="66" t="str">
        <f t="shared" si="129"/>
        <v/>
      </c>
      <c r="BZ85" s="63">
        <f t="shared" si="130"/>
        <v>0</v>
      </c>
      <c r="CA85" s="68" t="str">
        <f>IF(OR($E85="",$G85=""),"",IF(AND($E$3=6),'Marks Entry 6th'!AQ84,IF(AND($E$3=7),'Marks Entry 7th'!AQ84,"")))</f>
        <v/>
      </c>
      <c r="CB85" s="68" t="str">
        <f>IF(OR($E85="",$G85=""),"",IF(AND($E$3=6),'Marks Entry 6th'!AR84,IF(AND($E$3=7),'Marks Entry 7th'!AR84,"")))</f>
        <v/>
      </c>
      <c r="CC85" s="66" t="str">
        <f t="shared" si="131"/>
        <v/>
      </c>
      <c r="CD85" s="63" t="str">
        <f t="shared" si="132"/>
        <v/>
      </c>
      <c r="CE85" s="109">
        <f t="shared" si="133"/>
        <v>0</v>
      </c>
      <c r="CF85" s="109" t="str">
        <f t="shared" si="134"/>
        <v/>
      </c>
      <c r="CG85" s="109" t="str">
        <f t="shared" si="135"/>
        <v/>
      </c>
      <c r="CH85" s="109" t="str">
        <f t="shared" si="136"/>
        <v/>
      </c>
      <c r="CI85" s="109" t="str">
        <f t="shared" si="137"/>
        <v/>
      </c>
      <c r="CJ85" s="111" t="str">
        <f t="shared" si="138"/>
        <v/>
      </c>
      <c r="CK85" s="121" t="str">
        <f>IF(OR($E85="",$G85=""),"",IF(AND($E$3=6),'Marks Entry 6th'!AS84,IF(AND($E$3=7),'Marks Entry 7th'!AS84,"")))</f>
        <v/>
      </c>
      <c r="CL85" s="121" t="str">
        <f>IF(OR($E85="",$G85=""),"",IF(AND($E$3=6),'Marks Entry 6th'!AT84,IF(AND($E$3=7),'Marks Entry 7th'!AT84,"")))</f>
        <v/>
      </c>
      <c r="CM85" s="121" t="str">
        <f>IF(OR($E85="",$G85=""),"",IF(AND($E$3=6),'Marks Entry 6th'!AU84,IF(AND($E$3=7),'Marks Entry 7th'!AU84,"")))</f>
        <v/>
      </c>
      <c r="CN85" s="121" t="str">
        <f>IF(OR($E85="",$G85=""),"",IF(AND($E$3=6),'Marks Entry 6th'!AV84,IF(AND($E$3=7),'Marks Entry 7th'!AV84,"")))</f>
        <v/>
      </c>
      <c r="CO85" s="63" t="str">
        <f t="shared" si="139"/>
        <v/>
      </c>
      <c r="CP85" s="121" t="str">
        <f>IF(OR($E85="",$G85=""),"",IF(AND($E$3=6),'Marks Entry 6th'!AW84,IF(AND($E$3=7),'Marks Entry 7th'!AW84,"")))</f>
        <v/>
      </c>
      <c r="CQ85" s="121" t="str">
        <f>IF(OR($E85="",$G85=""),"",IF(AND($E$3=6),'Marks Entry 6th'!AX84,IF(AND($E$3=7),'Marks Entry 7th'!AX84,"")))</f>
        <v/>
      </c>
      <c r="CR85" s="66" t="str">
        <f t="shared" si="140"/>
        <v/>
      </c>
      <c r="CS85" s="63">
        <f t="shared" si="141"/>
        <v>0</v>
      </c>
      <c r="CT85" s="68" t="str">
        <f>IF(OR($E85="",$G85=""),"",IF(AND($E$3=6),'Marks Entry 6th'!AY84,IF(AND($E$3=7),'Marks Entry 7th'!AY84,"")))</f>
        <v/>
      </c>
      <c r="CU85" s="68" t="str">
        <f>IF(OR($E85="",$G85=""),"",IF(AND($E$3=6),'Marks Entry 6th'!AZ84,IF(AND($E$3=7),'Marks Entry 7th'!AZ84,"")))</f>
        <v/>
      </c>
      <c r="CV85" s="66" t="str">
        <f t="shared" si="142"/>
        <v/>
      </c>
      <c r="CW85" s="63" t="str">
        <f t="shared" si="143"/>
        <v/>
      </c>
      <c r="CX85" s="109">
        <f t="shared" si="144"/>
        <v>0</v>
      </c>
      <c r="CY85" s="109" t="str">
        <f t="shared" si="145"/>
        <v/>
      </c>
      <c r="CZ85" s="109" t="str">
        <f t="shared" si="146"/>
        <v/>
      </c>
      <c r="DA85" s="109" t="str">
        <f t="shared" si="147"/>
        <v/>
      </c>
      <c r="DB85" s="109" t="str">
        <f t="shared" si="148"/>
        <v/>
      </c>
      <c r="DC85" s="111" t="str">
        <f t="shared" si="149"/>
        <v/>
      </c>
      <c r="DD85" s="121" t="str">
        <f>IF(OR($E85="",$G85=""),"",IF(AND($E$3=6),'Marks Entry 6th'!BA84,IF(AND($E$3=7),'Marks Entry 7th'!BA84,"")))</f>
        <v/>
      </c>
      <c r="DE85" s="121" t="str">
        <f>IF(OR($E85="",$G85=""),"",IF(AND($E$3=6),'Marks Entry 6th'!BB84,IF(AND($E$3=7),'Marks Entry 7th'!BB84,"")))</f>
        <v/>
      </c>
      <c r="DF85" s="121" t="str">
        <f>IF(OR($E85="",$G85=""),"",IF(AND($E$3=6),'Marks Entry 6th'!BC84,IF(AND($E$3=7),'Marks Entry 7th'!BC84,"")))</f>
        <v/>
      </c>
      <c r="DG85" s="121" t="str">
        <f>IF(OR($E85="",$G85=""),"",IF(AND($E$3=6),'Marks Entry 6th'!BD84,IF(AND($E$3=7),'Marks Entry 7th'!BD84,"")))</f>
        <v/>
      </c>
      <c r="DH85" s="63" t="str">
        <f t="shared" si="150"/>
        <v/>
      </c>
      <c r="DI85" s="121" t="str">
        <f>IF(OR($E85="",$G85=""),"",IF(AND($E$3=6),'Marks Entry 6th'!BE84,IF(AND($E$3=7),'Marks Entry 7th'!BE84,"")))</f>
        <v/>
      </c>
      <c r="DJ85" s="121" t="str">
        <f>IF(OR($E85="",$G85=""),"",IF(AND($E$3=6),'Marks Entry 6th'!BF84,IF(AND($E$3=7),'Marks Entry 7th'!BF84,"")))</f>
        <v/>
      </c>
      <c r="DK85" s="66" t="str">
        <f t="shared" si="151"/>
        <v/>
      </c>
      <c r="DL85" s="63">
        <f t="shared" si="152"/>
        <v>0</v>
      </c>
      <c r="DM85" s="68" t="str">
        <f>IF(OR($E85="",$G85=""),"",IF(AND($E$3=6),'Marks Entry 6th'!BG84,IF(AND($E$3=7),'Marks Entry 7th'!BG84,"")))</f>
        <v/>
      </c>
      <c r="DN85" s="68" t="str">
        <f>IF(OR($E85="",$G85=""),"",IF(AND($E$3=6),'Marks Entry 6th'!BH84,IF(AND($E$3=7),'Marks Entry 7th'!BH84,"")))</f>
        <v/>
      </c>
      <c r="DO85" s="66" t="str">
        <f t="shared" si="153"/>
        <v/>
      </c>
      <c r="DP85" s="63" t="str">
        <f t="shared" si="154"/>
        <v/>
      </c>
      <c r="DQ85" s="109">
        <f t="shared" si="155"/>
        <v>0</v>
      </c>
      <c r="DR85" s="109" t="str">
        <f t="shared" si="156"/>
        <v/>
      </c>
      <c r="DS85" s="109" t="str">
        <f t="shared" si="157"/>
        <v/>
      </c>
      <c r="DT85" s="109" t="str">
        <f t="shared" si="158"/>
        <v/>
      </c>
      <c r="DU85" s="109" t="str">
        <f t="shared" si="159"/>
        <v/>
      </c>
      <c r="DV85" s="111" t="str">
        <f t="shared" si="160"/>
        <v/>
      </c>
      <c r="DW85" s="53" t="str">
        <f>IF(OR($E85="",$G85=""),"",IF(AND($E$3=6),'Marks Entry 6th'!BI84,IF(AND($E$3=7),'Marks Entry 7th'!BI84,"")))</f>
        <v/>
      </c>
      <c r="DX85" s="53" t="str">
        <f>IF(OR($E85="",$G85=""),"",IF(AND($E$3=6),'Marks Entry 6th'!BJ84,IF(AND($E$3=7),'Marks Entry 7th'!BJ84,"")))</f>
        <v/>
      </c>
      <c r="DY85" s="53" t="str">
        <f>IF(OR($E85="",$G85=""),"",IF(AND($E$3=6),'Marks Entry 6th'!BK84,IF(AND($E$3=7),'Marks Entry 7th'!BK84,"")))</f>
        <v/>
      </c>
      <c r="DZ85" s="53" t="str">
        <f>IF(OR($E85="",$G85=""),"",IF(AND($E$3=6),'Marks Entry 6th'!BL84,IF(AND($E$3=7),'Marks Entry 7th'!BL84,"")))</f>
        <v/>
      </c>
      <c r="EA85" s="53" t="str">
        <f>IF(OR($E85="",$G85=""),"",IF(AND($E$3=6),'Marks Entry 6th'!BM84,IF(AND($E$3=7),'Marks Entry 7th'!BM84,"")))</f>
        <v/>
      </c>
      <c r="EB85" s="122" t="str">
        <f t="shared" si="161"/>
        <v/>
      </c>
      <c r="EC85" s="123">
        <f t="shared" si="162"/>
        <v>0</v>
      </c>
      <c r="ED85" s="123" t="str">
        <f t="shared" si="163"/>
        <v/>
      </c>
      <c r="EE85" s="123" t="str">
        <f t="shared" si="164"/>
        <v/>
      </c>
      <c r="EF85" s="110" t="str">
        <f t="shared" si="165"/>
        <v/>
      </c>
      <c r="EG85" s="53" t="str">
        <f>IF(OR($E85="",$G85=""),"",IF(AND($E$3=6),'Marks Entry 6th'!BN84,IF(AND($E$3=7),'Marks Entry 7th'!BN84,"")))</f>
        <v/>
      </c>
      <c r="EH85" s="53" t="str">
        <f>IF(OR($E85="",$G85=""),"",IF(AND($E$3=6),'Marks Entry 6th'!BO84,IF(AND($E$3=7),'Marks Entry 7th'!BO84,"")))</f>
        <v/>
      </c>
      <c r="EI85" s="53" t="str">
        <f>IF(OR($E85="",$G85=""),"",IF(AND($E$3=6),'Marks Entry 6th'!BP84,IF(AND($E$3=7),'Marks Entry 7th'!BP84,"")))</f>
        <v/>
      </c>
      <c r="EJ85" s="53" t="str">
        <f>IF(OR($E85="",$G85=""),"",IF(AND($E$3=6),'Marks Entry 6th'!BQ84,IF(AND($E$3=7),'Marks Entry 7th'!BQ84,"")))</f>
        <v/>
      </c>
      <c r="EK85" s="53" t="str">
        <f>IF(OR($E85="",$G85=""),"",IF(AND($E$3=6),'Marks Entry 6th'!BR84,IF(AND($E$3=7),'Marks Entry 7th'!BR84,"")))</f>
        <v/>
      </c>
      <c r="EL85" s="122" t="str">
        <f t="shared" si="166"/>
        <v/>
      </c>
      <c r="EM85" s="123">
        <f t="shared" si="167"/>
        <v>0</v>
      </c>
      <c r="EN85" s="123" t="str">
        <f t="shared" si="168"/>
        <v/>
      </c>
      <c r="EO85" s="123" t="str">
        <f t="shared" si="169"/>
        <v/>
      </c>
      <c r="EP85" s="110" t="str">
        <f t="shared" si="170"/>
        <v/>
      </c>
      <c r="EQ85" s="53" t="str">
        <f>IF(OR($E85="",$G85=""),"",IF(AND($E$3=6),'Marks Entry 6th'!BS84,IF(AND($E$3=7),'Marks Entry 7th'!BS84,"")))</f>
        <v/>
      </c>
      <c r="ER85" s="53" t="str">
        <f>IF(OR($E85="",$G85=""),"",IF(AND($E$3=6),'Marks Entry 6th'!BT84,IF(AND($E$3=7),'Marks Entry 7th'!BT84,"")))</f>
        <v/>
      </c>
      <c r="ES85" s="53" t="str">
        <f>IF(OR($E85="",$G85=""),"",IF(AND($E$3=6),'Marks Entry 6th'!BU84,IF(AND($E$3=7),'Marks Entry 7th'!BU84,"")))</f>
        <v/>
      </c>
      <c r="ET85" s="53" t="str">
        <f>IF(OR($E85="",$G85=""),"",IF(AND($E$3=6),'Marks Entry 6th'!BV84,IF(AND($E$3=7),'Marks Entry 7th'!BV84,"")))</f>
        <v/>
      </c>
      <c r="EU85" s="53" t="str">
        <f>IF(OR($E85="",$G85=""),"",IF(AND($E$3=6),'Marks Entry 6th'!BW84,IF(AND($E$3=7),'Marks Entry 7th'!BW84,"")))</f>
        <v/>
      </c>
      <c r="EV85" s="122" t="str">
        <f t="shared" si="171"/>
        <v/>
      </c>
      <c r="EW85" s="123">
        <f t="shared" si="172"/>
        <v>0</v>
      </c>
      <c r="EX85" s="123" t="str">
        <f t="shared" si="173"/>
        <v/>
      </c>
      <c r="EY85" s="123" t="str">
        <f t="shared" si="174"/>
        <v/>
      </c>
      <c r="EZ85" s="110" t="str">
        <f t="shared" si="175"/>
        <v/>
      </c>
      <c r="FA85" s="373" t="str">
        <f>IF(OR($E85="",$G85=""),"",IF(AND('Marks Entry 6th'!BX84="",'Marks Entry 7th'!BX84=""),"",IF(AND($E$3=6),'Marks Entry 6th'!BX84,IF(AND($E$3=7),'Marks Entry 7th'!BX84,""))))</f>
        <v/>
      </c>
      <c r="FB85" s="373" t="str">
        <f>IF(OR($E85="",$G85=""),"",IF(AND('Marks Entry 6th'!BY84="",'Marks Entry 7th'!BY84=""),"",IF(AND($E$3=6),'Marks Entry 6th'!BY84,IF(AND($E$3=7),'Marks Entry 7th'!BY84,""))))</f>
        <v/>
      </c>
      <c r="FC85" s="374" t="str">
        <f t="shared" si="176"/>
        <v/>
      </c>
      <c r="FD85" s="110" t="str">
        <f t="shared" si="177"/>
        <v/>
      </c>
      <c r="FE85" s="373" t="str">
        <f>IF(OR($E85="",$G85=""),"",IF(AND('Marks Entry 6th'!BZ84="",'Marks Entry 7th'!BZ84=""),"",IF(AND($E$3=6),'Marks Entry 6th'!BZ84,IF(AND($E$3=7),'Marks Entry 7th'!BZ84,""))))</f>
        <v/>
      </c>
      <c r="FF85" s="373" t="str">
        <f>IF(OR($E85="",$G85=""),"",IF(AND('Marks Entry 6th'!CA84="",'Marks Entry 7th'!CA84=""),"",IF(AND($E$3=6),'Marks Entry 6th'!CA84,IF(AND($E$3=7),'Marks Entry 7th'!CA84,""))))</f>
        <v/>
      </c>
      <c r="FG85" s="374" t="str">
        <f t="shared" si="178"/>
        <v/>
      </c>
      <c r="FH85" s="110" t="str">
        <f t="shared" si="179"/>
        <v/>
      </c>
      <c r="FI85" s="79" t="str">
        <f t="shared" si="180"/>
        <v/>
      </c>
      <c r="FJ85" s="335" t="str">
        <f t="shared" si="181"/>
        <v/>
      </c>
      <c r="FK85" s="85" t="str">
        <f t="shared" si="182"/>
        <v/>
      </c>
      <c r="FL85" s="226" t="str">
        <f t="shared" si="183"/>
        <v/>
      </c>
      <c r="FM85" s="86" t="str">
        <f t="shared" si="184"/>
        <v/>
      </c>
      <c r="FN85" s="334" t="str">
        <f>IFERROR(IF(B85="NSO","NSO",IF(OR(D85="",G85="",F85=""),"",IF(AND(FJ85&gt;=36,'Master sheet'!$D$11="Hindi"),"कक्षा क्रमोन्नत",IF(AND(FJ85&gt;=36,'Master sheet'!$D$11="English"),"Promoted",IF(AND(FJ85&lt;36,'Master sheet'!$D$11="Hindi"),"पुनः परीक्षा","Re-Exam"))))),"")</f>
        <v/>
      </c>
      <c r="FO85" s="54" t="str">
        <f>IF(OR($E85="",$G85=""),"",IF(AND($E$3=6,'Marks Entry 6th'!CB84=""),"",IF(AND($E$3=7,'Marks Entry 7th'!CB84=""),"",IF(AND($E$3=6),'Marks Entry 6th'!CB84,IF(AND($E$3=7),'Marks Entry 7th'!CB84,"")))))</f>
        <v/>
      </c>
      <c r="FP85" s="54" t="str">
        <f>IF(OR($E85="",$G85=""),"",IF(AND($E$3=6,'Marks Entry 6th'!CC84=""),"",IF(AND($E$3=7,'Marks Entry 7th'!CC84=""),"",IF(AND($E$3=6),'Marks Entry 6th'!CC84,IF(AND($E$3=7),'Marks Entry 7th'!CC84,"")))))</f>
        <v/>
      </c>
      <c r="FQ85" s="55"/>
      <c r="FY85" s="57">
        <f>IF(AND($E$3=6),'Marks Entry 6th'!I84,IF(AND($E$3=7),'Marks Entry 7th'!I84,""))</f>
        <v>0</v>
      </c>
      <c r="FZ85" s="57">
        <f t="shared" si="185"/>
        <v>0</v>
      </c>
    </row>
    <row r="86" spans="1:182" ht="18.95" customHeight="1">
      <c r="A86" s="69">
        <v>79</v>
      </c>
      <c r="B86" s="69" t="str">
        <f>IF(OR(FY86=0,FY86=""),"",IF(AND($E$3=6),'Marks Entry 6th'!I85,IF(AND($E$3=7),'Marks Entry 7th'!I85,"")))</f>
        <v/>
      </c>
      <c r="C86" s="70" t="str">
        <f>IF(OR(B86=0,B86=""),"",IF(AND($E$3=6,'Marks Entry 6th'!B85=""),"",IF(AND($E$3=7,'Marks Entry 7th'!B85=""),"",IF(AND($E$3=6,'Marks Entry 6th'!B85),'Marks Entry 6th'!B85,IF(AND($E$3=7),'Marks Entry 7th'!B85,"")))))</f>
        <v/>
      </c>
      <c r="D86" s="70" t="str">
        <f>IF(OR(B86=0,B86=""),"",IF(AND($E$3=6,'Marks Entry 6th'!C85=""),"",IF(AND($E$3=7,'Marks Entry 7th'!C85=""),"",IF(AND($E$3=6),'Marks Entry 6th'!C85,IF(AND($E$3=7),'Marks Entry 7th'!C85,"")))))</f>
        <v/>
      </c>
      <c r="E86" s="307" t="str">
        <f>IF(OR(B86=0,B86=""),"",IF(AND($E$3=6,'Marks Entry 6th'!E85=""),"",IF(AND($E$3=7,'Marks Entry 7th'!E85=""),"",IF(AND($E$3=6),'Marks Entry 6th'!E85,IF(AND($E$3=7),'Marks Entry 7th'!E85,"")))))</f>
        <v/>
      </c>
      <c r="F86" s="70" t="str">
        <f>IF(OR(B86=0,B86=""),"",IF(AND($E$3=6,'Marks Entry 6th'!D85=""),"",IF(AND($E$3=7,'Marks Entry 7th'!D85=""),"",IF(AND($E$3=6),'Marks Entry 6th'!D85,IF(AND($E$3=7),'Marks Entry 7th'!D85,"")))))</f>
        <v/>
      </c>
      <c r="G86" s="306" t="str">
        <f>IF(OR(B86=0,B86=""),"",IF(AND($E$3=6,'Marks Entry 6th'!F85=""),"",IF(AND($E$3=7,'Marks Entry 7th'!F85=""),"",IF(AND($E$3=6),UPPER('Marks Entry 6th'!F85),IF(AND($E$3=7),UPPER('Marks Entry 7th'!F85),"")))))</f>
        <v/>
      </c>
      <c r="H86" s="306" t="str">
        <f>IF(OR(B86=0,B86=""),"",IF(AND($E$3=6,'Marks Entry 6th'!G85=""),"",IF(AND($E$3=7,'Marks Entry 7th'!G85=""),"",IF(AND($E$3=6),UPPER('Marks Entry 6th'!G85),IF(AND($E$3=7),UPPER('Marks Entry 7th'!G85),"")))))</f>
        <v/>
      </c>
      <c r="I86" s="306" t="str">
        <f>IF(OR(B86=0,B86=""),"",IF(AND($E$3=6,'Marks Entry 6th'!H85=""),"",IF(AND($E$3=7,'Marks Entry 7th'!H85=""),"",IF(AND($E$3=6),UPPER('Marks Entry 6th'!H85),IF(AND($E$3=7),UPPER('Marks Entry 7th'!H85),"")))))</f>
        <v/>
      </c>
      <c r="J86" s="65" t="str">
        <f>IF(OR(B86=0,B86=""),"",IF(AND($E$3=6,'Marks Entry 6th'!J85=""),"",IF(AND($E$3=7,'Marks Entry 7th'!J85=""),"",IF(AND($E$3=6),'Marks Entry 6th'!J85,IF(AND($E$3=7),'Marks Entry 7th'!J85,"")))))</f>
        <v/>
      </c>
      <c r="K86" s="65" t="str">
        <f>IF(OR(B86=0,B86=""),"",IF(AND($E$3=6,'Marks Entry 6th'!K85=""),"",IF(AND($E$3=7,'Marks Entry 7th'!K85=""),"",IF(AND($E$3=6),'Marks Entry 6th'!K85,IF(AND($E$3=7),'Marks Entry 7th'!K85,"")))))</f>
        <v/>
      </c>
      <c r="L86" s="121" t="str">
        <f>IF(OR($E86="",$G86=""),"",IF(AND($E$3=6),'Marks Entry 6th'!L85,IF(AND($E$3=7),'Marks Entry 7th'!L85,"")))</f>
        <v/>
      </c>
      <c r="M86" s="121" t="str">
        <f>IF(OR($E86="",$G86=""),"",IF(AND($E$3=6),'Marks Entry 6th'!M85,IF(AND($E$3=7),'Marks Entry 7th'!M85,"")))</f>
        <v/>
      </c>
      <c r="N86" s="121" t="str">
        <f>IF(OR($E86="",$G86=""),"",IF(AND($E$3=6),'Marks Entry 6th'!N85,IF(AND($E$3=7),'Marks Entry 7th'!N85,"")))</f>
        <v/>
      </c>
      <c r="O86" s="121" t="str">
        <f>IF(OR($E86="",$G86=""),"",IF(AND($E$3=6),'Marks Entry 6th'!O85,IF(AND($E$3=7),'Marks Entry 7th'!O85,"")))</f>
        <v/>
      </c>
      <c r="P86" s="63" t="str">
        <f t="shared" si="95"/>
        <v/>
      </c>
      <c r="Q86" s="121" t="str">
        <f>IF(OR($E86="",$G86=""),"",IF(AND($E$3=6),'Marks Entry 6th'!P85,IF(AND($E$3=7),'Marks Entry 7th'!P85,"")))</f>
        <v/>
      </c>
      <c r="R86" s="121" t="str">
        <f>IF(OR($E86="",$G86=""),"",IF(AND($E$3=6),'Marks Entry 6th'!Q85,IF(AND($E$3=7),'Marks Entry 7th'!Q85,"")))</f>
        <v/>
      </c>
      <c r="S86" s="66" t="str">
        <f t="shared" si="96"/>
        <v/>
      </c>
      <c r="T86" s="63">
        <f t="shared" si="97"/>
        <v>0</v>
      </c>
      <c r="U86" s="68" t="str">
        <f>IF(OR($E86="",$G86=""),"",IF(AND($E$3=6),'Marks Entry 6th'!R85,IF(AND($E$3=7),'Marks Entry 7th'!R85,"")))</f>
        <v/>
      </c>
      <c r="V86" s="68" t="str">
        <f>IF(OR($E86="",$G86=""),"",IF(AND($E$3=6),'Marks Entry 6th'!S85,IF(AND($E$3=7),'Marks Entry 7th'!S85,"")))</f>
        <v/>
      </c>
      <c r="W86" s="67" t="str">
        <f t="shared" si="98"/>
        <v/>
      </c>
      <c r="X86" s="63" t="str">
        <f t="shared" si="99"/>
        <v/>
      </c>
      <c r="Y86" s="109">
        <f t="shared" si="100"/>
        <v>0</v>
      </c>
      <c r="Z86" s="109" t="str">
        <f t="shared" si="101"/>
        <v/>
      </c>
      <c r="AA86" s="109" t="str">
        <f t="shared" si="102"/>
        <v/>
      </c>
      <c r="AB86" s="109" t="str">
        <f t="shared" si="103"/>
        <v/>
      </c>
      <c r="AC86" s="109" t="str">
        <f t="shared" si="104"/>
        <v/>
      </c>
      <c r="AD86" s="111" t="str">
        <f t="shared" si="105"/>
        <v/>
      </c>
      <c r="AE86" s="121" t="str">
        <f>IF(OR($E86="",$G86=""),"",IF(AND($E$3=6),'Marks Entry 6th'!T85,IF(AND($E$3=7),'Marks Entry 7th'!T85,"")))</f>
        <v/>
      </c>
      <c r="AF86" s="121" t="str">
        <f>IF(OR($E86="",$G86=""),"",IF(AND($E$3=6),'Marks Entry 6th'!U85,IF(AND($E$3=7),'Marks Entry 7th'!U85,"")))</f>
        <v/>
      </c>
      <c r="AG86" s="121" t="str">
        <f>IF(OR($E86="",$G86=""),"",IF(AND($E$3=6),'Marks Entry 6th'!V85,IF(AND($E$3=7),'Marks Entry 7th'!V85,"")))</f>
        <v/>
      </c>
      <c r="AH86" s="121" t="str">
        <f>IF(OR($E86="",$G86=""),"",IF(AND($E$3=6),'Marks Entry 6th'!W85,IF(AND($E$3=7),'Marks Entry 7th'!W85,"")))</f>
        <v/>
      </c>
      <c r="AI86" s="63" t="str">
        <f t="shared" si="106"/>
        <v/>
      </c>
      <c r="AJ86" s="121" t="str">
        <f>IF(OR($E86="",$G86=""),"",IF(AND($E$3=6),'Marks Entry 6th'!X85,IF(AND($E$3=7),'Marks Entry 7th'!X85,"")))</f>
        <v/>
      </c>
      <c r="AK86" s="121" t="str">
        <f>IF(OR($E86="",$G86=""),"",IF(AND($E$3=6),'Marks Entry 6th'!Y85,IF(AND($E$3=7),'Marks Entry 7th'!Y85,"")))</f>
        <v/>
      </c>
      <c r="AL86" s="66" t="str">
        <f t="shared" si="107"/>
        <v/>
      </c>
      <c r="AM86" s="63">
        <f t="shared" si="108"/>
        <v>0</v>
      </c>
      <c r="AN86" s="68" t="str">
        <f>IF(OR($E86="",$G86=""),"",IF(AND($E$3=6),'Marks Entry 6th'!Z85,IF(AND($E$3=7),'Marks Entry 7th'!Z85,"")))</f>
        <v/>
      </c>
      <c r="AO86" s="68" t="str">
        <f>IF(OR($E86="",$G86=""),"",IF(AND($E$3=6),'Marks Entry 6th'!AA85,IF(AND($E$3=7),'Marks Entry 7th'!AA85,"")))</f>
        <v/>
      </c>
      <c r="AP86" s="66" t="str">
        <f t="shared" si="109"/>
        <v/>
      </c>
      <c r="AQ86" s="63" t="str">
        <f t="shared" si="110"/>
        <v/>
      </c>
      <c r="AR86" s="109">
        <f t="shared" si="111"/>
        <v>0</v>
      </c>
      <c r="AS86" s="109" t="str">
        <f t="shared" si="112"/>
        <v/>
      </c>
      <c r="AT86" s="109" t="str">
        <f t="shared" si="113"/>
        <v/>
      </c>
      <c r="AU86" s="109" t="str">
        <f t="shared" si="114"/>
        <v/>
      </c>
      <c r="AV86" s="109" t="str">
        <f t="shared" si="115"/>
        <v/>
      </c>
      <c r="AW86" s="111" t="str">
        <f t="shared" si="116"/>
        <v/>
      </c>
      <c r="AX86" s="314" t="str">
        <f>IF(OR($E86="",$G86=""),"",IF(AND($E$3=6),'Marks Entry 6th'!AB85,IF(AND($E$3=7),'Marks Entry 7th'!AB85,"")))</f>
        <v/>
      </c>
      <c r="AY86" s="121" t="str">
        <f>IF(OR($E86="",$G86=""),"",IF(AND($E$3=6),'Marks Entry 6th'!AC85,IF(AND($E$3=7),'Marks Entry 7th'!AC85,"")))</f>
        <v/>
      </c>
      <c r="AZ86" s="121" t="str">
        <f>IF(OR($E86="",$G86=""),"",IF(AND($E$3=6),'Marks Entry 6th'!AD85,IF(AND($E$3=7),'Marks Entry 7th'!AD85,"")))</f>
        <v/>
      </c>
      <c r="BA86" s="121" t="str">
        <f>IF(OR($E86="",$G86=""),"",IF(AND($E$3=6),'Marks Entry 6th'!AE85,IF(AND($E$3=7),'Marks Entry 7th'!AE85,"")))</f>
        <v/>
      </c>
      <c r="BB86" s="121" t="str">
        <f>IF(OR($E86="",$G86=""),"",IF(AND($E$3=6),'Marks Entry 6th'!AF85,IF(AND($E$3=7),'Marks Entry 7th'!AF85,"")))</f>
        <v/>
      </c>
      <c r="BC86" s="63" t="str">
        <f t="shared" si="117"/>
        <v/>
      </c>
      <c r="BD86" s="121" t="str">
        <f>IF(OR($E86="",$G86=""),"",IF(AND($E$3=6),'Marks Entry 6th'!AG85,IF(AND($E$3=7),'Marks Entry 7th'!AG85,"")))</f>
        <v/>
      </c>
      <c r="BE86" s="121" t="str">
        <f>IF(OR($E86="",$G86=""),"",IF(AND($E$3=6),'Marks Entry 6th'!AH85,IF(AND($E$3=7),'Marks Entry 7th'!AH85,"")))</f>
        <v/>
      </c>
      <c r="BF86" s="66" t="str">
        <f t="shared" si="118"/>
        <v/>
      </c>
      <c r="BG86" s="63">
        <f t="shared" si="119"/>
        <v>0</v>
      </c>
      <c r="BH86" s="68" t="str">
        <f>IF(OR($E86="",$G86=""),"",IF(AND($E$3=6),'Marks Entry 6th'!AI85,IF(AND($E$3=7),'Marks Entry 7th'!AI85,"")))</f>
        <v/>
      </c>
      <c r="BI86" s="68" t="str">
        <f>IF(OR($E86="",$G86=""),"",IF(AND($E$3=6),'Marks Entry 6th'!AJ85,IF(AND($E$3=7),'Marks Entry 7th'!AJ85,"")))</f>
        <v/>
      </c>
      <c r="BJ86" s="66" t="str">
        <f t="shared" si="120"/>
        <v/>
      </c>
      <c r="BK86" s="63" t="str">
        <f t="shared" si="121"/>
        <v/>
      </c>
      <c r="BL86" s="109">
        <f t="shared" si="122"/>
        <v>0</v>
      </c>
      <c r="BM86" s="109" t="str">
        <f t="shared" si="123"/>
        <v/>
      </c>
      <c r="BN86" s="109" t="str">
        <f t="shared" si="124"/>
        <v/>
      </c>
      <c r="BO86" s="109" t="str">
        <f t="shared" si="125"/>
        <v/>
      </c>
      <c r="BP86" s="109" t="str">
        <f t="shared" si="126"/>
        <v/>
      </c>
      <c r="BQ86" s="111" t="str">
        <f t="shared" si="127"/>
        <v/>
      </c>
      <c r="BR86" s="121" t="str">
        <f>IF(OR($E86="",$G86=""),"",IF(AND($E$3=6),'Marks Entry 6th'!AK85,IF(AND($E$3=7),'Marks Entry 7th'!AK85,"")))</f>
        <v/>
      </c>
      <c r="BS86" s="121" t="str">
        <f>IF(OR($E86="",$G86=""),"",IF(AND($E$3=6),'Marks Entry 6th'!AL85,IF(AND($E$3=7),'Marks Entry 7th'!AL85,"")))</f>
        <v/>
      </c>
      <c r="BT86" s="121" t="str">
        <f>IF(OR($E86="",$G86=""),"",IF(AND($E$3=6),'Marks Entry 6th'!AM85,IF(AND($E$3=7),'Marks Entry 7th'!AM85,"")))</f>
        <v/>
      </c>
      <c r="BU86" s="121" t="str">
        <f>IF(OR($E86="",$G86=""),"",IF(AND($E$3=6),'Marks Entry 6th'!AN85,IF(AND($E$3=7),'Marks Entry 7th'!AN85,"")))</f>
        <v/>
      </c>
      <c r="BV86" s="63" t="str">
        <f t="shared" si="128"/>
        <v/>
      </c>
      <c r="BW86" s="121" t="str">
        <f>IF(OR($E86="",$G86=""),"",IF(AND($E$3=6),'Marks Entry 6th'!AO85,IF(AND($E$3=7),'Marks Entry 7th'!AO85,"")))</f>
        <v/>
      </c>
      <c r="BX86" s="121" t="str">
        <f>IF(OR($E86="",$G86=""),"",IF(AND($E$3=6),'Marks Entry 6th'!AP85,IF(AND($E$3=7),'Marks Entry 7th'!AP85,"")))</f>
        <v/>
      </c>
      <c r="BY86" s="66" t="str">
        <f t="shared" si="129"/>
        <v/>
      </c>
      <c r="BZ86" s="63">
        <f t="shared" si="130"/>
        <v>0</v>
      </c>
      <c r="CA86" s="68" t="str">
        <f>IF(OR($E86="",$G86=""),"",IF(AND($E$3=6),'Marks Entry 6th'!AQ85,IF(AND($E$3=7),'Marks Entry 7th'!AQ85,"")))</f>
        <v/>
      </c>
      <c r="CB86" s="68" t="str">
        <f>IF(OR($E86="",$G86=""),"",IF(AND($E$3=6),'Marks Entry 6th'!AR85,IF(AND($E$3=7),'Marks Entry 7th'!AR85,"")))</f>
        <v/>
      </c>
      <c r="CC86" s="66" t="str">
        <f t="shared" si="131"/>
        <v/>
      </c>
      <c r="CD86" s="63" t="str">
        <f t="shared" si="132"/>
        <v/>
      </c>
      <c r="CE86" s="109">
        <f t="shared" si="133"/>
        <v>0</v>
      </c>
      <c r="CF86" s="109" t="str">
        <f t="shared" si="134"/>
        <v/>
      </c>
      <c r="CG86" s="109" t="str">
        <f t="shared" si="135"/>
        <v/>
      </c>
      <c r="CH86" s="109" t="str">
        <f t="shared" si="136"/>
        <v/>
      </c>
      <c r="CI86" s="109" t="str">
        <f t="shared" si="137"/>
        <v/>
      </c>
      <c r="CJ86" s="111" t="str">
        <f t="shared" si="138"/>
        <v/>
      </c>
      <c r="CK86" s="121" t="str">
        <f>IF(OR($E86="",$G86=""),"",IF(AND($E$3=6),'Marks Entry 6th'!AS85,IF(AND($E$3=7),'Marks Entry 7th'!AS85,"")))</f>
        <v/>
      </c>
      <c r="CL86" s="121" t="str">
        <f>IF(OR($E86="",$G86=""),"",IF(AND($E$3=6),'Marks Entry 6th'!AT85,IF(AND($E$3=7),'Marks Entry 7th'!AT85,"")))</f>
        <v/>
      </c>
      <c r="CM86" s="121" t="str">
        <f>IF(OR($E86="",$G86=""),"",IF(AND($E$3=6),'Marks Entry 6th'!AU85,IF(AND($E$3=7),'Marks Entry 7th'!AU85,"")))</f>
        <v/>
      </c>
      <c r="CN86" s="121" t="str">
        <f>IF(OR($E86="",$G86=""),"",IF(AND($E$3=6),'Marks Entry 6th'!AV85,IF(AND($E$3=7),'Marks Entry 7th'!AV85,"")))</f>
        <v/>
      </c>
      <c r="CO86" s="63" t="str">
        <f t="shared" si="139"/>
        <v/>
      </c>
      <c r="CP86" s="121" t="str">
        <f>IF(OR($E86="",$G86=""),"",IF(AND($E$3=6),'Marks Entry 6th'!AW85,IF(AND($E$3=7),'Marks Entry 7th'!AW85,"")))</f>
        <v/>
      </c>
      <c r="CQ86" s="121" t="str">
        <f>IF(OR($E86="",$G86=""),"",IF(AND($E$3=6),'Marks Entry 6th'!AX85,IF(AND($E$3=7),'Marks Entry 7th'!AX85,"")))</f>
        <v/>
      </c>
      <c r="CR86" s="66" t="str">
        <f t="shared" si="140"/>
        <v/>
      </c>
      <c r="CS86" s="63">
        <f t="shared" si="141"/>
        <v>0</v>
      </c>
      <c r="CT86" s="68" t="str">
        <f>IF(OR($E86="",$G86=""),"",IF(AND($E$3=6),'Marks Entry 6th'!AY85,IF(AND($E$3=7),'Marks Entry 7th'!AY85,"")))</f>
        <v/>
      </c>
      <c r="CU86" s="68" t="str">
        <f>IF(OR($E86="",$G86=""),"",IF(AND($E$3=6),'Marks Entry 6th'!AZ85,IF(AND($E$3=7),'Marks Entry 7th'!AZ85,"")))</f>
        <v/>
      </c>
      <c r="CV86" s="66" t="str">
        <f t="shared" si="142"/>
        <v/>
      </c>
      <c r="CW86" s="63" t="str">
        <f t="shared" si="143"/>
        <v/>
      </c>
      <c r="CX86" s="109">
        <f t="shared" si="144"/>
        <v>0</v>
      </c>
      <c r="CY86" s="109" t="str">
        <f t="shared" si="145"/>
        <v/>
      </c>
      <c r="CZ86" s="109" t="str">
        <f t="shared" si="146"/>
        <v/>
      </c>
      <c r="DA86" s="109" t="str">
        <f t="shared" si="147"/>
        <v/>
      </c>
      <c r="DB86" s="109" t="str">
        <f t="shared" si="148"/>
        <v/>
      </c>
      <c r="DC86" s="111" t="str">
        <f t="shared" si="149"/>
        <v/>
      </c>
      <c r="DD86" s="121" t="str">
        <f>IF(OR($E86="",$G86=""),"",IF(AND($E$3=6),'Marks Entry 6th'!BA85,IF(AND($E$3=7),'Marks Entry 7th'!BA85,"")))</f>
        <v/>
      </c>
      <c r="DE86" s="121" t="str">
        <f>IF(OR($E86="",$G86=""),"",IF(AND($E$3=6),'Marks Entry 6th'!BB85,IF(AND($E$3=7),'Marks Entry 7th'!BB85,"")))</f>
        <v/>
      </c>
      <c r="DF86" s="121" t="str">
        <f>IF(OR($E86="",$G86=""),"",IF(AND($E$3=6),'Marks Entry 6th'!BC85,IF(AND($E$3=7),'Marks Entry 7th'!BC85,"")))</f>
        <v/>
      </c>
      <c r="DG86" s="121" t="str">
        <f>IF(OR($E86="",$G86=""),"",IF(AND($E$3=6),'Marks Entry 6th'!BD85,IF(AND($E$3=7),'Marks Entry 7th'!BD85,"")))</f>
        <v/>
      </c>
      <c r="DH86" s="63" t="str">
        <f t="shared" si="150"/>
        <v/>
      </c>
      <c r="DI86" s="121" t="str">
        <f>IF(OR($E86="",$G86=""),"",IF(AND($E$3=6),'Marks Entry 6th'!BE85,IF(AND($E$3=7),'Marks Entry 7th'!BE85,"")))</f>
        <v/>
      </c>
      <c r="DJ86" s="121" t="str">
        <f>IF(OR($E86="",$G86=""),"",IF(AND($E$3=6),'Marks Entry 6th'!BF85,IF(AND($E$3=7),'Marks Entry 7th'!BF85,"")))</f>
        <v/>
      </c>
      <c r="DK86" s="66" t="str">
        <f t="shared" si="151"/>
        <v/>
      </c>
      <c r="DL86" s="63">
        <f t="shared" si="152"/>
        <v>0</v>
      </c>
      <c r="DM86" s="68" t="str">
        <f>IF(OR($E86="",$G86=""),"",IF(AND($E$3=6),'Marks Entry 6th'!BG85,IF(AND($E$3=7),'Marks Entry 7th'!BG85,"")))</f>
        <v/>
      </c>
      <c r="DN86" s="68" t="str">
        <f>IF(OR($E86="",$G86=""),"",IF(AND($E$3=6),'Marks Entry 6th'!BH85,IF(AND($E$3=7),'Marks Entry 7th'!BH85,"")))</f>
        <v/>
      </c>
      <c r="DO86" s="66" t="str">
        <f t="shared" si="153"/>
        <v/>
      </c>
      <c r="DP86" s="63" t="str">
        <f t="shared" si="154"/>
        <v/>
      </c>
      <c r="DQ86" s="109">
        <f t="shared" si="155"/>
        <v>0</v>
      </c>
      <c r="DR86" s="109" t="str">
        <f t="shared" si="156"/>
        <v/>
      </c>
      <c r="DS86" s="109" t="str">
        <f t="shared" si="157"/>
        <v/>
      </c>
      <c r="DT86" s="109" t="str">
        <f t="shared" si="158"/>
        <v/>
      </c>
      <c r="DU86" s="109" t="str">
        <f t="shared" si="159"/>
        <v/>
      </c>
      <c r="DV86" s="111" t="str">
        <f t="shared" si="160"/>
        <v/>
      </c>
      <c r="DW86" s="53" t="str">
        <f>IF(OR($E86="",$G86=""),"",IF(AND($E$3=6),'Marks Entry 6th'!BI85,IF(AND($E$3=7),'Marks Entry 7th'!BI85,"")))</f>
        <v/>
      </c>
      <c r="DX86" s="53" t="str">
        <f>IF(OR($E86="",$G86=""),"",IF(AND($E$3=6),'Marks Entry 6th'!BJ85,IF(AND($E$3=7),'Marks Entry 7th'!BJ85,"")))</f>
        <v/>
      </c>
      <c r="DY86" s="53" t="str">
        <f>IF(OR($E86="",$G86=""),"",IF(AND($E$3=6),'Marks Entry 6th'!BK85,IF(AND($E$3=7),'Marks Entry 7th'!BK85,"")))</f>
        <v/>
      </c>
      <c r="DZ86" s="53" t="str">
        <f>IF(OR($E86="",$G86=""),"",IF(AND($E$3=6),'Marks Entry 6th'!BL85,IF(AND($E$3=7),'Marks Entry 7th'!BL85,"")))</f>
        <v/>
      </c>
      <c r="EA86" s="53" t="str">
        <f>IF(OR($E86="",$G86=""),"",IF(AND($E$3=6),'Marks Entry 6th'!BM85,IF(AND($E$3=7),'Marks Entry 7th'!BM85,"")))</f>
        <v/>
      </c>
      <c r="EB86" s="122" t="str">
        <f t="shared" si="161"/>
        <v/>
      </c>
      <c r="EC86" s="123">
        <f t="shared" si="162"/>
        <v>0</v>
      </c>
      <c r="ED86" s="123" t="str">
        <f t="shared" si="163"/>
        <v/>
      </c>
      <c r="EE86" s="123" t="str">
        <f t="shared" si="164"/>
        <v/>
      </c>
      <c r="EF86" s="110" t="str">
        <f t="shared" si="165"/>
        <v/>
      </c>
      <c r="EG86" s="53" t="str">
        <f>IF(OR($E86="",$G86=""),"",IF(AND($E$3=6),'Marks Entry 6th'!BN85,IF(AND($E$3=7),'Marks Entry 7th'!BN85,"")))</f>
        <v/>
      </c>
      <c r="EH86" s="53" t="str">
        <f>IF(OR($E86="",$G86=""),"",IF(AND($E$3=6),'Marks Entry 6th'!BO85,IF(AND($E$3=7),'Marks Entry 7th'!BO85,"")))</f>
        <v/>
      </c>
      <c r="EI86" s="53" t="str">
        <f>IF(OR($E86="",$G86=""),"",IF(AND($E$3=6),'Marks Entry 6th'!BP85,IF(AND($E$3=7),'Marks Entry 7th'!BP85,"")))</f>
        <v/>
      </c>
      <c r="EJ86" s="53" t="str">
        <f>IF(OR($E86="",$G86=""),"",IF(AND($E$3=6),'Marks Entry 6th'!BQ85,IF(AND($E$3=7),'Marks Entry 7th'!BQ85,"")))</f>
        <v/>
      </c>
      <c r="EK86" s="53" t="str">
        <f>IF(OR($E86="",$G86=""),"",IF(AND($E$3=6),'Marks Entry 6th'!BR85,IF(AND($E$3=7),'Marks Entry 7th'!BR85,"")))</f>
        <v/>
      </c>
      <c r="EL86" s="122" t="str">
        <f t="shared" si="166"/>
        <v/>
      </c>
      <c r="EM86" s="123">
        <f t="shared" si="167"/>
        <v>0</v>
      </c>
      <c r="EN86" s="123" t="str">
        <f t="shared" si="168"/>
        <v/>
      </c>
      <c r="EO86" s="123" t="str">
        <f t="shared" si="169"/>
        <v/>
      </c>
      <c r="EP86" s="110" t="str">
        <f t="shared" si="170"/>
        <v/>
      </c>
      <c r="EQ86" s="53" t="str">
        <f>IF(OR($E86="",$G86=""),"",IF(AND($E$3=6),'Marks Entry 6th'!BS85,IF(AND($E$3=7),'Marks Entry 7th'!BS85,"")))</f>
        <v/>
      </c>
      <c r="ER86" s="53" t="str">
        <f>IF(OR($E86="",$G86=""),"",IF(AND($E$3=6),'Marks Entry 6th'!BT85,IF(AND($E$3=7),'Marks Entry 7th'!BT85,"")))</f>
        <v/>
      </c>
      <c r="ES86" s="53" t="str">
        <f>IF(OR($E86="",$G86=""),"",IF(AND($E$3=6),'Marks Entry 6th'!BU85,IF(AND($E$3=7),'Marks Entry 7th'!BU85,"")))</f>
        <v/>
      </c>
      <c r="ET86" s="53" t="str">
        <f>IF(OR($E86="",$G86=""),"",IF(AND($E$3=6),'Marks Entry 6th'!BV85,IF(AND($E$3=7),'Marks Entry 7th'!BV85,"")))</f>
        <v/>
      </c>
      <c r="EU86" s="53" t="str">
        <f>IF(OR($E86="",$G86=""),"",IF(AND($E$3=6),'Marks Entry 6th'!BW85,IF(AND($E$3=7),'Marks Entry 7th'!BW85,"")))</f>
        <v/>
      </c>
      <c r="EV86" s="122" t="str">
        <f t="shared" si="171"/>
        <v/>
      </c>
      <c r="EW86" s="123">
        <f t="shared" si="172"/>
        <v>0</v>
      </c>
      <c r="EX86" s="123" t="str">
        <f t="shared" si="173"/>
        <v/>
      </c>
      <c r="EY86" s="123" t="str">
        <f t="shared" si="174"/>
        <v/>
      </c>
      <c r="EZ86" s="110" t="str">
        <f t="shared" si="175"/>
        <v/>
      </c>
      <c r="FA86" s="373" t="str">
        <f>IF(OR($E86="",$G86=""),"",IF(AND('Marks Entry 6th'!BX85="",'Marks Entry 7th'!BX85=""),"",IF(AND($E$3=6),'Marks Entry 6th'!BX85,IF(AND($E$3=7),'Marks Entry 7th'!BX85,""))))</f>
        <v/>
      </c>
      <c r="FB86" s="373" t="str">
        <f>IF(OR($E86="",$G86=""),"",IF(AND('Marks Entry 6th'!BY85="",'Marks Entry 7th'!BY85=""),"",IF(AND($E$3=6),'Marks Entry 6th'!BY85,IF(AND($E$3=7),'Marks Entry 7th'!BY85,""))))</f>
        <v/>
      </c>
      <c r="FC86" s="374" t="str">
        <f t="shared" si="176"/>
        <v/>
      </c>
      <c r="FD86" s="110" t="str">
        <f t="shared" si="177"/>
        <v/>
      </c>
      <c r="FE86" s="373" t="str">
        <f>IF(OR($E86="",$G86=""),"",IF(AND('Marks Entry 6th'!BZ85="",'Marks Entry 7th'!BZ85=""),"",IF(AND($E$3=6),'Marks Entry 6th'!BZ85,IF(AND($E$3=7),'Marks Entry 7th'!BZ85,""))))</f>
        <v/>
      </c>
      <c r="FF86" s="373" t="str">
        <f>IF(OR($E86="",$G86=""),"",IF(AND('Marks Entry 6th'!CA85="",'Marks Entry 7th'!CA85=""),"",IF(AND($E$3=6),'Marks Entry 6th'!CA85,IF(AND($E$3=7),'Marks Entry 7th'!CA85,""))))</f>
        <v/>
      </c>
      <c r="FG86" s="374" t="str">
        <f t="shared" si="178"/>
        <v/>
      </c>
      <c r="FH86" s="110" t="str">
        <f t="shared" si="179"/>
        <v/>
      </c>
      <c r="FI86" s="79" t="str">
        <f t="shared" si="180"/>
        <v/>
      </c>
      <c r="FJ86" s="335" t="str">
        <f t="shared" si="181"/>
        <v/>
      </c>
      <c r="FK86" s="85" t="str">
        <f t="shared" si="182"/>
        <v/>
      </c>
      <c r="FL86" s="226" t="str">
        <f t="shared" si="183"/>
        <v/>
      </c>
      <c r="FM86" s="86" t="str">
        <f t="shared" si="184"/>
        <v/>
      </c>
      <c r="FN86" s="334" t="str">
        <f>IFERROR(IF(B86="NSO","NSO",IF(OR(D86="",G86="",F86=""),"",IF(AND(FJ86&gt;=36,'Master sheet'!$D$11="Hindi"),"कक्षा क्रमोन्नत",IF(AND(FJ86&gt;=36,'Master sheet'!$D$11="English"),"Promoted",IF(AND(FJ86&lt;36,'Master sheet'!$D$11="Hindi"),"पुनः परीक्षा","Re-Exam"))))),"")</f>
        <v/>
      </c>
      <c r="FO86" s="54" t="str">
        <f>IF(OR($E86="",$G86=""),"",IF(AND($E$3=6,'Marks Entry 6th'!CB85=""),"",IF(AND($E$3=7,'Marks Entry 7th'!CB85=""),"",IF(AND($E$3=6),'Marks Entry 6th'!CB85,IF(AND($E$3=7),'Marks Entry 7th'!CB85,"")))))</f>
        <v/>
      </c>
      <c r="FP86" s="54" t="str">
        <f>IF(OR($E86="",$G86=""),"",IF(AND($E$3=6,'Marks Entry 6th'!CC85=""),"",IF(AND($E$3=7,'Marks Entry 7th'!CC85=""),"",IF(AND($E$3=6),'Marks Entry 6th'!CC85,IF(AND($E$3=7),'Marks Entry 7th'!CC85,"")))))</f>
        <v/>
      </c>
      <c r="FQ86" s="55"/>
      <c r="FY86" s="57">
        <f>IF(AND($E$3=6),'Marks Entry 6th'!I85,IF(AND($E$3=7),'Marks Entry 7th'!I85,""))</f>
        <v>0</v>
      </c>
      <c r="FZ86" s="57">
        <f t="shared" si="185"/>
        <v>0</v>
      </c>
    </row>
    <row r="87" spans="1:182" ht="18.95" customHeight="1">
      <c r="A87" s="69">
        <v>80</v>
      </c>
      <c r="B87" s="69" t="str">
        <f>IF(OR(FY87=0,FY87=""),"",IF(AND($E$3=6),'Marks Entry 6th'!I86,IF(AND($E$3=7),'Marks Entry 7th'!I86,"")))</f>
        <v/>
      </c>
      <c r="C87" s="70" t="str">
        <f>IF(OR(B87=0,B87=""),"",IF(AND($E$3=6,'Marks Entry 6th'!B86=""),"",IF(AND($E$3=7,'Marks Entry 7th'!B86=""),"",IF(AND($E$3=6,'Marks Entry 6th'!B86),'Marks Entry 6th'!B86,IF(AND($E$3=7),'Marks Entry 7th'!B86,"")))))</f>
        <v/>
      </c>
      <c r="D87" s="70" t="str">
        <f>IF(OR(B87=0,B87=""),"",IF(AND($E$3=6,'Marks Entry 6th'!C86=""),"",IF(AND($E$3=7,'Marks Entry 7th'!C86=""),"",IF(AND($E$3=6),'Marks Entry 6th'!C86,IF(AND($E$3=7),'Marks Entry 7th'!C86,"")))))</f>
        <v/>
      </c>
      <c r="E87" s="307" t="str">
        <f>IF(OR(B87=0,B87=""),"",IF(AND($E$3=6,'Marks Entry 6th'!E86=""),"",IF(AND($E$3=7,'Marks Entry 7th'!E86=""),"",IF(AND($E$3=6),'Marks Entry 6th'!E86,IF(AND($E$3=7),'Marks Entry 7th'!E86,"")))))</f>
        <v/>
      </c>
      <c r="F87" s="70" t="str">
        <f>IF(OR(B87=0,B87=""),"",IF(AND($E$3=6,'Marks Entry 6th'!D86=""),"",IF(AND($E$3=7,'Marks Entry 7th'!D86=""),"",IF(AND($E$3=6),'Marks Entry 6th'!D86,IF(AND($E$3=7),'Marks Entry 7th'!D86,"")))))</f>
        <v/>
      </c>
      <c r="G87" s="306" t="str">
        <f>IF(OR(B87=0,B87=""),"",IF(AND($E$3=6,'Marks Entry 6th'!F86=""),"",IF(AND($E$3=7,'Marks Entry 7th'!F86=""),"",IF(AND($E$3=6),UPPER('Marks Entry 6th'!F86),IF(AND($E$3=7),UPPER('Marks Entry 7th'!F86),"")))))</f>
        <v/>
      </c>
      <c r="H87" s="306" t="str">
        <f>IF(OR(B87=0,B87=""),"",IF(AND($E$3=6,'Marks Entry 6th'!G86=""),"",IF(AND($E$3=7,'Marks Entry 7th'!G86=""),"",IF(AND($E$3=6),UPPER('Marks Entry 6th'!G86),IF(AND($E$3=7),UPPER('Marks Entry 7th'!G86),"")))))</f>
        <v/>
      </c>
      <c r="I87" s="306" t="str">
        <f>IF(OR(B87=0,B87=""),"",IF(AND($E$3=6,'Marks Entry 6th'!H86=""),"",IF(AND($E$3=7,'Marks Entry 7th'!H86=""),"",IF(AND($E$3=6),UPPER('Marks Entry 6th'!H86),IF(AND($E$3=7),UPPER('Marks Entry 7th'!H86),"")))))</f>
        <v/>
      </c>
      <c r="J87" s="65" t="str">
        <f>IF(OR(B87=0,B87=""),"",IF(AND($E$3=6,'Marks Entry 6th'!J86=""),"",IF(AND($E$3=7,'Marks Entry 7th'!J86=""),"",IF(AND($E$3=6),'Marks Entry 6th'!J86,IF(AND($E$3=7),'Marks Entry 7th'!J86,"")))))</f>
        <v/>
      </c>
      <c r="K87" s="65" t="str">
        <f>IF(OR(B87=0,B87=""),"",IF(AND($E$3=6,'Marks Entry 6th'!K86=""),"",IF(AND($E$3=7,'Marks Entry 7th'!K86=""),"",IF(AND($E$3=6),'Marks Entry 6th'!K86,IF(AND($E$3=7),'Marks Entry 7th'!K86,"")))))</f>
        <v/>
      </c>
      <c r="L87" s="121" t="str">
        <f>IF(OR($E87="",$G87=""),"",IF(AND($E$3=6),'Marks Entry 6th'!L86,IF(AND($E$3=7),'Marks Entry 7th'!L86,"")))</f>
        <v/>
      </c>
      <c r="M87" s="121" t="str">
        <f>IF(OR($E87="",$G87=""),"",IF(AND($E$3=6),'Marks Entry 6th'!M86,IF(AND($E$3=7),'Marks Entry 7th'!M86,"")))</f>
        <v/>
      </c>
      <c r="N87" s="121" t="str">
        <f>IF(OR($E87="",$G87=""),"",IF(AND($E$3=6),'Marks Entry 6th'!N86,IF(AND($E$3=7),'Marks Entry 7th'!N86,"")))</f>
        <v/>
      </c>
      <c r="O87" s="121" t="str">
        <f>IF(OR($E87="",$G87=""),"",IF(AND($E$3=6),'Marks Entry 6th'!O86,IF(AND($E$3=7),'Marks Entry 7th'!O86,"")))</f>
        <v/>
      </c>
      <c r="P87" s="63" t="str">
        <f t="shared" si="95"/>
        <v/>
      </c>
      <c r="Q87" s="121" t="str">
        <f>IF(OR($E87="",$G87=""),"",IF(AND($E$3=6),'Marks Entry 6th'!P86,IF(AND($E$3=7),'Marks Entry 7th'!P86,"")))</f>
        <v/>
      </c>
      <c r="R87" s="121" t="str">
        <f>IF(OR($E87="",$G87=""),"",IF(AND($E$3=6),'Marks Entry 6th'!Q86,IF(AND($E$3=7),'Marks Entry 7th'!Q86,"")))</f>
        <v/>
      </c>
      <c r="S87" s="66" t="str">
        <f t="shared" si="96"/>
        <v/>
      </c>
      <c r="T87" s="63">
        <f t="shared" si="97"/>
        <v>0</v>
      </c>
      <c r="U87" s="68" t="str">
        <f>IF(OR($E87="",$G87=""),"",IF(AND($E$3=6),'Marks Entry 6th'!R86,IF(AND($E$3=7),'Marks Entry 7th'!R86,"")))</f>
        <v/>
      </c>
      <c r="V87" s="68" t="str">
        <f>IF(OR($E87="",$G87=""),"",IF(AND($E$3=6),'Marks Entry 6th'!S86,IF(AND($E$3=7),'Marks Entry 7th'!S86,"")))</f>
        <v/>
      </c>
      <c r="W87" s="67" t="str">
        <f t="shared" si="98"/>
        <v/>
      </c>
      <c r="X87" s="63" t="str">
        <f t="shared" si="99"/>
        <v/>
      </c>
      <c r="Y87" s="109">
        <f t="shared" si="100"/>
        <v>0</v>
      </c>
      <c r="Z87" s="109" t="str">
        <f t="shared" si="101"/>
        <v/>
      </c>
      <c r="AA87" s="109" t="str">
        <f t="shared" si="102"/>
        <v/>
      </c>
      <c r="AB87" s="109" t="str">
        <f t="shared" si="103"/>
        <v/>
      </c>
      <c r="AC87" s="109" t="str">
        <f t="shared" si="104"/>
        <v/>
      </c>
      <c r="AD87" s="111" t="str">
        <f t="shared" si="105"/>
        <v/>
      </c>
      <c r="AE87" s="121" t="str">
        <f>IF(OR($E87="",$G87=""),"",IF(AND($E$3=6),'Marks Entry 6th'!T86,IF(AND($E$3=7),'Marks Entry 7th'!T86,"")))</f>
        <v/>
      </c>
      <c r="AF87" s="121" t="str">
        <f>IF(OR($E87="",$G87=""),"",IF(AND($E$3=6),'Marks Entry 6th'!U86,IF(AND($E$3=7),'Marks Entry 7th'!U86,"")))</f>
        <v/>
      </c>
      <c r="AG87" s="121" t="str">
        <f>IF(OR($E87="",$G87=""),"",IF(AND($E$3=6),'Marks Entry 6th'!V86,IF(AND($E$3=7),'Marks Entry 7th'!V86,"")))</f>
        <v/>
      </c>
      <c r="AH87" s="121" t="str">
        <f>IF(OR($E87="",$G87=""),"",IF(AND($E$3=6),'Marks Entry 6th'!W86,IF(AND($E$3=7),'Marks Entry 7th'!W86,"")))</f>
        <v/>
      </c>
      <c r="AI87" s="63" t="str">
        <f t="shared" si="106"/>
        <v/>
      </c>
      <c r="AJ87" s="121" t="str">
        <f>IF(OR($E87="",$G87=""),"",IF(AND($E$3=6),'Marks Entry 6th'!X86,IF(AND($E$3=7),'Marks Entry 7th'!X86,"")))</f>
        <v/>
      </c>
      <c r="AK87" s="121" t="str">
        <f>IF(OR($E87="",$G87=""),"",IF(AND($E$3=6),'Marks Entry 6th'!Y86,IF(AND($E$3=7),'Marks Entry 7th'!Y86,"")))</f>
        <v/>
      </c>
      <c r="AL87" s="66" t="str">
        <f t="shared" si="107"/>
        <v/>
      </c>
      <c r="AM87" s="63">
        <f t="shared" si="108"/>
        <v>0</v>
      </c>
      <c r="AN87" s="68" t="str">
        <f>IF(OR($E87="",$G87=""),"",IF(AND($E$3=6),'Marks Entry 6th'!Z86,IF(AND($E$3=7),'Marks Entry 7th'!Z86,"")))</f>
        <v/>
      </c>
      <c r="AO87" s="68" t="str">
        <f>IF(OR($E87="",$G87=""),"",IF(AND($E$3=6),'Marks Entry 6th'!AA86,IF(AND($E$3=7),'Marks Entry 7th'!AA86,"")))</f>
        <v/>
      </c>
      <c r="AP87" s="66" t="str">
        <f t="shared" si="109"/>
        <v/>
      </c>
      <c r="AQ87" s="63" t="str">
        <f t="shared" si="110"/>
        <v/>
      </c>
      <c r="AR87" s="109">
        <f t="shared" si="111"/>
        <v>0</v>
      </c>
      <c r="AS87" s="109" t="str">
        <f t="shared" si="112"/>
        <v/>
      </c>
      <c r="AT87" s="109" t="str">
        <f t="shared" si="113"/>
        <v/>
      </c>
      <c r="AU87" s="109" t="str">
        <f t="shared" si="114"/>
        <v/>
      </c>
      <c r="AV87" s="109" t="str">
        <f t="shared" si="115"/>
        <v/>
      </c>
      <c r="AW87" s="111" t="str">
        <f t="shared" si="116"/>
        <v/>
      </c>
      <c r="AX87" s="314" t="str">
        <f>IF(OR($E87="",$G87=""),"",IF(AND($E$3=6),'Marks Entry 6th'!AB86,IF(AND($E$3=7),'Marks Entry 7th'!AB86,"")))</f>
        <v/>
      </c>
      <c r="AY87" s="121" t="str">
        <f>IF(OR($E87="",$G87=""),"",IF(AND($E$3=6),'Marks Entry 6th'!AC86,IF(AND($E$3=7),'Marks Entry 7th'!AC86,"")))</f>
        <v/>
      </c>
      <c r="AZ87" s="121" t="str">
        <f>IF(OR($E87="",$G87=""),"",IF(AND($E$3=6),'Marks Entry 6th'!AD86,IF(AND($E$3=7),'Marks Entry 7th'!AD86,"")))</f>
        <v/>
      </c>
      <c r="BA87" s="121" t="str">
        <f>IF(OR($E87="",$G87=""),"",IF(AND($E$3=6),'Marks Entry 6th'!AE86,IF(AND($E$3=7),'Marks Entry 7th'!AE86,"")))</f>
        <v/>
      </c>
      <c r="BB87" s="121" t="str">
        <f>IF(OR($E87="",$G87=""),"",IF(AND($E$3=6),'Marks Entry 6th'!AF86,IF(AND($E$3=7),'Marks Entry 7th'!AF86,"")))</f>
        <v/>
      </c>
      <c r="BC87" s="63" t="str">
        <f t="shared" si="117"/>
        <v/>
      </c>
      <c r="BD87" s="121" t="str">
        <f>IF(OR($E87="",$G87=""),"",IF(AND($E$3=6),'Marks Entry 6th'!AG86,IF(AND($E$3=7),'Marks Entry 7th'!AG86,"")))</f>
        <v/>
      </c>
      <c r="BE87" s="121" t="str">
        <f>IF(OR($E87="",$G87=""),"",IF(AND($E$3=6),'Marks Entry 6th'!AH86,IF(AND($E$3=7),'Marks Entry 7th'!AH86,"")))</f>
        <v/>
      </c>
      <c r="BF87" s="66" t="str">
        <f t="shared" si="118"/>
        <v/>
      </c>
      <c r="BG87" s="63">
        <f t="shared" si="119"/>
        <v>0</v>
      </c>
      <c r="BH87" s="68" t="str">
        <f>IF(OR($E87="",$G87=""),"",IF(AND($E$3=6),'Marks Entry 6th'!AI86,IF(AND($E$3=7),'Marks Entry 7th'!AI86,"")))</f>
        <v/>
      </c>
      <c r="BI87" s="68" t="str">
        <f>IF(OR($E87="",$G87=""),"",IF(AND($E$3=6),'Marks Entry 6th'!AJ86,IF(AND($E$3=7),'Marks Entry 7th'!AJ86,"")))</f>
        <v/>
      </c>
      <c r="BJ87" s="66" t="str">
        <f t="shared" si="120"/>
        <v/>
      </c>
      <c r="BK87" s="63" t="str">
        <f t="shared" si="121"/>
        <v/>
      </c>
      <c r="BL87" s="109">
        <f t="shared" si="122"/>
        <v>0</v>
      </c>
      <c r="BM87" s="109" t="str">
        <f t="shared" si="123"/>
        <v/>
      </c>
      <c r="BN87" s="109" t="str">
        <f t="shared" si="124"/>
        <v/>
      </c>
      <c r="BO87" s="109" t="str">
        <f t="shared" si="125"/>
        <v/>
      </c>
      <c r="BP87" s="109" t="str">
        <f t="shared" si="126"/>
        <v/>
      </c>
      <c r="BQ87" s="111" t="str">
        <f t="shared" si="127"/>
        <v/>
      </c>
      <c r="BR87" s="121" t="str">
        <f>IF(OR($E87="",$G87=""),"",IF(AND($E$3=6),'Marks Entry 6th'!AK86,IF(AND($E$3=7),'Marks Entry 7th'!AK86,"")))</f>
        <v/>
      </c>
      <c r="BS87" s="121" t="str">
        <f>IF(OR($E87="",$G87=""),"",IF(AND($E$3=6),'Marks Entry 6th'!AL86,IF(AND($E$3=7),'Marks Entry 7th'!AL86,"")))</f>
        <v/>
      </c>
      <c r="BT87" s="121" t="str">
        <f>IF(OR($E87="",$G87=""),"",IF(AND($E$3=6),'Marks Entry 6th'!AM86,IF(AND($E$3=7),'Marks Entry 7th'!AM86,"")))</f>
        <v/>
      </c>
      <c r="BU87" s="121" t="str">
        <f>IF(OR($E87="",$G87=""),"",IF(AND($E$3=6),'Marks Entry 6th'!AN86,IF(AND($E$3=7),'Marks Entry 7th'!AN86,"")))</f>
        <v/>
      </c>
      <c r="BV87" s="63" t="str">
        <f t="shared" si="128"/>
        <v/>
      </c>
      <c r="BW87" s="121" t="str">
        <f>IF(OR($E87="",$G87=""),"",IF(AND($E$3=6),'Marks Entry 6th'!AO86,IF(AND($E$3=7),'Marks Entry 7th'!AO86,"")))</f>
        <v/>
      </c>
      <c r="BX87" s="121" t="str">
        <f>IF(OR($E87="",$G87=""),"",IF(AND($E$3=6),'Marks Entry 6th'!AP86,IF(AND($E$3=7),'Marks Entry 7th'!AP86,"")))</f>
        <v/>
      </c>
      <c r="BY87" s="66" t="str">
        <f t="shared" si="129"/>
        <v/>
      </c>
      <c r="BZ87" s="63">
        <f t="shared" si="130"/>
        <v>0</v>
      </c>
      <c r="CA87" s="68" t="str">
        <f>IF(OR($E87="",$G87=""),"",IF(AND($E$3=6),'Marks Entry 6th'!AQ86,IF(AND($E$3=7),'Marks Entry 7th'!AQ86,"")))</f>
        <v/>
      </c>
      <c r="CB87" s="68" t="str">
        <f>IF(OR($E87="",$G87=""),"",IF(AND($E$3=6),'Marks Entry 6th'!AR86,IF(AND($E$3=7),'Marks Entry 7th'!AR86,"")))</f>
        <v/>
      </c>
      <c r="CC87" s="66" t="str">
        <f t="shared" si="131"/>
        <v/>
      </c>
      <c r="CD87" s="63" t="str">
        <f t="shared" si="132"/>
        <v/>
      </c>
      <c r="CE87" s="109">
        <f t="shared" si="133"/>
        <v>0</v>
      </c>
      <c r="CF87" s="109" t="str">
        <f t="shared" si="134"/>
        <v/>
      </c>
      <c r="CG87" s="109" t="str">
        <f t="shared" si="135"/>
        <v/>
      </c>
      <c r="CH87" s="109" t="str">
        <f t="shared" si="136"/>
        <v/>
      </c>
      <c r="CI87" s="109" t="str">
        <f t="shared" si="137"/>
        <v/>
      </c>
      <c r="CJ87" s="111" t="str">
        <f t="shared" si="138"/>
        <v/>
      </c>
      <c r="CK87" s="121" t="str">
        <f>IF(OR($E87="",$G87=""),"",IF(AND($E$3=6),'Marks Entry 6th'!AS86,IF(AND($E$3=7),'Marks Entry 7th'!AS86,"")))</f>
        <v/>
      </c>
      <c r="CL87" s="121" t="str">
        <f>IF(OR($E87="",$G87=""),"",IF(AND($E$3=6),'Marks Entry 6th'!AT86,IF(AND($E$3=7),'Marks Entry 7th'!AT86,"")))</f>
        <v/>
      </c>
      <c r="CM87" s="121" t="str">
        <f>IF(OR($E87="",$G87=""),"",IF(AND($E$3=6),'Marks Entry 6th'!AU86,IF(AND($E$3=7),'Marks Entry 7th'!AU86,"")))</f>
        <v/>
      </c>
      <c r="CN87" s="121" t="str">
        <f>IF(OR($E87="",$G87=""),"",IF(AND($E$3=6),'Marks Entry 6th'!AV86,IF(AND($E$3=7),'Marks Entry 7th'!AV86,"")))</f>
        <v/>
      </c>
      <c r="CO87" s="63" t="str">
        <f t="shared" si="139"/>
        <v/>
      </c>
      <c r="CP87" s="121" t="str">
        <f>IF(OR($E87="",$G87=""),"",IF(AND($E$3=6),'Marks Entry 6th'!AW86,IF(AND($E$3=7),'Marks Entry 7th'!AW86,"")))</f>
        <v/>
      </c>
      <c r="CQ87" s="121" t="str">
        <f>IF(OR($E87="",$G87=""),"",IF(AND($E$3=6),'Marks Entry 6th'!AX86,IF(AND($E$3=7),'Marks Entry 7th'!AX86,"")))</f>
        <v/>
      </c>
      <c r="CR87" s="66" t="str">
        <f t="shared" si="140"/>
        <v/>
      </c>
      <c r="CS87" s="63">
        <f t="shared" si="141"/>
        <v>0</v>
      </c>
      <c r="CT87" s="68" t="str">
        <f>IF(OR($E87="",$G87=""),"",IF(AND($E$3=6),'Marks Entry 6th'!AY86,IF(AND($E$3=7),'Marks Entry 7th'!AY86,"")))</f>
        <v/>
      </c>
      <c r="CU87" s="68" t="str">
        <f>IF(OR($E87="",$G87=""),"",IF(AND($E$3=6),'Marks Entry 6th'!AZ86,IF(AND($E$3=7),'Marks Entry 7th'!AZ86,"")))</f>
        <v/>
      </c>
      <c r="CV87" s="66" t="str">
        <f t="shared" si="142"/>
        <v/>
      </c>
      <c r="CW87" s="63" t="str">
        <f t="shared" si="143"/>
        <v/>
      </c>
      <c r="CX87" s="109">
        <f t="shared" si="144"/>
        <v>0</v>
      </c>
      <c r="CY87" s="109" t="str">
        <f t="shared" si="145"/>
        <v/>
      </c>
      <c r="CZ87" s="109" t="str">
        <f t="shared" si="146"/>
        <v/>
      </c>
      <c r="DA87" s="109" t="str">
        <f t="shared" si="147"/>
        <v/>
      </c>
      <c r="DB87" s="109" t="str">
        <f t="shared" si="148"/>
        <v/>
      </c>
      <c r="DC87" s="111" t="str">
        <f t="shared" si="149"/>
        <v/>
      </c>
      <c r="DD87" s="121" t="str">
        <f>IF(OR($E87="",$G87=""),"",IF(AND($E$3=6),'Marks Entry 6th'!BA86,IF(AND($E$3=7),'Marks Entry 7th'!BA86,"")))</f>
        <v/>
      </c>
      <c r="DE87" s="121" t="str">
        <f>IF(OR($E87="",$G87=""),"",IF(AND($E$3=6),'Marks Entry 6th'!BB86,IF(AND($E$3=7),'Marks Entry 7th'!BB86,"")))</f>
        <v/>
      </c>
      <c r="DF87" s="121" t="str">
        <f>IF(OR($E87="",$G87=""),"",IF(AND($E$3=6),'Marks Entry 6th'!BC86,IF(AND($E$3=7),'Marks Entry 7th'!BC86,"")))</f>
        <v/>
      </c>
      <c r="DG87" s="121" t="str">
        <f>IF(OR($E87="",$G87=""),"",IF(AND($E$3=6),'Marks Entry 6th'!BD86,IF(AND($E$3=7),'Marks Entry 7th'!BD86,"")))</f>
        <v/>
      </c>
      <c r="DH87" s="63" t="str">
        <f t="shared" si="150"/>
        <v/>
      </c>
      <c r="DI87" s="121" t="str">
        <f>IF(OR($E87="",$G87=""),"",IF(AND($E$3=6),'Marks Entry 6th'!BE86,IF(AND($E$3=7),'Marks Entry 7th'!BE86,"")))</f>
        <v/>
      </c>
      <c r="DJ87" s="121" t="str">
        <f>IF(OR($E87="",$G87=""),"",IF(AND($E$3=6),'Marks Entry 6th'!BF86,IF(AND($E$3=7),'Marks Entry 7th'!BF86,"")))</f>
        <v/>
      </c>
      <c r="DK87" s="66" t="str">
        <f t="shared" si="151"/>
        <v/>
      </c>
      <c r="DL87" s="63">
        <f t="shared" si="152"/>
        <v>0</v>
      </c>
      <c r="DM87" s="68" t="str">
        <f>IF(OR($E87="",$G87=""),"",IF(AND($E$3=6),'Marks Entry 6th'!BG86,IF(AND($E$3=7),'Marks Entry 7th'!BG86,"")))</f>
        <v/>
      </c>
      <c r="DN87" s="68" t="str">
        <f>IF(OR($E87="",$G87=""),"",IF(AND($E$3=6),'Marks Entry 6th'!BH86,IF(AND($E$3=7),'Marks Entry 7th'!BH86,"")))</f>
        <v/>
      </c>
      <c r="DO87" s="66" t="str">
        <f t="shared" si="153"/>
        <v/>
      </c>
      <c r="DP87" s="63" t="str">
        <f t="shared" si="154"/>
        <v/>
      </c>
      <c r="DQ87" s="109">
        <f t="shared" si="155"/>
        <v>0</v>
      </c>
      <c r="DR87" s="109" t="str">
        <f t="shared" si="156"/>
        <v/>
      </c>
      <c r="DS87" s="109" t="str">
        <f t="shared" si="157"/>
        <v/>
      </c>
      <c r="DT87" s="109" t="str">
        <f t="shared" si="158"/>
        <v/>
      </c>
      <c r="DU87" s="109" t="str">
        <f t="shared" si="159"/>
        <v/>
      </c>
      <c r="DV87" s="111" t="str">
        <f t="shared" si="160"/>
        <v/>
      </c>
      <c r="DW87" s="53" t="str">
        <f>IF(OR($E87="",$G87=""),"",IF(AND($E$3=6),'Marks Entry 6th'!BI86,IF(AND($E$3=7),'Marks Entry 7th'!BI86,"")))</f>
        <v/>
      </c>
      <c r="DX87" s="53" t="str">
        <f>IF(OR($E87="",$G87=""),"",IF(AND($E$3=6),'Marks Entry 6th'!BJ86,IF(AND($E$3=7),'Marks Entry 7th'!BJ86,"")))</f>
        <v/>
      </c>
      <c r="DY87" s="53" t="str">
        <f>IF(OR($E87="",$G87=""),"",IF(AND($E$3=6),'Marks Entry 6th'!BK86,IF(AND($E$3=7),'Marks Entry 7th'!BK86,"")))</f>
        <v/>
      </c>
      <c r="DZ87" s="53" t="str">
        <f>IF(OR($E87="",$G87=""),"",IF(AND($E$3=6),'Marks Entry 6th'!BL86,IF(AND($E$3=7),'Marks Entry 7th'!BL86,"")))</f>
        <v/>
      </c>
      <c r="EA87" s="53" t="str">
        <f>IF(OR($E87="",$G87=""),"",IF(AND($E$3=6),'Marks Entry 6th'!BM86,IF(AND($E$3=7),'Marks Entry 7th'!BM86,"")))</f>
        <v/>
      </c>
      <c r="EB87" s="122" t="str">
        <f t="shared" si="161"/>
        <v/>
      </c>
      <c r="EC87" s="123">
        <f t="shared" si="162"/>
        <v>0</v>
      </c>
      <c r="ED87" s="123" t="str">
        <f t="shared" si="163"/>
        <v/>
      </c>
      <c r="EE87" s="123" t="str">
        <f t="shared" si="164"/>
        <v/>
      </c>
      <c r="EF87" s="110" t="str">
        <f t="shared" si="165"/>
        <v/>
      </c>
      <c r="EG87" s="53" t="str">
        <f>IF(OR($E87="",$G87=""),"",IF(AND($E$3=6),'Marks Entry 6th'!BN86,IF(AND($E$3=7),'Marks Entry 7th'!BN86,"")))</f>
        <v/>
      </c>
      <c r="EH87" s="53" t="str">
        <f>IF(OR($E87="",$G87=""),"",IF(AND($E$3=6),'Marks Entry 6th'!BO86,IF(AND($E$3=7),'Marks Entry 7th'!BO86,"")))</f>
        <v/>
      </c>
      <c r="EI87" s="53" t="str">
        <f>IF(OR($E87="",$G87=""),"",IF(AND($E$3=6),'Marks Entry 6th'!BP86,IF(AND($E$3=7),'Marks Entry 7th'!BP86,"")))</f>
        <v/>
      </c>
      <c r="EJ87" s="53" t="str">
        <f>IF(OR($E87="",$G87=""),"",IF(AND($E$3=6),'Marks Entry 6th'!BQ86,IF(AND($E$3=7),'Marks Entry 7th'!BQ86,"")))</f>
        <v/>
      </c>
      <c r="EK87" s="53" t="str">
        <f>IF(OR($E87="",$G87=""),"",IF(AND($E$3=6),'Marks Entry 6th'!BR86,IF(AND($E$3=7),'Marks Entry 7th'!BR86,"")))</f>
        <v/>
      </c>
      <c r="EL87" s="122" t="str">
        <f t="shared" si="166"/>
        <v/>
      </c>
      <c r="EM87" s="123">
        <f t="shared" si="167"/>
        <v>0</v>
      </c>
      <c r="EN87" s="123" t="str">
        <f t="shared" si="168"/>
        <v/>
      </c>
      <c r="EO87" s="123" t="str">
        <f t="shared" si="169"/>
        <v/>
      </c>
      <c r="EP87" s="110" t="str">
        <f t="shared" si="170"/>
        <v/>
      </c>
      <c r="EQ87" s="53" t="str">
        <f>IF(OR($E87="",$G87=""),"",IF(AND($E$3=6),'Marks Entry 6th'!BS86,IF(AND($E$3=7),'Marks Entry 7th'!BS86,"")))</f>
        <v/>
      </c>
      <c r="ER87" s="53" t="str">
        <f>IF(OR($E87="",$G87=""),"",IF(AND($E$3=6),'Marks Entry 6th'!BT86,IF(AND($E$3=7),'Marks Entry 7th'!BT86,"")))</f>
        <v/>
      </c>
      <c r="ES87" s="53" t="str">
        <f>IF(OR($E87="",$G87=""),"",IF(AND($E$3=6),'Marks Entry 6th'!BU86,IF(AND($E$3=7),'Marks Entry 7th'!BU86,"")))</f>
        <v/>
      </c>
      <c r="ET87" s="53" t="str">
        <f>IF(OR($E87="",$G87=""),"",IF(AND($E$3=6),'Marks Entry 6th'!BV86,IF(AND($E$3=7),'Marks Entry 7th'!BV86,"")))</f>
        <v/>
      </c>
      <c r="EU87" s="53" t="str">
        <f>IF(OR($E87="",$G87=""),"",IF(AND($E$3=6),'Marks Entry 6th'!BW86,IF(AND($E$3=7),'Marks Entry 7th'!BW86,"")))</f>
        <v/>
      </c>
      <c r="EV87" s="122" t="str">
        <f t="shared" si="171"/>
        <v/>
      </c>
      <c r="EW87" s="123">
        <f t="shared" si="172"/>
        <v>0</v>
      </c>
      <c r="EX87" s="123" t="str">
        <f t="shared" si="173"/>
        <v/>
      </c>
      <c r="EY87" s="123" t="str">
        <f t="shared" si="174"/>
        <v/>
      </c>
      <c r="EZ87" s="110" t="str">
        <f t="shared" si="175"/>
        <v/>
      </c>
      <c r="FA87" s="373" t="str">
        <f>IF(OR($E87="",$G87=""),"",IF(AND('Marks Entry 6th'!BX86="",'Marks Entry 7th'!BX86=""),"",IF(AND($E$3=6),'Marks Entry 6th'!BX86,IF(AND($E$3=7),'Marks Entry 7th'!BX86,""))))</f>
        <v/>
      </c>
      <c r="FB87" s="373" t="str">
        <f>IF(OR($E87="",$G87=""),"",IF(AND('Marks Entry 6th'!BY86="",'Marks Entry 7th'!BY86=""),"",IF(AND($E$3=6),'Marks Entry 6th'!BY86,IF(AND($E$3=7),'Marks Entry 7th'!BY86,""))))</f>
        <v/>
      </c>
      <c r="FC87" s="374" t="str">
        <f t="shared" si="176"/>
        <v/>
      </c>
      <c r="FD87" s="110" t="str">
        <f t="shared" si="177"/>
        <v/>
      </c>
      <c r="FE87" s="373" t="str">
        <f>IF(OR($E87="",$G87=""),"",IF(AND('Marks Entry 6th'!BZ86="",'Marks Entry 7th'!BZ86=""),"",IF(AND($E$3=6),'Marks Entry 6th'!BZ86,IF(AND($E$3=7),'Marks Entry 7th'!BZ86,""))))</f>
        <v/>
      </c>
      <c r="FF87" s="373" t="str">
        <f>IF(OR($E87="",$G87=""),"",IF(AND('Marks Entry 6th'!CA86="",'Marks Entry 7th'!CA86=""),"",IF(AND($E$3=6),'Marks Entry 6th'!CA86,IF(AND($E$3=7),'Marks Entry 7th'!CA86,""))))</f>
        <v/>
      </c>
      <c r="FG87" s="374" t="str">
        <f t="shared" si="178"/>
        <v/>
      </c>
      <c r="FH87" s="110" t="str">
        <f t="shared" si="179"/>
        <v/>
      </c>
      <c r="FI87" s="79" t="str">
        <f t="shared" si="180"/>
        <v/>
      </c>
      <c r="FJ87" s="335" t="str">
        <f t="shared" si="181"/>
        <v/>
      </c>
      <c r="FK87" s="85" t="str">
        <f t="shared" si="182"/>
        <v/>
      </c>
      <c r="FL87" s="226" t="str">
        <f t="shared" si="183"/>
        <v/>
      </c>
      <c r="FM87" s="86" t="str">
        <f t="shared" si="184"/>
        <v/>
      </c>
      <c r="FN87" s="334" t="str">
        <f>IFERROR(IF(B87="NSO","NSO",IF(OR(D87="",G87="",F87=""),"",IF(AND(FJ87&gt;=36,'Master sheet'!$D$11="Hindi"),"कक्षा क्रमोन्नत",IF(AND(FJ87&gt;=36,'Master sheet'!$D$11="English"),"Promoted",IF(AND(FJ87&lt;36,'Master sheet'!$D$11="Hindi"),"पुनः परीक्षा","Re-Exam"))))),"")</f>
        <v/>
      </c>
      <c r="FO87" s="54" t="str">
        <f>IF(OR($E87="",$G87=""),"",IF(AND($E$3=6,'Marks Entry 6th'!CB86=""),"",IF(AND($E$3=7,'Marks Entry 7th'!CB86=""),"",IF(AND($E$3=6),'Marks Entry 6th'!CB86,IF(AND($E$3=7),'Marks Entry 7th'!CB86,"")))))</f>
        <v/>
      </c>
      <c r="FP87" s="54" t="str">
        <f>IF(OR($E87="",$G87=""),"",IF(AND($E$3=6,'Marks Entry 6th'!CC86=""),"",IF(AND($E$3=7,'Marks Entry 7th'!CC86=""),"",IF(AND($E$3=6),'Marks Entry 6th'!CC86,IF(AND($E$3=7),'Marks Entry 7th'!CC86,"")))))</f>
        <v/>
      </c>
      <c r="FQ87" s="55"/>
      <c r="FY87" s="57">
        <f>IF(AND($E$3=6),'Marks Entry 6th'!I86,IF(AND($E$3=7),'Marks Entry 7th'!I86,""))</f>
        <v>0</v>
      </c>
      <c r="FZ87" s="57">
        <f t="shared" si="185"/>
        <v>0</v>
      </c>
    </row>
    <row r="88" spans="1:182" ht="18.95" customHeight="1">
      <c r="A88" s="69">
        <v>81</v>
      </c>
      <c r="B88" s="69" t="str">
        <f>IF(OR(FY88=0,FY88=""),"",IF(AND($E$3=6),'Marks Entry 6th'!I87,IF(AND($E$3=7),'Marks Entry 7th'!I87,"")))</f>
        <v/>
      </c>
      <c r="C88" s="70" t="str">
        <f>IF(OR(B88=0,B88=""),"",IF(AND($E$3=6,'Marks Entry 6th'!B87=""),"",IF(AND($E$3=7,'Marks Entry 7th'!B87=""),"",IF(AND($E$3=6,'Marks Entry 6th'!B87),'Marks Entry 6th'!B87,IF(AND($E$3=7),'Marks Entry 7th'!B87,"")))))</f>
        <v/>
      </c>
      <c r="D88" s="70" t="str">
        <f>IF(OR(B88=0,B88=""),"",IF(AND($E$3=6,'Marks Entry 6th'!C87=""),"",IF(AND($E$3=7,'Marks Entry 7th'!C87=""),"",IF(AND($E$3=6),'Marks Entry 6th'!C87,IF(AND($E$3=7),'Marks Entry 7th'!C87,"")))))</f>
        <v/>
      </c>
      <c r="E88" s="307" t="str">
        <f>IF(OR(B88=0,B88=""),"",IF(AND($E$3=6,'Marks Entry 6th'!E87=""),"",IF(AND($E$3=7,'Marks Entry 7th'!E87=""),"",IF(AND($E$3=6),'Marks Entry 6th'!E87,IF(AND($E$3=7),'Marks Entry 7th'!E87,"")))))</f>
        <v/>
      </c>
      <c r="F88" s="70" t="str">
        <f>IF(OR(B88=0,B88=""),"",IF(AND($E$3=6,'Marks Entry 6th'!D87=""),"",IF(AND($E$3=7,'Marks Entry 7th'!D87=""),"",IF(AND($E$3=6),'Marks Entry 6th'!D87,IF(AND($E$3=7),'Marks Entry 7th'!D87,"")))))</f>
        <v/>
      </c>
      <c r="G88" s="306" t="str">
        <f>IF(OR(B88=0,B88=""),"",IF(AND($E$3=6,'Marks Entry 6th'!F87=""),"",IF(AND($E$3=7,'Marks Entry 7th'!F87=""),"",IF(AND($E$3=6),UPPER('Marks Entry 6th'!F87),IF(AND($E$3=7),UPPER('Marks Entry 7th'!F87),"")))))</f>
        <v/>
      </c>
      <c r="H88" s="306" t="str">
        <f>IF(OR(B88=0,B88=""),"",IF(AND($E$3=6,'Marks Entry 6th'!G87=""),"",IF(AND($E$3=7,'Marks Entry 7th'!G87=""),"",IF(AND($E$3=6),UPPER('Marks Entry 6th'!G87),IF(AND($E$3=7),UPPER('Marks Entry 7th'!G87),"")))))</f>
        <v/>
      </c>
      <c r="I88" s="306" t="str">
        <f>IF(OR(B88=0,B88=""),"",IF(AND($E$3=6,'Marks Entry 6th'!H87=""),"",IF(AND($E$3=7,'Marks Entry 7th'!H87=""),"",IF(AND($E$3=6),UPPER('Marks Entry 6th'!H87),IF(AND($E$3=7),UPPER('Marks Entry 7th'!H87),"")))))</f>
        <v/>
      </c>
      <c r="J88" s="65" t="str">
        <f>IF(OR(B88=0,B88=""),"",IF(AND($E$3=6,'Marks Entry 6th'!J87=""),"",IF(AND($E$3=7,'Marks Entry 7th'!J87=""),"",IF(AND($E$3=6),'Marks Entry 6th'!J87,IF(AND($E$3=7),'Marks Entry 7th'!J87,"")))))</f>
        <v/>
      </c>
      <c r="K88" s="65" t="str">
        <f>IF(OR(B88=0,B88=""),"",IF(AND($E$3=6,'Marks Entry 6th'!K87=""),"",IF(AND($E$3=7,'Marks Entry 7th'!K87=""),"",IF(AND($E$3=6),'Marks Entry 6th'!K87,IF(AND($E$3=7),'Marks Entry 7th'!K87,"")))))</f>
        <v/>
      </c>
      <c r="L88" s="121" t="str">
        <f>IF(OR($E88="",$G88=""),"",IF(AND($E$3=6),'Marks Entry 6th'!L87,IF(AND($E$3=7),'Marks Entry 7th'!L87,"")))</f>
        <v/>
      </c>
      <c r="M88" s="121" t="str">
        <f>IF(OR($E88="",$G88=""),"",IF(AND($E$3=6),'Marks Entry 6th'!M87,IF(AND($E$3=7),'Marks Entry 7th'!M87,"")))</f>
        <v/>
      </c>
      <c r="N88" s="121" t="str">
        <f>IF(OR($E88="",$G88=""),"",IF(AND($E$3=6),'Marks Entry 6th'!N87,IF(AND($E$3=7),'Marks Entry 7th'!N87,"")))</f>
        <v/>
      </c>
      <c r="O88" s="121" t="str">
        <f>IF(OR($E88="",$G88=""),"",IF(AND($E$3=6),'Marks Entry 6th'!O87,IF(AND($E$3=7),'Marks Entry 7th'!O87,"")))</f>
        <v/>
      </c>
      <c r="P88" s="63" t="str">
        <f t="shared" si="95"/>
        <v/>
      </c>
      <c r="Q88" s="121" t="str">
        <f>IF(OR($E88="",$G88=""),"",IF(AND($E$3=6),'Marks Entry 6th'!P87,IF(AND($E$3=7),'Marks Entry 7th'!P87,"")))</f>
        <v/>
      </c>
      <c r="R88" s="121" t="str">
        <f>IF(OR($E88="",$G88=""),"",IF(AND($E$3=6),'Marks Entry 6th'!Q87,IF(AND($E$3=7),'Marks Entry 7th'!Q87,"")))</f>
        <v/>
      </c>
      <c r="S88" s="66" t="str">
        <f t="shared" si="96"/>
        <v/>
      </c>
      <c r="T88" s="63">
        <f t="shared" si="97"/>
        <v>0</v>
      </c>
      <c r="U88" s="68" t="str">
        <f>IF(OR($E88="",$G88=""),"",IF(AND($E$3=6),'Marks Entry 6th'!R87,IF(AND($E$3=7),'Marks Entry 7th'!R87,"")))</f>
        <v/>
      </c>
      <c r="V88" s="68" t="str">
        <f>IF(OR($E88="",$G88=""),"",IF(AND($E$3=6),'Marks Entry 6th'!S87,IF(AND($E$3=7),'Marks Entry 7th'!S87,"")))</f>
        <v/>
      </c>
      <c r="W88" s="67" t="str">
        <f t="shared" si="98"/>
        <v/>
      </c>
      <c r="X88" s="63" t="str">
        <f t="shared" si="99"/>
        <v/>
      </c>
      <c r="Y88" s="109">
        <f t="shared" si="100"/>
        <v>0</v>
      </c>
      <c r="Z88" s="109" t="str">
        <f t="shared" si="101"/>
        <v/>
      </c>
      <c r="AA88" s="109" t="str">
        <f t="shared" si="102"/>
        <v/>
      </c>
      <c r="AB88" s="109" t="str">
        <f t="shared" si="103"/>
        <v/>
      </c>
      <c r="AC88" s="109" t="str">
        <f t="shared" si="104"/>
        <v/>
      </c>
      <c r="AD88" s="111" t="str">
        <f t="shared" si="105"/>
        <v/>
      </c>
      <c r="AE88" s="121" t="str">
        <f>IF(OR($E88="",$G88=""),"",IF(AND($E$3=6),'Marks Entry 6th'!T87,IF(AND($E$3=7),'Marks Entry 7th'!T87,"")))</f>
        <v/>
      </c>
      <c r="AF88" s="121" t="str">
        <f>IF(OR($E88="",$G88=""),"",IF(AND($E$3=6),'Marks Entry 6th'!U87,IF(AND($E$3=7),'Marks Entry 7th'!U87,"")))</f>
        <v/>
      </c>
      <c r="AG88" s="121" t="str">
        <f>IF(OR($E88="",$G88=""),"",IF(AND($E$3=6),'Marks Entry 6th'!V87,IF(AND($E$3=7),'Marks Entry 7th'!V87,"")))</f>
        <v/>
      </c>
      <c r="AH88" s="121" t="str">
        <f>IF(OR($E88="",$G88=""),"",IF(AND($E$3=6),'Marks Entry 6th'!W87,IF(AND($E$3=7),'Marks Entry 7th'!W87,"")))</f>
        <v/>
      </c>
      <c r="AI88" s="63" t="str">
        <f t="shared" si="106"/>
        <v/>
      </c>
      <c r="AJ88" s="121" t="str">
        <f>IF(OR($E88="",$G88=""),"",IF(AND($E$3=6),'Marks Entry 6th'!X87,IF(AND($E$3=7),'Marks Entry 7th'!X87,"")))</f>
        <v/>
      </c>
      <c r="AK88" s="121" t="str">
        <f>IF(OR($E88="",$G88=""),"",IF(AND($E$3=6),'Marks Entry 6th'!Y87,IF(AND($E$3=7),'Marks Entry 7th'!Y87,"")))</f>
        <v/>
      </c>
      <c r="AL88" s="66" t="str">
        <f t="shared" si="107"/>
        <v/>
      </c>
      <c r="AM88" s="63">
        <f t="shared" si="108"/>
        <v>0</v>
      </c>
      <c r="AN88" s="68" t="str">
        <f>IF(OR($E88="",$G88=""),"",IF(AND($E$3=6),'Marks Entry 6th'!Z87,IF(AND($E$3=7),'Marks Entry 7th'!Z87,"")))</f>
        <v/>
      </c>
      <c r="AO88" s="68" t="str">
        <f>IF(OR($E88="",$G88=""),"",IF(AND($E$3=6),'Marks Entry 6th'!AA87,IF(AND($E$3=7),'Marks Entry 7th'!AA87,"")))</f>
        <v/>
      </c>
      <c r="AP88" s="66" t="str">
        <f t="shared" si="109"/>
        <v/>
      </c>
      <c r="AQ88" s="63" t="str">
        <f t="shared" si="110"/>
        <v/>
      </c>
      <c r="AR88" s="109">
        <f t="shared" si="111"/>
        <v>0</v>
      </c>
      <c r="AS88" s="109" t="str">
        <f t="shared" si="112"/>
        <v/>
      </c>
      <c r="AT88" s="109" t="str">
        <f t="shared" si="113"/>
        <v/>
      </c>
      <c r="AU88" s="109" t="str">
        <f t="shared" si="114"/>
        <v/>
      </c>
      <c r="AV88" s="109" t="str">
        <f t="shared" si="115"/>
        <v/>
      </c>
      <c r="AW88" s="111" t="str">
        <f t="shared" si="116"/>
        <v/>
      </c>
      <c r="AX88" s="314" t="str">
        <f>IF(OR($E88="",$G88=""),"",IF(AND($E$3=6),'Marks Entry 6th'!AB87,IF(AND($E$3=7),'Marks Entry 7th'!AB87,"")))</f>
        <v/>
      </c>
      <c r="AY88" s="121" t="str">
        <f>IF(OR($E88="",$G88=""),"",IF(AND($E$3=6),'Marks Entry 6th'!AC87,IF(AND($E$3=7),'Marks Entry 7th'!AC87,"")))</f>
        <v/>
      </c>
      <c r="AZ88" s="121" t="str">
        <f>IF(OR($E88="",$G88=""),"",IF(AND($E$3=6),'Marks Entry 6th'!AD87,IF(AND($E$3=7),'Marks Entry 7th'!AD87,"")))</f>
        <v/>
      </c>
      <c r="BA88" s="121" t="str">
        <f>IF(OR($E88="",$G88=""),"",IF(AND($E$3=6),'Marks Entry 6th'!AE87,IF(AND($E$3=7),'Marks Entry 7th'!AE87,"")))</f>
        <v/>
      </c>
      <c r="BB88" s="121" t="str">
        <f>IF(OR($E88="",$G88=""),"",IF(AND($E$3=6),'Marks Entry 6th'!AF87,IF(AND($E$3=7),'Marks Entry 7th'!AF87,"")))</f>
        <v/>
      </c>
      <c r="BC88" s="63" t="str">
        <f t="shared" si="117"/>
        <v/>
      </c>
      <c r="BD88" s="121" t="str">
        <f>IF(OR($E88="",$G88=""),"",IF(AND($E$3=6),'Marks Entry 6th'!AG87,IF(AND($E$3=7),'Marks Entry 7th'!AG87,"")))</f>
        <v/>
      </c>
      <c r="BE88" s="121" t="str">
        <f>IF(OR($E88="",$G88=""),"",IF(AND($E$3=6),'Marks Entry 6th'!AH87,IF(AND($E$3=7),'Marks Entry 7th'!AH87,"")))</f>
        <v/>
      </c>
      <c r="BF88" s="66" t="str">
        <f t="shared" si="118"/>
        <v/>
      </c>
      <c r="BG88" s="63">
        <f t="shared" si="119"/>
        <v>0</v>
      </c>
      <c r="BH88" s="68" t="str">
        <f>IF(OR($E88="",$G88=""),"",IF(AND($E$3=6),'Marks Entry 6th'!AI87,IF(AND($E$3=7),'Marks Entry 7th'!AI87,"")))</f>
        <v/>
      </c>
      <c r="BI88" s="68" t="str">
        <f>IF(OR($E88="",$G88=""),"",IF(AND($E$3=6),'Marks Entry 6th'!AJ87,IF(AND($E$3=7),'Marks Entry 7th'!AJ87,"")))</f>
        <v/>
      </c>
      <c r="BJ88" s="66" t="str">
        <f t="shared" si="120"/>
        <v/>
      </c>
      <c r="BK88" s="63" t="str">
        <f t="shared" si="121"/>
        <v/>
      </c>
      <c r="BL88" s="109">
        <f t="shared" si="122"/>
        <v>0</v>
      </c>
      <c r="BM88" s="109" t="str">
        <f t="shared" si="123"/>
        <v/>
      </c>
      <c r="BN88" s="109" t="str">
        <f t="shared" si="124"/>
        <v/>
      </c>
      <c r="BO88" s="109" t="str">
        <f t="shared" si="125"/>
        <v/>
      </c>
      <c r="BP88" s="109" t="str">
        <f t="shared" si="126"/>
        <v/>
      </c>
      <c r="BQ88" s="111" t="str">
        <f t="shared" si="127"/>
        <v/>
      </c>
      <c r="BR88" s="121" t="str">
        <f>IF(OR($E88="",$G88=""),"",IF(AND($E$3=6),'Marks Entry 6th'!AK87,IF(AND($E$3=7),'Marks Entry 7th'!AK87,"")))</f>
        <v/>
      </c>
      <c r="BS88" s="121" t="str">
        <f>IF(OR($E88="",$G88=""),"",IF(AND($E$3=6),'Marks Entry 6th'!AL87,IF(AND($E$3=7),'Marks Entry 7th'!AL87,"")))</f>
        <v/>
      </c>
      <c r="BT88" s="121" t="str">
        <f>IF(OR($E88="",$G88=""),"",IF(AND($E$3=6),'Marks Entry 6th'!AM87,IF(AND($E$3=7),'Marks Entry 7th'!AM87,"")))</f>
        <v/>
      </c>
      <c r="BU88" s="121" t="str">
        <f>IF(OR($E88="",$G88=""),"",IF(AND($E$3=6),'Marks Entry 6th'!AN87,IF(AND($E$3=7),'Marks Entry 7th'!AN87,"")))</f>
        <v/>
      </c>
      <c r="BV88" s="63" t="str">
        <f t="shared" si="128"/>
        <v/>
      </c>
      <c r="BW88" s="121" t="str">
        <f>IF(OR($E88="",$G88=""),"",IF(AND($E$3=6),'Marks Entry 6th'!AO87,IF(AND($E$3=7),'Marks Entry 7th'!AO87,"")))</f>
        <v/>
      </c>
      <c r="BX88" s="121" t="str">
        <f>IF(OR($E88="",$G88=""),"",IF(AND($E$3=6),'Marks Entry 6th'!AP87,IF(AND($E$3=7),'Marks Entry 7th'!AP87,"")))</f>
        <v/>
      </c>
      <c r="BY88" s="66" t="str">
        <f t="shared" si="129"/>
        <v/>
      </c>
      <c r="BZ88" s="63">
        <f t="shared" si="130"/>
        <v>0</v>
      </c>
      <c r="CA88" s="68" t="str">
        <f>IF(OR($E88="",$G88=""),"",IF(AND($E$3=6),'Marks Entry 6th'!AQ87,IF(AND($E$3=7),'Marks Entry 7th'!AQ87,"")))</f>
        <v/>
      </c>
      <c r="CB88" s="68" t="str">
        <f>IF(OR($E88="",$G88=""),"",IF(AND($E$3=6),'Marks Entry 6th'!AR87,IF(AND($E$3=7),'Marks Entry 7th'!AR87,"")))</f>
        <v/>
      </c>
      <c r="CC88" s="66" t="str">
        <f t="shared" si="131"/>
        <v/>
      </c>
      <c r="CD88" s="63" t="str">
        <f t="shared" si="132"/>
        <v/>
      </c>
      <c r="CE88" s="109">
        <f t="shared" si="133"/>
        <v>0</v>
      </c>
      <c r="CF88" s="109" t="str">
        <f t="shared" si="134"/>
        <v/>
      </c>
      <c r="CG88" s="109" t="str">
        <f t="shared" si="135"/>
        <v/>
      </c>
      <c r="CH88" s="109" t="str">
        <f t="shared" si="136"/>
        <v/>
      </c>
      <c r="CI88" s="109" t="str">
        <f t="shared" si="137"/>
        <v/>
      </c>
      <c r="CJ88" s="111" t="str">
        <f t="shared" si="138"/>
        <v/>
      </c>
      <c r="CK88" s="121" t="str">
        <f>IF(OR($E88="",$G88=""),"",IF(AND($E$3=6),'Marks Entry 6th'!AS87,IF(AND($E$3=7),'Marks Entry 7th'!AS87,"")))</f>
        <v/>
      </c>
      <c r="CL88" s="121" t="str">
        <f>IF(OR($E88="",$G88=""),"",IF(AND($E$3=6),'Marks Entry 6th'!AT87,IF(AND($E$3=7),'Marks Entry 7th'!AT87,"")))</f>
        <v/>
      </c>
      <c r="CM88" s="121" t="str">
        <f>IF(OR($E88="",$G88=""),"",IF(AND($E$3=6),'Marks Entry 6th'!AU87,IF(AND($E$3=7),'Marks Entry 7th'!AU87,"")))</f>
        <v/>
      </c>
      <c r="CN88" s="121" t="str">
        <f>IF(OR($E88="",$G88=""),"",IF(AND($E$3=6),'Marks Entry 6th'!AV87,IF(AND($E$3=7),'Marks Entry 7th'!AV87,"")))</f>
        <v/>
      </c>
      <c r="CO88" s="63" t="str">
        <f t="shared" si="139"/>
        <v/>
      </c>
      <c r="CP88" s="121" t="str">
        <f>IF(OR($E88="",$G88=""),"",IF(AND($E$3=6),'Marks Entry 6th'!AW87,IF(AND($E$3=7),'Marks Entry 7th'!AW87,"")))</f>
        <v/>
      </c>
      <c r="CQ88" s="121" t="str">
        <f>IF(OR($E88="",$G88=""),"",IF(AND($E$3=6),'Marks Entry 6th'!AX87,IF(AND($E$3=7),'Marks Entry 7th'!AX87,"")))</f>
        <v/>
      </c>
      <c r="CR88" s="66" t="str">
        <f t="shared" si="140"/>
        <v/>
      </c>
      <c r="CS88" s="63">
        <f t="shared" si="141"/>
        <v>0</v>
      </c>
      <c r="CT88" s="68" t="str">
        <f>IF(OR($E88="",$G88=""),"",IF(AND($E$3=6),'Marks Entry 6th'!AY87,IF(AND($E$3=7),'Marks Entry 7th'!AY87,"")))</f>
        <v/>
      </c>
      <c r="CU88" s="68" t="str">
        <f>IF(OR($E88="",$G88=""),"",IF(AND($E$3=6),'Marks Entry 6th'!AZ87,IF(AND($E$3=7),'Marks Entry 7th'!AZ87,"")))</f>
        <v/>
      </c>
      <c r="CV88" s="66" t="str">
        <f t="shared" si="142"/>
        <v/>
      </c>
      <c r="CW88" s="63" t="str">
        <f t="shared" si="143"/>
        <v/>
      </c>
      <c r="CX88" s="109">
        <f t="shared" si="144"/>
        <v>0</v>
      </c>
      <c r="CY88" s="109" t="str">
        <f t="shared" si="145"/>
        <v/>
      </c>
      <c r="CZ88" s="109" t="str">
        <f t="shared" si="146"/>
        <v/>
      </c>
      <c r="DA88" s="109" t="str">
        <f t="shared" si="147"/>
        <v/>
      </c>
      <c r="DB88" s="109" t="str">
        <f t="shared" si="148"/>
        <v/>
      </c>
      <c r="DC88" s="111" t="str">
        <f t="shared" si="149"/>
        <v/>
      </c>
      <c r="DD88" s="121" t="str">
        <f>IF(OR($E88="",$G88=""),"",IF(AND($E$3=6),'Marks Entry 6th'!BA87,IF(AND($E$3=7),'Marks Entry 7th'!BA87,"")))</f>
        <v/>
      </c>
      <c r="DE88" s="121" t="str">
        <f>IF(OR($E88="",$G88=""),"",IF(AND($E$3=6),'Marks Entry 6th'!BB87,IF(AND($E$3=7),'Marks Entry 7th'!BB87,"")))</f>
        <v/>
      </c>
      <c r="DF88" s="121" t="str">
        <f>IF(OR($E88="",$G88=""),"",IF(AND($E$3=6),'Marks Entry 6th'!BC87,IF(AND($E$3=7),'Marks Entry 7th'!BC87,"")))</f>
        <v/>
      </c>
      <c r="DG88" s="121" t="str">
        <f>IF(OR($E88="",$G88=""),"",IF(AND($E$3=6),'Marks Entry 6th'!BD87,IF(AND($E$3=7),'Marks Entry 7th'!BD87,"")))</f>
        <v/>
      </c>
      <c r="DH88" s="63" t="str">
        <f t="shared" si="150"/>
        <v/>
      </c>
      <c r="DI88" s="121" t="str">
        <f>IF(OR($E88="",$G88=""),"",IF(AND($E$3=6),'Marks Entry 6th'!BE87,IF(AND($E$3=7),'Marks Entry 7th'!BE87,"")))</f>
        <v/>
      </c>
      <c r="DJ88" s="121" t="str">
        <f>IF(OR($E88="",$G88=""),"",IF(AND($E$3=6),'Marks Entry 6th'!BF87,IF(AND($E$3=7),'Marks Entry 7th'!BF87,"")))</f>
        <v/>
      </c>
      <c r="DK88" s="66" t="str">
        <f t="shared" si="151"/>
        <v/>
      </c>
      <c r="DL88" s="63">
        <f t="shared" si="152"/>
        <v>0</v>
      </c>
      <c r="DM88" s="68" t="str">
        <f>IF(OR($E88="",$G88=""),"",IF(AND($E$3=6),'Marks Entry 6th'!BG87,IF(AND($E$3=7),'Marks Entry 7th'!BG87,"")))</f>
        <v/>
      </c>
      <c r="DN88" s="68" t="str">
        <f>IF(OR($E88="",$G88=""),"",IF(AND($E$3=6),'Marks Entry 6th'!BH87,IF(AND($E$3=7),'Marks Entry 7th'!BH87,"")))</f>
        <v/>
      </c>
      <c r="DO88" s="66" t="str">
        <f t="shared" si="153"/>
        <v/>
      </c>
      <c r="DP88" s="63" t="str">
        <f t="shared" si="154"/>
        <v/>
      </c>
      <c r="DQ88" s="109">
        <f t="shared" si="155"/>
        <v>0</v>
      </c>
      <c r="DR88" s="109" t="str">
        <f t="shared" si="156"/>
        <v/>
      </c>
      <c r="DS88" s="109" t="str">
        <f t="shared" si="157"/>
        <v/>
      </c>
      <c r="DT88" s="109" t="str">
        <f t="shared" si="158"/>
        <v/>
      </c>
      <c r="DU88" s="109" t="str">
        <f t="shared" si="159"/>
        <v/>
      </c>
      <c r="DV88" s="111" t="str">
        <f t="shared" si="160"/>
        <v/>
      </c>
      <c r="DW88" s="53" t="str">
        <f>IF(OR($E88="",$G88=""),"",IF(AND($E$3=6),'Marks Entry 6th'!BI87,IF(AND($E$3=7),'Marks Entry 7th'!BI87,"")))</f>
        <v/>
      </c>
      <c r="DX88" s="53" t="str">
        <f>IF(OR($E88="",$G88=""),"",IF(AND($E$3=6),'Marks Entry 6th'!BJ87,IF(AND($E$3=7),'Marks Entry 7th'!BJ87,"")))</f>
        <v/>
      </c>
      <c r="DY88" s="53" t="str">
        <f>IF(OR($E88="",$G88=""),"",IF(AND($E$3=6),'Marks Entry 6th'!BK87,IF(AND($E$3=7),'Marks Entry 7th'!BK87,"")))</f>
        <v/>
      </c>
      <c r="DZ88" s="53" t="str">
        <f>IF(OR($E88="",$G88=""),"",IF(AND($E$3=6),'Marks Entry 6th'!BL87,IF(AND($E$3=7),'Marks Entry 7th'!BL87,"")))</f>
        <v/>
      </c>
      <c r="EA88" s="53" t="str">
        <f>IF(OR($E88="",$G88=""),"",IF(AND($E$3=6),'Marks Entry 6th'!BM87,IF(AND($E$3=7),'Marks Entry 7th'!BM87,"")))</f>
        <v/>
      </c>
      <c r="EB88" s="122" t="str">
        <f t="shared" si="161"/>
        <v/>
      </c>
      <c r="EC88" s="123">
        <f t="shared" si="162"/>
        <v>0</v>
      </c>
      <c r="ED88" s="123" t="str">
        <f t="shared" si="163"/>
        <v/>
      </c>
      <c r="EE88" s="123" t="str">
        <f t="shared" si="164"/>
        <v/>
      </c>
      <c r="EF88" s="110" t="str">
        <f t="shared" si="165"/>
        <v/>
      </c>
      <c r="EG88" s="53" t="str">
        <f>IF(OR($E88="",$G88=""),"",IF(AND($E$3=6),'Marks Entry 6th'!BN87,IF(AND($E$3=7),'Marks Entry 7th'!BN87,"")))</f>
        <v/>
      </c>
      <c r="EH88" s="53" t="str">
        <f>IF(OR($E88="",$G88=""),"",IF(AND($E$3=6),'Marks Entry 6th'!BO87,IF(AND($E$3=7),'Marks Entry 7th'!BO87,"")))</f>
        <v/>
      </c>
      <c r="EI88" s="53" t="str">
        <f>IF(OR($E88="",$G88=""),"",IF(AND($E$3=6),'Marks Entry 6th'!BP87,IF(AND($E$3=7),'Marks Entry 7th'!BP87,"")))</f>
        <v/>
      </c>
      <c r="EJ88" s="53" t="str">
        <f>IF(OR($E88="",$G88=""),"",IF(AND($E$3=6),'Marks Entry 6th'!BQ87,IF(AND($E$3=7),'Marks Entry 7th'!BQ87,"")))</f>
        <v/>
      </c>
      <c r="EK88" s="53" t="str">
        <f>IF(OR($E88="",$G88=""),"",IF(AND($E$3=6),'Marks Entry 6th'!BR87,IF(AND($E$3=7),'Marks Entry 7th'!BR87,"")))</f>
        <v/>
      </c>
      <c r="EL88" s="122" t="str">
        <f t="shared" si="166"/>
        <v/>
      </c>
      <c r="EM88" s="123">
        <f t="shared" si="167"/>
        <v>0</v>
      </c>
      <c r="EN88" s="123" t="str">
        <f t="shared" si="168"/>
        <v/>
      </c>
      <c r="EO88" s="123" t="str">
        <f t="shared" si="169"/>
        <v/>
      </c>
      <c r="EP88" s="110" t="str">
        <f t="shared" si="170"/>
        <v/>
      </c>
      <c r="EQ88" s="53" t="str">
        <f>IF(OR($E88="",$G88=""),"",IF(AND($E$3=6),'Marks Entry 6th'!BS87,IF(AND($E$3=7),'Marks Entry 7th'!BS87,"")))</f>
        <v/>
      </c>
      <c r="ER88" s="53" t="str">
        <f>IF(OR($E88="",$G88=""),"",IF(AND($E$3=6),'Marks Entry 6th'!BT87,IF(AND($E$3=7),'Marks Entry 7th'!BT87,"")))</f>
        <v/>
      </c>
      <c r="ES88" s="53" t="str">
        <f>IF(OR($E88="",$G88=""),"",IF(AND($E$3=6),'Marks Entry 6th'!BU87,IF(AND($E$3=7),'Marks Entry 7th'!BU87,"")))</f>
        <v/>
      </c>
      <c r="ET88" s="53" t="str">
        <f>IF(OR($E88="",$G88=""),"",IF(AND($E$3=6),'Marks Entry 6th'!BV87,IF(AND($E$3=7),'Marks Entry 7th'!BV87,"")))</f>
        <v/>
      </c>
      <c r="EU88" s="53" t="str">
        <f>IF(OR($E88="",$G88=""),"",IF(AND($E$3=6),'Marks Entry 6th'!BW87,IF(AND($E$3=7),'Marks Entry 7th'!BW87,"")))</f>
        <v/>
      </c>
      <c r="EV88" s="122" t="str">
        <f t="shared" si="171"/>
        <v/>
      </c>
      <c r="EW88" s="123">
        <f t="shared" si="172"/>
        <v>0</v>
      </c>
      <c r="EX88" s="123" t="str">
        <f t="shared" si="173"/>
        <v/>
      </c>
      <c r="EY88" s="123" t="str">
        <f t="shared" si="174"/>
        <v/>
      </c>
      <c r="EZ88" s="110" t="str">
        <f t="shared" si="175"/>
        <v/>
      </c>
      <c r="FA88" s="373" t="str">
        <f>IF(OR($E88="",$G88=""),"",IF(AND('Marks Entry 6th'!BX87="",'Marks Entry 7th'!BX87=""),"",IF(AND($E$3=6),'Marks Entry 6th'!BX87,IF(AND($E$3=7),'Marks Entry 7th'!BX87,""))))</f>
        <v/>
      </c>
      <c r="FB88" s="373" t="str">
        <f>IF(OR($E88="",$G88=""),"",IF(AND('Marks Entry 6th'!BY87="",'Marks Entry 7th'!BY87=""),"",IF(AND($E$3=6),'Marks Entry 6th'!BY87,IF(AND($E$3=7),'Marks Entry 7th'!BY87,""))))</f>
        <v/>
      </c>
      <c r="FC88" s="374" t="str">
        <f t="shared" si="176"/>
        <v/>
      </c>
      <c r="FD88" s="110" t="str">
        <f t="shared" si="177"/>
        <v/>
      </c>
      <c r="FE88" s="373" t="str">
        <f>IF(OR($E88="",$G88=""),"",IF(AND('Marks Entry 6th'!BZ87="",'Marks Entry 7th'!BZ87=""),"",IF(AND($E$3=6),'Marks Entry 6th'!BZ87,IF(AND($E$3=7),'Marks Entry 7th'!BZ87,""))))</f>
        <v/>
      </c>
      <c r="FF88" s="373" t="str">
        <f>IF(OR($E88="",$G88=""),"",IF(AND('Marks Entry 6th'!CA87="",'Marks Entry 7th'!CA87=""),"",IF(AND($E$3=6),'Marks Entry 6th'!CA87,IF(AND($E$3=7),'Marks Entry 7th'!CA87,""))))</f>
        <v/>
      </c>
      <c r="FG88" s="374" t="str">
        <f t="shared" si="178"/>
        <v/>
      </c>
      <c r="FH88" s="110" t="str">
        <f t="shared" si="179"/>
        <v/>
      </c>
      <c r="FI88" s="79" t="str">
        <f t="shared" si="180"/>
        <v/>
      </c>
      <c r="FJ88" s="335" t="str">
        <f t="shared" si="181"/>
        <v/>
      </c>
      <c r="FK88" s="85" t="str">
        <f t="shared" si="182"/>
        <v/>
      </c>
      <c r="FL88" s="226" t="str">
        <f t="shared" si="183"/>
        <v/>
      </c>
      <c r="FM88" s="86" t="str">
        <f t="shared" si="184"/>
        <v/>
      </c>
      <c r="FN88" s="334" t="str">
        <f>IFERROR(IF(B88="NSO","NSO",IF(OR(D88="",G88="",F88=""),"",IF(AND(FJ88&gt;=36,'Master sheet'!$D$11="Hindi"),"कक्षा क्रमोन्नत",IF(AND(FJ88&gt;=36,'Master sheet'!$D$11="English"),"Promoted",IF(AND(FJ88&lt;36,'Master sheet'!$D$11="Hindi"),"पुनः परीक्षा","Re-Exam"))))),"")</f>
        <v/>
      </c>
      <c r="FO88" s="54" t="str">
        <f>IF(OR($E88="",$G88=""),"",IF(AND($E$3=6,'Marks Entry 6th'!CB87=""),"",IF(AND($E$3=7,'Marks Entry 7th'!CB87=""),"",IF(AND($E$3=6),'Marks Entry 6th'!CB87,IF(AND($E$3=7),'Marks Entry 7th'!CB87,"")))))</f>
        <v/>
      </c>
      <c r="FP88" s="54" t="str">
        <f>IF(OR($E88="",$G88=""),"",IF(AND($E$3=6,'Marks Entry 6th'!CC87=""),"",IF(AND($E$3=7,'Marks Entry 7th'!CC87=""),"",IF(AND($E$3=6),'Marks Entry 6th'!CC87,IF(AND($E$3=7),'Marks Entry 7th'!CC87,"")))))</f>
        <v/>
      </c>
      <c r="FQ88" s="55"/>
      <c r="FY88" s="57">
        <f>IF(AND($E$3=6),'Marks Entry 6th'!I87,IF(AND($E$3=7),'Marks Entry 7th'!I87,""))</f>
        <v>0</v>
      </c>
      <c r="FZ88" s="57">
        <f t="shared" si="185"/>
        <v>0</v>
      </c>
    </row>
    <row r="89" spans="1:182" ht="18.95" customHeight="1">
      <c r="A89" s="69">
        <v>82</v>
      </c>
      <c r="B89" s="69" t="str">
        <f>IF(OR(FY89=0,FY89=""),"",IF(AND($E$3=6),'Marks Entry 6th'!I88,IF(AND($E$3=7),'Marks Entry 7th'!I88,"")))</f>
        <v/>
      </c>
      <c r="C89" s="70" t="str">
        <f>IF(OR(B89=0,B89=""),"",IF(AND($E$3=6,'Marks Entry 6th'!B88=""),"",IF(AND($E$3=7,'Marks Entry 7th'!B88=""),"",IF(AND($E$3=6,'Marks Entry 6th'!B88),'Marks Entry 6th'!B88,IF(AND($E$3=7),'Marks Entry 7th'!B88,"")))))</f>
        <v/>
      </c>
      <c r="D89" s="70" t="str">
        <f>IF(OR(B89=0,B89=""),"",IF(AND($E$3=6,'Marks Entry 6th'!C88=""),"",IF(AND($E$3=7,'Marks Entry 7th'!C88=""),"",IF(AND($E$3=6),'Marks Entry 6th'!C88,IF(AND($E$3=7),'Marks Entry 7th'!C88,"")))))</f>
        <v/>
      </c>
      <c r="E89" s="307" t="str">
        <f>IF(OR(B89=0,B89=""),"",IF(AND($E$3=6,'Marks Entry 6th'!E88=""),"",IF(AND($E$3=7,'Marks Entry 7th'!E88=""),"",IF(AND($E$3=6),'Marks Entry 6th'!E88,IF(AND($E$3=7),'Marks Entry 7th'!E88,"")))))</f>
        <v/>
      </c>
      <c r="F89" s="70" t="str">
        <f>IF(OR(B89=0,B89=""),"",IF(AND($E$3=6,'Marks Entry 6th'!D88=""),"",IF(AND($E$3=7,'Marks Entry 7th'!D88=""),"",IF(AND($E$3=6),'Marks Entry 6th'!D88,IF(AND($E$3=7),'Marks Entry 7th'!D88,"")))))</f>
        <v/>
      </c>
      <c r="G89" s="306" t="str">
        <f>IF(OR(B89=0,B89=""),"",IF(AND($E$3=6,'Marks Entry 6th'!F88=""),"",IF(AND($E$3=7,'Marks Entry 7th'!F88=""),"",IF(AND($E$3=6),UPPER('Marks Entry 6th'!F88),IF(AND($E$3=7),UPPER('Marks Entry 7th'!F88),"")))))</f>
        <v/>
      </c>
      <c r="H89" s="306" t="str">
        <f>IF(OR(B89=0,B89=""),"",IF(AND($E$3=6,'Marks Entry 6th'!G88=""),"",IF(AND($E$3=7,'Marks Entry 7th'!G88=""),"",IF(AND($E$3=6),UPPER('Marks Entry 6th'!G88),IF(AND($E$3=7),UPPER('Marks Entry 7th'!G88),"")))))</f>
        <v/>
      </c>
      <c r="I89" s="306" t="str">
        <f>IF(OR(B89=0,B89=""),"",IF(AND($E$3=6,'Marks Entry 6th'!H88=""),"",IF(AND($E$3=7,'Marks Entry 7th'!H88=""),"",IF(AND($E$3=6),UPPER('Marks Entry 6th'!H88),IF(AND($E$3=7),UPPER('Marks Entry 7th'!H88),"")))))</f>
        <v/>
      </c>
      <c r="J89" s="65" t="str">
        <f>IF(OR(B89=0,B89=""),"",IF(AND($E$3=6,'Marks Entry 6th'!J88=""),"",IF(AND($E$3=7,'Marks Entry 7th'!J88=""),"",IF(AND($E$3=6),'Marks Entry 6th'!J88,IF(AND($E$3=7),'Marks Entry 7th'!J88,"")))))</f>
        <v/>
      </c>
      <c r="K89" s="65" t="str">
        <f>IF(OR(B89=0,B89=""),"",IF(AND($E$3=6,'Marks Entry 6th'!K88=""),"",IF(AND($E$3=7,'Marks Entry 7th'!K88=""),"",IF(AND($E$3=6),'Marks Entry 6th'!K88,IF(AND($E$3=7),'Marks Entry 7th'!K88,"")))))</f>
        <v/>
      </c>
      <c r="L89" s="121" t="str">
        <f>IF(OR($E89="",$G89=""),"",IF(AND($E$3=6),'Marks Entry 6th'!L88,IF(AND($E$3=7),'Marks Entry 7th'!L88,"")))</f>
        <v/>
      </c>
      <c r="M89" s="121" t="str">
        <f>IF(OR($E89="",$G89=""),"",IF(AND($E$3=6),'Marks Entry 6th'!M88,IF(AND($E$3=7),'Marks Entry 7th'!M88,"")))</f>
        <v/>
      </c>
      <c r="N89" s="121" t="str">
        <f>IF(OR($E89="",$G89=""),"",IF(AND($E$3=6),'Marks Entry 6th'!N88,IF(AND($E$3=7),'Marks Entry 7th'!N88,"")))</f>
        <v/>
      </c>
      <c r="O89" s="121" t="str">
        <f>IF(OR($E89="",$G89=""),"",IF(AND($E$3=6),'Marks Entry 6th'!O88,IF(AND($E$3=7),'Marks Entry 7th'!O88,"")))</f>
        <v/>
      </c>
      <c r="P89" s="63" t="str">
        <f t="shared" si="95"/>
        <v/>
      </c>
      <c r="Q89" s="121" t="str">
        <f>IF(OR($E89="",$G89=""),"",IF(AND($E$3=6),'Marks Entry 6th'!P88,IF(AND($E$3=7),'Marks Entry 7th'!P88,"")))</f>
        <v/>
      </c>
      <c r="R89" s="121" t="str">
        <f>IF(OR($E89="",$G89=""),"",IF(AND($E$3=6),'Marks Entry 6th'!Q88,IF(AND($E$3=7),'Marks Entry 7th'!Q88,"")))</f>
        <v/>
      </c>
      <c r="S89" s="66" t="str">
        <f t="shared" si="96"/>
        <v/>
      </c>
      <c r="T89" s="63">
        <f t="shared" si="97"/>
        <v>0</v>
      </c>
      <c r="U89" s="68" t="str">
        <f>IF(OR($E89="",$G89=""),"",IF(AND($E$3=6),'Marks Entry 6th'!R88,IF(AND($E$3=7),'Marks Entry 7th'!R88,"")))</f>
        <v/>
      </c>
      <c r="V89" s="68" t="str">
        <f>IF(OR($E89="",$G89=""),"",IF(AND($E$3=6),'Marks Entry 6th'!S88,IF(AND($E$3=7),'Marks Entry 7th'!S88,"")))</f>
        <v/>
      </c>
      <c r="W89" s="67" t="str">
        <f t="shared" si="98"/>
        <v/>
      </c>
      <c r="X89" s="63" t="str">
        <f t="shared" si="99"/>
        <v/>
      </c>
      <c r="Y89" s="109">
        <f t="shared" si="100"/>
        <v>0</v>
      </c>
      <c r="Z89" s="109" t="str">
        <f t="shared" si="101"/>
        <v/>
      </c>
      <c r="AA89" s="109" t="str">
        <f t="shared" si="102"/>
        <v/>
      </c>
      <c r="AB89" s="109" t="str">
        <f t="shared" si="103"/>
        <v/>
      </c>
      <c r="AC89" s="109" t="str">
        <f t="shared" si="104"/>
        <v/>
      </c>
      <c r="AD89" s="111" t="str">
        <f t="shared" si="105"/>
        <v/>
      </c>
      <c r="AE89" s="121" t="str">
        <f>IF(OR($E89="",$G89=""),"",IF(AND($E$3=6),'Marks Entry 6th'!T88,IF(AND($E$3=7),'Marks Entry 7th'!T88,"")))</f>
        <v/>
      </c>
      <c r="AF89" s="121" t="str">
        <f>IF(OR($E89="",$G89=""),"",IF(AND($E$3=6),'Marks Entry 6th'!U88,IF(AND($E$3=7),'Marks Entry 7th'!U88,"")))</f>
        <v/>
      </c>
      <c r="AG89" s="121" t="str">
        <f>IF(OR($E89="",$G89=""),"",IF(AND($E$3=6),'Marks Entry 6th'!V88,IF(AND($E$3=7),'Marks Entry 7th'!V88,"")))</f>
        <v/>
      </c>
      <c r="AH89" s="121" t="str">
        <f>IF(OR($E89="",$G89=""),"",IF(AND($E$3=6),'Marks Entry 6th'!W88,IF(AND($E$3=7),'Marks Entry 7th'!W88,"")))</f>
        <v/>
      </c>
      <c r="AI89" s="63" t="str">
        <f t="shared" si="106"/>
        <v/>
      </c>
      <c r="AJ89" s="121" t="str">
        <f>IF(OR($E89="",$G89=""),"",IF(AND($E$3=6),'Marks Entry 6th'!X88,IF(AND($E$3=7),'Marks Entry 7th'!X88,"")))</f>
        <v/>
      </c>
      <c r="AK89" s="121" t="str">
        <f>IF(OR($E89="",$G89=""),"",IF(AND($E$3=6),'Marks Entry 6th'!Y88,IF(AND($E$3=7),'Marks Entry 7th'!Y88,"")))</f>
        <v/>
      </c>
      <c r="AL89" s="66" t="str">
        <f t="shared" si="107"/>
        <v/>
      </c>
      <c r="AM89" s="63">
        <f t="shared" si="108"/>
        <v>0</v>
      </c>
      <c r="AN89" s="68" t="str">
        <f>IF(OR($E89="",$G89=""),"",IF(AND($E$3=6),'Marks Entry 6th'!Z88,IF(AND($E$3=7),'Marks Entry 7th'!Z88,"")))</f>
        <v/>
      </c>
      <c r="AO89" s="68" t="str">
        <f>IF(OR($E89="",$G89=""),"",IF(AND($E$3=6),'Marks Entry 6th'!AA88,IF(AND($E$3=7),'Marks Entry 7th'!AA88,"")))</f>
        <v/>
      </c>
      <c r="AP89" s="66" t="str">
        <f t="shared" si="109"/>
        <v/>
      </c>
      <c r="AQ89" s="63" t="str">
        <f t="shared" si="110"/>
        <v/>
      </c>
      <c r="AR89" s="109">
        <f t="shared" si="111"/>
        <v>0</v>
      </c>
      <c r="AS89" s="109" t="str">
        <f t="shared" si="112"/>
        <v/>
      </c>
      <c r="AT89" s="109" t="str">
        <f t="shared" si="113"/>
        <v/>
      </c>
      <c r="AU89" s="109" t="str">
        <f t="shared" si="114"/>
        <v/>
      </c>
      <c r="AV89" s="109" t="str">
        <f t="shared" si="115"/>
        <v/>
      </c>
      <c r="AW89" s="111" t="str">
        <f t="shared" si="116"/>
        <v/>
      </c>
      <c r="AX89" s="314" t="str">
        <f>IF(OR($E89="",$G89=""),"",IF(AND($E$3=6),'Marks Entry 6th'!AB88,IF(AND($E$3=7),'Marks Entry 7th'!AB88,"")))</f>
        <v/>
      </c>
      <c r="AY89" s="121" t="str">
        <f>IF(OR($E89="",$G89=""),"",IF(AND($E$3=6),'Marks Entry 6th'!AC88,IF(AND($E$3=7),'Marks Entry 7th'!AC88,"")))</f>
        <v/>
      </c>
      <c r="AZ89" s="121" t="str">
        <f>IF(OR($E89="",$G89=""),"",IF(AND($E$3=6),'Marks Entry 6th'!AD88,IF(AND($E$3=7),'Marks Entry 7th'!AD88,"")))</f>
        <v/>
      </c>
      <c r="BA89" s="121" t="str">
        <f>IF(OR($E89="",$G89=""),"",IF(AND($E$3=6),'Marks Entry 6th'!AE88,IF(AND($E$3=7),'Marks Entry 7th'!AE88,"")))</f>
        <v/>
      </c>
      <c r="BB89" s="121" t="str">
        <f>IF(OR($E89="",$G89=""),"",IF(AND($E$3=6),'Marks Entry 6th'!AF88,IF(AND($E$3=7),'Marks Entry 7th'!AF88,"")))</f>
        <v/>
      </c>
      <c r="BC89" s="63" t="str">
        <f t="shared" si="117"/>
        <v/>
      </c>
      <c r="BD89" s="121" t="str">
        <f>IF(OR($E89="",$G89=""),"",IF(AND($E$3=6),'Marks Entry 6th'!AG88,IF(AND($E$3=7),'Marks Entry 7th'!AG88,"")))</f>
        <v/>
      </c>
      <c r="BE89" s="121" t="str">
        <f>IF(OR($E89="",$G89=""),"",IF(AND($E$3=6),'Marks Entry 6th'!AH88,IF(AND($E$3=7),'Marks Entry 7th'!AH88,"")))</f>
        <v/>
      </c>
      <c r="BF89" s="66" t="str">
        <f t="shared" si="118"/>
        <v/>
      </c>
      <c r="BG89" s="63">
        <f t="shared" si="119"/>
        <v>0</v>
      </c>
      <c r="BH89" s="68" t="str">
        <f>IF(OR($E89="",$G89=""),"",IF(AND($E$3=6),'Marks Entry 6th'!AI88,IF(AND($E$3=7),'Marks Entry 7th'!AI88,"")))</f>
        <v/>
      </c>
      <c r="BI89" s="68" t="str">
        <f>IF(OR($E89="",$G89=""),"",IF(AND($E$3=6),'Marks Entry 6th'!AJ88,IF(AND($E$3=7),'Marks Entry 7th'!AJ88,"")))</f>
        <v/>
      </c>
      <c r="BJ89" s="66" t="str">
        <f t="shared" si="120"/>
        <v/>
      </c>
      <c r="BK89" s="63" t="str">
        <f t="shared" si="121"/>
        <v/>
      </c>
      <c r="BL89" s="109">
        <f t="shared" si="122"/>
        <v>0</v>
      </c>
      <c r="BM89" s="109" t="str">
        <f t="shared" si="123"/>
        <v/>
      </c>
      <c r="BN89" s="109" t="str">
        <f t="shared" si="124"/>
        <v/>
      </c>
      <c r="BO89" s="109" t="str">
        <f t="shared" si="125"/>
        <v/>
      </c>
      <c r="BP89" s="109" t="str">
        <f t="shared" si="126"/>
        <v/>
      </c>
      <c r="BQ89" s="111" t="str">
        <f t="shared" si="127"/>
        <v/>
      </c>
      <c r="BR89" s="121" t="str">
        <f>IF(OR($E89="",$G89=""),"",IF(AND($E$3=6),'Marks Entry 6th'!AK88,IF(AND($E$3=7),'Marks Entry 7th'!AK88,"")))</f>
        <v/>
      </c>
      <c r="BS89" s="121" t="str">
        <f>IF(OR($E89="",$G89=""),"",IF(AND($E$3=6),'Marks Entry 6th'!AL88,IF(AND($E$3=7),'Marks Entry 7th'!AL88,"")))</f>
        <v/>
      </c>
      <c r="BT89" s="121" t="str">
        <f>IF(OR($E89="",$G89=""),"",IF(AND($E$3=6),'Marks Entry 6th'!AM88,IF(AND($E$3=7),'Marks Entry 7th'!AM88,"")))</f>
        <v/>
      </c>
      <c r="BU89" s="121" t="str">
        <f>IF(OR($E89="",$G89=""),"",IF(AND($E$3=6),'Marks Entry 6th'!AN88,IF(AND($E$3=7),'Marks Entry 7th'!AN88,"")))</f>
        <v/>
      </c>
      <c r="BV89" s="63" t="str">
        <f t="shared" si="128"/>
        <v/>
      </c>
      <c r="BW89" s="121" t="str">
        <f>IF(OR($E89="",$G89=""),"",IF(AND($E$3=6),'Marks Entry 6th'!AO88,IF(AND($E$3=7),'Marks Entry 7th'!AO88,"")))</f>
        <v/>
      </c>
      <c r="BX89" s="121" t="str">
        <f>IF(OR($E89="",$G89=""),"",IF(AND($E$3=6),'Marks Entry 6th'!AP88,IF(AND($E$3=7),'Marks Entry 7th'!AP88,"")))</f>
        <v/>
      </c>
      <c r="BY89" s="66" t="str">
        <f t="shared" si="129"/>
        <v/>
      </c>
      <c r="BZ89" s="63">
        <f t="shared" si="130"/>
        <v>0</v>
      </c>
      <c r="CA89" s="68" t="str">
        <f>IF(OR($E89="",$G89=""),"",IF(AND($E$3=6),'Marks Entry 6th'!AQ88,IF(AND($E$3=7),'Marks Entry 7th'!AQ88,"")))</f>
        <v/>
      </c>
      <c r="CB89" s="68" t="str">
        <f>IF(OR($E89="",$G89=""),"",IF(AND($E$3=6),'Marks Entry 6th'!AR88,IF(AND($E$3=7),'Marks Entry 7th'!AR88,"")))</f>
        <v/>
      </c>
      <c r="CC89" s="66" t="str">
        <f t="shared" si="131"/>
        <v/>
      </c>
      <c r="CD89" s="63" t="str">
        <f t="shared" si="132"/>
        <v/>
      </c>
      <c r="CE89" s="109">
        <f t="shared" si="133"/>
        <v>0</v>
      </c>
      <c r="CF89" s="109" t="str">
        <f t="shared" si="134"/>
        <v/>
      </c>
      <c r="CG89" s="109" t="str">
        <f t="shared" si="135"/>
        <v/>
      </c>
      <c r="CH89" s="109" t="str">
        <f t="shared" si="136"/>
        <v/>
      </c>
      <c r="CI89" s="109" t="str">
        <f t="shared" si="137"/>
        <v/>
      </c>
      <c r="CJ89" s="111" t="str">
        <f t="shared" si="138"/>
        <v/>
      </c>
      <c r="CK89" s="121" t="str">
        <f>IF(OR($E89="",$G89=""),"",IF(AND($E$3=6),'Marks Entry 6th'!AS88,IF(AND($E$3=7),'Marks Entry 7th'!AS88,"")))</f>
        <v/>
      </c>
      <c r="CL89" s="121" t="str">
        <f>IF(OR($E89="",$G89=""),"",IF(AND($E$3=6),'Marks Entry 6th'!AT88,IF(AND($E$3=7),'Marks Entry 7th'!AT88,"")))</f>
        <v/>
      </c>
      <c r="CM89" s="121" t="str">
        <f>IF(OR($E89="",$G89=""),"",IF(AND($E$3=6),'Marks Entry 6th'!AU88,IF(AND($E$3=7),'Marks Entry 7th'!AU88,"")))</f>
        <v/>
      </c>
      <c r="CN89" s="121" t="str">
        <f>IF(OR($E89="",$G89=""),"",IF(AND($E$3=6),'Marks Entry 6th'!AV88,IF(AND($E$3=7),'Marks Entry 7th'!AV88,"")))</f>
        <v/>
      </c>
      <c r="CO89" s="63" t="str">
        <f t="shared" si="139"/>
        <v/>
      </c>
      <c r="CP89" s="121" t="str">
        <f>IF(OR($E89="",$G89=""),"",IF(AND($E$3=6),'Marks Entry 6th'!AW88,IF(AND($E$3=7),'Marks Entry 7th'!AW88,"")))</f>
        <v/>
      </c>
      <c r="CQ89" s="121" t="str">
        <f>IF(OR($E89="",$G89=""),"",IF(AND($E$3=6),'Marks Entry 6th'!AX88,IF(AND($E$3=7),'Marks Entry 7th'!AX88,"")))</f>
        <v/>
      </c>
      <c r="CR89" s="66" t="str">
        <f t="shared" si="140"/>
        <v/>
      </c>
      <c r="CS89" s="63">
        <f t="shared" si="141"/>
        <v>0</v>
      </c>
      <c r="CT89" s="68" t="str">
        <f>IF(OR($E89="",$G89=""),"",IF(AND($E$3=6),'Marks Entry 6th'!AY88,IF(AND($E$3=7),'Marks Entry 7th'!AY88,"")))</f>
        <v/>
      </c>
      <c r="CU89" s="68" t="str">
        <f>IF(OR($E89="",$G89=""),"",IF(AND($E$3=6),'Marks Entry 6th'!AZ88,IF(AND($E$3=7),'Marks Entry 7th'!AZ88,"")))</f>
        <v/>
      </c>
      <c r="CV89" s="66" t="str">
        <f t="shared" si="142"/>
        <v/>
      </c>
      <c r="CW89" s="63" t="str">
        <f t="shared" si="143"/>
        <v/>
      </c>
      <c r="CX89" s="109">
        <f t="shared" si="144"/>
        <v>0</v>
      </c>
      <c r="CY89" s="109" t="str">
        <f t="shared" si="145"/>
        <v/>
      </c>
      <c r="CZ89" s="109" t="str">
        <f t="shared" si="146"/>
        <v/>
      </c>
      <c r="DA89" s="109" t="str">
        <f t="shared" si="147"/>
        <v/>
      </c>
      <c r="DB89" s="109" t="str">
        <f t="shared" si="148"/>
        <v/>
      </c>
      <c r="DC89" s="111" t="str">
        <f t="shared" si="149"/>
        <v/>
      </c>
      <c r="DD89" s="121" t="str">
        <f>IF(OR($E89="",$G89=""),"",IF(AND($E$3=6),'Marks Entry 6th'!BA88,IF(AND($E$3=7),'Marks Entry 7th'!BA88,"")))</f>
        <v/>
      </c>
      <c r="DE89" s="121" t="str">
        <f>IF(OR($E89="",$G89=""),"",IF(AND($E$3=6),'Marks Entry 6th'!BB88,IF(AND($E$3=7),'Marks Entry 7th'!BB88,"")))</f>
        <v/>
      </c>
      <c r="DF89" s="121" t="str">
        <f>IF(OR($E89="",$G89=""),"",IF(AND($E$3=6),'Marks Entry 6th'!BC88,IF(AND($E$3=7),'Marks Entry 7th'!BC88,"")))</f>
        <v/>
      </c>
      <c r="DG89" s="121" t="str">
        <f>IF(OR($E89="",$G89=""),"",IF(AND($E$3=6),'Marks Entry 6th'!BD88,IF(AND($E$3=7),'Marks Entry 7th'!BD88,"")))</f>
        <v/>
      </c>
      <c r="DH89" s="63" t="str">
        <f t="shared" si="150"/>
        <v/>
      </c>
      <c r="DI89" s="121" t="str">
        <f>IF(OR($E89="",$G89=""),"",IF(AND($E$3=6),'Marks Entry 6th'!BE88,IF(AND($E$3=7),'Marks Entry 7th'!BE88,"")))</f>
        <v/>
      </c>
      <c r="DJ89" s="121" t="str">
        <f>IF(OR($E89="",$G89=""),"",IF(AND($E$3=6),'Marks Entry 6th'!BF88,IF(AND($E$3=7),'Marks Entry 7th'!BF88,"")))</f>
        <v/>
      </c>
      <c r="DK89" s="66" t="str">
        <f t="shared" si="151"/>
        <v/>
      </c>
      <c r="DL89" s="63">
        <f t="shared" si="152"/>
        <v>0</v>
      </c>
      <c r="DM89" s="68" t="str">
        <f>IF(OR($E89="",$G89=""),"",IF(AND($E$3=6),'Marks Entry 6th'!BG88,IF(AND($E$3=7),'Marks Entry 7th'!BG88,"")))</f>
        <v/>
      </c>
      <c r="DN89" s="68" t="str">
        <f>IF(OR($E89="",$G89=""),"",IF(AND($E$3=6),'Marks Entry 6th'!BH88,IF(AND($E$3=7),'Marks Entry 7th'!BH88,"")))</f>
        <v/>
      </c>
      <c r="DO89" s="66" t="str">
        <f t="shared" si="153"/>
        <v/>
      </c>
      <c r="DP89" s="63" t="str">
        <f t="shared" si="154"/>
        <v/>
      </c>
      <c r="DQ89" s="109">
        <f t="shared" si="155"/>
        <v>0</v>
      </c>
      <c r="DR89" s="109" t="str">
        <f t="shared" si="156"/>
        <v/>
      </c>
      <c r="DS89" s="109" t="str">
        <f t="shared" si="157"/>
        <v/>
      </c>
      <c r="DT89" s="109" t="str">
        <f t="shared" si="158"/>
        <v/>
      </c>
      <c r="DU89" s="109" t="str">
        <f t="shared" si="159"/>
        <v/>
      </c>
      <c r="DV89" s="111" t="str">
        <f t="shared" si="160"/>
        <v/>
      </c>
      <c r="DW89" s="53" t="str">
        <f>IF(OR($E89="",$G89=""),"",IF(AND($E$3=6),'Marks Entry 6th'!BI88,IF(AND($E$3=7),'Marks Entry 7th'!BI88,"")))</f>
        <v/>
      </c>
      <c r="DX89" s="53" t="str">
        <f>IF(OR($E89="",$G89=""),"",IF(AND($E$3=6),'Marks Entry 6th'!BJ88,IF(AND($E$3=7),'Marks Entry 7th'!BJ88,"")))</f>
        <v/>
      </c>
      <c r="DY89" s="53" t="str">
        <f>IF(OR($E89="",$G89=""),"",IF(AND($E$3=6),'Marks Entry 6th'!BK88,IF(AND($E$3=7),'Marks Entry 7th'!BK88,"")))</f>
        <v/>
      </c>
      <c r="DZ89" s="53" t="str">
        <f>IF(OR($E89="",$G89=""),"",IF(AND($E$3=6),'Marks Entry 6th'!BL88,IF(AND($E$3=7),'Marks Entry 7th'!BL88,"")))</f>
        <v/>
      </c>
      <c r="EA89" s="53" t="str">
        <f>IF(OR($E89="",$G89=""),"",IF(AND($E$3=6),'Marks Entry 6th'!BM88,IF(AND($E$3=7),'Marks Entry 7th'!BM88,"")))</f>
        <v/>
      </c>
      <c r="EB89" s="122" t="str">
        <f t="shared" si="161"/>
        <v/>
      </c>
      <c r="EC89" s="123">
        <f t="shared" si="162"/>
        <v>0</v>
      </c>
      <c r="ED89" s="123" t="str">
        <f t="shared" si="163"/>
        <v/>
      </c>
      <c r="EE89" s="123" t="str">
        <f t="shared" si="164"/>
        <v/>
      </c>
      <c r="EF89" s="110" t="str">
        <f t="shared" si="165"/>
        <v/>
      </c>
      <c r="EG89" s="53" t="str">
        <f>IF(OR($E89="",$G89=""),"",IF(AND($E$3=6),'Marks Entry 6th'!BN88,IF(AND($E$3=7),'Marks Entry 7th'!BN88,"")))</f>
        <v/>
      </c>
      <c r="EH89" s="53" t="str">
        <f>IF(OR($E89="",$G89=""),"",IF(AND($E$3=6),'Marks Entry 6th'!BO88,IF(AND($E$3=7),'Marks Entry 7th'!BO88,"")))</f>
        <v/>
      </c>
      <c r="EI89" s="53" t="str">
        <f>IF(OR($E89="",$G89=""),"",IF(AND($E$3=6),'Marks Entry 6th'!BP88,IF(AND($E$3=7),'Marks Entry 7th'!BP88,"")))</f>
        <v/>
      </c>
      <c r="EJ89" s="53" t="str">
        <f>IF(OR($E89="",$G89=""),"",IF(AND($E$3=6),'Marks Entry 6th'!BQ88,IF(AND($E$3=7),'Marks Entry 7th'!BQ88,"")))</f>
        <v/>
      </c>
      <c r="EK89" s="53" t="str">
        <f>IF(OR($E89="",$G89=""),"",IF(AND($E$3=6),'Marks Entry 6th'!BR88,IF(AND($E$3=7),'Marks Entry 7th'!BR88,"")))</f>
        <v/>
      </c>
      <c r="EL89" s="122" t="str">
        <f t="shared" si="166"/>
        <v/>
      </c>
      <c r="EM89" s="123">
        <f t="shared" si="167"/>
        <v>0</v>
      </c>
      <c r="EN89" s="123" t="str">
        <f t="shared" si="168"/>
        <v/>
      </c>
      <c r="EO89" s="123" t="str">
        <f t="shared" si="169"/>
        <v/>
      </c>
      <c r="EP89" s="110" t="str">
        <f t="shared" si="170"/>
        <v/>
      </c>
      <c r="EQ89" s="53" t="str">
        <f>IF(OR($E89="",$G89=""),"",IF(AND($E$3=6),'Marks Entry 6th'!BS88,IF(AND($E$3=7),'Marks Entry 7th'!BS88,"")))</f>
        <v/>
      </c>
      <c r="ER89" s="53" t="str">
        <f>IF(OR($E89="",$G89=""),"",IF(AND($E$3=6),'Marks Entry 6th'!BT88,IF(AND($E$3=7),'Marks Entry 7th'!BT88,"")))</f>
        <v/>
      </c>
      <c r="ES89" s="53" t="str">
        <f>IF(OR($E89="",$G89=""),"",IF(AND($E$3=6),'Marks Entry 6th'!BU88,IF(AND($E$3=7),'Marks Entry 7th'!BU88,"")))</f>
        <v/>
      </c>
      <c r="ET89" s="53" t="str">
        <f>IF(OR($E89="",$G89=""),"",IF(AND($E$3=6),'Marks Entry 6th'!BV88,IF(AND($E$3=7),'Marks Entry 7th'!BV88,"")))</f>
        <v/>
      </c>
      <c r="EU89" s="53" t="str">
        <f>IF(OR($E89="",$G89=""),"",IF(AND($E$3=6),'Marks Entry 6th'!BW88,IF(AND($E$3=7),'Marks Entry 7th'!BW88,"")))</f>
        <v/>
      </c>
      <c r="EV89" s="122" t="str">
        <f t="shared" si="171"/>
        <v/>
      </c>
      <c r="EW89" s="123">
        <f t="shared" si="172"/>
        <v>0</v>
      </c>
      <c r="EX89" s="123" t="str">
        <f t="shared" si="173"/>
        <v/>
      </c>
      <c r="EY89" s="123" t="str">
        <f t="shared" si="174"/>
        <v/>
      </c>
      <c r="EZ89" s="110" t="str">
        <f t="shared" si="175"/>
        <v/>
      </c>
      <c r="FA89" s="373" t="str">
        <f>IF(OR($E89="",$G89=""),"",IF(AND('Marks Entry 6th'!BX88="",'Marks Entry 7th'!BX88=""),"",IF(AND($E$3=6),'Marks Entry 6th'!BX88,IF(AND($E$3=7),'Marks Entry 7th'!BX88,""))))</f>
        <v/>
      </c>
      <c r="FB89" s="373" t="str">
        <f>IF(OR($E89="",$G89=""),"",IF(AND('Marks Entry 6th'!BY88="",'Marks Entry 7th'!BY88=""),"",IF(AND($E$3=6),'Marks Entry 6th'!BY88,IF(AND($E$3=7),'Marks Entry 7th'!BY88,""))))</f>
        <v/>
      </c>
      <c r="FC89" s="374" t="str">
        <f t="shared" si="176"/>
        <v/>
      </c>
      <c r="FD89" s="110" t="str">
        <f t="shared" si="177"/>
        <v/>
      </c>
      <c r="FE89" s="373" t="str">
        <f>IF(OR($E89="",$G89=""),"",IF(AND('Marks Entry 6th'!BZ88="",'Marks Entry 7th'!BZ88=""),"",IF(AND($E$3=6),'Marks Entry 6th'!BZ88,IF(AND($E$3=7),'Marks Entry 7th'!BZ88,""))))</f>
        <v/>
      </c>
      <c r="FF89" s="373" t="str">
        <f>IF(OR($E89="",$G89=""),"",IF(AND('Marks Entry 6th'!CA88="",'Marks Entry 7th'!CA88=""),"",IF(AND($E$3=6),'Marks Entry 6th'!CA88,IF(AND($E$3=7),'Marks Entry 7th'!CA88,""))))</f>
        <v/>
      </c>
      <c r="FG89" s="374" t="str">
        <f t="shared" si="178"/>
        <v/>
      </c>
      <c r="FH89" s="110" t="str">
        <f t="shared" si="179"/>
        <v/>
      </c>
      <c r="FI89" s="79" t="str">
        <f t="shared" si="180"/>
        <v/>
      </c>
      <c r="FJ89" s="335" t="str">
        <f t="shared" si="181"/>
        <v/>
      </c>
      <c r="FK89" s="85" t="str">
        <f t="shared" si="182"/>
        <v/>
      </c>
      <c r="FL89" s="226" t="str">
        <f t="shared" si="183"/>
        <v/>
      </c>
      <c r="FM89" s="86" t="str">
        <f t="shared" si="184"/>
        <v/>
      </c>
      <c r="FN89" s="334" t="str">
        <f>IFERROR(IF(B89="NSO","NSO",IF(OR(D89="",G89="",F89=""),"",IF(AND(FJ89&gt;=36,'Master sheet'!$D$11="Hindi"),"कक्षा क्रमोन्नत",IF(AND(FJ89&gt;=36,'Master sheet'!$D$11="English"),"Promoted",IF(AND(FJ89&lt;36,'Master sheet'!$D$11="Hindi"),"पुनः परीक्षा","Re-Exam"))))),"")</f>
        <v/>
      </c>
      <c r="FO89" s="54" t="str">
        <f>IF(OR($E89="",$G89=""),"",IF(AND($E$3=6,'Marks Entry 6th'!CB88=""),"",IF(AND($E$3=7,'Marks Entry 7th'!CB88=""),"",IF(AND($E$3=6),'Marks Entry 6th'!CB88,IF(AND($E$3=7),'Marks Entry 7th'!CB88,"")))))</f>
        <v/>
      </c>
      <c r="FP89" s="54" t="str">
        <f>IF(OR($E89="",$G89=""),"",IF(AND($E$3=6,'Marks Entry 6th'!CC88=""),"",IF(AND($E$3=7,'Marks Entry 7th'!CC88=""),"",IF(AND($E$3=6),'Marks Entry 6th'!CC88,IF(AND($E$3=7),'Marks Entry 7th'!CC88,"")))))</f>
        <v/>
      </c>
      <c r="FQ89" s="55"/>
      <c r="FY89" s="57">
        <f>IF(AND($E$3=6),'Marks Entry 6th'!I88,IF(AND($E$3=7),'Marks Entry 7th'!I88,""))</f>
        <v>0</v>
      </c>
      <c r="FZ89" s="57">
        <f t="shared" si="185"/>
        <v>0</v>
      </c>
    </row>
    <row r="90" spans="1:182" ht="18.95" customHeight="1">
      <c r="A90" s="69">
        <v>83</v>
      </c>
      <c r="B90" s="69" t="str">
        <f>IF(OR(FY90=0,FY90=""),"",IF(AND($E$3=6),'Marks Entry 6th'!I89,IF(AND($E$3=7),'Marks Entry 7th'!I89,"")))</f>
        <v/>
      </c>
      <c r="C90" s="70" t="str">
        <f>IF(OR(B90=0,B90=""),"",IF(AND($E$3=6,'Marks Entry 6th'!B89=""),"",IF(AND($E$3=7,'Marks Entry 7th'!B89=""),"",IF(AND($E$3=6,'Marks Entry 6th'!B89),'Marks Entry 6th'!B89,IF(AND($E$3=7),'Marks Entry 7th'!B89,"")))))</f>
        <v/>
      </c>
      <c r="D90" s="70" t="str">
        <f>IF(OR(B90=0,B90=""),"",IF(AND($E$3=6,'Marks Entry 6th'!C89=""),"",IF(AND($E$3=7,'Marks Entry 7th'!C89=""),"",IF(AND($E$3=6),'Marks Entry 6th'!C89,IF(AND($E$3=7),'Marks Entry 7th'!C89,"")))))</f>
        <v/>
      </c>
      <c r="E90" s="307" t="str">
        <f>IF(OR(B90=0,B90=""),"",IF(AND($E$3=6,'Marks Entry 6th'!E89=""),"",IF(AND($E$3=7,'Marks Entry 7th'!E89=""),"",IF(AND($E$3=6),'Marks Entry 6th'!E89,IF(AND($E$3=7),'Marks Entry 7th'!E89,"")))))</f>
        <v/>
      </c>
      <c r="F90" s="70" t="str">
        <f>IF(OR(B90=0,B90=""),"",IF(AND($E$3=6,'Marks Entry 6th'!D89=""),"",IF(AND($E$3=7,'Marks Entry 7th'!D89=""),"",IF(AND($E$3=6),'Marks Entry 6th'!D89,IF(AND($E$3=7),'Marks Entry 7th'!D89,"")))))</f>
        <v/>
      </c>
      <c r="G90" s="306" t="str">
        <f>IF(OR(B90=0,B90=""),"",IF(AND($E$3=6,'Marks Entry 6th'!F89=""),"",IF(AND($E$3=7,'Marks Entry 7th'!F89=""),"",IF(AND($E$3=6),UPPER('Marks Entry 6th'!F89),IF(AND($E$3=7),UPPER('Marks Entry 7th'!F89),"")))))</f>
        <v/>
      </c>
      <c r="H90" s="306" t="str">
        <f>IF(OR(B90=0,B90=""),"",IF(AND($E$3=6,'Marks Entry 6th'!G89=""),"",IF(AND($E$3=7,'Marks Entry 7th'!G89=""),"",IF(AND($E$3=6),UPPER('Marks Entry 6th'!G89),IF(AND($E$3=7),UPPER('Marks Entry 7th'!G89),"")))))</f>
        <v/>
      </c>
      <c r="I90" s="306" t="str">
        <f>IF(OR(B90=0,B90=""),"",IF(AND($E$3=6,'Marks Entry 6th'!H89=""),"",IF(AND($E$3=7,'Marks Entry 7th'!H89=""),"",IF(AND($E$3=6),UPPER('Marks Entry 6th'!H89),IF(AND($E$3=7),UPPER('Marks Entry 7th'!H89),"")))))</f>
        <v/>
      </c>
      <c r="J90" s="65" t="str">
        <f>IF(OR(B90=0,B90=""),"",IF(AND($E$3=6,'Marks Entry 6th'!J89=""),"",IF(AND($E$3=7,'Marks Entry 7th'!J89=""),"",IF(AND($E$3=6),'Marks Entry 6th'!J89,IF(AND($E$3=7),'Marks Entry 7th'!J89,"")))))</f>
        <v/>
      </c>
      <c r="K90" s="65" t="str">
        <f>IF(OR(B90=0,B90=""),"",IF(AND($E$3=6,'Marks Entry 6th'!K89=""),"",IF(AND($E$3=7,'Marks Entry 7th'!K89=""),"",IF(AND($E$3=6),'Marks Entry 6th'!K89,IF(AND($E$3=7),'Marks Entry 7th'!K89,"")))))</f>
        <v/>
      </c>
      <c r="L90" s="121" t="str">
        <f>IF(OR($E90="",$G90=""),"",IF(AND($E$3=6),'Marks Entry 6th'!L89,IF(AND($E$3=7),'Marks Entry 7th'!L89,"")))</f>
        <v/>
      </c>
      <c r="M90" s="121" t="str">
        <f>IF(OR($E90="",$G90=""),"",IF(AND($E$3=6),'Marks Entry 6th'!M89,IF(AND($E$3=7),'Marks Entry 7th'!M89,"")))</f>
        <v/>
      </c>
      <c r="N90" s="121" t="str">
        <f>IF(OR($E90="",$G90=""),"",IF(AND($E$3=6),'Marks Entry 6th'!N89,IF(AND($E$3=7),'Marks Entry 7th'!N89,"")))</f>
        <v/>
      </c>
      <c r="O90" s="121" t="str">
        <f>IF(OR($E90="",$G90=""),"",IF(AND($E$3=6),'Marks Entry 6th'!O89,IF(AND($E$3=7),'Marks Entry 7th'!O89,"")))</f>
        <v/>
      </c>
      <c r="P90" s="63" t="str">
        <f t="shared" si="95"/>
        <v/>
      </c>
      <c r="Q90" s="121" t="str">
        <f>IF(OR($E90="",$G90=""),"",IF(AND($E$3=6),'Marks Entry 6th'!P89,IF(AND($E$3=7),'Marks Entry 7th'!P89,"")))</f>
        <v/>
      </c>
      <c r="R90" s="121" t="str">
        <f>IF(OR($E90="",$G90=""),"",IF(AND($E$3=6),'Marks Entry 6th'!Q89,IF(AND($E$3=7),'Marks Entry 7th'!Q89,"")))</f>
        <v/>
      </c>
      <c r="S90" s="66" t="str">
        <f t="shared" si="96"/>
        <v/>
      </c>
      <c r="T90" s="63">
        <f t="shared" si="97"/>
        <v>0</v>
      </c>
      <c r="U90" s="68" t="str">
        <f>IF(OR($E90="",$G90=""),"",IF(AND($E$3=6),'Marks Entry 6th'!R89,IF(AND($E$3=7),'Marks Entry 7th'!R89,"")))</f>
        <v/>
      </c>
      <c r="V90" s="68" t="str">
        <f>IF(OR($E90="",$G90=""),"",IF(AND($E$3=6),'Marks Entry 6th'!S89,IF(AND($E$3=7),'Marks Entry 7th'!S89,"")))</f>
        <v/>
      </c>
      <c r="W90" s="67" t="str">
        <f t="shared" si="98"/>
        <v/>
      </c>
      <c r="X90" s="63" t="str">
        <f t="shared" si="99"/>
        <v/>
      </c>
      <c r="Y90" s="109">
        <f t="shared" si="100"/>
        <v>0</v>
      </c>
      <c r="Z90" s="109" t="str">
        <f t="shared" si="101"/>
        <v/>
      </c>
      <c r="AA90" s="109" t="str">
        <f t="shared" si="102"/>
        <v/>
      </c>
      <c r="AB90" s="109" t="str">
        <f t="shared" si="103"/>
        <v/>
      </c>
      <c r="AC90" s="109" t="str">
        <f t="shared" si="104"/>
        <v/>
      </c>
      <c r="AD90" s="111" t="str">
        <f t="shared" si="105"/>
        <v/>
      </c>
      <c r="AE90" s="121" t="str">
        <f>IF(OR($E90="",$G90=""),"",IF(AND($E$3=6),'Marks Entry 6th'!T89,IF(AND($E$3=7),'Marks Entry 7th'!T89,"")))</f>
        <v/>
      </c>
      <c r="AF90" s="121" t="str">
        <f>IF(OR($E90="",$G90=""),"",IF(AND($E$3=6),'Marks Entry 6th'!U89,IF(AND($E$3=7),'Marks Entry 7th'!U89,"")))</f>
        <v/>
      </c>
      <c r="AG90" s="121" t="str">
        <f>IF(OR($E90="",$G90=""),"",IF(AND($E$3=6),'Marks Entry 6th'!V89,IF(AND($E$3=7),'Marks Entry 7th'!V89,"")))</f>
        <v/>
      </c>
      <c r="AH90" s="121" t="str">
        <f>IF(OR($E90="",$G90=""),"",IF(AND($E$3=6),'Marks Entry 6th'!W89,IF(AND($E$3=7),'Marks Entry 7th'!W89,"")))</f>
        <v/>
      </c>
      <c r="AI90" s="63" t="str">
        <f t="shared" si="106"/>
        <v/>
      </c>
      <c r="AJ90" s="121" t="str">
        <f>IF(OR($E90="",$G90=""),"",IF(AND($E$3=6),'Marks Entry 6th'!X89,IF(AND($E$3=7),'Marks Entry 7th'!X89,"")))</f>
        <v/>
      </c>
      <c r="AK90" s="121" t="str">
        <f>IF(OR($E90="",$G90=""),"",IF(AND($E$3=6),'Marks Entry 6th'!Y89,IF(AND($E$3=7),'Marks Entry 7th'!Y89,"")))</f>
        <v/>
      </c>
      <c r="AL90" s="66" t="str">
        <f t="shared" si="107"/>
        <v/>
      </c>
      <c r="AM90" s="63">
        <f t="shared" si="108"/>
        <v>0</v>
      </c>
      <c r="AN90" s="68" t="str">
        <f>IF(OR($E90="",$G90=""),"",IF(AND($E$3=6),'Marks Entry 6th'!Z89,IF(AND($E$3=7),'Marks Entry 7th'!Z89,"")))</f>
        <v/>
      </c>
      <c r="AO90" s="68" t="str">
        <f>IF(OR($E90="",$G90=""),"",IF(AND($E$3=6),'Marks Entry 6th'!AA89,IF(AND($E$3=7),'Marks Entry 7th'!AA89,"")))</f>
        <v/>
      </c>
      <c r="AP90" s="66" t="str">
        <f t="shared" si="109"/>
        <v/>
      </c>
      <c r="AQ90" s="63" t="str">
        <f t="shared" si="110"/>
        <v/>
      </c>
      <c r="AR90" s="109">
        <f t="shared" si="111"/>
        <v>0</v>
      </c>
      <c r="AS90" s="109" t="str">
        <f t="shared" si="112"/>
        <v/>
      </c>
      <c r="AT90" s="109" t="str">
        <f t="shared" si="113"/>
        <v/>
      </c>
      <c r="AU90" s="109" t="str">
        <f t="shared" si="114"/>
        <v/>
      </c>
      <c r="AV90" s="109" t="str">
        <f t="shared" si="115"/>
        <v/>
      </c>
      <c r="AW90" s="111" t="str">
        <f t="shared" si="116"/>
        <v/>
      </c>
      <c r="AX90" s="314" t="str">
        <f>IF(OR($E90="",$G90=""),"",IF(AND($E$3=6),'Marks Entry 6th'!AB89,IF(AND($E$3=7),'Marks Entry 7th'!AB89,"")))</f>
        <v/>
      </c>
      <c r="AY90" s="121" t="str">
        <f>IF(OR($E90="",$G90=""),"",IF(AND($E$3=6),'Marks Entry 6th'!AC89,IF(AND($E$3=7),'Marks Entry 7th'!AC89,"")))</f>
        <v/>
      </c>
      <c r="AZ90" s="121" t="str">
        <f>IF(OR($E90="",$G90=""),"",IF(AND($E$3=6),'Marks Entry 6th'!AD89,IF(AND($E$3=7),'Marks Entry 7th'!AD89,"")))</f>
        <v/>
      </c>
      <c r="BA90" s="121" t="str">
        <f>IF(OR($E90="",$G90=""),"",IF(AND($E$3=6),'Marks Entry 6th'!AE89,IF(AND($E$3=7),'Marks Entry 7th'!AE89,"")))</f>
        <v/>
      </c>
      <c r="BB90" s="121" t="str">
        <f>IF(OR($E90="",$G90=""),"",IF(AND($E$3=6),'Marks Entry 6th'!AF89,IF(AND($E$3=7),'Marks Entry 7th'!AF89,"")))</f>
        <v/>
      </c>
      <c r="BC90" s="63" t="str">
        <f t="shared" si="117"/>
        <v/>
      </c>
      <c r="BD90" s="121" t="str">
        <f>IF(OR($E90="",$G90=""),"",IF(AND($E$3=6),'Marks Entry 6th'!AG89,IF(AND($E$3=7),'Marks Entry 7th'!AG89,"")))</f>
        <v/>
      </c>
      <c r="BE90" s="121" t="str">
        <f>IF(OR($E90="",$G90=""),"",IF(AND($E$3=6),'Marks Entry 6th'!AH89,IF(AND($E$3=7),'Marks Entry 7th'!AH89,"")))</f>
        <v/>
      </c>
      <c r="BF90" s="66" t="str">
        <f t="shared" si="118"/>
        <v/>
      </c>
      <c r="BG90" s="63">
        <f t="shared" si="119"/>
        <v>0</v>
      </c>
      <c r="BH90" s="68" t="str">
        <f>IF(OR($E90="",$G90=""),"",IF(AND($E$3=6),'Marks Entry 6th'!AI89,IF(AND($E$3=7),'Marks Entry 7th'!AI89,"")))</f>
        <v/>
      </c>
      <c r="BI90" s="68" t="str">
        <f>IF(OR($E90="",$G90=""),"",IF(AND($E$3=6),'Marks Entry 6th'!AJ89,IF(AND($E$3=7),'Marks Entry 7th'!AJ89,"")))</f>
        <v/>
      </c>
      <c r="BJ90" s="66" t="str">
        <f t="shared" si="120"/>
        <v/>
      </c>
      <c r="BK90" s="63" t="str">
        <f t="shared" si="121"/>
        <v/>
      </c>
      <c r="BL90" s="109">
        <f t="shared" si="122"/>
        <v>0</v>
      </c>
      <c r="BM90" s="109" t="str">
        <f t="shared" si="123"/>
        <v/>
      </c>
      <c r="BN90" s="109" t="str">
        <f t="shared" si="124"/>
        <v/>
      </c>
      <c r="BO90" s="109" t="str">
        <f t="shared" si="125"/>
        <v/>
      </c>
      <c r="BP90" s="109" t="str">
        <f t="shared" si="126"/>
        <v/>
      </c>
      <c r="BQ90" s="111" t="str">
        <f t="shared" si="127"/>
        <v/>
      </c>
      <c r="BR90" s="121" t="str">
        <f>IF(OR($E90="",$G90=""),"",IF(AND($E$3=6),'Marks Entry 6th'!AK89,IF(AND($E$3=7),'Marks Entry 7th'!AK89,"")))</f>
        <v/>
      </c>
      <c r="BS90" s="121" t="str">
        <f>IF(OR($E90="",$G90=""),"",IF(AND($E$3=6),'Marks Entry 6th'!AL89,IF(AND($E$3=7),'Marks Entry 7th'!AL89,"")))</f>
        <v/>
      </c>
      <c r="BT90" s="121" t="str">
        <f>IF(OR($E90="",$G90=""),"",IF(AND($E$3=6),'Marks Entry 6th'!AM89,IF(AND($E$3=7),'Marks Entry 7th'!AM89,"")))</f>
        <v/>
      </c>
      <c r="BU90" s="121" t="str">
        <f>IF(OR($E90="",$G90=""),"",IF(AND($E$3=6),'Marks Entry 6th'!AN89,IF(AND($E$3=7),'Marks Entry 7th'!AN89,"")))</f>
        <v/>
      </c>
      <c r="BV90" s="63" t="str">
        <f t="shared" si="128"/>
        <v/>
      </c>
      <c r="BW90" s="121" t="str">
        <f>IF(OR($E90="",$G90=""),"",IF(AND($E$3=6),'Marks Entry 6th'!AO89,IF(AND($E$3=7),'Marks Entry 7th'!AO89,"")))</f>
        <v/>
      </c>
      <c r="BX90" s="121" t="str">
        <f>IF(OR($E90="",$G90=""),"",IF(AND($E$3=6),'Marks Entry 6th'!AP89,IF(AND($E$3=7),'Marks Entry 7th'!AP89,"")))</f>
        <v/>
      </c>
      <c r="BY90" s="66" t="str">
        <f t="shared" si="129"/>
        <v/>
      </c>
      <c r="BZ90" s="63">
        <f t="shared" si="130"/>
        <v>0</v>
      </c>
      <c r="CA90" s="68" t="str">
        <f>IF(OR($E90="",$G90=""),"",IF(AND($E$3=6),'Marks Entry 6th'!AQ89,IF(AND($E$3=7),'Marks Entry 7th'!AQ89,"")))</f>
        <v/>
      </c>
      <c r="CB90" s="68" t="str">
        <f>IF(OR($E90="",$G90=""),"",IF(AND($E$3=6),'Marks Entry 6th'!AR89,IF(AND($E$3=7),'Marks Entry 7th'!AR89,"")))</f>
        <v/>
      </c>
      <c r="CC90" s="66" t="str">
        <f t="shared" si="131"/>
        <v/>
      </c>
      <c r="CD90" s="63" t="str">
        <f t="shared" si="132"/>
        <v/>
      </c>
      <c r="CE90" s="109">
        <f t="shared" si="133"/>
        <v>0</v>
      </c>
      <c r="CF90" s="109" t="str">
        <f t="shared" si="134"/>
        <v/>
      </c>
      <c r="CG90" s="109" t="str">
        <f t="shared" si="135"/>
        <v/>
      </c>
      <c r="CH90" s="109" t="str">
        <f t="shared" si="136"/>
        <v/>
      </c>
      <c r="CI90" s="109" t="str">
        <f t="shared" si="137"/>
        <v/>
      </c>
      <c r="CJ90" s="111" t="str">
        <f t="shared" si="138"/>
        <v/>
      </c>
      <c r="CK90" s="121" t="str">
        <f>IF(OR($E90="",$G90=""),"",IF(AND($E$3=6),'Marks Entry 6th'!AS89,IF(AND($E$3=7),'Marks Entry 7th'!AS89,"")))</f>
        <v/>
      </c>
      <c r="CL90" s="121" t="str">
        <f>IF(OR($E90="",$G90=""),"",IF(AND($E$3=6),'Marks Entry 6th'!AT89,IF(AND($E$3=7),'Marks Entry 7th'!AT89,"")))</f>
        <v/>
      </c>
      <c r="CM90" s="121" t="str">
        <f>IF(OR($E90="",$G90=""),"",IF(AND($E$3=6),'Marks Entry 6th'!AU89,IF(AND($E$3=7),'Marks Entry 7th'!AU89,"")))</f>
        <v/>
      </c>
      <c r="CN90" s="121" t="str">
        <f>IF(OR($E90="",$G90=""),"",IF(AND($E$3=6),'Marks Entry 6th'!AV89,IF(AND($E$3=7),'Marks Entry 7th'!AV89,"")))</f>
        <v/>
      </c>
      <c r="CO90" s="63" t="str">
        <f t="shared" si="139"/>
        <v/>
      </c>
      <c r="CP90" s="121" t="str">
        <f>IF(OR($E90="",$G90=""),"",IF(AND($E$3=6),'Marks Entry 6th'!AW89,IF(AND($E$3=7),'Marks Entry 7th'!AW89,"")))</f>
        <v/>
      </c>
      <c r="CQ90" s="121" t="str">
        <f>IF(OR($E90="",$G90=""),"",IF(AND($E$3=6),'Marks Entry 6th'!AX89,IF(AND($E$3=7),'Marks Entry 7th'!AX89,"")))</f>
        <v/>
      </c>
      <c r="CR90" s="66" t="str">
        <f t="shared" si="140"/>
        <v/>
      </c>
      <c r="CS90" s="63">
        <f t="shared" si="141"/>
        <v>0</v>
      </c>
      <c r="CT90" s="68" t="str">
        <f>IF(OR($E90="",$G90=""),"",IF(AND($E$3=6),'Marks Entry 6th'!AY89,IF(AND($E$3=7),'Marks Entry 7th'!AY89,"")))</f>
        <v/>
      </c>
      <c r="CU90" s="68" t="str">
        <f>IF(OR($E90="",$G90=""),"",IF(AND($E$3=6),'Marks Entry 6th'!AZ89,IF(AND($E$3=7),'Marks Entry 7th'!AZ89,"")))</f>
        <v/>
      </c>
      <c r="CV90" s="66" t="str">
        <f t="shared" si="142"/>
        <v/>
      </c>
      <c r="CW90" s="63" t="str">
        <f t="shared" si="143"/>
        <v/>
      </c>
      <c r="CX90" s="109">
        <f t="shared" si="144"/>
        <v>0</v>
      </c>
      <c r="CY90" s="109" t="str">
        <f t="shared" si="145"/>
        <v/>
      </c>
      <c r="CZ90" s="109" t="str">
        <f t="shared" si="146"/>
        <v/>
      </c>
      <c r="DA90" s="109" t="str">
        <f t="shared" si="147"/>
        <v/>
      </c>
      <c r="DB90" s="109" t="str">
        <f t="shared" si="148"/>
        <v/>
      </c>
      <c r="DC90" s="111" t="str">
        <f t="shared" si="149"/>
        <v/>
      </c>
      <c r="DD90" s="121" t="str">
        <f>IF(OR($E90="",$G90=""),"",IF(AND($E$3=6),'Marks Entry 6th'!BA89,IF(AND($E$3=7),'Marks Entry 7th'!BA89,"")))</f>
        <v/>
      </c>
      <c r="DE90" s="121" t="str">
        <f>IF(OR($E90="",$G90=""),"",IF(AND($E$3=6),'Marks Entry 6th'!BB89,IF(AND($E$3=7),'Marks Entry 7th'!BB89,"")))</f>
        <v/>
      </c>
      <c r="DF90" s="121" t="str">
        <f>IF(OR($E90="",$G90=""),"",IF(AND($E$3=6),'Marks Entry 6th'!BC89,IF(AND($E$3=7),'Marks Entry 7th'!BC89,"")))</f>
        <v/>
      </c>
      <c r="DG90" s="121" t="str">
        <f>IF(OR($E90="",$G90=""),"",IF(AND($E$3=6),'Marks Entry 6th'!BD89,IF(AND($E$3=7),'Marks Entry 7th'!BD89,"")))</f>
        <v/>
      </c>
      <c r="DH90" s="63" t="str">
        <f t="shared" si="150"/>
        <v/>
      </c>
      <c r="DI90" s="121" t="str">
        <f>IF(OR($E90="",$G90=""),"",IF(AND($E$3=6),'Marks Entry 6th'!BE89,IF(AND($E$3=7),'Marks Entry 7th'!BE89,"")))</f>
        <v/>
      </c>
      <c r="DJ90" s="121" t="str">
        <f>IF(OR($E90="",$G90=""),"",IF(AND($E$3=6),'Marks Entry 6th'!BF89,IF(AND($E$3=7),'Marks Entry 7th'!BF89,"")))</f>
        <v/>
      </c>
      <c r="DK90" s="66" t="str">
        <f t="shared" si="151"/>
        <v/>
      </c>
      <c r="DL90" s="63">
        <f t="shared" si="152"/>
        <v>0</v>
      </c>
      <c r="DM90" s="68" t="str">
        <f>IF(OR($E90="",$G90=""),"",IF(AND($E$3=6),'Marks Entry 6th'!BG89,IF(AND($E$3=7),'Marks Entry 7th'!BG89,"")))</f>
        <v/>
      </c>
      <c r="DN90" s="68" t="str">
        <f>IF(OR($E90="",$G90=""),"",IF(AND($E$3=6),'Marks Entry 6th'!BH89,IF(AND($E$3=7),'Marks Entry 7th'!BH89,"")))</f>
        <v/>
      </c>
      <c r="DO90" s="66" t="str">
        <f t="shared" si="153"/>
        <v/>
      </c>
      <c r="DP90" s="63" t="str">
        <f t="shared" si="154"/>
        <v/>
      </c>
      <c r="DQ90" s="109">
        <f t="shared" si="155"/>
        <v>0</v>
      </c>
      <c r="DR90" s="109" t="str">
        <f t="shared" si="156"/>
        <v/>
      </c>
      <c r="DS90" s="109" t="str">
        <f t="shared" si="157"/>
        <v/>
      </c>
      <c r="DT90" s="109" t="str">
        <f t="shared" si="158"/>
        <v/>
      </c>
      <c r="DU90" s="109" t="str">
        <f t="shared" si="159"/>
        <v/>
      </c>
      <c r="DV90" s="111" t="str">
        <f t="shared" si="160"/>
        <v/>
      </c>
      <c r="DW90" s="53" t="str">
        <f>IF(OR($E90="",$G90=""),"",IF(AND($E$3=6),'Marks Entry 6th'!BI89,IF(AND($E$3=7),'Marks Entry 7th'!BI89,"")))</f>
        <v/>
      </c>
      <c r="DX90" s="53" t="str">
        <f>IF(OR($E90="",$G90=""),"",IF(AND($E$3=6),'Marks Entry 6th'!BJ89,IF(AND($E$3=7),'Marks Entry 7th'!BJ89,"")))</f>
        <v/>
      </c>
      <c r="DY90" s="53" t="str">
        <f>IF(OR($E90="",$G90=""),"",IF(AND($E$3=6),'Marks Entry 6th'!BK89,IF(AND($E$3=7),'Marks Entry 7th'!BK89,"")))</f>
        <v/>
      </c>
      <c r="DZ90" s="53" t="str">
        <f>IF(OR($E90="",$G90=""),"",IF(AND($E$3=6),'Marks Entry 6th'!BL89,IF(AND($E$3=7),'Marks Entry 7th'!BL89,"")))</f>
        <v/>
      </c>
      <c r="EA90" s="53" t="str">
        <f>IF(OR($E90="",$G90=""),"",IF(AND($E$3=6),'Marks Entry 6th'!BM89,IF(AND($E$3=7),'Marks Entry 7th'!BM89,"")))</f>
        <v/>
      </c>
      <c r="EB90" s="122" t="str">
        <f t="shared" si="161"/>
        <v/>
      </c>
      <c r="EC90" s="123">
        <f t="shared" si="162"/>
        <v>0</v>
      </c>
      <c r="ED90" s="123" t="str">
        <f t="shared" si="163"/>
        <v/>
      </c>
      <c r="EE90" s="123" t="str">
        <f t="shared" si="164"/>
        <v/>
      </c>
      <c r="EF90" s="110" t="str">
        <f t="shared" si="165"/>
        <v/>
      </c>
      <c r="EG90" s="53" t="str">
        <f>IF(OR($E90="",$G90=""),"",IF(AND($E$3=6),'Marks Entry 6th'!BN89,IF(AND($E$3=7),'Marks Entry 7th'!BN89,"")))</f>
        <v/>
      </c>
      <c r="EH90" s="53" t="str">
        <f>IF(OR($E90="",$G90=""),"",IF(AND($E$3=6),'Marks Entry 6th'!BO89,IF(AND($E$3=7),'Marks Entry 7th'!BO89,"")))</f>
        <v/>
      </c>
      <c r="EI90" s="53" t="str">
        <f>IF(OR($E90="",$G90=""),"",IF(AND($E$3=6),'Marks Entry 6th'!BP89,IF(AND($E$3=7),'Marks Entry 7th'!BP89,"")))</f>
        <v/>
      </c>
      <c r="EJ90" s="53" t="str">
        <f>IF(OR($E90="",$G90=""),"",IF(AND($E$3=6),'Marks Entry 6th'!BQ89,IF(AND($E$3=7),'Marks Entry 7th'!BQ89,"")))</f>
        <v/>
      </c>
      <c r="EK90" s="53" t="str">
        <f>IF(OR($E90="",$G90=""),"",IF(AND($E$3=6),'Marks Entry 6th'!BR89,IF(AND($E$3=7),'Marks Entry 7th'!BR89,"")))</f>
        <v/>
      </c>
      <c r="EL90" s="122" t="str">
        <f t="shared" si="166"/>
        <v/>
      </c>
      <c r="EM90" s="123">
        <f t="shared" si="167"/>
        <v>0</v>
      </c>
      <c r="EN90" s="123" t="str">
        <f t="shared" si="168"/>
        <v/>
      </c>
      <c r="EO90" s="123" t="str">
        <f t="shared" si="169"/>
        <v/>
      </c>
      <c r="EP90" s="110" t="str">
        <f t="shared" si="170"/>
        <v/>
      </c>
      <c r="EQ90" s="53" t="str">
        <f>IF(OR($E90="",$G90=""),"",IF(AND($E$3=6),'Marks Entry 6th'!BS89,IF(AND($E$3=7),'Marks Entry 7th'!BS89,"")))</f>
        <v/>
      </c>
      <c r="ER90" s="53" t="str">
        <f>IF(OR($E90="",$G90=""),"",IF(AND($E$3=6),'Marks Entry 6th'!BT89,IF(AND($E$3=7),'Marks Entry 7th'!BT89,"")))</f>
        <v/>
      </c>
      <c r="ES90" s="53" t="str">
        <f>IF(OR($E90="",$G90=""),"",IF(AND($E$3=6),'Marks Entry 6th'!BU89,IF(AND($E$3=7),'Marks Entry 7th'!BU89,"")))</f>
        <v/>
      </c>
      <c r="ET90" s="53" t="str">
        <f>IF(OR($E90="",$G90=""),"",IF(AND($E$3=6),'Marks Entry 6th'!BV89,IF(AND($E$3=7),'Marks Entry 7th'!BV89,"")))</f>
        <v/>
      </c>
      <c r="EU90" s="53" t="str">
        <f>IF(OR($E90="",$G90=""),"",IF(AND($E$3=6),'Marks Entry 6th'!BW89,IF(AND($E$3=7),'Marks Entry 7th'!BW89,"")))</f>
        <v/>
      </c>
      <c r="EV90" s="122" t="str">
        <f t="shared" si="171"/>
        <v/>
      </c>
      <c r="EW90" s="123">
        <f t="shared" si="172"/>
        <v>0</v>
      </c>
      <c r="EX90" s="123" t="str">
        <f t="shared" si="173"/>
        <v/>
      </c>
      <c r="EY90" s="123" t="str">
        <f t="shared" si="174"/>
        <v/>
      </c>
      <c r="EZ90" s="110" t="str">
        <f t="shared" si="175"/>
        <v/>
      </c>
      <c r="FA90" s="373" t="str">
        <f>IF(OR($E90="",$G90=""),"",IF(AND('Marks Entry 6th'!BX89="",'Marks Entry 7th'!BX89=""),"",IF(AND($E$3=6),'Marks Entry 6th'!BX89,IF(AND($E$3=7),'Marks Entry 7th'!BX89,""))))</f>
        <v/>
      </c>
      <c r="FB90" s="373" t="str">
        <f>IF(OR($E90="",$G90=""),"",IF(AND('Marks Entry 6th'!BY89="",'Marks Entry 7th'!BY89=""),"",IF(AND($E$3=6),'Marks Entry 6th'!BY89,IF(AND($E$3=7),'Marks Entry 7th'!BY89,""))))</f>
        <v/>
      </c>
      <c r="FC90" s="374" t="str">
        <f t="shared" si="176"/>
        <v/>
      </c>
      <c r="FD90" s="110" t="str">
        <f t="shared" si="177"/>
        <v/>
      </c>
      <c r="FE90" s="373" t="str">
        <f>IF(OR($E90="",$G90=""),"",IF(AND('Marks Entry 6th'!BZ89="",'Marks Entry 7th'!BZ89=""),"",IF(AND($E$3=6),'Marks Entry 6th'!BZ89,IF(AND($E$3=7),'Marks Entry 7th'!BZ89,""))))</f>
        <v/>
      </c>
      <c r="FF90" s="373" t="str">
        <f>IF(OR($E90="",$G90=""),"",IF(AND('Marks Entry 6th'!CA89="",'Marks Entry 7th'!CA89=""),"",IF(AND($E$3=6),'Marks Entry 6th'!CA89,IF(AND($E$3=7),'Marks Entry 7th'!CA89,""))))</f>
        <v/>
      </c>
      <c r="FG90" s="374" t="str">
        <f t="shared" si="178"/>
        <v/>
      </c>
      <c r="FH90" s="110" t="str">
        <f t="shared" si="179"/>
        <v/>
      </c>
      <c r="FI90" s="79" t="str">
        <f t="shared" si="180"/>
        <v/>
      </c>
      <c r="FJ90" s="335" t="str">
        <f t="shared" si="181"/>
        <v/>
      </c>
      <c r="FK90" s="85" t="str">
        <f t="shared" si="182"/>
        <v/>
      </c>
      <c r="FL90" s="226" t="str">
        <f t="shared" si="183"/>
        <v/>
      </c>
      <c r="FM90" s="86" t="str">
        <f t="shared" si="184"/>
        <v/>
      </c>
      <c r="FN90" s="334" t="str">
        <f>IFERROR(IF(B90="NSO","NSO",IF(OR(D90="",G90="",F90=""),"",IF(AND(FJ90&gt;=36,'Master sheet'!$D$11="Hindi"),"कक्षा क्रमोन्नत",IF(AND(FJ90&gt;=36,'Master sheet'!$D$11="English"),"Promoted",IF(AND(FJ90&lt;36,'Master sheet'!$D$11="Hindi"),"पुनः परीक्षा","Re-Exam"))))),"")</f>
        <v/>
      </c>
      <c r="FO90" s="54" t="str">
        <f>IF(OR($E90="",$G90=""),"",IF(AND($E$3=6,'Marks Entry 6th'!CB89=""),"",IF(AND($E$3=7,'Marks Entry 7th'!CB89=""),"",IF(AND($E$3=6),'Marks Entry 6th'!CB89,IF(AND($E$3=7),'Marks Entry 7th'!CB89,"")))))</f>
        <v/>
      </c>
      <c r="FP90" s="54" t="str">
        <f>IF(OR($E90="",$G90=""),"",IF(AND($E$3=6,'Marks Entry 6th'!CC89=""),"",IF(AND($E$3=7,'Marks Entry 7th'!CC89=""),"",IF(AND($E$3=6),'Marks Entry 6th'!CC89,IF(AND($E$3=7),'Marks Entry 7th'!CC89,"")))))</f>
        <v/>
      </c>
      <c r="FQ90" s="55"/>
      <c r="FY90" s="57">
        <f>IF(AND($E$3=6),'Marks Entry 6th'!I89,IF(AND($E$3=7),'Marks Entry 7th'!I89,""))</f>
        <v>0</v>
      </c>
      <c r="FZ90" s="57">
        <f t="shared" si="185"/>
        <v>0</v>
      </c>
    </row>
    <row r="91" spans="1:182" ht="18.95" customHeight="1">
      <c r="A91" s="69">
        <v>84</v>
      </c>
      <c r="B91" s="69" t="str">
        <f>IF(OR(FY91=0,FY91=""),"",IF(AND($E$3=6),'Marks Entry 6th'!I90,IF(AND($E$3=7),'Marks Entry 7th'!I90,"")))</f>
        <v/>
      </c>
      <c r="C91" s="70" t="str">
        <f>IF(OR(B91=0,B91=""),"",IF(AND($E$3=6,'Marks Entry 6th'!B90=""),"",IF(AND($E$3=7,'Marks Entry 7th'!B90=""),"",IF(AND($E$3=6,'Marks Entry 6th'!B90),'Marks Entry 6th'!B90,IF(AND($E$3=7),'Marks Entry 7th'!B90,"")))))</f>
        <v/>
      </c>
      <c r="D91" s="70" t="str">
        <f>IF(OR(B91=0,B91=""),"",IF(AND($E$3=6,'Marks Entry 6th'!C90=""),"",IF(AND($E$3=7,'Marks Entry 7th'!C90=""),"",IF(AND($E$3=6),'Marks Entry 6th'!C90,IF(AND($E$3=7),'Marks Entry 7th'!C90,"")))))</f>
        <v/>
      </c>
      <c r="E91" s="307" t="str">
        <f>IF(OR(B91=0,B91=""),"",IF(AND($E$3=6,'Marks Entry 6th'!E90=""),"",IF(AND($E$3=7,'Marks Entry 7th'!E90=""),"",IF(AND($E$3=6),'Marks Entry 6th'!E90,IF(AND($E$3=7),'Marks Entry 7th'!E90,"")))))</f>
        <v/>
      </c>
      <c r="F91" s="70" t="str">
        <f>IF(OR(B91=0,B91=""),"",IF(AND($E$3=6,'Marks Entry 6th'!D90=""),"",IF(AND($E$3=7,'Marks Entry 7th'!D90=""),"",IF(AND($E$3=6),'Marks Entry 6th'!D90,IF(AND($E$3=7),'Marks Entry 7th'!D90,"")))))</f>
        <v/>
      </c>
      <c r="G91" s="306" t="str">
        <f>IF(OR(B91=0,B91=""),"",IF(AND($E$3=6,'Marks Entry 6th'!F90=""),"",IF(AND($E$3=7,'Marks Entry 7th'!F90=""),"",IF(AND($E$3=6),UPPER('Marks Entry 6th'!F90),IF(AND($E$3=7),UPPER('Marks Entry 7th'!F90),"")))))</f>
        <v/>
      </c>
      <c r="H91" s="306" t="str">
        <f>IF(OR(B91=0,B91=""),"",IF(AND($E$3=6,'Marks Entry 6th'!G90=""),"",IF(AND($E$3=7,'Marks Entry 7th'!G90=""),"",IF(AND($E$3=6),UPPER('Marks Entry 6th'!G90),IF(AND($E$3=7),UPPER('Marks Entry 7th'!G90),"")))))</f>
        <v/>
      </c>
      <c r="I91" s="306" t="str">
        <f>IF(OR(B91=0,B91=""),"",IF(AND($E$3=6,'Marks Entry 6th'!H90=""),"",IF(AND($E$3=7,'Marks Entry 7th'!H90=""),"",IF(AND($E$3=6),UPPER('Marks Entry 6th'!H90),IF(AND($E$3=7),UPPER('Marks Entry 7th'!H90),"")))))</f>
        <v/>
      </c>
      <c r="J91" s="65" t="str">
        <f>IF(OR(B91=0,B91=""),"",IF(AND($E$3=6,'Marks Entry 6th'!J90=""),"",IF(AND($E$3=7,'Marks Entry 7th'!J90=""),"",IF(AND($E$3=6),'Marks Entry 6th'!J90,IF(AND($E$3=7),'Marks Entry 7th'!J90,"")))))</f>
        <v/>
      </c>
      <c r="K91" s="65" t="str">
        <f>IF(OR(B91=0,B91=""),"",IF(AND($E$3=6,'Marks Entry 6th'!K90=""),"",IF(AND($E$3=7,'Marks Entry 7th'!K90=""),"",IF(AND($E$3=6),'Marks Entry 6th'!K90,IF(AND($E$3=7),'Marks Entry 7th'!K90,"")))))</f>
        <v/>
      </c>
      <c r="L91" s="121" t="str">
        <f>IF(OR($E91="",$G91=""),"",IF(AND($E$3=6),'Marks Entry 6th'!L90,IF(AND($E$3=7),'Marks Entry 7th'!L90,"")))</f>
        <v/>
      </c>
      <c r="M91" s="121" t="str">
        <f>IF(OR($E91="",$G91=""),"",IF(AND($E$3=6),'Marks Entry 6th'!M90,IF(AND($E$3=7),'Marks Entry 7th'!M90,"")))</f>
        <v/>
      </c>
      <c r="N91" s="121" t="str">
        <f>IF(OR($E91="",$G91=""),"",IF(AND($E$3=6),'Marks Entry 6th'!N90,IF(AND($E$3=7),'Marks Entry 7th'!N90,"")))</f>
        <v/>
      </c>
      <c r="O91" s="121" t="str">
        <f>IF(OR($E91="",$G91=""),"",IF(AND($E$3=6),'Marks Entry 6th'!O90,IF(AND($E$3=7),'Marks Entry 7th'!O90,"")))</f>
        <v/>
      </c>
      <c r="P91" s="63" t="str">
        <f t="shared" si="95"/>
        <v/>
      </c>
      <c r="Q91" s="121" t="str">
        <f>IF(OR($E91="",$G91=""),"",IF(AND($E$3=6),'Marks Entry 6th'!P90,IF(AND($E$3=7),'Marks Entry 7th'!P90,"")))</f>
        <v/>
      </c>
      <c r="R91" s="121" t="str">
        <f>IF(OR($E91="",$G91=""),"",IF(AND($E$3=6),'Marks Entry 6th'!Q90,IF(AND($E$3=7),'Marks Entry 7th'!Q90,"")))</f>
        <v/>
      </c>
      <c r="S91" s="66" t="str">
        <f t="shared" si="96"/>
        <v/>
      </c>
      <c r="T91" s="63">
        <f t="shared" si="97"/>
        <v>0</v>
      </c>
      <c r="U91" s="68" t="str">
        <f>IF(OR($E91="",$G91=""),"",IF(AND($E$3=6),'Marks Entry 6th'!R90,IF(AND($E$3=7),'Marks Entry 7th'!R90,"")))</f>
        <v/>
      </c>
      <c r="V91" s="68" t="str">
        <f>IF(OR($E91="",$G91=""),"",IF(AND($E$3=6),'Marks Entry 6th'!S90,IF(AND($E$3=7),'Marks Entry 7th'!S90,"")))</f>
        <v/>
      </c>
      <c r="W91" s="67" t="str">
        <f t="shared" si="98"/>
        <v/>
      </c>
      <c r="X91" s="63" t="str">
        <f t="shared" si="99"/>
        <v/>
      </c>
      <c r="Y91" s="109">
        <f t="shared" si="100"/>
        <v>0</v>
      </c>
      <c r="Z91" s="109" t="str">
        <f t="shared" si="101"/>
        <v/>
      </c>
      <c r="AA91" s="109" t="str">
        <f t="shared" si="102"/>
        <v/>
      </c>
      <c r="AB91" s="109" t="str">
        <f t="shared" si="103"/>
        <v/>
      </c>
      <c r="AC91" s="109" t="str">
        <f t="shared" si="104"/>
        <v/>
      </c>
      <c r="AD91" s="111" t="str">
        <f t="shared" si="105"/>
        <v/>
      </c>
      <c r="AE91" s="121" t="str">
        <f>IF(OR($E91="",$G91=""),"",IF(AND($E$3=6),'Marks Entry 6th'!T90,IF(AND($E$3=7),'Marks Entry 7th'!T90,"")))</f>
        <v/>
      </c>
      <c r="AF91" s="121" t="str">
        <f>IF(OR($E91="",$G91=""),"",IF(AND($E$3=6),'Marks Entry 6th'!U90,IF(AND($E$3=7),'Marks Entry 7th'!U90,"")))</f>
        <v/>
      </c>
      <c r="AG91" s="121" t="str">
        <f>IF(OR($E91="",$G91=""),"",IF(AND($E$3=6),'Marks Entry 6th'!V90,IF(AND($E$3=7),'Marks Entry 7th'!V90,"")))</f>
        <v/>
      </c>
      <c r="AH91" s="121" t="str">
        <f>IF(OR($E91="",$G91=""),"",IF(AND($E$3=6),'Marks Entry 6th'!W90,IF(AND($E$3=7),'Marks Entry 7th'!W90,"")))</f>
        <v/>
      </c>
      <c r="AI91" s="63" t="str">
        <f t="shared" si="106"/>
        <v/>
      </c>
      <c r="AJ91" s="121" t="str">
        <f>IF(OR($E91="",$G91=""),"",IF(AND($E$3=6),'Marks Entry 6th'!X90,IF(AND($E$3=7),'Marks Entry 7th'!X90,"")))</f>
        <v/>
      </c>
      <c r="AK91" s="121" t="str">
        <f>IF(OR($E91="",$G91=""),"",IF(AND($E$3=6),'Marks Entry 6th'!Y90,IF(AND($E$3=7),'Marks Entry 7th'!Y90,"")))</f>
        <v/>
      </c>
      <c r="AL91" s="66" t="str">
        <f t="shared" si="107"/>
        <v/>
      </c>
      <c r="AM91" s="63">
        <f t="shared" si="108"/>
        <v>0</v>
      </c>
      <c r="AN91" s="68" t="str">
        <f>IF(OR($E91="",$G91=""),"",IF(AND($E$3=6),'Marks Entry 6th'!Z90,IF(AND($E$3=7),'Marks Entry 7th'!Z90,"")))</f>
        <v/>
      </c>
      <c r="AO91" s="68" t="str">
        <f>IF(OR($E91="",$G91=""),"",IF(AND($E$3=6),'Marks Entry 6th'!AA90,IF(AND($E$3=7),'Marks Entry 7th'!AA90,"")))</f>
        <v/>
      </c>
      <c r="AP91" s="66" t="str">
        <f t="shared" si="109"/>
        <v/>
      </c>
      <c r="AQ91" s="63" t="str">
        <f t="shared" si="110"/>
        <v/>
      </c>
      <c r="AR91" s="109">
        <f t="shared" si="111"/>
        <v>0</v>
      </c>
      <c r="AS91" s="109" t="str">
        <f t="shared" si="112"/>
        <v/>
      </c>
      <c r="AT91" s="109" t="str">
        <f t="shared" si="113"/>
        <v/>
      </c>
      <c r="AU91" s="109" t="str">
        <f t="shared" si="114"/>
        <v/>
      </c>
      <c r="AV91" s="109" t="str">
        <f t="shared" si="115"/>
        <v/>
      </c>
      <c r="AW91" s="111" t="str">
        <f t="shared" si="116"/>
        <v/>
      </c>
      <c r="AX91" s="314" t="str">
        <f>IF(OR($E91="",$G91=""),"",IF(AND($E$3=6),'Marks Entry 6th'!AB90,IF(AND($E$3=7),'Marks Entry 7th'!AB90,"")))</f>
        <v/>
      </c>
      <c r="AY91" s="121" t="str">
        <f>IF(OR($E91="",$G91=""),"",IF(AND($E$3=6),'Marks Entry 6th'!AC90,IF(AND($E$3=7),'Marks Entry 7th'!AC90,"")))</f>
        <v/>
      </c>
      <c r="AZ91" s="121" t="str">
        <f>IF(OR($E91="",$G91=""),"",IF(AND($E$3=6),'Marks Entry 6th'!AD90,IF(AND($E$3=7),'Marks Entry 7th'!AD90,"")))</f>
        <v/>
      </c>
      <c r="BA91" s="121" t="str">
        <f>IF(OR($E91="",$G91=""),"",IF(AND($E$3=6),'Marks Entry 6th'!AE90,IF(AND($E$3=7),'Marks Entry 7th'!AE90,"")))</f>
        <v/>
      </c>
      <c r="BB91" s="121" t="str">
        <f>IF(OR($E91="",$G91=""),"",IF(AND($E$3=6),'Marks Entry 6th'!AF90,IF(AND($E$3=7),'Marks Entry 7th'!AF90,"")))</f>
        <v/>
      </c>
      <c r="BC91" s="63" t="str">
        <f t="shared" si="117"/>
        <v/>
      </c>
      <c r="BD91" s="121" t="str">
        <f>IF(OR($E91="",$G91=""),"",IF(AND($E$3=6),'Marks Entry 6th'!AG90,IF(AND($E$3=7),'Marks Entry 7th'!AG90,"")))</f>
        <v/>
      </c>
      <c r="BE91" s="121" t="str">
        <f>IF(OR($E91="",$G91=""),"",IF(AND($E$3=6),'Marks Entry 6th'!AH90,IF(AND($E$3=7),'Marks Entry 7th'!AH90,"")))</f>
        <v/>
      </c>
      <c r="BF91" s="66" t="str">
        <f t="shared" si="118"/>
        <v/>
      </c>
      <c r="BG91" s="63">
        <f t="shared" si="119"/>
        <v>0</v>
      </c>
      <c r="BH91" s="68" t="str">
        <f>IF(OR($E91="",$G91=""),"",IF(AND($E$3=6),'Marks Entry 6th'!AI90,IF(AND($E$3=7),'Marks Entry 7th'!AI90,"")))</f>
        <v/>
      </c>
      <c r="BI91" s="68" t="str">
        <f>IF(OR($E91="",$G91=""),"",IF(AND($E$3=6),'Marks Entry 6th'!AJ90,IF(AND($E$3=7),'Marks Entry 7th'!AJ90,"")))</f>
        <v/>
      </c>
      <c r="BJ91" s="66" t="str">
        <f t="shared" si="120"/>
        <v/>
      </c>
      <c r="BK91" s="63" t="str">
        <f t="shared" si="121"/>
        <v/>
      </c>
      <c r="BL91" s="109">
        <f t="shared" si="122"/>
        <v>0</v>
      </c>
      <c r="BM91" s="109" t="str">
        <f t="shared" si="123"/>
        <v/>
      </c>
      <c r="BN91" s="109" t="str">
        <f t="shared" si="124"/>
        <v/>
      </c>
      <c r="BO91" s="109" t="str">
        <f t="shared" si="125"/>
        <v/>
      </c>
      <c r="BP91" s="109" t="str">
        <f t="shared" si="126"/>
        <v/>
      </c>
      <c r="BQ91" s="111" t="str">
        <f t="shared" si="127"/>
        <v/>
      </c>
      <c r="BR91" s="121" t="str">
        <f>IF(OR($E91="",$G91=""),"",IF(AND($E$3=6),'Marks Entry 6th'!AK90,IF(AND($E$3=7),'Marks Entry 7th'!AK90,"")))</f>
        <v/>
      </c>
      <c r="BS91" s="121" t="str">
        <f>IF(OR($E91="",$G91=""),"",IF(AND($E$3=6),'Marks Entry 6th'!AL90,IF(AND($E$3=7),'Marks Entry 7th'!AL90,"")))</f>
        <v/>
      </c>
      <c r="BT91" s="121" t="str">
        <f>IF(OR($E91="",$G91=""),"",IF(AND($E$3=6),'Marks Entry 6th'!AM90,IF(AND($E$3=7),'Marks Entry 7th'!AM90,"")))</f>
        <v/>
      </c>
      <c r="BU91" s="121" t="str">
        <f>IF(OR($E91="",$G91=""),"",IF(AND($E$3=6),'Marks Entry 6th'!AN90,IF(AND($E$3=7),'Marks Entry 7th'!AN90,"")))</f>
        <v/>
      </c>
      <c r="BV91" s="63" t="str">
        <f t="shared" si="128"/>
        <v/>
      </c>
      <c r="BW91" s="121" t="str">
        <f>IF(OR($E91="",$G91=""),"",IF(AND($E$3=6),'Marks Entry 6th'!AO90,IF(AND($E$3=7),'Marks Entry 7th'!AO90,"")))</f>
        <v/>
      </c>
      <c r="BX91" s="121" t="str">
        <f>IF(OR($E91="",$G91=""),"",IF(AND($E$3=6),'Marks Entry 6th'!AP90,IF(AND($E$3=7),'Marks Entry 7th'!AP90,"")))</f>
        <v/>
      </c>
      <c r="BY91" s="66" t="str">
        <f t="shared" si="129"/>
        <v/>
      </c>
      <c r="BZ91" s="63">
        <f t="shared" si="130"/>
        <v>0</v>
      </c>
      <c r="CA91" s="68" t="str">
        <f>IF(OR($E91="",$G91=""),"",IF(AND($E$3=6),'Marks Entry 6th'!AQ90,IF(AND($E$3=7),'Marks Entry 7th'!AQ90,"")))</f>
        <v/>
      </c>
      <c r="CB91" s="68" t="str">
        <f>IF(OR($E91="",$G91=""),"",IF(AND($E$3=6),'Marks Entry 6th'!AR90,IF(AND($E$3=7),'Marks Entry 7th'!AR90,"")))</f>
        <v/>
      </c>
      <c r="CC91" s="66" t="str">
        <f t="shared" si="131"/>
        <v/>
      </c>
      <c r="CD91" s="63" t="str">
        <f t="shared" si="132"/>
        <v/>
      </c>
      <c r="CE91" s="109">
        <f t="shared" si="133"/>
        <v>0</v>
      </c>
      <c r="CF91" s="109" t="str">
        <f t="shared" si="134"/>
        <v/>
      </c>
      <c r="CG91" s="109" t="str">
        <f t="shared" si="135"/>
        <v/>
      </c>
      <c r="CH91" s="109" t="str">
        <f t="shared" si="136"/>
        <v/>
      </c>
      <c r="CI91" s="109" t="str">
        <f t="shared" si="137"/>
        <v/>
      </c>
      <c r="CJ91" s="111" t="str">
        <f t="shared" si="138"/>
        <v/>
      </c>
      <c r="CK91" s="121" t="str">
        <f>IF(OR($E91="",$G91=""),"",IF(AND($E$3=6),'Marks Entry 6th'!AS90,IF(AND($E$3=7),'Marks Entry 7th'!AS90,"")))</f>
        <v/>
      </c>
      <c r="CL91" s="121" t="str">
        <f>IF(OR($E91="",$G91=""),"",IF(AND($E$3=6),'Marks Entry 6th'!AT90,IF(AND($E$3=7),'Marks Entry 7th'!AT90,"")))</f>
        <v/>
      </c>
      <c r="CM91" s="121" t="str">
        <f>IF(OR($E91="",$G91=""),"",IF(AND($E$3=6),'Marks Entry 6th'!AU90,IF(AND($E$3=7),'Marks Entry 7th'!AU90,"")))</f>
        <v/>
      </c>
      <c r="CN91" s="121" t="str">
        <f>IF(OR($E91="",$G91=""),"",IF(AND($E$3=6),'Marks Entry 6th'!AV90,IF(AND($E$3=7),'Marks Entry 7th'!AV90,"")))</f>
        <v/>
      </c>
      <c r="CO91" s="63" t="str">
        <f t="shared" si="139"/>
        <v/>
      </c>
      <c r="CP91" s="121" t="str">
        <f>IF(OR($E91="",$G91=""),"",IF(AND($E$3=6),'Marks Entry 6th'!AW90,IF(AND($E$3=7),'Marks Entry 7th'!AW90,"")))</f>
        <v/>
      </c>
      <c r="CQ91" s="121" t="str">
        <f>IF(OR($E91="",$G91=""),"",IF(AND($E$3=6),'Marks Entry 6th'!AX90,IF(AND($E$3=7),'Marks Entry 7th'!AX90,"")))</f>
        <v/>
      </c>
      <c r="CR91" s="66" t="str">
        <f t="shared" si="140"/>
        <v/>
      </c>
      <c r="CS91" s="63">
        <f t="shared" si="141"/>
        <v>0</v>
      </c>
      <c r="CT91" s="68" t="str">
        <f>IF(OR($E91="",$G91=""),"",IF(AND($E$3=6),'Marks Entry 6th'!AY90,IF(AND($E$3=7),'Marks Entry 7th'!AY90,"")))</f>
        <v/>
      </c>
      <c r="CU91" s="68" t="str">
        <f>IF(OR($E91="",$G91=""),"",IF(AND($E$3=6),'Marks Entry 6th'!AZ90,IF(AND($E$3=7),'Marks Entry 7th'!AZ90,"")))</f>
        <v/>
      </c>
      <c r="CV91" s="66" t="str">
        <f t="shared" si="142"/>
        <v/>
      </c>
      <c r="CW91" s="63" t="str">
        <f t="shared" si="143"/>
        <v/>
      </c>
      <c r="CX91" s="109">
        <f t="shared" si="144"/>
        <v>0</v>
      </c>
      <c r="CY91" s="109" t="str">
        <f t="shared" si="145"/>
        <v/>
      </c>
      <c r="CZ91" s="109" t="str">
        <f t="shared" si="146"/>
        <v/>
      </c>
      <c r="DA91" s="109" t="str">
        <f t="shared" si="147"/>
        <v/>
      </c>
      <c r="DB91" s="109" t="str">
        <f t="shared" si="148"/>
        <v/>
      </c>
      <c r="DC91" s="111" t="str">
        <f t="shared" si="149"/>
        <v/>
      </c>
      <c r="DD91" s="121" t="str">
        <f>IF(OR($E91="",$G91=""),"",IF(AND($E$3=6),'Marks Entry 6th'!BA90,IF(AND($E$3=7),'Marks Entry 7th'!BA90,"")))</f>
        <v/>
      </c>
      <c r="DE91" s="121" t="str">
        <f>IF(OR($E91="",$G91=""),"",IF(AND($E$3=6),'Marks Entry 6th'!BB90,IF(AND($E$3=7),'Marks Entry 7th'!BB90,"")))</f>
        <v/>
      </c>
      <c r="DF91" s="121" t="str">
        <f>IF(OR($E91="",$G91=""),"",IF(AND($E$3=6),'Marks Entry 6th'!BC90,IF(AND($E$3=7),'Marks Entry 7th'!BC90,"")))</f>
        <v/>
      </c>
      <c r="DG91" s="121" t="str">
        <f>IF(OR($E91="",$G91=""),"",IF(AND($E$3=6),'Marks Entry 6th'!BD90,IF(AND($E$3=7),'Marks Entry 7th'!BD90,"")))</f>
        <v/>
      </c>
      <c r="DH91" s="63" t="str">
        <f t="shared" si="150"/>
        <v/>
      </c>
      <c r="DI91" s="121" t="str">
        <f>IF(OR($E91="",$G91=""),"",IF(AND($E$3=6),'Marks Entry 6th'!BE90,IF(AND($E$3=7),'Marks Entry 7th'!BE90,"")))</f>
        <v/>
      </c>
      <c r="DJ91" s="121" t="str">
        <f>IF(OR($E91="",$G91=""),"",IF(AND($E$3=6),'Marks Entry 6th'!BF90,IF(AND($E$3=7),'Marks Entry 7th'!BF90,"")))</f>
        <v/>
      </c>
      <c r="DK91" s="66" t="str">
        <f t="shared" si="151"/>
        <v/>
      </c>
      <c r="DL91" s="63">
        <f t="shared" si="152"/>
        <v>0</v>
      </c>
      <c r="DM91" s="68" t="str">
        <f>IF(OR($E91="",$G91=""),"",IF(AND($E$3=6),'Marks Entry 6th'!BG90,IF(AND($E$3=7),'Marks Entry 7th'!BG90,"")))</f>
        <v/>
      </c>
      <c r="DN91" s="68" t="str">
        <f>IF(OR($E91="",$G91=""),"",IF(AND($E$3=6),'Marks Entry 6th'!BH90,IF(AND($E$3=7),'Marks Entry 7th'!BH90,"")))</f>
        <v/>
      </c>
      <c r="DO91" s="66" t="str">
        <f t="shared" si="153"/>
        <v/>
      </c>
      <c r="DP91" s="63" t="str">
        <f t="shared" si="154"/>
        <v/>
      </c>
      <c r="DQ91" s="109">
        <f t="shared" si="155"/>
        <v>0</v>
      </c>
      <c r="DR91" s="109" t="str">
        <f t="shared" si="156"/>
        <v/>
      </c>
      <c r="DS91" s="109" t="str">
        <f t="shared" si="157"/>
        <v/>
      </c>
      <c r="DT91" s="109" t="str">
        <f t="shared" si="158"/>
        <v/>
      </c>
      <c r="DU91" s="109" t="str">
        <f t="shared" si="159"/>
        <v/>
      </c>
      <c r="DV91" s="111" t="str">
        <f t="shared" si="160"/>
        <v/>
      </c>
      <c r="DW91" s="53" t="str">
        <f>IF(OR($E91="",$G91=""),"",IF(AND($E$3=6),'Marks Entry 6th'!BI90,IF(AND($E$3=7),'Marks Entry 7th'!BI90,"")))</f>
        <v/>
      </c>
      <c r="DX91" s="53" t="str">
        <f>IF(OR($E91="",$G91=""),"",IF(AND($E$3=6),'Marks Entry 6th'!BJ90,IF(AND($E$3=7),'Marks Entry 7th'!BJ90,"")))</f>
        <v/>
      </c>
      <c r="DY91" s="53" t="str">
        <f>IF(OR($E91="",$G91=""),"",IF(AND($E$3=6),'Marks Entry 6th'!BK90,IF(AND($E$3=7),'Marks Entry 7th'!BK90,"")))</f>
        <v/>
      </c>
      <c r="DZ91" s="53" t="str">
        <f>IF(OR($E91="",$G91=""),"",IF(AND($E$3=6),'Marks Entry 6th'!BL90,IF(AND($E$3=7),'Marks Entry 7th'!BL90,"")))</f>
        <v/>
      </c>
      <c r="EA91" s="53" t="str">
        <f>IF(OR($E91="",$G91=""),"",IF(AND($E$3=6),'Marks Entry 6th'!BM90,IF(AND($E$3=7),'Marks Entry 7th'!BM90,"")))</f>
        <v/>
      </c>
      <c r="EB91" s="122" t="str">
        <f t="shared" si="161"/>
        <v/>
      </c>
      <c r="EC91" s="123">
        <f t="shared" si="162"/>
        <v>0</v>
      </c>
      <c r="ED91" s="123" t="str">
        <f t="shared" si="163"/>
        <v/>
      </c>
      <c r="EE91" s="123" t="str">
        <f t="shared" si="164"/>
        <v/>
      </c>
      <c r="EF91" s="110" t="str">
        <f t="shared" si="165"/>
        <v/>
      </c>
      <c r="EG91" s="53" t="str">
        <f>IF(OR($E91="",$G91=""),"",IF(AND($E$3=6),'Marks Entry 6th'!BN90,IF(AND($E$3=7),'Marks Entry 7th'!BN90,"")))</f>
        <v/>
      </c>
      <c r="EH91" s="53" t="str">
        <f>IF(OR($E91="",$G91=""),"",IF(AND($E$3=6),'Marks Entry 6th'!BO90,IF(AND($E$3=7),'Marks Entry 7th'!BO90,"")))</f>
        <v/>
      </c>
      <c r="EI91" s="53" t="str">
        <f>IF(OR($E91="",$G91=""),"",IF(AND($E$3=6),'Marks Entry 6th'!BP90,IF(AND($E$3=7),'Marks Entry 7th'!BP90,"")))</f>
        <v/>
      </c>
      <c r="EJ91" s="53" t="str">
        <f>IF(OR($E91="",$G91=""),"",IF(AND($E$3=6),'Marks Entry 6th'!BQ90,IF(AND($E$3=7),'Marks Entry 7th'!BQ90,"")))</f>
        <v/>
      </c>
      <c r="EK91" s="53" t="str">
        <f>IF(OR($E91="",$G91=""),"",IF(AND($E$3=6),'Marks Entry 6th'!BR90,IF(AND($E$3=7),'Marks Entry 7th'!BR90,"")))</f>
        <v/>
      </c>
      <c r="EL91" s="122" t="str">
        <f t="shared" si="166"/>
        <v/>
      </c>
      <c r="EM91" s="123">
        <f t="shared" si="167"/>
        <v>0</v>
      </c>
      <c r="EN91" s="123" t="str">
        <f t="shared" si="168"/>
        <v/>
      </c>
      <c r="EO91" s="123" t="str">
        <f t="shared" si="169"/>
        <v/>
      </c>
      <c r="EP91" s="110" t="str">
        <f t="shared" si="170"/>
        <v/>
      </c>
      <c r="EQ91" s="53" t="str">
        <f>IF(OR($E91="",$G91=""),"",IF(AND($E$3=6),'Marks Entry 6th'!BS90,IF(AND($E$3=7),'Marks Entry 7th'!BS90,"")))</f>
        <v/>
      </c>
      <c r="ER91" s="53" t="str">
        <f>IF(OR($E91="",$G91=""),"",IF(AND($E$3=6),'Marks Entry 6th'!BT90,IF(AND($E$3=7),'Marks Entry 7th'!BT90,"")))</f>
        <v/>
      </c>
      <c r="ES91" s="53" t="str">
        <f>IF(OR($E91="",$G91=""),"",IF(AND($E$3=6),'Marks Entry 6th'!BU90,IF(AND($E$3=7),'Marks Entry 7th'!BU90,"")))</f>
        <v/>
      </c>
      <c r="ET91" s="53" t="str">
        <f>IF(OR($E91="",$G91=""),"",IF(AND($E$3=6),'Marks Entry 6th'!BV90,IF(AND($E$3=7),'Marks Entry 7th'!BV90,"")))</f>
        <v/>
      </c>
      <c r="EU91" s="53" t="str">
        <f>IF(OR($E91="",$G91=""),"",IF(AND($E$3=6),'Marks Entry 6th'!BW90,IF(AND($E$3=7),'Marks Entry 7th'!BW90,"")))</f>
        <v/>
      </c>
      <c r="EV91" s="122" t="str">
        <f t="shared" si="171"/>
        <v/>
      </c>
      <c r="EW91" s="123">
        <f t="shared" si="172"/>
        <v>0</v>
      </c>
      <c r="EX91" s="123" t="str">
        <f t="shared" si="173"/>
        <v/>
      </c>
      <c r="EY91" s="123" t="str">
        <f t="shared" si="174"/>
        <v/>
      </c>
      <c r="EZ91" s="110" t="str">
        <f t="shared" si="175"/>
        <v/>
      </c>
      <c r="FA91" s="373" t="str">
        <f>IF(OR($E91="",$G91=""),"",IF(AND('Marks Entry 6th'!BX90="",'Marks Entry 7th'!BX90=""),"",IF(AND($E$3=6),'Marks Entry 6th'!BX90,IF(AND($E$3=7),'Marks Entry 7th'!BX90,""))))</f>
        <v/>
      </c>
      <c r="FB91" s="373" t="str">
        <f>IF(OR($E91="",$G91=""),"",IF(AND('Marks Entry 6th'!BY90="",'Marks Entry 7th'!BY90=""),"",IF(AND($E$3=6),'Marks Entry 6th'!BY90,IF(AND($E$3=7),'Marks Entry 7th'!BY90,""))))</f>
        <v/>
      </c>
      <c r="FC91" s="374" t="str">
        <f t="shared" si="176"/>
        <v/>
      </c>
      <c r="FD91" s="110" t="str">
        <f t="shared" si="177"/>
        <v/>
      </c>
      <c r="FE91" s="373" t="str">
        <f>IF(OR($E91="",$G91=""),"",IF(AND('Marks Entry 6th'!BZ90="",'Marks Entry 7th'!BZ90=""),"",IF(AND($E$3=6),'Marks Entry 6th'!BZ90,IF(AND($E$3=7),'Marks Entry 7th'!BZ90,""))))</f>
        <v/>
      </c>
      <c r="FF91" s="373" t="str">
        <f>IF(OR($E91="",$G91=""),"",IF(AND('Marks Entry 6th'!CA90="",'Marks Entry 7th'!CA90=""),"",IF(AND($E$3=6),'Marks Entry 6th'!CA90,IF(AND($E$3=7),'Marks Entry 7th'!CA90,""))))</f>
        <v/>
      </c>
      <c r="FG91" s="374" t="str">
        <f t="shared" si="178"/>
        <v/>
      </c>
      <c r="FH91" s="110" t="str">
        <f t="shared" si="179"/>
        <v/>
      </c>
      <c r="FI91" s="79" t="str">
        <f t="shared" si="180"/>
        <v/>
      </c>
      <c r="FJ91" s="335" t="str">
        <f t="shared" si="181"/>
        <v/>
      </c>
      <c r="FK91" s="85" t="str">
        <f t="shared" si="182"/>
        <v/>
      </c>
      <c r="FL91" s="226" t="str">
        <f t="shared" si="183"/>
        <v/>
      </c>
      <c r="FM91" s="86" t="str">
        <f t="shared" si="184"/>
        <v/>
      </c>
      <c r="FN91" s="334" t="str">
        <f>IFERROR(IF(B91="NSO","NSO",IF(OR(D91="",G91="",F91=""),"",IF(AND(FJ91&gt;=36,'Master sheet'!$D$11="Hindi"),"कक्षा क्रमोन्नत",IF(AND(FJ91&gt;=36,'Master sheet'!$D$11="English"),"Promoted",IF(AND(FJ91&lt;36,'Master sheet'!$D$11="Hindi"),"पुनः परीक्षा","Re-Exam"))))),"")</f>
        <v/>
      </c>
      <c r="FO91" s="54" t="str">
        <f>IF(OR($E91="",$G91=""),"",IF(AND($E$3=6,'Marks Entry 6th'!CB90=""),"",IF(AND($E$3=7,'Marks Entry 7th'!CB90=""),"",IF(AND($E$3=6),'Marks Entry 6th'!CB90,IF(AND($E$3=7),'Marks Entry 7th'!CB90,"")))))</f>
        <v/>
      </c>
      <c r="FP91" s="54" t="str">
        <f>IF(OR($E91="",$G91=""),"",IF(AND($E$3=6,'Marks Entry 6th'!CC90=""),"",IF(AND($E$3=7,'Marks Entry 7th'!CC90=""),"",IF(AND($E$3=6),'Marks Entry 6th'!CC90,IF(AND($E$3=7),'Marks Entry 7th'!CC90,"")))))</f>
        <v/>
      </c>
      <c r="FQ91" s="55"/>
      <c r="FY91" s="57">
        <f>IF(AND($E$3=6),'Marks Entry 6th'!I90,IF(AND($E$3=7),'Marks Entry 7th'!I90,""))</f>
        <v>0</v>
      </c>
      <c r="FZ91" s="57">
        <f t="shared" si="185"/>
        <v>0</v>
      </c>
    </row>
    <row r="92" spans="1:182" ht="18.95" customHeight="1">
      <c r="A92" s="69">
        <v>85</v>
      </c>
      <c r="B92" s="69" t="str">
        <f>IF(OR(FY92=0,FY92=""),"",IF(AND($E$3=6),'Marks Entry 6th'!I91,IF(AND($E$3=7),'Marks Entry 7th'!I91,"")))</f>
        <v/>
      </c>
      <c r="C92" s="70" t="str">
        <f>IF(OR(B92=0,B92=""),"",IF(AND($E$3=6,'Marks Entry 6th'!B91=""),"",IF(AND($E$3=7,'Marks Entry 7th'!B91=""),"",IF(AND($E$3=6,'Marks Entry 6th'!B91),'Marks Entry 6th'!B91,IF(AND($E$3=7),'Marks Entry 7th'!B91,"")))))</f>
        <v/>
      </c>
      <c r="D92" s="70" t="str">
        <f>IF(OR(B92=0,B92=""),"",IF(AND($E$3=6,'Marks Entry 6th'!C91=""),"",IF(AND($E$3=7,'Marks Entry 7th'!C91=""),"",IF(AND($E$3=6),'Marks Entry 6th'!C91,IF(AND($E$3=7),'Marks Entry 7th'!C91,"")))))</f>
        <v/>
      </c>
      <c r="E92" s="307" t="str">
        <f>IF(OR(B92=0,B92=""),"",IF(AND($E$3=6,'Marks Entry 6th'!E91=""),"",IF(AND($E$3=7,'Marks Entry 7th'!E91=""),"",IF(AND($E$3=6),'Marks Entry 6th'!E91,IF(AND($E$3=7),'Marks Entry 7th'!E91,"")))))</f>
        <v/>
      </c>
      <c r="F92" s="70" t="str">
        <f>IF(OR(B92=0,B92=""),"",IF(AND($E$3=6,'Marks Entry 6th'!D91=""),"",IF(AND($E$3=7,'Marks Entry 7th'!D91=""),"",IF(AND($E$3=6),'Marks Entry 6th'!D91,IF(AND($E$3=7),'Marks Entry 7th'!D91,"")))))</f>
        <v/>
      </c>
      <c r="G92" s="306" t="str">
        <f>IF(OR(B92=0,B92=""),"",IF(AND($E$3=6,'Marks Entry 6th'!F91=""),"",IF(AND($E$3=7,'Marks Entry 7th'!F91=""),"",IF(AND($E$3=6),UPPER('Marks Entry 6th'!F91),IF(AND($E$3=7),UPPER('Marks Entry 7th'!F91),"")))))</f>
        <v/>
      </c>
      <c r="H92" s="306" t="str">
        <f>IF(OR(B92=0,B92=""),"",IF(AND($E$3=6,'Marks Entry 6th'!G91=""),"",IF(AND($E$3=7,'Marks Entry 7th'!G91=""),"",IF(AND($E$3=6),UPPER('Marks Entry 6th'!G91),IF(AND($E$3=7),UPPER('Marks Entry 7th'!G91),"")))))</f>
        <v/>
      </c>
      <c r="I92" s="306" t="str">
        <f>IF(OR(B92=0,B92=""),"",IF(AND($E$3=6,'Marks Entry 6th'!H91=""),"",IF(AND($E$3=7,'Marks Entry 7th'!H91=""),"",IF(AND($E$3=6),UPPER('Marks Entry 6th'!H91),IF(AND($E$3=7),UPPER('Marks Entry 7th'!H91),"")))))</f>
        <v/>
      </c>
      <c r="J92" s="65" t="str">
        <f>IF(OR(B92=0,B92=""),"",IF(AND($E$3=6,'Marks Entry 6th'!J91=""),"",IF(AND($E$3=7,'Marks Entry 7th'!J91=""),"",IF(AND($E$3=6),'Marks Entry 6th'!J91,IF(AND($E$3=7),'Marks Entry 7th'!J91,"")))))</f>
        <v/>
      </c>
      <c r="K92" s="65" t="str">
        <f>IF(OR(B92=0,B92=""),"",IF(AND($E$3=6,'Marks Entry 6th'!K91=""),"",IF(AND($E$3=7,'Marks Entry 7th'!K91=""),"",IF(AND($E$3=6),'Marks Entry 6th'!K91,IF(AND($E$3=7),'Marks Entry 7th'!K91,"")))))</f>
        <v/>
      </c>
      <c r="L92" s="121" t="str">
        <f>IF(OR($E92="",$G92=""),"",IF(AND($E$3=6),'Marks Entry 6th'!L91,IF(AND($E$3=7),'Marks Entry 7th'!L91,"")))</f>
        <v/>
      </c>
      <c r="M92" s="121" t="str">
        <f>IF(OR($E92="",$G92=""),"",IF(AND($E$3=6),'Marks Entry 6th'!M91,IF(AND($E$3=7),'Marks Entry 7th'!M91,"")))</f>
        <v/>
      </c>
      <c r="N92" s="121" t="str">
        <f>IF(OR($E92="",$G92=""),"",IF(AND($E$3=6),'Marks Entry 6th'!N91,IF(AND($E$3=7),'Marks Entry 7th'!N91,"")))</f>
        <v/>
      </c>
      <c r="O92" s="121" t="str">
        <f>IF(OR($E92="",$G92=""),"",IF(AND($E$3=6),'Marks Entry 6th'!O91,IF(AND($E$3=7),'Marks Entry 7th'!O91,"")))</f>
        <v/>
      </c>
      <c r="P92" s="63" t="str">
        <f t="shared" si="95"/>
        <v/>
      </c>
      <c r="Q92" s="121" t="str">
        <f>IF(OR($E92="",$G92=""),"",IF(AND($E$3=6),'Marks Entry 6th'!P91,IF(AND($E$3=7),'Marks Entry 7th'!P91,"")))</f>
        <v/>
      </c>
      <c r="R92" s="121" t="str">
        <f>IF(OR($E92="",$G92=""),"",IF(AND($E$3=6),'Marks Entry 6th'!Q91,IF(AND($E$3=7),'Marks Entry 7th'!Q91,"")))</f>
        <v/>
      </c>
      <c r="S92" s="66" t="str">
        <f t="shared" si="96"/>
        <v/>
      </c>
      <c r="T92" s="63">
        <f t="shared" si="97"/>
        <v>0</v>
      </c>
      <c r="U92" s="68" t="str">
        <f>IF(OR($E92="",$G92=""),"",IF(AND($E$3=6),'Marks Entry 6th'!R91,IF(AND($E$3=7),'Marks Entry 7th'!R91,"")))</f>
        <v/>
      </c>
      <c r="V92" s="68" t="str">
        <f>IF(OR($E92="",$G92=""),"",IF(AND($E$3=6),'Marks Entry 6th'!S91,IF(AND($E$3=7),'Marks Entry 7th'!S91,"")))</f>
        <v/>
      </c>
      <c r="W92" s="67" t="str">
        <f t="shared" si="98"/>
        <v/>
      </c>
      <c r="X92" s="63" t="str">
        <f t="shared" si="99"/>
        <v/>
      </c>
      <c r="Y92" s="109">
        <f t="shared" si="100"/>
        <v>0</v>
      </c>
      <c r="Z92" s="109" t="str">
        <f t="shared" si="101"/>
        <v/>
      </c>
      <c r="AA92" s="109" t="str">
        <f t="shared" si="102"/>
        <v/>
      </c>
      <c r="AB92" s="109" t="str">
        <f t="shared" si="103"/>
        <v/>
      </c>
      <c r="AC92" s="109" t="str">
        <f t="shared" si="104"/>
        <v/>
      </c>
      <c r="AD92" s="111" t="str">
        <f t="shared" si="105"/>
        <v/>
      </c>
      <c r="AE92" s="121" t="str">
        <f>IF(OR($E92="",$G92=""),"",IF(AND($E$3=6),'Marks Entry 6th'!T91,IF(AND($E$3=7),'Marks Entry 7th'!T91,"")))</f>
        <v/>
      </c>
      <c r="AF92" s="121" t="str">
        <f>IF(OR($E92="",$G92=""),"",IF(AND($E$3=6),'Marks Entry 6th'!U91,IF(AND($E$3=7),'Marks Entry 7th'!U91,"")))</f>
        <v/>
      </c>
      <c r="AG92" s="121" t="str">
        <f>IF(OR($E92="",$G92=""),"",IF(AND($E$3=6),'Marks Entry 6th'!V91,IF(AND($E$3=7),'Marks Entry 7th'!V91,"")))</f>
        <v/>
      </c>
      <c r="AH92" s="121" t="str">
        <f>IF(OR($E92="",$G92=""),"",IF(AND($E$3=6),'Marks Entry 6th'!W91,IF(AND($E$3=7),'Marks Entry 7th'!W91,"")))</f>
        <v/>
      </c>
      <c r="AI92" s="63" t="str">
        <f t="shared" si="106"/>
        <v/>
      </c>
      <c r="AJ92" s="121" t="str">
        <f>IF(OR($E92="",$G92=""),"",IF(AND($E$3=6),'Marks Entry 6th'!X91,IF(AND($E$3=7),'Marks Entry 7th'!X91,"")))</f>
        <v/>
      </c>
      <c r="AK92" s="121" t="str">
        <f>IF(OR($E92="",$G92=""),"",IF(AND($E$3=6),'Marks Entry 6th'!Y91,IF(AND($E$3=7),'Marks Entry 7th'!Y91,"")))</f>
        <v/>
      </c>
      <c r="AL92" s="66" t="str">
        <f t="shared" si="107"/>
        <v/>
      </c>
      <c r="AM92" s="63">
        <f t="shared" si="108"/>
        <v>0</v>
      </c>
      <c r="AN92" s="68" t="str">
        <f>IF(OR($E92="",$G92=""),"",IF(AND($E$3=6),'Marks Entry 6th'!Z91,IF(AND($E$3=7),'Marks Entry 7th'!Z91,"")))</f>
        <v/>
      </c>
      <c r="AO92" s="68" t="str">
        <f>IF(OR($E92="",$G92=""),"",IF(AND($E$3=6),'Marks Entry 6th'!AA91,IF(AND($E$3=7),'Marks Entry 7th'!AA91,"")))</f>
        <v/>
      </c>
      <c r="AP92" s="66" t="str">
        <f t="shared" si="109"/>
        <v/>
      </c>
      <c r="AQ92" s="63" t="str">
        <f t="shared" si="110"/>
        <v/>
      </c>
      <c r="AR92" s="109">
        <f t="shared" si="111"/>
        <v>0</v>
      </c>
      <c r="AS92" s="109" t="str">
        <f t="shared" si="112"/>
        <v/>
      </c>
      <c r="AT92" s="109" t="str">
        <f t="shared" si="113"/>
        <v/>
      </c>
      <c r="AU92" s="109" t="str">
        <f t="shared" si="114"/>
        <v/>
      </c>
      <c r="AV92" s="109" t="str">
        <f t="shared" si="115"/>
        <v/>
      </c>
      <c r="AW92" s="111" t="str">
        <f t="shared" si="116"/>
        <v/>
      </c>
      <c r="AX92" s="314" t="str">
        <f>IF(OR($E92="",$G92=""),"",IF(AND($E$3=6),'Marks Entry 6th'!AB91,IF(AND($E$3=7),'Marks Entry 7th'!AB91,"")))</f>
        <v/>
      </c>
      <c r="AY92" s="121" t="str">
        <f>IF(OR($E92="",$G92=""),"",IF(AND($E$3=6),'Marks Entry 6th'!AC91,IF(AND($E$3=7),'Marks Entry 7th'!AC91,"")))</f>
        <v/>
      </c>
      <c r="AZ92" s="121" t="str">
        <f>IF(OR($E92="",$G92=""),"",IF(AND($E$3=6),'Marks Entry 6th'!AD91,IF(AND($E$3=7),'Marks Entry 7th'!AD91,"")))</f>
        <v/>
      </c>
      <c r="BA92" s="121" t="str">
        <f>IF(OR($E92="",$G92=""),"",IF(AND($E$3=6),'Marks Entry 6th'!AE91,IF(AND($E$3=7),'Marks Entry 7th'!AE91,"")))</f>
        <v/>
      </c>
      <c r="BB92" s="121" t="str">
        <f>IF(OR($E92="",$G92=""),"",IF(AND($E$3=6),'Marks Entry 6th'!AF91,IF(AND($E$3=7),'Marks Entry 7th'!AF91,"")))</f>
        <v/>
      </c>
      <c r="BC92" s="63" t="str">
        <f t="shared" si="117"/>
        <v/>
      </c>
      <c r="BD92" s="121" t="str">
        <f>IF(OR($E92="",$G92=""),"",IF(AND($E$3=6),'Marks Entry 6th'!AG91,IF(AND($E$3=7),'Marks Entry 7th'!AG91,"")))</f>
        <v/>
      </c>
      <c r="BE92" s="121" t="str">
        <f>IF(OR($E92="",$G92=""),"",IF(AND($E$3=6),'Marks Entry 6th'!AH91,IF(AND($E$3=7),'Marks Entry 7th'!AH91,"")))</f>
        <v/>
      </c>
      <c r="BF92" s="66" t="str">
        <f t="shared" si="118"/>
        <v/>
      </c>
      <c r="BG92" s="63">
        <f t="shared" si="119"/>
        <v>0</v>
      </c>
      <c r="BH92" s="68" t="str">
        <f>IF(OR($E92="",$G92=""),"",IF(AND($E$3=6),'Marks Entry 6th'!AI91,IF(AND($E$3=7),'Marks Entry 7th'!AI91,"")))</f>
        <v/>
      </c>
      <c r="BI92" s="68" t="str">
        <f>IF(OR($E92="",$G92=""),"",IF(AND($E$3=6),'Marks Entry 6th'!AJ91,IF(AND($E$3=7),'Marks Entry 7th'!AJ91,"")))</f>
        <v/>
      </c>
      <c r="BJ92" s="66" t="str">
        <f t="shared" si="120"/>
        <v/>
      </c>
      <c r="BK92" s="63" t="str">
        <f t="shared" si="121"/>
        <v/>
      </c>
      <c r="BL92" s="109">
        <f t="shared" si="122"/>
        <v>0</v>
      </c>
      <c r="BM92" s="109" t="str">
        <f t="shared" si="123"/>
        <v/>
      </c>
      <c r="BN92" s="109" t="str">
        <f t="shared" si="124"/>
        <v/>
      </c>
      <c r="BO92" s="109" t="str">
        <f t="shared" si="125"/>
        <v/>
      </c>
      <c r="BP92" s="109" t="str">
        <f t="shared" si="126"/>
        <v/>
      </c>
      <c r="BQ92" s="111" t="str">
        <f t="shared" si="127"/>
        <v/>
      </c>
      <c r="BR92" s="121" t="str">
        <f>IF(OR($E92="",$G92=""),"",IF(AND($E$3=6),'Marks Entry 6th'!AK91,IF(AND($E$3=7),'Marks Entry 7th'!AK91,"")))</f>
        <v/>
      </c>
      <c r="BS92" s="121" t="str">
        <f>IF(OR($E92="",$G92=""),"",IF(AND($E$3=6),'Marks Entry 6th'!AL91,IF(AND($E$3=7),'Marks Entry 7th'!AL91,"")))</f>
        <v/>
      </c>
      <c r="BT92" s="121" t="str">
        <f>IF(OR($E92="",$G92=""),"",IF(AND($E$3=6),'Marks Entry 6th'!AM91,IF(AND($E$3=7),'Marks Entry 7th'!AM91,"")))</f>
        <v/>
      </c>
      <c r="BU92" s="121" t="str">
        <f>IF(OR($E92="",$G92=""),"",IF(AND($E$3=6),'Marks Entry 6th'!AN91,IF(AND($E$3=7),'Marks Entry 7th'!AN91,"")))</f>
        <v/>
      </c>
      <c r="BV92" s="63" t="str">
        <f t="shared" si="128"/>
        <v/>
      </c>
      <c r="BW92" s="121" t="str">
        <f>IF(OR($E92="",$G92=""),"",IF(AND($E$3=6),'Marks Entry 6th'!AO91,IF(AND($E$3=7),'Marks Entry 7th'!AO91,"")))</f>
        <v/>
      </c>
      <c r="BX92" s="121" t="str">
        <f>IF(OR($E92="",$G92=""),"",IF(AND($E$3=6),'Marks Entry 6th'!AP91,IF(AND($E$3=7),'Marks Entry 7th'!AP91,"")))</f>
        <v/>
      </c>
      <c r="BY92" s="66" t="str">
        <f t="shared" si="129"/>
        <v/>
      </c>
      <c r="BZ92" s="63">
        <f t="shared" si="130"/>
        <v>0</v>
      </c>
      <c r="CA92" s="68" t="str">
        <f>IF(OR($E92="",$G92=""),"",IF(AND($E$3=6),'Marks Entry 6th'!AQ91,IF(AND($E$3=7),'Marks Entry 7th'!AQ91,"")))</f>
        <v/>
      </c>
      <c r="CB92" s="68" t="str">
        <f>IF(OR($E92="",$G92=""),"",IF(AND($E$3=6),'Marks Entry 6th'!AR91,IF(AND($E$3=7),'Marks Entry 7th'!AR91,"")))</f>
        <v/>
      </c>
      <c r="CC92" s="66" t="str">
        <f t="shared" si="131"/>
        <v/>
      </c>
      <c r="CD92" s="63" t="str">
        <f t="shared" si="132"/>
        <v/>
      </c>
      <c r="CE92" s="109">
        <f t="shared" si="133"/>
        <v>0</v>
      </c>
      <c r="CF92" s="109" t="str">
        <f t="shared" si="134"/>
        <v/>
      </c>
      <c r="CG92" s="109" t="str">
        <f t="shared" si="135"/>
        <v/>
      </c>
      <c r="CH92" s="109" t="str">
        <f t="shared" si="136"/>
        <v/>
      </c>
      <c r="CI92" s="109" t="str">
        <f t="shared" si="137"/>
        <v/>
      </c>
      <c r="CJ92" s="111" t="str">
        <f t="shared" si="138"/>
        <v/>
      </c>
      <c r="CK92" s="121" t="str">
        <f>IF(OR($E92="",$G92=""),"",IF(AND($E$3=6),'Marks Entry 6th'!AS91,IF(AND($E$3=7),'Marks Entry 7th'!AS91,"")))</f>
        <v/>
      </c>
      <c r="CL92" s="121" t="str">
        <f>IF(OR($E92="",$G92=""),"",IF(AND($E$3=6),'Marks Entry 6th'!AT91,IF(AND($E$3=7),'Marks Entry 7th'!AT91,"")))</f>
        <v/>
      </c>
      <c r="CM92" s="121" t="str">
        <f>IF(OR($E92="",$G92=""),"",IF(AND($E$3=6),'Marks Entry 6th'!AU91,IF(AND($E$3=7),'Marks Entry 7th'!AU91,"")))</f>
        <v/>
      </c>
      <c r="CN92" s="121" t="str">
        <f>IF(OR($E92="",$G92=""),"",IF(AND($E$3=6),'Marks Entry 6th'!AV91,IF(AND($E$3=7),'Marks Entry 7th'!AV91,"")))</f>
        <v/>
      </c>
      <c r="CO92" s="63" t="str">
        <f t="shared" si="139"/>
        <v/>
      </c>
      <c r="CP92" s="121" t="str">
        <f>IF(OR($E92="",$G92=""),"",IF(AND($E$3=6),'Marks Entry 6th'!AW91,IF(AND($E$3=7),'Marks Entry 7th'!AW91,"")))</f>
        <v/>
      </c>
      <c r="CQ92" s="121" t="str">
        <f>IF(OR($E92="",$G92=""),"",IF(AND($E$3=6),'Marks Entry 6th'!AX91,IF(AND($E$3=7),'Marks Entry 7th'!AX91,"")))</f>
        <v/>
      </c>
      <c r="CR92" s="66" t="str">
        <f t="shared" si="140"/>
        <v/>
      </c>
      <c r="CS92" s="63">
        <f t="shared" si="141"/>
        <v>0</v>
      </c>
      <c r="CT92" s="68" t="str">
        <f>IF(OR($E92="",$G92=""),"",IF(AND($E$3=6),'Marks Entry 6th'!AY91,IF(AND($E$3=7),'Marks Entry 7th'!AY91,"")))</f>
        <v/>
      </c>
      <c r="CU92" s="68" t="str">
        <f>IF(OR($E92="",$G92=""),"",IF(AND($E$3=6),'Marks Entry 6th'!AZ91,IF(AND($E$3=7),'Marks Entry 7th'!AZ91,"")))</f>
        <v/>
      </c>
      <c r="CV92" s="66" t="str">
        <f t="shared" si="142"/>
        <v/>
      </c>
      <c r="CW92" s="63" t="str">
        <f t="shared" si="143"/>
        <v/>
      </c>
      <c r="CX92" s="109">
        <f t="shared" si="144"/>
        <v>0</v>
      </c>
      <c r="CY92" s="109" t="str">
        <f t="shared" si="145"/>
        <v/>
      </c>
      <c r="CZ92" s="109" t="str">
        <f t="shared" si="146"/>
        <v/>
      </c>
      <c r="DA92" s="109" t="str">
        <f t="shared" si="147"/>
        <v/>
      </c>
      <c r="DB92" s="109" t="str">
        <f t="shared" si="148"/>
        <v/>
      </c>
      <c r="DC92" s="111" t="str">
        <f t="shared" si="149"/>
        <v/>
      </c>
      <c r="DD92" s="121" t="str">
        <f>IF(OR($E92="",$G92=""),"",IF(AND($E$3=6),'Marks Entry 6th'!BA91,IF(AND($E$3=7),'Marks Entry 7th'!BA91,"")))</f>
        <v/>
      </c>
      <c r="DE92" s="121" t="str">
        <f>IF(OR($E92="",$G92=""),"",IF(AND($E$3=6),'Marks Entry 6th'!BB91,IF(AND($E$3=7),'Marks Entry 7th'!BB91,"")))</f>
        <v/>
      </c>
      <c r="DF92" s="121" t="str">
        <f>IF(OR($E92="",$G92=""),"",IF(AND($E$3=6),'Marks Entry 6th'!BC91,IF(AND($E$3=7),'Marks Entry 7th'!BC91,"")))</f>
        <v/>
      </c>
      <c r="DG92" s="121" t="str">
        <f>IF(OR($E92="",$G92=""),"",IF(AND($E$3=6),'Marks Entry 6th'!BD91,IF(AND($E$3=7),'Marks Entry 7th'!BD91,"")))</f>
        <v/>
      </c>
      <c r="DH92" s="63" t="str">
        <f t="shared" si="150"/>
        <v/>
      </c>
      <c r="DI92" s="121" t="str">
        <f>IF(OR($E92="",$G92=""),"",IF(AND($E$3=6),'Marks Entry 6th'!BE91,IF(AND($E$3=7),'Marks Entry 7th'!BE91,"")))</f>
        <v/>
      </c>
      <c r="DJ92" s="121" t="str">
        <f>IF(OR($E92="",$G92=""),"",IF(AND($E$3=6),'Marks Entry 6th'!BF91,IF(AND($E$3=7),'Marks Entry 7th'!BF91,"")))</f>
        <v/>
      </c>
      <c r="DK92" s="66" t="str">
        <f t="shared" si="151"/>
        <v/>
      </c>
      <c r="DL92" s="63">
        <f t="shared" si="152"/>
        <v>0</v>
      </c>
      <c r="DM92" s="68" t="str">
        <f>IF(OR($E92="",$G92=""),"",IF(AND($E$3=6),'Marks Entry 6th'!BG91,IF(AND($E$3=7),'Marks Entry 7th'!BG91,"")))</f>
        <v/>
      </c>
      <c r="DN92" s="68" t="str">
        <f>IF(OR($E92="",$G92=""),"",IF(AND($E$3=6),'Marks Entry 6th'!BH91,IF(AND($E$3=7),'Marks Entry 7th'!BH91,"")))</f>
        <v/>
      </c>
      <c r="DO92" s="66" t="str">
        <f t="shared" si="153"/>
        <v/>
      </c>
      <c r="DP92" s="63" t="str">
        <f t="shared" si="154"/>
        <v/>
      </c>
      <c r="DQ92" s="109">
        <f t="shared" si="155"/>
        <v>0</v>
      </c>
      <c r="DR92" s="109" t="str">
        <f t="shared" si="156"/>
        <v/>
      </c>
      <c r="DS92" s="109" t="str">
        <f t="shared" si="157"/>
        <v/>
      </c>
      <c r="DT92" s="109" t="str">
        <f t="shared" si="158"/>
        <v/>
      </c>
      <c r="DU92" s="109" t="str">
        <f t="shared" si="159"/>
        <v/>
      </c>
      <c r="DV92" s="111" t="str">
        <f t="shared" si="160"/>
        <v/>
      </c>
      <c r="DW92" s="53" t="str">
        <f>IF(OR($E92="",$G92=""),"",IF(AND($E$3=6),'Marks Entry 6th'!BI91,IF(AND($E$3=7),'Marks Entry 7th'!BI91,"")))</f>
        <v/>
      </c>
      <c r="DX92" s="53" t="str">
        <f>IF(OR($E92="",$G92=""),"",IF(AND($E$3=6),'Marks Entry 6th'!BJ91,IF(AND($E$3=7),'Marks Entry 7th'!BJ91,"")))</f>
        <v/>
      </c>
      <c r="DY92" s="53" t="str">
        <f>IF(OR($E92="",$G92=""),"",IF(AND($E$3=6),'Marks Entry 6th'!BK91,IF(AND($E$3=7),'Marks Entry 7th'!BK91,"")))</f>
        <v/>
      </c>
      <c r="DZ92" s="53" t="str">
        <f>IF(OR($E92="",$G92=""),"",IF(AND($E$3=6),'Marks Entry 6th'!BL91,IF(AND($E$3=7),'Marks Entry 7th'!BL91,"")))</f>
        <v/>
      </c>
      <c r="EA92" s="53" t="str">
        <f>IF(OR($E92="",$G92=""),"",IF(AND($E$3=6),'Marks Entry 6th'!BM91,IF(AND($E$3=7),'Marks Entry 7th'!BM91,"")))</f>
        <v/>
      </c>
      <c r="EB92" s="122" t="str">
        <f t="shared" si="161"/>
        <v/>
      </c>
      <c r="EC92" s="123">
        <f t="shared" si="162"/>
        <v>0</v>
      </c>
      <c r="ED92" s="123" t="str">
        <f t="shared" si="163"/>
        <v/>
      </c>
      <c r="EE92" s="123" t="str">
        <f t="shared" si="164"/>
        <v/>
      </c>
      <c r="EF92" s="110" t="str">
        <f t="shared" si="165"/>
        <v/>
      </c>
      <c r="EG92" s="53" t="str">
        <f>IF(OR($E92="",$G92=""),"",IF(AND($E$3=6),'Marks Entry 6th'!BN91,IF(AND($E$3=7),'Marks Entry 7th'!BN91,"")))</f>
        <v/>
      </c>
      <c r="EH92" s="53" t="str">
        <f>IF(OR($E92="",$G92=""),"",IF(AND($E$3=6),'Marks Entry 6th'!BO91,IF(AND($E$3=7),'Marks Entry 7th'!BO91,"")))</f>
        <v/>
      </c>
      <c r="EI92" s="53" t="str">
        <f>IF(OR($E92="",$G92=""),"",IF(AND($E$3=6),'Marks Entry 6th'!BP91,IF(AND($E$3=7),'Marks Entry 7th'!BP91,"")))</f>
        <v/>
      </c>
      <c r="EJ92" s="53" t="str">
        <f>IF(OR($E92="",$G92=""),"",IF(AND($E$3=6),'Marks Entry 6th'!BQ91,IF(AND($E$3=7),'Marks Entry 7th'!BQ91,"")))</f>
        <v/>
      </c>
      <c r="EK92" s="53" t="str">
        <f>IF(OR($E92="",$G92=""),"",IF(AND($E$3=6),'Marks Entry 6th'!BR91,IF(AND($E$3=7),'Marks Entry 7th'!BR91,"")))</f>
        <v/>
      </c>
      <c r="EL92" s="122" t="str">
        <f t="shared" si="166"/>
        <v/>
      </c>
      <c r="EM92" s="123">
        <f t="shared" si="167"/>
        <v>0</v>
      </c>
      <c r="EN92" s="123" t="str">
        <f t="shared" si="168"/>
        <v/>
      </c>
      <c r="EO92" s="123" t="str">
        <f t="shared" si="169"/>
        <v/>
      </c>
      <c r="EP92" s="110" t="str">
        <f t="shared" si="170"/>
        <v/>
      </c>
      <c r="EQ92" s="53" t="str">
        <f>IF(OR($E92="",$G92=""),"",IF(AND($E$3=6),'Marks Entry 6th'!BS91,IF(AND($E$3=7),'Marks Entry 7th'!BS91,"")))</f>
        <v/>
      </c>
      <c r="ER92" s="53" t="str">
        <f>IF(OR($E92="",$G92=""),"",IF(AND($E$3=6),'Marks Entry 6th'!BT91,IF(AND($E$3=7),'Marks Entry 7th'!BT91,"")))</f>
        <v/>
      </c>
      <c r="ES92" s="53" t="str">
        <f>IF(OR($E92="",$G92=""),"",IF(AND($E$3=6),'Marks Entry 6th'!BU91,IF(AND($E$3=7),'Marks Entry 7th'!BU91,"")))</f>
        <v/>
      </c>
      <c r="ET92" s="53" t="str">
        <f>IF(OR($E92="",$G92=""),"",IF(AND($E$3=6),'Marks Entry 6th'!BV91,IF(AND($E$3=7),'Marks Entry 7th'!BV91,"")))</f>
        <v/>
      </c>
      <c r="EU92" s="53" t="str">
        <f>IF(OR($E92="",$G92=""),"",IF(AND($E$3=6),'Marks Entry 6th'!BW91,IF(AND($E$3=7),'Marks Entry 7th'!BW91,"")))</f>
        <v/>
      </c>
      <c r="EV92" s="122" t="str">
        <f t="shared" si="171"/>
        <v/>
      </c>
      <c r="EW92" s="123">
        <f t="shared" si="172"/>
        <v>0</v>
      </c>
      <c r="EX92" s="123" t="str">
        <f t="shared" si="173"/>
        <v/>
      </c>
      <c r="EY92" s="123" t="str">
        <f t="shared" si="174"/>
        <v/>
      </c>
      <c r="EZ92" s="110" t="str">
        <f t="shared" si="175"/>
        <v/>
      </c>
      <c r="FA92" s="373" t="str">
        <f>IF(OR($E92="",$G92=""),"",IF(AND('Marks Entry 6th'!BX91="",'Marks Entry 7th'!BX91=""),"",IF(AND($E$3=6),'Marks Entry 6th'!BX91,IF(AND($E$3=7),'Marks Entry 7th'!BX91,""))))</f>
        <v/>
      </c>
      <c r="FB92" s="373" t="str">
        <f>IF(OR($E92="",$G92=""),"",IF(AND('Marks Entry 6th'!BY91="",'Marks Entry 7th'!BY91=""),"",IF(AND($E$3=6),'Marks Entry 6th'!BY91,IF(AND($E$3=7),'Marks Entry 7th'!BY91,""))))</f>
        <v/>
      </c>
      <c r="FC92" s="374" t="str">
        <f t="shared" si="176"/>
        <v/>
      </c>
      <c r="FD92" s="110" t="str">
        <f t="shared" si="177"/>
        <v/>
      </c>
      <c r="FE92" s="373" t="str">
        <f>IF(OR($E92="",$G92=""),"",IF(AND('Marks Entry 6th'!BZ91="",'Marks Entry 7th'!BZ91=""),"",IF(AND($E$3=6),'Marks Entry 6th'!BZ91,IF(AND($E$3=7),'Marks Entry 7th'!BZ91,""))))</f>
        <v/>
      </c>
      <c r="FF92" s="373" t="str">
        <f>IF(OR($E92="",$G92=""),"",IF(AND('Marks Entry 6th'!CA91="",'Marks Entry 7th'!CA91=""),"",IF(AND($E$3=6),'Marks Entry 6th'!CA91,IF(AND($E$3=7),'Marks Entry 7th'!CA91,""))))</f>
        <v/>
      </c>
      <c r="FG92" s="374" t="str">
        <f t="shared" si="178"/>
        <v/>
      </c>
      <c r="FH92" s="110" t="str">
        <f t="shared" si="179"/>
        <v/>
      </c>
      <c r="FI92" s="79" t="str">
        <f t="shared" si="180"/>
        <v/>
      </c>
      <c r="FJ92" s="335" t="str">
        <f t="shared" si="181"/>
        <v/>
      </c>
      <c r="FK92" s="85" t="str">
        <f t="shared" si="182"/>
        <v/>
      </c>
      <c r="FL92" s="226" t="str">
        <f t="shared" si="183"/>
        <v/>
      </c>
      <c r="FM92" s="86" t="str">
        <f t="shared" si="184"/>
        <v/>
      </c>
      <c r="FN92" s="334" t="str">
        <f>IFERROR(IF(B92="NSO","NSO",IF(OR(D92="",G92="",F92=""),"",IF(AND(FJ92&gt;=36,'Master sheet'!$D$11="Hindi"),"कक्षा क्रमोन्नत",IF(AND(FJ92&gt;=36,'Master sheet'!$D$11="English"),"Promoted",IF(AND(FJ92&lt;36,'Master sheet'!$D$11="Hindi"),"पुनः परीक्षा","Re-Exam"))))),"")</f>
        <v/>
      </c>
      <c r="FO92" s="54" t="str">
        <f>IF(OR($E92="",$G92=""),"",IF(AND($E$3=6,'Marks Entry 6th'!CB91=""),"",IF(AND($E$3=7,'Marks Entry 7th'!CB91=""),"",IF(AND($E$3=6),'Marks Entry 6th'!CB91,IF(AND($E$3=7),'Marks Entry 7th'!CB91,"")))))</f>
        <v/>
      </c>
      <c r="FP92" s="54" t="str">
        <f>IF(OR($E92="",$G92=""),"",IF(AND($E$3=6,'Marks Entry 6th'!CC91=""),"",IF(AND($E$3=7,'Marks Entry 7th'!CC91=""),"",IF(AND($E$3=6),'Marks Entry 6th'!CC91,IF(AND($E$3=7),'Marks Entry 7th'!CC91,"")))))</f>
        <v/>
      </c>
      <c r="FQ92" s="55"/>
      <c r="FY92" s="57">
        <f>IF(AND($E$3=6),'Marks Entry 6th'!I91,IF(AND($E$3=7),'Marks Entry 7th'!I91,""))</f>
        <v>0</v>
      </c>
      <c r="FZ92" s="57">
        <f t="shared" si="185"/>
        <v>0</v>
      </c>
    </row>
    <row r="93" spans="1:182" ht="18.95" customHeight="1">
      <c r="A93" s="69">
        <v>86</v>
      </c>
      <c r="B93" s="69" t="str">
        <f>IF(OR(FY93=0,FY93=""),"",IF(AND($E$3=6),'Marks Entry 6th'!I92,IF(AND($E$3=7),'Marks Entry 7th'!I92,"")))</f>
        <v/>
      </c>
      <c r="C93" s="70" t="str">
        <f>IF(OR(B93=0,B93=""),"",IF(AND($E$3=6,'Marks Entry 6th'!B92=""),"",IF(AND($E$3=7,'Marks Entry 7th'!B92=""),"",IF(AND($E$3=6,'Marks Entry 6th'!B92),'Marks Entry 6th'!B92,IF(AND($E$3=7),'Marks Entry 7th'!B92,"")))))</f>
        <v/>
      </c>
      <c r="D93" s="70" t="str">
        <f>IF(OR(B93=0,B93=""),"",IF(AND($E$3=6,'Marks Entry 6th'!C92=""),"",IF(AND($E$3=7,'Marks Entry 7th'!C92=""),"",IF(AND($E$3=6),'Marks Entry 6th'!C92,IF(AND($E$3=7),'Marks Entry 7th'!C92,"")))))</f>
        <v/>
      </c>
      <c r="E93" s="307" t="str">
        <f>IF(OR(B93=0,B93=""),"",IF(AND($E$3=6,'Marks Entry 6th'!E92=""),"",IF(AND($E$3=7,'Marks Entry 7th'!E92=""),"",IF(AND($E$3=6),'Marks Entry 6th'!E92,IF(AND($E$3=7),'Marks Entry 7th'!E92,"")))))</f>
        <v/>
      </c>
      <c r="F93" s="70" t="str">
        <f>IF(OR(B93=0,B93=""),"",IF(AND($E$3=6,'Marks Entry 6th'!D92=""),"",IF(AND($E$3=7,'Marks Entry 7th'!D92=""),"",IF(AND($E$3=6),'Marks Entry 6th'!D92,IF(AND($E$3=7),'Marks Entry 7th'!D92,"")))))</f>
        <v/>
      </c>
      <c r="G93" s="306" t="str">
        <f>IF(OR(B93=0,B93=""),"",IF(AND($E$3=6,'Marks Entry 6th'!F92=""),"",IF(AND($E$3=7,'Marks Entry 7th'!F92=""),"",IF(AND($E$3=6),UPPER('Marks Entry 6th'!F92),IF(AND($E$3=7),UPPER('Marks Entry 7th'!F92),"")))))</f>
        <v/>
      </c>
      <c r="H93" s="306" t="str">
        <f>IF(OR(B93=0,B93=""),"",IF(AND($E$3=6,'Marks Entry 6th'!G92=""),"",IF(AND($E$3=7,'Marks Entry 7th'!G92=""),"",IF(AND($E$3=6),UPPER('Marks Entry 6th'!G92),IF(AND($E$3=7),UPPER('Marks Entry 7th'!G92),"")))))</f>
        <v/>
      </c>
      <c r="I93" s="306" t="str">
        <f>IF(OR(B93=0,B93=""),"",IF(AND($E$3=6,'Marks Entry 6th'!H92=""),"",IF(AND($E$3=7,'Marks Entry 7th'!H92=""),"",IF(AND($E$3=6),UPPER('Marks Entry 6th'!H92),IF(AND($E$3=7),UPPER('Marks Entry 7th'!H92),"")))))</f>
        <v/>
      </c>
      <c r="J93" s="65" t="str">
        <f>IF(OR(B93=0,B93=""),"",IF(AND($E$3=6,'Marks Entry 6th'!J92=""),"",IF(AND($E$3=7,'Marks Entry 7th'!J92=""),"",IF(AND($E$3=6),'Marks Entry 6th'!J92,IF(AND($E$3=7),'Marks Entry 7th'!J92,"")))))</f>
        <v/>
      </c>
      <c r="K93" s="65" t="str">
        <f>IF(OR(B93=0,B93=""),"",IF(AND($E$3=6,'Marks Entry 6th'!K92=""),"",IF(AND($E$3=7,'Marks Entry 7th'!K92=""),"",IF(AND($E$3=6),'Marks Entry 6th'!K92,IF(AND($E$3=7),'Marks Entry 7th'!K92,"")))))</f>
        <v/>
      </c>
      <c r="L93" s="121" t="str">
        <f>IF(OR($E93="",$G93=""),"",IF(AND($E$3=6),'Marks Entry 6th'!L92,IF(AND($E$3=7),'Marks Entry 7th'!L92,"")))</f>
        <v/>
      </c>
      <c r="M93" s="121" t="str">
        <f>IF(OR($E93="",$G93=""),"",IF(AND($E$3=6),'Marks Entry 6th'!M92,IF(AND($E$3=7),'Marks Entry 7th'!M92,"")))</f>
        <v/>
      </c>
      <c r="N93" s="121" t="str">
        <f>IF(OR($E93="",$G93=""),"",IF(AND($E$3=6),'Marks Entry 6th'!N92,IF(AND($E$3=7),'Marks Entry 7th'!N92,"")))</f>
        <v/>
      </c>
      <c r="O93" s="121" t="str">
        <f>IF(OR($E93="",$G93=""),"",IF(AND($E$3=6),'Marks Entry 6th'!O92,IF(AND($E$3=7),'Marks Entry 7th'!O92,"")))</f>
        <v/>
      </c>
      <c r="P93" s="63" t="str">
        <f t="shared" si="95"/>
        <v/>
      </c>
      <c r="Q93" s="121" t="str">
        <f>IF(OR($E93="",$G93=""),"",IF(AND($E$3=6),'Marks Entry 6th'!P92,IF(AND($E$3=7),'Marks Entry 7th'!P92,"")))</f>
        <v/>
      </c>
      <c r="R93" s="121" t="str">
        <f>IF(OR($E93="",$G93=""),"",IF(AND($E$3=6),'Marks Entry 6th'!Q92,IF(AND($E$3=7),'Marks Entry 7th'!Q92,"")))</f>
        <v/>
      </c>
      <c r="S93" s="66" t="str">
        <f t="shared" si="96"/>
        <v/>
      </c>
      <c r="T93" s="63">
        <f t="shared" si="97"/>
        <v>0</v>
      </c>
      <c r="U93" s="68" t="str">
        <f>IF(OR($E93="",$G93=""),"",IF(AND($E$3=6),'Marks Entry 6th'!R92,IF(AND($E$3=7),'Marks Entry 7th'!R92,"")))</f>
        <v/>
      </c>
      <c r="V93" s="68" t="str">
        <f>IF(OR($E93="",$G93=""),"",IF(AND($E$3=6),'Marks Entry 6th'!S92,IF(AND($E$3=7),'Marks Entry 7th'!S92,"")))</f>
        <v/>
      </c>
      <c r="W93" s="67" t="str">
        <f t="shared" si="98"/>
        <v/>
      </c>
      <c r="X93" s="63" t="str">
        <f t="shared" si="99"/>
        <v/>
      </c>
      <c r="Y93" s="109">
        <f t="shared" si="100"/>
        <v>0</v>
      </c>
      <c r="Z93" s="109" t="str">
        <f t="shared" si="101"/>
        <v/>
      </c>
      <c r="AA93" s="109" t="str">
        <f t="shared" si="102"/>
        <v/>
      </c>
      <c r="AB93" s="109" t="str">
        <f t="shared" si="103"/>
        <v/>
      </c>
      <c r="AC93" s="109" t="str">
        <f t="shared" si="104"/>
        <v/>
      </c>
      <c r="AD93" s="111" t="str">
        <f t="shared" si="105"/>
        <v/>
      </c>
      <c r="AE93" s="121" t="str">
        <f>IF(OR($E93="",$G93=""),"",IF(AND($E$3=6),'Marks Entry 6th'!T92,IF(AND($E$3=7),'Marks Entry 7th'!T92,"")))</f>
        <v/>
      </c>
      <c r="AF93" s="121" t="str">
        <f>IF(OR($E93="",$G93=""),"",IF(AND($E$3=6),'Marks Entry 6th'!U92,IF(AND($E$3=7),'Marks Entry 7th'!U92,"")))</f>
        <v/>
      </c>
      <c r="AG93" s="121" t="str">
        <f>IF(OR($E93="",$G93=""),"",IF(AND($E$3=6),'Marks Entry 6th'!V92,IF(AND($E$3=7),'Marks Entry 7th'!V92,"")))</f>
        <v/>
      </c>
      <c r="AH93" s="121" t="str">
        <f>IF(OR($E93="",$G93=""),"",IF(AND($E$3=6),'Marks Entry 6th'!W92,IF(AND($E$3=7),'Marks Entry 7th'!W92,"")))</f>
        <v/>
      </c>
      <c r="AI93" s="63" t="str">
        <f t="shared" si="106"/>
        <v/>
      </c>
      <c r="AJ93" s="121" t="str">
        <f>IF(OR($E93="",$G93=""),"",IF(AND($E$3=6),'Marks Entry 6th'!X92,IF(AND($E$3=7),'Marks Entry 7th'!X92,"")))</f>
        <v/>
      </c>
      <c r="AK93" s="121" t="str">
        <f>IF(OR($E93="",$G93=""),"",IF(AND($E$3=6),'Marks Entry 6th'!Y92,IF(AND($E$3=7),'Marks Entry 7th'!Y92,"")))</f>
        <v/>
      </c>
      <c r="AL93" s="66" t="str">
        <f t="shared" si="107"/>
        <v/>
      </c>
      <c r="AM93" s="63">
        <f t="shared" si="108"/>
        <v>0</v>
      </c>
      <c r="AN93" s="68" t="str">
        <f>IF(OR($E93="",$G93=""),"",IF(AND($E$3=6),'Marks Entry 6th'!Z92,IF(AND($E$3=7),'Marks Entry 7th'!Z92,"")))</f>
        <v/>
      </c>
      <c r="AO93" s="68" t="str">
        <f>IF(OR($E93="",$G93=""),"",IF(AND($E$3=6),'Marks Entry 6th'!AA92,IF(AND($E$3=7),'Marks Entry 7th'!AA92,"")))</f>
        <v/>
      </c>
      <c r="AP93" s="66" t="str">
        <f t="shared" si="109"/>
        <v/>
      </c>
      <c r="AQ93" s="63" t="str">
        <f t="shared" si="110"/>
        <v/>
      </c>
      <c r="AR93" s="109">
        <f t="shared" si="111"/>
        <v>0</v>
      </c>
      <c r="AS93" s="109" t="str">
        <f t="shared" si="112"/>
        <v/>
      </c>
      <c r="AT93" s="109" t="str">
        <f t="shared" si="113"/>
        <v/>
      </c>
      <c r="AU93" s="109" t="str">
        <f t="shared" si="114"/>
        <v/>
      </c>
      <c r="AV93" s="109" t="str">
        <f t="shared" si="115"/>
        <v/>
      </c>
      <c r="AW93" s="111" t="str">
        <f t="shared" si="116"/>
        <v/>
      </c>
      <c r="AX93" s="314" t="str">
        <f>IF(OR($E93="",$G93=""),"",IF(AND($E$3=6),'Marks Entry 6th'!AB92,IF(AND($E$3=7),'Marks Entry 7th'!AB92,"")))</f>
        <v/>
      </c>
      <c r="AY93" s="121" t="str">
        <f>IF(OR($E93="",$G93=""),"",IF(AND($E$3=6),'Marks Entry 6th'!AC92,IF(AND($E$3=7),'Marks Entry 7th'!AC92,"")))</f>
        <v/>
      </c>
      <c r="AZ93" s="121" t="str">
        <f>IF(OR($E93="",$G93=""),"",IF(AND($E$3=6),'Marks Entry 6th'!AD92,IF(AND($E$3=7),'Marks Entry 7th'!AD92,"")))</f>
        <v/>
      </c>
      <c r="BA93" s="121" t="str">
        <f>IF(OR($E93="",$G93=""),"",IF(AND($E$3=6),'Marks Entry 6th'!AE92,IF(AND($E$3=7),'Marks Entry 7th'!AE92,"")))</f>
        <v/>
      </c>
      <c r="BB93" s="121" t="str">
        <f>IF(OR($E93="",$G93=""),"",IF(AND($E$3=6),'Marks Entry 6th'!AF92,IF(AND($E$3=7),'Marks Entry 7th'!AF92,"")))</f>
        <v/>
      </c>
      <c r="BC93" s="63" t="str">
        <f t="shared" si="117"/>
        <v/>
      </c>
      <c r="BD93" s="121" t="str">
        <f>IF(OR($E93="",$G93=""),"",IF(AND($E$3=6),'Marks Entry 6th'!AG92,IF(AND($E$3=7),'Marks Entry 7th'!AG92,"")))</f>
        <v/>
      </c>
      <c r="BE93" s="121" t="str">
        <f>IF(OR($E93="",$G93=""),"",IF(AND($E$3=6),'Marks Entry 6th'!AH92,IF(AND($E$3=7),'Marks Entry 7th'!AH92,"")))</f>
        <v/>
      </c>
      <c r="BF93" s="66" t="str">
        <f t="shared" si="118"/>
        <v/>
      </c>
      <c r="BG93" s="63">
        <f t="shared" si="119"/>
        <v>0</v>
      </c>
      <c r="BH93" s="68" t="str">
        <f>IF(OR($E93="",$G93=""),"",IF(AND($E$3=6),'Marks Entry 6th'!AI92,IF(AND($E$3=7),'Marks Entry 7th'!AI92,"")))</f>
        <v/>
      </c>
      <c r="BI93" s="68" t="str">
        <f>IF(OR($E93="",$G93=""),"",IF(AND($E$3=6),'Marks Entry 6th'!AJ92,IF(AND($E$3=7),'Marks Entry 7th'!AJ92,"")))</f>
        <v/>
      </c>
      <c r="BJ93" s="66" t="str">
        <f t="shared" si="120"/>
        <v/>
      </c>
      <c r="BK93" s="63" t="str">
        <f t="shared" si="121"/>
        <v/>
      </c>
      <c r="BL93" s="109">
        <f t="shared" si="122"/>
        <v>0</v>
      </c>
      <c r="BM93" s="109" t="str">
        <f t="shared" si="123"/>
        <v/>
      </c>
      <c r="BN93" s="109" t="str">
        <f t="shared" si="124"/>
        <v/>
      </c>
      <c r="BO93" s="109" t="str">
        <f t="shared" si="125"/>
        <v/>
      </c>
      <c r="BP93" s="109" t="str">
        <f t="shared" si="126"/>
        <v/>
      </c>
      <c r="BQ93" s="111" t="str">
        <f t="shared" si="127"/>
        <v/>
      </c>
      <c r="BR93" s="121" t="str">
        <f>IF(OR($E93="",$G93=""),"",IF(AND($E$3=6),'Marks Entry 6th'!AK92,IF(AND($E$3=7),'Marks Entry 7th'!AK92,"")))</f>
        <v/>
      </c>
      <c r="BS93" s="121" t="str">
        <f>IF(OR($E93="",$G93=""),"",IF(AND($E$3=6),'Marks Entry 6th'!AL92,IF(AND($E$3=7),'Marks Entry 7th'!AL92,"")))</f>
        <v/>
      </c>
      <c r="BT93" s="121" t="str">
        <f>IF(OR($E93="",$G93=""),"",IF(AND($E$3=6),'Marks Entry 6th'!AM92,IF(AND($E$3=7),'Marks Entry 7th'!AM92,"")))</f>
        <v/>
      </c>
      <c r="BU93" s="121" t="str">
        <f>IF(OR($E93="",$G93=""),"",IF(AND($E$3=6),'Marks Entry 6th'!AN92,IF(AND($E$3=7),'Marks Entry 7th'!AN92,"")))</f>
        <v/>
      </c>
      <c r="BV93" s="63" t="str">
        <f t="shared" si="128"/>
        <v/>
      </c>
      <c r="BW93" s="121" t="str">
        <f>IF(OR($E93="",$G93=""),"",IF(AND($E$3=6),'Marks Entry 6th'!AO92,IF(AND($E$3=7),'Marks Entry 7th'!AO92,"")))</f>
        <v/>
      </c>
      <c r="BX93" s="121" t="str">
        <f>IF(OR($E93="",$G93=""),"",IF(AND($E$3=6),'Marks Entry 6th'!AP92,IF(AND($E$3=7),'Marks Entry 7th'!AP92,"")))</f>
        <v/>
      </c>
      <c r="BY93" s="66" t="str">
        <f t="shared" si="129"/>
        <v/>
      </c>
      <c r="BZ93" s="63">
        <f t="shared" si="130"/>
        <v>0</v>
      </c>
      <c r="CA93" s="68" t="str">
        <f>IF(OR($E93="",$G93=""),"",IF(AND($E$3=6),'Marks Entry 6th'!AQ92,IF(AND($E$3=7),'Marks Entry 7th'!AQ92,"")))</f>
        <v/>
      </c>
      <c r="CB93" s="68" t="str">
        <f>IF(OR($E93="",$G93=""),"",IF(AND($E$3=6),'Marks Entry 6th'!AR92,IF(AND($E$3=7),'Marks Entry 7th'!AR92,"")))</f>
        <v/>
      </c>
      <c r="CC93" s="66" t="str">
        <f t="shared" si="131"/>
        <v/>
      </c>
      <c r="CD93" s="63" t="str">
        <f t="shared" si="132"/>
        <v/>
      </c>
      <c r="CE93" s="109">
        <f t="shared" si="133"/>
        <v>0</v>
      </c>
      <c r="CF93" s="109" t="str">
        <f t="shared" si="134"/>
        <v/>
      </c>
      <c r="CG93" s="109" t="str">
        <f t="shared" si="135"/>
        <v/>
      </c>
      <c r="CH93" s="109" t="str">
        <f t="shared" si="136"/>
        <v/>
      </c>
      <c r="CI93" s="109" t="str">
        <f t="shared" si="137"/>
        <v/>
      </c>
      <c r="CJ93" s="111" t="str">
        <f t="shared" si="138"/>
        <v/>
      </c>
      <c r="CK93" s="121" t="str">
        <f>IF(OR($E93="",$G93=""),"",IF(AND($E$3=6),'Marks Entry 6th'!AS92,IF(AND($E$3=7),'Marks Entry 7th'!AS92,"")))</f>
        <v/>
      </c>
      <c r="CL93" s="121" t="str">
        <f>IF(OR($E93="",$G93=""),"",IF(AND($E$3=6),'Marks Entry 6th'!AT92,IF(AND($E$3=7),'Marks Entry 7th'!AT92,"")))</f>
        <v/>
      </c>
      <c r="CM93" s="121" t="str">
        <f>IF(OR($E93="",$G93=""),"",IF(AND($E$3=6),'Marks Entry 6th'!AU92,IF(AND($E$3=7),'Marks Entry 7th'!AU92,"")))</f>
        <v/>
      </c>
      <c r="CN93" s="121" t="str">
        <f>IF(OR($E93="",$G93=""),"",IF(AND($E$3=6),'Marks Entry 6th'!AV92,IF(AND($E$3=7),'Marks Entry 7th'!AV92,"")))</f>
        <v/>
      </c>
      <c r="CO93" s="63" t="str">
        <f t="shared" si="139"/>
        <v/>
      </c>
      <c r="CP93" s="121" t="str">
        <f>IF(OR($E93="",$G93=""),"",IF(AND($E$3=6),'Marks Entry 6th'!AW92,IF(AND($E$3=7),'Marks Entry 7th'!AW92,"")))</f>
        <v/>
      </c>
      <c r="CQ93" s="121" t="str">
        <f>IF(OR($E93="",$G93=""),"",IF(AND($E$3=6),'Marks Entry 6th'!AX92,IF(AND($E$3=7),'Marks Entry 7th'!AX92,"")))</f>
        <v/>
      </c>
      <c r="CR93" s="66" t="str">
        <f t="shared" si="140"/>
        <v/>
      </c>
      <c r="CS93" s="63">
        <f t="shared" si="141"/>
        <v>0</v>
      </c>
      <c r="CT93" s="68" t="str">
        <f>IF(OR($E93="",$G93=""),"",IF(AND($E$3=6),'Marks Entry 6th'!AY92,IF(AND($E$3=7),'Marks Entry 7th'!AY92,"")))</f>
        <v/>
      </c>
      <c r="CU93" s="68" t="str">
        <f>IF(OR($E93="",$G93=""),"",IF(AND($E$3=6),'Marks Entry 6th'!AZ92,IF(AND($E$3=7),'Marks Entry 7th'!AZ92,"")))</f>
        <v/>
      </c>
      <c r="CV93" s="66" t="str">
        <f t="shared" si="142"/>
        <v/>
      </c>
      <c r="CW93" s="63" t="str">
        <f t="shared" si="143"/>
        <v/>
      </c>
      <c r="CX93" s="109">
        <f t="shared" si="144"/>
        <v>0</v>
      </c>
      <c r="CY93" s="109" t="str">
        <f t="shared" si="145"/>
        <v/>
      </c>
      <c r="CZ93" s="109" t="str">
        <f t="shared" si="146"/>
        <v/>
      </c>
      <c r="DA93" s="109" t="str">
        <f t="shared" si="147"/>
        <v/>
      </c>
      <c r="DB93" s="109" t="str">
        <f t="shared" si="148"/>
        <v/>
      </c>
      <c r="DC93" s="111" t="str">
        <f t="shared" si="149"/>
        <v/>
      </c>
      <c r="DD93" s="121" t="str">
        <f>IF(OR($E93="",$G93=""),"",IF(AND($E$3=6),'Marks Entry 6th'!BA92,IF(AND($E$3=7),'Marks Entry 7th'!BA92,"")))</f>
        <v/>
      </c>
      <c r="DE93" s="121" t="str">
        <f>IF(OR($E93="",$G93=""),"",IF(AND($E$3=6),'Marks Entry 6th'!BB92,IF(AND($E$3=7),'Marks Entry 7th'!BB92,"")))</f>
        <v/>
      </c>
      <c r="DF93" s="121" t="str">
        <f>IF(OR($E93="",$G93=""),"",IF(AND($E$3=6),'Marks Entry 6th'!BC92,IF(AND($E$3=7),'Marks Entry 7th'!BC92,"")))</f>
        <v/>
      </c>
      <c r="DG93" s="121" t="str">
        <f>IF(OR($E93="",$G93=""),"",IF(AND($E$3=6),'Marks Entry 6th'!BD92,IF(AND($E$3=7),'Marks Entry 7th'!BD92,"")))</f>
        <v/>
      </c>
      <c r="DH93" s="63" t="str">
        <f t="shared" si="150"/>
        <v/>
      </c>
      <c r="DI93" s="121" t="str">
        <f>IF(OR($E93="",$G93=""),"",IF(AND($E$3=6),'Marks Entry 6th'!BE92,IF(AND($E$3=7),'Marks Entry 7th'!BE92,"")))</f>
        <v/>
      </c>
      <c r="DJ93" s="121" t="str">
        <f>IF(OR($E93="",$G93=""),"",IF(AND($E$3=6),'Marks Entry 6th'!BF92,IF(AND($E$3=7),'Marks Entry 7th'!BF92,"")))</f>
        <v/>
      </c>
      <c r="DK93" s="66" t="str">
        <f t="shared" si="151"/>
        <v/>
      </c>
      <c r="DL93" s="63">
        <f t="shared" si="152"/>
        <v>0</v>
      </c>
      <c r="DM93" s="68" t="str">
        <f>IF(OR($E93="",$G93=""),"",IF(AND($E$3=6),'Marks Entry 6th'!BG92,IF(AND($E$3=7),'Marks Entry 7th'!BG92,"")))</f>
        <v/>
      </c>
      <c r="DN93" s="68" t="str">
        <f>IF(OR($E93="",$G93=""),"",IF(AND($E$3=6),'Marks Entry 6th'!BH92,IF(AND($E$3=7),'Marks Entry 7th'!BH92,"")))</f>
        <v/>
      </c>
      <c r="DO93" s="66" t="str">
        <f t="shared" si="153"/>
        <v/>
      </c>
      <c r="DP93" s="63" t="str">
        <f t="shared" si="154"/>
        <v/>
      </c>
      <c r="DQ93" s="109">
        <f t="shared" si="155"/>
        <v>0</v>
      </c>
      <c r="DR93" s="109" t="str">
        <f t="shared" si="156"/>
        <v/>
      </c>
      <c r="DS93" s="109" t="str">
        <f t="shared" si="157"/>
        <v/>
      </c>
      <c r="DT93" s="109" t="str">
        <f t="shared" si="158"/>
        <v/>
      </c>
      <c r="DU93" s="109" t="str">
        <f t="shared" si="159"/>
        <v/>
      </c>
      <c r="DV93" s="111" t="str">
        <f t="shared" si="160"/>
        <v/>
      </c>
      <c r="DW93" s="53" t="str">
        <f>IF(OR($E93="",$G93=""),"",IF(AND($E$3=6),'Marks Entry 6th'!BI92,IF(AND($E$3=7),'Marks Entry 7th'!BI92,"")))</f>
        <v/>
      </c>
      <c r="DX93" s="53" t="str">
        <f>IF(OR($E93="",$G93=""),"",IF(AND($E$3=6),'Marks Entry 6th'!BJ92,IF(AND($E$3=7),'Marks Entry 7th'!BJ92,"")))</f>
        <v/>
      </c>
      <c r="DY93" s="53" t="str">
        <f>IF(OR($E93="",$G93=""),"",IF(AND($E$3=6),'Marks Entry 6th'!BK92,IF(AND($E$3=7),'Marks Entry 7th'!BK92,"")))</f>
        <v/>
      </c>
      <c r="DZ93" s="53" t="str">
        <f>IF(OR($E93="",$G93=""),"",IF(AND($E$3=6),'Marks Entry 6th'!BL92,IF(AND($E$3=7),'Marks Entry 7th'!BL92,"")))</f>
        <v/>
      </c>
      <c r="EA93" s="53" t="str">
        <f>IF(OR($E93="",$G93=""),"",IF(AND($E$3=6),'Marks Entry 6th'!BM92,IF(AND($E$3=7),'Marks Entry 7th'!BM92,"")))</f>
        <v/>
      </c>
      <c r="EB93" s="122" t="str">
        <f t="shared" si="161"/>
        <v/>
      </c>
      <c r="EC93" s="123">
        <f t="shared" si="162"/>
        <v>0</v>
      </c>
      <c r="ED93" s="123" t="str">
        <f t="shared" si="163"/>
        <v/>
      </c>
      <c r="EE93" s="123" t="str">
        <f t="shared" si="164"/>
        <v/>
      </c>
      <c r="EF93" s="110" t="str">
        <f t="shared" si="165"/>
        <v/>
      </c>
      <c r="EG93" s="53" t="str">
        <f>IF(OR($E93="",$G93=""),"",IF(AND($E$3=6),'Marks Entry 6th'!BN92,IF(AND($E$3=7),'Marks Entry 7th'!BN92,"")))</f>
        <v/>
      </c>
      <c r="EH93" s="53" t="str">
        <f>IF(OR($E93="",$G93=""),"",IF(AND($E$3=6),'Marks Entry 6th'!BO92,IF(AND($E$3=7),'Marks Entry 7th'!BO92,"")))</f>
        <v/>
      </c>
      <c r="EI93" s="53" t="str">
        <f>IF(OR($E93="",$G93=""),"",IF(AND($E$3=6),'Marks Entry 6th'!BP92,IF(AND($E$3=7),'Marks Entry 7th'!BP92,"")))</f>
        <v/>
      </c>
      <c r="EJ93" s="53" t="str">
        <f>IF(OR($E93="",$G93=""),"",IF(AND($E$3=6),'Marks Entry 6th'!BQ92,IF(AND($E$3=7),'Marks Entry 7th'!BQ92,"")))</f>
        <v/>
      </c>
      <c r="EK93" s="53" t="str">
        <f>IF(OR($E93="",$G93=""),"",IF(AND($E$3=6),'Marks Entry 6th'!BR92,IF(AND($E$3=7),'Marks Entry 7th'!BR92,"")))</f>
        <v/>
      </c>
      <c r="EL93" s="122" t="str">
        <f t="shared" si="166"/>
        <v/>
      </c>
      <c r="EM93" s="123">
        <f t="shared" si="167"/>
        <v>0</v>
      </c>
      <c r="EN93" s="123" t="str">
        <f t="shared" si="168"/>
        <v/>
      </c>
      <c r="EO93" s="123" t="str">
        <f t="shared" si="169"/>
        <v/>
      </c>
      <c r="EP93" s="110" t="str">
        <f t="shared" si="170"/>
        <v/>
      </c>
      <c r="EQ93" s="53" t="str">
        <f>IF(OR($E93="",$G93=""),"",IF(AND($E$3=6),'Marks Entry 6th'!BS92,IF(AND($E$3=7),'Marks Entry 7th'!BS92,"")))</f>
        <v/>
      </c>
      <c r="ER93" s="53" t="str">
        <f>IF(OR($E93="",$G93=""),"",IF(AND($E$3=6),'Marks Entry 6th'!BT92,IF(AND($E$3=7),'Marks Entry 7th'!BT92,"")))</f>
        <v/>
      </c>
      <c r="ES93" s="53" t="str">
        <f>IF(OR($E93="",$G93=""),"",IF(AND($E$3=6),'Marks Entry 6th'!BU92,IF(AND($E$3=7),'Marks Entry 7th'!BU92,"")))</f>
        <v/>
      </c>
      <c r="ET93" s="53" t="str">
        <f>IF(OR($E93="",$G93=""),"",IF(AND($E$3=6),'Marks Entry 6th'!BV92,IF(AND($E$3=7),'Marks Entry 7th'!BV92,"")))</f>
        <v/>
      </c>
      <c r="EU93" s="53" t="str">
        <f>IF(OR($E93="",$G93=""),"",IF(AND($E$3=6),'Marks Entry 6th'!BW92,IF(AND($E$3=7),'Marks Entry 7th'!BW92,"")))</f>
        <v/>
      </c>
      <c r="EV93" s="122" t="str">
        <f t="shared" si="171"/>
        <v/>
      </c>
      <c r="EW93" s="123">
        <f t="shared" si="172"/>
        <v>0</v>
      </c>
      <c r="EX93" s="123" t="str">
        <f t="shared" si="173"/>
        <v/>
      </c>
      <c r="EY93" s="123" t="str">
        <f t="shared" si="174"/>
        <v/>
      </c>
      <c r="EZ93" s="110" t="str">
        <f t="shared" si="175"/>
        <v/>
      </c>
      <c r="FA93" s="373" t="str">
        <f>IF(OR($E93="",$G93=""),"",IF(AND('Marks Entry 6th'!BX92="",'Marks Entry 7th'!BX92=""),"",IF(AND($E$3=6),'Marks Entry 6th'!BX92,IF(AND($E$3=7),'Marks Entry 7th'!BX92,""))))</f>
        <v/>
      </c>
      <c r="FB93" s="373" t="str">
        <f>IF(OR($E93="",$G93=""),"",IF(AND('Marks Entry 6th'!BY92="",'Marks Entry 7th'!BY92=""),"",IF(AND($E$3=6),'Marks Entry 6th'!BY92,IF(AND($E$3=7),'Marks Entry 7th'!BY92,""))))</f>
        <v/>
      </c>
      <c r="FC93" s="374" t="str">
        <f t="shared" si="176"/>
        <v/>
      </c>
      <c r="FD93" s="110" t="str">
        <f t="shared" si="177"/>
        <v/>
      </c>
      <c r="FE93" s="373" t="str">
        <f>IF(OR($E93="",$G93=""),"",IF(AND('Marks Entry 6th'!BZ92="",'Marks Entry 7th'!BZ92=""),"",IF(AND($E$3=6),'Marks Entry 6th'!BZ92,IF(AND($E$3=7),'Marks Entry 7th'!BZ92,""))))</f>
        <v/>
      </c>
      <c r="FF93" s="373" t="str">
        <f>IF(OR($E93="",$G93=""),"",IF(AND('Marks Entry 6th'!CA92="",'Marks Entry 7th'!CA92=""),"",IF(AND($E$3=6),'Marks Entry 6th'!CA92,IF(AND($E$3=7),'Marks Entry 7th'!CA92,""))))</f>
        <v/>
      </c>
      <c r="FG93" s="374" t="str">
        <f t="shared" si="178"/>
        <v/>
      </c>
      <c r="FH93" s="110" t="str">
        <f t="shared" si="179"/>
        <v/>
      </c>
      <c r="FI93" s="79" t="str">
        <f t="shared" si="180"/>
        <v/>
      </c>
      <c r="FJ93" s="335" t="str">
        <f t="shared" si="181"/>
        <v/>
      </c>
      <c r="FK93" s="85" t="str">
        <f t="shared" si="182"/>
        <v/>
      </c>
      <c r="FL93" s="226" t="str">
        <f t="shared" si="183"/>
        <v/>
      </c>
      <c r="FM93" s="86" t="str">
        <f t="shared" si="184"/>
        <v/>
      </c>
      <c r="FN93" s="334" t="str">
        <f>IFERROR(IF(B93="NSO","NSO",IF(OR(D93="",G93="",F93=""),"",IF(AND(FJ93&gt;=36,'Master sheet'!$D$11="Hindi"),"कक्षा क्रमोन्नत",IF(AND(FJ93&gt;=36,'Master sheet'!$D$11="English"),"Promoted",IF(AND(FJ93&lt;36,'Master sheet'!$D$11="Hindi"),"पुनः परीक्षा","Re-Exam"))))),"")</f>
        <v/>
      </c>
      <c r="FO93" s="54" t="str">
        <f>IF(OR($E93="",$G93=""),"",IF(AND($E$3=6,'Marks Entry 6th'!CB92=""),"",IF(AND($E$3=7,'Marks Entry 7th'!CB92=""),"",IF(AND($E$3=6),'Marks Entry 6th'!CB92,IF(AND($E$3=7),'Marks Entry 7th'!CB92,"")))))</f>
        <v/>
      </c>
      <c r="FP93" s="54" t="str">
        <f>IF(OR($E93="",$G93=""),"",IF(AND($E$3=6,'Marks Entry 6th'!CC92=""),"",IF(AND($E$3=7,'Marks Entry 7th'!CC92=""),"",IF(AND($E$3=6),'Marks Entry 6th'!CC92,IF(AND($E$3=7),'Marks Entry 7th'!CC92,"")))))</f>
        <v/>
      </c>
      <c r="FQ93" s="55"/>
      <c r="FY93" s="57">
        <f>IF(AND($E$3=6),'Marks Entry 6th'!I92,IF(AND($E$3=7),'Marks Entry 7th'!I92,""))</f>
        <v>0</v>
      </c>
      <c r="FZ93" s="57">
        <f t="shared" si="185"/>
        <v>0</v>
      </c>
    </row>
    <row r="94" spans="1:182" ht="18.95" customHeight="1">
      <c r="A94" s="69">
        <v>87</v>
      </c>
      <c r="B94" s="69" t="str">
        <f>IF(OR(FY94=0,FY94=""),"",IF(AND($E$3=6),'Marks Entry 6th'!I93,IF(AND($E$3=7),'Marks Entry 7th'!I93,"")))</f>
        <v/>
      </c>
      <c r="C94" s="70" t="str">
        <f>IF(OR(B94=0,B94=""),"",IF(AND($E$3=6,'Marks Entry 6th'!B93=""),"",IF(AND($E$3=7,'Marks Entry 7th'!B93=""),"",IF(AND($E$3=6,'Marks Entry 6th'!B93),'Marks Entry 6th'!B93,IF(AND($E$3=7),'Marks Entry 7th'!B93,"")))))</f>
        <v/>
      </c>
      <c r="D94" s="70" t="str">
        <f>IF(OR(B94=0,B94=""),"",IF(AND($E$3=6,'Marks Entry 6th'!C93=""),"",IF(AND($E$3=7,'Marks Entry 7th'!C93=""),"",IF(AND($E$3=6),'Marks Entry 6th'!C93,IF(AND($E$3=7),'Marks Entry 7th'!C93,"")))))</f>
        <v/>
      </c>
      <c r="E94" s="307" t="str">
        <f>IF(OR(B94=0,B94=""),"",IF(AND($E$3=6,'Marks Entry 6th'!E93=""),"",IF(AND($E$3=7,'Marks Entry 7th'!E93=""),"",IF(AND($E$3=6),'Marks Entry 6th'!E93,IF(AND($E$3=7),'Marks Entry 7th'!E93,"")))))</f>
        <v/>
      </c>
      <c r="F94" s="70" t="str">
        <f>IF(OR(B94=0,B94=""),"",IF(AND($E$3=6,'Marks Entry 6th'!D93=""),"",IF(AND($E$3=7,'Marks Entry 7th'!D93=""),"",IF(AND($E$3=6),'Marks Entry 6th'!D93,IF(AND($E$3=7),'Marks Entry 7th'!D93,"")))))</f>
        <v/>
      </c>
      <c r="G94" s="306" t="str">
        <f>IF(OR(B94=0,B94=""),"",IF(AND($E$3=6,'Marks Entry 6th'!F93=""),"",IF(AND($E$3=7,'Marks Entry 7th'!F93=""),"",IF(AND($E$3=6),UPPER('Marks Entry 6th'!F93),IF(AND($E$3=7),UPPER('Marks Entry 7th'!F93),"")))))</f>
        <v/>
      </c>
      <c r="H94" s="306" t="str">
        <f>IF(OR(B94=0,B94=""),"",IF(AND($E$3=6,'Marks Entry 6th'!G93=""),"",IF(AND($E$3=7,'Marks Entry 7th'!G93=""),"",IF(AND($E$3=6),UPPER('Marks Entry 6th'!G93),IF(AND($E$3=7),UPPER('Marks Entry 7th'!G93),"")))))</f>
        <v/>
      </c>
      <c r="I94" s="306" t="str">
        <f>IF(OR(B94=0,B94=""),"",IF(AND($E$3=6,'Marks Entry 6th'!H93=""),"",IF(AND($E$3=7,'Marks Entry 7th'!H93=""),"",IF(AND($E$3=6),UPPER('Marks Entry 6th'!H93),IF(AND($E$3=7),UPPER('Marks Entry 7th'!H93),"")))))</f>
        <v/>
      </c>
      <c r="J94" s="65" t="str">
        <f>IF(OR(B94=0,B94=""),"",IF(AND($E$3=6,'Marks Entry 6th'!J93=""),"",IF(AND($E$3=7,'Marks Entry 7th'!J93=""),"",IF(AND($E$3=6),'Marks Entry 6th'!J93,IF(AND($E$3=7),'Marks Entry 7th'!J93,"")))))</f>
        <v/>
      </c>
      <c r="K94" s="65" t="str">
        <f>IF(OR(B94=0,B94=""),"",IF(AND($E$3=6,'Marks Entry 6th'!K93=""),"",IF(AND($E$3=7,'Marks Entry 7th'!K93=""),"",IF(AND($E$3=6),'Marks Entry 6th'!K93,IF(AND($E$3=7),'Marks Entry 7th'!K93,"")))))</f>
        <v/>
      </c>
      <c r="L94" s="121" t="str">
        <f>IF(OR($E94="",$G94=""),"",IF(AND($E$3=6),'Marks Entry 6th'!L93,IF(AND($E$3=7),'Marks Entry 7th'!L93,"")))</f>
        <v/>
      </c>
      <c r="M94" s="121" t="str">
        <f>IF(OR($E94="",$G94=""),"",IF(AND($E$3=6),'Marks Entry 6th'!M93,IF(AND($E$3=7),'Marks Entry 7th'!M93,"")))</f>
        <v/>
      </c>
      <c r="N94" s="121" t="str">
        <f>IF(OR($E94="",$G94=""),"",IF(AND($E$3=6),'Marks Entry 6th'!N93,IF(AND($E$3=7),'Marks Entry 7th'!N93,"")))</f>
        <v/>
      </c>
      <c r="O94" s="121" t="str">
        <f>IF(OR($E94="",$G94=""),"",IF(AND($E$3=6),'Marks Entry 6th'!O93,IF(AND($E$3=7),'Marks Entry 7th'!O93,"")))</f>
        <v/>
      </c>
      <c r="P94" s="63" t="str">
        <f t="shared" si="95"/>
        <v/>
      </c>
      <c r="Q94" s="121" t="str">
        <f>IF(OR($E94="",$G94=""),"",IF(AND($E$3=6),'Marks Entry 6th'!P93,IF(AND($E$3=7),'Marks Entry 7th'!P93,"")))</f>
        <v/>
      </c>
      <c r="R94" s="121" t="str">
        <f>IF(OR($E94="",$G94=""),"",IF(AND($E$3=6),'Marks Entry 6th'!Q93,IF(AND($E$3=7),'Marks Entry 7th'!Q93,"")))</f>
        <v/>
      </c>
      <c r="S94" s="66" t="str">
        <f t="shared" si="96"/>
        <v/>
      </c>
      <c r="T94" s="63">
        <f t="shared" si="97"/>
        <v>0</v>
      </c>
      <c r="U94" s="68" t="str">
        <f>IF(OR($E94="",$G94=""),"",IF(AND($E$3=6),'Marks Entry 6th'!R93,IF(AND($E$3=7),'Marks Entry 7th'!R93,"")))</f>
        <v/>
      </c>
      <c r="V94" s="68" t="str">
        <f>IF(OR($E94="",$G94=""),"",IF(AND($E$3=6),'Marks Entry 6th'!S93,IF(AND($E$3=7),'Marks Entry 7th'!S93,"")))</f>
        <v/>
      </c>
      <c r="W94" s="67" t="str">
        <f t="shared" si="98"/>
        <v/>
      </c>
      <c r="X94" s="63" t="str">
        <f t="shared" si="99"/>
        <v/>
      </c>
      <c r="Y94" s="109">
        <f t="shared" si="100"/>
        <v>0</v>
      </c>
      <c r="Z94" s="109" t="str">
        <f t="shared" si="101"/>
        <v/>
      </c>
      <c r="AA94" s="109" t="str">
        <f t="shared" si="102"/>
        <v/>
      </c>
      <c r="AB94" s="109" t="str">
        <f t="shared" si="103"/>
        <v/>
      </c>
      <c r="AC94" s="109" t="str">
        <f t="shared" si="104"/>
        <v/>
      </c>
      <c r="AD94" s="111" t="str">
        <f t="shared" si="105"/>
        <v/>
      </c>
      <c r="AE94" s="121" t="str">
        <f>IF(OR($E94="",$G94=""),"",IF(AND($E$3=6),'Marks Entry 6th'!T93,IF(AND($E$3=7),'Marks Entry 7th'!T93,"")))</f>
        <v/>
      </c>
      <c r="AF94" s="121" t="str">
        <f>IF(OR($E94="",$G94=""),"",IF(AND($E$3=6),'Marks Entry 6th'!U93,IF(AND($E$3=7),'Marks Entry 7th'!U93,"")))</f>
        <v/>
      </c>
      <c r="AG94" s="121" t="str">
        <f>IF(OR($E94="",$G94=""),"",IF(AND($E$3=6),'Marks Entry 6th'!V93,IF(AND($E$3=7),'Marks Entry 7th'!V93,"")))</f>
        <v/>
      </c>
      <c r="AH94" s="121" t="str">
        <f>IF(OR($E94="",$G94=""),"",IF(AND($E$3=6),'Marks Entry 6th'!W93,IF(AND($E$3=7),'Marks Entry 7th'!W93,"")))</f>
        <v/>
      </c>
      <c r="AI94" s="63" t="str">
        <f t="shared" si="106"/>
        <v/>
      </c>
      <c r="AJ94" s="121" t="str">
        <f>IF(OR($E94="",$G94=""),"",IF(AND($E$3=6),'Marks Entry 6th'!X93,IF(AND($E$3=7),'Marks Entry 7th'!X93,"")))</f>
        <v/>
      </c>
      <c r="AK94" s="121" t="str">
        <f>IF(OR($E94="",$G94=""),"",IF(AND($E$3=6),'Marks Entry 6th'!Y93,IF(AND($E$3=7),'Marks Entry 7th'!Y93,"")))</f>
        <v/>
      </c>
      <c r="AL94" s="66" t="str">
        <f t="shared" si="107"/>
        <v/>
      </c>
      <c r="AM94" s="63">
        <f t="shared" si="108"/>
        <v>0</v>
      </c>
      <c r="AN94" s="68" t="str">
        <f>IF(OR($E94="",$G94=""),"",IF(AND($E$3=6),'Marks Entry 6th'!Z93,IF(AND($E$3=7),'Marks Entry 7th'!Z93,"")))</f>
        <v/>
      </c>
      <c r="AO94" s="68" t="str">
        <f>IF(OR($E94="",$G94=""),"",IF(AND($E$3=6),'Marks Entry 6th'!AA93,IF(AND($E$3=7),'Marks Entry 7th'!AA93,"")))</f>
        <v/>
      </c>
      <c r="AP94" s="66" t="str">
        <f t="shared" si="109"/>
        <v/>
      </c>
      <c r="AQ94" s="63" t="str">
        <f t="shared" si="110"/>
        <v/>
      </c>
      <c r="AR94" s="109">
        <f t="shared" si="111"/>
        <v>0</v>
      </c>
      <c r="AS94" s="109" t="str">
        <f t="shared" si="112"/>
        <v/>
      </c>
      <c r="AT94" s="109" t="str">
        <f t="shared" si="113"/>
        <v/>
      </c>
      <c r="AU94" s="109" t="str">
        <f t="shared" si="114"/>
        <v/>
      </c>
      <c r="AV94" s="109" t="str">
        <f t="shared" si="115"/>
        <v/>
      </c>
      <c r="AW94" s="111" t="str">
        <f t="shared" si="116"/>
        <v/>
      </c>
      <c r="AX94" s="314" t="str">
        <f>IF(OR($E94="",$G94=""),"",IF(AND($E$3=6),'Marks Entry 6th'!AB93,IF(AND($E$3=7),'Marks Entry 7th'!AB93,"")))</f>
        <v/>
      </c>
      <c r="AY94" s="121" t="str">
        <f>IF(OR($E94="",$G94=""),"",IF(AND($E$3=6),'Marks Entry 6th'!AC93,IF(AND($E$3=7),'Marks Entry 7th'!AC93,"")))</f>
        <v/>
      </c>
      <c r="AZ94" s="121" t="str">
        <f>IF(OR($E94="",$G94=""),"",IF(AND($E$3=6),'Marks Entry 6th'!AD93,IF(AND($E$3=7),'Marks Entry 7th'!AD93,"")))</f>
        <v/>
      </c>
      <c r="BA94" s="121" t="str">
        <f>IF(OR($E94="",$G94=""),"",IF(AND($E$3=6),'Marks Entry 6th'!AE93,IF(AND($E$3=7),'Marks Entry 7th'!AE93,"")))</f>
        <v/>
      </c>
      <c r="BB94" s="121" t="str">
        <f>IF(OR($E94="",$G94=""),"",IF(AND($E$3=6),'Marks Entry 6th'!AF93,IF(AND($E$3=7),'Marks Entry 7th'!AF93,"")))</f>
        <v/>
      </c>
      <c r="BC94" s="63" t="str">
        <f t="shared" si="117"/>
        <v/>
      </c>
      <c r="BD94" s="121" t="str">
        <f>IF(OR($E94="",$G94=""),"",IF(AND($E$3=6),'Marks Entry 6th'!AG93,IF(AND($E$3=7),'Marks Entry 7th'!AG93,"")))</f>
        <v/>
      </c>
      <c r="BE94" s="121" t="str">
        <f>IF(OR($E94="",$G94=""),"",IF(AND($E$3=6),'Marks Entry 6th'!AH93,IF(AND($E$3=7),'Marks Entry 7th'!AH93,"")))</f>
        <v/>
      </c>
      <c r="BF94" s="66" t="str">
        <f t="shared" si="118"/>
        <v/>
      </c>
      <c r="BG94" s="63">
        <f t="shared" si="119"/>
        <v>0</v>
      </c>
      <c r="BH94" s="68" t="str">
        <f>IF(OR($E94="",$G94=""),"",IF(AND($E$3=6),'Marks Entry 6th'!AI93,IF(AND($E$3=7),'Marks Entry 7th'!AI93,"")))</f>
        <v/>
      </c>
      <c r="BI94" s="68" t="str">
        <f>IF(OR($E94="",$G94=""),"",IF(AND($E$3=6),'Marks Entry 6th'!AJ93,IF(AND($E$3=7),'Marks Entry 7th'!AJ93,"")))</f>
        <v/>
      </c>
      <c r="BJ94" s="66" t="str">
        <f t="shared" si="120"/>
        <v/>
      </c>
      <c r="BK94" s="63" t="str">
        <f t="shared" si="121"/>
        <v/>
      </c>
      <c r="BL94" s="109">
        <f t="shared" si="122"/>
        <v>0</v>
      </c>
      <c r="BM94" s="109" t="str">
        <f t="shared" si="123"/>
        <v/>
      </c>
      <c r="BN94" s="109" t="str">
        <f t="shared" si="124"/>
        <v/>
      </c>
      <c r="BO94" s="109" t="str">
        <f t="shared" si="125"/>
        <v/>
      </c>
      <c r="BP94" s="109" t="str">
        <f t="shared" si="126"/>
        <v/>
      </c>
      <c r="BQ94" s="111" t="str">
        <f t="shared" si="127"/>
        <v/>
      </c>
      <c r="BR94" s="121" t="str">
        <f>IF(OR($E94="",$G94=""),"",IF(AND($E$3=6),'Marks Entry 6th'!AK93,IF(AND($E$3=7),'Marks Entry 7th'!AK93,"")))</f>
        <v/>
      </c>
      <c r="BS94" s="121" t="str">
        <f>IF(OR($E94="",$G94=""),"",IF(AND($E$3=6),'Marks Entry 6th'!AL93,IF(AND($E$3=7),'Marks Entry 7th'!AL93,"")))</f>
        <v/>
      </c>
      <c r="BT94" s="121" t="str">
        <f>IF(OR($E94="",$G94=""),"",IF(AND($E$3=6),'Marks Entry 6th'!AM93,IF(AND($E$3=7),'Marks Entry 7th'!AM93,"")))</f>
        <v/>
      </c>
      <c r="BU94" s="121" t="str">
        <f>IF(OR($E94="",$G94=""),"",IF(AND($E$3=6),'Marks Entry 6th'!AN93,IF(AND($E$3=7),'Marks Entry 7th'!AN93,"")))</f>
        <v/>
      </c>
      <c r="BV94" s="63" t="str">
        <f t="shared" si="128"/>
        <v/>
      </c>
      <c r="BW94" s="121" t="str">
        <f>IF(OR($E94="",$G94=""),"",IF(AND($E$3=6),'Marks Entry 6th'!AO93,IF(AND($E$3=7),'Marks Entry 7th'!AO93,"")))</f>
        <v/>
      </c>
      <c r="BX94" s="121" t="str">
        <f>IF(OR($E94="",$G94=""),"",IF(AND($E$3=6),'Marks Entry 6th'!AP93,IF(AND($E$3=7),'Marks Entry 7th'!AP93,"")))</f>
        <v/>
      </c>
      <c r="BY94" s="66" t="str">
        <f t="shared" si="129"/>
        <v/>
      </c>
      <c r="BZ94" s="63">
        <f t="shared" si="130"/>
        <v>0</v>
      </c>
      <c r="CA94" s="68" t="str">
        <f>IF(OR($E94="",$G94=""),"",IF(AND($E$3=6),'Marks Entry 6th'!AQ93,IF(AND($E$3=7),'Marks Entry 7th'!AQ93,"")))</f>
        <v/>
      </c>
      <c r="CB94" s="68" t="str">
        <f>IF(OR($E94="",$G94=""),"",IF(AND($E$3=6),'Marks Entry 6th'!AR93,IF(AND($E$3=7),'Marks Entry 7th'!AR93,"")))</f>
        <v/>
      </c>
      <c r="CC94" s="66" t="str">
        <f t="shared" si="131"/>
        <v/>
      </c>
      <c r="CD94" s="63" t="str">
        <f t="shared" si="132"/>
        <v/>
      </c>
      <c r="CE94" s="109">
        <f t="shared" si="133"/>
        <v>0</v>
      </c>
      <c r="CF94" s="109" t="str">
        <f t="shared" si="134"/>
        <v/>
      </c>
      <c r="CG94" s="109" t="str">
        <f t="shared" si="135"/>
        <v/>
      </c>
      <c r="CH94" s="109" t="str">
        <f t="shared" si="136"/>
        <v/>
      </c>
      <c r="CI94" s="109" t="str">
        <f t="shared" si="137"/>
        <v/>
      </c>
      <c r="CJ94" s="111" t="str">
        <f t="shared" si="138"/>
        <v/>
      </c>
      <c r="CK94" s="121" t="str">
        <f>IF(OR($E94="",$G94=""),"",IF(AND($E$3=6),'Marks Entry 6th'!AS93,IF(AND($E$3=7),'Marks Entry 7th'!AS93,"")))</f>
        <v/>
      </c>
      <c r="CL94" s="121" t="str">
        <f>IF(OR($E94="",$G94=""),"",IF(AND($E$3=6),'Marks Entry 6th'!AT93,IF(AND($E$3=7),'Marks Entry 7th'!AT93,"")))</f>
        <v/>
      </c>
      <c r="CM94" s="121" t="str">
        <f>IF(OR($E94="",$G94=""),"",IF(AND($E$3=6),'Marks Entry 6th'!AU93,IF(AND($E$3=7),'Marks Entry 7th'!AU93,"")))</f>
        <v/>
      </c>
      <c r="CN94" s="121" t="str">
        <f>IF(OR($E94="",$G94=""),"",IF(AND($E$3=6),'Marks Entry 6th'!AV93,IF(AND($E$3=7),'Marks Entry 7th'!AV93,"")))</f>
        <v/>
      </c>
      <c r="CO94" s="63" t="str">
        <f t="shared" si="139"/>
        <v/>
      </c>
      <c r="CP94" s="121" t="str">
        <f>IF(OR($E94="",$G94=""),"",IF(AND($E$3=6),'Marks Entry 6th'!AW93,IF(AND($E$3=7),'Marks Entry 7th'!AW93,"")))</f>
        <v/>
      </c>
      <c r="CQ94" s="121" t="str">
        <f>IF(OR($E94="",$G94=""),"",IF(AND($E$3=6),'Marks Entry 6th'!AX93,IF(AND($E$3=7),'Marks Entry 7th'!AX93,"")))</f>
        <v/>
      </c>
      <c r="CR94" s="66" t="str">
        <f t="shared" si="140"/>
        <v/>
      </c>
      <c r="CS94" s="63">
        <f t="shared" si="141"/>
        <v>0</v>
      </c>
      <c r="CT94" s="68" t="str">
        <f>IF(OR($E94="",$G94=""),"",IF(AND($E$3=6),'Marks Entry 6th'!AY93,IF(AND($E$3=7),'Marks Entry 7th'!AY93,"")))</f>
        <v/>
      </c>
      <c r="CU94" s="68" t="str">
        <f>IF(OR($E94="",$G94=""),"",IF(AND($E$3=6),'Marks Entry 6th'!AZ93,IF(AND($E$3=7),'Marks Entry 7th'!AZ93,"")))</f>
        <v/>
      </c>
      <c r="CV94" s="66" t="str">
        <f t="shared" si="142"/>
        <v/>
      </c>
      <c r="CW94" s="63" t="str">
        <f t="shared" si="143"/>
        <v/>
      </c>
      <c r="CX94" s="109">
        <f t="shared" si="144"/>
        <v>0</v>
      </c>
      <c r="CY94" s="109" t="str">
        <f t="shared" si="145"/>
        <v/>
      </c>
      <c r="CZ94" s="109" t="str">
        <f t="shared" si="146"/>
        <v/>
      </c>
      <c r="DA94" s="109" t="str">
        <f t="shared" si="147"/>
        <v/>
      </c>
      <c r="DB94" s="109" t="str">
        <f t="shared" si="148"/>
        <v/>
      </c>
      <c r="DC94" s="111" t="str">
        <f t="shared" si="149"/>
        <v/>
      </c>
      <c r="DD94" s="121" t="str">
        <f>IF(OR($E94="",$G94=""),"",IF(AND($E$3=6),'Marks Entry 6th'!BA93,IF(AND($E$3=7),'Marks Entry 7th'!BA93,"")))</f>
        <v/>
      </c>
      <c r="DE94" s="121" t="str">
        <f>IF(OR($E94="",$G94=""),"",IF(AND($E$3=6),'Marks Entry 6th'!BB93,IF(AND($E$3=7),'Marks Entry 7th'!BB93,"")))</f>
        <v/>
      </c>
      <c r="DF94" s="121" t="str">
        <f>IF(OR($E94="",$G94=""),"",IF(AND($E$3=6),'Marks Entry 6th'!BC93,IF(AND($E$3=7),'Marks Entry 7th'!BC93,"")))</f>
        <v/>
      </c>
      <c r="DG94" s="121" t="str">
        <f>IF(OR($E94="",$G94=""),"",IF(AND($E$3=6),'Marks Entry 6th'!BD93,IF(AND($E$3=7),'Marks Entry 7th'!BD93,"")))</f>
        <v/>
      </c>
      <c r="DH94" s="63" t="str">
        <f t="shared" si="150"/>
        <v/>
      </c>
      <c r="DI94" s="121" t="str">
        <f>IF(OR($E94="",$G94=""),"",IF(AND($E$3=6),'Marks Entry 6th'!BE93,IF(AND($E$3=7),'Marks Entry 7th'!BE93,"")))</f>
        <v/>
      </c>
      <c r="DJ94" s="121" t="str">
        <f>IF(OR($E94="",$G94=""),"",IF(AND($E$3=6),'Marks Entry 6th'!BF93,IF(AND($E$3=7),'Marks Entry 7th'!BF93,"")))</f>
        <v/>
      </c>
      <c r="DK94" s="66" t="str">
        <f t="shared" si="151"/>
        <v/>
      </c>
      <c r="DL94" s="63">
        <f t="shared" si="152"/>
        <v>0</v>
      </c>
      <c r="DM94" s="68" t="str">
        <f>IF(OR($E94="",$G94=""),"",IF(AND($E$3=6),'Marks Entry 6th'!BG93,IF(AND($E$3=7),'Marks Entry 7th'!BG93,"")))</f>
        <v/>
      </c>
      <c r="DN94" s="68" t="str">
        <f>IF(OR($E94="",$G94=""),"",IF(AND($E$3=6),'Marks Entry 6th'!BH93,IF(AND($E$3=7),'Marks Entry 7th'!BH93,"")))</f>
        <v/>
      </c>
      <c r="DO94" s="66" t="str">
        <f t="shared" si="153"/>
        <v/>
      </c>
      <c r="DP94" s="63" t="str">
        <f t="shared" si="154"/>
        <v/>
      </c>
      <c r="DQ94" s="109">
        <f t="shared" si="155"/>
        <v>0</v>
      </c>
      <c r="DR94" s="109" t="str">
        <f t="shared" si="156"/>
        <v/>
      </c>
      <c r="DS94" s="109" t="str">
        <f t="shared" si="157"/>
        <v/>
      </c>
      <c r="DT94" s="109" t="str">
        <f t="shared" si="158"/>
        <v/>
      </c>
      <c r="DU94" s="109" t="str">
        <f t="shared" si="159"/>
        <v/>
      </c>
      <c r="DV94" s="111" t="str">
        <f t="shared" si="160"/>
        <v/>
      </c>
      <c r="DW94" s="53" t="str">
        <f>IF(OR($E94="",$G94=""),"",IF(AND($E$3=6),'Marks Entry 6th'!BI93,IF(AND($E$3=7),'Marks Entry 7th'!BI93,"")))</f>
        <v/>
      </c>
      <c r="DX94" s="53" t="str">
        <f>IF(OR($E94="",$G94=""),"",IF(AND($E$3=6),'Marks Entry 6th'!BJ93,IF(AND($E$3=7),'Marks Entry 7th'!BJ93,"")))</f>
        <v/>
      </c>
      <c r="DY94" s="53" t="str">
        <f>IF(OR($E94="",$G94=""),"",IF(AND($E$3=6),'Marks Entry 6th'!BK93,IF(AND($E$3=7),'Marks Entry 7th'!BK93,"")))</f>
        <v/>
      </c>
      <c r="DZ94" s="53" t="str">
        <f>IF(OR($E94="",$G94=""),"",IF(AND($E$3=6),'Marks Entry 6th'!BL93,IF(AND($E$3=7),'Marks Entry 7th'!BL93,"")))</f>
        <v/>
      </c>
      <c r="EA94" s="53" t="str">
        <f>IF(OR($E94="",$G94=""),"",IF(AND($E$3=6),'Marks Entry 6th'!BM93,IF(AND($E$3=7),'Marks Entry 7th'!BM93,"")))</f>
        <v/>
      </c>
      <c r="EB94" s="122" t="str">
        <f t="shared" si="161"/>
        <v/>
      </c>
      <c r="EC94" s="123">
        <f t="shared" si="162"/>
        <v>0</v>
      </c>
      <c r="ED94" s="123" t="str">
        <f t="shared" si="163"/>
        <v/>
      </c>
      <c r="EE94" s="123" t="str">
        <f t="shared" si="164"/>
        <v/>
      </c>
      <c r="EF94" s="110" t="str">
        <f t="shared" si="165"/>
        <v/>
      </c>
      <c r="EG94" s="53" t="str">
        <f>IF(OR($E94="",$G94=""),"",IF(AND($E$3=6),'Marks Entry 6th'!BN93,IF(AND($E$3=7),'Marks Entry 7th'!BN93,"")))</f>
        <v/>
      </c>
      <c r="EH94" s="53" t="str">
        <f>IF(OR($E94="",$G94=""),"",IF(AND($E$3=6),'Marks Entry 6th'!BO93,IF(AND($E$3=7),'Marks Entry 7th'!BO93,"")))</f>
        <v/>
      </c>
      <c r="EI94" s="53" t="str">
        <f>IF(OR($E94="",$G94=""),"",IF(AND($E$3=6),'Marks Entry 6th'!BP93,IF(AND($E$3=7),'Marks Entry 7th'!BP93,"")))</f>
        <v/>
      </c>
      <c r="EJ94" s="53" t="str">
        <f>IF(OR($E94="",$G94=""),"",IF(AND($E$3=6),'Marks Entry 6th'!BQ93,IF(AND($E$3=7),'Marks Entry 7th'!BQ93,"")))</f>
        <v/>
      </c>
      <c r="EK94" s="53" t="str">
        <f>IF(OR($E94="",$G94=""),"",IF(AND($E$3=6),'Marks Entry 6th'!BR93,IF(AND($E$3=7),'Marks Entry 7th'!BR93,"")))</f>
        <v/>
      </c>
      <c r="EL94" s="122" t="str">
        <f t="shared" si="166"/>
        <v/>
      </c>
      <c r="EM94" s="123">
        <f t="shared" si="167"/>
        <v>0</v>
      </c>
      <c r="EN94" s="123" t="str">
        <f t="shared" si="168"/>
        <v/>
      </c>
      <c r="EO94" s="123" t="str">
        <f t="shared" si="169"/>
        <v/>
      </c>
      <c r="EP94" s="110" t="str">
        <f t="shared" si="170"/>
        <v/>
      </c>
      <c r="EQ94" s="53" t="str">
        <f>IF(OR($E94="",$G94=""),"",IF(AND($E$3=6),'Marks Entry 6th'!BS93,IF(AND($E$3=7),'Marks Entry 7th'!BS93,"")))</f>
        <v/>
      </c>
      <c r="ER94" s="53" t="str">
        <f>IF(OR($E94="",$G94=""),"",IF(AND($E$3=6),'Marks Entry 6th'!BT93,IF(AND($E$3=7),'Marks Entry 7th'!BT93,"")))</f>
        <v/>
      </c>
      <c r="ES94" s="53" t="str">
        <f>IF(OR($E94="",$G94=""),"",IF(AND($E$3=6),'Marks Entry 6th'!BU93,IF(AND($E$3=7),'Marks Entry 7th'!BU93,"")))</f>
        <v/>
      </c>
      <c r="ET94" s="53" t="str">
        <f>IF(OR($E94="",$G94=""),"",IF(AND($E$3=6),'Marks Entry 6th'!BV93,IF(AND($E$3=7),'Marks Entry 7th'!BV93,"")))</f>
        <v/>
      </c>
      <c r="EU94" s="53" t="str">
        <f>IF(OR($E94="",$G94=""),"",IF(AND($E$3=6),'Marks Entry 6th'!BW93,IF(AND($E$3=7),'Marks Entry 7th'!BW93,"")))</f>
        <v/>
      </c>
      <c r="EV94" s="122" t="str">
        <f t="shared" si="171"/>
        <v/>
      </c>
      <c r="EW94" s="123">
        <f t="shared" si="172"/>
        <v>0</v>
      </c>
      <c r="EX94" s="123" t="str">
        <f t="shared" si="173"/>
        <v/>
      </c>
      <c r="EY94" s="123" t="str">
        <f t="shared" si="174"/>
        <v/>
      </c>
      <c r="EZ94" s="110" t="str">
        <f t="shared" si="175"/>
        <v/>
      </c>
      <c r="FA94" s="373" t="str">
        <f>IF(OR($E94="",$G94=""),"",IF(AND('Marks Entry 6th'!BX93="",'Marks Entry 7th'!BX93=""),"",IF(AND($E$3=6),'Marks Entry 6th'!BX93,IF(AND($E$3=7),'Marks Entry 7th'!BX93,""))))</f>
        <v/>
      </c>
      <c r="FB94" s="373" t="str">
        <f>IF(OR($E94="",$G94=""),"",IF(AND('Marks Entry 6th'!BY93="",'Marks Entry 7th'!BY93=""),"",IF(AND($E$3=6),'Marks Entry 6th'!BY93,IF(AND($E$3=7),'Marks Entry 7th'!BY93,""))))</f>
        <v/>
      </c>
      <c r="FC94" s="374" t="str">
        <f t="shared" si="176"/>
        <v/>
      </c>
      <c r="FD94" s="110" t="str">
        <f t="shared" si="177"/>
        <v/>
      </c>
      <c r="FE94" s="373" t="str">
        <f>IF(OR($E94="",$G94=""),"",IF(AND('Marks Entry 6th'!BZ93="",'Marks Entry 7th'!BZ93=""),"",IF(AND($E$3=6),'Marks Entry 6th'!BZ93,IF(AND($E$3=7),'Marks Entry 7th'!BZ93,""))))</f>
        <v/>
      </c>
      <c r="FF94" s="373" t="str">
        <f>IF(OR($E94="",$G94=""),"",IF(AND('Marks Entry 6th'!CA93="",'Marks Entry 7th'!CA93=""),"",IF(AND($E$3=6),'Marks Entry 6th'!CA93,IF(AND($E$3=7),'Marks Entry 7th'!CA93,""))))</f>
        <v/>
      </c>
      <c r="FG94" s="374" t="str">
        <f t="shared" si="178"/>
        <v/>
      </c>
      <c r="FH94" s="110" t="str">
        <f t="shared" si="179"/>
        <v/>
      </c>
      <c r="FI94" s="79" t="str">
        <f t="shared" si="180"/>
        <v/>
      </c>
      <c r="FJ94" s="335" t="str">
        <f t="shared" si="181"/>
        <v/>
      </c>
      <c r="FK94" s="85" t="str">
        <f t="shared" si="182"/>
        <v/>
      </c>
      <c r="FL94" s="226" t="str">
        <f t="shared" si="183"/>
        <v/>
      </c>
      <c r="FM94" s="86" t="str">
        <f t="shared" si="184"/>
        <v/>
      </c>
      <c r="FN94" s="334" t="str">
        <f>IFERROR(IF(B94="NSO","NSO",IF(OR(D94="",G94="",F94=""),"",IF(AND(FJ94&gt;=36,'Master sheet'!$D$11="Hindi"),"कक्षा क्रमोन्नत",IF(AND(FJ94&gt;=36,'Master sheet'!$D$11="English"),"Promoted",IF(AND(FJ94&lt;36,'Master sheet'!$D$11="Hindi"),"पुनः परीक्षा","Re-Exam"))))),"")</f>
        <v/>
      </c>
      <c r="FO94" s="54" t="str">
        <f>IF(OR($E94="",$G94=""),"",IF(AND($E$3=6,'Marks Entry 6th'!CB93=""),"",IF(AND($E$3=7,'Marks Entry 7th'!CB93=""),"",IF(AND($E$3=6),'Marks Entry 6th'!CB93,IF(AND($E$3=7),'Marks Entry 7th'!CB93,"")))))</f>
        <v/>
      </c>
      <c r="FP94" s="54" t="str">
        <f>IF(OR($E94="",$G94=""),"",IF(AND($E$3=6,'Marks Entry 6th'!CC93=""),"",IF(AND($E$3=7,'Marks Entry 7th'!CC93=""),"",IF(AND($E$3=6),'Marks Entry 6th'!CC93,IF(AND($E$3=7),'Marks Entry 7th'!CC93,"")))))</f>
        <v/>
      </c>
      <c r="FQ94" s="55"/>
      <c r="FY94" s="57">
        <f>IF(AND($E$3=6),'Marks Entry 6th'!I93,IF(AND($E$3=7),'Marks Entry 7th'!I93,""))</f>
        <v>0</v>
      </c>
      <c r="FZ94" s="57">
        <f t="shared" si="185"/>
        <v>0</v>
      </c>
    </row>
    <row r="95" spans="1:182" ht="18.95" customHeight="1">
      <c r="A95" s="69">
        <v>88</v>
      </c>
      <c r="B95" s="69" t="str">
        <f>IF(OR(FY95=0,FY95=""),"",IF(AND($E$3=6),'Marks Entry 6th'!I94,IF(AND($E$3=7),'Marks Entry 7th'!I94,"")))</f>
        <v/>
      </c>
      <c r="C95" s="70" t="str">
        <f>IF(OR(B95=0,B95=""),"",IF(AND($E$3=6,'Marks Entry 6th'!B94=""),"",IF(AND($E$3=7,'Marks Entry 7th'!B94=""),"",IF(AND($E$3=6,'Marks Entry 6th'!B94),'Marks Entry 6th'!B94,IF(AND($E$3=7),'Marks Entry 7th'!B94,"")))))</f>
        <v/>
      </c>
      <c r="D95" s="70" t="str">
        <f>IF(OR(B95=0,B95=""),"",IF(AND($E$3=6,'Marks Entry 6th'!C94=""),"",IF(AND($E$3=7,'Marks Entry 7th'!C94=""),"",IF(AND($E$3=6),'Marks Entry 6th'!C94,IF(AND($E$3=7),'Marks Entry 7th'!C94,"")))))</f>
        <v/>
      </c>
      <c r="E95" s="307" t="str">
        <f>IF(OR(B95=0,B95=""),"",IF(AND($E$3=6,'Marks Entry 6th'!E94=""),"",IF(AND($E$3=7,'Marks Entry 7th'!E94=""),"",IF(AND($E$3=6),'Marks Entry 6th'!E94,IF(AND($E$3=7),'Marks Entry 7th'!E94,"")))))</f>
        <v/>
      </c>
      <c r="F95" s="70" t="str">
        <f>IF(OR(B95=0,B95=""),"",IF(AND($E$3=6,'Marks Entry 6th'!D94=""),"",IF(AND($E$3=7,'Marks Entry 7th'!D94=""),"",IF(AND($E$3=6),'Marks Entry 6th'!D94,IF(AND($E$3=7),'Marks Entry 7th'!D94,"")))))</f>
        <v/>
      </c>
      <c r="G95" s="306" t="str">
        <f>IF(OR(B95=0,B95=""),"",IF(AND($E$3=6,'Marks Entry 6th'!F94=""),"",IF(AND($E$3=7,'Marks Entry 7th'!F94=""),"",IF(AND($E$3=6),UPPER('Marks Entry 6th'!F94),IF(AND($E$3=7),UPPER('Marks Entry 7th'!F94),"")))))</f>
        <v/>
      </c>
      <c r="H95" s="306" t="str">
        <f>IF(OR(B95=0,B95=""),"",IF(AND($E$3=6,'Marks Entry 6th'!G94=""),"",IF(AND($E$3=7,'Marks Entry 7th'!G94=""),"",IF(AND($E$3=6),UPPER('Marks Entry 6th'!G94),IF(AND($E$3=7),UPPER('Marks Entry 7th'!G94),"")))))</f>
        <v/>
      </c>
      <c r="I95" s="306" t="str">
        <f>IF(OR(B95=0,B95=""),"",IF(AND($E$3=6,'Marks Entry 6th'!H94=""),"",IF(AND($E$3=7,'Marks Entry 7th'!H94=""),"",IF(AND($E$3=6),UPPER('Marks Entry 6th'!H94),IF(AND($E$3=7),UPPER('Marks Entry 7th'!H94),"")))))</f>
        <v/>
      </c>
      <c r="J95" s="65" t="str">
        <f>IF(OR(B95=0,B95=""),"",IF(AND($E$3=6,'Marks Entry 6th'!J94=""),"",IF(AND($E$3=7,'Marks Entry 7th'!J94=""),"",IF(AND($E$3=6),'Marks Entry 6th'!J94,IF(AND($E$3=7),'Marks Entry 7th'!J94,"")))))</f>
        <v/>
      </c>
      <c r="K95" s="65" t="str">
        <f>IF(OR(B95=0,B95=""),"",IF(AND($E$3=6,'Marks Entry 6th'!K94=""),"",IF(AND($E$3=7,'Marks Entry 7th'!K94=""),"",IF(AND($E$3=6),'Marks Entry 6th'!K94,IF(AND($E$3=7),'Marks Entry 7th'!K94,"")))))</f>
        <v/>
      </c>
      <c r="L95" s="121" t="str">
        <f>IF(OR($E95="",$G95=""),"",IF(AND($E$3=6),'Marks Entry 6th'!L94,IF(AND($E$3=7),'Marks Entry 7th'!L94,"")))</f>
        <v/>
      </c>
      <c r="M95" s="121" t="str">
        <f>IF(OR($E95="",$G95=""),"",IF(AND($E$3=6),'Marks Entry 6th'!M94,IF(AND($E$3=7),'Marks Entry 7th'!M94,"")))</f>
        <v/>
      </c>
      <c r="N95" s="121" t="str">
        <f>IF(OR($E95="",$G95=""),"",IF(AND($E$3=6),'Marks Entry 6th'!N94,IF(AND($E$3=7),'Marks Entry 7th'!N94,"")))</f>
        <v/>
      </c>
      <c r="O95" s="121" t="str">
        <f>IF(OR($E95="",$G95=""),"",IF(AND($E$3=6),'Marks Entry 6th'!O94,IF(AND($E$3=7),'Marks Entry 7th'!O94,"")))</f>
        <v/>
      </c>
      <c r="P95" s="63" t="str">
        <f t="shared" si="95"/>
        <v/>
      </c>
      <c r="Q95" s="121" t="str">
        <f>IF(OR($E95="",$G95=""),"",IF(AND($E$3=6),'Marks Entry 6th'!P94,IF(AND($E$3=7),'Marks Entry 7th'!P94,"")))</f>
        <v/>
      </c>
      <c r="R95" s="121" t="str">
        <f>IF(OR($E95="",$G95=""),"",IF(AND($E$3=6),'Marks Entry 6th'!Q94,IF(AND($E$3=7),'Marks Entry 7th'!Q94,"")))</f>
        <v/>
      </c>
      <c r="S95" s="66" t="str">
        <f t="shared" si="96"/>
        <v/>
      </c>
      <c r="T95" s="63">
        <f t="shared" si="97"/>
        <v>0</v>
      </c>
      <c r="U95" s="68" t="str">
        <f>IF(OR($E95="",$G95=""),"",IF(AND($E$3=6),'Marks Entry 6th'!R94,IF(AND($E$3=7),'Marks Entry 7th'!R94,"")))</f>
        <v/>
      </c>
      <c r="V95" s="68" t="str">
        <f>IF(OR($E95="",$G95=""),"",IF(AND($E$3=6),'Marks Entry 6th'!S94,IF(AND($E$3=7),'Marks Entry 7th'!S94,"")))</f>
        <v/>
      </c>
      <c r="W95" s="67" t="str">
        <f t="shared" si="98"/>
        <v/>
      </c>
      <c r="X95" s="63" t="str">
        <f t="shared" si="99"/>
        <v/>
      </c>
      <c r="Y95" s="109">
        <f t="shared" si="100"/>
        <v>0</v>
      </c>
      <c r="Z95" s="109" t="str">
        <f t="shared" si="101"/>
        <v/>
      </c>
      <c r="AA95" s="109" t="str">
        <f t="shared" si="102"/>
        <v/>
      </c>
      <c r="AB95" s="109" t="str">
        <f t="shared" si="103"/>
        <v/>
      </c>
      <c r="AC95" s="109" t="str">
        <f t="shared" si="104"/>
        <v/>
      </c>
      <c r="AD95" s="111" t="str">
        <f t="shared" si="105"/>
        <v/>
      </c>
      <c r="AE95" s="121" t="str">
        <f>IF(OR($E95="",$G95=""),"",IF(AND($E$3=6),'Marks Entry 6th'!T94,IF(AND($E$3=7),'Marks Entry 7th'!T94,"")))</f>
        <v/>
      </c>
      <c r="AF95" s="121" t="str">
        <f>IF(OR($E95="",$G95=""),"",IF(AND($E$3=6),'Marks Entry 6th'!U94,IF(AND($E$3=7),'Marks Entry 7th'!U94,"")))</f>
        <v/>
      </c>
      <c r="AG95" s="121" t="str">
        <f>IF(OR($E95="",$G95=""),"",IF(AND($E$3=6),'Marks Entry 6th'!V94,IF(AND($E$3=7),'Marks Entry 7th'!V94,"")))</f>
        <v/>
      </c>
      <c r="AH95" s="121" t="str">
        <f>IF(OR($E95="",$G95=""),"",IF(AND($E$3=6),'Marks Entry 6th'!W94,IF(AND($E$3=7),'Marks Entry 7th'!W94,"")))</f>
        <v/>
      </c>
      <c r="AI95" s="63" t="str">
        <f t="shared" si="106"/>
        <v/>
      </c>
      <c r="AJ95" s="121" t="str">
        <f>IF(OR($E95="",$G95=""),"",IF(AND($E$3=6),'Marks Entry 6th'!X94,IF(AND($E$3=7),'Marks Entry 7th'!X94,"")))</f>
        <v/>
      </c>
      <c r="AK95" s="121" t="str">
        <f>IF(OR($E95="",$G95=""),"",IF(AND($E$3=6),'Marks Entry 6th'!Y94,IF(AND($E$3=7),'Marks Entry 7th'!Y94,"")))</f>
        <v/>
      </c>
      <c r="AL95" s="66" t="str">
        <f t="shared" si="107"/>
        <v/>
      </c>
      <c r="AM95" s="63">
        <f t="shared" si="108"/>
        <v>0</v>
      </c>
      <c r="AN95" s="68" t="str">
        <f>IF(OR($E95="",$G95=""),"",IF(AND($E$3=6),'Marks Entry 6th'!Z94,IF(AND($E$3=7),'Marks Entry 7th'!Z94,"")))</f>
        <v/>
      </c>
      <c r="AO95" s="68" t="str">
        <f>IF(OR($E95="",$G95=""),"",IF(AND($E$3=6),'Marks Entry 6th'!AA94,IF(AND($E$3=7),'Marks Entry 7th'!AA94,"")))</f>
        <v/>
      </c>
      <c r="AP95" s="66" t="str">
        <f t="shared" si="109"/>
        <v/>
      </c>
      <c r="AQ95" s="63" t="str">
        <f t="shared" si="110"/>
        <v/>
      </c>
      <c r="AR95" s="109">
        <f t="shared" si="111"/>
        <v>0</v>
      </c>
      <c r="AS95" s="109" t="str">
        <f t="shared" si="112"/>
        <v/>
      </c>
      <c r="AT95" s="109" t="str">
        <f t="shared" si="113"/>
        <v/>
      </c>
      <c r="AU95" s="109" t="str">
        <f t="shared" si="114"/>
        <v/>
      </c>
      <c r="AV95" s="109" t="str">
        <f t="shared" si="115"/>
        <v/>
      </c>
      <c r="AW95" s="111" t="str">
        <f t="shared" si="116"/>
        <v/>
      </c>
      <c r="AX95" s="314" t="str">
        <f>IF(OR($E95="",$G95=""),"",IF(AND($E$3=6),'Marks Entry 6th'!AB94,IF(AND($E$3=7),'Marks Entry 7th'!AB94,"")))</f>
        <v/>
      </c>
      <c r="AY95" s="121" t="str">
        <f>IF(OR($E95="",$G95=""),"",IF(AND($E$3=6),'Marks Entry 6th'!AC94,IF(AND($E$3=7),'Marks Entry 7th'!AC94,"")))</f>
        <v/>
      </c>
      <c r="AZ95" s="121" t="str">
        <f>IF(OR($E95="",$G95=""),"",IF(AND($E$3=6),'Marks Entry 6th'!AD94,IF(AND($E$3=7),'Marks Entry 7th'!AD94,"")))</f>
        <v/>
      </c>
      <c r="BA95" s="121" t="str">
        <f>IF(OR($E95="",$G95=""),"",IF(AND($E$3=6),'Marks Entry 6th'!AE94,IF(AND($E$3=7),'Marks Entry 7th'!AE94,"")))</f>
        <v/>
      </c>
      <c r="BB95" s="121" t="str">
        <f>IF(OR($E95="",$G95=""),"",IF(AND($E$3=6),'Marks Entry 6th'!AF94,IF(AND($E$3=7),'Marks Entry 7th'!AF94,"")))</f>
        <v/>
      </c>
      <c r="BC95" s="63" t="str">
        <f t="shared" si="117"/>
        <v/>
      </c>
      <c r="BD95" s="121" t="str">
        <f>IF(OR($E95="",$G95=""),"",IF(AND($E$3=6),'Marks Entry 6th'!AG94,IF(AND($E$3=7),'Marks Entry 7th'!AG94,"")))</f>
        <v/>
      </c>
      <c r="BE95" s="121" t="str">
        <f>IF(OR($E95="",$G95=""),"",IF(AND($E$3=6),'Marks Entry 6th'!AH94,IF(AND($E$3=7),'Marks Entry 7th'!AH94,"")))</f>
        <v/>
      </c>
      <c r="BF95" s="66" t="str">
        <f t="shared" si="118"/>
        <v/>
      </c>
      <c r="BG95" s="63">
        <f t="shared" si="119"/>
        <v>0</v>
      </c>
      <c r="BH95" s="68" t="str">
        <f>IF(OR($E95="",$G95=""),"",IF(AND($E$3=6),'Marks Entry 6th'!AI94,IF(AND($E$3=7),'Marks Entry 7th'!AI94,"")))</f>
        <v/>
      </c>
      <c r="BI95" s="68" t="str">
        <f>IF(OR($E95="",$G95=""),"",IF(AND($E$3=6),'Marks Entry 6th'!AJ94,IF(AND($E$3=7),'Marks Entry 7th'!AJ94,"")))</f>
        <v/>
      </c>
      <c r="BJ95" s="66" t="str">
        <f t="shared" si="120"/>
        <v/>
      </c>
      <c r="BK95" s="63" t="str">
        <f t="shared" si="121"/>
        <v/>
      </c>
      <c r="BL95" s="109">
        <f t="shared" si="122"/>
        <v>0</v>
      </c>
      <c r="BM95" s="109" t="str">
        <f t="shared" si="123"/>
        <v/>
      </c>
      <c r="BN95" s="109" t="str">
        <f t="shared" si="124"/>
        <v/>
      </c>
      <c r="BO95" s="109" t="str">
        <f t="shared" si="125"/>
        <v/>
      </c>
      <c r="BP95" s="109" t="str">
        <f t="shared" si="126"/>
        <v/>
      </c>
      <c r="BQ95" s="111" t="str">
        <f t="shared" si="127"/>
        <v/>
      </c>
      <c r="BR95" s="121" t="str">
        <f>IF(OR($E95="",$G95=""),"",IF(AND($E$3=6),'Marks Entry 6th'!AK94,IF(AND($E$3=7),'Marks Entry 7th'!AK94,"")))</f>
        <v/>
      </c>
      <c r="BS95" s="121" t="str">
        <f>IF(OR($E95="",$G95=""),"",IF(AND($E$3=6),'Marks Entry 6th'!AL94,IF(AND($E$3=7),'Marks Entry 7th'!AL94,"")))</f>
        <v/>
      </c>
      <c r="BT95" s="121" t="str">
        <f>IF(OR($E95="",$G95=""),"",IF(AND($E$3=6),'Marks Entry 6th'!AM94,IF(AND($E$3=7),'Marks Entry 7th'!AM94,"")))</f>
        <v/>
      </c>
      <c r="BU95" s="121" t="str">
        <f>IF(OR($E95="",$G95=""),"",IF(AND($E$3=6),'Marks Entry 6th'!AN94,IF(AND($E$3=7),'Marks Entry 7th'!AN94,"")))</f>
        <v/>
      </c>
      <c r="BV95" s="63" t="str">
        <f t="shared" si="128"/>
        <v/>
      </c>
      <c r="BW95" s="121" t="str">
        <f>IF(OR($E95="",$G95=""),"",IF(AND($E$3=6),'Marks Entry 6th'!AO94,IF(AND($E$3=7),'Marks Entry 7th'!AO94,"")))</f>
        <v/>
      </c>
      <c r="BX95" s="121" t="str">
        <f>IF(OR($E95="",$G95=""),"",IF(AND($E$3=6),'Marks Entry 6th'!AP94,IF(AND($E$3=7),'Marks Entry 7th'!AP94,"")))</f>
        <v/>
      </c>
      <c r="BY95" s="66" t="str">
        <f t="shared" si="129"/>
        <v/>
      </c>
      <c r="BZ95" s="63">
        <f t="shared" si="130"/>
        <v>0</v>
      </c>
      <c r="CA95" s="68" t="str">
        <f>IF(OR($E95="",$G95=""),"",IF(AND($E$3=6),'Marks Entry 6th'!AQ94,IF(AND($E$3=7),'Marks Entry 7th'!AQ94,"")))</f>
        <v/>
      </c>
      <c r="CB95" s="68" t="str">
        <f>IF(OR($E95="",$G95=""),"",IF(AND($E$3=6),'Marks Entry 6th'!AR94,IF(AND($E$3=7),'Marks Entry 7th'!AR94,"")))</f>
        <v/>
      </c>
      <c r="CC95" s="66" t="str">
        <f t="shared" si="131"/>
        <v/>
      </c>
      <c r="CD95" s="63" t="str">
        <f t="shared" si="132"/>
        <v/>
      </c>
      <c r="CE95" s="109">
        <f t="shared" si="133"/>
        <v>0</v>
      </c>
      <c r="CF95" s="109" t="str">
        <f t="shared" si="134"/>
        <v/>
      </c>
      <c r="CG95" s="109" t="str">
        <f t="shared" si="135"/>
        <v/>
      </c>
      <c r="CH95" s="109" t="str">
        <f t="shared" si="136"/>
        <v/>
      </c>
      <c r="CI95" s="109" t="str">
        <f t="shared" si="137"/>
        <v/>
      </c>
      <c r="CJ95" s="111" t="str">
        <f t="shared" si="138"/>
        <v/>
      </c>
      <c r="CK95" s="121" t="str">
        <f>IF(OR($E95="",$G95=""),"",IF(AND($E$3=6),'Marks Entry 6th'!AS94,IF(AND($E$3=7),'Marks Entry 7th'!AS94,"")))</f>
        <v/>
      </c>
      <c r="CL95" s="121" t="str">
        <f>IF(OR($E95="",$G95=""),"",IF(AND($E$3=6),'Marks Entry 6th'!AT94,IF(AND($E$3=7),'Marks Entry 7th'!AT94,"")))</f>
        <v/>
      </c>
      <c r="CM95" s="121" t="str">
        <f>IF(OR($E95="",$G95=""),"",IF(AND($E$3=6),'Marks Entry 6th'!AU94,IF(AND($E$3=7),'Marks Entry 7th'!AU94,"")))</f>
        <v/>
      </c>
      <c r="CN95" s="121" t="str">
        <f>IF(OR($E95="",$G95=""),"",IF(AND($E$3=6),'Marks Entry 6th'!AV94,IF(AND($E$3=7),'Marks Entry 7th'!AV94,"")))</f>
        <v/>
      </c>
      <c r="CO95" s="63" t="str">
        <f t="shared" si="139"/>
        <v/>
      </c>
      <c r="CP95" s="121" t="str">
        <f>IF(OR($E95="",$G95=""),"",IF(AND($E$3=6),'Marks Entry 6th'!AW94,IF(AND($E$3=7),'Marks Entry 7th'!AW94,"")))</f>
        <v/>
      </c>
      <c r="CQ95" s="121" t="str">
        <f>IF(OR($E95="",$G95=""),"",IF(AND($E$3=6),'Marks Entry 6th'!AX94,IF(AND($E$3=7),'Marks Entry 7th'!AX94,"")))</f>
        <v/>
      </c>
      <c r="CR95" s="66" t="str">
        <f t="shared" si="140"/>
        <v/>
      </c>
      <c r="CS95" s="63">
        <f t="shared" si="141"/>
        <v>0</v>
      </c>
      <c r="CT95" s="68" t="str">
        <f>IF(OR($E95="",$G95=""),"",IF(AND($E$3=6),'Marks Entry 6th'!AY94,IF(AND($E$3=7),'Marks Entry 7th'!AY94,"")))</f>
        <v/>
      </c>
      <c r="CU95" s="68" t="str">
        <f>IF(OR($E95="",$G95=""),"",IF(AND($E$3=6),'Marks Entry 6th'!AZ94,IF(AND($E$3=7),'Marks Entry 7th'!AZ94,"")))</f>
        <v/>
      </c>
      <c r="CV95" s="66" t="str">
        <f t="shared" si="142"/>
        <v/>
      </c>
      <c r="CW95" s="63" t="str">
        <f t="shared" si="143"/>
        <v/>
      </c>
      <c r="CX95" s="109">
        <f t="shared" si="144"/>
        <v>0</v>
      </c>
      <c r="CY95" s="109" t="str">
        <f t="shared" si="145"/>
        <v/>
      </c>
      <c r="CZ95" s="109" t="str">
        <f t="shared" si="146"/>
        <v/>
      </c>
      <c r="DA95" s="109" t="str">
        <f t="shared" si="147"/>
        <v/>
      </c>
      <c r="DB95" s="109" t="str">
        <f t="shared" si="148"/>
        <v/>
      </c>
      <c r="DC95" s="111" t="str">
        <f t="shared" si="149"/>
        <v/>
      </c>
      <c r="DD95" s="121" t="str">
        <f>IF(OR($E95="",$G95=""),"",IF(AND($E$3=6),'Marks Entry 6th'!BA94,IF(AND($E$3=7),'Marks Entry 7th'!BA94,"")))</f>
        <v/>
      </c>
      <c r="DE95" s="121" t="str">
        <f>IF(OR($E95="",$G95=""),"",IF(AND($E$3=6),'Marks Entry 6th'!BB94,IF(AND($E$3=7),'Marks Entry 7th'!BB94,"")))</f>
        <v/>
      </c>
      <c r="DF95" s="121" t="str">
        <f>IF(OR($E95="",$G95=""),"",IF(AND($E$3=6),'Marks Entry 6th'!BC94,IF(AND($E$3=7),'Marks Entry 7th'!BC94,"")))</f>
        <v/>
      </c>
      <c r="DG95" s="121" t="str">
        <f>IF(OR($E95="",$G95=""),"",IF(AND($E$3=6),'Marks Entry 6th'!BD94,IF(AND($E$3=7),'Marks Entry 7th'!BD94,"")))</f>
        <v/>
      </c>
      <c r="DH95" s="63" t="str">
        <f t="shared" si="150"/>
        <v/>
      </c>
      <c r="DI95" s="121" t="str">
        <f>IF(OR($E95="",$G95=""),"",IF(AND($E$3=6),'Marks Entry 6th'!BE94,IF(AND($E$3=7),'Marks Entry 7th'!BE94,"")))</f>
        <v/>
      </c>
      <c r="DJ95" s="121" t="str">
        <f>IF(OR($E95="",$G95=""),"",IF(AND($E$3=6),'Marks Entry 6th'!BF94,IF(AND($E$3=7),'Marks Entry 7th'!BF94,"")))</f>
        <v/>
      </c>
      <c r="DK95" s="66" t="str">
        <f t="shared" si="151"/>
        <v/>
      </c>
      <c r="DL95" s="63">
        <f t="shared" si="152"/>
        <v>0</v>
      </c>
      <c r="DM95" s="68" t="str">
        <f>IF(OR($E95="",$G95=""),"",IF(AND($E$3=6),'Marks Entry 6th'!BG94,IF(AND($E$3=7),'Marks Entry 7th'!BG94,"")))</f>
        <v/>
      </c>
      <c r="DN95" s="68" t="str">
        <f>IF(OR($E95="",$G95=""),"",IF(AND($E$3=6),'Marks Entry 6th'!BH94,IF(AND($E$3=7),'Marks Entry 7th'!BH94,"")))</f>
        <v/>
      </c>
      <c r="DO95" s="66" t="str">
        <f t="shared" si="153"/>
        <v/>
      </c>
      <c r="DP95" s="63" t="str">
        <f t="shared" si="154"/>
        <v/>
      </c>
      <c r="DQ95" s="109">
        <f t="shared" si="155"/>
        <v>0</v>
      </c>
      <c r="DR95" s="109" t="str">
        <f t="shared" si="156"/>
        <v/>
      </c>
      <c r="DS95" s="109" t="str">
        <f t="shared" si="157"/>
        <v/>
      </c>
      <c r="DT95" s="109" t="str">
        <f t="shared" si="158"/>
        <v/>
      </c>
      <c r="DU95" s="109" t="str">
        <f t="shared" si="159"/>
        <v/>
      </c>
      <c r="DV95" s="111" t="str">
        <f t="shared" si="160"/>
        <v/>
      </c>
      <c r="DW95" s="53" t="str">
        <f>IF(OR($E95="",$G95=""),"",IF(AND($E$3=6),'Marks Entry 6th'!BI94,IF(AND($E$3=7),'Marks Entry 7th'!BI94,"")))</f>
        <v/>
      </c>
      <c r="DX95" s="53" t="str">
        <f>IF(OR($E95="",$G95=""),"",IF(AND($E$3=6),'Marks Entry 6th'!BJ94,IF(AND($E$3=7),'Marks Entry 7th'!BJ94,"")))</f>
        <v/>
      </c>
      <c r="DY95" s="53" t="str">
        <f>IF(OR($E95="",$G95=""),"",IF(AND($E$3=6),'Marks Entry 6th'!BK94,IF(AND($E$3=7),'Marks Entry 7th'!BK94,"")))</f>
        <v/>
      </c>
      <c r="DZ95" s="53" t="str">
        <f>IF(OR($E95="",$G95=""),"",IF(AND($E$3=6),'Marks Entry 6th'!BL94,IF(AND($E$3=7),'Marks Entry 7th'!BL94,"")))</f>
        <v/>
      </c>
      <c r="EA95" s="53" t="str">
        <f>IF(OR($E95="",$G95=""),"",IF(AND($E$3=6),'Marks Entry 6th'!BM94,IF(AND($E$3=7),'Marks Entry 7th'!BM94,"")))</f>
        <v/>
      </c>
      <c r="EB95" s="122" t="str">
        <f t="shared" si="161"/>
        <v/>
      </c>
      <c r="EC95" s="123">
        <f t="shared" si="162"/>
        <v>0</v>
      </c>
      <c r="ED95" s="123" t="str">
        <f t="shared" si="163"/>
        <v/>
      </c>
      <c r="EE95" s="123" t="str">
        <f t="shared" si="164"/>
        <v/>
      </c>
      <c r="EF95" s="110" t="str">
        <f t="shared" si="165"/>
        <v/>
      </c>
      <c r="EG95" s="53" t="str">
        <f>IF(OR($E95="",$G95=""),"",IF(AND($E$3=6),'Marks Entry 6th'!BN94,IF(AND($E$3=7),'Marks Entry 7th'!BN94,"")))</f>
        <v/>
      </c>
      <c r="EH95" s="53" t="str">
        <f>IF(OR($E95="",$G95=""),"",IF(AND($E$3=6),'Marks Entry 6th'!BO94,IF(AND($E$3=7),'Marks Entry 7th'!BO94,"")))</f>
        <v/>
      </c>
      <c r="EI95" s="53" t="str">
        <f>IF(OR($E95="",$G95=""),"",IF(AND($E$3=6),'Marks Entry 6th'!BP94,IF(AND($E$3=7),'Marks Entry 7th'!BP94,"")))</f>
        <v/>
      </c>
      <c r="EJ95" s="53" t="str">
        <f>IF(OR($E95="",$G95=""),"",IF(AND($E$3=6),'Marks Entry 6th'!BQ94,IF(AND($E$3=7),'Marks Entry 7th'!BQ94,"")))</f>
        <v/>
      </c>
      <c r="EK95" s="53" t="str">
        <f>IF(OR($E95="",$G95=""),"",IF(AND($E$3=6),'Marks Entry 6th'!BR94,IF(AND($E$3=7),'Marks Entry 7th'!BR94,"")))</f>
        <v/>
      </c>
      <c r="EL95" s="122" t="str">
        <f t="shared" si="166"/>
        <v/>
      </c>
      <c r="EM95" s="123">
        <f t="shared" si="167"/>
        <v>0</v>
      </c>
      <c r="EN95" s="123" t="str">
        <f t="shared" si="168"/>
        <v/>
      </c>
      <c r="EO95" s="123" t="str">
        <f t="shared" si="169"/>
        <v/>
      </c>
      <c r="EP95" s="110" t="str">
        <f t="shared" si="170"/>
        <v/>
      </c>
      <c r="EQ95" s="53" t="str">
        <f>IF(OR($E95="",$G95=""),"",IF(AND($E$3=6),'Marks Entry 6th'!BS94,IF(AND($E$3=7),'Marks Entry 7th'!BS94,"")))</f>
        <v/>
      </c>
      <c r="ER95" s="53" t="str">
        <f>IF(OR($E95="",$G95=""),"",IF(AND($E$3=6),'Marks Entry 6th'!BT94,IF(AND($E$3=7),'Marks Entry 7th'!BT94,"")))</f>
        <v/>
      </c>
      <c r="ES95" s="53" t="str">
        <f>IF(OR($E95="",$G95=""),"",IF(AND($E$3=6),'Marks Entry 6th'!BU94,IF(AND($E$3=7),'Marks Entry 7th'!BU94,"")))</f>
        <v/>
      </c>
      <c r="ET95" s="53" t="str">
        <f>IF(OR($E95="",$G95=""),"",IF(AND($E$3=6),'Marks Entry 6th'!BV94,IF(AND($E$3=7),'Marks Entry 7th'!BV94,"")))</f>
        <v/>
      </c>
      <c r="EU95" s="53" t="str">
        <f>IF(OR($E95="",$G95=""),"",IF(AND($E$3=6),'Marks Entry 6th'!BW94,IF(AND($E$3=7),'Marks Entry 7th'!BW94,"")))</f>
        <v/>
      </c>
      <c r="EV95" s="122" t="str">
        <f t="shared" si="171"/>
        <v/>
      </c>
      <c r="EW95" s="123">
        <f t="shared" si="172"/>
        <v>0</v>
      </c>
      <c r="EX95" s="123" t="str">
        <f t="shared" si="173"/>
        <v/>
      </c>
      <c r="EY95" s="123" t="str">
        <f t="shared" si="174"/>
        <v/>
      </c>
      <c r="EZ95" s="110" t="str">
        <f t="shared" si="175"/>
        <v/>
      </c>
      <c r="FA95" s="373" t="str">
        <f>IF(OR($E95="",$G95=""),"",IF(AND('Marks Entry 6th'!BX94="",'Marks Entry 7th'!BX94=""),"",IF(AND($E$3=6),'Marks Entry 6th'!BX94,IF(AND($E$3=7),'Marks Entry 7th'!BX94,""))))</f>
        <v/>
      </c>
      <c r="FB95" s="373" t="str">
        <f>IF(OR($E95="",$G95=""),"",IF(AND('Marks Entry 6th'!BY94="",'Marks Entry 7th'!BY94=""),"",IF(AND($E$3=6),'Marks Entry 6th'!BY94,IF(AND($E$3=7),'Marks Entry 7th'!BY94,""))))</f>
        <v/>
      </c>
      <c r="FC95" s="374" t="str">
        <f t="shared" si="176"/>
        <v/>
      </c>
      <c r="FD95" s="110" t="str">
        <f t="shared" si="177"/>
        <v/>
      </c>
      <c r="FE95" s="373" t="str">
        <f>IF(OR($E95="",$G95=""),"",IF(AND('Marks Entry 6th'!BZ94="",'Marks Entry 7th'!BZ94=""),"",IF(AND($E$3=6),'Marks Entry 6th'!BZ94,IF(AND($E$3=7),'Marks Entry 7th'!BZ94,""))))</f>
        <v/>
      </c>
      <c r="FF95" s="373" t="str">
        <f>IF(OR($E95="",$G95=""),"",IF(AND('Marks Entry 6th'!CA94="",'Marks Entry 7th'!CA94=""),"",IF(AND($E$3=6),'Marks Entry 6th'!CA94,IF(AND($E$3=7),'Marks Entry 7th'!CA94,""))))</f>
        <v/>
      </c>
      <c r="FG95" s="374" t="str">
        <f t="shared" si="178"/>
        <v/>
      </c>
      <c r="FH95" s="110" t="str">
        <f t="shared" si="179"/>
        <v/>
      </c>
      <c r="FI95" s="79" t="str">
        <f t="shared" si="180"/>
        <v/>
      </c>
      <c r="FJ95" s="335" t="str">
        <f t="shared" si="181"/>
        <v/>
      </c>
      <c r="FK95" s="85" t="str">
        <f t="shared" si="182"/>
        <v/>
      </c>
      <c r="FL95" s="226" t="str">
        <f t="shared" si="183"/>
        <v/>
      </c>
      <c r="FM95" s="86" t="str">
        <f t="shared" si="184"/>
        <v/>
      </c>
      <c r="FN95" s="334" t="str">
        <f>IFERROR(IF(B95="NSO","NSO",IF(OR(D95="",G95="",F95=""),"",IF(AND(FJ95&gt;=36,'Master sheet'!$D$11="Hindi"),"कक्षा क्रमोन्नत",IF(AND(FJ95&gt;=36,'Master sheet'!$D$11="English"),"Promoted",IF(AND(FJ95&lt;36,'Master sheet'!$D$11="Hindi"),"पुनः परीक्षा","Re-Exam"))))),"")</f>
        <v/>
      </c>
      <c r="FO95" s="54" t="str">
        <f>IF(OR($E95="",$G95=""),"",IF(AND($E$3=6,'Marks Entry 6th'!CB94=""),"",IF(AND($E$3=7,'Marks Entry 7th'!CB94=""),"",IF(AND($E$3=6),'Marks Entry 6th'!CB94,IF(AND($E$3=7),'Marks Entry 7th'!CB94,"")))))</f>
        <v/>
      </c>
      <c r="FP95" s="54" t="str">
        <f>IF(OR($E95="",$G95=""),"",IF(AND($E$3=6,'Marks Entry 6th'!CC94=""),"",IF(AND($E$3=7,'Marks Entry 7th'!CC94=""),"",IF(AND($E$3=6),'Marks Entry 6th'!CC94,IF(AND($E$3=7),'Marks Entry 7th'!CC94,"")))))</f>
        <v/>
      </c>
      <c r="FQ95" s="55"/>
      <c r="FY95" s="57">
        <f>IF(AND($E$3=6),'Marks Entry 6th'!I94,IF(AND($E$3=7),'Marks Entry 7th'!I94,""))</f>
        <v>0</v>
      </c>
      <c r="FZ95" s="57">
        <f t="shared" si="185"/>
        <v>0</v>
      </c>
    </row>
    <row r="96" spans="1:182" ht="18.95" customHeight="1">
      <c r="A96" s="69">
        <v>89</v>
      </c>
      <c r="B96" s="69" t="str">
        <f>IF(OR(FY96=0,FY96=""),"",IF(AND($E$3=6),'Marks Entry 6th'!I95,IF(AND($E$3=7),'Marks Entry 7th'!I95,"")))</f>
        <v/>
      </c>
      <c r="C96" s="70" t="str">
        <f>IF(OR(B96=0,B96=""),"",IF(AND($E$3=6,'Marks Entry 6th'!B95=""),"",IF(AND($E$3=7,'Marks Entry 7th'!B95=""),"",IF(AND($E$3=6,'Marks Entry 6th'!B95),'Marks Entry 6th'!B95,IF(AND($E$3=7),'Marks Entry 7th'!B95,"")))))</f>
        <v/>
      </c>
      <c r="D96" s="70" t="str">
        <f>IF(OR(B96=0,B96=""),"",IF(AND($E$3=6,'Marks Entry 6th'!C95=""),"",IF(AND($E$3=7,'Marks Entry 7th'!C95=""),"",IF(AND($E$3=6),'Marks Entry 6th'!C95,IF(AND($E$3=7),'Marks Entry 7th'!C95,"")))))</f>
        <v/>
      </c>
      <c r="E96" s="307" t="str">
        <f>IF(OR(B96=0,B96=""),"",IF(AND($E$3=6,'Marks Entry 6th'!E95=""),"",IF(AND($E$3=7,'Marks Entry 7th'!E95=""),"",IF(AND($E$3=6),'Marks Entry 6th'!E95,IF(AND($E$3=7),'Marks Entry 7th'!E95,"")))))</f>
        <v/>
      </c>
      <c r="F96" s="70" t="str">
        <f>IF(OR(B96=0,B96=""),"",IF(AND($E$3=6,'Marks Entry 6th'!D95=""),"",IF(AND($E$3=7,'Marks Entry 7th'!D95=""),"",IF(AND($E$3=6),'Marks Entry 6th'!D95,IF(AND($E$3=7),'Marks Entry 7th'!D95,"")))))</f>
        <v/>
      </c>
      <c r="G96" s="306" t="str">
        <f>IF(OR(B96=0,B96=""),"",IF(AND($E$3=6,'Marks Entry 6th'!F95=""),"",IF(AND($E$3=7,'Marks Entry 7th'!F95=""),"",IF(AND($E$3=6),UPPER('Marks Entry 6th'!F95),IF(AND($E$3=7),UPPER('Marks Entry 7th'!F95),"")))))</f>
        <v/>
      </c>
      <c r="H96" s="306" t="str">
        <f>IF(OR(B96=0,B96=""),"",IF(AND($E$3=6,'Marks Entry 6th'!G95=""),"",IF(AND($E$3=7,'Marks Entry 7th'!G95=""),"",IF(AND($E$3=6),UPPER('Marks Entry 6th'!G95),IF(AND($E$3=7),UPPER('Marks Entry 7th'!G95),"")))))</f>
        <v/>
      </c>
      <c r="I96" s="306" t="str">
        <f>IF(OR(B96=0,B96=""),"",IF(AND($E$3=6,'Marks Entry 6th'!H95=""),"",IF(AND($E$3=7,'Marks Entry 7th'!H95=""),"",IF(AND($E$3=6),UPPER('Marks Entry 6th'!H95),IF(AND($E$3=7),UPPER('Marks Entry 7th'!H95),"")))))</f>
        <v/>
      </c>
      <c r="J96" s="65" t="str">
        <f>IF(OR(B96=0,B96=""),"",IF(AND($E$3=6,'Marks Entry 6th'!J95=""),"",IF(AND($E$3=7,'Marks Entry 7th'!J95=""),"",IF(AND($E$3=6),'Marks Entry 6th'!J95,IF(AND($E$3=7),'Marks Entry 7th'!J95,"")))))</f>
        <v/>
      </c>
      <c r="K96" s="65" t="str">
        <f>IF(OR(B96=0,B96=""),"",IF(AND($E$3=6,'Marks Entry 6th'!K95=""),"",IF(AND($E$3=7,'Marks Entry 7th'!K95=""),"",IF(AND($E$3=6),'Marks Entry 6th'!K95,IF(AND($E$3=7),'Marks Entry 7th'!K95,"")))))</f>
        <v/>
      </c>
      <c r="L96" s="121" t="str">
        <f>IF(OR($E96="",$G96=""),"",IF(AND($E$3=6),'Marks Entry 6th'!L95,IF(AND($E$3=7),'Marks Entry 7th'!L95,"")))</f>
        <v/>
      </c>
      <c r="M96" s="121" t="str">
        <f>IF(OR($E96="",$G96=""),"",IF(AND($E$3=6),'Marks Entry 6th'!M95,IF(AND($E$3=7),'Marks Entry 7th'!M95,"")))</f>
        <v/>
      </c>
      <c r="N96" s="121" t="str">
        <f>IF(OR($E96="",$G96=""),"",IF(AND($E$3=6),'Marks Entry 6th'!N95,IF(AND($E$3=7),'Marks Entry 7th'!N95,"")))</f>
        <v/>
      </c>
      <c r="O96" s="121" t="str">
        <f>IF(OR($E96="",$G96=""),"",IF(AND($E$3=6),'Marks Entry 6th'!O95,IF(AND($E$3=7),'Marks Entry 7th'!O95,"")))</f>
        <v/>
      </c>
      <c r="P96" s="63" t="str">
        <f t="shared" si="95"/>
        <v/>
      </c>
      <c r="Q96" s="121" t="str">
        <f>IF(OR($E96="",$G96=""),"",IF(AND($E$3=6),'Marks Entry 6th'!P95,IF(AND($E$3=7),'Marks Entry 7th'!P95,"")))</f>
        <v/>
      </c>
      <c r="R96" s="121" t="str">
        <f>IF(OR($E96="",$G96=""),"",IF(AND($E$3=6),'Marks Entry 6th'!Q95,IF(AND($E$3=7),'Marks Entry 7th'!Q95,"")))</f>
        <v/>
      </c>
      <c r="S96" s="66" t="str">
        <f t="shared" si="96"/>
        <v/>
      </c>
      <c r="T96" s="63">
        <f t="shared" si="97"/>
        <v>0</v>
      </c>
      <c r="U96" s="68" t="str">
        <f>IF(OR($E96="",$G96=""),"",IF(AND($E$3=6),'Marks Entry 6th'!R95,IF(AND($E$3=7),'Marks Entry 7th'!R95,"")))</f>
        <v/>
      </c>
      <c r="V96" s="68" t="str">
        <f>IF(OR($E96="",$G96=""),"",IF(AND($E$3=6),'Marks Entry 6th'!S95,IF(AND($E$3=7),'Marks Entry 7th'!S95,"")))</f>
        <v/>
      </c>
      <c r="W96" s="67" t="str">
        <f t="shared" si="98"/>
        <v/>
      </c>
      <c r="X96" s="63" t="str">
        <f t="shared" si="99"/>
        <v/>
      </c>
      <c r="Y96" s="109">
        <f t="shared" si="100"/>
        <v>0</v>
      </c>
      <c r="Z96" s="109" t="str">
        <f t="shared" si="101"/>
        <v/>
      </c>
      <c r="AA96" s="109" t="str">
        <f t="shared" si="102"/>
        <v/>
      </c>
      <c r="AB96" s="109" t="str">
        <f t="shared" si="103"/>
        <v/>
      </c>
      <c r="AC96" s="109" t="str">
        <f t="shared" si="104"/>
        <v/>
      </c>
      <c r="AD96" s="111" t="str">
        <f t="shared" si="105"/>
        <v/>
      </c>
      <c r="AE96" s="121" t="str">
        <f>IF(OR($E96="",$G96=""),"",IF(AND($E$3=6),'Marks Entry 6th'!T95,IF(AND($E$3=7),'Marks Entry 7th'!T95,"")))</f>
        <v/>
      </c>
      <c r="AF96" s="121" t="str">
        <f>IF(OR($E96="",$G96=""),"",IF(AND($E$3=6),'Marks Entry 6th'!U95,IF(AND($E$3=7),'Marks Entry 7th'!U95,"")))</f>
        <v/>
      </c>
      <c r="AG96" s="121" t="str">
        <f>IF(OR($E96="",$G96=""),"",IF(AND($E$3=6),'Marks Entry 6th'!V95,IF(AND($E$3=7),'Marks Entry 7th'!V95,"")))</f>
        <v/>
      </c>
      <c r="AH96" s="121" t="str">
        <f>IF(OR($E96="",$G96=""),"",IF(AND($E$3=6),'Marks Entry 6th'!W95,IF(AND($E$3=7),'Marks Entry 7th'!W95,"")))</f>
        <v/>
      </c>
      <c r="AI96" s="63" t="str">
        <f t="shared" si="106"/>
        <v/>
      </c>
      <c r="AJ96" s="121" t="str">
        <f>IF(OR($E96="",$G96=""),"",IF(AND($E$3=6),'Marks Entry 6th'!X95,IF(AND($E$3=7),'Marks Entry 7th'!X95,"")))</f>
        <v/>
      </c>
      <c r="AK96" s="121" t="str">
        <f>IF(OR($E96="",$G96=""),"",IF(AND($E$3=6),'Marks Entry 6th'!Y95,IF(AND($E$3=7),'Marks Entry 7th'!Y95,"")))</f>
        <v/>
      </c>
      <c r="AL96" s="66" t="str">
        <f t="shared" si="107"/>
        <v/>
      </c>
      <c r="AM96" s="63">
        <f t="shared" si="108"/>
        <v>0</v>
      </c>
      <c r="AN96" s="68" t="str">
        <f>IF(OR($E96="",$G96=""),"",IF(AND($E$3=6),'Marks Entry 6th'!Z95,IF(AND($E$3=7),'Marks Entry 7th'!Z95,"")))</f>
        <v/>
      </c>
      <c r="AO96" s="68" t="str">
        <f>IF(OR($E96="",$G96=""),"",IF(AND($E$3=6),'Marks Entry 6th'!AA95,IF(AND($E$3=7),'Marks Entry 7th'!AA95,"")))</f>
        <v/>
      </c>
      <c r="AP96" s="66" t="str">
        <f t="shared" si="109"/>
        <v/>
      </c>
      <c r="AQ96" s="63" t="str">
        <f t="shared" si="110"/>
        <v/>
      </c>
      <c r="AR96" s="109">
        <f t="shared" si="111"/>
        <v>0</v>
      </c>
      <c r="AS96" s="109" t="str">
        <f t="shared" si="112"/>
        <v/>
      </c>
      <c r="AT96" s="109" t="str">
        <f t="shared" si="113"/>
        <v/>
      </c>
      <c r="AU96" s="109" t="str">
        <f t="shared" si="114"/>
        <v/>
      </c>
      <c r="AV96" s="109" t="str">
        <f t="shared" si="115"/>
        <v/>
      </c>
      <c r="AW96" s="111" t="str">
        <f t="shared" si="116"/>
        <v/>
      </c>
      <c r="AX96" s="314" t="str">
        <f>IF(OR($E96="",$G96=""),"",IF(AND($E$3=6),'Marks Entry 6th'!AB95,IF(AND($E$3=7),'Marks Entry 7th'!AB95,"")))</f>
        <v/>
      </c>
      <c r="AY96" s="121" t="str">
        <f>IF(OR($E96="",$G96=""),"",IF(AND($E$3=6),'Marks Entry 6th'!AC95,IF(AND($E$3=7),'Marks Entry 7th'!AC95,"")))</f>
        <v/>
      </c>
      <c r="AZ96" s="121" t="str">
        <f>IF(OR($E96="",$G96=""),"",IF(AND($E$3=6),'Marks Entry 6th'!AD95,IF(AND($E$3=7),'Marks Entry 7th'!AD95,"")))</f>
        <v/>
      </c>
      <c r="BA96" s="121" t="str">
        <f>IF(OR($E96="",$G96=""),"",IF(AND($E$3=6),'Marks Entry 6th'!AE95,IF(AND($E$3=7),'Marks Entry 7th'!AE95,"")))</f>
        <v/>
      </c>
      <c r="BB96" s="121" t="str">
        <f>IF(OR($E96="",$G96=""),"",IF(AND($E$3=6),'Marks Entry 6th'!AF95,IF(AND($E$3=7),'Marks Entry 7th'!AF95,"")))</f>
        <v/>
      </c>
      <c r="BC96" s="63" t="str">
        <f t="shared" si="117"/>
        <v/>
      </c>
      <c r="BD96" s="121" t="str">
        <f>IF(OR($E96="",$G96=""),"",IF(AND($E$3=6),'Marks Entry 6th'!AG95,IF(AND($E$3=7),'Marks Entry 7th'!AG95,"")))</f>
        <v/>
      </c>
      <c r="BE96" s="121" t="str">
        <f>IF(OR($E96="",$G96=""),"",IF(AND($E$3=6),'Marks Entry 6th'!AH95,IF(AND($E$3=7),'Marks Entry 7th'!AH95,"")))</f>
        <v/>
      </c>
      <c r="BF96" s="66" t="str">
        <f t="shared" si="118"/>
        <v/>
      </c>
      <c r="BG96" s="63">
        <f t="shared" si="119"/>
        <v>0</v>
      </c>
      <c r="BH96" s="68" t="str">
        <f>IF(OR($E96="",$G96=""),"",IF(AND($E$3=6),'Marks Entry 6th'!AI95,IF(AND($E$3=7),'Marks Entry 7th'!AI95,"")))</f>
        <v/>
      </c>
      <c r="BI96" s="68" t="str">
        <f>IF(OR($E96="",$G96=""),"",IF(AND($E$3=6),'Marks Entry 6th'!AJ95,IF(AND($E$3=7),'Marks Entry 7th'!AJ95,"")))</f>
        <v/>
      </c>
      <c r="BJ96" s="66" t="str">
        <f t="shared" si="120"/>
        <v/>
      </c>
      <c r="BK96" s="63" t="str">
        <f t="shared" si="121"/>
        <v/>
      </c>
      <c r="BL96" s="109">
        <f t="shared" si="122"/>
        <v>0</v>
      </c>
      <c r="BM96" s="109" t="str">
        <f t="shared" si="123"/>
        <v/>
      </c>
      <c r="BN96" s="109" t="str">
        <f t="shared" si="124"/>
        <v/>
      </c>
      <c r="BO96" s="109" t="str">
        <f t="shared" si="125"/>
        <v/>
      </c>
      <c r="BP96" s="109" t="str">
        <f t="shared" si="126"/>
        <v/>
      </c>
      <c r="BQ96" s="111" t="str">
        <f t="shared" si="127"/>
        <v/>
      </c>
      <c r="BR96" s="121" t="str">
        <f>IF(OR($E96="",$G96=""),"",IF(AND($E$3=6),'Marks Entry 6th'!AK95,IF(AND($E$3=7),'Marks Entry 7th'!AK95,"")))</f>
        <v/>
      </c>
      <c r="BS96" s="121" t="str">
        <f>IF(OR($E96="",$G96=""),"",IF(AND($E$3=6),'Marks Entry 6th'!AL95,IF(AND($E$3=7),'Marks Entry 7th'!AL95,"")))</f>
        <v/>
      </c>
      <c r="BT96" s="121" t="str">
        <f>IF(OR($E96="",$G96=""),"",IF(AND($E$3=6),'Marks Entry 6th'!AM95,IF(AND($E$3=7),'Marks Entry 7th'!AM95,"")))</f>
        <v/>
      </c>
      <c r="BU96" s="121" t="str">
        <f>IF(OR($E96="",$G96=""),"",IF(AND($E$3=6),'Marks Entry 6th'!AN95,IF(AND($E$3=7),'Marks Entry 7th'!AN95,"")))</f>
        <v/>
      </c>
      <c r="BV96" s="63" t="str">
        <f t="shared" si="128"/>
        <v/>
      </c>
      <c r="BW96" s="121" t="str">
        <f>IF(OR($E96="",$G96=""),"",IF(AND($E$3=6),'Marks Entry 6th'!AO95,IF(AND($E$3=7),'Marks Entry 7th'!AO95,"")))</f>
        <v/>
      </c>
      <c r="BX96" s="121" t="str">
        <f>IF(OR($E96="",$G96=""),"",IF(AND($E$3=6),'Marks Entry 6th'!AP95,IF(AND($E$3=7),'Marks Entry 7th'!AP95,"")))</f>
        <v/>
      </c>
      <c r="BY96" s="66" t="str">
        <f t="shared" si="129"/>
        <v/>
      </c>
      <c r="BZ96" s="63">
        <f t="shared" si="130"/>
        <v>0</v>
      </c>
      <c r="CA96" s="68" t="str">
        <f>IF(OR($E96="",$G96=""),"",IF(AND($E$3=6),'Marks Entry 6th'!AQ95,IF(AND($E$3=7),'Marks Entry 7th'!AQ95,"")))</f>
        <v/>
      </c>
      <c r="CB96" s="68" t="str">
        <f>IF(OR($E96="",$G96=""),"",IF(AND($E$3=6),'Marks Entry 6th'!AR95,IF(AND($E$3=7),'Marks Entry 7th'!AR95,"")))</f>
        <v/>
      </c>
      <c r="CC96" s="66" t="str">
        <f t="shared" si="131"/>
        <v/>
      </c>
      <c r="CD96" s="63" t="str">
        <f t="shared" si="132"/>
        <v/>
      </c>
      <c r="CE96" s="109">
        <f t="shared" si="133"/>
        <v>0</v>
      </c>
      <c r="CF96" s="109" t="str">
        <f t="shared" si="134"/>
        <v/>
      </c>
      <c r="CG96" s="109" t="str">
        <f t="shared" si="135"/>
        <v/>
      </c>
      <c r="CH96" s="109" t="str">
        <f t="shared" si="136"/>
        <v/>
      </c>
      <c r="CI96" s="109" t="str">
        <f t="shared" si="137"/>
        <v/>
      </c>
      <c r="CJ96" s="111" t="str">
        <f t="shared" si="138"/>
        <v/>
      </c>
      <c r="CK96" s="121" t="str">
        <f>IF(OR($E96="",$G96=""),"",IF(AND($E$3=6),'Marks Entry 6th'!AS95,IF(AND($E$3=7),'Marks Entry 7th'!AS95,"")))</f>
        <v/>
      </c>
      <c r="CL96" s="121" t="str">
        <f>IF(OR($E96="",$G96=""),"",IF(AND($E$3=6),'Marks Entry 6th'!AT95,IF(AND($E$3=7),'Marks Entry 7th'!AT95,"")))</f>
        <v/>
      </c>
      <c r="CM96" s="121" t="str">
        <f>IF(OR($E96="",$G96=""),"",IF(AND($E$3=6),'Marks Entry 6th'!AU95,IF(AND($E$3=7),'Marks Entry 7th'!AU95,"")))</f>
        <v/>
      </c>
      <c r="CN96" s="121" t="str">
        <f>IF(OR($E96="",$G96=""),"",IF(AND($E$3=6),'Marks Entry 6th'!AV95,IF(AND($E$3=7),'Marks Entry 7th'!AV95,"")))</f>
        <v/>
      </c>
      <c r="CO96" s="63" t="str">
        <f t="shared" si="139"/>
        <v/>
      </c>
      <c r="CP96" s="121" t="str">
        <f>IF(OR($E96="",$G96=""),"",IF(AND($E$3=6),'Marks Entry 6th'!AW95,IF(AND($E$3=7),'Marks Entry 7th'!AW95,"")))</f>
        <v/>
      </c>
      <c r="CQ96" s="121" t="str">
        <f>IF(OR($E96="",$G96=""),"",IF(AND($E$3=6),'Marks Entry 6th'!AX95,IF(AND($E$3=7),'Marks Entry 7th'!AX95,"")))</f>
        <v/>
      </c>
      <c r="CR96" s="66" t="str">
        <f t="shared" si="140"/>
        <v/>
      </c>
      <c r="CS96" s="63">
        <f t="shared" si="141"/>
        <v>0</v>
      </c>
      <c r="CT96" s="68" t="str">
        <f>IF(OR($E96="",$G96=""),"",IF(AND($E$3=6),'Marks Entry 6th'!AY95,IF(AND($E$3=7),'Marks Entry 7th'!AY95,"")))</f>
        <v/>
      </c>
      <c r="CU96" s="68" t="str">
        <f>IF(OR($E96="",$G96=""),"",IF(AND($E$3=6),'Marks Entry 6th'!AZ95,IF(AND($E$3=7),'Marks Entry 7th'!AZ95,"")))</f>
        <v/>
      </c>
      <c r="CV96" s="66" t="str">
        <f t="shared" si="142"/>
        <v/>
      </c>
      <c r="CW96" s="63" t="str">
        <f t="shared" si="143"/>
        <v/>
      </c>
      <c r="CX96" s="109">
        <f t="shared" si="144"/>
        <v>0</v>
      </c>
      <c r="CY96" s="109" t="str">
        <f t="shared" si="145"/>
        <v/>
      </c>
      <c r="CZ96" s="109" t="str">
        <f t="shared" si="146"/>
        <v/>
      </c>
      <c r="DA96" s="109" t="str">
        <f t="shared" si="147"/>
        <v/>
      </c>
      <c r="DB96" s="109" t="str">
        <f t="shared" si="148"/>
        <v/>
      </c>
      <c r="DC96" s="111" t="str">
        <f t="shared" si="149"/>
        <v/>
      </c>
      <c r="DD96" s="121" t="str">
        <f>IF(OR($E96="",$G96=""),"",IF(AND($E$3=6),'Marks Entry 6th'!BA95,IF(AND($E$3=7),'Marks Entry 7th'!BA95,"")))</f>
        <v/>
      </c>
      <c r="DE96" s="121" t="str">
        <f>IF(OR($E96="",$G96=""),"",IF(AND($E$3=6),'Marks Entry 6th'!BB95,IF(AND($E$3=7),'Marks Entry 7th'!BB95,"")))</f>
        <v/>
      </c>
      <c r="DF96" s="121" t="str">
        <f>IF(OR($E96="",$G96=""),"",IF(AND($E$3=6),'Marks Entry 6th'!BC95,IF(AND($E$3=7),'Marks Entry 7th'!BC95,"")))</f>
        <v/>
      </c>
      <c r="DG96" s="121" t="str">
        <f>IF(OR($E96="",$G96=""),"",IF(AND($E$3=6),'Marks Entry 6th'!BD95,IF(AND($E$3=7),'Marks Entry 7th'!BD95,"")))</f>
        <v/>
      </c>
      <c r="DH96" s="63" t="str">
        <f t="shared" si="150"/>
        <v/>
      </c>
      <c r="DI96" s="121" t="str">
        <f>IF(OR($E96="",$G96=""),"",IF(AND($E$3=6),'Marks Entry 6th'!BE95,IF(AND($E$3=7),'Marks Entry 7th'!BE95,"")))</f>
        <v/>
      </c>
      <c r="DJ96" s="121" t="str">
        <f>IF(OR($E96="",$G96=""),"",IF(AND($E$3=6),'Marks Entry 6th'!BF95,IF(AND($E$3=7),'Marks Entry 7th'!BF95,"")))</f>
        <v/>
      </c>
      <c r="DK96" s="66" t="str">
        <f t="shared" si="151"/>
        <v/>
      </c>
      <c r="DL96" s="63">
        <f t="shared" si="152"/>
        <v>0</v>
      </c>
      <c r="DM96" s="68" t="str">
        <f>IF(OR($E96="",$G96=""),"",IF(AND($E$3=6),'Marks Entry 6th'!BG95,IF(AND($E$3=7),'Marks Entry 7th'!BG95,"")))</f>
        <v/>
      </c>
      <c r="DN96" s="68" t="str">
        <f>IF(OR($E96="",$G96=""),"",IF(AND($E$3=6),'Marks Entry 6th'!BH95,IF(AND($E$3=7),'Marks Entry 7th'!BH95,"")))</f>
        <v/>
      </c>
      <c r="DO96" s="66" t="str">
        <f t="shared" si="153"/>
        <v/>
      </c>
      <c r="DP96" s="63" t="str">
        <f t="shared" si="154"/>
        <v/>
      </c>
      <c r="DQ96" s="109">
        <f t="shared" si="155"/>
        <v>0</v>
      </c>
      <c r="DR96" s="109" t="str">
        <f t="shared" si="156"/>
        <v/>
      </c>
      <c r="DS96" s="109" t="str">
        <f t="shared" si="157"/>
        <v/>
      </c>
      <c r="DT96" s="109" t="str">
        <f t="shared" si="158"/>
        <v/>
      </c>
      <c r="DU96" s="109" t="str">
        <f t="shared" si="159"/>
        <v/>
      </c>
      <c r="DV96" s="111" t="str">
        <f t="shared" si="160"/>
        <v/>
      </c>
      <c r="DW96" s="53" t="str">
        <f>IF(OR($E96="",$G96=""),"",IF(AND($E$3=6),'Marks Entry 6th'!BI95,IF(AND($E$3=7),'Marks Entry 7th'!BI95,"")))</f>
        <v/>
      </c>
      <c r="DX96" s="53" t="str">
        <f>IF(OR($E96="",$G96=""),"",IF(AND($E$3=6),'Marks Entry 6th'!BJ95,IF(AND($E$3=7),'Marks Entry 7th'!BJ95,"")))</f>
        <v/>
      </c>
      <c r="DY96" s="53" t="str">
        <f>IF(OR($E96="",$G96=""),"",IF(AND($E$3=6),'Marks Entry 6th'!BK95,IF(AND($E$3=7),'Marks Entry 7th'!BK95,"")))</f>
        <v/>
      </c>
      <c r="DZ96" s="53" t="str">
        <f>IF(OR($E96="",$G96=""),"",IF(AND($E$3=6),'Marks Entry 6th'!BL95,IF(AND($E$3=7),'Marks Entry 7th'!BL95,"")))</f>
        <v/>
      </c>
      <c r="EA96" s="53" t="str">
        <f>IF(OR($E96="",$G96=""),"",IF(AND($E$3=6),'Marks Entry 6th'!BM95,IF(AND($E$3=7),'Marks Entry 7th'!BM95,"")))</f>
        <v/>
      </c>
      <c r="EB96" s="122" t="str">
        <f t="shared" si="161"/>
        <v/>
      </c>
      <c r="EC96" s="123">
        <f t="shared" si="162"/>
        <v>0</v>
      </c>
      <c r="ED96" s="123" t="str">
        <f t="shared" si="163"/>
        <v/>
      </c>
      <c r="EE96" s="123" t="str">
        <f t="shared" si="164"/>
        <v/>
      </c>
      <c r="EF96" s="110" t="str">
        <f t="shared" si="165"/>
        <v/>
      </c>
      <c r="EG96" s="53" t="str">
        <f>IF(OR($E96="",$G96=""),"",IF(AND($E$3=6),'Marks Entry 6th'!BN95,IF(AND($E$3=7),'Marks Entry 7th'!BN95,"")))</f>
        <v/>
      </c>
      <c r="EH96" s="53" t="str">
        <f>IF(OR($E96="",$G96=""),"",IF(AND($E$3=6),'Marks Entry 6th'!BO95,IF(AND($E$3=7),'Marks Entry 7th'!BO95,"")))</f>
        <v/>
      </c>
      <c r="EI96" s="53" t="str">
        <f>IF(OR($E96="",$G96=""),"",IF(AND($E$3=6),'Marks Entry 6th'!BP95,IF(AND($E$3=7),'Marks Entry 7th'!BP95,"")))</f>
        <v/>
      </c>
      <c r="EJ96" s="53" t="str">
        <f>IF(OR($E96="",$G96=""),"",IF(AND($E$3=6),'Marks Entry 6th'!BQ95,IF(AND($E$3=7),'Marks Entry 7th'!BQ95,"")))</f>
        <v/>
      </c>
      <c r="EK96" s="53" t="str">
        <f>IF(OR($E96="",$G96=""),"",IF(AND($E$3=6),'Marks Entry 6th'!BR95,IF(AND($E$3=7),'Marks Entry 7th'!BR95,"")))</f>
        <v/>
      </c>
      <c r="EL96" s="122" t="str">
        <f t="shared" si="166"/>
        <v/>
      </c>
      <c r="EM96" s="123">
        <f t="shared" si="167"/>
        <v>0</v>
      </c>
      <c r="EN96" s="123" t="str">
        <f t="shared" si="168"/>
        <v/>
      </c>
      <c r="EO96" s="123" t="str">
        <f t="shared" si="169"/>
        <v/>
      </c>
      <c r="EP96" s="110" t="str">
        <f t="shared" si="170"/>
        <v/>
      </c>
      <c r="EQ96" s="53" t="str">
        <f>IF(OR($E96="",$G96=""),"",IF(AND($E$3=6),'Marks Entry 6th'!BS95,IF(AND($E$3=7),'Marks Entry 7th'!BS95,"")))</f>
        <v/>
      </c>
      <c r="ER96" s="53" t="str">
        <f>IF(OR($E96="",$G96=""),"",IF(AND($E$3=6),'Marks Entry 6th'!BT95,IF(AND($E$3=7),'Marks Entry 7th'!BT95,"")))</f>
        <v/>
      </c>
      <c r="ES96" s="53" t="str">
        <f>IF(OR($E96="",$G96=""),"",IF(AND($E$3=6),'Marks Entry 6th'!BU95,IF(AND($E$3=7),'Marks Entry 7th'!BU95,"")))</f>
        <v/>
      </c>
      <c r="ET96" s="53" t="str">
        <f>IF(OR($E96="",$G96=""),"",IF(AND($E$3=6),'Marks Entry 6th'!BV95,IF(AND($E$3=7),'Marks Entry 7th'!BV95,"")))</f>
        <v/>
      </c>
      <c r="EU96" s="53" t="str">
        <f>IF(OR($E96="",$G96=""),"",IF(AND($E$3=6),'Marks Entry 6th'!BW95,IF(AND($E$3=7),'Marks Entry 7th'!BW95,"")))</f>
        <v/>
      </c>
      <c r="EV96" s="122" t="str">
        <f t="shared" si="171"/>
        <v/>
      </c>
      <c r="EW96" s="123">
        <f t="shared" si="172"/>
        <v>0</v>
      </c>
      <c r="EX96" s="123" t="str">
        <f t="shared" si="173"/>
        <v/>
      </c>
      <c r="EY96" s="123" t="str">
        <f t="shared" si="174"/>
        <v/>
      </c>
      <c r="EZ96" s="110" t="str">
        <f t="shared" si="175"/>
        <v/>
      </c>
      <c r="FA96" s="373" t="str">
        <f>IF(OR($E96="",$G96=""),"",IF(AND('Marks Entry 6th'!BX95="",'Marks Entry 7th'!BX95=""),"",IF(AND($E$3=6),'Marks Entry 6th'!BX95,IF(AND($E$3=7),'Marks Entry 7th'!BX95,""))))</f>
        <v/>
      </c>
      <c r="FB96" s="373" t="str">
        <f>IF(OR($E96="",$G96=""),"",IF(AND('Marks Entry 6th'!BY95="",'Marks Entry 7th'!BY95=""),"",IF(AND($E$3=6),'Marks Entry 6th'!BY95,IF(AND($E$3=7),'Marks Entry 7th'!BY95,""))))</f>
        <v/>
      </c>
      <c r="FC96" s="374" t="str">
        <f t="shared" si="176"/>
        <v/>
      </c>
      <c r="FD96" s="110" t="str">
        <f t="shared" si="177"/>
        <v/>
      </c>
      <c r="FE96" s="373" t="str">
        <f>IF(OR($E96="",$G96=""),"",IF(AND('Marks Entry 6th'!BZ95="",'Marks Entry 7th'!BZ95=""),"",IF(AND($E$3=6),'Marks Entry 6th'!BZ95,IF(AND($E$3=7),'Marks Entry 7th'!BZ95,""))))</f>
        <v/>
      </c>
      <c r="FF96" s="373" t="str">
        <f>IF(OR($E96="",$G96=""),"",IF(AND('Marks Entry 6th'!CA95="",'Marks Entry 7th'!CA95=""),"",IF(AND($E$3=6),'Marks Entry 6th'!CA95,IF(AND($E$3=7),'Marks Entry 7th'!CA95,""))))</f>
        <v/>
      </c>
      <c r="FG96" s="374" t="str">
        <f t="shared" si="178"/>
        <v/>
      </c>
      <c r="FH96" s="110" t="str">
        <f t="shared" si="179"/>
        <v/>
      </c>
      <c r="FI96" s="79" t="str">
        <f t="shared" si="180"/>
        <v/>
      </c>
      <c r="FJ96" s="335" t="str">
        <f t="shared" si="181"/>
        <v/>
      </c>
      <c r="FK96" s="85" t="str">
        <f t="shared" si="182"/>
        <v/>
      </c>
      <c r="FL96" s="226" t="str">
        <f t="shared" si="183"/>
        <v/>
      </c>
      <c r="FM96" s="86" t="str">
        <f t="shared" si="184"/>
        <v/>
      </c>
      <c r="FN96" s="334" t="str">
        <f>IFERROR(IF(B96="NSO","NSO",IF(OR(D96="",G96="",F96=""),"",IF(AND(FJ96&gt;=36,'Master sheet'!$D$11="Hindi"),"कक्षा क्रमोन्नत",IF(AND(FJ96&gt;=36,'Master sheet'!$D$11="English"),"Promoted",IF(AND(FJ96&lt;36,'Master sheet'!$D$11="Hindi"),"पुनः परीक्षा","Re-Exam"))))),"")</f>
        <v/>
      </c>
      <c r="FO96" s="54" t="str">
        <f>IF(OR($E96="",$G96=""),"",IF(AND($E$3=6,'Marks Entry 6th'!CB95=""),"",IF(AND($E$3=7,'Marks Entry 7th'!CB95=""),"",IF(AND($E$3=6),'Marks Entry 6th'!CB95,IF(AND($E$3=7),'Marks Entry 7th'!CB95,"")))))</f>
        <v/>
      </c>
      <c r="FP96" s="54" t="str">
        <f>IF(OR($E96="",$G96=""),"",IF(AND($E$3=6,'Marks Entry 6th'!CC95=""),"",IF(AND($E$3=7,'Marks Entry 7th'!CC95=""),"",IF(AND($E$3=6),'Marks Entry 6th'!CC95,IF(AND($E$3=7),'Marks Entry 7th'!CC95,"")))))</f>
        <v/>
      </c>
      <c r="FQ96" s="55"/>
      <c r="FY96" s="57">
        <f>IF(AND($E$3=6),'Marks Entry 6th'!I95,IF(AND($E$3=7),'Marks Entry 7th'!I95,""))</f>
        <v>0</v>
      </c>
      <c r="FZ96" s="57">
        <f t="shared" si="185"/>
        <v>0</v>
      </c>
    </row>
    <row r="97" spans="1:182" ht="18.95" customHeight="1">
      <c r="A97" s="69">
        <v>90</v>
      </c>
      <c r="B97" s="69" t="str">
        <f>IF(OR(FY97=0,FY97=""),"",IF(AND($E$3=6),'Marks Entry 6th'!I96,IF(AND($E$3=7),'Marks Entry 7th'!I96,"")))</f>
        <v/>
      </c>
      <c r="C97" s="70" t="str">
        <f>IF(OR(B97=0,B97=""),"",IF(AND($E$3=6,'Marks Entry 6th'!B96=""),"",IF(AND($E$3=7,'Marks Entry 7th'!B96=""),"",IF(AND($E$3=6,'Marks Entry 6th'!B96),'Marks Entry 6th'!B96,IF(AND($E$3=7),'Marks Entry 7th'!B96,"")))))</f>
        <v/>
      </c>
      <c r="D97" s="70" t="str">
        <f>IF(OR(B97=0,B97=""),"",IF(AND($E$3=6,'Marks Entry 6th'!C96=""),"",IF(AND($E$3=7,'Marks Entry 7th'!C96=""),"",IF(AND($E$3=6),'Marks Entry 6th'!C96,IF(AND($E$3=7),'Marks Entry 7th'!C96,"")))))</f>
        <v/>
      </c>
      <c r="E97" s="307" t="str">
        <f>IF(OR(B97=0,B97=""),"",IF(AND($E$3=6,'Marks Entry 6th'!E96=""),"",IF(AND($E$3=7,'Marks Entry 7th'!E96=""),"",IF(AND($E$3=6),'Marks Entry 6th'!E96,IF(AND($E$3=7),'Marks Entry 7th'!E96,"")))))</f>
        <v/>
      </c>
      <c r="F97" s="70" t="str">
        <f>IF(OR(B97=0,B97=""),"",IF(AND($E$3=6,'Marks Entry 6th'!D96=""),"",IF(AND($E$3=7,'Marks Entry 7th'!D96=""),"",IF(AND($E$3=6),'Marks Entry 6th'!D96,IF(AND($E$3=7),'Marks Entry 7th'!D96,"")))))</f>
        <v/>
      </c>
      <c r="G97" s="306" t="str">
        <f>IF(OR(B97=0,B97=""),"",IF(AND($E$3=6,'Marks Entry 6th'!F96=""),"",IF(AND($E$3=7,'Marks Entry 7th'!F96=""),"",IF(AND($E$3=6),UPPER('Marks Entry 6th'!F96),IF(AND($E$3=7),UPPER('Marks Entry 7th'!F96),"")))))</f>
        <v/>
      </c>
      <c r="H97" s="306" t="str">
        <f>IF(OR(B97=0,B97=""),"",IF(AND($E$3=6,'Marks Entry 6th'!G96=""),"",IF(AND($E$3=7,'Marks Entry 7th'!G96=""),"",IF(AND($E$3=6),UPPER('Marks Entry 6th'!G96),IF(AND($E$3=7),UPPER('Marks Entry 7th'!G96),"")))))</f>
        <v/>
      </c>
      <c r="I97" s="306" t="str">
        <f>IF(OR(B97=0,B97=""),"",IF(AND($E$3=6,'Marks Entry 6th'!H96=""),"",IF(AND($E$3=7,'Marks Entry 7th'!H96=""),"",IF(AND($E$3=6),UPPER('Marks Entry 6th'!H96),IF(AND($E$3=7),UPPER('Marks Entry 7th'!H96),"")))))</f>
        <v/>
      </c>
      <c r="J97" s="65" t="str">
        <f>IF(OR(B97=0,B97=""),"",IF(AND($E$3=6,'Marks Entry 6th'!J96=""),"",IF(AND($E$3=7,'Marks Entry 7th'!J96=""),"",IF(AND($E$3=6),'Marks Entry 6th'!J96,IF(AND($E$3=7),'Marks Entry 7th'!J96,"")))))</f>
        <v/>
      </c>
      <c r="K97" s="65" t="str">
        <f>IF(OR(B97=0,B97=""),"",IF(AND($E$3=6,'Marks Entry 6th'!K96=""),"",IF(AND($E$3=7,'Marks Entry 7th'!K96=""),"",IF(AND($E$3=6),'Marks Entry 6th'!K96,IF(AND($E$3=7),'Marks Entry 7th'!K96,"")))))</f>
        <v/>
      </c>
      <c r="L97" s="121" t="str">
        <f>IF(OR($E97="",$G97=""),"",IF(AND($E$3=6),'Marks Entry 6th'!L96,IF(AND($E$3=7),'Marks Entry 7th'!L96,"")))</f>
        <v/>
      </c>
      <c r="M97" s="121" t="str">
        <f>IF(OR($E97="",$G97=""),"",IF(AND($E$3=6),'Marks Entry 6th'!M96,IF(AND($E$3=7),'Marks Entry 7th'!M96,"")))</f>
        <v/>
      </c>
      <c r="N97" s="121" t="str">
        <f>IF(OR($E97="",$G97=""),"",IF(AND($E$3=6),'Marks Entry 6th'!N96,IF(AND($E$3=7),'Marks Entry 7th'!N96,"")))</f>
        <v/>
      </c>
      <c r="O97" s="121" t="str">
        <f>IF(OR($E97="",$G97=""),"",IF(AND($E$3=6),'Marks Entry 6th'!O96,IF(AND($E$3=7),'Marks Entry 7th'!O96,"")))</f>
        <v/>
      </c>
      <c r="P97" s="63" t="str">
        <f t="shared" si="95"/>
        <v/>
      </c>
      <c r="Q97" s="121" t="str">
        <f>IF(OR($E97="",$G97=""),"",IF(AND($E$3=6),'Marks Entry 6th'!P96,IF(AND($E$3=7),'Marks Entry 7th'!P96,"")))</f>
        <v/>
      </c>
      <c r="R97" s="121" t="str">
        <f>IF(OR($E97="",$G97=""),"",IF(AND($E$3=6),'Marks Entry 6th'!Q96,IF(AND($E$3=7),'Marks Entry 7th'!Q96,"")))</f>
        <v/>
      </c>
      <c r="S97" s="66" t="str">
        <f t="shared" si="96"/>
        <v/>
      </c>
      <c r="T97" s="63">
        <f t="shared" si="97"/>
        <v>0</v>
      </c>
      <c r="U97" s="68" t="str">
        <f>IF(OR($E97="",$G97=""),"",IF(AND($E$3=6),'Marks Entry 6th'!R96,IF(AND($E$3=7),'Marks Entry 7th'!R96,"")))</f>
        <v/>
      </c>
      <c r="V97" s="68" t="str">
        <f>IF(OR($E97="",$G97=""),"",IF(AND($E$3=6),'Marks Entry 6th'!S96,IF(AND($E$3=7),'Marks Entry 7th'!S96,"")))</f>
        <v/>
      </c>
      <c r="W97" s="67" t="str">
        <f t="shared" si="98"/>
        <v/>
      </c>
      <c r="X97" s="63" t="str">
        <f t="shared" si="99"/>
        <v/>
      </c>
      <c r="Y97" s="109">
        <f t="shared" si="100"/>
        <v>0</v>
      </c>
      <c r="Z97" s="109" t="str">
        <f t="shared" si="101"/>
        <v/>
      </c>
      <c r="AA97" s="109" t="str">
        <f t="shared" si="102"/>
        <v/>
      </c>
      <c r="AB97" s="109" t="str">
        <f t="shared" si="103"/>
        <v/>
      </c>
      <c r="AC97" s="109" t="str">
        <f t="shared" si="104"/>
        <v/>
      </c>
      <c r="AD97" s="111" t="str">
        <f t="shared" si="105"/>
        <v/>
      </c>
      <c r="AE97" s="121" t="str">
        <f>IF(OR($E97="",$G97=""),"",IF(AND($E$3=6),'Marks Entry 6th'!T96,IF(AND($E$3=7),'Marks Entry 7th'!T96,"")))</f>
        <v/>
      </c>
      <c r="AF97" s="121" t="str">
        <f>IF(OR($E97="",$G97=""),"",IF(AND($E$3=6),'Marks Entry 6th'!U96,IF(AND($E$3=7),'Marks Entry 7th'!U96,"")))</f>
        <v/>
      </c>
      <c r="AG97" s="121" t="str">
        <f>IF(OR($E97="",$G97=""),"",IF(AND($E$3=6),'Marks Entry 6th'!V96,IF(AND($E$3=7),'Marks Entry 7th'!V96,"")))</f>
        <v/>
      </c>
      <c r="AH97" s="121" t="str">
        <f>IF(OR($E97="",$G97=""),"",IF(AND($E$3=6),'Marks Entry 6th'!W96,IF(AND($E$3=7),'Marks Entry 7th'!W96,"")))</f>
        <v/>
      </c>
      <c r="AI97" s="63" t="str">
        <f t="shared" si="106"/>
        <v/>
      </c>
      <c r="AJ97" s="121" t="str">
        <f>IF(OR($E97="",$G97=""),"",IF(AND($E$3=6),'Marks Entry 6th'!X96,IF(AND($E$3=7),'Marks Entry 7th'!X96,"")))</f>
        <v/>
      </c>
      <c r="AK97" s="121" t="str">
        <f>IF(OR($E97="",$G97=""),"",IF(AND($E$3=6),'Marks Entry 6th'!Y96,IF(AND($E$3=7),'Marks Entry 7th'!Y96,"")))</f>
        <v/>
      </c>
      <c r="AL97" s="66" t="str">
        <f t="shared" si="107"/>
        <v/>
      </c>
      <c r="AM97" s="63">
        <f t="shared" si="108"/>
        <v>0</v>
      </c>
      <c r="AN97" s="68" t="str">
        <f>IF(OR($E97="",$G97=""),"",IF(AND($E$3=6),'Marks Entry 6th'!Z96,IF(AND($E$3=7),'Marks Entry 7th'!Z96,"")))</f>
        <v/>
      </c>
      <c r="AO97" s="68" t="str">
        <f>IF(OR($E97="",$G97=""),"",IF(AND($E$3=6),'Marks Entry 6th'!AA96,IF(AND($E$3=7),'Marks Entry 7th'!AA96,"")))</f>
        <v/>
      </c>
      <c r="AP97" s="66" t="str">
        <f t="shared" si="109"/>
        <v/>
      </c>
      <c r="AQ97" s="63" t="str">
        <f t="shared" si="110"/>
        <v/>
      </c>
      <c r="AR97" s="109">
        <f t="shared" si="111"/>
        <v>0</v>
      </c>
      <c r="AS97" s="109" t="str">
        <f t="shared" si="112"/>
        <v/>
      </c>
      <c r="AT97" s="109" t="str">
        <f t="shared" si="113"/>
        <v/>
      </c>
      <c r="AU97" s="109" t="str">
        <f t="shared" si="114"/>
        <v/>
      </c>
      <c r="AV97" s="109" t="str">
        <f t="shared" si="115"/>
        <v/>
      </c>
      <c r="AW97" s="111" t="str">
        <f t="shared" si="116"/>
        <v/>
      </c>
      <c r="AX97" s="314" t="str">
        <f>IF(OR($E97="",$G97=""),"",IF(AND($E$3=6),'Marks Entry 6th'!AB96,IF(AND($E$3=7),'Marks Entry 7th'!AB96,"")))</f>
        <v/>
      </c>
      <c r="AY97" s="121" t="str">
        <f>IF(OR($E97="",$G97=""),"",IF(AND($E$3=6),'Marks Entry 6th'!AC96,IF(AND($E$3=7),'Marks Entry 7th'!AC96,"")))</f>
        <v/>
      </c>
      <c r="AZ97" s="121" t="str">
        <f>IF(OR($E97="",$G97=""),"",IF(AND($E$3=6),'Marks Entry 6th'!AD96,IF(AND($E$3=7),'Marks Entry 7th'!AD96,"")))</f>
        <v/>
      </c>
      <c r="BA97" s="121" t="str">
        <f>IF(OR($E97="",$G97=""),"",IF(AND($E$3=6),'Marks Entry 6th'!AE96,IF(AND($E$3=7),'Marks Entry 7th'!AE96,"")))</f>
        <v/>
      </c>
      <c r="BB97" s="121" t="str">
        <f>IF(OR($E97="",$G97=""),"",IF(AND($E$3=6),'Marks Entry 6th'!AF96,IF(AND($E$3=7),'Marks Entry 7th'!AF96,"")))</f>
        <v/>
      </c>
      <c r="BC97" s="63" t="str">
        <f t="shared" si="117"/>
        <v/>
      </c>
      <c r="BD97" s="121" t="str">
        <f>IF(OR($E97="",$G97=""),"",IF(AND($E$3=6),'Marks Entry 6th'!AG96,IF(AND($E$3=7),'Marks Entry 7th'!AG96,"")))</f>
        <v/>
      </c>
      <c r="BE97" s="121" t="str">
        <f>IF(OR($E97="",$G97=""),"",IF(AND($E$3=6),'Marks Entry 6th'!AH96,IF(AND($E$3=7),'Marks Entry 7th'!AH96,"")))</f>
        <v/>
      </c>
      <c r="BF97" s="66" t="str">
        <f t="shared" si="118"/>
        <v/>
      </c>
      <c r="BG97" s="63">
        <f t="shared" si="119"/>
        <v>0</v>
      </c>
      <c r="BH97" s="68" t="str">
        <f>IF(OR($E97="",$G97=""),"",IF(AND($E$3=6),'Marks Entry 6th'!AI96,IF(AND($E$3=7),'Marks Entry 7th'!AI96,"")))</f>
        <v/>
      </c>
      <c r="BI97" s="68" t="str">
        <f>IF(OR($E97="",$G97=""),"",IF(AND($E$3=6),'Marks Entry 6th'!AJ96,IF(AND($E$3=7),'Marks Entry 7th'!AJ96,"")))</f>
        <v/>
      </c>
      <c r="BJ97" s="66" t="str">
        <f t="shared" si="120"/>
        <v/>
      </c>
      <c r="BK97" s="63" t="str">
        <f t="shared" si="121"/>
        <v/>
      </c>
      <c r="BL97" s="109">
        <f t="shared" si="122"/>
        <v>0</v>
      </c>
      <c r="BM97" s="109" t="str">
        <f t="shared" si="123"/>
        <v/>
      </c>
      <c r="BN97" s="109" t="str">
        <f t="shared" si="124"/>
        <v/>
      </c>
      <c r="BO97" s="109" t="str">
        <f t="shared" si="125"/>
        <v/>
      </c>
      <c r="BP97" s="109" t="str">
        <f t="shared" si="126"/>
        <v/>
      </c>
      <c r="BQ97" s="111" t="str">
        <f t="shared" si="127"/>
        <v/>
      </c>
      <c r="BR97" s="121" t="str">
        <f>IF(OR($E97="",$G97=""),"",IF(AND($E$3=6),'Marks Entry 6th'!AK96,IF(AND($E$3=7),'Marks Entry 7th'!AK96,"")))</f>
        <v/>
      </c>
      <c r="BS97" s="121" t="str">
        <f>IF(OR($E97="",$G97=""),"",IF(AND($E$3=6),'Marks Entry 6th'!AL96,IF(AND($E$3=7),'Marks Entry 7th'!AL96,"")))</f>
        <v/>
      </c>
      <c r="BT97" s="121" t="str">
        <f>IF(OR($E97="",$G97=""),"",IF(AND($E$3=6),'Marks Entry 6th'!AM96,IF(AND($E$3=7),'Marks Entry 7th'!AM96,"")))</f>
        <v/>
      </c>
      <c r="BU97" s="121" t="str">
        <f>IF(OR($E97="",$G97=""),"",IF(AND($E$3=6),'Marks Entry 6th'!AN96,IF(AND($E$3=7),'Marks Entry 7th'!AN96,"")))</f>
        <v/>
      </c>
      <c r="BV97" s="63" t="str">
        <f t="shared" si="128"/>
        <v/>
      </c>
      <c r="BW97" s="121" t="str">
        <f>IF(OR($E97="",$G97=""),"",IF(AND($E$3=6),'Marks Entry 6th'!AO96,IF(AND($E$3=7),'Marks Entry 7th'!AO96,"")))</f>
        <v/>
      </c>
      <c r="BX97" s="121" t="str">
        <f>IF(OR($E97="",$G97=""),"",IF(AND($E$3=6),'Marks Entry 6th'!AP96,IF(AND($E$3=7),'Marks Entry 7th'!AP96,"")))</f>
        <v/>
      </c>
      <c r="BY97" s="66" t="str">
        <f t="shared" si="129"/>
        <v/>
      </c>
      <c r="BZ97" s="63">
        <f t="shared" si="130"/>
        <v>0</v>
      </c>
      <c r="CA97" s="68" t="str">
        <f>IF(OR($E97="",$G97=""),"",IF(AND($E$3=6),'Marks Entry 6th'!AQ96,IF(AND($E$3=7),'Marks Entry 7th'!AQ96,"")))</f>
        <v/>
      </c>
      <c r="CB97" s="68" t="str">
        <f>IF(OR($E97="",$G97=""),"",IF(AND($E$3=6),'Marks Entry 6th'!AR96,IF(AND($E$3=7),'Marks Entry 7th'!AR96,"")))</f>
        <v/>
      </c>
      <c r="CC97" s="66" t="str">
        <f t="shared" si="131"/>
        <v/>
      </c>
      <c r="CD97" s="63" t="str">
        <f t="shared" si="132"/>
        <v/>
      </c>
      <c r="CE97" s="109">
        <f t="shared" si="133"/>
        <v>0</v>
      </c>
      <c r="CF97" s="109" t="str">
        <f t="shared" si="134"/>
        <v/>
      </c>
      <c r="CG97" s="109" t="str">
        <f t="shared" si="135"/>
        <v/>
      </c>
      <c r="CH97" s="109" t="str">
        <f t="shared" si="136"/>
        <v/>
      </c>
      <c r="CI97" s="109" t="str">
        <f t="shared" si="137"/>
        <v/>
      </c>
      <c r="CJ97" s="111" t="str">
        <f t="shared" si="138"/>
        <v/>
      </c>
      <c r="CK97" s="121" t="str">
        <f>IF(OR($E97="",$G97=""),"",IF(AND($E$3=6),'Marks Entry 6th'!AS96,IF(AND($E$3=7),'Marks Entry 7th'!AS96,"")))</f>
        <v/>
      </c>
      <c r="CL97" s="121" t="str">
        <f>IF(OR($E97="",$G97=""),"",IF(AND($E$3=6),'Marks Entry 6th'!AT96,IF(AND($E$3=7),'Marks Entry 7th'!AT96,"")))</f>
        <v/>
      </c>
      <c r="CM97" s="121" t="str">
        <f>IF(OR($E97="",$G97=""),"",IF(AND($E$3=6),'Marks Entry 6th'!AU96,IF(AND($E$3=7),'Marks Entry 7th'!AU96,"")))</f>
        <v/>
      </c>
      <c r="CN97" s="121" t="str">
        <f>IF(OR($E97="",$G97=""),"",IF(AND($E$3=6),'Marks Entry 6th'!AV96,IF(AND($E$3=7),'Marks Entry 7th'!AV96,"")))</f>
        <v/>
      </c>
      <c r="CO97" s="63" t="str">
        <f t="shared" si="139"/>
        <v/>
      </c>
      <c r="CP97" s="121" t="str">
        <f>IF(OR($E97="",$G97=""),"",IF(AND($E$3=6),'Marks Entry 6th'!AW96,IF(AND($E$3=7),'Marks Entry 7th'!AW96,"")))</f>
        <v/>
      </c>
      <c r="CQ97" s="121" t="str">
        <f>IF(OR($E97="",$G97=""),"",IF(AND($E$3=6),'Marks Entry 6th'!AX96,IF(AND($E$3=7),'Marks Entry 7th'!AX96,"")))</f>
        <v/>
      </c>
      <c r="CR97" s="66" t="str">
        <f t="shared" si="140"/>
        <v/>
      </c>
      <c r="CS97" s="63">
        <f t="shared" si="141"/>
        <v>0</v>
      </c>
      <c r="CT97" s="68" t="str">
        <f>IF(OR($E97="",$G97=""),"",IF(AND($E$3=6),'Marks Entry 6th'!AY96,IF(AND($E$3=7),'Marks Entry 7th'!AY96,"")))</f>
        <v/>
      </c>
      <c r="CU97" s="68" t="str">
        <f>IF(OR($E97="",$G97=""),"",IF(AND($E$3=6),'Marks Entry 6th'!AZ96,IF(AND($E$3=7),'Marks Entry 7th'!AZ96,"")))</f>
        <v/>
      </c>
      <c r="CV97" s="66" t="str">
        <f t="shared" si="142"/>
        <v/>
      </c>
      <c r="CW97" s="63" t="str">
        <f t="shared" si="143"/>
        <v/>
      </c>
      <c r="CX97" s="109">
        <f t="shared" si="144"/>
        <v>0</v>
      </c>
      <c r="CY97" s="109" t="str">
        <f t="shared" si="145"/>
        <v/>
      </c>
      <c r="CZ97" s="109" t="str">
        <f t="shared" si="146"/>
        <v/>
      </c>
      <c r="DA97" s="109" t="str">
        <f t="shared" si="147"/>
        <v/>
      </c>
      <c r="DB97" s="109" t="str">
        <f t="shared" si="148"/>
        <v/>
      </c>
      <c r="DC97" s="111" t="str">
        <f t="shared" si="149"/>
        <v/>
      </c>
      <c r="DD97" s="121" t="str">
        <f>IF(OR($E97="",$G97=""),"",IF(AND($E$3=6),'Marks Entry 6th'!BA96,IF(AND($E$3=7),'Marks Entry 7th'!BA96,"")))</f>
        <v/>
      </c>
      <c r="DE97" s="121" t="str">
        <f>IF(OR($E97="",$G97=""),"",IF(AND($E$3=6),'Marks Entry 6th'!BB96,IF(AND($E$3=7),'Marks Entry 7th'!BB96,"")))</f>
        <v/>
      </c>
      <c r="DF97" s="121" t="str">
        <f>IF(OR($E97="",$G97=""),"",IF(AND($E$3=6),'Marks Entry 6th'!BC96,IF(AND($E$3=7),'Marks Entry 7th'!BC96,"")))</f>
        <v/>
      </c>
      <c r="DG97" s="121" t="str">
        <f>IF(OR($E97="",$G97=""),"",IF(AND($E$3=6),'Marks Entry 6th'!BD96,IF(AND($E$3=7),'Marks Entry 7th'!BD96,"")))</f>
        <v/>
      </c>
      <c r="DH97" s="63" t="str">
        <f t="shared" si="150"/>
        <v/>
      </c>
      <c r="DI97" s="121" t="str">
        <f>IF(OR($E97="",$G97=""),"",IF(AND($E$3=6),'Marks Entry 6th'!BE96,IF(AND($E$3=7),'Marks Entry 7th'!BE96,"")))</f>
        <v/>
      </c>
      <c r="DJ97" s="121" t="str">
        <f>IF(OR($E97="",$G97=""),"",IF(AND($E$3=6),'Marks Entry 6th'!BF96,IF(AND($E$3=7),'Marks Entry 7th'!BF96,"")))</f>
        <v/>
      </c>
      <c r="DK97" s="66" t="str">
        <f t="shared" si="151"/>
        <v/>
      </c>
      <c r="DL97" s="63">
        <f t="shared" si="152"/>
        <v>0</v>
      </c>
      <c r="DM97" s="68" t="str">
        <f>IF(OR($E97="",$G97=""),"",IF(AND($E$3=6),'Marks Entry 6th'!BG96,IF(AND($E$3=7),'Marks Entry 7th'!BG96,"")))</f>
        <v/>
      </c>
      <c r="DN97" s="68" t="str">
        <f>IF(OR($E97="",$G97=""),"",IF(AND($E$3=6),'Marks Entry 6th'!BH96,IF(AND($E$3=7),'Marks Entry 7th'!BH96,"")))</f>
        <v/>
      </c>
      <c r="DO97" s="66" t="str">
        <f t="shared" si="153"/>
        <v/>
      </c>
      <c r="DP97" s="63" t="str">
        <f t="shared" si="154"/>
        <v/>
      </c>
      <c r="DQ97" s="109">
        <f t="shared" si="155"/>
        <v>0</v>
      </c>
      <c r="DR97" s="109" t="str">
        <f t="shared" si="156"/>
        <v/>
      </c>
      <c r="DS97" s="109" t="str">
        <f t="shared" si="157"/>
        <v/>
      </c>
      <c r="DT97" s="109" t="str">
        <f t="shared" si="158"/>
        <v/>
      </c>
      <c r="DU97" s="109" t="str">
        <f t="shared" si="159"/>
        <v/>
      </c>
      <c r="DV97" s="111" t="str">
        <f t="shared" si="160"/>
        <v/>
      </c>
      <c r="DW97" s="53" t="str">
        <f>IF(OR($E97="",$G97=""),"",IF(AND($E$3=6),'Marks Entry 6th'!BI96,IF(AND($E$3=7),'Marks Entry 7th'!BI96,"")))</f>
        <v/>
      </c>
      <c r="DX97" s="53" t="str">
        <f>IF(OR($E97="",$G97=""),"",IF(AND($E$3=6),'Marks Entry 6th'!BJ96,IF(AND($E$3=7),'Marks Entry 7th'!BJ96,"")))</f>
        <v/>
      </c>
      <c r="DY97" s="53" t="str">
        <f>IF(OR($E97="",$G97=""),"",IF(AND($E$3=6),'Marks Entry 6th'!BK96,IF(AND($E$3=7),'Marks Entry 7th'!BK96,"")))</f>
        <v/>
      </c>
      <c r="DZ97" s="53" t="str">
        <f>IF(OR($E97="",$G97=""),"",IF(AND($E$3=6),'Marks Entry 6th'!BL96,IF(AND($E$3=7),'Marks Entry 7th'!BL96,"")))</f>
        <v/>
      </c>
      <c r="EA97" s="53" t="str">
        <f>IF(OR($E97="",$G97=""),"",IF(AND($E$3=6),'Marks Entry 6th'!BM96,IF(AND($E$3=7),'Marks Entry 7th'!BM96,"")))</f>
        <v/>
      </c>
      <c r="EB97" s="122" t="str">
        <f t="shared" si="161"/>
        <v/>
      </c>
      <c r="EC97" s="123">
        <f t="shared" si="162"/>
        <v>0</v>
      </c>
      <c r="ED97" s="123" t="str">
        <f t="shared" si="163"/>
        <v/>
      </c>
      <c r="EE97" s="123" t="str">
        <f t="shared" si="164"/>
        <v/>
      </c>
      <c r="EF97" s="110" t="str">
        <f t="shared" si="165"/>
        <v/>
      </c>
      <c r="EG97" s="53" t="str">
        <f>IF(OR($E97="",$G97=""),"",IF(AND($E$3=6),'Marks Entry 6th'!BN96,IF(AND($E$3=7),'Marks Entry 7th'!BN96,"")))</f>
        <v/>
      </c>
      <c r="EH97" s="53" t="str">
        <f>IF(OR($E97="",$G97=""),"",IF(AND($E$3=6),'Marks Entry 6th'!BO96,IF(AND($E$3=7),'Marks Entry 7th'!BO96,"")))</f>
        <v/>
      </c>
      <c r="EI97" s="53" t="str">
        <f>IF(OR($E97="",$G97=""),"",IF(AND($E$3=6),'Marks Entry 6th'!BP96,IF(AND($E$3=7),'Marks Entry 7th'!BP96,"")))</f>
        <v/>
      </c>
      <c r="EJ97" s="53" t="str">
        <f>IF(OR($E97="",$G97=""),"",IF(AND($E$3=6),'Marks Entry 6th'!BQ96,IF(AND($E$3=7),'Marks Entry 7th'!BQ96,"")))</f>
        <v/>
      </c>
      <c r="EK97" s="53" t="str">
        <f>IF(OR($E97="",$G97=""),"",IF(AND($E$3=6),'Marks Entry 6th'!BR96,IF(AND($E$3=7),'Marks Entry 7th'!BR96,"")))</f>
        <v/>
      </c>
      <c r="EL97" s="122" t="str">
        <f t="shared" si="166"/>
        <v/>
      </c>
      <c r="EM97" s="123">
        <f t="shared" si="167"/>
        <v>0</v>
      </c>
      <c r="EN97" s="123" t="str">
        <f t="shared" si="168"/>
        <v/>
      </c>
      <c r="EO97" s="123" t="str">
        <f t="shared" si="169"/>
        <v/>
      </c>
      <c r="EP97" s="110" t="str">
        <f t="shared" si="170"/>
        <v/>
      </c>
      <c r="EQ97" s="53" t="str">
        <f>IF(OR($E97="",$G97=""),"",IF(AND($E$3=6),'Marks Entry 6th'!BS96,IF(AND($E$3=7),'Marks Entry 7th'!BS96,"")))</f>
        <v/>
      </c>
      <c r="ER97" s="53" t="str">
        <f>IF(OR($E97="",$G97=""),"",IF(AND($E$3=6),'Marks Entry 6th'!BT96,IF(AND($E$3=7),'Marks Entry 7th'!BT96,"")))</f>
        <v/>
      </c>
      <c r="ES97" s="53" t="str">
        <f>IF(OR($E97="",$G97=""),"",IF(AND($E$3=6),'Marks Entry 6th'!BU96,IF(AND($E$3=7),'Marks Entry 7th'!BU96,"")))</f>
        <v/>
      </c>
      <c r="ET97" s="53" t="str">
        <f>IF(OR($E97="",$G97=""),"",IF(AND($E$3=6),'Marks Entry 6th'!BV96,IF(AND($E$3=7),'Marks Entry 7th'!BV96,"")))</f>
        <v/>
      </c>
      <c r="EU97" s="53" t="str">
        <f>IF(OR($E97="",$G97=""),"",IF(AND($E$3=6),'Marks Entry 6th'!BW96,IF(AND($E$3=7),'Marks Entry 7th'!BW96,"")))</f>
        <v/>
      </c>
      <c r="EV97" s="122" t="str">
        <f t="shared" si="171"/>
        <v/>
      </c>
      <c r="EW97" s="123">
        <f t="shared" si="172"/>
        <v>0</v>
      </c>
      <c r="EX97" s="123" t="str">
        <f t="shared" si="173"/>
        <v/>
      </c>
      <c r="EY97" s="123" t="str">
        <f t="shared" si="174"/>
        <v/>
      </c>
      <c r="EZ97" s="110" t="str">
        <f t="shared" si="175"/>
        <v/>
      </c>
      <c r="FA97" s="373" t="str">
        <f>IF(OR($E97="",$G97=""),"",IF(AND('Marks Entry 6th'!BX96="",'Marks Entry 7th'!BX96=""),"",IF(AND($E$3=6),'Marks Entry 6th'!BX96,IF(AND($E$3=7),'Marks Entry 7th'!BX96,""))))</f>
        <v/>
      </c>
      <c r="FB97" s="373" t="str">
        <f>IF(OR($E97="",$G97=""),"",IF(AND('Marks Entry 6th'!BY96="",'Marks Entry 7th'!BY96=""),"",IF(AND($E$3=6),'Marks Entry 6th'!BY96,IF(AND($E$3=7),'Marks Entry 7th'!BY96,""))))</f>
        <v/>
      </c>
      <c r="FC97" s="374" t="str">
        <f t="shared" si="176"/>
        <v/>
      </c>
      <c r="FD97" s="110" t="str">
        <f t="shared" si="177"/>
        <v/>
      </c>
      <c r="FE97" s="373" t="str">
        <f>IF(OR($E97="",$G97=""),"",IF(AND('Marks Entry 6th'!BZ96="",'Marks Entry 7th'!BZ96=""),"",IF(AND($E$3=6),'Marks Entry 6th'!BZ96,IF(AND($E$3=7),'Marks Entry 7th'!BZ96,""))))</f>
        <v/>
      </c>
      <c r="FF97" s="373" t="str">
        <f>IF(OR($E97="",$G97=""),"",IF(AND('Marks Entry 6th'!CA96="",'Marks Entry 7th'!CA96=""),"",IF(AND($E$3=6),'Marks Entry 6th'!CA96,IF(AND($E$3=7),'Marks Entry 7th'!CA96,""))))</f>
        <v/>
      </c>
      <c r="FG97" s="374" t="str">
        <f t="shared" si="178"/>
        <v/>
      </c>
      <c r="FH97" s="110" t="str">
        <f t="shared" si="179"/>
        <v/>
      </c>
      <c r="FI97" s="79" t="str">
        <f t="shared" si="180"/>
        <v/>
      </c>
      <c r="FJ97" s="335" t="str">
        <f t="shared" si="181"/>
        <v/>
      </c>
      <c r="FK97" s="85" t="str">
        <f t="shared" si="182"/>
        <v/>
      </c>
      <c r="FL97" s="226" t="str">
        <f t="shared" si="183"/>
        <v/>
      </c>
      <c r="FM97" s="86" t="str">
        <f t="shared" si="184"/>
        <v/>
      </c>
      <c r="FN97" s="334" t="str">
        <f>IFERROR(IF(B97="NSO","NSO",IF(OR(D97="",G97="",F97=""),"",IF(AND(FJ97&gt;=36,'Master sheet'!$D$11="Hindi"),"कक्षा क्रमोन्नत",IF(AND(FJ97&gt;=36,'Master sheet'!$D$11="English"),"Promoted",IF(AND(FJ97&lt;36,'Master sheet'!$D$11="Hindi"),"पुनः परीक्षा","Re-Exam"))))),"")</f>
        <v/>
      </c>
      <c r="FO97" s="54" t="str">
        <f>IF(OR($E97="",$G97=""),"",IF(AND($E$3=6,'Marks Entry 6th'!CB96=""),"",IF(AND($E$3=7,'Marks Entry 7th'!CB96=""),"",IF(AND($E$3=6),'Marks Entry 6th'!CB96,IF(AND($E$3=7),'Marks Entry 7th'!CB96,"")))))</f>
        <v/>
      </c>
      <c r="FP97" s="54" t="str">
        <f>IF(OR($E97="",$G97=""),"",IF(AND($E$3=6,'Marks Entry 6th'!CC96=""),"",IF(AND($E$3=7,'Marks Entry 7th'!CC96=""),"",IF(AND($E$3=6),'Marks Entry 6th'!CC96,IF(AND($E$3=7),'Marks Entry 7th'!CC96,"")))))</f>
        <v/>
      </c>
      <c r="FQ97" s="55"/>
      <c r="FY97" s="57">
        <f>IF(AND($E$3=6),'Marks Entry 6th'!I96,IF(AND($E$3=7),'Marks Entry 7th'!I96,""))</f>
        <v>0</v>
      </c>
      <c r="FZ97" s="57">
        <f t="shared" si="185"/>
        <v>0</v>
      </c>
    </row>
    <row r="98" spans="1:182" ht="18.95" customHeight="1">
      <c r="A98" s="69">
        <v>91</v>
      </c>
      <c r="B98" s="69" t="str">
        <f>IF(OR(FY98=0,FY98=""),"",IF(AND($E$3=6),'Marks Entry 6th'!I97,IF(AND($E$3=7),'Marks Entry 7th'!I97,"")))</f>
        <v/>
      </c>
      <c r="C98" s="70" t="str">
        <f>IF(OR(B98=0,B98=""),"",IF(AND($E$3=6,'Marks Entry 6th'!B97=""),"",IF(AND($E$3=7,'Marks Entry 7th'!B97=""),"",IF(AND($E$3=6,'Marks Entry 6th'!B97),'Marks Entry 6th'!B97,IF(AND($E$3=7),'Marks Entry 7th'!B97,"")))))</f>
        <v/>
      </c>
      <c r="D98" s="70" t="str">
        <f>IF(OR(B98=0,B98=""),"",IF(AND($E$3=6,'Marks Entry 6th'!C97=""),"",IF(AND($E$3=7,'Marks Entry 7th'!C97=""),"",IF(AND($E$3=6),'Marks Entry 6th'!C97,IF(AND($E$3=7),'Marks Entry 7th'!C97,"")))))</f>
        <v/>
      </c>
      <c r="E98" s="307" t="str">
        <f>IF(OR(B98=0,B98=""),"",IF(AND($E$3=6,'Marks Entry 6th'!E97=""),"",IF(AND($E$3=7,'Marks Entry 7th'!E97=""),"",IF(AND($E$3=6),'Marks Entry 6th'!E97,IF(AND($E$3=7),'Marks Entry 7th'!E97,"")))))</f>
        <v/>
      </c>
      <c r="F98" s="70" t="str">
        <f>IF(OR(B98=0,B98=""),"",IF(AND($E$3=6,'Marks Entry 6th'!D97=""),"",IF(AND($E$3=7,'Marks Entry 7th'!D97=""),"",IF(AND($E$3=6),'Marks Entry 6th'!D97,IF(AND($E$3=7),'Marks Entry 7th'!D97,"")))))</f>
        <v/>
      </c>
      <c r="G98" s="306" t="str">
        <f>IF(OR(B98=0,B98=""),"",IF(AND($E$3=6,'Marks Entry 6th'!F97=""),"",IF(AND($E$3=7,'Marks Entry 7th'!F97=""),"",IF(AND($E$3=6),UPPER('Marks Entry 6th'!F97),IF(AND($E$3=7),UPPER('Marks Entry 7th'!F97),"")))))</f>
        <v/>
      </c>
      <c r="H98" s="306" t="str">
        <f>IF(OR(B98=0,B98=""),"",IF(AND($E$3=6,'Marks Entry 6th'!G97=""),"",IF(AND($E$3=7,'Marks Entry 7th'!G97=""),"",IF(AND($E$3=6),UPPER('Marks Entry 6th'!G97),IF(AND($E$3=7),UPPER('Marks Entry 7th'!G97),"")))))</f>
        <v/>
      </c>
      <c r="I98" s="306" t="str">
        <f>IF(OR(B98=0,B98=""),"",IF(AND($E$3=6,'Marks Entry 6th'!H97=""),"",IF(AND($E$3=7,'Marks Entry 7th'!H97=""),"",IF(AND($E$3=6),UPPER('Marks Entry 6th'!H97),IF(AND($E$3=7),UPPER('Marks Entry 7th'!H97),"")))))</f>
        <v/>
      </c>
      <c r="J98" s="65" t="str">
        <f>IF(OR(B98=0,B98=""),"",IF(AND($E$3=6,'Marks Entry 6th'!J97=""),"",IF(AND($E$3=7,'Marks Entry 7th'!J97=""),"",IF(AND($E$3=6),'Marks Entry 6th'!J97,IF(AND($E$3=7),'Marks Entry 7th'!J97,"")))))</f>
        <v/>
      </c>
      <c r="K98" s="65" t="str">
        <f>IF(OR(B98=0,B98=""),"",IF(AND($E$3=6,'Marks Entry 6th'!K97=""),"",IF(AND($E$3=7,'Marks Entry 7th'!K97=""),"",IF(AND($E$3=6),'Marks Entry 6th'!K97,IF(AND($E$3=7),'Marks Entry 7th'!K97,"")))))</f>
        <v/>
      </c>
      <c r="L98" s="121" t="str">
        <f>IF(OR($E98="",$G98=""),"",IF(AND($E$3=6),'Marks Entry 6th'!L97,IF(AND($E$3=7),'Marks Entry 7th'!L97,"")))</f>
        <v/>
      </c>
      <c r="M98" s="121" t="str">
        <f>IF(OR($E98="",$G98=""),"",IF(AND($E$3=6),'Marks Entry 6th'!M97,IF(AND($E$3=7),'Marks Entry 7th'!M97,"")))</f>
        <v/>
      </c>
      <c r="N98" s="121" t="str">
        <f>IF(OR($E98="",$G98=""),"",IF(AND($E$3=6),'Marks Entry 6th'!N97,IF(AND($E$3=7),'Marks Entry 7th'!N97,"")))</f>
        <v/>
      </c>
      <c r="O98" s="121" t="str">
        <f>IF(OR($E98="",$G98=""),"",IF(AND($E$3=6),'Marks Entry 6th'!O97,IF(AND($E$3=7),'Marks Entry 7th'!O97,"")))</f>
        <v/>
      </c>
      <c r="P98" s="63" t="str">
        <f t="shared" si="95"/>
        <v/>
      </c>
      <c r="Q98" s="121" t="str">
        <f>IF(OR($E98="",$G98=""),"",IF(AND($E$3=6),'Marks Entry 6th'!P97,IF(AND($E$3=7),'Marks Entry 7th'!P97,"")))</f>
        <v/>
      </c>
      <c r="R98" s="121" t="str">
        <f>IF(OR($E98="",$G98=""),"",IF(AND($E$3=6),'Marks Entry 6th'!Q97,IF(AND($E$3=7),'Marks Entry 7th'!Q97,"")))</f>
        <v/>
      </c>
      <c r="S98" s="66" t="str">
        <f t="shared" si="96"/>
        <v/>
      </c>
      <c r="T98" s="63">
        <f t="shared" si="97"/>
        <v>0</v>
      </c>
      <c r="U98" s="68" t="str">
        <f>IF(OR($E98="",$G98=""),"",IF(AND($E$3=6),'Marks Entry 6th'!R97,IF(AND($E$3=7),'Marks Entry 7th'!R97,"")))</f>
        <v/>
      </c>
      <c r="V98" s="68" t="str">
        <f>IF(OR($E98="",$G98=""),"",IF(AND($E$3=6),'Marks Entry 6th'!S97,IF(AND($E$3=7),'Marks Entry 7th'!S97,"")))</f>
        <v/>
      </c>
      <c r="W98" s="67" t="str">
        <f t="shared" si="98"/>
        <v/>
      </c>
      <c r="X98" s="63" t="str">
        <f t="shared" si="99"/>
        <v/>
      </c>
      <c r="Y98" s="109">
        <f t="shared" si="100"/>
        <v>0</v>
      </c>
      <c r="Z98" s="109" t="str">
        <f t="shared" si="101"/>
        <v/>
      </c>
      <c r="AA98" s="109" t="str">
        <f t="shared" si="102"/>
        <v/>
      </c>
      <c r="AB98" s="109" t="str">
        <f t="shared" si="103"/>
        <v/>
      </c>
      <c r="AC98" s="109" t="str">
        <f t="shared" si="104"/>
        <v/>
      </c>
      <c r="AD98" s="111" t="str">
        <f t="shared" si="105"/>
        <v/>
      </c>
      <c r="AE98" s="121" t="str">
        <f>IF(OR($E98="",$G98=""),"",IF(AND($E$3=6),'Marks Entry 6th'!T97,IF(AND($E$3=7),'Marks Entry 7th'!T97,"")))</f>
        <v/>
      </c>
      <c r="AF98" s="121" t="str">
        <f>IF(OR($E98="",$G98=""),"",IF(AND($E$3=6),'Marks Entry 6th'!U97,IF(AND($E$3=7),'Marks Entry 7th'!U97,"")))</f>
        <v/>
      </c>
      <c r="AG98" s="121" t="str">
        <f>IF(OR($E98="",$G98=""),"",IF(AND($E$3=6),'Marks Entry 6th'!V97,IF(AND($E$3=7),'Marks Entry 7th'!V97,"")))</f>
        <v/>
      </c>
      <c r="AH98" s="121" t="str">
        <f>IF(OR($E98="",$G98=""),"",IF(AND($E$3=6),'Marks Entry 6th'!W97,IF(AND($E$3=7),'Marks Entry 7th'!W97,"")))</f>
        <v/>
      </c>
      <c r="AI98" s="63" t="str">
        <f t="shared" si="106"/>
        <v/>
      </c>
      <c r="AJ98" s="121" t="str">
        <f>IF(OR($E98="",$G98=""),"",IF(AND($E$3=6),'Marks Entry 6th'!X97,IF(AND($E$3=7),'Marks Entry 7th'!X97,"")))</f>
        <v/>
      </c>
      <c r="AK98" s="121" t="str">
        <f>IF(OR($E98="",$G98=""),"",IF(AND($E$3=6),'Marks Entry 6th'!Y97,IF(AND($E$3=7),'Marks Entry 7th'!Y97,"")))</f>
        <v/>
      </c>
      <c r="AL98" s="66" t="str">
        <f t="shared" si="107"/>
        <v/>
      </c>
      <c r="AM98" s="63">
        <f t="shared" si="108"/>
        <v>0</v>
      </c>
      <c r="AN98" s="68" t="str">
        <f>IF(OR($E98="",$G98=""),"",IF(AND($E$3=6),'Marks Entry 6th'!Z97,IF(AND($E$3=7),'Marks Entry 7th'!Z97,"")))</f>
        <v/>
      </c>
      <c r="AO98" s="68" t="str">
        <f>IF(OR($E98="",$G98=""),"",IF(AND($E$3=6),'Marks Entry 6th'!AA97,IF(AND($E$3=7),'Marks Entry 7th'!AA97,"")))</f>
        <v/>
      </c>
      <c r="AP98" s="66" t="str">
        <f t="shared" si="109"/>
        <v/>
      </c>
      <c r="AQ98" s="63" t="str">
        <f t="shared" si="110"/>
        <v/>
      </c>
      <c r="AR98" s="109">
        <f t="shared" si="111"/>
        <v>0</v>
      </c>
      <c r="AS98" s="109" t="str">
        <f t="shared" si="112"/>
        <v/>
      </c>
      <c r="AT98" s="109" t="str">
        <f t="shared" si="113"/>
        <v/>
      </c>
      <c r="AU98" s="109" t="str">
        <f t="shared" si="114"/>
        <v/>
      </c>
      <c r="AV98" s="109" t="str">
        <f t="shared" si="115"/>
        <v/>
      </c>
      <c r="AW98" s="111" t="str">
        <f t="shared" si="116"/>
        <v/>
      </c>
      <c r="AX98" s="314" t="str">
        <f>IF(OR($E98="",$G98=""),"",IF(AND($E$3=6),'Marks Entry 6th'!AB97,IF(AND($E$3=7),'Marks Entry 7th'!AB97,"")))</f>
        <v/>
      </c>
      <c r="AY98" s="121" t="str">
        <f>IF(OR($E98="",$G98=""),"",IF(AND($E$3=6),'Marks Entry 6th'!AC97,IF(AND($E$3=7),'Marks Entry 7th'!AC97,"")))</f>
        <v/>
      </c>
      <c r="AZ98" s="121" t="str">
        <f>IF(OR($E98="",$G98=""),"",IF(AND($E$3=6),'Marks Entry 6th'!AD97,IF(AND($E$3=7),'Marks Entry 7th'!AD97,"")))</f>
        <v/>
      </c>
      <c r="BA98" s="121" t="str">
        <f>IF(OR($E98="",$G98=""),"",IF(AND($E$3=6),'Marks Entry 6th'!AE97,IF(AND($E$3=7),'Marks Entry 7th'!AE97,"")))</f>
        <v/>
      </c>
      <c r="BB98" s="121" t="str">
        <f>IF(OR($E98="",$G98=""),"",IF(AND($E$3=6),'Marks Entry 6th'!AF97,IF(AND($E$3=7),'Marks Entry 7th'!AF97,"")))</f>
        <v/>
      </c>
      <c r="BC98" s="63" t="str">
        <f t="shared" si="117"/>
        <v/>
      </c>
      <c r="BD98" s="121" t="str">
        <f>IF(OR($E98="",$G98=""),"",IF(AND($E$3=6),'Marks Entry 6th'!AG97,IF(AND($E$3=7),'Marks Entry 7th'!AG97,"")))</f>
        <v/>
      </c>
      <c r="BE98" s="121" t="str">
        <f>IF(OR($E98="",$G98=""),"",IF(AND($E$3=6),'Marks Entry 6th'!AH97,IF(AND($E$3=7),'Marks Entry 7th'!AH97,"")))</f>
        <v/>
      </c>
      <c r="BF98" s="66" t="str">
        <f t="shared" si="118"/>
        <v/>
      </c>
      <c r="BG98" s="63">
        <f t="shared" si="119"/>
        <v>0</v>
      </c>
      <c r="BH98" s="68" t="str">
        <f>IF(OR($E98="",$G98=""),"",IF(AND($E$3=6),'Marks Entry 6th'!AI97,IF(AND($E$3=7),'Marks Entry 7th'!AI97,"")))</f>
        <v/>
      </c>
      <c r="BI98" s="68" t="str">
        <f>IF(OR($E98="",$G98=""),"",IF(AND($E$3=6),'Marks Entry 6th'!AJ97,IF(AND($E$3=7),'Marks Entry 7th'!AJ97,"")))</f>
        <v/>
      </c>
      <c r="BJ98" s="66" t="str">
        <f t="shared" si="120"/>
        <v/>
      </c>
      <c r="BK98" s="63" t="str">
        <f t="shared" si="121"/>
        <v/>
      </c>
      <c r="BL98" s="109">
        <f t="shared" si="122"/>
        <v>0</v>
      </c>
      <c r="BM98" s="109" t="str">
        <f t="shared" si="123"/>
        <v/>
      </c>
      <c r="BN98" s="109" t="str">
        <f t="shared" si="124"/>
        <v/>
      </c>
      <c r="BO98" s="109" t="str">
        <f t="shared" si="125"/>
        <v/>
      </c>
      <c r="BP98" s="109" t="str">
        <f t="shared" si="126"/>
        <v/>
      </c>
      <c r="BQ98" s="111" t="str">
        <f t="shared" si="127"/>
        <v/>
      </c>
      <c r="BR98" s="121" t="str">
        <f>IF(OR($E98="",$G98=""),"",IF(AND($E$3=6),'Marks Entry 6th'!AK97,IF(AND($E$3=7),'Marks Entry 7th'!AK97,"")))</f>
        <v/>
      </c>
      <c r="BS98" s="121" t="str">
        <f>IF(OR($E98="",$G98=""),"",IF(AND($E$3=6),'Marks Entry 6th'!AL97,IF(AND($E$3=7),'Marks Entry 7th'!AL97,"")))</f>
        <v/>
      </c>
      <c r="BT98" s="121" t="str">
        <f>IF(OR($E98="",$G98=""),"",IF(AND($E$3=6),'Marks Entry 6th'!AM97,IF(AND($E$3=7),'Marks Entry 7th'!AM97,"")))</f>
        <v/>
      </c>
      <c r="BU98" s="121" t="str">
        <f>IF(OR($E98="",$G98=""),"",IF(AND($E$3=6),'Marks Entry 6th'!AN97,IF(AND($E$3=7),'Marks Entry 7th'!AN97,"")))</f>
        <v/>
      </c>
      <c r="BV98" s="63" t="str">
        <f t="shared" si="128"/>
        <v/>
      </c>
      <c r="BW98" s="121" t="str">
        <f>IF(OR($E98="",$G98=""),"",IF(AND($E$3=6),'Marks Entry 6th'!AO97,IF(AND($E$3=7),'Marks Entry 7th'!AO97,"")))</f>
        <v/>
      </c>
      <c r="BX98" s="121" t="str">
        <f>IF(OR($E98="",$G98=""),"",IF(AND($E$3=6),'Marks Entry 6th'!AP97,IF(AND($E$3=7),'Marks Entry 7th'!AP97,"")))</f>
        <v/>
      </c>
      <c r="BY98" s="66" t="str">
        <f t="shared" si="129"/>
        <v/>
      </c>
      <c r="BZ98" s="63">
        <f t="shared" si="130"/>
        <v>0</v>
      </c>
      <c r="CA98" s="68" t="str">
        <f>IF(OR($E98="",$G98=""),"",IF(AND($E$3=6),'Marks Entry 6th'!AQ97,IF(AND($E$3=7),'Marks Entry 7th'!AQ97,"")))</f>
        <v/>
      </c>
      <c r="CB98" s="68" t="str">
        <f>IF(OR($E98="",$G98=""),"",IF(AND($E$3=6),'Marks Entry 6th'!AR97,IF(AND($E$3=7),'Marks Entry 7th'!AR97,"")))</f>
        <v/>
      </c>
      <c r="CC98" s="66" t="str">
        <f t="shared" si="131"/>
        <v/>
      </c>
      <c r="CD98" s="63" t="str">
        <f t="shared" si="132"/>
        <v/>
      </c>
      <c r="CE98" s="109">
        <f t="shared" si="133"/>
        <v>0</v>
      </c>
      <c r="CF98" s="109" t="str">
        <f t="shared" si="134"/>
        <v/>
      </c>
      <c r="CG98" s="109" t="str">
        <f t="shared" si="135"/>
        <v/>
      </c>
      <c r="CH98" s="109" t="str">
        <f t="shared" si="136"/>
        <v/>
      </c>
      <c r="CI98" s="109" t="str">
        <f t="shared" si="137"/>
        <v/>
      </c>
      <c r="CJ98" s="111" t="str">
        <f t="shared" si="138"/>
        <v/>
      </c>
      <c r="CK98" s="121" t="str">
        <f>IF(OR($E98="",$G98=""),"",IF(AND($E$3=6),'Marks Entry 6th'!AS97,IF(AND($E$3=7),'Marks Entry 7th'!AS97,"")))</f>
        <v/>
      </c>
      <c r="CL98" s="121" t="str">
        <f>IF(OR($E98="",$G98=""),"",IF(AND($E$3=6),'Marks Entry 6th'!AT97,IF(AND($E$3=7),'Marks Entry 7th'!AT97,"")))</f>
        <v/>
      </c>
      <c r="CM98" s="121" t="str">
        <f>IF(OR($E98="",$G98=""),"",IF(AND($E$3=6),'Marks Entry 6th'!AU97,IF(AND($E$3=7),'Marks Entry 7th'!AU97,"")))</f>
        <v/>
      </c>
      <c r="CN98" s="121" t="str">
        <f>IF(OR($E98="",$G98=""),"",IF(AND($E$3=6),'Marks Entry 6th'!AV97,IF(AND($E$3=7),'Marks Entry 7th'!AV97,"")))</f>
        <v/>
      </c>
      <c r="CO98" s="63" t="str">
        <f t="shared" si="139"/>
        <v/>
      </c>
      <c r="CP98" s="121" t="str">
        <f>IF(OR($E98="",$G98=""),"",IF(AND($E$3=6),'Marks Entry 6th'!AW97,IF(AND($E$3=7),'Marks Entry 7th'!AW97,"")))</f>
        <v/>
      </c>
      <c r="CQ98" s="121" t="str">
        <f>IF(OR($E98="",$G98=""),"",IF(AND($E$3=6),'Marks Entry 6th'!AX97,IF(AND($E$3=7),'Marks Entry 7th'!AX97,"")))</f>
        <v/>
      </c>
      <c r="CR98" s="66" t="str">
        <f t="shared" si="140"/>
        <v/>
      </c>
      <c r="CS98" s="63">
        <f t="shared" si="141"/>
        <v>0</v>
      </c>
      <c r="CT98" s="68" t="str">
        <f>IF(OR($E98="",$G98=""),"",IF(AND($E$3=6),'Marks Entry 6th'!AY97,IF(AND($E$3=7),'Marks Entry 7th'!AY97,"")))</f>
        <v/>
      </c>
      <c r="CU98" s="68" t="str">
        <f>IF(OR($E98="",$G98=""),"",IF(AND($E$3=6),'Marks Entry 6th'!AZ97,IF(AND($E$3=7),'Marks Entry 7th'!AZ97,"")))</f>
        <v/>
      </c>
      <c r="CV98" s="66" t="str">
        <f t="shared" si="142"/>
        <v/>
      </c>
      <c r="CW98" s="63" t="str">
        <f t="shared" si="143"/>
        <v/>
      </c>
      <c r="CX98" s="109">
        <f t="shared" si="144"/>
        <v>0</v>
      </c>
      <c r="CY98" s="109" t="str">
        <f t="shared" si="145"/>
        <v/>
      </c>
      <c r="CZ98" s="109" t="str">
        <f t="shared" si="146"/>
        <v/>
      </c>
      <c r="DA98" s="109" t="str">
        <f t="shared" si="147"/>
        <v/>
      </c>
      <c r="DB98" s="109" t="str">
        <f t="shared" si="148"/>
        <v/>
      </c>
      <c r="DC98" s="111" t="str">
        <f t="shared" si="149"/>
        <v/>
      </c>
      <c r="DD98" s="121" t="str">
        <f>IF(OR($E98="",$G98=""),"",IF(AND($E$3=6),'Marks Entry 6th'!BA97,IF(AND($E$3=7),'Marks Entry 7th'!BA97,"")))</f>
        <v/>
      </c>
      <c r="DE98" s="121" t="str">
        <f>IF(OR($E98="",$G98=""),"",IF(AND($E$3=6),'Marks Entry 6th'!BB97,IF(AND($E$3=7),'Marks Entry 7th'!BB97,"")))</f>
        <v/>
      </c>
      <c r="DF98" s="121" t="str">
        <f>IF(OR($E98="",$G98=""),"",IF(AND($E$3=6),'Marks Entry 6th'!BC97,IF(AND($E$3=7),'Marks Entry 7th'!BC97,"")))</f>
        <v/>
      </c>
      <c r="DG98" s="121" t="str">
        <f>IF(OR($E98="",$G98=""),"",IF(AND($E$3=6),'Marks Entry 6th'!BD97,IF(AND($E$3=7),'Marks Entry 7th'!BD97,"")))</f>
        <v/>
      </c>
      <c r="DH98" s="63" t="str">
        <f t="shared" si="150"/>
        <v/>
      </c>
      <c r="DI98" s="121" t="str">
        <f>IF(OR($E98="",$G98=""),"",IF(AND($E$3=6),'Marks Entry 6th'!BE97,IF(AND($E$3=7),'Marks Entry 7th'!BE97,"")))</f>
        <v/>
      </c>
      <c r="DJ98" s="121" t="str">
        <f>IF(OR($E98="",$G98=""),"",IF(AND($E$3=6),'Marks Entry 6th'!BF97,IF(AND($E$3=7),'Marks Entry 7th'!BF97,"")))</f>
        <v/>
      </c>
      <c r="DK98" s="66" t="str">
        <f t="shared" si="151"/>
        <v/>
      </c>
      <c r="DL98" s="63">
        <f t="shared" si="152"/>
        <v>0</v>
      </c>
      <c r="DM98" s="68" t="str">
        <f>IF(OR($E98="",$G98=""),"",IF(AND($E$3=6),'Marks Entry 6th'!BG97,IF(AND($E$3=7),'Marks Entry 7th'!BG97,"")))</f>
        <v/>
      </c>
      <c r="DN98" s="68" t="str">
        <f>IF(OR($E98="",$G98=""),"",IF(AND($E$3=6),'Marks Entry 6th'!BH97,IF(AND($E$3=7),'Marks Entry 7th'!BH97,"")))</f>
        <v/>
      </c>
      <c r="DO98" s="66" t="str">
        <f t="shared" si="153"/>
        <v/>
      </c>
      <c r="DP98" s="63" t="str">
        <f t="shared" si="154"/>
        <v/>
      </c>
      <c r="DQ98" s="109">
        <f t="shared" si="155"/>
        <v>0</v>
      </c>
      <c r="DR98" s="109" t="str">
        <f t="shared" si="156"/>
        <v/>
      </c>
      <c r="DS98" s="109" t="str">
        <f t="shared" si="157"/>
        <v/>
      </c>
      <c r="DT98" s="109" t="str">
        <f t="shared" si="158"/>
        <v/>
      </c>
      <c r="DU98" s="109" t="str">
        <f t="shared" si="159"/>
        <v/>
      </c>
      <c r="DV98" s="111" t="str">
        <f t="shared" si="160"/>
        <v/>
      </c>
      <c r="DW98" s="53" t="str">
        <f>IF(OR($E98="",$G98=""),"",IF(AND($E$3=6),'Marks Entry 6th'!BI97,IF(AND($E$3=7),'Marks Entry 7th'!BI97,"")))</f>
        <v/>
      </c>
      <c r="DX98" s="53" t="str">
        <f>IF(OR($E98="",$G98=""),"",IF(AND($E$3=6),'Marks Entry 6th'!BJ97,IF(AND($E$3=7),'Marks Entry 7th'!BJ97,"")))</f>
        <v/>
      </c>
      <c r="DY98" s="53" t="str">
        <f>IF(OR($E98="",$G98=""),"",IF(AND($E$3=6),'Marks Entry 6th'!BK97,IF(AND($E$3=7),'Marks Entry 7th'!BK97,"")))</f>
        <v/>
      </c>
      <c r="DZ98" s="53" t="str">
        <f>IF(OR($E98="",$G98=""),"",IF(AND($E$3=6),'Marks Entry 6th'!BL97,IF(AND($E$3=7),'Marks Entry 7th'!BL97,"")))</f>
        <v/>
      </c>
      <c r="EA98" s="53" t="str">
        <f>IF(OR($E98="",$G98=""),"",IF(AND($E$3=6),'Marks Entry 6th'!BM97,IF(AND($E$3=7),'Marks Entry 7th'!BM97,"")))</f>
        <v/>
      </c>
      <c r="EB98" s="122" t="str">
        <f t="shared" si="161"/>
        <v/>
      </c>
      <c r="EC98" s="123">
        <f t="shared" si="162"/>
        <v>0</v>
      </c>
      <c r="ED98" s="123" t="str">
        <f t="shared" si="163"/>
        <v/>
      </c>
      <c r="EE98" s="123" t="str">
        <f t="shared" si="164"/>
        <v/>
      </c>
      <c r="EF98" s="110" t="str">
        <f t="shared" si="165"/>
        <v/>
      </c>
      <c r="EG98" s="53" t="str">
        <f>IF(OR($E98="",$G98=""),"",IF(AND($E$3=6),'Marks Entry 6th'!BN97,IF(AND($E$3=7),'Marks Entry 7th'!BN97,"")))</f>
        <v/>
      </c>
      <c r="EH98" s="53" t="str">
        <f>IF(OR($E98="",$G98=""),"",IF(AND($E$3=6),'Marks Entry 6th'!BO97,IF(AND($E$3=7),'Marks Entry 7th'!BO97,"")))</f>
        <v/>
      </c>
      <c r="EI98" s="53" t="str">
        <f>IF(OR($E98="",$G98=""),"",IF(AND($E$3=6),'Marks Entry 6th'!BP97,IF(AND($E$3=7),'Marks Entry 7th'!BP97,"")))</f>
        <v/>
      </c>
      <c r="EJ98" s="53" t="str">
        <f>IF(OR($E98="",$G98=""),"",IF(AND($E$3=6),'Marks Entry 6th'!BQ97,IF(AND($E$3=7),'Marks Entry 7th'!BQ97,"")))</f>
        <v/>
      </c>
      <c r="EK98" s="53" t="str">
        <f>IF(OR($E98="",$G98=""),"",IF(AND($E$3=6),'Marks Entry 6th'!BR97,IF(AND($E$3=7),'Marks Entry 7th'!BR97,"")))</f>
        <v/>
      </c>
      <c r="EL98" s="122" t="str">
        <f t="shared" si="166"/>
        <v/>
      </c>
      <c r="EM98" s="123">
        <f t="shared" si="167"/>
        <v>0</v>
      </c>
      <c r="EN98" s="123" t="str">
        <f t="shared" si="168"/>
        <v/>
      </c>
      <c r="EO98" s="123" t="str">
        <f t="shared" si="169"/>
        <v/>
      </c>
      <c r="EP98" s="110" t="str">
        <f t="shared" si="170"/>
        <v/>
      </c>
      <c r="EQ98" s="53" t="str">
        <f>IF(OR($E98="",$G98=""),"",IF(AND($E$3=6),'Marks Entry 6th'!BS97,IF(AND($E$3=7),'Marks Entry 7th'!BS97,"")))</f>
        <v/>
      </c>
      <c r="ER98" s="53" t="str">
        <f>IF(OR($E98="",$G98=""),"",IF(AND($E$3=6),'Marks Entry 6th'!BT97,IF(AND($E$3=7),'Marks Entry 7th'!BT97,"")))</f>
        <v/>
      </c>
      <c r="ES98" s="53" t="str">
        <f>IF(OR($E98="",$G98=""),"",IF(AND($E$3=6),'Marks Entry 6th'!BU97,IF(AND($E$3=7),'Marks Entry 7th'!BU97,"")))</f>
        <v/>
      </c>
      <c r="ET98" s="53" t="str">
        <f>IF(OR($E98="",$G98=""),"",IF(AND($E$3=6),'Marks Entry 6th'!BV97,IF(AND($E$3=7),'Marks Entry 7th'!BV97,"")))</f>
        <v/>
      </c>
      <c r="EU98" s="53" t="str">
        <f>IF(OR($E98="",$G98=""),"",IF(AND($E$3=6),'Marks Entry 6th'!BW97,IF(AND($E$3=7),'Marks Entry 7th'!BW97,"")))</f>
        <v/>
      </c>
      <c r="EV98" s="122" t="str">
        <f t="shared" si="171"/>
        <v/>
      </c>
      <c r="EW98" s="123">
        <f t="shared" si="172"/>
        <v>0</v>
      </c>
      <c r="EX98" s="123" t="str">
        <f t="shared" si="173"/>
        <v/>
      </c>
      <c r="EY98" s="123" t="str">
        <f t="shared" si="174"/>
        <v/>
      </c>
      <c r="EZ98" s="110" t="str">
        <f t="shared" si="175"/>
        <v/>
      </c>
      <c r="FA98" s="373" t="str">
        <f>IF(OR($E98="",$G98=""),"",IF(AND('Marks Entry 6th'!BX97="",'Marks Entry 7th'!BX97=""),"",IF(AND($E$3=6),'Marks Entry 6th'!BX97,IF(AND($E$3=7),'Marks Entry 7th'!BX97,""))))</f>
        <v/>
      </c>
      <c r="FB98" s="373" t="str">
        <f>IF(OR($E98="",$G98=""),"",IF(AND('Marks Entry 6th'!BY97="",'Marks Entry 7th'!BY97=""),"",IF(AND($E$3=6),'Marks Entry 6th'!BY97,IF(AND($E$3=7),'Marks Entry 7th'!BY97,""))))</f>
        <v/>
      </c>
      <c r="FC98" s="374" t="str">
        <f t="shared" si="176"/>
        <v/>
      </c>
      <c r="FD98" s="110" t="str">
        <f t="shared" si="177"/>
        <v/>
      </c>
      <c r="FE98" s="373" t="str">
        <f>IF(OR($E98="",$G98=""),"",IF(AND('Marks Entry 6th'!BZ97="",'Marks Entry 7th'!BZ97=""),"",IF(AND($E$3=6),'Marks Entry 6th'!BZ97,IF(AND($E$3=7),'Marks Entry 7th'!BZ97,""))))</f>
        <v/>
      </c>
      <c r="FF98" s="373" t="str">
        <f>IF(OR($E98="",$G98=""),"",IF(AND('Marks Entry 6th'!CA97="",'Marks Entry 7th'!CA97=""),"",IF(AND($E$3=6),'Marks Entry 6th'!CA97,IF(AND($E$3=7),'Marks Entry 7th'!CA97,""))))</f>
        <v/>
      </c>
      <c r="FG98" s="374" t="str">
        <f t="shared" si="178"/>
        <v/>
      </c>
      <c r="FH98" s="110" t="str">
        <f t="shared" si="179"/>
        <v/>
      </c>
      <c r="FI98" s="79" t="str">
        <f t="shared" si="180"/>
        <v/>
      </c>
      <c r="FJ98" s="335" t="str">
        <f t="shared" si="181"/>
        <v/>
      </c>
      <c r="FK98" s="85" t="str">
        <f t="shared" si="182"/>
        <v/>
      </c>
      <c r="FL98" s="226" t="str">
        <f t="shared" si="183"/>
        <v/>
      </c>
      <c r="FM98" s="86" t="str">
        <f t="shared" si="184"/>
        <v/>
      </c>
      <c r="FN98" s="334" t="str">
        <f>IFERROR(IF(B98="NSO","NSO",IF(OR(D98="",G98="",F98=""),"",IF(AND(FJ98&gt;=36,'Master sheet'!$D$11="Hindi"),"कक्षा क्रमोन्नत",IF(AND(FJ98&gt;=36,'Master sheet'!$D$11="English"),"Promoted",IF(AND(FJ98&lt;36,'Master sheet'!$D$11="Hindi"),"पुनः परीक्षा","Re-Exam"))))),"")</f>
        <v/>
      </c>
      <c r="FO98" s="54" t="str">
        <f>IF(OR($E98="",$G98=""),"",IF(AND($E$3=6,'Marks Entry 6th'!CB97=""),"",IF(AND($E$3=7,'Marks Entry 7th'!CB97=""),"",IF(AND($E$3=6),'Marks Entry 6th'!CB97,IF(AND($E$3=7),'Marks Entry 7th'!CB97,"")))))</f>
        <v/>
      </c>
      <c r="FP98" s="54" t="str">
        <f>IF(OR($E98="",$G98=""),"",IF(AND($E$3=6,'Marks Entry 6th'!CC97=""),"",IF(AND($E$3=7,'Marks Entry 7th'!CC97=""),"",IF(AND($E$3=6),'Marks Entry 6th'!CC97,IF(AND($E$3=7),'Marks Entry 7th'!CC97,"")))))</f>
        <v/>
      </c>
      <c r="FQ98" s="55"/>
      <c r="FY98" s="57">
        <f>IF(AND($E$3=6),'Marks Entry 6th'!I97,IF(AND($E$3=7),'Marks Entry 7th'!I97,""))</f>
        <v>0</v>
      </c>
      <c r="FZ98" s="57">
        <f t="shared" si="185"/>
        <v>0</v>
      </c>
    </row>
    <row r="99" spans="1:182" ht="18.95" customHeight="1">
      <c r="A99" s="69">
        <v>92</v>
      </c>
      <c r="B99" s="69" t="str">
        <f>IF(OR(FY99=0,FY99=""),"",IF(AND($E$3=6),'Marks Entry 6th'!I98,IF(AND($E$3=7),'Marks Entry 7th'!I98,"")))</f>
        <v/>
      </c>
      <c r="C99" s="70" t="str">
        <f>IF(OR(B99=0,B99=""),"",IF(AND($E$3=6,'Marks Entry 6th'!B98=""),"",IF(AND($E$3=7,'Marks Entry 7th'!B98=""),"",IF(AND($E$3=6,'Marks Entry 6th'!B98),'Marks Entry 6th'!B98,IF(AND($E$3=7),'Marks Entry 7th'!B98,"")))))</f>
        <v/>
      </c>
      <c r="D99" s="70" t="str">
        <f>IF(OR(B99=0,B99=""),"",IF(AND($E$3=6,'Marks Entry 6th'!C98=""),"",IF(AND($E$3=7,'Marks Entry 7th'!C98=""),"",IF(AND($E$3=6),'Marks Entry 6th'!C98,IF(AND($E$3=7),'Marks Entry 7th'!C98,"")))))</f>
        <v/>
      </c>
      <c r="E99" s="307" t="str">
        <f>IF(OR(B99=0,B99=""),"",IF(AND($E$3=6,'Marks Entry 6th'!E98=""),"",IF(AND($E$3=7,'Marks Entry 7th'!E98=""),"",IF(AND($E$3=6),'Marks Entry 6th'!E98,IF(AND($E$3=7),'Marks Entry 7th'!E98,"")))))</f>
        <v/>
      </c>
      <c r="F99" s="70" t="str">
        <f>IF(OR(B99=0,B99=""),"",IF(AND($E$3=6,'Marks Entry 6th'!D98=""),"",IF(AND($E$3=7,'Marks Entry 7th'!D98=""),"",IF(AND($E$3=6),'Marks Entry 6th'!D98,IF(AND($E$3=7),'Marks Entry 7th'!D98,"")))))</f>
        <v/>
      </c>
      <c r="G99" s="306" t="str">
        <f>IF(OR(B99=0,B99=""),"",IF(AND($E$3=6,'Marks Entry 6th'!F98=""),"",IF(AND($E$3=7,'Marks Entry 7th'!F98=""),"",IF(AND($E$3=6),UPPER('Marks Entry 6th'!F98),IF(AND($E$3=7),UPPER('Marks Entry 7th'!F98),"")))))</f>
        <v/>
      </c>
      <c r="H99" s="306" t="str">
        <f>IF(OR(B99=0,B99=""),"",IF(AND($E$3=6,'Marks Entry 6th'!G98=""),"",IF(AND($E$3=7,'Marks Entry 7th'!G98=""),"",IF(AND($E$3=6),UPPER('Marks Entry 6th'!G98),IF(AND($E$3=7),UPPER('Marks Entry 7th'!G98),"")))))</f>
        <v/>
      </c>
      <c r="I99" s="306" t="str">
        <f>IF(OR(B99=0,B99=""),"",IF(AND($E$3=6,'Marks Entry 6th'!H98=""),"",IF(AND($E$3=7,'Marks Entry 7th'!H98=""),"",IF(AND($E$3=6),UPPER('Marks Entry 6th'!H98),IF(AND($E$3=7),UPPER('Marks Entry 7th'!H98),"")))))</f>
        <v/>
      </c>
      <c r="J99" s="65" t="str">
        <f>IF(OR(B99=0,B99=""),"",IF(AND($E$3=6,'Marks Entry 6th'!J98=""),"",IF(AND($E$3=7,'Marks Entry 7th'!J98=""),"",IF(AND($E$3=6),'Marks Entry 6th'!J98,IF(AND($E$3=7),'Marks Entry 7th'!J98,"")))))</f>
        <v/>
      </c>
      <c r="K99" s="65" t="str">
        <f>IF(OR(B99=0,B99=""),"",IF(AND($E$3=6,'Marks Entry 6th'!K98=""),"",IF(AND($E$3=7,'Marks Entry 7th'!K98=""),"",IF(AND($E$3=6),'Marks Entry 6th'!K98,IF(AND($E$3=7),'Marks Entry 7th'!K98,"")))))</f>
        <v/>
      </c>
      <c r="L99" s="121" t="str">
        <f>IF(OR($E99="",$G99=""),"",IF(AND($E$3=6),'Marks Entry 6th'!L98,IF(AND($E$3=7),'Marks Entry 7th'!L98,"")))</f>
        <v/>
      </c>
      <c r="M99" s="121" t="str">
        <f>IF(OR($E99="",$G99=""),"",IF(AND($E$3=6),'Marks Entry 6th'!M98,IF(AND($E$3=7),'Marks Entry 7th'!M98,"")))</f>
        <v/>
      </c>
      <c r="N99" s="121" t="str">
        <f>IF(OR($E99="",$G99=""),"",IF(AND($E$3=6),'Marks Entry 6th'!N98,IF(AND($E$3=7),'Marks Entry 7th'!N98,"")))</f>
        <v/>
      </c>
      <c r="O99" s="121" t="str">
        <f>IF(OR($E99="",$G99=""),"",IF(AND($E$3=6),'Marks Entry 6th'!O98,IF(AND($E$3=7),'Marks Entry 7th'!O98,"")))</f>
        <v/>
      </c>
      <c r="P99" s="63" t="str">
        <f t="shared" si="95"/>
        <v/>
      </c>
      <c r="Q99" s="121" t="str">
        <f>IF(OR($E99="",$G99=""),"",IF(AND($E$3=6),'Marks Entry 6th'!P98,IF(AND($E$3=7),'Marks Entry 7th'!P98,"")))</f>
        <v/>
      </c>
      <c r="R99" s="121" t="str">
        <f>IF(OR($E99="",$G99=""),"",IF(AND($E$3=6),'Marks Entry 6th'!Q98,IF(AND($E$3=7),'Marks Entry 7th'!Q98,"")))</f>
        <v/>
      </c>
      <c r="S99" s="66" t="str">
        <f t="shared" si="96"/>
        <v/>
      </c>
      <c r="T99" s="63">
        <f t="shared" si="97"/>
        <v>0</v>
      </c>
      <c r="U99" s="68" t="str">
        <f>IF(OR($E99="",$G99=""),"",IF(AND($E$3=6),'Marks Entry 6th'!R98,IF(AND($E$3=7),'Marks Entry 7th'!R98,"")))</f>
        <v/>
      </c>
      <c r="V99" s="68" t="str">
        <f>IF(OR($E99="",$G99=""),"",IF(AND($E$3=6),'Marks Entry 6th'!S98,IF(AND($E$3=7),'Marks Entry 7th'!S98,"")))</f>
        <v/>
      </c>
      <c r="W99" s="67" t="str">
        <f t="shared" si="98"/>
        <v/>
      </c>
      <c r="X99" s="63" t="str">
        <f t="shared" si="99"/>
        <v/>
      </c>
      <c r="Y99" s="109">
        <f t="shared" si="100"/>
        <v>0</v>
      </c>
      <c r="Z99" s="109" t="str">
        <f t="shared" si="101"/>
        <v/>
      </c>
      <c r="AA99" s="109" t="str">
        <f t="shared" si="102"/>
        <v/>
      </c>
      <c r="AB99" s="109" t="str">
        <f t="shared" si="103"/>
        <v/>
      </c>
      <c r="AC99" s="109" t="str">
        <f t="shared" si="104"/>
        <v/>
      </c>
      <c r="AD99" s="111" t="str">
        <f t="shared" si="105"/>
        <v/>
      </c>
      <c r="AE99" s="121" t="str">
        <f>IF(OR($E99="",$G99=""),"",IF(AND($E$3=6),'Marks Entry 6th'!T98,IF(AND($E$3=7),'Marks Entry 7th'!T98,"")))</f>
        <v/>
      </c>
      <c r="AF99" s="121" t="str">
        <f>IF(OR($E99="",$G99=""),"",IF(AND($E$3=6),'Marks Entry 6th'!U98,IF(AND($E$3=7),'Marks Entry 7th'!U98,"")))</f>
        <v/>
      </c>
      <c r="AG99" s="121" t="str">
        <f>IF(OR($E99="",$G99=""),"",IF(AND($E$3=6),'Marks Entry 6th'!V98,IF(AND($E$3=7),'Marks Entry 7th'!V98,"")))</f>
        <v/>
      </c>
      <c r="AH99" s="121" t="str">
        <f>IF(OR($E99="",$G99=""),"",IF(AND($E$3=6),'Marks Entry 6th'!W98,IF(AND($E$3=7),'Marks Entry 7th'!W98,"")))</f>
        <v/>
      </c>
      <c r="AI99" s="63" t="str">
        <f t="shared" si="106"/>
        <v/>
      </c>
      <c r="AJ99" s="121" t="str">
        <f>IF(OR($E99="",$G99=""),"",IF(AND($E$3=6),'Marks Entry 6th'!X98,IF(AND($E$3=7),'Marks Entry 7th'!X98,"")))</f>
        <v/>
      </c>
      <c r="AK99" s="121" t="str">
        <f>IF(OR($E99="",$G99=""),"",IF(AND($E$3=6),'Marks Entry 6th'!Y98,IF(AND($E$3=7),'Marks Entry 7th'!Y98,"")))</f>
        <v/>
      </c>
      <c r="AL99" s="66" t="str">
        <f t="shared" si="107"/>
        <v/>
      </c>
      <c r="AM99" s="63">
        <f t="shared" si="108"/>
        <v>0</v>
      </c>
      <c r="AN99" s="68" t="str">
        <f>IF(OR($E99="",$G99=""),"",IF(AND($E$3=6),'Marks Entry 6th'!Z98,IF(AND($E$3=7),'Marks Entry 7th'!Z98,"")))</f>
        <v/>
      </c>
      <c r="AO99" s="68" t="str">
        <f>IF(OR($E99="",$G99=""),"",IF(AND($E$3=6),'Marks Entry 6th'!AA98,IF(AND($E$3=7),'Marks Entry 7th'!AA98,"")))</f>
        <v/>
      </c>
      <c r="AP99" s="66" t="str">
        <f t="shared" si="109"/>
        <v/>
      </c>
      <c r="AQ99" s="63" t="str">
        <f t="shared" si="110"/>
        <v/>
      </c>
      <c r="AR99" s="109">
        <f t="shared" si="111"/>
        <v>0</v>
      </c>
      <c r="AS99" s="109" t="str">
        <f t="shared" si="112"/>
        <v/>
      </c>
      <c r="AT99" s="109" t="str">
        <f t="shared" si="113"/>
        <v/>
      </c>
      <c r="AU99" s="109" t="str">
        <f t="shared" si="114"/>
        <v/>
      </c>
      <c r="AV99" s="109" t="str">
        <f t="shared" si="115"/>
        <v/>
      </c>
      <c r="AW99" s="111" t="str">
        <f t="shared" si="116"/>
        <v/>
      </c>
      <c r="AX99" s="314" t="str">
        <f>IF(OR($E99="",$G99=""),"",IF(AND($E$3=6),'Marks Entry 6th'!AB98,IF(AND($E$3=7),'Marks Entry 7th'!AB98,"")))</f>
        <v/>
      </c>
      <c r="AY99" s="121" t="str">
        <f>IF(OR($E99="",$G99=""),"",IF(AND($E$3=6),'Marks Entry 6th'!AC98,IF(AND($E$3=7),'Marks Entry 7th'!AC98,"")))</f>
        <v/>
      </c>
      <c r="AZ99" s="121" t="str">
        <f>IF(OR($E99="",$G99=""),"",IF(AND($E$3=6),'Marks Entry 6th'!AD98,IF(AND($E$3=7),'Marks Entry 7th'!AD98,"")))</f>
        <v/>
      </c>
      <c r="BA99" s="121" t="str">
        <f>IF(OR($E99="",$G99=""),"",IF(AND($E$3=6),'Marks Entry 6th'!AE98,IF(AND($E$3=7),'Marks Entry 7th'!AE98,"")))</f>
        <v/>
      </c>
      <c r="BB99" s="121" t="str">
        <f>IF(OR($E99="",$G99=""),"",IF(AND($E$3=6),'Marks Entry 6th'!AF98,IF(AND($E$3=7),'Marks Entry 7th'!AF98,"")))</f>
        <v/>
      </c>
      <c r="BC99" s="63" t="str">
        <f t="shared" si="117"/>
        <v/>
      </c>
      <c r="BD99" s="121" t="str">
        <f>IF(OR($E99="",$G99=""),"",IF(AND($E$3=6),'Marks Entry 6th'!AG98,IF(AND($E$3=7),'Marks Entry 7th'!AG98,"")))</f>
        <v/>
      </c>
      <c r="BE99" s="121" t="str">
        <f>IF(OR($E99="",$G99=""),"",IF(AND($E$3=6),'Marks Entry 6th'!AH98,IF(AND($E$3=7),'Marks Entry 7th'!AH98,"")))</f>
        <v/>
      </c>
      <c r="BF99" s="66" t="str">
        <f t="shared" si="118"/>
        <v/>
      </c>
      <c r="BG99" s="63">
        <f t="shared" si="119"/>
        <v>0</v>
      </c>
      <c r="BH99" s="68" t="str">
        <f>IF(OR($E99="",$G99=""),"",IF(AND($E$3=6),'Marks Entry 6th'!AI98,IF(AND($E$3=7),'Marks Entry 7th'!AI98,"")))</f>
        <v/>
      </c>
      <c r="BI99" s="68" t="str">
        <f>IF(OR($E99="",$G99=""),"",IF(AND($E$3=6),'Marks Entry 6th'!AJ98,IF(AND($E$3=7),'Marks Entry 7th'!AJ98,"")))</f>
        <v/>
      </c>
      <c r="BJ99" s="66" t="str">
        <f t="shared" si="120"/>
        <v/>
      </c>
      <c r="BK99" s="63" t="str">
        <f t="shared" si="121"/>
        <v/>
      </c>
      <c r="BL99" s="109">
        <f t="shared" si="122"/>
        <v>0</v>
      </c>
      <c r="BM99" s="109" t="str">
        <f t="shared" si="123"/>
        <v/>
      </c>
      <c r="BN99" s="109" t="str">
        <f t="shared" si="124"/>
        <v/>
      </c>
      <c r="BO99" s="109" t="str">
        <f t="shared" si="125"/>
        <v/>
      </c>
      <c r="BP99" s="109" t="str">
        <f t="shared" si="126"/>
        <v/>
      </c>
      <c r="BQ99" s="111" t="str">
        <f t="shared" si="127"/>
        <v/>
      </c>
      <c r="BR99" s="121" t="str">
        <f>IF(OR($E99="",$G99=""),"",IF(AND($E$3=6),'Marks Entry 6th'!AK98,IF(AND($E$3=7),'Marks Entry 7th'!AK98,"")))</f>
        <v/>
      </c>
      <c r="BS99" s="121" t="str">
        <f>IF(OR($E99="",$G99=""),"",IF(AND($E$3=6),'Marks Entry 6th'!AL98,IF(AND($E$3=7),'Marks Entry 7th'!AL98,"")))</f>
        <v/>
      </c>
      <c r="BT99" s="121" t="str">
        <f>IF(OR($E99="",$G99=""),"",IF(AND($E$3=6),'Marks Entry 6th'!AM98,IF(AND($E$3=7),'Marks Entry 7th'!AM98,"")))</f>
        <v/>
      </c>
      <c r="BU99" s="121" t="str">
        <f>IF(OR($E99="",$G99=""),"",IF(AND($E$3=6),'Marks Entry 6th'!AN98,IF(AND($E$3=7),'Marks Entry 7th'!AN98,"")))</f>
        <v/>
      </c>
      <c r="BV99" s="63" t="str">
        <f t="shared" si="128"/>
        <v/>
      </c>
      <c r="BW99" s="121" t="str">
        <f>IF(OR($E99="",$G99=""),"",IF(AND($E$3=6),'Marks Entry 6th'!AO98,IF(AND($E$3=7),'Marks Entry 7th'!AO98,"")))</f>
        <v/>
      </c>
      <c r="BX99" s="121" t="str">
        <f>IF(OR($E99="",$G99=""),"",IF(AND($E$3=6),'Marks Entry 6th'!AP98,IF(AND($E$3=7),'Marks Entry 7th'!AP98,"")))</f>
        <v/>
      </c>
      <c r="BY99" s="66" t="str">
        <f t="shared" si="129"/>
        <v/>
      </c>
      <c r="BZ99" s="63">
        <f t="shared" si="130"/>
        <v>0</v>
      </c>
      <c r="CA99" s="68" t="str">
        <f>IF(OR($E99="",$G99=""),"",IF(AND($E$3=6),'Marks Entry 6th'!AQ98,IF(AND($E$3=7),'Marks Entry 7th'!AQ98,"")))</f>
        <v/>
      </c>
      <c r="CB99" s="68" t="str">
        <f>IF(OR($E99="",$G99=""),"",IF(AND($E$3=6),'Marks Entry 6th'!AR98,IF(AND($E$3=7),'Marks Entry 7th'!AR98,"")))</f>
        <v/>
      </c>
      <c r="CC99" s="66" t="str">
        <f t="shared" si="131"/>
        <v/>
      </c>
      <c r="CD99" s="63" t="str">
        <f t="shared" si="132"/>
        <v/>
      </c>
      <c r="CE99" s="109">
        <f t="shared" si="133"/>
        <v>0</v>
      </c>
      <c r="CF99" s="109" t="str">
        <f t="shared" si="134"/>
        <v/>
      </c>
      <c r="CG99" s="109" t="str">
        <f t="shared" si="135"/>
        <v/>
      </c>
      <c r="CH99" s="109" t="str">
        <f t="shared" si="136"/>
        <v/>
      </c>
      <c r="CI99" s="109" t="str">
        <f t="shared" si="137"/>
        <v/>
      </c>
      <c r="CJ99" s="111" t="str">
        <f t="shared" si="138"/>
        <v/>
      </c>
      <c r="CK99" s="121" t="str">
        <f>IF(OR($E99="",$G99=""),"",IF(AND($E$3=6),'Marks Entry 6th'!AS98,IF(AND($E$3=7),'Marks Entry 7th'!AS98,"")))</f>
        <v/>
      </c>
      <c r="CL99" s="121" t="str">
        <f>IF(OR($E99="",$G99=""),"",IF(AND($E$3=6),'Marks Entry 6th'!AT98,IF(AND($E$3=7),'Marks Entry 7th'!AT98,"")))</f>
        <v/>
      </c>
      <c r="CM99" s="121" t="str">
        <f>IF(OR($E99="",$G99=""),"",IF(AND($E$3=6),'Marks Entry 6th'!AU98,IF(AND($E$3=7),'Marks Entry 7th'!AU98,"")))</f>
        <v/>
      </c>
      <c r="CN99" s="121" t="str">
        <f>IF(OR($E99="",$G99=""),"",IF(AND($E$3=6),'Marks Entry 6th'!AV98,IF(AND($E$3=7),'Marks Entry 7th'!AV98,"")))</f>
        <v/>
      </c>
      <c r="CO99" s="63" t="str">
        <f t="shared" si="139"/>
        <v/>
      </c>
      <c r="CP99" s="121" t="str">
        <f>IF(OR($E99="",$G99=""),"",IF(AND($E$3=6),'Marks Entry 6th'!AW98,IF(AND($E$3=7),'Marks Entry 7th'!AW98,"")))</f>
        <v/>
      </c>
      <c r="CQ99" s="121" t="str">
        <f>IF(OR($E99="",$G99=""),"",IF(AND($E$3=6),'Marks Entry 6th'!AX98,IF(AND($E$3=7),'Marks Entry 7th'!AX98,"")))</f>
        <v/>
      </c>
      <c r="CR99" s="66" t="str">
        <f t="shared" si="140"/>
        <v/>
      </c>
      <c r="CS99" s="63">
        <f t="shared" si="141"/>
        <v>0</v>
      </c>
      <c r="CT99" s="68" t="str">
        <f>IF(OR($E99="",$G99=""),"",IF(AND($E$3=6),'Marks Entry 6th'!AY98,IF(AND($E$3=7),'Marks Entry 7th'!AY98,"")))</f>
        <v/>
      </c>
      <c r="CU99" s="68" t="str">
        <f>IF(OR($E99="",$G99=""),"",IF(AND($E$3=6),'Marks Entry 6th'!AZ98,IF(AND($E$3=7),'Marks Entry 7th'!AZ98,"")))</f>
        <v/>
      </c>
      <c r="CV99" s="66" t="str">
        <f t="shared" si="142"/>
        <v/>
      </c>
      <c r="CW99" s="63" t="str">
        <f t="shared" si="143"/>
        <v/>
      </c>
      <c r="CX99" s="109">
        <f t="shared" si="144"/>
        <v>0</v>
      </c>
      <c r="CY99" s="109" t="str">
        <f t="shared" si="145"/>
        <v/>
      </c>
      <c r="CZ99" s="109" t="str">
        <f t="shared" si="146"/>
        <v/>
      </c>
      <c r="DA99" s="109" t="str">
        <f t="shared" si="147"/>
        <v/>
      </c>
      <c r="DB99" s="109" t="str">
        <f t="shared" si="148"/>
        <v/>
      </c>
      <c r="DC99" s="111" t="str">
        <f t="shared" si="149"/>
        <v/>
      </c>
      <c r="DD99" s="121" t="str">
        <f>IF(OR($E99="",$G99=""),"",IF(AND($E$3=6),'Marks Entry 6th'!BA98,IF(AND($E$3=7),'Marks Entry 7th'!BA98,"")))</f>
        <v/>
      </c>
      <c r="DE99" s="121" t="str">
        <f>IF(OR($E99="",$G99=""),"",IF(AND($E$3=6),'Marks Entry 6th'!BB98,IF(AND($E$3=7),'Marks Entry 7th'!BB98,"")))</f>
        <v/>
      </c>
      <c r="DF99" s="121" t="str">
        <f>IF(OR($E99="",$G99=""),"",IF(AND($E$3=6),'Marks Entry 6th'!BC98,IF(AND($E$3=7),'Marks Entry 7th'!BC98,"")))</f>
        <v/>
      </c>
      <c r="DG99" s="121" t="str">
        <f>IF(OR($E99="",$G99=""),"",IF(AND($E$3=6),'Marks Entry 6th'!BD98,IF(AND($E$3=7),'Marks Entry 7th'!BD98,"")))</f>
        <v/>
      </c>
      <c r="DH99" s="63" t="str">
        <f t="shared" si="150"/>
        <v/>
      </c>
      <c r="DI99" s="121" t="str">
        <f>IF(OR($E99="",$G99=""),"",IF(AND($E$3=6),'Marks Entry 6th'!BE98,IF(AND($E$3=7),'Marks Entry 7th'!BE98,"")))</f>
        <v/>
      </c>
      <c r="DJ99" s="121" t="str">
        <f>IF(OR($E99="",$G99=""),"",IF(AND($E$3=6),'Marks Entry 6th'!BF98,IF(AND($E$3=7),'Marks Entry 7th'!BF98,"")))</f>
        <v/>
      </c>
      <c r="DK99" s="66" t="str">
        <f t="shared" si="151"/>
        <v/>
      </c>
      <c r="DL99" s="63">
        <f t="shared" si="152"/>
        <v>0</v>
      </c>
      <c r="DM99" s="68" t="str">
        <f>IF(OR($E99="",$G99=""),"",IF(AND($E$3=6),'Marks Entry 6th'!BG98,IF(AND($E$3=7),'Marks Entry 7th'!BG98,"")))</f>
        <v/>
      </c>
      <c r="DN99" s="68" t="str">
        <f>IF(OR($E99="",$G99=""),"",IF(AND($E$3=6),'Marks Entry 6th'!BH98,IF(AND($E$3=7),'Marks Entry 7th'!BH98,"")))</f>
        <v/>
      </c>
      <c r="DO99" s="66" t="str">
        <f t="shared" si="153"/>
        <v/>
      </c>
      <c r="DP99" s="63" t="str">
        <f t="shared" si="154"/>
        <v/>
      </c>
      <c r="DQ99" s="109">
        <f t="shared" si="155"/>
        <v>0</v>
      </c>
      <c r="DR99" s="109" t="str">
        <f t="shared" si="156"/>
        <v/>
      </c>
      <c r="DS99" s="109" t="str">
        <f t="shared" si="157"/>
        <v/>
      </c>
      <c r="DT99" s="109" t="str">
        <f t="shared" si="158"/>
        <v/>
      </c>
      <c r="DU99" s="109" t="str">
        <f t="shared" si="159"/>
        <v/>
      </c>
      <c r="DV99" s="111" t="str">
        <f t="shared" si="160"/>
        <v/>
      </c>
      <c r="DW99" s="53" t="str">
        <f>IF(OR($E99="",$G99=""),"",IF(AND($E$3=6),'Marks Entry 6th'!BI98,IF(AND($E$3=7),'Marks Entry 7th'!BI98,"")))</f>
        <v/>
      </c>
      <c r="DX99" s="53" t="str">
        <f>IF(OR($E99="",$G99=""),"",IF(AND($E$3=6),'Marks Entry 6th'!BJ98,IF(AND($E$3=7),'Marks Entry 7th'!BJ98,"")))</f>
        <v/>
      </c>
      <c r="DY99" s="53" t="str">
        <f>IF(OR($E99="",$G99=""),"",IF(AND($E$3=6),'Marks Entry 6th'!BK98,IF(AND($E$3=7),'Marks Entry 7th'!BK98,"")))</f>
        <v/>
      </c>
      <c r="DZ99" s="53" t="str">
        <f>IF(OR($E99="",$G99=""),"",IF(AND($E$3=6),'Marks Entry 6th'!BL98,IF(AND($E$3=7),'Marks Entry 7th'!BL98,"")))</f>
        <v/>
      </c>
      <c r="EA99" s="53" t="str">
        <f>IF(OR($E99="",$G99=""),"",IF(AND($E$3=6),'Marks Entry 6th'!BM98,IF(AND($E$3=7),'Marks Entry 7th'!BM98,"")))</f>
        <v/>
      </c>
      <c r="EB99" s="122" t="str">
        <f t="shared" si="161"/>
        <v/>
      </c>
      <c r="EC99" s="123">
        <f t="shared" si="162"/>
        <v>0</v>
      </c>
      <c r="ED99" s="123" t="str">
        <f t="shared" si="163"/>
        <v/>
      </c>
      <c r="EE99" s="123" t="str">
        <f t="shared" si="164"/>
        <v/>
      </c>
      <c r="EF99" s="110" t="str">
        <f t="shared" si="165"/>
        <v/>
      </c>
      <c r="EG99" s="53" t="str">
        <f>IF(OR($E99="",$G99=""),"",IF(AND($E$3=6),'Marks Entry 6th'!BN98,IF(AND($E$3=7),'Marks Entry 7th'!BN98,"")))</f>
        <v/>
      </c>
      <c r="EH99" s="53" t="str">
        <f>IF(OR($E99="",$G99=""),"",IF(AND($E$3=6),'Marks Entry 6th'!BO98,IF(AND($E$3=7),'Marks Entry 7th'!BO98,"")))</f>
        <v/>
      </c>
      <c r="EI99" s="53" t="str">
        <f>IF(OR($E99="",$G99=""),"",IF(AND($E$3=6),'Marks Entry 6th'!BP98,IF(AND($E$3=7),'Marks Entry 7th'!BP98,"")))</f>
        <v/>
      </c>
      <c r="EJ99" s="53" t="str">
        <f>IF(OR($E99="",$G99=""),"",IF(AND($E$3=6),'Marks Entry 6th'!BQ98,IF(AND($E$3=7),'Marks Entry 7th'!BQ98,"")))</f>
        <v/>
      </c>
      <c r="EK99" s="53" t="str">
        <f>IF(OR($E99="",$G99=""),"",IF(AND($E$3=6),'Marks Entry 6th'!BR98,IF(AND($E$3=7),'Marks Entry 7th'!BR98,"")))</f>
        <v/>
      </c>
      <c r="EL99" s="122" t="str">
        <f t="shared" si="166"/>
        <v/>
      </c>
      <c r="EM99" s="123">
        <f t="shared" si="167"/>
        <v>0</v>
      </c>
      <c r="EN99" s="123" t="str">
        <f t="shared" si="168"/>
        <v/>
      </c>
      <c r="EO99" s="123" t="str">
        <f t="shared" si="169"/>
        <v/>
      </c>
      <c r="EP99" s="110" t="str">
        <f t="shared" si="170"/>
        <v/>
      </c>
      <c r="EQ99" s="53" t="str">
        <f>IF(OR($E99="",$G99=""),"",IF(AND($E$3=6),'Marks Entry 6th'!BS98,IF(AND($E$3=7),'Marks Entry 7th'!BS98,"")))</f>
        <v/>
      </c>
      <c r="ER99" s="53" t="str">
        <f>IF(OR($E99="",$G99=""),"",IF(AND($E$3=6),'Marks Entry 6th'!BT98,IF(AND($E$3=7),'Marks Entry 7th'!BT98,"")))</f>
        <v/>
      </c>
      <c r="ES99" s="53" t="str">
        <f>IF(OR($E99="",$G99=""),"",IF(AND($E$3=6),'Marks Entry 6th'!BU98,IF(AND($E$3=7),'Marks Entry 7th'!BU98,"")))</f>
        <v/>
      </c>
      <c r="ET99" s="53" t="str">
        <f>IF(OR($E99="",$G99=""),"",IF(AND($E$3=6),'Marks Entry 6th'!BV98,IF(AND($E$3=7),'Marks Entry 7th'!BV98,"")))</f>
        <v/>
      </c>
      <c r="EU99" s="53" t="str">
        <f>IF(OR($E99="",$G99=""),"",IF(AND($E$3=6),'Marks Entry 6th'!BW98,IF(AND($E$3=7),'Marks Entry 7th'!BW98,"")))</f>
        <v/>
      </c>
      <c r="EV99" s="122" t="str">
        <f t="shared" si="171"/>
        <v/>
      </c>
      <c r="EW99" s="123">
        <f t="shared" si="172"/>
        <v>0</v>
      </c>
      <c r="EX99" s="123" t="str">
        <f t="shared" si="173"/>
        <v/>
      </c>
      <c r="EY99" s="123" t="str">
        <f t="shared" si="174"/>
        <v/>
      </c>
      <c r="EZ99" s="110" t="str">
        <f t="shared" si="175"/>
        <v/>
      </c>
      <c r="FA99" s="373" t="str">
        <f>IF(OR($E99="",$G99=""),"",IF(AND('Marks Entry 6th'!BX98="",'Marks Entry 7th'!BX98=""),"",IF(AND($E$3=6),'Marks Entry 6th'!BX98,IF(AND($E$3=7),'Marks Entry 7th'!BX98,""))))</f>
        <v/>
      </c>
      <c r="FB99" s="373" t="str">
        <f>IF(OR($E99="",$G99=""),"",IF(AND('Marks Entry 6th'!BY98="",'Marks Entry 7th'!BY98=""),"",IF(AND($E$3=6),'Marks Entry 6th'!BY98,IF(AND($E$3=7),'Marks Entry 7th'!BY98,""))))</f>
        <v/>
      </c>
      <c r="FC99" s="374" t="str">
        <f t="shared" si="176"/>
        <v/>
      </c>
      <c r="FD99" s="110" t="str">
        <f t="shared" si="177"/>
        <v/>
      </c>
      <c r="FE99" s="373" t="str">
        <f>IF(OR($E99="",$G99=""),"",IF(AND('Marks Entry 6th'!BZ98="",'Marks Entry 7th'!BZ98=""),"",IF(AND($E$3=6),'Marks Entry 6th'!BZ98,IF(AND($E$3=7),'Marks Entry 7th'!BZ98,""))))</f>
        <v/>
      </c>
      <c r="FF99" s="373" t="str">
        <f>IF(OR($E99="",$G99=""),"",IF(AND('Marks Entry 6th'!CA98="",'Marks Entry 7th'!CA98=""),"",IF(AND($E$3=6),'Marks Entry 6th'!CA98,IF(AND($E$3=7),'Marks Entry 7th'!CA98,""))))</f>
        <v/>
      </c>
      <c r="FG99" s="374" t="str">
        <f t="shared" si="178"/>
        <v/>
      </c>
      <c r="FH99" s="110" t="str">
        <f t="shared" si="179"/>
        <v/>
      </c>
      <c r="FI99" s="79" t="str">
        <f t="shared" si="180"/>
        <v/>
      </c>
      <c r="FJ99" s="335" t="str">
        <f t="shared" si="181"/>
        <v/>
      </c>
      <c r="FK99" s="85" t="str">
        <f t="shared" si="182"/>
        <v/>
      </c>
      <c r="FL99" s="226" t="str">
        <f t="shared" si="183"/>
        <v/>
      </c>
      <c r="FM99" s="86" t="str">
        <f t="shared" si="184"/>
        <v/>
      </c>
      <c r="FN99" s="334" t="str">
        <f>IFERROR(IF(B99="NSO","NSO",IF(OR(D99="",G99="",F99=""),"",IF(AND(FJ99&gt;=36,'Master sheet'!$D$11="Hindi"),"कक्षा क्रमोन्नत",IF(AND(FJ99&gt;=36,'Master sheet'!$D$11="English"),"Promoted",IF(AND(FJ99&lt;36,'Master sheet'!$D$11="Hindi"),"पुनः परीक्षा","Re-Exam"))))),"")</f>
        <v/>
      </c>
      <c r="FO99" s="54" t="str">
        <f>IF(OR($E99="",$G99=""),"",IF(AND($E$3=6,'Marks Entry 6th'!CB98=""),"",IF(AND($E$3=7,'Marks Entry 7th'!CB98=""),"",IF(AND($E$3=6),'Marks Entry 6th'!CB98,IF(AND($E$3=7),'Marks Entry 7th'!CB98,"")))))</f>
        <v/>
      </c>
      <c r="FP99" s="54" t="str">
        <f>IF(OR($E99="",$G99=""),"",IF(AND($E$3=6,'Marks Entry 6th'!CC98=""),"",IF(AND($E$3=7,'Marks Entry 7th'!CC98=""),"",IF(AND($E$3=6),'Marks Entry 6th'!CC98,IF(AND($E$3=7),'Marks Entry 7th'!CC98,"")))))</f>
        <v/>
      </c>
      <c r="FQ99" s="55"/>
      <c r="FY99" s="57">
        <f>IF(AND($E$3=6),'Marks Entry 6th'!I98,IF(AND($E$3=7),'Marks Entry 7th'!I98,""))</f>
        <v>0</v>
      </c>
      <c r="FZ99" s="57">
        <f t="shared" si="185"/>
        <v>0</v>
      </c>
    </row>
    <row r="100" spans="1:182" ht="18.95" customHeight="1">
      <c r="A100" s="69">
        <v>93</v>
      </c>
      <c r="B100" s="69" t="str">
        <f>IF(OR(FY100=0,FY100=""),"",IF(AND($E$3=6),'Marks Entry 6th'!I99,IF(AND($E$3=7),'Marks Entry 7th'!I99,"")))</f>
        <v/>
      </c>
      <c r="C100" s="70" t="str">
        <f>IF(OR(B100=0,B100=""),"",IF(AND($E$3=6,'Marks Entry 6th'!B99=""),"",IF(AND($E$3=7,'Marks Entry 7th'!B99=""),"",IF(AND($E$3=6,'Marks Entry 6th'!B99),'Marks Entry 6th'!B99,IF(AND($E$3=7),'Marks Entry 7th'!B99,"")))))</f>
        <v/>
      </c>
      <c r="D100" s="70" t="str">
        <f>IF(OR(B100=0,B100=""),"",IF(AND($E$3=6,'Marks Entry 6th'!C99=""),"",IF(AND($E$3=7,'Marks Entry 7th'!C99=""),"",IF(AND($E$3=6),'Marks Entry 6th'!C99,IF(AND($E$3=7),'Marks Entry 7th'!C99,"")))))</f>
        <v/>
      </c>
      <c r="E100" s="307" t="str">
        <f>IF(OR(B100=0,B100=""),"",IF(AND($E$3=6,'Marks Entry 6th'!E99=""),"",IF(AND($E$3=7,'Marks Entry 7th'!E99=""),"",IF(AND($E$3=6),'Marks Entry 6th'!E99,IF(AND($E$3=7),'Marks Entry 7th'!E99,"")))))</f>
        <v/>
      </c>
      <c r="F100" s="70" t="str">
        <f>IF(OR(B100=0,B100=""),"",IF(AND($E$3=6,'Marks Entry 6th'!D99=""),"",IF(AND($E$3=7,'Marks Entry 7th'!D99=""),"",IF(AND($E$3=6),'Marks Entry 6th'!D99,IF(AND($E$3=7),'Marks Entry 7th'!D99,"")))))</f>
        <v/>
      </c>
      <c r="G100" s="306" t="str">
        <f>IF(OR(B100=0,B100=""),"",IF(AND($E$3=6,'Marks Entry 6th'!F99=""),"",IF(AND($E$3=7,'Marks Entry 7th'!F99=""),"",IF(AND($E$3=6),UPPER('Marks Entry 6th'!F99),IF(AND($E$3=7),UPPER('Marks Entry 7th'!F99),"")))))</f>
        <v/>
      </c>
      <c r="H100" s="306" t="str">
        <f>IF(OR(B100=0,B100=""),"",IF(AND($E$3=6,'Marks Entry 6th'!G99=""),"",IF(AND($E$3=7,'Marks Entry 7th'!G99=""),"",IF(AND($E$3=6),UPPER('Marks Entry 6th'!G99),IF(AND($E$3=7),UPPER('Marks Entry 7th'!G99),"")))))</f>
        <v/>
      </c>
      <c r="I100" s="306" t="str">
        <f>IF(OR(B100=0,B100=""),"",IF(AND($E$3=6,'Marks Entry 6th'!H99=""),"",IF(AND($E$3=7,'Marks Entry 7th'!H99=""),"",IF(AND($E$3=6),UPPER('Marks Entry 6th'!H99),IF(AND($E$3=7),UPPER('Marks Entry 7th'!H99),"")))))</f>
        <v/>
      </c>
      <c r="J100" s="65" t="str">
        <f>IF(OR(B100=0,B100=""),"",IF(AND($E$3=6,'Marks Entry 6th'!J99=""),"",IF(AND($E$3=7,'Marks Entry 7th'!J99=""),"",IF(AND($E$3=6),'Marks Entry 6th'!J99,IF(AND($E$3=7),'Marks Entry 7th'!J99,"")))))</f>
        <v/>
      </c>
      <c r="K100" s="65" t="str">
        <f>IF(OR(B100=0,B100=""),"",IF(AND($E$3=6,'Marks Entry 6th'!K99=""),"",IF(AND($E$3=7,'Marks Entry 7th'!K99=""),"",IF(AND($E$3=6),'Marks Entry 6th'!K99,IF(AND($E$3=7),'Marks Entry 7th'!K99,"")))))</f>
        <v/>
      </c>
      <c r="L100" s="121" t="str">
        <f>IF(OR($E100="",$G100=""),"",IF(AND($E$3=6),'Marks Entry 6th'!L99,IF(AND($E$3=7),'Marks Entry 7th'!L99,"")))</f>
        <v/>
      </c>
      <c r="M100" s="121" t="str">
        <f>IF(OR($E100="",$G100=""),"",IF(AND($E$3=6),'Marks Entry 6th'!M99,IF(AND($E$3=7),'Marks Entry 7th'!M99,"")))</f>
        <v/>
      </c>
      <c r="N100" s="121" t="str">
        <f>IF(OR($E100="",$G100=""),"",IF(AND($E$3=6),'Marks Entry 6th'!N99,IF(AND($E$3=7),'Marks Entry 7th'!N99,"")))</f>
        <v/>
      </c>
      <c r="O100" s="121" t="str">
        <f>IF(OR($E100="",$G100=""),"",IF(AND($E$3=6),'Marks Entry 6th'!O99,IF(AND($E$3=7),'Marks Entry 7th'!O99,"")))</f>
        <v/>
      </c>
      <c r="P100" s="63" t="str">
        <f t="shared" si="95"/>
        <v/>
      </c>
      <c r="Q100" s="121" t="str">
        <f>IF(OR($E100="",$G100=""),"",IF(AND($E$3=6),'Marks Entry 6th'!P99,IF(AND($E$3=7),'Marks Entry 7th'!P99,"")))</f>
        <v/>
      </c>
      <c r="R100" s="121" t="str">
        <f>IF(OR($E100="",$G100=""),"",IF(AND($E$3=6),'Marks Entry 6th'!Q99,IF(AND($E$3=7),'Marks Entry 7th'!Q99,"")))</f>
        <v/>
      </c>
      <c r="S100" s="66" t="str">
        <f t="shared" si="96"/>
        <v/>
      </c>
      <c r="T100" s="63">
        <f t="shared" si="97"/>
        <v>0</v>
      </c>
      <c r="U100" s="68" t="str">
        <f>IF(OR($E100="",$G100=""),"",IF(AND($E$3=6),'Marks Entry 6th'!R99,IF(AND($E$3=7),'Marks Entry 7th'!R99,"")))</f>
        <v/>
      </c>
      <c r="V100" s="68" t="str">
        <f>IF(OR($E100="",$G100=""),"",IF(AND($E$3=6),'Marks Entry 6th'!S99,IF(AND($E$3=7),'Marks Entry 7th'!S99,"")))</f>
        <v/>
      </c>
      <c r="W100" s="67" t="str">
        <f t="shared" si="98"/>
        <v/>
      </c>
      <c r="X100" s="63" t="str">
        <f t="shared" si="99"/>
        <v/>
      </c>
      <c r="Y100" s="109">
        <f t="shared" si="100"/>
        <v>0</v>
      </c>
      <c r="Z100" s="109" t="str">
        <f t="shared" si="101"/>
        <v/>
      </c>
      <c r="AA100" s="109" t="str">
        <f t="shared" si="102"/>
        <v/>
      </c>
      <c r="AB100" s="109" t="str">
        <f t="shared" si="103"/>
        <v/>
      </c>
      <c r="AC100" s="109" t="str">
        <f t="shared" si="104"/>
        <v/>
      </c>
      <c r="AD100" s="111" t="str">
        <f t="shared" si="105"/>
        <v/>
      </c>
      <c r="AE100" s="121" t="str">
        <f>IF(OR($E100="",$G100=""),"",IF(AND($E$3=6),'Marks Entry 6th'!T99,IF(AND($E$3=7),'Marks Entry 7th'!T99,"")))</f>
        <v/>
      </c>
      <c r="AF100" s="121" t="str">
        <f>IF(OR($E100="",$G100=""),"",IF(AND($E$3=6),'Marks Entry 6th'!U99,IF(AND($E$3=7),'Marks Entry 7th'!U99,"")))</f>
        <v/>
      </c>
      <c r="AG100" s="121" t="str">
        <f>IF(OR($E100="",$G100=""),"",IF(AND($E$3=6),'Marks Entry 6th'!V99,IF(AND($E$3=7),'Marks Entry 7th'!V99,"")))</f>
        <v/>
      </c>
      <c r="AH100" s="121" t="str">
        <f>IF(OR($E100="",$G100=""),"",IF(AND($E$3=6),'Marks Entry 6th'!W99,IF(AND($E$3=7),'Marks Entry 7th'!W99,"")))</f>
        <v/>
      </c>
      <c r="AI100" s="63" t="str">
        <f t="shared" si="106"/>
        <v/>
      </c>
      <c r="AJ100" s="121" t="str">
        <f>IF(OR($E100="",$G100=""),"",IF(AND($E$3=6),'Marks Entry 6th'!X99,IF(AND($E$3=7),'Marks Entry 7th'!X99,"")))</f>
        <v/>
      </c>
      <c r="AK100" s="121" t="str">
        <f>IF(OR($E100="",$G100=""),"",IF(AND($E$3=6),'Marks Entry 6th'!Y99,IF(AND($E$3=7),'Marks Entry 7th'!Y99,"")))</f>
        <v/>
      </c>
      <c r="AL100" s="66" t="str">
        <f t="shared" si="107"/>
        <v/>
      </c>
      <c r="AM100" s="63">
        <f t="shared" si="108"/>
        <v>0</v>
      </c>
      <c r="AN100" s="68" t="str">
        <f>IF(OR($E100="",$G100=""),"",IF(AND($E$3=6),'Marks Entry 6th'!Z99,IF(AND($E$3=7),'Marks Entry 7th'!Z99,"")))</f>
        <v/>
      </c>
      <c r="AO100" s="68" t="str">
        <f>IF(OR($E100="",$G100=""),"",IF(AND($E$3=6),'Marks Entry 6th'!AA99,IF(AND($E$3=7),'Marks Entry 7th'!AA99,"")))</f>
        <v/>
      </c>
      <c r="AP100" s="66" t="str">
        <f t="shared" si="109"/>
        <v/>
      </c>
      <c r="AQ100" s="63" t="str">
        <f t="shared" si="110"/>
        <v/>
      </c>
      <c r="AR100" s="109">
        <f t="shared" si="111"/>
        <v>0</v>
      </c>
      <c r="AS100" s="109" t="str">
        <f t="shared" si="112"/>
        <v/>
      </c>
      <c r="AT100" s="109" t="str">
        <f t="shared" si="113"/>
        <v/>
      </c>
      <c r="AU100" s="109" t="str">
        <f t="shared" si="114"/>
        <v/>
      </c>
      <c r="AV100" s="109" t="str">
        <f t="shared" si="115"/>
        <v/>
      </c>
      <c r="AW100" s="111" t="str">
        <f t="shared" si="116"/>
        <v/>
      </c>
      <c r="AX100" s="314" t="str">
        <f>IF(OR($E100="",$G100=""),"",IF(AND($E$3=6),'Marks Entry 6th'!AB99,IF(AND($E$3=7),'Marks Entry 7th'!AB99,"")))</f>
        <v/>
      </c>
      <c r="AY100" s="121" t="str">
        <f>IF(OR($E100="",$G100=""),"",IF(AND($E$3=6),'Marks Entry 6th'!AC99,IF(AND($E$3=7),'Marks Entry 7th'!AC99,"")))</f>
        <v/>
      </c>
      <c r="AZ100" s="121" t="str">
        <f>IF(OR($E100="",$G100=""),"",IF(AND($E$3=6),'Marks Entry 6th'!AD99,IF(AND($E$3=7),'Marks Entry 7th'!AD99,"")))</f>
        <v/>
      </c>
      <c r="BA100" s="121" t="str">
        <f>IF(OR($E100="",$G100=""),"",IF(AND($E$3=6),'Marks Entry 6th'!AE99,IF(AND($E$3=7),'Marks Entry 7th'!AE99,"")))</f>
        <v/>
      </c>
      <c r="BB100" s="121" t="str">
        <f>IF(OR($E100="",$G100=""),"",IF(AND($E$3=6),'Marks Entry 6th'!AF99,IF(AND($E$3=7),'Marks Entry 7th'!AF99,"")))</f>
        <v/>
      </c>
      <c r="BC100" s="63" t="str">
        <f t="shared" si="117"/>
        <v/>
      </c>
      <c r="BD100" s="121" t="str">
        <f>IF(OR($E100="",$G100=""),"",IF(AND($E$3=6),'Marks Entry 6th'!AG99,IF(AND($E$3=7),'Marks Entry 7th'!AG99,"")))</f>
        <v/>
      </c>
      <c r="BE100" s="121" t="str">
        <f>IF(OR($E100="",$G100=""),"",IF(AND($E$3=6),'Marks Entry 6th'!AH99,IF(AND($E$3=7),'Marks Entry 7th'!AH99,"")))</f>
        <v/>
      </c>
      <c r="BF100" s="66" t="str">
        <f t="shared" si="118"/>
        <v/>
      </c>
      <c r="BG100" s="63">
        <f t="shared" si="119"/>
        <v>0</v>
      </c>
      <c r="BH100" s="68" t="str">
        <f>IF(OR($E100="",$G100=""),"",IF(AND($E$3=6),'Marks Entry 6th'!AI99,IF(AND($E$3=7),'Marks Entry 7th'!AI99,"")))</f>
        <v/>
      </c>
      <c r="BI100" s="68" t="str">
        <f>IF(OR($E100="",$G100=""),"",IF(AND($E$3=6),'Marks Entry 6th'!AJ99,IF(AND($E$3=7),'Marks Entry 7th'!AJ99,"")))</f>
        <v/>
      </c>
      <c r="BJ100" s="66" t="str">
        <f t="shared" si="120"/>
        <v/>
      </c>
      <c r="BK100" s="63" t="str">
        <f t="shared" si="121"/>
        <v/>
      </c>
      <c r="BL100" s="109">
        <f t="shared" si="122"/>
        <v>0</v>
      </c>
      <c r="BM100" s="109" t="str">
        <f t="shared" si="123"/>
        <v/>
      </c>
      <c r="BN100" s="109" t="str">
        <f t="shared" si="124"/>
        <v/>
      </c>
      <c r="BO100" s="109" t="str">
        <f t="shared" si="125"/>
        <v/>
      </c>
      <c r="BP100" s="109" t="str">
        <f t="shared" si="126"/>
        <v/>
      </c>
      <c r="BQ100" s="111" t="str">
        <f t="shared" si="127"/>
        <v/>
      </c>
      <c r="BR100" s="121" t="str">
        <f>IF(OR($E100="",$G100=""),"",IF(AND($E$3=6),'Marks Entry 6th'!AK99,IF(AND($E$3=7),'Marks Entry 7th'!AK99,"")))</f>
        <v/>
      </c>
      <c r="BS100" s="121" t="str">
        <f>IF(OR($E100="",$G100=""),"",IF(AND($E$3=6),'Marks Entry 6th'!AL99,IF(AND($E$3=7),'Marks Entry 7th'!AL99,"")))</f>
        <v/>
      </c>
      <c r="BT100" s="121" t="str">
        <f>IF(OR($E100="",$G100=""),"",IF(AND($E$3=6),'Marks Entry 6th'!AM99,IF(AND($E$3=7),'Marks Entry 7th'!AM99,"")))</f>
        <v/>
      </c>
      <c r="BU100" s="121" t="str">
        <f>IF(OR($E100="",$G100=""),"",IF(AND($E$3=6),'Marks Entry 6th'!AN99,IF(AND($E$3=7),'Marks Entry 7th'!AN99,"")))</f>
        <v/>
      </c>
      <c r="BV100" s="63" t="str">
        <f t="shared" si="128"/>
        <v/>
      </c>
      <c r="BW100" s="121" t="str">
        <f>IF(OR($E100="",$G100=""),"",IF(AND($E$3=6),'Marks Entry 6th'!AO99,IF(AND($E$3=7),'Marks Entry 7th'!AO99,"")))</f>
        <v/>
      </c>
      <c r="BX100" s="121" t="str">
        <f>IF(OR($E100="",$G100=""),"",IF(AND($E$3=6),'Marks Entry 6th'!AP99,IF(AND($E$3=7),'Marks Entry 7th'!AP99,"")))</f>
        <v/>
      </c>
      <c r="BY100" s="66" t="str">
        <f t="shared" si="129"/>
        <v/>
      </c>
      <c r="BZ100" s="63">
        <f t="shared" si="130"/>
        <v>0</v>
      </c>
      <c r="CA100" s="68" t="str">
        <f>IF(OR($E100="",$G100=""),"",IF(AND($E$3=6),'Marks Entry 6th'!AQ99,IF(AND($E$3=7),'Marks Entry 7th'!AQ99,"")))</f>
        <v/>
      </c>
      <c r="CB100" s="68" t="str">
        <f>IF(OR($E100="",$G100=""),"",IF(AND($E$3=6),'Marks Entry 6th'!AR99,IF(AND($E$3=7),'Marks Entry 7th'!AR99,"")))</f>
        <v/>
      </c>
      <c r="CC100" s="66" t="str">
        <f t="shared" si="131"/>
        <v/>
      </c>
      <c r="CD100" s="63" t="str">
        <f t="shared" si="132"/>
        <v/>
      </c>
      <c r="CE100" s="109">
        <f t="shared" si="133"/>
        <v>0</v>
      </c>
      <c r="CF100" s="109" t="str">
        <f t="shared" si="134"/>
        <v/>
      </c>
      <c r="CG100" s="109" t="str">
        <f t="shared" si="135"/>
        <v/>
      </c>
      <c r="CH100" s="109" t="str">
        <f t="shared" si="136"/>
        <v/>
      </c>
      <c r="CI100" s="109" t="str">
        <f t="shared" si="137"/>
        <v/>
      </c>
      <c r="CJ100" s="111" t="str">
        <f t="shared" si="138"/>
        <v/>
      </c>
      <c r="CK100" s="121" t="str">
        <f>IF(OR($E100="",$G100=""),"",IF(AND($E$3=6),'Marks Entry 6th'!AS99,IF(AND($E$3=7),'Marks Entry 7th'!AS99,"")))</f>
        <v/>
      </c>
      <c r="CL100" s="121" t="str">
        <f>IF(OR($E100="",$G100=""),"",IF(AND($E$3=6),'Marks Entry 6th'!AT99,IF(AND($E$3=7),'Marks Entry 7th'!AT99,"")))</f>
        <v/>
      </c>
      <c r="CM100" s="121" t="str">
        <f>IF(OR($E100="",$G100=""),"",IF(AND($E$3=6),'Marks Entry 6th'!AU99,IF(AND($E$3=7),'Marks Entry 7th'!AU99,"")))</f>
        <v/>
      </c>
      <c r="CN100" s="121" t="str">
        <f>IF(OR($E100="",$G100=""),"",IF(AND($E$3=6),'Marks Entry 6th'!AV99,IF(AND($E$3=7),'Marks Entry 7th'!AV99,"")))</f>
        <v/>
      </c>
      <c r="CO100" s="63" t="str">
        <f t="shared" si="139"/>
        <v/>
      </c>
      <c r="CP100" s="121" t="str">
        <f>IF(OR($E100="",$G100=""),"",IF(AND($E$3=6),'Marks Entry 6th'!AW99,IF(AND($E$3=7),'Marks Entry 7th'!AW99,"")))</f>
        <v/>
      </c>
      <c r="CQ100" s="121" t="str">
        <f>IF(OR($E100="",$G100=""),"",IF(AND($E$3=6),'Marks Entry 6th'!AX99,IF(AND($E$3=7),'Marks Entry 7th'!AX99,"")))</f>
        <v/>
      </c>
      <c r="CR100" s="66" t="str">
        <f t="shared" si="140"/>
        <v/>
      </c>
      <c r="CS100" s="63">
        <f t="shared" si="141"/>
        <v>0</v>
      </c>
      <c r="CT100" s="68" t="str">
        <f>IF(OR($E100="",$G100=""),"",IF(AND($E$3=6),'Marks Entry 6th'!AY99,IF(AND($E$3=7),'Marks Entry 7th'!AY99,"")))</f>
        <v/>
      </c>
      <c r="CU100" s="68" t="str">
        <f>IF(OR($E100="",$G100=""),"",IF(AND($E$3=6),'Marks Entry 6th'!AZ99,IF(AND($E$3=7),'Marks Entry 7th'!AZ99,"")))</f>
        <v/>
      </c>
      <c r="CV100" s="66" t="str">
        <f t="shared" si="142"/>
        <v/>
      </c>
      <c r="CW100" s="63" t="str">
        <f t="shared" si="143"/>
        <v/>
      </c>
      <c r="CX100" s="109">
        <f t="shared" si="144"/>
        <v>0</v>
      </c>
      <c r="CY100" s="109" t="str">
        <f t="shared" si="145"/>
        <v/>
      </c>
      <c r="CZ100" s="109" t="str">
        <f t="shared" si="146"/>
        <v/>
      </c>
      <c r="DA100" s="109" t="str">
        <f t="shared" si="147"/>
        <v/>
      </c>
      <c r="DB100" s="109" t="str">
        <f t="shared" si="148"/>
        <v/>
      </c>
      <c r="DC100" s="111" t="str">
        <f t="shared" si="149"/>
        <v/>
      </c>
      <c r="DD100" s="121" t="str">
        <f>IF(OR($E100="",$G100=""),"",IF(AND($E$3=6),'Marks Entry 6th'!BA99,IF(AND($E$3=7),'Marks Entry 7th'!BA99,"")))</f>
        <v/>
      </c>
      <c r="DE100" s="121" t="str">
        <f>IF(OR($E100="",$G100=""),"",IF(AND($E$3=6),'Marks Entry 6th'!BB99,IF(AND($E$3=7),'Marks Entry 7th'!BB99,"")))</f>
        <v/>
      </c>
      <c r="DF100" s="121" t="str">
        <f>IF(OR($E100="",$G100=""),"",IF(AND($E$3=6),'Marks Entry 6th'!BC99,IF(AND($E$3=7),'Marks Entry 7th'!BC99,"")))</f>
        <v/>
      </c>
      <c r="DG100" s="121" t="str">
        <f>IF(OR($E100="",$G100=""),"",IF(AND($E$3=6),'Marks Entry 6th'!BD99,IF(AND($E$3=7),'Marks Entry 7th'!BD99,"")))</f>
        <v/>
      </c>
      <c r="DH100" s="63" t="str">
        <f t="shared" si="150"/>
        <v/>
      </c>
      <c r="DI100" s="121" t="str">
        <f>IF(OR($E100="",$G100=""),"",IF(AND($E$3=6),'Marks Entry 6th'!BE99,IF(AND($E$3=7),'Marks Entry 7th'!BE99,"")))</f>
        <v/>
      </c>
      <c r="DJ100" s="121" t="str">
        <f>IF(OR($E100="",$G100=""),"",IF(AND($E$3=6),'Marks Entry 6th'!BF99,IF(AND($E$3=7),'Marks Entry 7th'!BF99,"")))</f>
        <v/>
      </c>
      <c r="DK100" s="66" t="str">
        <f t="shared" si="151"/>
        <v/>
      </c>
      <c r="DL100" s="63">
        <f t="shared" si="152"/>
        <v>0</v>
      </c>
      <c r="DM100" s="68" t="str">
        <f>IF(OR($E100="",$G100=""),"",IF(AND($E$3=6),'Marks Entry 6th'!BG99,IF(AND($E$3=7),'Marks Entry 7th'!BG99,"")))</f>
        <v/>
      </c>
      <c r="DN100" s="68" t="str">
        <f>IF(OR($E100="",$G100=""),"",IF(AND($E$3=6),'Marks Entry 6th'!BH99,IF(AND($E$3=7),'Marks Entry 7th'!BH99,"")))</f>
        <v/>
      </c>
      <c r="DO100" s="66" t="str">
        <f t="shared" si="153"/>
        <v/>
      </c>
      <c r="DP100" s="63" t="str">
        <f t="shared" si="154"/>
        <v/>
      </c>
      <c r="DQ100" s="109">
        <f t="shared" si="155"/>
        <v>0</v>
      </c>
      <c r="DR100" s="109" t="str">
        <f t="shared" si="156"/>
        <v/>
      </c>
      <c r="DS100" s="109" t="str">
        <f t="shared" si="157"/>
        <v/>
      </c>
      <c r="DT100" s="109" t="str">
        <f t="shared" si="158"/>
        <v/>
      </c>
      <c r="DU100" s="109" t="str">
        <f t="shared" si="159"/>
        <v/>
      </c>
      <c r="DV100" s="111" t="str">
        <f t="shared" si="160"/>
        <v/>
      </c>
      <c r="DW100" s="53" t="str">
        <f>IF(OR($E100="",$G100=""),"",IF(AND($E$3=6),'Marks Entry 6th'!BI99,IF(AND($E$3=7),'Marks Entry 7th'!BI99,"")))</f>
        <v/>
      </c>
      <c r="DX100" s="53" t="str">
        <f>IF(OR($E100="",$G100=""),"",IF(AND($E$3=6),'Marks Entry 6th'!BJ99,IF(AND($E$3=7),'Marks Entry 7th'!BJ99,"")))</f>
        <v/>
      </c>
      <c r="DY100" s="53" t="str">
        <f>IF(OR($E100="",$G100=""),"",IF(AND($E$3=6),'Marks Entry 6th'!BK99,IF(AND($E$3=7),'Marks Entry 7th'!BK99,"")))</f>
        <v/>
      </c>
      <c r="DZ100" s="53" t="str">
        <f>IF(OR($E100="",$G100=""),"",IF(AND($E$3=6),'Marks Entry 6th'!BL99,IF(AND($E$3=7),'Marks Entry 7th'!BL99,"")))</f>
        <v/>
      </c>
      <c r="EA100" s="53" t="str">
        <f>IF(OR($E100="",$G100=""),"",IF(AND($E$3=6),'Marks Entry 6th'!BM99,IF(AND($E$3=7),'Marks Entry 7th'!BM99,"")))</f>
        <v/>
      </c>
      <c r="EB100" s="122" t="str">
        <f t="shared" si="161"/>
        <v/>
      </c>
      <c r="EC100" s="123">
        <f t="shared" si="162"/>
        <v>0</v>
      </c>
      <c r="ED100" s="123" t="str">
        <f t="shared" si="163"/>
        <v/>
      </c>
      <c r="EE100" s="123" t="str">
        <f t="shared" si="164"/>
        <v/>
      </c>
      <c r="EF100" s="110" t="str">
        <f t="shared" si="165"/>
        <v/>
      </c>
      <c r="EG100" s="53" t="str">
        <f>IF(OR($E100="",$G100=""),"",IF(AND($E$3=6),'Marks Entry 6th'!BN99,IF(AND($E$3=7),'Marks Entry 7th'!BN99,"")))</f>
        <v/>
      </c>
      <c r="EH100" s="53" t="str">
        <f>IF(OR($E100="",$G100=""),"",IF(AND($E$3=6),'Marks Entry 6th'!BO99,IF(AND($E$3=7),'Marks Entry 7th'!BO99,"")))</f>
        <v/>
      </c>
      <c r="EI100" s="53" t="str">
        <f>IF(OR($E100="",$G100=""),"",IF(AND($E$3=6),'Marks Entry 6th'!BP99,IF(AND($E$3=7),'Marks Entry 7th'!BP99,"")))</f>
        <v/>
      </c>
      <c r="EJ100" s="53" t="str">
        <f>IF(OR($E100="",$G100=""),"",IF(AND($E$3=6),'Marks Entry 6th'!BQ99,IF(AND($E$3=7),'Marks Entry 7th'!BQ99,"")))</f>
        <v/>
      </c>
      <c r="EK100" s="53" t="str">
        <f>IF(OR($E100="",$G100=""),"",IF(AND($E$3=6),'Marks Entry 6th'!BR99,IF(AND($E$3=7),'Marks Entry 7th'!BR99,"")))</f>
        <v/>
      </c>
      <c r="EL100" s="122" t="str">
        <f t="shared" si="166"/>
        <v/>
      </c>
      <c r="EM100" s="123">
        <f t="shared" si="167"/>
        <v>0</v>
      </c>
      <c r="EN100" s="123" t="str">
        <f t="shared" si="168"/>
        <v/>
      </c>
      <c r="EO100" s="123" t="str">
        <f t="shared" si="169"/>
        <v/>
      </c>
      <c r="EP100" s="110" t="str">
        <f t="shared" si="170"/>
        <v/>
      </c>
      <c r="EQ100" s="53" t="str">
        <f>IF(OR($E100="",$G100=""),"",IF(AND($E$3=6),'Marks Entry 6th'!BS99,IF(AND($E$3=7),'Marks Entry 7th'!BS99,"")))</f>
        <v/>
      </c>
      <c r="ER100" s="53" t="str">
        <f>IF(OR($E100="",$G100=""),"",IF(AND($E$3=6),'Marks Entry 6th'!BT99,IF(AND($E$3=7),'Marks Entry 7th'!BT99,"")))</f>
        <v/>
      </c>
      <c r="ES100" s="53" t="str">
        <f>IF(OR($E100="",$G100=""),"",IF(AND($E$3=6),'Marks Entry 6th'!BU99,IF(AND($E$3=7),'Marks Entry 7th'!BU99,"")))</f>
        <v/>
      </c>
      <c r="ET100" s="53" t="str">
        <f>IF(OR($E100="",$G100=""),"",IF(AND($E$3=6),'Marks Entry 6th'!BV99,IF(AND($E$3=7),'Marks Entry 7th'!BV99,"")))</f>
        <v/>
      </c>
      <c r="EU100" s="53" t="str">
        <f>IF(OR($E100="",$G100=""),"",IF(AND($E$3=6),'Marks Entry 6th'!BW99,IF(AND($E$3=7),'Marks Entry 7th'!BW99,"")))</f>
        <v/>
      </c>
      <c r="EV100" s="122" t="str">
        <f t="shared" si="171"/>
        <v/>
      </c>
      <c r="EW100" s="123">
        <f t="shared" si="172"/>
        <v>0</v>
      </c>
      <c r="EX100" s="123" t="str">
        <f t="shared" si="173"/>
        <v/>
      </c>
      <c r="EY100" s="123" t="str">
        <f t="shared" si="174"/>
        <v/>
      </c>
      <c r="EZ100" s="110" t="str">
        <f t="shared" si="175"/>
        <v/>
      </c>
      <c r="FA100" s="373" t="str">
        <f>IF(OR($E100="",$G100=""),"",IF(AND('Marks Entry 6th'!BX99="",'Marks Entry 7th'!BX99=""),"",IF(AND($E$3=6),'Marks Entry 6th'!BX99,IF(AND($E$3=7),'Marks Entry 7th'!BX99,""))))</f>
        <v/>
      </c>
      <c r="FB100" s="373" t="str">
        <f>IF(OR($E100="",$G100=""),"",IF(AND('Marks Entry 6th'!BY99="",'Marks Entry 7th'!BY99=""),"",IF(AND($E$3=6),'Marks Entry 6th'!BY99,IF(AND($E$3=7),'Marks Entry 7th'!BY99,""))))</f>
        <v/>
      </c>
      <c r="FC100" s="374" t="str">
        <f t="shared" si="176"/>
        <v/>
      </c>
      <c r="FD100" s="110" t="str">
        <f t="shared" si="177"/>
        <v/>
      </c>
      <c r="FE100" s="373" t="str">
        <f>IF(OR($E100="",$G100=""),"",IF(AND('Marks Entry 6th'!BZ99="",'Marks Entry 7th'!BZ99=""),"",IF(AND($E$3=6),'Marks Entry 6th'!BZ99,IF(AND($E$3=7),'Marks Entry 7th'!BZ99,""))))</f>
        <v/>
      </c>
      <c r="FF100" s="373" t="str">
        <f>IF(OR($E100="",$G100=""),"",IF(AND('Marks Entry 6th'!CA99="",'Marks Entry 7th'!CA99=""),"",IF(AND($E$3=6),'Marks Entry 6th'!CA99,IF(AND($E$3=7),'Marks Entry 7th'!CA99,""))))</f>
        <v/>
      </c>
      <c r="FG100" s="374" t="str">
        <f t="shared" si="178"/>
        <v/>
      </c>
      <c r="FH100" s="110" t="str">
        <f t="shared" si="179"/>
        <v/>
      </c>
      <c r="FI100" s="79" t="str">
        <f t="shared" si="180"/>
        <v/>
      </c>
      <c r="FJ100" s="335" t="str">
        <f t="shared" si="181"/>
        <v/>
      </c>
      <c r="FK100" s="85" t="str">
        <f t="shared" si="182"/>
        <v/>
      </c>
      <c r="FL100" s="226" t="str">
        <f t="shared" si="183"/>
        <v/>
      </c>
      <c r="FM100" s="86" t="str">
        <f t="shared" si="184"/>
        <v/>
      </c>
      <c r="FN100" s="334" t="str">
        <f>IFERROR(IF(B100="NSO","NSO",IF(OR(D100="",G100="",F100=""),"",IF(AND(FJ100&gt;=36,'Master sheet'!$D$11="Hindi"),"कक्षा क्रमोन्नत",IF(AND(FJ100&gt;=36,'Master sheet'!$D$11="English"),"Promoted",IF(AND(FJ100&lt;36,'Master sheet'!$D$11="Hindi"),"पुनः परीक्षा","Re-Exam"))))),"")</f>
        <v/>
      </c>
      <c r="FO100" s="54" t="str">
        <f>IF(OR($E100="",$G100=""),"",IF(AND($E$3=6,'Marks Entry 6th'!CB99=""),"",IF(AND($E$3=7,'Marks Entry 7th'!CB99=""),"",IF(AND($E$3=6),'Marks Entry 6th'!CB99,IF(AND($E$3=7),'Marks Entry 7th'!CB99,"")))))</f>
        <v/>
      </c>
      <c r="FP100" s="54" t="str">
        <f>IF(OR($E100="",$G100=""),"",IF(AND($E$3=6,'Marks Entry 6th'!CC99=""),"",IF(AND($E$3=7,'Marks Entry 7th'!CC99=""),"",IF(AND($E$3=6),'Marks Entry 6th'!CC99,IF(AND($E$3=7),'Marks Entry 7th'!CC99,"")))))</f>
        <v/>
      </c>
      <c r="FQ100" s="55"/>
      <c r="FY100" s="57">
        <f>IF(AND($E$3=6),'Marks Entry 6th'!I99,IF(AND($E$3=7),'Marks Entry 7th'!I99,""))</f>
        <v>0</v>
      </c>
      <c r="FZ100" s="57">
        <f t="shared" si="185"/>
        <v>0</v>
      </c>
    </row>
    <row r="101" spans="1:182" ht="18.95" customHeight="1">
      <c r="A101" s="69">
        <v>94</v>
      </c>
      <c r="B101" s="69" t="str">
        <f>IF(OR(FY101=0,FY101=""),"",IF(AND($E$3=6),'Marks Entry 6th'!I100,IF(AND($E$3=7),'Marks Entry 7th'!I100,"")))</f>
        <v/>
      </c>
      <c r="C101" s="70" t="str">
        <f>IF(OR(B101=0,B101=""),"",IF(AND($E$3=6,'Marks Entry 6th'!B100=""),"",IF(AND($E$3=7,'Marks Entry 7th'!B100=""),"",IF(AND($E$3=6,'Marks Entry 6th'!B100),'Marks Entry 6th'!B100,IF(AND($E$3=7),'Marks Entry 7th'!B100,"")))))</f>
        <v/>
      </c>
      <c r="D101" s="70" t="str">
        <f>IF(OR(B101=0,B101=""),"",IF(AND($E$3=6,'Marks Entry 6th'!C100=""),"",IF(AND($E$3=7,'Marks Entry 7th'!C100=""),"",IF(AND($E$3=6),'Marks Entry 6th'!C100,IF(AND($E$3=7),'Marks Entry 7th'!C100,"")))))</f>
        <v/>
      </c>
      <c r="E101" s="307" t="str">
        <f>IF(OR(B101=0,B101=""),"",IF(AND($E$3=6,'Marks Entry 6th'!E100=""),"",IF(AND($E$3=7,'Marks Entry 7th'!E100=""),"",IF(AND($E$3=6),'Marks Entry 6th'!E100,IF(AND($E$3=7),'Marks Entry 7th'!E100,"")))))</f>
        <v/>
      </c>
      <c r="F101" s="70" t="str">
        <f>IF(OR(B101=0,B101=""),"",IF(AND($E$3=6,'Marks Entry 6th'!D100=""),"",IF(AND($E$3=7,'Marks Entry 7th'!D100=""),"",IF(AND($E$3=6),'Marks Entry 6th'!D100,IF(AND($E$3=7),'Marks Entry 7th'!D100,"")))))</f>
        <v/>
      </c>
      <c r="G101" s="306" t="str">
        <f>IF(OR(B101=0,B101=""),"",IF(AND($E$3=6,'Marks Entry 6th'!F100=""),"",IF(AND($E$3=7,'Marks Entry 7th'!F100=""),"",IF(AND($E$3=6),UPPER('Marks Entry 6th'!F100),IF(AND($E$3=7),UPPER('Marks Entry 7th'!F100),"")))))</f>
        <v/>
      </c>
      <c r="H101" s="306" t="str">
        <f>IF(OR(B101=0,B101=""),"",IF(AND($E$3=6,'Marks Entry 6th'!G100=""),"",IF(AND($E$3=7,'Marks Entry 7th'!G100=""),"",IF(AND($E$3=6),UPPER('Marks Entry 6th'!G100),IF(AND($E$3=7),UPPER('Marks Entry 7th'!G100),"")))))</f>
        <v/>
      </c>
      <c r="I101" s="306" t="str">
        <f>IF(OR(B101=0,B101=""),"",IF(AND($E$3=6,'Marks Entry 6th'!H100=""),"",IF(AND($E$3=7,'Marks Entry 7th'!H100=""),"",IF(AND($E$3=6),UPPER('Marks Entry 6th'!H100),IF(AND($E$3=7),UPPER('Marks Entry 7th'!H100),"")))))</f>
        <v/>
      </c>
      <c r="J101" s="65" t="str">
        <f>IF(OR(B101=0,B101=""),"",IF(AND($E$3=6,'Marks Entry 6th'!J100=""),"",IF(AND($E$3=7,'Marks Entry 7th'!J100=""),"",IF(AND($E$3=6),'Marks Entry 6th'!J100,IF(AND($E$3=7),'Marks Entry 7th'!J100,"")))))</f>
        <v/>
      </c>
      <c r="K101" s="65" t="str">
        <f>IF(OR(B101=0,B101=""),"",IF(AND($E$3=6,'Marks Entry 6th'!K100=""),"",IF(AND($E$3=7,'Marks Entry 7th'!K100=""),"",IF(AND($E$3=6),'Marks Entry 6th'!K100,IF(AND($E$3=7),'Marks Entry 7th'!K100,"")))))</f>
        <v/>
      </c>
      <c r="L101" s="121" t="str">
        <f>IF(OR($E101="",$G101=""),"",IF(AND($E$3=6),'Marks Entry 6th'!L100,IF(AND($E$3=7),'Marks Entry 7th'!L100,"")))</f>
        <v/>
      </c>
      <c r="M101" s="121" t="str">
        <f>IF(OR($E101="",$G101=""),"",IF(AND($E$3=6),'Marks Entry 6th'!M100,IF(AND($E$3=7),'Marks Entry 7th'!M100,"")))</f>
        <v/>
      </c>
      <c r="N101" s="121" t="str">
        <f>IF(OR($E101="",$G101=""),"",IF(AND($E$3=6),'Marks Entry 6th'!N100,IF(AND($E$3=7),'Marks Entry 7th'!N100,"")))</f>
        <v/>
      </c>
      <c r="O101" s="121" t="str">
        <f>IF(OR($E101="",$G101=""),"",IF(AND($E$3=6),'Marks Entry 6th'!O100,IF(AND($E$3=7),'Marks Entry 7th'!O100,"")))</f>
        <v/>
      </c>
      <c r="P101" s="63" t="str">
        <f t="shared" si="95"/>
        <v/>
      </c>
      <c r="Q101" s="121" t="str">
        <f>IF(OR($E101="",$G101=""),"",IF(AND($E$3=6),'Marks Entry 6th'!P100,IF(AND($E$3=7),'Marks Entry 7th'!P100,"")))</f>
        <v/>
      </c>
      <c r="R101" s="121" t="str">
        <f>IF(OR($E101="",$G101=""),"",IF(AND($E$3=6),'Marks Entry 6th'!Q100,IF(AND($E$3=7),'Marks Entry 7th'!Q100,"")))</f>
        <v/>
      </c>
      <c r="S101" s="66" t="str">
        <f t="shared" si="96"/>
        <v/>
      </c>
      <c r="T101" s="63">
        <f t="shared" si="97"/>
        <v>0</v>
      </c>
      <c r="U101" s="68" t="str">
        <f>IF(OR($E101="",$G101=""),"",IF(AND($E$3=6),'Marks Entry 6th'!R100,IF(AND($E$3=7),'Marks Entry 7th'!R100,"")))</f>
        <v/>
      </c>
      <c r="V101" s="68" t="str">
        <f>IF(OR($E101="",$G101=""),"",IF(AND($E$3=6),'Marks Entry 6th'!S100,IF(AND($E$3=7),'Marks Entry 7th'!S100,"")))</f>
        <v/>
      </c>
      <c r="W101" s="67" t="str">
        <f t="shared" si="98"/>
        <v/>
      </c>
      <c r="X101" s="63" t="str">
        <f t="shared" si="99"/>
        <v/>
      </c>
      <c r="Y101" s="109">
        <f t="shared" si="100"/>
        <v>0</v>
      </c>
      <c r="Z101" s="109" t="str">
        <f t="shared" si="101"/>
        <v/>
      </c>
      <c r="AA101" s="109" t="str">
        <f t="shared" si="102"/>
        <v/>
      </c>
      <c r="AB101" s="109" t="str">
        <f t="shared" si="103"/>
        <v/>
      </c>
      <c r="AC101" s="109" t="str">
        <f t="shared" si="104"/>
        <v/>
      </c>
      <c r="AD101" s="111" t="str">
        <f t="shared" si="105"/>
        <v/>
      </c>
      <c r="AE101" s="121" t="str">
        <f>IF(OR($E101="",$G101=""),"",IF(AND($E$3=6),'Marks Entry 6th'!T100,IF(AND($E$3=7),'Marks Entry 7th'!T100,"")))</f>
        <v/>
      </c>
      <c r="AF101" s="121" t="str">
        <f>IF(OR($E101="",$G101=""),"",IF(AND($E$3=6),'Marks Entry 6th'!U100,IF(AND($E$3=7),'Marks Entry 7th'!U100,"")))</f>
        <v/>
      </c>
      <c r="AG101" s="121" t="str">
        <f>IF(OR($E101="",$G101=""),"",IF(AND($E$3=6),'Marks Entry 6th'!V100,IF(AND($E$3=7),'Marks Entry 7th'!V100,"")))</f>
        <v/>
      </c>
      <c r="AH101" s="121" t="str">
        <f>IF(OR($E101="",$G101=""),"",IF(AND($E$3=6),'Marks Entry 6th'!W100,IF(AND($E$3=7),'Marks Entry 7th'!W100,"")))</f>
        <v/>
      </c>
      <c r="AI101" s="63" t="str">
        <f t="shared" si="106"/>
        <v/>
      </c>
      <c r="AJ101" s="121" t="str">
        <f>IF(OR($E101="",$G101=""),"",IF(AND($E$3=6),'Marks Entry 6th'!X100,IF(AND($E$3=7),'Marks Entry 7th'!X100,"")))</f>
        <v/>
      </c>
      <c r="AK101" s="121" t="str">
        <f>IF(OR($E101="",$G101=""),"",IF(AND($E$3=6),'Marks Entry 6th'!Y100,IF(AND($E$3=7),'Marks Entry 7th'!Y100,"")))</f>
        <v/>
      </c>
      <c r="AL101" s="66" t="str">
        <f t="shared" si="107"/>
        <v/>
      </c>
      <c r="AM101" s="63">
        <f t="shared" si="108"/>
        <v>0</v>
      </c>
      <c r="AN101" s="68" t="str">
        <f>IF(OR($E101="",$G101=""),"",IF(AND($E$3=6),'Marks Entry 6th'!Z100,IF(AND($E$3=7),'Marks Entry 7th'!Z100,"")))</f>
        <v/>
      </c>
      <c r="AO101" s="68" t="str">
        <f>IF(OR($E101="",$G101=""),"",IF(AND($E$3=6),'Marks Entry 6th'!AA100,IF(AND($E$3=7),'Marks Entry 7th'!AA100,"")))</f>
        <v/>
      </c>
      <c r="AP101" s="66" t="str">
        <f t="shared" si="109"/>
        <v/>
      </c>
      <c r="AQ101" s="63" t="str">
        <f t="shared" si="110"/>
        <v/>
      </c>
      <c r="AR101" s="109">
        <f t="shared" si="111"/>
        <v>0</v>
      </c>
      <c r="AS101" s="109" t="str">
        <f t="shared" si="112"/>
        <v/>
      </c>
      <c r="AT101" s="109" t="str">
        <f t="shared" si="113"/>
        <v/>
      </c>
      <c r="AU101" s="109" t="str">
        <f t="shared" si="114"/>
        <v/>
      </c>
      <c r="AV101" s="109" t="str">
        <f t="shared" si="115"/>
        <v/>
      </c>
      <c r="AW101" s="111" t="str">
        <f t="shared" si="116"/>
        <v/>
      </c>
      <c r="AX101" s="314" t="str">
        <f>IF(OR($E101="",$G101=""),"",IF(AND($E$3=6),'Marks Entry 6th'!AB100,IF(AND($E$3=7),'Marks Entry 7th'!AB100,"")))</f>
        <v/>
      </c>
      <c r="AY101" s="121" t="str">
        <f>IF(OR($E101="",$G101=""),"",IF(AND($E$3=6),'Marks Entry 6th'!AC100,IF(AND($E$3=7),'Marks Entry 7th'!AC100,"")))</f>
        <v/>
      </c>
      <c r="AZ101" s="121" t="str">
        <f>IF(OR($E101="",$G101=""),"",IF(AND($E$3=6),'Marks Entry 6th'!AD100,IF(AND($E$3=7),'Marks Entry 7th'!AD100,"")))</f>
        <v/>
      </c>
      <c r="BA101" s="121" t="str">
        <f>IF(OR($E101="",$G101=""),"",IF(AND($E$3=6),'Marks Entry 6th'!AE100,IF(AND($E$3=7),'Marks Entry 7th'!AE100,"")))</f>
        <v/>
      </c>
      <c r="BB101" s="121" t="str">
        <f>IF(OR($E101="",$G101=""),"",IF(AND($E$3=6),'Marks Entry 6th'!AF100,IF(AND($E$3=7),'Marks Entry 7th'!AF100,"")))</f>
        <v/>
      </c>
      <c r="BC101" s="63" t="str">
        <f t="shared" si="117"/>
        <v/>
      </c>
      <c r="BD101" s="121" t="str">
        <f>IF(OR($E101="",$G101=""),"",IF(AND($E$3=6),'Marks Entry 6th'!AG100,IF(AND($E$3=7),'Marks Entry 7th'!AG100,"")))</f>
        <v/>
      </c>
      <c r="BE101" s="121" t="str">
        <f>IF(OR($E101="",$G101=""),"",IF(AND($E$3=6),'Marks Entry 6th'!AH100,IF(AND($E$3=7),'Marks Entry 7th'!AH100,"")))</f>
        <v/>
      </c>
      <c r="BF101" s="66" t="str">
        <f t="shared" si="118"/>
        <v/>
      </c>
      <c r="BG101" s="63">
        <f t="shared" si="119"/>
        <v>0</v>
      </c>
      <c r="BH101" s="68" t="str">
        <f>IF(OR($E101="",$G101=""),"",IF(AND($E$3=6),'Marks Entry 6th'!AI100,IF(AND($E$3=7),'Marks Entry 7th'!AI100,"")))</f>
        <v/>
      </c>
      <c r="BI101" s="68" t="str">
        <f>IF(OR($E101="",$G101=""),"",IF(AND($E$3=6),'Marks Entry 6th'!AJ100,IF(AND($E$3=7),'Marks Entry 7th'!AJ100,"")))</f>
        <v/>
      </c>
      <c r="BJ101" s="66" t="str">
        <f t="shared" si="120"/>
        <v/>
      </c>
      <c r="BK101" s="63" t="str">
        <f t="shared" si="121"/>
        <v/>
      </c>
      <c r="BL101" s="109">
        <f t="shared" si="122"/>
        <v>0</v>
      </c>
      <c r="BM101" s="109" t="str">
        <f t="shared" si="123"/>
        <v/>
      </c>
      <c r="BN101" s="109" t="str">
        <f t="shared" si="124"/>
        <v/>
      </c>
      <c r="BO101" s="109" t="str">
        <f t="shared" si="125"/>
        <v/>
      </c>
      <c r="BP101" s="109" t="str">
        <f t="shared" si="126"/>
        <v/>
      </c>
      <c r="BQ101" s="111" t="str">
        <f t="shared" si="127"/>
        <v/>
      </c>
      <c r="BR101" s="121" t="str">
        <f>IF(OR($E101="",$G101=""),"",IF(AND($E$3=6),'Marks Entry 6th'!AK100,IF(AND($E$3=7),'Marks Entry 7th'!AK100,"")))</f>
        <v/>
      </c>
      <c r="BS101" s="121" t="str">
        <f>IF(OR($E101="",$G101=""),"",IF(AND($E$3=6),'Marks Entry 6th'!AL100,IF(AND($E$3=7),'Marks Entry 7th'!AL100,"")))</f>
        <v/>
      </c>
      <c r="BT101" s="121" t="str">
        <f>IF(OR($E101="",$G101=""),"",IF(AND($E$3=6),'Marks Entry 6th'!AM100,IF(AND($E$3=7),'Marks Entry 7th'!AM100,"")))</f>
        <v/>
      </c>
      <c r="BU101" s="121" t="str">
        <f>IF(OR($E101="",$G101=""),"",IF(AND($E$3=6),'Marks Entry 6th'!AN100,IF(AND($E$3=7),'Marks Entry 7th'!AN100,"")))</f>
        <v/>
      </c>
      <c r="BV101" s="63" t="str">
        <f t="shared" si="128"/>
        <v/>
      </c>
      <c r="BW101" s="121" t="str">
        <f>IF(OR($E101="",$G101=""),"",IF(AND($E$3=6),'Marks Entry 6th'!AO100,IF(AND($E$3=7),'Marks Entry 7th'!AO100,"")))</f>
        <v/>
      </c>
      <c r="BX101" s="121" t="str">
        <f>IF(OR($E101="",$G101=""),"",IF(AND($E$3=6),'Marks Entry 6th'!AP100,IF(AND($E$3=7),'Marks Entry 7th'!AP100,"")))</f>
        <v/>
      </c>
      <c r="BY101" s="66" t="str">
        <f t="shared" si="129"/>
        <v/>
      </c>
      <c r="BZ101" s="63">
        <f t="shared" si="130"/>
        <v>0</v>
      </c>
      <c r="CA101" s="68" t="str">
        <f>IF(OR($E101="",$G101=""),"",IF(AND($E$3=6),'Marks Entry 6th'!AQ100,IF(AND($E$3=7),'Marks Entry 7th'!AQ100,"")))</f>
        <v/>
      </c>
      <c r="CB101" s="68" t="str">
        <f>IF(OR($E101="",$G101=""),"",IF(AND($E$3=6),'Marks Entry 6th'!AR100,IF(AND($E$3=7),'Marks Entry 7th'!AR100,"")))</f>
        <v/>
      </c>
      <c r="CC101" s="66" t="str">
        <f t="shared" si="131"/>
        <v/>
      </c>
      <c r="CD101" s="63" t="str">
        <f t="shared" si="132"/>
        <v/>
      </c>
      <c r="CE101" s="109">
        <f t="shared" si="133"/>
        <v>0</v>
      </c>
      <c r="CF101" s="109" t="str">
        <f t="shared" si="134"/>
        <v/>
      </c>
      <c r="CG101" s="109" t="str">
        <f t="shared" si="135"/>
        <v/>
      </c>
      <c r="CH101" s="109" t="str">
        <f t="shared" si="136"/>
        <v/>
      </c>
      <c r="CI101" s="109" t="str">
        <f t="shared" si="137"/>
        <v/>
      </c>
      <c r="CJ101" s="111" t="str">
        <f t="shared" si="138"/>
        <v/>
      </c>
      <c r="CK101" s="121" t="str">
        <f>IF(OR($E101="",$G101=""),"",IF(AND($E$3=6),'Marks Entry 6th'!AS100,IF(AND($E$3=7),'Marks Entry 7th'!AS100,"")))</f>
        <v/>
      </c>
      <c r="CL101" s="121" t="str">
        <f>IF(OR($E101="",$G101=""),"",IF(AND($E$3=6),'Marks Entry 6th'!AT100,IF(AND($E$3=7),'Marks Entry 7th'!AT100,"")))</f>
        <v/>
      </c>
      <c r="CM101" s="121" t="str">
        <f>IF(OR($E101="",$G101=""),"",IF(AND($E$3=6),'Marks Entry 6th'!AU100,IF(AND($E$3=7),'Marks Entry 7th'!AU100,"")))</f>
        <v/>
      </c>
      <c r="CN101" s="121" t="str">
        <f>IF(OR($E101="",$G101=""),"",IF(AND($E$3=6),'Marks Entry 6th'!AV100,IF(AND($E$3=7),'Marks Entry 7th'!AV100,"")))</f>
        <v/>
      </c>
      <c r="CO101" s="63" t="str">
        <f t="shared" si="139"/>
        <v/>
      </c>
      <c r="CP101" s="121" t="str">
        <f>IF(OR($E101="",$G101=""),"",IF(AND($E$3=6),'Marks Entry 6th'!AW100,IF(AND($E$3=7),'Marks Entry 7th'!AW100,"")))</f>
        <v/>
      </c>
      <c r="CQ101" s="121" t="str">
        <f>IF(OR($E101="",$G101=""),"",IF(AND($E$3=6),'Marks Entry 6th'!AX100,IF(AND($E$3=7),'Marks Entry 7th'!AX100,"")))</f>
        <v/>
      </c>
      <c r="CR101" s="66" t="str">
        <f t="shared" si="140"/>
        <v/>
      </c>
      <c r="CS101" s="63">
        <f t="shared" si="141"/>
        <v>0</v>
      </c>
      <c r="CT101" s="68" t="str">
        <f>IF(OR($E101="",$G101=""),"",IF(AND($E$3=6),'Marks Entry 6th'!AY100,IF(AND($E$3=7),'Marks Entry 7th'!AY100,"")))</f>
        <v/>
      </c>
      <c r="CU101" s="68" t="str">
        <f>IF(OR($E101="",$G101=""),"",IF(AND($E$3=6),'Marks Entry 6th'!AZ100,IF(AND($E$3=7),'Marks Entry 7th'!AZ100,"")))</f>
        <v/>
      </c>
      <c r="CV101" s="66" t="str">
        <f t="shared" si="142"/>
        <v/>
      </c>
      <c r="CW101" s="63" t="str">
        <f t="shared" si="143"/>
        <v/>
      </c>
      <c r="CX101" s="109">
        <f t="shared" si="144"/>
        <v>0</v>
      </c>
      <c r="CY101" s="109" t="str">
        <f t="shared" si="145"/>
        <v/>
      </c>
      <c r="CZ101" s="109" t="str">
        <f t="shared" si="146"/>
        <v/>
      </c>
      <c r="DA101" s="109" t="str">
        <f t="shared" si="147"/>
        <v/>
      </c>
      <c r="DB101" s="109" t="str">
        <f t="shared" si="148"/>
        <v/>
      </c>
      <c r="DC101" s="111" t="str">
        <f t="shared" si="149"/>
        <v/>
      </c>
      <c r="DD101" s="121" t="str">
        <f>IF(OR($E101="",$G101=""),"",IF(AND($E$3=6),'Marks Entry 6th'!BA100,IF(AND($E$3=7),'Marks Entry 7th'!BA100,"")))</f>
        <v/>
      </c>
      <c r="DE101" s="121" t="str">
        <f>IF(OR($E101="",$G101=""),"",IF(AND($E$3=6),'Marks Entry 6th'!BB100,IF(AND($E$3=7),'Marks Entry 7th'!BB100,"")))</f>
        <v/>
      </c>
      <c r="DF101" s="121" t="str">
        <f>IF(OR($E101="",$G101=""),"",IF(AND($E$3=6),'Marks Entry 6th'!BC100,IF(AND($E$3=7),'Marks Entry 7th'!BC100,"")))</f>
        <v/>
      </c>
      <c r="DG101" s="121" t="str">
        <f>IF(OR($E101="",$G101=""),"",IF(AND($E$3=6),'Marks Entry 6th'!BD100,IF(AND($E$3=7),'Marks Entry 7th'!BD100,"")))</f>
        <v/>
      </c>
      <c r="DH101" s="63" t="str">
        <f t="shared" si="150"/>
        <v/>
      </c>
      <c r="DI101" s="121" t="str">
        <f>IF(OR($E101="",$G101=""),"",IF(AND($E$3=6),'Marks Entry 6th'!BE100,IF(AND($E$3=7),'Marks Entry 7th'!BE100,"")))</f>
        <v/>
      </c>
      <c r="DJ101" s="121" t="str">
        <f>IF(OR($E101="",$G101=""),"",IF(AND($E$3=6),'Marks Entry 6th'!BF100,IF(AND($E$3=7),'Marks Entry 7th'!BF100,"")))</f>
        <v/>
      </c>
      <c r="DK101" s="66" t="str">
        <f t="shared" si="151"/>
        <v/>
      </c>
      <c r="DL101" s="63">
        <f t="shared" si="152"/>
        <v>0</v>
      </c>
      <c r="DM101" s="68" t="str">
        <f>IF(OR($E101="",$G101=""),"",IF(AND($E$3=6),'Marks Entry 6th'!BG100,IF(AND($E$3=7),'Marks Entry 7th'!BG100,"")))</f>
        <v/>
      </c>
      <c r="DN101" s="68" t="str">
        <f>IF(OR($E101="",$G101=""),"",IF(AND($E$3=6),'Marks Entry 6th'!BH100,IF(AND($E$3=7),'Marks Entry 7th'!BH100,"")))</f>
        <v/>
      </c>
      <c r="DO101" s="66" t="str">
        <f t="shared" si="153"/>
        <v/>
      </c>
      <c r="DP101" s="63" t="str">
        <f t="shared" si="154"/>
        <v/>
      </c>
      <c r="DQ101" s="109">
        <f t="shared" si="155"/>
        <v>0</v>
      </c>
      <c r="DR101" s="109" t="str">
        <f t="shared" si="156"/>
        <v/>
      </c>
      <c r="DS101" s="109" t="str">
        <f t="shared" si="157"/>
        <v/>
      </c>
      <c r="DT101" s="109" t="str">
        <f t="shared" si="158"/>
        <v/>
      </c>
      <c r="DU101" s="109" t="str">
        <f t="shared" si="159"/>
        <v/>
      </c>
      <c r="DV101" s="111" t="str">
        <f t="shared" si="160"/>
        <v/>
      </c>
      <c r="DW101" s="53" t="str">
        <f>IF(OR($E101="",$G101=""),"",IF(AND($E$3=6),'Marks Entry 6th'!BI100,IF(AND($E$3=7),'Marks Entry 7th'!BI100,"")))</f>
        <v/>
      </c>
      <c r="DX101" s="53" t="str">
        <f>IF(OR($E101="",$G101=""),"",IF(AND($E$3=6),'Marks Entry 6th'!BJ100,IF(AND($E$3=7),'Marks Entry 7th'!BJ100,"")))</f>
        <v/>
      </c>
      <c r="DY101" s="53" t="str">
        <f>IF(OR($E101="",$G101=""),"",IF(AND($E$3=6),'Marks Entry 6th'!BK100,IF(AND($E$3=7),'Marks Entry 7th'!BK100,"")))</f>
        <v/>
      </c>
      <c r="DZ101" s="53" t="str">
        <f>IF(OR($E101="",$G101=""),"",IF(AND($E$3=6),'Marks Entry 6th'!BL100,IF(AND($E$3=7),'Marks Entry 7th'!BL100,"")))</f>
        <v/>
      </c>
      <c r="EA101" s="53" t="str">
        <f>IF(OR($E101="",$G101=""),"",IF(AND($E$3=6),'Marks Entry 6th'!BM100,IF(AND($E$3=7),'Marks Entry 7th'!BM100,"")))</f>
        <v/>
      </c>
      <c r="EB101" s="122" t="str">
        <f t="shared" si="161"/>
        <v/>
      </c>
      <c r="EC101" s="123">
        <f t="shared" si="162"/>
        <v>0</v>
      </c>
      <c r="ED101" s="123" t="str">
        <f t="shared" si="163"/>
        <v/>
      </c>
      <c r="EE101" s="123" t="str">
        <f t="shared" si="164"/>
        <v/>
      </c>
      <c r="EF101" s="110" t="str">
        <f t="shared" si="165"/>
        <v/>
      </c>
      <c r="EG101" s="53" t="str">
        <f>IF(OR($E101="",$G101=""),"",IF(AND($E$3=6),'Marks Entry 6th'!BN100,IF(AND($E$3=7),'Marks Entry 7th'!BN100,"")))</f>
        <v/>
      </c>
      <c r="EH101" s="53" t="str">
        <f>IF(OR($E101="",$G101=""),"",IF(AND($E$3=6),'Marks Entry 6th'!BO100,IF(AND($E$3=7),'Marks Entry 7th'!BO100,"")))</f>
        <v/>
      </c>
      <c r="EI101" s="53" t="str">
        <f>IF(OR($E101="",$G101=""),"",IF(AND($E$3=6),'Marks Entry 6th'!BP100,IF(AND($E$3=7),'Marks Entry 7th'!BP100,"")))</f>
        <v/>
      </c>
      <c r="EJ101" s="53" t="str">
        <f>IF(OR($E101="",$G101=""),"",IF(AND($E$3=6),'Marks Entry 6th'!BQ100,IF(AND($E$3=7),'Marks Entry 7th'!BQ100,"")))</f>
        <v/>
      </c>
      <c r="EK101" s="53" t="str">
        <f>IF(OR($E101="",$G101=""),"",IF(AND($E$3=6),'Marks Entry 6th'!BR100,IF(AND($E$3=7),'Marks Entry 7th'!BR100,"")))</f>
        <v/>
      </c>
      <c r="EL101" s="122" t="str">
        <f t="shared" si="166"/>
        <v/>
      </c>
      <c r="EM101" s="123">
        <f t="shared" si="167"/>
        <v>0</v>
      </c>
      <c r="EN101" s="123" t="str">
        <f t="shared" si="168"/>
        <v/>
      </c>
      <c r="EO101" s="123" t="str">
        <f t="shared" si="169"/>
        <v/>
      </c>
      <c r="EP101" s="110" t="str">
        <f t="shared" si="170"/>
        <v/>
      </c>
      <c r="EQ101" s="53" t="str">
        <f>IF(OR($E101="",$G101=""),"",IF(AND($E$3=6),'Marks Entry 6th'!BS100,IF(AND($E$3=7),'Marks Entry 7th'!BS100,"")))</f>
        <v/>
      </c>
      <c r="ER101" s="53" t="str">
        <f>IF(OR($E101="",$G101=""),"",IF(AND($E$3=6),'Marks Entry 6th'!BT100,IF(AND($E$3=7),'Marks Entry 7th'!BT100,"")))</f>
        <v/>
      </c>
      <c r="ES101" s="53" t="str">
        <f>IF(OR($E101="",$G101=""),"",IF(AND($E$3=6),'Marks Entry 6th'!BU100,IF(AND($E$3=7),'Marks Entry 7th'!BU100,"")))</f>
        <v/>
      </c>
      <c r="ET101" s="53" t="str">
        <f>IF(OR($E101="",$G101=""),"",IF(AND($E$3=6),'Marks Entry 6th'!BV100,IF(AND($E$3=7),'Marks Entry 7th'!BV100,"")))</f>
        <v/>
      </c>
      <c r="EU101" s="53" t="str">
        <f>IF(OR($E101="",$G101=""),"",IF(AND($E$3=6),'Marks Entry 6th'!BW100,IF(AND($E$3=7),'Marks Entry 7th'!BW100,"")))</f>
        <v/>
      </c>
      <c r="EV101" s="122" t="str">
        <f t="shared" si="171"/>
        <v/>
      </c>
      <c r="EW101" s="123">
        <f t="shared" si="172"/>
        <v>0</v>
      </c>
      <c r="EX101" s="123" t="str">
        <f t="shared" si="173"/>
        <v/>
      </c>
      <c r="EY101" s="123" t="str">
        <f t="shared" si="174"/>
        <v/>
      </c>
      <c r="EZ101" s="110" t="str">
        <f t="shared" si="175"/>
        <v/>
      </c>
      <c r="FA101" s="373" t="str">
        <f>IF(OR($E101="",$G101=""),"",IF(AND('Marks Entry 6th'!BX100="",'Marks Entry 7th'!BX100=""),"",IF(AND($E$3=6),'Marks Entry 6th'!BX100,IF(AND($E$3=7),'Marks Entry 7th'!BX100,""))))</f>
        <v/>
      </c>
      <c r="FB101" s="373" t="str">
        <f>IF(OR($E101="",$G101=""),"",IF(AND('Marks Entry 6th'!BY100="",'Marks Entry 7th'!BY100=""),"",IF(AND($E$3=6),'Marks Entry 6th'!BY100,IF(AND($E$3=7),'Marks Entry 7th'!BY100,""))))</f>
        <v/>
      </c>
      <c r="FC101" s="374" t="str">
        <f t="shared" si="176"/>
        <v/>
      </c>
      <c r="FD101" s="110" t="str">
        <f t="shared" si="177"/>
        <v/>
      </c>
      <c r="FE101" s="373" t="str">
        <f>IF(OR($E101="",$G101=""),"",IF(AND('Marks Entry 6th'!BZ100="",'Marks Entry 7th'!BZ100=""),"",IF(AND($E$3=6),'Marks Entry 6th'!BZ100,IF(AND($E$3=7),'Marks Entry 7th'!BZ100,""))))</f>
        <v/>
      </c>
      <c r="FF101" s="373" t="str">
        <f>IF(OR($E101="",$G101=""),"",IF(AND('Marks Entry 6th'!CA100="",'Marks Entry 7th'!CA100=""),"",IF(AND($E$3=6),'Marks Entry 6th'!CA100,IF(AND($E$3=7),'Marks Entry 7th'!CA100,""))))</f>
        <v/>
      </c>
      <c r="FG101" s="374" t="str">
        <f t="shared" si="178"/>
        <v/>
      </c>
      <c r="FH101" s="110" t="str">
        <f t="shared" si="179"/>
        <v/>
      </c>
      <c r="FI101" s="79" t="str">
        <f t="shared" si="180"/>
        <v/>
      </c>
      <c r="FJ101" s="335" t="str">
        <f t="shared" si="181"/>
        <v/>
      </c>
      <c r="FK101" s="85" t="str">
        <f t="shared" si="182"/>
        <v/>
      </c>
      <c r="FL101" s="226" t="str">
        <f t="shared" si="183"/>
        <v/>
      </c>
      <c r="FM101" s="86" t="str">
        <f t="shared" si="184"/>
        <v/>
      </c>
      <c r="FN101" s="334" t="str">
        <f>IFERROR(IF(B101="NSO","NSO",IF(OR(D101="",G101="",F101=""),"",IF(AND(FJ101&gt;=36,'Master sheet'!$D$11="Hindi"),"कक्षा क्रमोन्नत",IF(AND(FJ101&gt;=36,'Master sheet'!$D$11="English"),"Promoted",IF(AND(FJ101&lt;36,'Master sheet'!$D$11="Hindi"),"पुनः परीक्षा","Re-Exam"))))),"")</f>
        <v/>
      </c>
      <c r="FO101" s="54" t="str">
        <f>IF(OR($E101="",$G101=""),"",IF(AND($E$3=6,'Marks Entry 6th'!CB100=""),"",IF(AND($E$3=7,'Marks Entry 7th'!CB100=""),"",IF(AND($E$3=6),'Marks Entry 6th'!CB100,IF(AND($E$3=7),'Marks Entry 7th'!CB100,"")))))</f>
        <v/>
      </c>
      <c r="FP101" s="54" t="str">
        <f>IF(OR($E101="",$G101=""),"",IF(AND($E$3=6,'Marks Entry 6th'!CC100=""),"",IF(AND($E$3=7,'Marks Entry 7th'!CC100=""),"",IF(AND($E$3=6),'Marks Entry 6th'!CC100,IF(AND($E$3=7),'Marks Entry 7th'!CC100,"")))))</f>
        <v/>
      </c>
      <c r="FQ101" s="55"/>
      <c r="FY101" s="57">
        <f>IF(AND($E$3=6),'Marks Entry 6th'!I100,IF(AND($E$3=7),'Marks Entry 7th'!I100,""))</f>
        <v>0</v>
      </c>
      <c r="FZ101" s="57">
        <f t="shared" si="185"/>
        <v>0</v>
      </c>
    </row>
    <row r="102" spans="1:182" ht="18.95" customHeight="1">
      <c r="A102" s="69">
        <v>95</v>
      </c>
      <c r="B102" s="69" t="str">
        <f>IF(OR(FY102=0,FY102=""),"",IF(AND($E$3=6),'Marks Entry 6th'!I101,IF(AND($E$3=7),'Marks Entry 7th'!I101,"")))</f>
        <v/>
      </c>
      <c r="C102" s="70" t="str">
        <f>IF(OR(B102=0,B102=""),"",IF(AND($E$3=6,'Marks Entry 6th'!B101=""),"",IF(AND($E$3=7,'Marks Entry 7th'!B101=""),"",IF(AND($E$3=6,'Marks Entry 6th'!B101),'Marks Entry 6th'!B101,IF(AND($E$3=7),'Marks Entry 7th'!B101,"")))))</f>
        <v/>
      </c>
      <c r="D102" s="70" t="str">
        <f>IF(OR(B102=0,B102=""),"",IF(AND($E$3=6,'Marks Entry 6th'!C101=""),"",IF(AND($E$3=7,'Marks Entry 7th'!C101=""),"",IF(AND($E$3=6),'Marks Entry 6th'!C101,IF(AND($E$3=7),'Marks Entry 7th'!C101,"")))))</f>
        <v/>
      </c>
      <c r="E102" s="307" t="str">
        <f>IF(OR(B102=0,B102=""),"",IF(AND($E$3=6,'Marks Entry 6th'!E101=""),"",IF(AND($E$3=7,'Marks Entry 7th'!E101=""),"",IF(AND($E$3=6),'Marks Entry 6th'!E101,IF(AND($E$3=7),'Marks Entry 7th'!E101,"")))))</f>
        <v/>
      </c>
      <c r="F102" s="70" t="str">
        <f>IF(OR(B102=0,B102=""),"",IF(AND($E$3=6,'Marks Entry 6th'!D101=""),"",IF(AND($E$3=7,'Marks Entry 7th'!D101=""),"",IF(AND($E$3=6),'Marks Entry 6th'!D101,IF(AND($E$3=7),'Marks Entry 7th'!D101,"")))))</f>
        <v/>
      </c>
      <c r="G102" s="306" t="str">
        <f>IF(OR(B102=0,B102=""),"",IF(AND($E$3=6,'Marks Entry 6th'!F101=""),"",IF(AND($E$3=7,'Marks Entry 7th'!F101=""),"",IF(AND($E$3=6),UPPER('Marks Entry 6th'!F101),IF(AND($E$3=7),UPPER('Marks Entry 7th'!F101),"")))))</f>
        <v/>
      </c>
      <c r="H102" s="306" t="str">
        <f>IF(OR(B102=0,B102=""),"",IF(AND($E$3=6,'Marks Entry 6th'!G101=""),"",IF(AND($E$3=7,'Marks Entry 7th'!G101=""),"",IF(AND($E$3=6),UPPER('Marks Entry 6th'!G101),IF(AND($E$3=7),UPPER('Marks Entry 7th'!G101),"")))))</f>
        <v/>
      </c>
      <c r="I102" s="306" t="str">
        <f>IF(OR(B102=0,B102=""),"",IF(AND($E$3=6,'Marks Entry 6th'!H101=""),"",IF(AND($E$3=7,'Marks Entry 7th'!H101=""),"",IF(AND($E$3=6),UPPER('Marks Entry 6th'!H101),IF(AND($E$3=7),UPPER('Marks Entry 7th'!H101),"")))))</f>
        <v/>
      </c>
      <c r="J102" s="65" t="str">
        <f>IF(OR(B102=0,B102=""),"",IF(AND($E$3=6,'Marks Entry 6th'!J101=""),"",IF(AND($E$3=7,'Marks Entry 7th'!J101=""),"",IF(AND($E$3=6),'Marks Entry 6th'!J101,IF(AND($E$3=7),'Marks Entry 7th'!J101,"")))))</f>
        <v/>
      </c>
      <c r="K102" s="65" t="str">
        <f>IF(OR(B102=0,B102=""),"",IF(AND($E$3=6,'Marks Entry 6th'!K101=""),"",IF(AND($E$3=7,'Marks Entry 7th'!K101=""),"",IF(AND($E$3=6),'Marks Entry 6th'!K101,IF(AND($E$3=7),'Marks Entry 7th'!K101,"")))))</f>
        <v/>
      </c>
      <c r="L102" s="121" t="str">
        <f>IF(OR($E102="",$G102=""),"",IF(AND($E$3=6),'Marks Entry 6th'!L101,IF(AND($E$3=7),'Marks Entry 7th'!L101,"")))</f>
        <v/>
      </c>
      <c r="M102" s="121" t="str">
        <f>IF(OR($E102="",$G102=""),"",IF(AND($E$3=6),'Marks Entry 6th'!M101,IF(AND($E$3=7),'Marks Entry 7th'!M101,"")))</f>
        <v/>
      </c>
      <c r="N102" s="121" t="str">
        <f>IF(OR($E102="",$G102=""),"",IF(AND($E$3=6),'Marks Entry 6th'!N101,IF(AND($E$3=7),'Marks Entry 7th'!N101,"")))</f>
        <v/>
      </c>
      <c r="O102" s="121" t="str">
        <f>IF(OR($E102="",$G102=""),"",IF(AND($E$3=6),'Marks Entry 6th'!O101,IF(AND($E$3=7),'Marks Entry 7th'!O101,"")))</f>
        <v/>
      </c>
      <c r="P102" s="63" t="str">
        <f t="shared" si="95"/>
        <v/>
      </c>
      <c r="Q102" s="121" t="str">
        <f>IF(OR($E102="",$G102=""),"",IF(AND($E$3=6),'Marks Entry 6th'!P101,IF(AND($E$3=7),'Marks Entry 7th'!P101,"")))</f>
        <v/>
      </c>
      <c r="R102" s="121" t="str">
        <f>IF(OR($E102="",$G102=""),"",IF(AND($E$3=6),'Marks Entry 6th'!Q101,IF(AND($E$3=7),'Marks Entry 7th'!Q101,"")))</f>
        <v/>
      </c>
      <c r="S102" s="66" t="str">
        <f t="shared" si="96"/>
        <v/>
      </c>
      <c r="T102" s="63">
        <f t="shared" si="97"/>
        <v>0</v>
      </c>
      <c r="U102" s="68" t="str">
        <f>IF(OR($E102="",$G102=""),"",IF(AND($E$3=6),'Marks Entry 6th'!R101,IF(AND($E$3=7),'Marks Entry 7th'!R101,"")))</f>
        <v/>
      </c>
      <c r="V102" s="68" t="str">
        <f>IF(OR($E102="",$G102=""),"",IF(AND($E$3=6),'Marks Entry 6th'!S101,IF(AND($E$3=7),'Marks Entry 7th'!S101,"")))</f>
        <v/>
      </c>
      <c r="W102" s="67" t="str">
        <f t="shared" si="98"/>
        <v/>
      </c>
      <c r="X102" s="63" t="str">
        <f t="shared" si="99"/>
        <v/>
      </c>
      <c r="Y102" s="109">
        <f t="shared" si="100"/>
        <v>0</v>
      </c>
      <c r="Z102" s="109" t="str">
        <f t="shared" si="101"/>
        <v/>
      </c>
      <c r="AA102" s="109" t="str">
        <f t="shared" si="102"/>
        <v/>
      </c>
      <c r="AB102" s="109" t="str">
        <f t="shared" si="103"/>
        <v/>
      </c>
      <c r="AC102" s="109" t="str">
        <f t="shared" si="104"/>
        <v/>
      </c>
      <c r="AD102" s="111" t="str">
        <f t="shared" si="105"/>
        <v/>
      </c>
      <c r="AE102" s="121" t="str">
        <f>IF(OR($E102="",$G102=""),"",IF(AND($E$3=6),'Marks Entry 6th'!T101,IF(AND($E$3=7),'Marks Entry 7th'!T101,"")))</f>
        <v/>
      </c>
      <c r="AF102" s="121" t="str">
        <f>IF(OR($E102="",$G102=""),"",IF(AND($E$3=6),'Marks Entry 6th'!U101,IF(AND($E$3=7),'Marks Entry 7th'!U101,"")))</f>
        <v/>
      </c>
      <c r="AG102" s="121" t="str">
        <f>IF(OR($E102="",$G102=""),"",IF(AND($E$3=6),'Marks Entry 6th'!V101,IF(AND($E$3=7),'Marks Entry 7th'!V101,"")))</f>
        <v/>
      </c>
      <c r="AH102" s="121" t="str">
        <f>IF(OR($E102="",$G102=""),"",IF(AND($E$3=6),'Marks Entry 6th'!W101,IF(AND($E$3=7),'Marks Entry 7th'!W101,"")))</f>
        <v/>
      </c>
      <c r="AI102" s="63" t="str">
        <f t="shared" si="106"/>
        <v/>
      </c>
      <c r="AJ102" s="121" t="str">
        <f>IF(OR($E102="",$G102=""),"",IF(AND($E$3=6),'Marks Entry 6th'!X101,IF(AND($E$3=7),'Marks Entry 7th'!X101,"")))</f>
        <v/>
      </c>
      <c r="AK102" s="121" t="str">
        <f>IF(OR($E102="",$G102=""),"",IF(AND($E$3=6),'Marks Entry 6th'!Y101,IF(AND($E$3=7),'Marks Entry 7th'!Y101,"")))</f>
        <v/>
      </c>
      <c r="AL102" s="66" t="str">
        <f t="shared" si="107"/>
        <v/>
      </c>
      <c r="AM102" s="63">
        <f t="shared" si="108"/>
        <v>0</v>
      </c>
      <c r="AN102" s="68" t="str">
        <f>IF(OR($E102="",$G102=""),"",IF(AND($E$3=6),'Marks Entry 6th'!Z101,IF(AND($E$3=7),'Marks Entry 7th'!Z101,"")))</f>
        <v/>
      </c>
      <c r="AO102" s="68" t="str">
        <f>IF(OR($E102="",$G102=""),"",IF(AND($E$3=6),'Marks Entry 6th'!AA101,IF(AND($E$3=7),'Marks Entry 7th'!AA101,"")))</f>
        <v/>
      </c>
      <c r="AP102" s="66" t="str">
        <f t="shared" si="109"/>
        <v/>
      </c>
      <c r="AQ102" s="63" t="str">
        <f t="shared" si="110"/>
        <v/>
      </c>
      <c r="AR102" s="109">
        <f t="shared" si="111"/>
        <v>0</v>
      </c>
      <c r="AS102" s="109" t="str">
        <f t="shared" si="112"/>
        <v/>
      </c>
      <c r="AT102" s="109" t="str">
        <f t="shared" si="113"/>
        <v/>
      </c>
      <c r="AU102" s="109" t="str">
        <f t="shared" si="114"/>
        <v/>
      </c>
      <c r="AV102" s="109" t="str">
        <f t="shared" si="115"/>
        <v/>
      </c>
      <c r="AW102" s="111" t="str">
        <f t="shared" si="116"/>
        <v/>
      </c>
      <c r="AX102" s="314" t="str">
        <f>IF(OR($E102="",$G102=""),"",IF(AND($E$3=6),'Marks Entry 6th'!AB101,IF(AND($E$3=7),'Marks Entry 7th'!AB101,"")))</f>
        <v/>
      </c>
      <c r="AY102" s="121" t="str">
        <f>IF(OR($E102="",$G102=""),"",IF(AND($E$3=6),'Marks Entry 6th'!AC101,IF(AND($E$3=7),'Marks Entry 7th'!AC101,"")))</f>
        <v/>
      </c>
      <c r="AZ102" s="121" t="str">
        <f>IF(OR($E102="",$G102=""),"",IF(AND($E$3=6),'Marks Entry 6th'!AD101,IF(AND($E$3=7),'Marks Entry 7th'!AD101,"")))</f>
        <v/>
      </c>
      <c r="BA102" s="121" t="str">
        <f>IF(OR($E102="",$G102=""),"",IF(AND($E$3=6),'Marks Entry 6th'!AE101,IF(AND($E$3=7),'Marks Entry 7th'!AE101,"")))</f>
        <v/>
      </c>
      <c r="BB102" s="121" t="str">
        <f>IF(OR($E102="",$G102=""),"",IF(AND($E$3=6),'Marks Entry 6th'!AF101,IF(AND($E$3=7),'Marks Entry 7th'!AF101,"")))</f>
        <v/>
      </c>
      <c r="BC102" s="63" t="str">
        <f t="shared" si="117"/>
        <v/>
      </c>
      <c r="BD102" s="121" t="str">
        <f>IF(OR($E102="",$G102=""),"",IF(AND($E$3=6),'Marks Entry 6th'!AG101,IF(AND($E$3=7),'Marks Entry 7th'!AG101,"")))</f>
        <v/>
      </c>
      <c r="BE102" s="121" t="str">
        <f>IF(OR($E102="",$G102=""),"",IF(AND($E$3=6),'Marks Entry 6th'!AH101,IF(AND($E$3=7),'Marks Entry 7th'!AH101,"")))</f>
        <v/>
      </c>
      <c r="BF102" s="66" t="str">
        <f t="shared" si="118"/>
        <v/>
      </c>
      <c r="BG102" s="63">
        <f t="shared" si="119"/>
        <v>0</v>
      </c>
      <c r="BH102" s="68" t="str">
        <f>IF(OR($E102="",$G102=""),"",IF(AND($E$3=6),'Marks Entry 6th'!AI101,IF(AND($E$3=7),'Marks Entry 7th'!AI101,"")))</f>
        <v/>
      </c>
      <c r="BI102" s="68" t="str">
        <f>IF(OR($E102="",$G102=""),"",IF(AND($E$3=6),'Marks Entry 6th'!AJ101,IF(AND($E$3=7),'Marks Entry 7th'!AJ101,"")))</f>
        <v/>
      </c>
      <c r="BJ102" s="66" t="str">
        <f t="shared" si="120"/>
        <v/>
      </c>
      <c r="BK102" s="63" t="str">
        <f t="shared" si="121"/>
        <v/>
      </c>
      <c r="BL102" s="109">
        <f t="shared" si="122"/>
        <v>0</v>
      </c>
      <c r="BM102" s="109" t="str">
        <f t="shared" si="123"/>
        <v/>
      </c>
      <c r="BN102" s="109" t="str">
        <f t="shared" si="124"/>
        <v/>
      </c>
      <c r="BO102" s="109" t="str">
        <f t="shared" si="125"/>
        <v/>
      </c>
      <c r="BP102" s="109" t="str">
        <f t="shared" si="126"/>
        <v/>
      </c>
      <c r="BQ102" s="111" t="str">
        <f t="shared" si="127"/>
        <v/>
      </c>
      <c r="BR102" s="121" t="str">
        <f>IF(OR($E102="",$G102=""),"",IF(AND($E$3=6),'Marks Entry 6th'!AK101,IF(AND($E$3=7),'Marks Entry 7th'!AK101,"")))</f>
        <v/>
      </c>
      <c r="BS102" s="121" t="str">
        <f>IF(OR($E102="",$G102=""),"",IF(AND($E$3=6),'Marks Entry 6th'!AL101,IF(AND($E$3=7),'Marks Entry 7th'!AL101,"")))</f>
        <v/>
      </c>
      <c r="BT102" s="121" t="str">
        <f>IF(OR($E102="",$G102=""),"",IF(AND($E$3=6),'Marks Entry 6th'!AM101,IF(AND($E$3=7),'Marks Entry 7th'!AM101,"")))</f>
        <v/>
      </c>
      <c r="BU102" s="121" t="str">
        <f>IF(OR($E102="",$G102=""),"",IF(AND($E$3=6),'Marks Entry 6th'!AN101,IF(AND($E$3=7),'Marks Entry 7th'!AN101,"")))</f>
        <v/>
      </c>
      <c r="BV102" s="63" t="str">
        <f t="shared" si="128"/>
        <v/>
      </c>
      <c r="BW102" s="121" t="str">
        <f>IF(OR($E102="",$G102=""),"",IF(AND($E$3=6),'Marks Entry 6th'!AO101,IF(AND($E$3=7),'Marks Entry 7th'!AO101,"")))</f>
        <v/>
      </c>
      <c r="BX102" s="121" t="str">
        <f>IF(OR($E102="",$G102=""),"",IF(AND($E$3=6),'Marks Entry 6th'!AP101,IF(AND($E$3=7),'Marks Entry 7th'!AP101,"")))</f>
        <v/>
      </c>
      <c r="BY102" s="66" t="str">
        <f t="shared" si="129"/>
        <v/>
      </c>
      <c r="BZ102" s="63">
        <f t="shared" si="130"/>
        <v>0</v>
      </c>
      <c r="CA102" s="68" t="str">
        <f>IF(OR($E102="",$G102=""),"",IF(AND($E$3=6),'Marks Entry 6th'!AQ101,IF(AND($E$3=7),'Marks Entry 7th'!AQ101,"")))</f>
        <v/>
      </c>
      <c r="CB102" s="68" t="str">
        <f>IF(OR($E102="",$G102=""),"",IF(AND($E$3=6),'Marks Entry 6th'!AR101,IF(AND($E$3=7),'Marks Entry 7th'!AR101,"")))</f>
        <v/>
      </c>
      <c r="CC102" s="66" t="str">
        <f t="shared" si="131"/>
        <v/>
      </c>
      <c r="CD102" s="63" t="str">
        <f t="shared" si="132"/>
        <v/>
      </c>
      <c r="CE102" s="109">
        <f t="shared" si="133"/>
        <v>0</v>
      </c>
      <c r="CF102" s="109" t="str">
        <f t="shared" si="134"/>
        <v/>
      </c>
      <c r="CG102" s="109" t="str">
        <f t="shared" si="135"/>
        <v/>
      </c>
      <c r="CH102" s="109" t="str">
        <f t="shared" si="136"/>
        <v/>
      </c>
      <c r="CI102" s="109" t="str">
        <f t="shared" si="137"/>
        <v/>
      </c>
      <c r="CJ102" s="111" t="str">
        <f t="shared" si="138"/>
        <v/>
      </c>
      <c r="CK102" s="121" t="str">
        <f>IF(OR($E102="",$G102=""),"",IF(AND($E$3=6),'Marks Entry 6th'!AS101,IF(AND($E$3=7),'Marks Entry 7th'!AS101,"")))</f>
        <v/>
      </c>
      <c r="CL102" s="121" t="str">
        <f>IF(OR($E102="",$G102=""),"",IF(AND($E$3=6),'Marks Entry 6th'!AT101,IF(AND($E$3=7),'Marks Entry 7th'!AT101,"")))</f>
        <v/>
      </c>
      <c r="CM102" s="121" t="str">
        <f>IF(OR($E102="",$G102=""),"",IF(AND($E$3=6),'Marks Entry 6th'!AU101,IF(AND($E$3=7),'Marks Entry 7th'!AU101,"")))</f>
        <v/>
      </c>
      <c r="CN102" s="121" t="str">
        <f>IF(OR($E102="",$G102=""),"",IF(AND($E$3=6),'Marks Entry 6th'!AV101,IF(AND($E$3=7),'Marks Entry 7th'!AV101,"")))</f>
        <v/>
      </c>
      <c r="CO102" s="63" t="str">
        <f t="shared" si="139"/>
        <v/>
      </c>
      <c r="CP102" s="121" t="str">
        <f>IF(OR($E102="",$G102=""),"",IF(AND($E$3=6),'Marks Entry 6th'!AW101,IF(AND($E$3=7),'Marks Entry 7th'!AW101,"")))</f>
        <v/>
      </c>
      <c r="CQ102" s="121" t="str">
        <f>IF(OR($E102="",$G102=""),"",IF(AND($E$3=6),'Marks Entry 6th'!AX101,IF(AND($E$3=7),'Marks Entry 7th'!AX101,"")))</f>
        <v/>
      </c>
      <c r="CR102" s="66" t="str">
        <f t="shared" si="140"/>
        <v/>
      </c>
      <c r="CS102" s="63">
        <f t="shared" si="141"/>
        <v>0</v>
      </c>
      <c r="CT102" s="68" t="str">
        <f>IF(OR($E102="",$G102=""),"",IF(AND($E$3=6),'Marks Entry 6th'!AY101,IF(AND($E$3=7),'Marks Entry 7th'!AY101,"")))</f>
        <v/>
      </c>
      <c r="CU102" s="68" t="str">
        <f>IF(OR($E102="",$G102=""),"",IF(AND($E$3=6),'Marks Entry 6th'!AZ101,IF(AND($E$3=7),'Marks Entry 7th'!AZ101,"")))</f>
        <v/>
      </c>
      <c r="CV102" s="66" t="str">
        <f t="shared" si="142"/>
        <v/>
      </c>
      <c r="CW102" s="63" t="str">
        <f t="shared" si="143"/>
        <v/>
      </c>
      <c r="CX102" s="109">
        <f t="shared" si="144"/>
        <v>0</v>
      </c>
      <c r="CY102" s="109" t="str">
        <f t="shared" si="145"/>
        <v/>
      </c>
      <c r="CZ102" s="109" t="str">
        <f t="shared" si="146"/>
        <v/>
      </c>
      <c r="DA102" s="109" t="str">
        <f t="shared" si="147"/>
        <v/>
      </c>
      <c r="DB102" s="109" t="str">
        <f t="shared" si="148"/>
        <v/>
      </c>
      <c r="DC102" s="111" t="str">
        <f t="shared" si="149"/>
        <v/>
      </c>
      <c r="DD102" s="121" t="str">
        <f>IF(OR($E102="",$G102=""),"",IF(AND($E$3=6),'Marks Entry 6th'!BA101,IF(AND($E$3=7),'Marks Entry 7th'!BA101,"")))</f>
        <v/>
      </c>
      <c r="DE102" s="121" t="str">
        <f>IF(OR($E102="",$G102=""),"",IF(AND($E$3=6),'Marks Entry 6th'!BB101,IF(AND($E$3=7),'Marks Entry 7th'!BB101,"")))</f>
        <v/>
      </c>
      <c r="DF102" s="121" t="str">
        <f>IF(OR($E102="",$G102=""),"",IF(AND($E$3=6),'Marks Entry 6th'!BC101,IF(AND($E$3=7),'Marks Entry 7th'!BC101,"")))</f>
        <v/>
      </c>
      <c r="DG102" s="121" t="str">
        <f>IF(OR($E102="",$G102=""),"",IF(AND($E$3=6),'Marks Entry 6th'!BD101,IF(AND($E$3=7),'Marks Entry 7th'!BD101,"")))</f>
        <v/>
      </c>
      <c r="DH102" s="63" t="str">
        <f t="shared" si="150"/>
        <v/>
      </c>
      <c r="DI102" s="121" t="str">
        <f>IF(OR($E102="",$G102=""),"",IF(AND($E$3=6),'Marks Entry 6th'!BE101,IF(AND($E$3=7),'Marks Entry 7th'!BE101,"")))</f>
        <v/>
      </c>
      <c r="DJ102" s="121" t="str">
        <f>IF(OR($E102="",$G102=""),"",IF(AND($E$3=6),'Marks Entry 6th'!BF101,IF(AND($E$3=7),'Marks Entry 7th'!BF101,"")))</f>
        <v/>
      </c>
      <c r="DK102" s="66" t="str">
        <f t="shared" si="151"/>
        <v/>
      </c>
      <c r="DL102" s="63">
        <f t="shared" si="152"/>
        <v>0</v>
      </c>
      <c r="DM102" s="68" t="str">
        <f>IF(OR($E102="",$G102=""),"",IF(AND($E$3=6),'Marks Entry 6th'!BG101,IF(AND($E$3=7),'Marks Entry 7th'!BG101,"")))</f>
        <v/>
      </c>
      <c r="DN102" s="68" t="str">
        <f>IF(OR($E102="",$G102=""),"",IF(AND($E$3=6),'Marks Entry 6th'!BH101,IF(AND($E$3=7),'Marks Entry 7th'!BH101,"")))</f>
        <v/>
      </c>
      <c r="DO102" s="66" t="str">
        <f t="shared" si="153"/>
        <v/>
      </c>
      <c r="DP102" s="63" t="str">
        <f t="shared" si="154"/>
        <v/>
      </c>
      <c r="DQ102" s="109">
        <f t="shared" si="155"/>
        <v>0</v>
      </c>
      <c r="DR102" s="109" t="str">
        <f t="shared" si="156"/>
        <v/>
      </c>
      <c r="DS102" s="109" t="str">
        <f t="shared" si="157"/>
        <v/>
      </c>
      <c r="DT102" s="109" t="str">
        <f t="shared" si="158"/>
        <v/>
      </c>
      <c r="DU102" s="109" t="str">
        <f t="shared" si="159"/>
        <v/>
      </c>
      <c r="DV102" s="111" t="str">
        <f t="shared" si="160"/>
        <v/>
      </c>
      <c r="DW102" s="53" t="str">
        <f>IF(OR($E102="",$G102=""),"",IF(AND($E$3=6),'Marks Entry 6th'!BI101,IF(AND($E$3=7),'Marks Entry 7th'!BI101,"")))</f>
        <v/>
      </c>
      <c r="DX102" s="53" t="str">
        <f>IF(OR($E102="",$G102=""),"",IF(AND($E$3=6),'Marks Entry 6th'!BJ101,IF(AND($E$3=7),'Marks Entry 7th'!BJ101,"")))</f>
        <v/>
      </c>
      <c r="DY102" s="53" t="str">
        <f>IF(OR($E102="",$G102=""),"",IF(AND($E$3=6),'Marks Entry 6th'!BK101,IF(AND($E$3=7),'Marks Entry 7th'!BK101,"")))</f>
        <v/>
      </c>
      <c r="DZ102" s="53" t="str">
        <f>IF(OR($E102="",$G102=""),"",IF(AND($E$3=6),'Marks Entry 6th'!BL101,IF(AND($E$3=7),'Marks Entry 7th'!BL101,"")))</f>
        <v/>
      </c>
      <c r="EA102" s="53" t="str">
        <f>IF(OR($E102="",$G102=""),"",IF(AND($E$3=6),'Marks Entry 6th'!BM101,IF(AND($E$3=7),'Marks Entry 7th'!BM101,"")))</f>
        <v/>
      </c>
      <c r="EB102" s="122" t="str">
        <f t="shared" si="161"/>
        <v/>
      </c>
      <c r="EC102" s="123">
        <f t="shared" si="162"/>
        <v>0</v>
      </c>
      <c r="ED102" s="123" t="str">
        <f t="shared" si="163"/>
        <v/>
      </c>
      <c r="EE102" s="123" t="str">
        <f t="shared" si="164"/>
        <v/>
      </c>
      <c r="EF102" s="110" t="str">
        <f t="shared" si="165"/>
        <v/>
      </c>
      <c r="EG102" s="53" t="str">
        <f>IF(OR($E102="",$G102=""),"",IF(AND($E$3=6),'Marks Entry 6th'!BN101,IF(AND($E$3=7),'Marks Entry 7th'!BN101,"")))</f>
        <v/>
      </c>
      <c r="EH102" s="53" t="str">
        <f>IF(OR($E102="",$G102=""),"",IF(AND($E$3=6),'Marks Entry 6th'!BO101,IF(AND($E$3=7),'Marks Entry 7th'!BO101,"")))</f>
        <v/>
      </c>
      <c r="EI102" s="53" t="str">
        <f>IF(OR($E102="",$G102=""),"",IF(AND($E$3=6),'Marks Entry 6th'!BP101,IF(AND($E$3=7),'Marks Entry 7th'!BP101,"")))</f>
        <v/>
      </c>
      <c r="EJ102" s="53" t="str">
        <f>IF(OR($E102="",$G102=""),"",IF(AND($E$3=6),'Marks Entry 6th'!BQ101,IF(AND($E$3=7),'Marks Entry 7th'!BQ101,"")))</f>
        <v/>
      </c>
      <c r="EK102" s="53" t="str">
        <f>IF(OR($E102="",$G102=""),"",IF(AND($E$3=6),'Marks Entry 6th'!BR101,IF(AND($E$3=7),'Marks Entry 7th'!BR101,"")))</f>
        <v/>
      </c>
      <c r="EL102" s="122" t="str">
        <f t="shared" si="166"/>
        <v/>
      </c>
      <c r="EM102" s="123">
        <f t="shared" si="167"/>
        <v>0</v>
      </c>
      <c r="EN102" s="123" t="str">
        <f t="shared" si="168"/>
        <v/>
      </c>
      <c r="EO102" s="123" t="str">
        <f t="shared" si="169"/>
        <v/>
      </c>
      <c r="EP102" s="110" t="str">
        <f t="shared" si="170"/>
        <v/>
      </c>
      <c r="EQ102" s="53" t="str">
        <f>IF(OR($E102="",$G102=""),"",IF(AND($E$3=6),'Marks Entry 6th'!BS101,IF(AND($E$3=7),'Marks Entry 7th'!BS101,"")))</f>
        <v/>
      </c>
      <c r="ER102" s="53" t="str">
        <f>IF(OR($E102="",$G102=""),"",IF(AND($E$3=6),'Marks Entry 6th'!BT101,IF(AND($E$3=7),'Marks Entry 7th'!BT101,"")))</f>
        <v/>
      </c>
      <c r="ES102" s="53" t="str">
        <f>IF(OR($E102="",$G102=""),"",IF(AND($E$3=6),'Marks Entry 6th'!BU101,IF(AND($E$3=7),'Marks Entry 7th'!BU101,"")))</f>
        <v/>
      </c>
      <c r="ET102" s="53" t="str">
        <f>IF(OR($E102="",$G102=""),"",IF(AND($E$3=6),'Marks Entry 6th'!BV101,IF(AND($E$3=7),'Marks Entry 7th'!BV101,"")))</f>
        <v/>
      </c>
      <c r="EU102" s="53" t="str">
        <f>IF(OR($E102="",$G102=""),"",IF(AND($E$3=6),'Marks Entry 6th'!BW101,IF(AND($E$3=7),'Marks Entry 7th'!BW101,"")))</f>
        <v/>
      </c>
      <c r="EV102" s="122" t="str">
        <f t="shared" si="171"/>
        <v/>
      </c>
      <c r="EW102" s="123">
        <f t="shared" si="172"/>
        <v>0</v>
      </c>
      <c r="EX102" s="123" t="str">
        <f t="shared" si="173"/>
        <v/>
      </c>
      <c r="EY102" s="123" t="str">
        <f t="shared" si="174"/>
        <v/>
      </c>
      <c r="EZ102" s="110" t="str">
        <f t="shared" si="175"/>
        <v/>
      </c>
      <c r="FA102" s="373" t="str">
        <f>IF(OR($E102="",$G102=""),"",IF(AND('Marks Entry 6th'!BX101="",'Marks Entry 7th'!BX101=""),"",IF(AND($E$3=6),'Marks Entry 6th'!BX101,IF(AND($E$3=7),'Marks Entry 7th'!BX101,""))))</f>
        <v/>
      </c>
      <c r="FB102" s="373" t="str">
        <f>IF(OR($E102="",$G102=""),"",IF(AND('Marks Entry 6th'!BY101="",'Marks Entry 7th'!BY101=""),"",IF(AND($E$3=6),'Marks Entry 6th'!BY101,IF(AND($E$3=7),'Marks Entry 7th'!BY101,""))))</f>
        <v/>
      </c>
      <c r="FC102" s="374" t="str">
        <f t="shared" si="176"/>
        <v/>
      </c>
      <c r="FD102" s="110" t="str">
        <f t="shared" si="177"/>
        <v/>
      </c>
      <c r="FE102" s="373" t="str">
        <f>IF(OR($E102="",$G102=""),"",IF(AND('Marks Entry 6th'!BZ101="",'Marks Entry 7th'!BZ101=""),"",IF(AND($E$3=6),'Marks Entry 6th'!BZ101,IF(AND($E$3=7),'Marks Entry 7th'!BZ101,""))))</f>
        <v/>
      </c>
      <c r="FF102" s="373" t="str">
        <f>IF(OR($E102="",$G102=""),"",IF(AND('Marks Entry 6th'!CA101="",'Marks Entry 7th'!CA101=""),"",IF(AND($E$3=6),'Marks Entry 6th'!CA101,IF(AND($E$3=7),'Marks Entry 7th'!CA101,""))))</f>
        <v/>
      </c>
      <c r="FG102" s="374" t="str">
        <f t="shared" si="178"/>
        <v/>
      </c>
      <c r="FH102" s="110" t="str">
        <f t="shared" si="179"/>
        <v/>
      </c>
      <c r="FI102" s="79" t="str">
        <f t="shared" si="180"/>
        <v/>
      </c>
      <c r="FJ102" s="335" t="str">
        <f t="shared" si="181"/>
        <v/>
      </c>
      <c r="FK102" s="85" t="str">
        <f t="shared" si="182"/>
        <v/>
      </c>
      <c r="FL102" s="226" t="str">
        <f t="shared" si="183"/>
        <v/>
      </c>
      <c r="FM102" s="86" t="str">
        <f t="shared" si="184"/>
        <v/>
      </c>
      <c r="FN102" s="334" t="str">
        <f>IFERROR(IF(B102="NSO","NSO",IF(OR(D102="",G102="",F102=""),"",IF(AND(FJ102&gt;=36,'Master sheet'!$D$11="Hindi"),"कक्षा क्रमोन्नत",IF(AND(FJ102&gt;=36,'Master sheet'!$D$11="English"),"Promoted",IF(AND(FJ102&lt;36,'Master sheet'!$D$11="Hindi"),"पुनः परीक्षा","Re-Exam"))))),"")</f>
        <v/>
      </c>
      <c r="FO102" s="54" t="str">
        <f>IF(OR($E102="",$G102=""),"",IF(AND($E$3=6,'Marks Entry 6th'!CB101=""),"",IF(AND($E$3=7,'Marks Entry 7th'!CB101=""),"",IF(AND($E$3=6),'Marks Entry 6th'!CB101,IF(AND($E$3=7),'Marks Entry 7th'!CB101,"")))))</f>
        <v/>
      </c>
      <c r="FP102" s="54" t="str">
        <f>IF(OR($E102="",$G102=""),"",IF(AND($E$3=6,'Marks Entry 6th'!CC101=""),"",IF(AND($E$3=7,'Marks Entry 7th'!CC101=""),"",IF(AND($E$3=6),'Marks Entry 6th'!CC101,IF(AND($E$3=7),'Marks Entry 7th'!CC101,"")))))</f>
        <v/>
      </c>
      <c r="FQ102" s="55"/>
      <c r="FY102" s="57">
        <f>IF(AND($E$3=6),'Marks Entry 6th'!I101,IF(AND($E$3=7),'Marks Entry 7th'!I101,""))</f>
        <v>0</v>
      </c>
      <c r="FZ102" s="57">
        <f t="shared" si="185"/>
        <v>0</v>
      </c>
    </row>
    <row r="103" spans="1:182" ht="18.95" customHeight="1">
      <c r="A103" s="69">
        <v>96</v>
      </c>
      <c r="B103" s="69" t="str">
        <f>IF(OR(FY103=0,FY103=""),"",IF(AND($E$3=6),'Marks Entry 6th'!I102,IF(AND($E$3=7),'Marks Entry 7th'!I102,"")))</f>
        <v/>
      </c>
      <c r="C103" s="70" t="str">
        <f>IF(OR(B103=0,B103=""),"",IF(AND($E$3=6,'Marks Entry 6th'!B102=""),"",IF(AND($E$3=7,'Marks Entry 7th'!B102=""),"",IF(AND($E$3=6,'Marks Entry 6th'!B102),'Marks Entry 6th'!B102,IF(AND($E$3=7),'Marks Entry 7th'!B102,"")))))</f>
        <v/>
      </c>
      <c r="D103" s="70" t="str">
        <f>IF(OR(B103=0,B103=""),"",IF(AND($E$3=6,'Marks Entry 6th'!C102=""),"",IF(AND($E$3=7,'Marks Entry 7th'!C102=""),"",IF(AND($E$3=6),'Marks Entry 6th'!C102,IF(AND($E$3=7),'Marks Entry 7th'!C102,"")))))</f>
        <v/>
      </c>
      <c r="E103" s="307" t="str">
        <f>IF(OR(B103=0,B103=""),"",IF(AND($E$3=6,'Marks Entry 6th'!E102=""),"",IF(AND($E$3=7,'Marks Entry 7th'!E102=""),"",IF(AND($E$3=6),'Marks Entry 6th'!E102,IF(AND($E$3=7),'Marks Entry 7th'!E102,"")))))</f>
        <v/>
      </c>
      <c r="F103" s="70" t="str">
        <f>IF(OR(B103=0,B103=""),"",IF(AND($E$3=6,'Marks Entry 6th'!D102=""),"",IF(AND($E$3=7,'Marks Entry 7th'!D102=""),"",IF(AND($E$3=6),'Marks Entry 6th'!D102,IF(AND($E$3=7),'Marks Entry 7th'!D102,"")))))</f>
        <v/>
      </c>
      <c r="G103" s="306" t="str">
        <f>IF(OR(B103=0,B103=""),"",IF(AND($E$3=6,'Marks Entry 6th'!F102=""),"",IF(AND($E$3=7,'Marks Entry 7th'!F102=""),"",IF(AND($E$3=6),UPPER('Marks Entry 6th'!F102),IF(AND($E$3=7),UPPER('Marks Entry 7th'!F102),"")))))</f>
        <v/>
      </c>
      <c r="H103" s="306" t="str">
        <f>IF(OR(B103=0,B103=""),"",IF(AND($E$3=6,'Marks Entry 6th'!G102=""),"",IF(AND($E$3=7,'Marks Entry 7th'!G102=""),"",IF(AND($E$3=6),UPPER('Marks Entry 6th'!G102),IF(AND($E$3=7),UPPER('Marks Entry 7th'!G102),"")))))</f>
        <v/>
      </c>
      <c r="I103" s="306" t="str">
        <f>IF(OR(B103=0,B103=""),"",IF(AND($E$3=6,'Marks Entry 6th'!H102=""),"",IF(AND($E$3=7,'Marks Entry 7th'!H102=""),"",IF(AND($E$3=6),UPPER('Marks Entry 6th'!H102),IF(AND($E$3=7),UPPER('Marks Entry 7th'!H102),"")))))</f>
        <v/>
      </c>
      <c r="J103" s="65" t="str">
        <f>IF(OR(B103=0,B103=""),"",IF(AND($E$3=6,'Marks Entry 6th'!J102=""),"",IF(AND($E$3=7,'Marks Entry 7th'!J102=""),"",IF(AND($E$3=6),'Marks Entry 6th'!J102,IF(AND($E$3=7),'Marks Entry 7th'!J102,"")))))</f>
        <v/>
      </c>
      <c r="K103" s="65" t="str">
        <f>IF(OR(B103=0,B103=""),"",IF(AND($E$3=6,'Marks Entry 6th'!K102=""),"",IF(AND($E$3=7,'Marks Entry 7th'!K102=""),"",IF(AND($E$3=6),'Marks Entry 6th'!K102,IF(AND($E$3=7),'Marks Entry 7th'!K102,"")))))</f>
        <v/>
      </c>
      <c r="L103" s="121" t="str">
        <f>IF(OR($E103="",$G103=""),"",IF(AND($E$3=6),'Marks Entry 6th'!L102,IF(AND($E$3=7),'Marks Entry 7th'!L102,"")))</f>
        <v/>
      </c>
      <c r="M103" s="121" t="str">
        <f>IF(OR($E103="",$G103=""),"",IF(AND($E$3=6),'Marks Entry 6th'!M102,IF(AND($E$3=7),'Marks Entry 7th'!M102,"")))</f>
        <v/>
      </c>
      <c r="N103" s="121" t="str">
        <f>IF(OR($E103="",$G103=""),"",IF(AND($E$3=6),'Marks Entry 6th'!N102,IF(AND($E$3=7),'Marks Entry 7th'!N102,"")))</f>
        <v/>
      </c>
      <c r="O103" s="121" t="str">
        <f>IF(OR($E103="",$G103=""),"",IF(AND($E$3=6),'Marks Entry 6th'!O102,IF(AND($E$3=7),'Marks Entry 7th'!O102,"")))</f>
        <v/>
      </c>
      <c r="P103" s="63" t="str">
        <f t="shared" si="95"/>
        <v/>
      </c>
      <c r="Q103" s="121" t="str">
        <f>IF(OR($E103="",$G103=""),"",IF(AND($E$3=6),'Marks Entry 6th'!P102,IF(AND($E$3=7),'Marks Entry 7th'!P102,"")))</f>
        <v/>
      </c>
      <c r="R103" s="121" t="str">
        <f>IF(OR($E103="",$G103=""),"",IF(AND($E$3=6),'Marks Entry 6th'!Q102,IF(AND($E$3=7),'Marks Entry 7th'!Q102,"")))</f>
        <v/>
      </c>
      <c r="S103" s="66" t="str">
        <f t="shared" si="96"/>
        <v/>
      </c>
      <c r="T103" s="63">
        <f t="shared" si="97"/>
        <v>0</v>
      </c>
      <c r="U103" s="68" t="str">
        <f>IF(OR($E103="",$G103=""),"",IF(AND($E$3=6),'Marks Entry 6th'!R102,IF(AND($E$3=7),'Marks Entry 7th'!R102,"")))</f>
        <v/>
      </c>
      <c r="V103" s="68" t="str">
        <f>IF(OR($E103="",$G103=""),"",IF(AND($E$3=6),'Marks Entry 6th'!S102,IF(AND($E$3=7),'Marks Entry 7th'!S102,"")))</f>
        <v/>
      </c>
      <c r="W103" s="67" t="str">
        <f t="shared" si="98"/>
        <v/>
      </c>
      <c r="X103" s="63" t="str">
        <f t="shared" si="99"/>
        <v/>
      </c>
      <c r="Y103" s="109">
        <f t="shared" si="100"/>
        <v>0</v>
      </c>
      <c r="Z103" s="109" t="str">
        <f t="shared" si="101"/>
        <v/>
      </c>
      <c r="AA103" s="109" t="str">
        <f t="shared" si="102"/>
        <v/>
      </c>
      <c r="AB103" s="109" t="str">
        <f t="shared" si="103"/>
        <v/>
      </c>
      <c r="AC103" s="109" t="str">
        <f t="shared" si="104"/>
        <v/>
      </c>
      <c r="AD103" s="111" t="str">
        <f t="shared" si="105"/>
        <v/>
      </c>
      <c r="AE103" s="121" t="str">
        <f>IF(OR($E103="",$G103=""),"",IF(AND($E$3=6),'Marks Entry 6th'!T102,IF(AND($E$3=7),'Marks Entry 7th'!T102,"")))</f>
        <v/>
      </c>
      <c r="AF103" s="121" t="str">
        <f>IF(OR($E103="",$G103=""),"",IF(AND($E$3=6),'Marks Entry 6th'!U102,IF(AND($E$3=7),'Marks Entry 7th'!U102,"")))</f>
        <v/>
      </c>
      <c r="AG103" s="121" t="str">
        <f>IF(OR($E103="",$G103=""),"",IF(AND($E$3=6),'Marks Entry 6th'!V102,IF(AND($E$3=7),'Marks Entry 7th'!V102,"")))</f>
        <v/>
      </c>
      <c r="AH103" s="121" t="str">
        <f>IF(OR($E103="",$G103=""),"",IF(AND($E$3=6),'Marks Entry 6th'!W102,IF(AND($E$3=7),'Marks Entry 7th'!W102,"")))</f>
        <v/>
      </c>
      <c r="AI103" s="63" t="str">
        <f t="shared" si="106"/>
        <v/>
      </c>
      <c r="AJ103" s="121" t="str">
        <f>IF(OR($E103="",$G103=""),"",IF(AND($E$3=6),'Marks Entry 6th'!X102,IF(AND($E$3=7),'Marks Entry 7th'!X102,"")))</f>
        <v/>
      </c>
      <c r="AK103" s="121" t="str">
        <f>IF(OR($E103="",$G103=""),"",IF(AND($E$3=6),'Marks Entry 6th'!Y102,IF(AND($E$3=7),'Marks Entry 7th'!Y102,"")))</f>
        <v/>
      </c>
      <c r="AL103" s="66" t="str">
        <f t="shared" si="107"/>
        <v/>
      </c>
      <c r="AM103" s="63">
        <f t="shared" si="108"/>
        <v>0</v>
      </c>
      <c r="AN103" s="68" t="str">
        <f>IF(OR($E103="",$G103=""),"",IF(AND($E$3=6),'Marks Entry 6th'!Z102,IF(AND($E$3=7),'Marks Entry 7th'!Z102,"")))</f>
        <v/>
      </c>
      <c r="AO103" s="68" t="str">
        <f>IF(OR($E103="",$G103=""),"",IF(AND($E$3=6),'Marks Entry 6th'!AA102,IF(AND($E$3=7),'Marks Entry 7th'!AA102,"")))</f>
        <v/>
      </c>
      <c r="AP103" s="66" t="str">
        <f t="shared" si="109"/>
        <v/>
      </c>
      <c r="AQ103" s="63" t="str">
        <f t="shared" si="110"/>
        <v/>
      </c>
      <c r="AR103" s="109">
        <f t="shared" si="111"/>
        <v>0</v>
      </c>
      <c r="AS103" s="109" t="str">
        <f t="shared" si="112"/>
        <v/>
      </c>
      <c r="AT103" s="109" t="str">
        <f t="shared" si="113"/>
        <v/>
      </c>
      <c r="AU103" s="109" t="str">
        <f t="shared" si="114"/>
        <v/>
      </c>
      <c r="AV103" s="109" t="str">
        <f t="shared" si="115"/>
        <v/>
      </c>
      <c r="AW103" s="111" t="str">
        <f t="shared" si="116"/>
        <v/>
      </c>
      <c r="AX103" s="314" t="str">
        <f>IF(OR($E103="",$G103=""),"",IF(AND($E$3=6),'Marks Entry 6th'!AB102,IF(AND($E$3=7),'Marks Entry 7th'!AB102,"")))</f>
        <v/>
      </c>
      <c r="AY103" s="121" t="str">
        <f>IF(OR($E103="",$G103=""),"",IF(AND($E$3=6),'Marks Entry 6th'!AC102,IF(AND($E$3=7),'Marks Entry 7th'!AC102,"")))</f>
        <v/>
      </c>
      <c r="AZ103" s="121" t="str">
        <f>IF(OR($E103="",$G103=""),"",IF(AND($E$3=6),'Marks Entry 6th'!AD102,IF(AND($E$3=7),'Marks Entry 7th'!AD102,"")))</f>
        <v/>
      </c>
      <c r="BA103" s="121" t="str">
        <f>IF(OR($E103="",$G103=""),"",IF(AND($E$3=6),'Marks Entry 6th'!AE102,IF(AND($E$3=7),'Marks Entry 7th'!AE102,"")))</f>
        <v/>
      </c>
      <c r="BB103" s="121" t="str">
        <f>IF(OR($E103="",$G103=""),"",IF(AND($E$3=6),'Marks Entry 6th'!AF102,IF(AND($E$3=7),'Marks Entry 7th'!AF102,"")))</f>
        <v/>
      </c>
      <c r="BC103" s="63" t="str">
        <f t="shared" si="117"/>
        <v/>
      </c>
      <c r="BD103" s="121" t="str">
        <f>IF(OR($E103="",$G103=""),"",IF(AND($E$3=6),'Marks Entry 6th'!AG102,IF(AND($E$3=7),'Marks Entry 7th'!AG102,"")))</f>
        <v/>
      </c>
      <c r="BE103" s="121" t="str">
        <f>IF(OR($E103="",$G103=""),"",IF(AND($E$3=6),'Marks Entry 6th'!AH102,IF(AND($E$3=7),'Marks Entry 7th'!AH102,"")))</f>
        <v/>
      </c>
      <c r="BF103" s="66" t="str">
        <f t="shared" si="118"/>
        <v/>
      </c>
      <c r="BG103" s="63">
        <f t="shared" si="119"/>
        <v>0</v>
      </c>
      <c r="BH103" s="68" t="str">
        <f>IF(OR($E103="",$G103=""),"",IF(AND($E$3=6),'Marks Entry 6th'!AI102,IF(AND($E$3=7),'Marks Entry 7th'!AI102,"")))</f>
        <v/>
      </c>
      <c r="BI103" s="68" t="str">
        <f>IF(OR($E103="",$G103=""),"",IF(AND($E$3=6),'Marks Entry 6th'!AJ102,IF(AND($E$3=7),'Marks Entry 7th'!AJ102,"")))</f>
        <v/>
      </c>
      <c r="BJ103" s="66" t="str">
        <f t="shared" si="120"/>
        <v/>
      </c>
      <c r="BK103" s="63" t="str">
        <f t="shared" si="121"/>
        <v/>
      </c>
      <c r="BL103" s="109">
        <f t="shared" si="122"/>
        <v>0</v>
      </c>
      <c r="BM103" s="109" t="str">
        <f t="shared" si="123"/>
        <v/>
      </c>
      <c r="BN103" s="109" t="str">
        <f t="shared" si="124"/>
        <v/>
      </c>
      <c r="BO103" s="109" t="str">
        <f t="shared" si="125"/>
        <v/>
      </c>
      <c r="BP103" s="109" t="str">
        <f t="shared" si="126"/>
        <v/>
      </c>
      <c r="BQ103" s="111" t="str">
        <f t="shared" si="127"/>
        <v/>
      </c>
      <c r="BR103" s="121" t="str">
        <f>IF(OR($E103="",$G103=""),"",IF(AND($E$3=6),'Marks Entry 6th'!AK102,IF(AND($E$3=7),'Marks Entry 7th'!AK102,"")))</f>
        <v/>
      </c>
      <c r="BS103" s="121" t="str">
        <f>IF(OR($E103="",$G103=""),"",IF(AND($E$3=6),'Marks Entry 6th'!AL102,IF(AND($E$3=7),'Marks Entry 7th'!AL102,"")))</f>
        <v/>
      </c>
      <c r="BT103" s="121" t="str">
        <f>IF(OR($E103="",$G103=""),"",IF(AND($E$3=6),'Marks Entry 6th'!AM102,IF(AND($E$3=7),'Marks Entry 7th'!AM102,"")))</f>
        <v/>
      </c>
      <c r="BU103" s="121" t="str">
        <f>IF(OR($E103="",$G103=""),"",IF(AND($E$3=6),'Marks Entry 6th'!AN102,IF(AND($E$3=7),'Marks Entry 7th'!AN102,"")))</f>
        <v/>
      </c>
      <c r="BV103" s="63" t="str">
        <f t="shared" si="128"/>
        <v/>
      </c>
      <c r="BW103" s="121" t="str">
        <f>IF(OR($E103="",$G103=""),"",IF(AND($E$3=6),'Marks Entry 6th'!AO102,IF(AND($E$3=7),'Marks Entry 7th'!AO102,"")))</f>
        <v/>
      </c>
      <c r="BX103" s="121" t="str">
        <f>IF(OR($E103="",$G103=""),"",IF(AND($E$3=6),'Marks Entry 6th'!AP102,IF(AND($E$3=7),'Marks Entry 7th'!AP102,"")))</f>
        <v/>
      </c>
      <c r="BY103" s="66" t="str">
        <f t="shared" si="129"/>
        <v/>
      </c>
      <c r="BZ103" s="63">
        <f t="shared" si="130"/>
        <v>0</v>
      </c>
      <c r="CA103" s="68" t="str">
        <f>IF(OR($E103="",$G103=""),"",IF(AND($E$3=6),'Marks Entry 6th'!AQ102,IF(AND($E$3=7),'Marks Entry 7th'!AQ102,"")))</f>
        <v/>
      </c>
      <c r="CB103" s="68" t="str">
        <f>IF(OR($E103="",$G103=""),"",IF(AND($E$3=6),'Marks Entry 6th'!AR102,IF(AND($E$3=7),'Marks Entry 7th'!AR102,"")))</f>
        <v/>
      </c>
      <c r="CC103" s="66" t="str">
        <f t="shared" si="131"/>
        <v/>
      </c>
      <c r="CD103" s="63" t="str">
        <f t="shared" si="132"/>
        <v/>
      </c>
      <c r="CE103" s="109">
        <f t="shared" si="133"/>
        <v>0</v>
      </c>
      <c r="CF103" s="109" t="str">
        <f t="shared" si="134"/>
        <v/>
      </c>
      <c r="CG103" s="109" t="str">
        <f t="shared" si="135"/>
        <v/>
      </c>
      <c r="CH103" s="109" t="str">
        <f t="shared" si="136"/>
        <v/>
      </c>
      <c r="CI103" s="109" t="str">
        <f t="shared" si="137"/>
        <v/>
      </c>
      <c r="CJ103" s="111" t="str">
        <f t="shared" si="138"/>
        <v/>
      </c>
      <c r="CK103" s="121" t="str">
        <f>IF(OR($E103="",$G103=""),"",IF(AND($E$3=6),'Marks Entry 6th'!AS102,IF(AND($E$3=7),'Marks Entry 7th'!AS102,"")))</f>
        <v/>
      </c>
      <c r="CL103" s="121" t="str">
        <f>IF(OR($E103="",$G103=""),"",IF(AND($E$3=6),'Marks Entry 6th'!AT102,IF(AND($E$3=7),'Marks Entry 7th'!AT102,"")))</f>
        <v/>
      </c>
      <c r="CM103" s="121" t="str">
        <f>IF(OR($E103="",$G103=""),"",IF(AND($E$3=6),'Marks Entry 6th'!AU102,IF(AND($E$3=7),'Marks Entry 7th'!AU102,"")))</f>
        <v/>
      </c>
      <c r="CN103" s="121" t="str">
        <f>IF(OR($E103="",$G103=""),"",IF(AND($E$3=6),'Marks Entry 6th'!AV102,IF(AND($E$3=7),'Marks Entry 7th'!AV102,"")))</f>
        <v/>
      </c>
      <c r="CO103" s="63" t="str">
        <f t="shared" si="139"/>
        <v/>
      </c>
      <c r="CP103" s="121" t="str">
        <f>IF(OR($E103="",$G103=""),"",IF(AND($E$3=6),'Marks Entry 6th'!AW102,IF(AND($E$3=7),'Marks Entry 7th'!AW102,"")))</f>
        <v/>
      </c>
      <c r="CQ103" s="121" t="str">
        <f>IF(OR($E103="",$G103=""),"",IF(AND($E$3=6),'Marks Entry 6th'!AX102,IF(AND($E$3=7),'Marks Entry 7th'!AX102,"")))</f>
        <v/>
      </c>
      <c r="CR103" s="66" t="str">
        <f t="shared" si="140"/>
        <v/>
      </c>
      <c r="CS103" s="63">
        <f t="shared" si="141"/>
        <v>0</v>
      </c>
      <c r="CT103" s="68" t="str">
        <f>IF(OR($E103="",$G103=""),"",IF(AND($E$3=6),'Marks Entry 6th'!AY102,IF(AND($E$3=7),'Marks Entry 7th'!AY102,"")))</f>
        <v/>
      </c>
      <c r="CU103" s="68" t="str">
        <f>IF(OR($E103="",$G103=""),"",IF(AND($E$3=6),'Marks Entry 6th'!AZ102,IF(AND($E$3=7),'Marks Entry 7th'!AZ102,"")))</f>
        <v/>
      </c>
      <c r="CV103" s="66" t="str">
        <f t="shared" si="142"/>
        <v/>
      </c>
      <c r="CW103" s="63" t="str">
        <f t="shared" si="143"/>
        <v/>
      </c>
      <c r="CX103" s="109">
        <f t="shared" si="144"/>
        <v>0</v>
      </c>
      <c r="CY103" s="109" t="str">
        <f t="shared" si="145"/>
        <v/>
      </c>
      <c r="CZ103" s="109" t="str">
        <f t="shared" si="146"/>
        <v/>
      </c>
      <c r="DA103" s="109" t="str">
        <f t="shared" si="147"/>
        <v/>
      </c>
      <c r="DB103" s="109" t="str">
        <f t="shared" si="148"/>
        <v/>
      </c>
      <c r="DC103" s="111" t="str">
        <f t="shared" si="149"/>
        <v/>
      </c>
      <c r="DD103" s="121" t="str">
        <f>IF(OR($E103="",$G103=""),"",IF(AND($E$3=6),'Marks Entry 6th'!BA102,IF(AND($E$3=7),'Marks Entry 7th'!BA102,"")))</f>
        <v/>
      </c>
      <c r="DE103" s="121" t="str">
        <f>IF(OR($E103="",$G103=""),"",IF(AND($E$3=6),'Marks Entry 6th'!BB102,IF(AND($E$3=7),'Marks Entry 7th'!BB102,"")))</f>
        <v/>
      </c>
      <c r="DF103" s="121" t="str">
        <f>IF(OR($E103="",$G103=""),"",IF(AND($E$3=6),'Marks Entry 6th'!BC102,IF(AND($E$3=7),'Marks Entry 7th'!BC102,"")))</f>
        <v/>
      </c>
      <c r="DG103" s="121" t="str">
        <f>IF(OR($E103="",$G103=""),"",IF(AND($E$3=6),'Marks Entry 6th'!BD102,IF(AND($E$3=7),'Marks Entry 7th'!BD102,"")))</f>
        <v/>
      </c>
      <c r="DH103" s="63" t="str">
        <f t="shared" si="150"/>
        <v/>
      </c>
      <c r="DI103" s="121" t="str">
        <f>IF(OR($E103="",$G103=""),"",IF(AND($E$3=6),'Marks Entry 6th'!BE102,IF(AND($E$3=7),'Marks Entry 7th'!BE102,"")))</f>
        <v/>
      </c>
      <c r="DJ103" s="121" t="str">
        <f>IF(OR($E103="",$G103=""),"",IF(AND($E$3=6),'Marks Entry 6th'!BF102,IF(AND($E$3=7),'Marks Entry 7th'!BF102,"")))</f>
        <v/>
      </c>
      <c r="DK103" s="66" t="str">
        <f t="shared" si="151"/>
        <v/>
      </c>
      <c r="DL103" s="63">
        <f t="shared" si="152"/>
        <v>0</v>
      </c>
      <c r="DM103" s="68" t="str">
        <f>IF(OR($E103="",$G103=""),"",IF(AND($E$3=6),'Marks Entry 6th'!BG102,IF(AND($E$3=7),'Marks Entry 7th'!BG102,"")))</f>
        <v/>
      </c>
      <c r="DN103" s="68" t="str">
        <f>IF(OR($E103="",$G103=""),"",IF(AND($E$3=6),'Marks Entry 6th'!BH102,IF(AND($E$3=7),'Marks Entry 7th'!BH102,"")))</f>
        <v/>
      </c>
      <c r="DO103" s="66" t="str">
        <f t="shared" si="153"/>
        <v/>
      </c>
      <c r="DP103" s="63" t="str">
        <f t="shared" si="154"/>
        <v/>
      </c>
      <c r="DQ103" s="109">
        <f t="shared" si="155"/>
        <v>0</v>
      </c>
      <c r="DR103" s="109" t="str">
        <f t="shared" si="156"/>
        <v/>
      </c>
      <c r="DS103" s="109" t="str">
        <f t="shared" si="157"/>
        <v/>
      </c>
      <c r="DT103" s="109" t="str">
        <f t="shared" si="158"/>
        <v/>
      </c>
      <c r="DU103" s="109" t="str">
        <f t="shared" si="159"/>
        <v/>
      </c>
      <c r="DV103" s="111" t="str">
        <f t="shared" si="160"/>
        <v/>
      </c>
      <c r="DW103" s="53" t="str">
        <f>IF(OR($E103="",$G103=""),"",IF(AND($E$3=6),'Marks Entry 6th'!BI102,IF(AND($E$3=7),'Marks Entry 7th'!BI102,"")))</f>
        <v/>
      </c>
      <c r="DX103" s="53" t="str">
        <f>IF(OR($E103="",$G103=""),"",IF(AND($E$3=6),'Marks Entry 6th'!BJ102,IF(AND($E$3=7),'Marks Entry 7th'!BJ102,"")))</f>
        <v/>
      </c>
      <c r="DY103" s="53" t="str">
        <f>IF(OR($E103="",$G103=""),"",IF(AND($E$3=6),'Marks Entry 6th'!BK102,IF(AND($E$3=7),'Marks Entry 7th'!BK102,"")))</f>
        <v/>
      </c>
      <c r="DZ103" s="53" t="str">
        <f>IF(OR($E103="",$G103=""),"",IF(AND($E$3=6),'Marks Entry 6th'!BL102,IF(AND($E$3=7),'Marks Entry 7th'!BL102,"")))</f>
        <v/>
      </c>
      <c r="EA103" s="53" t="str">
        <f>IF(OR($E103="",$G103=""),"",IF(AND($E$3=6),'Marks Entry 6th'!BM102,IF(AND($E$3=7),'Marks Entry 7th'!BM102,"")))</f>
        <v/>
      </c>
      <c r="EB103" s="122" t="str">
        <f t="shared" si="161"/>
        <v/>
      </c>
      <c r="EC103" s="123">
        <f t="shared" si="162"/>
        <v>0</v>
      </c>
      <c r="ED103" s="123" t="str">
        <f t="shared" si="163"/>
        <v/>
      </c>
      <c r="EE103" s="123" t="str">
        <f t="shared" si="164"/>
        <v/>
      </c>
      <c r="EF103" s="110" t="str">
        <f t="shared" si="165"/>
        <v/>
      </c>
      <c r="EG103" s="53" t="str">
        <f>IF(OR($E103="",$G103=""),"",IF(AND($E$3=6),'Marks Entry 6th'!BN102,IF(AND($E$3=7),'Marks Entry 7th'!BN102,"")))</f>
        <v/>
      </c>
      <c r="EH103" s="53" t="str">
        <f>IF(OR($E103="",$G103=""),"",IF(AND($E$3=6),'Marks Entry 6th'!BO102,IF(AND($E$3=7),'Marks Entry 7th'!BO102,"")))</f>
        <v/>
      </c>
      <c r="EI103" s="53" t="str">
        <f>IF(OR($E103="",$G103=""),"",IF(AND($E$3=6),'Marks Entry 6th'!BP102,IF(AND($E$3=7),'Marks Entry 7th'!BP102,"")))</f>
        <v/>
      </c>
      <c r="EJ103" s="53" t="str">
        <f>IF(OR($E103="",$G103=""),"",IF(AND($E$3=6),'Marks Entry 6th'!BQ102,IF(AND($E$3=7),'Marks Entry 7th'!BQ102,"")))</f>
        <v/>
      </c>
      <c r="EK103" s="53" t="str">
        <f>IF(OR($E103="",$G103=""),"",IF(AND($E$3=6),'Marks Entry 6th'!BR102,IF(AND($E$3=7),'Marks Entry 7th'!BR102,"")))</f>
        <v/>
      </c>
      <c r="EL103" s="122" t="str">
        <f t="shared" si="166"/>
        <v/>
      </c>
      <c r="EM103" s="123">
        <f t="shared" si="167"/>
        <v>0</v>
      </c>
      <c r="EN103" s="123" t="str">
        <f t="shared" si="168"/>
        <v/>
      </c>
      <c r="EO103" s="123" t="str">
        <f t="shared" si="169"/>
        <v/>
      </c>
      <c r="EP103" s="110" t="str">
        <f t="shared" si="170"/>
        <v/>
      </c>
      <c r="EQ103" s="53" t="str">
        <f>IF(OR($E103="",$G103=""),"",IF(AND($E$3=6),'Marks Entry 6th'!BS102,IF(AND($E$3=7),'Marks Entry 7th'!BS102,"")))</f>
        <v/>
      </c>
      <c r="ER103" s="53" t="str">
        <f>IF(OR($E103="",$G103=""),"",IF(AND($E$3=6),'Marks Entry 6th'!BT102,IF(AND($E$3=7),'Marks Entry 7th'!BT102,"")))</f>
        <v/>
      </c>
      <c r="ES103" s="53" t="str">
        <f>IF(OR($E103="",$G103=""),"",IF(AND($E$3=6),'Marks Entry 6th'!BU102,IF(AND($E$3=7),'Marks Entry 7th'!BU102,"")))</f>
        <v/>
      </c>
      <c r="ET103" s="53" t="str">
        <f>IF(OR($E103="",$G103=""),"",IF(AND($E$3=6),'Marks Entry 6th'!BV102,IF(AND($E$3=7),'Marks Entry 7th'!BV102,"")))</f>
        <v/>
      </c>
      <c r="EU103" s="53" t="str">
        <f>IF(OR($E103="",$G103=""),"",IF(AND($E$3=6),'Marks Entry 6th'!BW102,IF(AND($E$3=7),'Marks Entry 7th'!BW102,"")))</f>
        <v/>
      </c>
      <c r="EV103" s="122" t="str">
        <f t="shared" si="171"/>
        <v/>
      </c>
      <c r="EW103" s="123">
        <f t="shared" si="172"/>
        <v>0</v>
      </c>
      <c r="EX103" s="123" t="str">
        <f t="shared" si="173"/>
        <v/>
      </c>
      <c r="EY103" s="123" t="str">
        <f t="shared" si="174"/>
        <v/>
      </c>
      <c r="EZ103" s="110" t="str">
        <f t="shared" si="175"/>
        <v/>
      </c>
      <c r="FA103" s="373" t="str">
        <f>IF(OR($E103="",$G103=""),"",IF(AND('Marks Entry 6th'!BX102="",'Marks Entry 7th'!BX102=""),"",IF(AND($E$3=6),'Marks Entry 6th'!BX102,IF(AND($E$3=7),'Marks Entry 7th'!BX102,""))))</f>
        <v/>
      </c>
      <c r="FB103" s="373" t="str">
        <f>IF(OR($E103="",$G103=""),"",IF(AND('Marks Entry 6th'!BY102="",'Marks Entry 7th'!BY102=""),"",IF(AND($E$3=6),'Marks Entry 6th'!BY102,IF(AND($E$3=7),'Marks Entry 7th'!BY102,""))))</f>
        <v/>
      </c>
      <c r="FC103" s="374" t="str">
        <f t="shared" si="176"/>
        <v/>
      </c>
      <c r="FD103" s="110" t="str">
        <f t="shared" si="177"/>
        <v/>
      </c>
      <c r="FE103" s="373" t="str">
        <f>IF(OR($E103="",$G103=""),"",IF(AND('Marks Entry 6th'!BZ102="",'Marks Entry 7th'!BZ102=""),"",IF(AND($E$3=6),'Marks Entry 6th'!BZ102,IF(AND($E$3=7),'Marks Entry 7th'!BZ102,""))))</f>
        <v/>
      </c>
      <c r="FF103" s="373" t="str">
        <f>IF(OR($E103="",$G103=""),"",IF(AND('Marks Entry 6th'!CA102="",'Marks Entry 7th'!CA102=""),"",IF(AND($E$3=6),'Marks Entry 6th'!CA102,IF(AND($E$3=7),'Marks Entry 7th'!CA102,""))))</f>
        <v/>
      </c>
      <c r="FG103" s="374" t="str">
        <f t="shared" si="178"/>
        <v/>
      </c>
      <c r="FH103" s="110" t="str">
        <f t="shared" si="179"/>
        <v/>
      </c>
      <c r="FI103" s="79" t="str">
        <f t="shared" si="180"/>
        <v/>
      </c>
      <c r="FJ103" s="335" t="str">
        <f t="shared" si="181"/>
        <v/>
      </c>
      <c r="FK103" s="85" t="str">
        <f t="shared" si="182"/>
        <v/>
      </c>
      <c r="FL103" s="226" t="str">
        <f t="shared" si="183"/>
        <v/>
      </c>
      <c r="FM103" s="86" t="str">
        <f t="shared" si="184"/>
        <v/>
      </c>
      <c r="FN103" s="334" t="str">
        <f>IFERROR(IF(B103="NSO","NSO",IF(OR(D103="",G103="",F103=""),"",IF(AND(FJ103&gt;=36,'Master sheet'!$D$11="Hindi"),"कक्षा क्रमोन्नत",IF(AND(FJ103&gt;=36,'Master sheet'!$D$11="English"),"Promoted",IF(AND(FJ103&lt;36,'Master sheet'!$D$11="Hindi"),"पुनः परीक्षा","Re-Exam"))))),"")</f>
        <v/>
      </c>
      <c r="FO103" s="54" t="str">
        <f>IF(OR($E103="",$G103=""),"",IF(AND($E$3=6,'Marks Entry 6th'!CB102=""),"",IF(AND($E$3=7,'Marks Entry 7th'!CB102=""),"",IF(AND($E$3=6),'Marks Entry 6th'!CB102,IF(AND($E$3=7),'Marks Entry 7th'!CB102,"")))))</f>
        <v/>
      </c>
      <c r="FP103" s="54" t="str">
        <f>IF(OR($E103="",$G103=""),"",IF(AND($E$3=6,'Marks Entry 6th'!CC102=""),"",IF(AND($E$3=7,'Marks Entry 7th'!CC102=""),"",IF(AND($E$3=6),'Marks Entry 6th'!CC102,IF(AND($E$3=7),'Marks Entry 7th'!CC102,"")))))</f>
        <v/>
      </c>
      <c r="FQ103" s="55"/>
      <c r="FY103" s="57">
        <f>IF(AND($E$3=6),'Marks Entry 6th'!I102,IF(AND($E$3=7),'Marks Entry 7th'!I102,""))</f>
        <v>0</v>
      </c>
      <c r="FZ103" s="57">
        <f t="shared" si="185"/>
        <v>0</v>
      </c>
    </row>
    <row r="104" spans="1:182" ht="18.95" customHeight="1">
      <c r="A104" s="69">
        <v>97</v>
      </c>
      <c r="B104" s="69" t="str">
        <f>IF(OR(FY104=0,FY104=""),"",IF(AND($E$3=6),'Marks Entry 6th'!I103,IF(AND($E$3=7),'Marks Entry 7th'!I103,"")))</f>
        <v/>
      </c>
      <c r="C104" s="70" t="str">
        <f>IF(OR(B104=0,B104=""),"",IF(AND($E$3=6,'Marks Entry 6th'!B103=""),"",IF(AND($E$3=7,'Marks Entry 7th'!B103=""),"",IF(AND($E$3=6,'Marks Entry 6th'!B103),'Marks Entry 6th'!B103,IF(AND($E$3=7),'Marks Entry 7th'!B103,"")))))</f>
        <v/>
      </c>
      <c r="D104" s="70" t="str">
        <f>IF(OR(B104=0,B104=""),"",IF(AND($E$3=6,'Marks Entry 6th'!C103=""),"",IF(AND($E$3=7,'Marks Entry 7th'!C103=""),"",IF(AND($E$3=6),'Marks Entry 6th'!C103,IF(AND($E$3=7),'Marks Entry 7th'!C103,"")))))</f>
        <v/>
      </c>
      <c r="E104" s="307" t="str">
        <f>IF(OR(B104=0,B104=""),"",IF(AND($E$3=6,'Marks Entry 6th'!E103=""),"",IF(AND($E$3=7,'Marks Entry 7th'!E103=""),"",IF(AND($E$3=6),'Marks Entry 6th'!E103,IF(AND($E$3=7),'Marks Entry 7th'!E103,"")))))</f>
        <v/>
      </c>
      <c r="F104" s="70" t="str">
        <f>IF(OR(B104=0,B104=""),"",IF(AND($E$3=6,'Marks Entry 6th'!D103=""),"",IF(AND($E$3=7,'Marks Entry 7th'!D103=""),"",IF(AND($E$3=6),'Marks Entry 6th'!D103,IF(AND($E$3=7),'Marks Entry 7th'!D103,"")))))</f>
        <v/>
      </c>
      <c r="G104" s="306" t="str">
        <f>IF(OR(B104=0,B104=""),"",IF(AND($E$3=6,'Marks Entry 6th'!F103=""),"",IF(AND($E$3=7,'Marks Entry 7th'!F103=""),"",IF(AND($E$3=6),UPPER('Marks Entry 6th'!F103),IF(AND($E$3=7),UPPER('Marks Entry 7th'!F103),"")))))</f>
        <v/>
      </c>
      <c r="H104" s="306" t="str">
        <f>IF(OR(B104=0,B104=""),"",IF(AND($E$3=6,'Marks Entry 6th'!G103=""),"",IF(AND($E$3=7,'Marks Entry 7th'!G103=""),"",IF(AND($E$3=6),UPPER('Marks Entry 6th'!G103),IF(AND($E$3=7),UPPER('Marks Entry 7th'!G103),"")))))</f>
        <v/>
      </c>
      <c r="I104" s="306" t="str">
        <f>IF(OR(B104=0,B104=""),"",IF(AND($E$3=6,'Marks Entry 6th'!H103=""),"",IF(AND($E$3=7,'Marks Entry 7th'!H103=""),"",IF(AND($E$3=6),UPPER('Marks Entry 6th'!H103),IF(AND($E$3=7),UPPER('Marks Entry 7th'!H103),"")))))</f>
        <v/>
      </c>
      <c r="J104" s="65" t="str">
        <f>IF(OR(B104=0,B104=""),"",IF(AND($E$3=6,'Marks Entry 6th'!J103=""),"",IF(AND($E$3=7,'Marks Entry 7th'!J103=""),"",IF(AND($E$3=6),'Marks Entry 6th'!J103,IF(AND($E$3=7),'Marks Entry 7th'!J103,"")))))</f>
        <v/>
      </c>
      <c r="K104" s="65" t="str">
        <f>IF(OR(B104=0,B104=""),"",IF(AND($E$3=6,'Marks Entry 6th'!K103=""),"",IF(AND($E$3=7,'Marks Entry 7th'!K103=""),"",IF(AND($E$3=6),'Marks Entry 6th'!K103,IF(AND($E$3=7),'Marks Entry 7th'!K103,"")))))</f>
        <v/>
      </c>
      <c r="L104" s="121" t="str">
        <f>IF(OR($E104="",$G104=""),"",IF(AND($E$3=6),'Marks Entry 6th'!L103,IF(AND($E$3=7),'Marks Entry 7th'!L103,"")))</f>
        <v/>
      </c>
      <c r="M104" s="121" t="str">
        <f>IF(OR($E104="",$G104=""),"",IF(AND($E$3=6),'Marks Entry 6th'!M103,IF(AND($E$3=7),'Marks Entry 7th'!M103,"")))</f>
        <v/>
      </c>
      <c r="N104" s="121" t="str">
        <f>IF(OR($E104="",$G104=""),"",IF(AND($E$3=6),'Marks Entry 6th'!N103,IF(AND($E$3=7),'Marks Entry 7th'!N103,"")))</f>
        <v/>
      </c>
      <c r="O104" s="121" t="str">
        <f>IF(OR($E104="",$G104=""),"",IF(AND($E$3=6),'Marks Entry 6th'!O103,IF(AND($E$3=7),'Marks Entry 7th'!O103,"")))</f>
        <v/>
      </c>
      <c r="P104" s="63" t="str">
        <f t="shared" si="95"/>
        <v/>
      </c>
      <c r="Q104" s="121" t="str">
        <f>IF(OR($E104="",$G104=""),"",IF(AND($E$3=6),'Marks Entry 6th'!P103,IF(AND($E$3=7),'Marks Entry 7th'!P103,"")))</f>
        <v/>
      </c>
      <c r="R104" s="121" t="str">
        <f>IF(OR($E104="",$G104=""),"",IF(AND($E$3=6),'Marks Entry 6th'!Q103,IF(AND($E$3=7),'Marks Entry 7th'!Q103,"")))</f>
        <v/>
      </c>
      <c r="S104" s="66" t="str">
        <f t="shared" si="96"/>
        <v/>
      </c>
      <c r="T104" s="63">
        <f t="shared" si="97"/>
        <v>0</v>
      </c>
      <c r="U104" s="68" t="str">
        <f>IF(OR($E104="",$G104=""),"",IF(AND($E$3=6),'Marks Entry 6th'!R103,IF(AND($E$3=7),'Marks Entry 7th'!R103,"")))</f>
        <v/>
      </c>
      <c r="V104" s="68" t="str">
        <f>IF(OR($E104="",$G104=""),"",IF(AND($E$3=6),'Marks Entry 6th'!S103,IF(AND($E$3=7),'Marks Entry 7th'!S103,"")))</f>
        <v/>
      </c>
      <c r="W104" s="67" t="str">
        <f t="shared" si="98"/>
        <v/>
      </c>
      <c r="X104" s="63" t="str">
        <f t="shared" si="99"/>
        <v/>
      </c>
      <c r="Y104" s="109">
        <f t="shared" si="100"/>
        <v>0</v>
      </c>
      <c r="Z104" s="109" t="str">
        <f t="shared" si="101"/>
        <v/>
      </c>
      <c r="AA104" s="109" t="str">
        <f t="shared" si="102"/>
        <v/>
      </c>
      <c r="AB104" s="109" t="str">
        <f t="shared" si="103"/>
        <v/>
      </c>
      <c r="AC104" s="109" t="str">
        <f t="shared" si="104"/>
        <v/>
      </c>
      <c r="AD104" s="111" t="str">
        <f t="shared" si="105"/>
        <v/>
      </c>
      <c r="AE104" s="121" t="str">
        <f>IF(OR($E104="",$G104=""),"",IF(AND($E$3=6),'Marks Entry 6th'!T103,IF(AND($E$3=7),'Marks Entry 7th'!T103,"")))</f>
        <v/>
      </c>
      <c r="AF104" s="121" t="str">
        <f>IF(OR($E104="",$G104=""),"",IF(AND($E$3=6),'Marks Entry 6th'!U103,IF(AND($E$3=7),'Marks Entry 7th'!U103,"")))</f>
        <v/>
      </c>
      <c r="AG104" s="121" t="str">
        <f>IF(OR($E104="",$G104=""),"",IF(AND($E$3=6),'Marks Entry 6th'!V103,IF(AND($E$3=7),'Marks Entry 7th'!V103,"")))</f>
        <v/>
      </c>
      <c r="AH104" s="121" t="str">
        <f>IF(OR($E104="",$G104=""),"",IF(AND($E$3=6),'Marks Entry 6th'!W103,IF(AND($E$3=7),'Marks Entry 7th'!W103,"")))</f>
        <v/>
      </c>
      <c r="AI104" s="63" t="str">
        <f t="shared" si="106"/>
        <v/>
      </c>
      <c r="AJ104" s="121" t="str">
        <f>IF(OR($E104="",$G104=""),"",IF(AND($E$3=6),'Marks Entry 6th'!X103,IF(AND($E$3=7),'Marks Entry 7th'!X103,"")))</f>
        <v/>
      </c>
      <c r="AK104" s="121" t="str">
        <f>IF(OR($E104="",$G104=""),"",IF(AND($E$3=6),'Marks Entry 6th'!Y103,IF(AND($E$3=7),'Marks Entry 7th'!Y103,"")))</f>
        <v/>
      </c>
      <c r="AL104" s="66" t="str">
        <f t="shared" si="107"/>
        <v/>
      </c>
      <c r="AM104" s="63">
        <f t="shared" si="108"/>
        <v>0</v>
      </c>
      <c r="AN104" s="68" t="str">
        <f>IF(OR($E104="",$G104=""),"",IF(AND($E$3=6),'Marks Entry 6th'!Z103,IF(AND($E$3=7),'Marks Entry 7th'!Z103,"")))</f>
        <v/>
      </c>
      <c r="AO104" s="68" t="str">
        <f>IF(OR($E104="",$G104=""),"",IF(AND($E$3=6),'Marks Entry 6th'!AA103,IF(AND($E$3=7),'Marks Entry 7th'!AA103,"")))</f>
        <v/>
      </c>
      <c r="AP104" s="66" t="str">
        <f t="shared" si="109"/>
        <v/>
      </c>
      <c r="AQ104" s="63" t="str">
        <f t="shared" si="110"/>
        <v/>
      </c>
      <c r="AR104" s="109">
        <f t="shared" si="111"/>
        <v>0</v>
      </c>
      <c r="AS104" s="109" t="str">
        <f t="shared" si="112"/>
        <v/>
      </c>
      <c r="AT104" s="109" t="str">
        <f t="shared" si="113"/>
        <v/>
      </c>
      <c r="AU104" s="109" t="str">
        <f t="shared" si="114"/>
        <v/>
      </c>
      <c r="AV104" s="109" t="str">
        <f t="shared" si="115"/>
        <v/>
      </c>
      <c r="AW104" s="111" t="str">
        <f t="shared" si="116"/>
        <v/>
      </c>
      <c r="AX104" s="314" t="str">
        <f>IF(OR($E104="",$G104=""),"",IF(AND($E$3=6),'Marks Entry 6th'!AB103,IF(AND($E$3=7),'Marks Entry 7th'!AB103,"")))</f>
        <v/>
      </c>
      <c r="AY104" s="121" t="str">
        <f>IF(OR($E104="",$G104=""),"",IF(AND($E$3=6),'Marks Entry 6th'!AC103,IF(AND($E$3=7),'Marks Entry 7th'!AC103,"")))</f>
        <v/>
      </c>
      <c r="AZ104" s="121" t="str">
        <f>IF(OR($E104="",$G104=""),"",IF(AND($E$3=6),'Marks Entry 6th'!AD103,IF(AND($E$3=7),'Marks Entry 7th'!AD103,"")))</f>
        <v/>
      </c>
      <c r="BA104" s="121" t="str">
        <f>IF(OR($E104="",$G104=""),"",IF(AND($E$3=6),'Marks Entry 6th'!AE103,IF(AND($E$3=7),'Marks Entry 7th'!AE103,"")))</f>
        <v/>
      </c>
      <c r="BB104" s="121" t="str">
        <f>IF(OR($E104="",$G104=""),"",IF(AND($E$3=6),'Marks Entry 6th'!AF103,IF(AND($E$3=7),'Marks Entry 7th'!AF103,"")))</f>
        <v/>
      </c>
      <c r="BC104" s="63" t="str">
        <f t="shared" si="117"/>
        <v/>
      </c>
      <c r="BD104" s="121" t="str">
        <f>IF(OR($E104="",$G104=""),"",IF(AND($E$3=6),'Marks Entry 6th'!AG103,IF(AND($E$3=7),'Marks Entry 7th'!AG103,"")))</f>
        <v/>
      </c>
      <c r="BE104" s="121" t="str">
        <f>IF(OR($E104="",$G104=""),"",IF(AND($E$3=6),'Marks Entry 6th'!AH103,IF(AND($E$3=7),'Marks Entry 7th'!AH103,"")))</f>
        <v/>
      </c>
      <c r="BF104" s="66" t="str">
        <f t="shared" si="118"/>
        <v/>
      </c>
      <c r="BG104" s="63">
        <f t="shared" si="119"/>
        <v>0</v>
      </c>
      <c r="BH104" s="68" t="str">
        <f>IF(OR($E104="",$G104=""),"",IF(AND($E$3=6),'Marks Entry 6th'!AI103,IF(AND($E$3=7),'Marks Entry 7th'!AI103,"")))</f>
        <v/>
      </c>
      <c r="BI104" s="68" t="str">
        <f>IF(OR($E104="",$G104=""),"",IF(AND($E$3=6),'Marks Entry 6th'!AJ103,IF(AND($E$3=7),'Marks Entry 7th'!AJ103,"")))</f>
        <v/>
      </c>
      <c r="BJ104" s="66" t="str">
        <f t="shared" si="120"/>
        <v/>
      </c>
      <c r="BK104" s="63" t="str">
        <f t="shared" si="121"/>
        <v/>
      </c>
      <c r="BL104" s="109">
        <f t="shared" si="122"/>
        <v>0</v>
      </c>
      <c r="BM104" s="109" t="str">
        <f t="shared" si="123"/>
        <v/>
      </c>
      <c r="BN104" s="109" t="str">
        <f t="shared" si="124"/>
        <v/>
      </c>
      <c r="BO104" s="109" t="str">
        <f t="shared" si="125"/>
        <v/>
      </c>
      <c r="BP104" s="109" t="str">
        <f t="shared" si="126"/>
        <v/>
      </c>
      <c r="BQ104" s="111" t="str">
        <f t="shared" si="127"/>
        <v/>
      </c>
      <c r="BR104" s="121" t="str">
        <f>IF(OR($E104="",$G104=""),"",IF(AND($E$3=6),'Marks Entry 6th'!AK103,IF(AND($E$3=7),'Marks Entry 7th'!AK103,"")))</f>
        <v/>
      </c>
      <c r="BS104" s="121" t="str">
        <f>IF(OR($E104="",$G104=""),"",IF(AND($E$3=6),'Marks Entry 6th'!AL103,IF(AND($E$3=7),'Marks Entry 7th'!AL103,"")))</f>
        <v/>
      </c>
      <c r="BT104" s="121" t="str">
        <f>IF(OR($E104="",$G104=""),"",IF(AND($E$3=6),'Marks Entry 6th'!AM103,IF(AND($E$3=7),'Marks Entry 7th'!AM103,"")))</f>
        <v/>
      </c>
      <c r="BU104" s="121" t="str">
        <f>IF(OR($E104="",$G104=""),"",IF(AND($E$3=6),'Marks Entry 6th'!AN103,IF(AND($E$3=7),'Marks Entry 7th'!AN103,"")))</f>
        <v/>
      </c>
      <c r="BV104" s="63" t="str">
        <f t="shared" si="128"/>
        <v/>
      </c>
      <c r="BW104" s="121" t="str">
        <f>IF(OR($E104="",$G104=""),"",IF(AND($E$3=6),'Marks Entry 6th'!AO103,IF(AND($E$3=7),'Marks Entry 7th'!AO103,"")))</f>
        <v/>
      </c>
      <c r="BX104" s="121" t="str">
        <f>IF(OR($E104="",$G104=""),"",IF(AND($E$3=6),'Marks Entry 6th'!AP103,IF(AND($E$3=7),'Marks Entry 7th'!AP103,"")))</f>
        <v/>
      </c>
      <c r="BY104" s="66" t="str">
        <f t="shared" si="129"/>
        <v/>
      </c>
      <c r="BZ104" s="63">
        <f t="shared" si="130"/>
        <v>0</v>
      </c>
      <c r="CA104" s="68" t="str">
        <f>IF(OR($E104="",$G104=""),"",IF(AND($E$3=6),'Marks Entry 6th'!AQ103,IF(AND($E$3=7),'Marks Entry 7th'!AQ103,"")))</f>
        <v/>
      </c>
      <c r="CB104" s="68" t="str">
        <f>IF(OR($E104="",$G104=""),"",IF(AND($E$3=6),'Marks Entry 6th'!AR103,IF(AND($E$3=7),'Marks Entry 7th'!AR103,"")))</f>
        <v/>
      </c>
      <c r="CC104" s="66" t="str">
        <f t="shared" si="131"/>
        <v/>
      </c>
      <c r="CD104" s="63" t="str">
        <f t="shared" si="132"/>
        <v/>
      </c>
      <c r="CE104" s="109">
        <f t="shared" si="133"/>
        <v>0</v>
      </c>
      <c r="CF104" s="109" t="str">
        <f t="shared" si="134"/>
        <v/>
      </c>
      <c r="CG104" s="109" t="str">
        <f t="shared" si="135"/>
        <v/>
      </c>
      <c r="CH104" s="109" t="str">
        <f t="shared" si="136"/>
        <v/>
      </c>
      <c r="CI104" s="109" t="str">
        <f t="shared" si="137"/>
        <v/>
      </c>
      <c r="CJ104" s="111" t="str">
        <f t="shared" si="138"/>
        <v/>
      </c>
      <c r="CK104" s="121" t="str">
        <f>IF(OR($E104="",$G104=""),"",IF(AND($E$3=6),'Marks Entry 6th'!AS103,IF(AND($E$3=7),'Marks Entry 7th'!AS103,"")))</f>
        <v/>
      </c>
      <c r="CL104" s="121" t="str">
        <f>IF(OR($E104="",$G104=""),"",IF(AND($E$3=6),'Marks Entry 6th'!AT103,IF(AND($E$3=7),'Marks Entry 7th'!AT103,"")))</f>
        <v/>
      </c>
      <c r="CM104" s="121" t="str">
        <f>IF(OR($E104="",$G104=""),"",IF(AND($E$3=6),'Marks Entry 6th'!AU103,IF(AND($E$3=7),'Marks Entry 7th'!AU103,"")))</f>
        <v/>
      </c>
      <c r="CN104" s="121" t="str">
        <f>IF(OR($E104="",$G104=""),"",IF(AND($E$3=6),'Marks Entry 6th'!AV103,IF(AND($E$3=7),'Marks Entry 7th'!AV103,"")))</f>
        <v/>
      </c>
      <c r="CO104" s="63" t="str">
        <f t="shared" si="139"/>
        <v/>
      </c>
      <c r="CP104" s="121" t="str">
        <f>IF(OR($E104="",$G104=""),"",IF(AND($E$3=6),'Marks Entry 6th'!AW103,IF(AND($E$3=7),'Marks Entry 7th'!AW103,"")))</f>
        <v/>
      </c>
      <c r="CQ104" s="121" t="str">
        <f>IF(OR($E104="",$G104=""),"",IF(AND($E$3=6),'Marks Entry 6th'!AX103,IF(AND($E$3=7),'Marks Entry 7th'!AX103,"")))</f>
        <v/>
      </c>
      <c r="CR104" s="66" t="str">
        <f t="shared" si="140"/>
        <v/>
      </c>
      <c r="CS104" s="63">
        <f t="shared" si="141"/>
        <v>0</v>
      </c>
      <c r="CT104" s="68" t="str">
        <f>IF(OR($E104="",$G104=""),"",IF(AND($E$3=6),'Marks Entry 6th'!AY103,IF(AND($E$3=7),'Marks Entry 7th'!AY103,"")))</f>
        <v/>
      </c>
      <c r="CU104" s="68" t="str">
        <f>IF(OR($E104="",$G104=""),"",IF(AND($E$3=6),'Marks Entry 6th'!AZ103,IF(AND($E$3=7),'Marks Entry 7th'!AZ103,"")))</f>
        <v/>
      </c>
      <c r="CV104" s="66" t="str">
        <f t="shared" si="142"/>
        <v/>
      </c>
      <c r="CW104" s="63" t="str">
        <f t="shared" si="143"/>
        <v/>
      </c>
      <c r="CX104" s="109">
        <f t="shared" si="144"/>
        <v>0</v>
      </c>
      <c r="CY104" s="109" t="str">
        <f t="shared" si="145"/>
        <v/>
      </c>
      <c r="CZ104" s="109" t="str">
        <f t="shared" si="146"/>
        <v/>
      </c>
      <c r="DA104" s="109" t="str">
        <f t="shared" si="147"/>
        <v/>
      </c>
      <c r="DB104" s="109" t="str">
        <f t="shared" si="148"/>
        <v/>
      </c>
      <c r="DC104" s="111" t="str">
        <f t="shared" si="149"/>
        <v/>
      </c>
      <c r="DD104" s="121" t="str">
        <f>IF(OR($E104="",$G104=""),"",IF(AND($E$3=6),'Marks Entry 6th'!BA103,IF(AND($E$3=7),'Marks Entry 7th'!BA103,"")))</f>
        <v/>
      </c>
      <c r="DE104" s="121" t="str">
        <f>IF(OR($E104="",$G104=""),"",IF(AND($E$3=6),'Marks Entry 6th'!BB103,IF(AND($E$3=7),'Marks Entry 7th'!BB103,"")))</f>
        <v/>
      </c>
      <c r="DF104" s="121" t="str">
        <f>IF(OR($E104="",$G104=""),"",IF(AND($E$3=6),'Marks Entry 6th'!BC103,IF(AND($E$3=7),'Marks Entry 7th'!BC103,"")))</f>
        <v/>
      </c>
      <c r="DG104" s="121" t="str">
        <f>IF(OR($E104="",$G104=""),"",IF(AND($E$3=6),'Marks Entry 6th'!BD103,IF(AND($E$3=7),'Marks Entry 7th'!BD103,"")))</f>
        <v/>
      </c>
      <c r="DH104" s="63" t="str">
        <f t="shared" si="150"/>
        <v/>
      </c>
      <c r="DI104" s="121" t="str">
        <f>IF(OR($E104="",$G104=""),"",IF(AND($E$3=6),'Marks Entry 6th'!BE103,IF(AND($E$3=7),'Marks Entry 7th'!BE103,"")))</f>
        <v/>
      </c>
      <c r="DJ104" s="121" t="str">
        <f>IF(OR($E104="",$G104=""),"",IF(AND($E$3=6),'Marks Entry 6th'!BF103,IF(AND($E$3=7),'Marks Entry 7th'!BF103,"")))</f>
        <v/>
      </c>
      <c r="DK104" s="66" t="str">
        <f t="shared" si="151"/>
        <v/>
      </c>
      <c r="DL104" s="63">
        <f t="shared" si="152"/>
        <v>0</v>
      </c>
      <c r="DM104" s="68" t="str">
        <f>IF(OR($E104="",$G104=""),"",IF(AND($E$3=6),'Marks Entry 6th'!BG103,IF(AND($E$3=7),'Marks Entry 7th'!BG103,"")))</f>
        <v/>
      </c>
      <c r="DN104" s="68" t="str">
        <f>IF(OR($E104="",$G104=""),"",IF(AND($E$3=6),'Marks Entry 6th'!BH103,IF(AND($E$3=7),'Marks Entry 7th'!BH103,"")))</f>
        <v/>
      </c>
      <c r="DO104" s="66" t="str">
        <f t="shared" si="153"/>
        <v/>
      </c>
      <c r="DP104" s="63" t="str">
        <f t="shared" si="154"/>
        <v/>
      </c>
      <c r="DQ104" s="109">
        <f t="shared" si="155"/>
        <v>0</v>
      </c>
      <c r="DR104" s="109" t="str">
        <f t="shared" si="156"/>
        <v/>
      </c>
      <c r="DS104" s="109" t="str">
        <f t="shared" si="157"/>
        <v/>
      </c>
      <c r="DT104" s="109" t="str">
        <f t="shared" si="158"/>
        <v/>
      </c>
      <c r="DU104" s="109" t="str">
        <f t="shared" si="159"/>
        <v/>
      </c>
      <c r="DV104" s="111" t="str">
        <f t="shared" si="160"/>
        <v/>
      </c>
      <c r="DW104" s="53" t="str">
        <f>IF(OR($E104="",$G104=""),"",IF(AND($E$3=6),'Marks Entry 6th'!BI103,IF(AND($E$3=7),'Marks Entry 7th'!BI103,"")))</f>
        <v/>
      </c>
      <c r="DX104" s="53" t="str">
        <f>IF(OR($E104="",$G104=""),"",IF(AND($E$3=6),'Marks Entry 6th'!BJ103,IF(AND($E$3=7),'Marks Entry 7th'!BJ103,"")))</f>
        <v/>
      </c>
      <c r="DY104" s="53" t="str">
        <f>IF(OR($E104="",$G104=""),"",IF(AND($E$3=6),'Marks Entry 6th'!BK103,IF(AND($E$3=7),'Marks Entry 7th'!BK103,"")))</f>
        <v/>
      </c>
      <c r="DZ104" s="53" t="str">
        <f>IF(OR($E104="",$G104=""),"",IF(AND($E$3=6),'Marks Entry 6th'!BL103,IF(AND($E$3=7),'Marks Entry 7th'!BL103,"")))</f>
        <v/>
      </c>
      <c r="EA104" s="53" t="str">
        <f>IF(OR($E104="",$G104=""),"",IF(AND($E$3=6),'Marks Entry 6th'!BM103,IF(AND($E$3=7),'Marks Entry 7th'!BM103,"")))</f>
        <v/>
      </c>
      <c r="EB104" s="122" t="str">
        <f t="shared" si="161"/>
        <v/>
      </c>
      <c r="EC104" s="123">
        <f t="shared" si="162"/>
        <v>0</v>
      </c>
      <c r="ED104" s="123" t="str">
        <f t="shared" si="163"/>
        <v/>
      </c>
      <c r="EE104" s="123" t="str">
        <f t="shared" si="164"/>
        <v/>
      </c>
      <c r="EF104" s="110" t="str">
        <f t="shared" si="165"/>
        <v/>
      </c>
      <c r="EG104" s="53" t="str">
        <f>IF(OR($E104="",$G104=""),"",IF(AND($E$3=6),'Marks Entry 6th'!BN103,IF(AND($E$3=7),'Marks Entry 7th'!BN103,"")))</f>
        <v/>
      </c>
      <c r="EH104" s="53" t="str">
        <f>IF(OR($E104="",$G104=""),"",IF(AND($E$3=6),'Marks Entry 6th'!BO103,IF(AND($E$3=7),'Marks Entry 7th'!BO103,"")))</f>
        <v/>
      </c>
      <c r="EI104" s="53" t="str">
        <f>IF(OR($E104="",$G104=""),"",IF(AND($E$3=6),'Marks Entry 6th'!BP103,IF(AND($E$3=7),'Marks Entry 7th'!BP103,"")))</f>
        <v/>
      </c>
      <c r="EJ104" s="53" t="str">
        <f>IF(OR($E104="",$G104=""),"",IF(AND($E$3=6),'Marks Entry 6th'!BQ103,IF(AND($E$3=7),'Marks Entry 7th'!BQ103,"")))</f>
        <v/>
      </c>
      <c r="EK104" s="53" t="str">
        <f>IF(OR($E104="",$G104=""),"",IF(AND($E$3=6),'Marks Entry 6th'!BR103,IF(AND($E$3=7),'Marks Entry 7th'!BR103,"")))</f>
        <v/>
      </c>
      <c r="EL104" s="122" t="str">
        <f t="shared" si="166"/>
        <v/>
      </c>
      <c r="EM104" s="123">
        <f t="shared" si="167"/>
        <v>0</v>
      </c>
      <c r="EN104" s="123" t="str">
        <f t="shared" si="168"/>
        <v/>
      </c>
      <c r="EO104" s="123" t="str">
        <f t="shared" si="169"/>
        <v/>
      </c>
      <c r="EP104" s="110" t="str">
        <f t="shared" si="170"/>
        <v/>
      </c>
      <c r="EQ104" s="53" t="str">
        <f>IF(OR($E104="",$G104=""),"",IF(AND($E$3=6),'Marks Entry 6th'!BS103,IF(AND($E$3=7),'Marks Entry 7th'!BS103,"")))</f>
        <v/>
      </c>
      <c r="ER104" s="53" t="str">
        <f>IF(OR($E104="",$G104=""),"",IF(AND($E$3=6),'Marks Entry 6th'!BT103,IF(AND($E$3=7),'Marks Entry 7th'!BT103,"")))</f>
        <v/>
      </c>
      <c r="ES104" s="53" t="str">
        <f>IF(OR($E104="",$G104=""),"",IF(AND($E$3=6),'Marks Entry 6th'!BU103,IF(AND($E$3=7),'Marks Entry 7th'!BU103,"")))</f>
        <v/>
      </c>
      <c r="ET104" s="53" t="str">
        <f>IF(OR($E104="",$G104=""),"",IF(AND($E$3=6),'Marks Entry 6th'!BV103,IF(AND($E$3=7),'Marks Entry 7th'!BV103,"")))</f>
        <v/>
      </c>
      <c r="EU104" s="53" t="str">
        <f>IF(OR($E104="",$G104=""),"",IF(AND($E$3=6),'Marks Entry 6th'!BW103,IF(AND($E$3=7),'Marks Entry 7th'!BW103,"")))</f>
        <v/>
      </c>
      <c r="EV104" s="122" t="str">
        <f t="shared" si="171"/>
        <v/>
      </c>
      <c r="EW104" s="123">
        <f t="shared" si="172"/>
        <v>0</v>
      </c>
      <c r="EX104" s="123" t="str">
        <f t="shared" si="173"/>
        <v/>
      </c>
      <c r="EY104" s="123" t="str">
        <f t="shared" si="174"/>
        <v/>
      </c>
      <c r="EZ104" s="110" t="str">
        <f t="shared" si="175"/>
        <v/>
      </c>
      <c r="FA104" s="373" t="str">
        <f>IF(OR($E104="",$G104=""),"",IF(AND('Marks Entry 6th'!BX103="",'Marks Entry 7th'!BX103=""),"",IF(AND($E$3=6),'Marks Entry 6th'!BX103,IF(AND($E$3=7),'Marks Entry 7th'!BX103,""))))</f>
        <v/>
      </c>
      <c r="FB104" s="373" t="str">
        <f>IF(OR($E104="",$G104=""),"",IF(AND('Marks Entry 6th'!BY103="",'Marks Entry 7th'!BY103=""),"",IF(AND($E$3=6),'Marks Entry 6th'!BY103,IF(AND($E$3=7),'Marks Entry 7th'!BY103,""))))</f>
        <v/>
      </c>
      <c r="FC104" s="374" t="str">
        <f t="shared" si="176"/>
        <v/>
      </c>
      <c r="FD104" s="110" t="str">
        <f t="shared" si="177"/>
        <v/>
      </c>
      <c r="FE104" s="373" t="str">
        <f>IF(OR($E104="",$G104=""),"",IF(AND('Marks Entry 6th'!BZ103="",'Marks Entry 7th'!BZ103=""),"",IF(AND($E$3=6),'Marks Entry 6th'!BZ103,IF(AND($E$3=7),'Marks Entry 7th'!BZ103,""))))</f>
        <v/>
      </c>
      <c r="FF104" s="373" t="str">
        <f>IF(OR($E104="",$G104=""),"",IF(AND('Marks Entry 6th'!CA103="",'Marks Entry 7th'!CA103=""),"",IF(AND($E$3=6),'Marks Entry 6th'!CA103,IF(AND($E$3=7),'Marks Entry 7th'!CA103,""))))</f>
        <v/>
      </c>
      <c r="FG104" s="374" t="str">
        <f t="shared" si="178"/>
        <v/>
      </c>
      <c r="FH104" s="110" t="str">
        <f t="shared" si="179"/>
        <v/>
      </c>
      <c r="FI104" s="79" t="str">
        <f t="shared" si="180"/>
        <v/>
      </c>
      <c r="FJ104" s="335" t="str">
        <f t="shared" si="181"/>
        <v/>
      </c>
      <c r="FK104" s="85" t="str">
        <f t="shared" si="182"/>
        <v/>
      </c>
      <c r="FL104" s="226" t="str">
        <f t="shared" si="183"/>
        <v/>
      </c>
      <c r="FM104" s="86" t="str">
        <f t="shared" si="184"/>
        <v/>
      </c>
      <c r="FN104" s="334" t="str">
        <f>IFERROR(IF(B104="NSO","NSO",IF(OR(D104="",G104="",F104=""),"",IF(AND(FJ104&gt;=36,'Master sheet'!$D$11="Hindi"),"कक्षा क्रमोन्नत",IF(AND(FJ104&gt;=36,'Master sheet'!$D$11="English"),"Promoted",IF(AND(FJ104&lt;36,'Master sheet'!$D$11="Hindi"),"पुनः परीक्षा","Re-Exam"))))),"")</f>
        <v/>
      </c>
      <c r="FO104" s="54" t="str">
        <f>IF(OR($E104="",$G104=""),"",IF(AND($E$3=6,'Marks Entry 6th'!CB103=""),"",IF(AND($E$3=7,'Marks Entry 7th'!CB103=""),"",IF(AND($E$3=6),'Marks Entry 6th'!CB103,IF(AND($E$3=7),'Marks Entry 7th'!CB103,"")))))</f>
        <v/>
      </c>
      <c r="FP104" s="54" t="str">
        <f>IF(OR($E104="",$G104=""),"",IF(AND($E$3=6,'Marks Entry 6th'!CC103=""),"",IF(AND($E$3=7,'Marks Entry 7th'!CC103=""),"",IF(AND($E$3=6),'Marks Entry 6th'!CC103,IF(AND($E$3=7),'Marks Entry 7th'!CC103,"")))))</f>
        <v/>
      </c>
      <c r="FQ104" s="55"/>
      <c r="FY104" s="57">
        <f>IF(AND($E$3=6),'Marks Entry 6th'!I103,IF(AND($E$3=7),'Marks Entry 7th'!I103,""))</f>
        <v>0</v>
      </c>
      <c r="FZ104" s="57">
        <f t="shared" si="185"/>
        <v>0</v>
      </c>
    </row>
    <row r="105" spans="1:182" ht="18.95" customHeight="1">
      <c r="A105" s="69">
        <v>98</v>
      </c>
      <c r="B105" s="69" t="str">
        <f>IF(OR(FY105=0,FY105=""),"",IF(AND($E$3=6),'Marks Entry 6th'!I104,IF(AND($E$3=7),'Marks Entry 7th'!I104,"")))</f>
        <v/>
      </c>
      <c r="C105" s="70" t="str">
        <f>IF(OR(B105=0,B105=""),"",IF(AND($E$3=6,'Marks Entry 6th'!B104=""),"",IF(AND($E$3=7,'Marks Entry 7th'!B104=""),"",IF(AND($E$3=6,'Marks Entry 6th'!B104),'Marks Entry 6th'!B104,IF(AND($E$3=7),'Marks Entry 7th'!B104,"")))))</f>
        <v/>
      </c>
      <c r="D105" s="70" t="str">
        <f>IF(OR(B105=0,B105=""),"",IF(AND($E$3=6,'Marks Entry 6th'!C104=""),"",IF(AND($E$3=7,'Marks Entry 7th'!C104=""),"",IF(AND($E$3=6),'Marks Entry 6th'!C104,IF(AND($E$3=7),'Marks Entry 7th'!C104,"")))))</f>
        <v/>
      </c>
      <c r="E105" s="307" t="str">
        <f>IF(OR(B105=0,B105=""),"",IF(AND($E$3=6,'Marks Entry 6th'!E104=""),"",IF(AND($E$3=7,'Marks Entry 7th'!E104=""),"",IF(AND($E$3=6),'Marks Entry 6th'!E104,IF(AND($E$3=7),'Marks Entry 7th'!E104,"")))))</f>
        <v/>
      </c>
      <c r="F105" s="70" t="str">
        <f>IF(OR(B105=0,B105=""),"",IF(AND($E$3=6,'Marks Entry 6th'!D104=""),"",IF(AND($E$3=7,'Marks Entry 7th'!D104=""),"",IF(AND($E$3=6),'Marks Entry 6th'!D104,IF(AND($E$3=7),'Marks Entry 7th'!D104,"")))))</f>
        <v/>
      </c>
      <c r="G105" s="306" t="str">
        <f>IF(OR(B105=0,B105=""),"",IF(AND($E$3=6,'Marks Entry 6th'!F104=""),"",IF(AND($E$3=7,'Marks Entry 7th'!F104=""),"",IF(AND($E$3=6),UPPER('Marks Entry 6th'!F104),IF(AND($E$3=7),UPPER('Marks Entry 7th'!F104),"")))))</f>
        <v/>
      </c>
      <c r="H105" s="306" t="str">
        <f>IF(OR(B105=0,B105=""),"",IF(AND($E$3=6,'Marks Entry 6th'!G104=""),"",IF(AND($E$3=7,'Marks Entry 7th'!G104=""),"",IF(AND($E$3=6),UPPER('Marks Entry 6th'!G104),IF(AND($E$3=7),UPPER('Marks Entry 7th'!G104),"")))))</f>
        <v/>
      </c>
      <c r="I105" s="306" t="str">
        <f>IF(OR(B105=0,B105=""),"",IF(AND($E$3=6,'Marks Entry 6th'!H104=""),"",IF(AND($E$3=7,'Marks Entry 7th'!H104=""),"",IF(AND($E$3=6),UPPER('Marks Entry 6th'!H104),IF(AND($E$3=7),UPPER('Marks Entry 7th'!H104),"")))))</f>
        <v/>
      </c>
      <c r="J105" s="65" t="str">
        <f>IF(OR(B105=0,B105=""),"",IF(AND($E$3=6,'Marks Entry 6th'!J104=""),"",IF(AND($E$3=7,'Marks Entry 7th'!J104=""),"",IF(AND($E$3=6),'Marks Entry 6th'!J104,IF(AND($E$3=7),'Marks Entry 7th'!J104,"")))))</f>
        <v/>
      </c>
      <c r="K105" s="65" t="str">
        <f>IF(OR(B105=0,B105=""),"",IF(AND($E$3=6,'Marks Entry 6th'!K104=""),"",IF(AND($E$3=7,'Marks Entry 7th'!K104=""),"",IF(AND($E$3=6),'Marks Entry 6th'!K104,IF(AND($E$3=7),'Marks Entry 7th'!K104,"")))))</f>
        <v/>
      </c>
      <c r="L105" s="121" t="str">
        <f>IF(OR($E105="",$G105=""),"",IF(AND($E$3=6),'Marks Entry 6th'!L104,IF(AND($E$3=7),'Marks Entry 7th'!L104,"")))</f>
        <v/>
      </c>
      <c r="M105" s="121" t="str">
        <f>IF(OR($E105="",$G105=""),"",IF(AND($E$3=6),'Marks Entry 6th'!M104,IF(AND($E$3=7),'Marks Entry 7th'!M104,"")))</f>
        <v/>
      </c>
      <c r="N105" s="121" t="str">
        <f>IF(OR($E105="",$G105=""),"",IF(AND($E$3=6),'Marks Entry 6th'!N104,IF(AND($E$3=7),'Marks Entry 7th'!N104,"")))</f>
        <v/>
      </c>
      <c r="O105" s="121" t="str">
        <f>IF(OR($E105="",$G105=""),"",IF(AND($E$3=6),'Marks Entry 6th'!O104,IF(AND($E$3=7),'Marks Entry 7th'!O104,"")))</f>
        <v/>
      </c>
      <c r="P105" s="63" t="str">
        <f t="shared" si="95"/>
        <v/>
      </c>
      <c r="Q105" s="121" t="str">
        <f>IF(OR($E105="",$G105=""),"",IF(AND($E$3=6),'Marks Entry 6th'!P104,IF(AND($E$3=7),'Marks Entry 7th'!P104,"")))</f>
        <v/>
      </c>
      <c r="R105" s="121" t="str">
        <f>IF(OR($E105="",$G105=""),"",IF(AND($E$3=6),'Marks Entry 6th'!Q104,IF(AND($E$3=7),'Marks Entry 7th'!Q104,"")))</f>
        <v/>
      </c>
      <c r="S105" s="66" t="str">
        <f t="shared" si="96"/>
        <v/>
      </c>
      <c r="T105" s="63">
        <f t="shared" si="97"/>
        <v>0</v>
      </c>
      <c r="U105" s="68" t="str">
        <f>IF(OR($E105="",$G105=""),"",IF(AND($E$3=6),'Marks Entry 6th'!R104,IF(AND($E$3=7),'Marks Entry 7th'!R104,"")))</f>
        <v/>
      </c>
      <c r="V105" s="68" t="str">
        <f>IF(OR($E105="",$G105=""),"",IF(AND($E$3=6),'Marks Entry 6th'!S104,IF(AND($E$3=7),'Marks Entry 7th'!S104,"")))</f>
        <v/>
      </c>
      <c r="W105" s="67" t="str">
        <f t="shared" si="98"/>
        <v/>
      </c>
      <c r="X105" s="63" t="str">
        <f t="shared" si="99"/>
        <v/>
      </c>
      <c r="Y105" s="109">
        <f t="shared" si="100"/>
        <v>0</v>
      </c>
      <c r="Z105" s="109" t="str">
        <f t="shared" si="101"/>
        <v/>
      </c>
      <c r="AA105" s="109" t="str">
        <f t="shared" si="102"/>
        <v/>
      </c>
      <c r="AB105" s="109" t="str">
        <f t="shared" si="103"/>
        <v/>
      </c>
      <c r="AC105" s="109" t="str">
        <f t="shared" si="104"/>
        <v/>
      </c>
      <c r="AD105" s="111" t="str">
        <f t="shared" si="105"/>
        <v/>
      </c>
      <c r="AE105" s="121" t="str">
        <f>IF(OR($E105="",$G105=""),"",IF(AND($E$3=6),'Marks Entry 6th'!T104,IF(AND($E$3=7),'Marks Entry 7th'!T104,"")))</f>
        <v/>
      </c>
      <c r="AF105" s="121" t="str">
        <f>IF(OR($E105="",$G105=""),"",IF(AND($E$3=6),'Marks Entry 6th'!U104,IF(AND($E$3=7),'Marks Entry 7th'!U104,"")))</f>
        <v/>
      </c>
      <c r="AG105" s="121" t="str">
        <f>IF(OR($E105="",$G105=""),"",IF(AND($E$3=6),'Marks Entry 6th'!V104,IF(AND($E$3=7),'Marks Entry 7th'!V104,"")))</f>
        <v/>
      </c>
      <c r="AH105" s="121" t="str">
        <f>IF(OR($E105="",$G105=""),"",IF(AND($E$3=6),'Marks Entry 6th'!W104,IF(AND($E$3=7),'Marks Entry 7th'!W104,"")))</f>
        <v/>
      </c>
      <c r="AI105" s="63" t="str">
        <f t="shared" si="106"/>
        <v/>
      </c>
      <c r="AJ105" s="121" t="str">
        <f>IF(OR($E105="",$G105=""),"",IF(AND($E$3=6),'Marks Entry 6th'!X104,IF(AND($E$3=7),'Marks Entry 7th'!X104,"")))</f>
        <v/>
      </c>
      <c r="AK105" s="121" t="str">
        <f>IF(OR($E105="",$G105=""),"",IF(AND($E$3=6),'Marks Entry 6th'!Y104,IF(AND($E$3=7),'Marks Entry 7th'!Y104,"")))</f>
        <v/>
      </c>
      <c r="AL105" s="66" t="str">
        <f t="shared" si="107"/>
        <v/>
      </c>
      <c r="AM105" s="63">
        <f t="shared" si="108"/>
        <v>0</v>
      </c>
      <c r="AN105" s="68" t="str">
        <f>IF(OR($E105="",$G105=""),"",IF(AND($E$3=6),'Marks Entry 6th'!Z104,IF(AND($E$3=7),'Marks Entry 7th'!Z104,"")))</f>
        <v/>
      </c>
      <c r="AO105" s="68" t="str">
        <f>IF(OR($E105="",$G105=""),"",IF(AND($E$3=6),'Marks Entry 6th'!AA104,IF(AND($E$3=7),'Marks Entry 7th'!AA104,"")))</f>
        <v/>
      </c>
      <c r="AP105" s="66" t="str">
        <f t="shared" si="109"/>
        <v/>
      </c>
      <c r="AQ105" s="63" t="str">
        <f t="shared" si="110"/>
        <v/>
      </c>
      <c r="AR105" s="109">
        <f t="shared" si="111"/>
        <v>0</v>
      </c>
      <c r="AS105" s="109" t="str">
        <f t="shared" si="112"/>
        <v/>
      </c>
      <c r="AT105" s="109" t="str">
        <f t="shared" si="113"/>
        <v/>
      </c>
      <c r="AU105" s="109" t="str">
        <f t="shared" si="114"/>
        <v/>
      </c>
      <c r="AV105" s="109" t="str">
        <f t="shared" si="115"/>
        <v/>
      </c>
      <c r="AW105" s="111" t="str">
        <f t="shared" si="116"/>
        <v/>
      </c>
      <c r="AX105" s="314" t="str">
        <f>IF(OR($E105="",$G105=""),"",IF(AND($E$3=6),'Marks Entry 6th'!AB104,IF(AND($E$3=7),'Marks Entry 7th'!AB104,"")))</f>
        <v/>
      </c>
      <c r="AY105" s="121" t="str">
        <f>IF(OR($E105="",$G105=""),"",IF(AND($E$3=6),'Marks Entry 6th'!AC104,IF(AND($E$3=7),'Marks Entry 7th'!AC104,"")))</f>
        <v/>
      </c>
      <c r="AZ105" s="121" t="str">
        <f>IF(OR($E105="",$G105=""),"",IF(AND($E$3=6),'Marks Entry 6th'!AD104,IF(AND($E$3=7),'Marks Entry 7th'!AD104,"")))</f>
        <v/>
      </c>
      <c r="BA105" s="121" t="str">
        <f>IF(OR($E105="",$G105=""),"",IF(AND($E$3=6),'Marks Entry 6th'!AE104,IF(AND($E$3=7),'Marks Entry 7th'!AE104,"")))</f>
        <v/>
      </c>
      <c r="BB105" s="121" t="str">
        <f>IF(OR($E105="",$G105=""),"",IF(AND($E$3=6),'Marks Entry 6th'!AF104,IF(AND($E$3=7),'Marks Entry 7th'!AF104,"")))</f>
        <v/>
      </c>
      <c r="BC105" s="63" t="str">
        <f t="shared" si="117"/>
        <v/>
      </c>
      <c r="BD105" s="121" t="str">
        <f>IF(OR($E105="",$G105=""),"",IF(AND($E$3=6),'Marks Entry 6th'!AG104,IF(AND($E$3=7),'Marks Entry 7th'!AG104,"")))</f>
        <v/>
      </c>
      <c r="BE105" s="121" t="str">
        <f>IF(OR($E105="",$G105=""),"",IF(AND($E$3=6),'Marks Entry 6th'!AH104,IF(AND($E$3=7),'Marks Entry 7th'!AH104,"")))</f>
        <v/>
      </c>
      <c r="BF105" s="66" t="str">
        <f t="shared" si="118"/>
        <v/>
      </c>
      <c r="BG105" s="63">
        <f t="shared" si="119"/>
        <v>0</v>
      </c>
      <c r="BH105" s="68" t="str">
        <f>IF(OR($E105="",$G105=""),"",IF(AND($E$3=6),'Marks Entry 6th'!AI104,IF(AND($E$3=7),'Marks Entry 7th'!AI104,"")))</f>
        <v/>
      </c>
      <c r="BI105" s="68" t="str">
        <f>IF(OR($E105="",$G105=""),"",IF(AND($E$3=6),'Marks Entry 6th'!AJ104,IF(AND($E$3=7),'Marks Entry 7th'!AJ104,"")))</f>
        <v/>
      </c>
      <c r="BJ105" s="66" t="str">
        <f t="shared" si="120"/>
        <v/>
      </c>
      <c r="BK105" s="63" t="str">
        <f t="shared" si="121"/>
        <v/>
      </c>
      <c r="BL105" s="109">
        <f t="shared" si="122"/>
        <v>0</v>
      </c>
      <c r="BM105" s="109" t="str">
        <f t="shared" si="123"/>
        <v/>
      </c>
      <c r="BN105" s="109" t="str">
        <f t="shared" si="124"/>
        <v/>
      </c>
      <c r="BO105" s="109" t="str">
        <f t="shared" si="125"/>
        <v/>
      </c>
      <c r="BP105" s="109" t="str">
        <f t="shared" si="126"/>
        <v/>
      </c>
      <c r="BQ105" s="111" t="str">
        <f t="shared" si="127"/>
        <v/>
      </c>
      <c r="BR105" s="121" t="str">
        <f>IF(OR($E105="",$G105=""),"",IF(AND($E$3=6),'Marks Entry 6th'!AK104,IF(AND($E$3=7),'Marks Entry 7th'!AK104,"")))</f>
        <v/>
      </c>
      <c r="BS105" s="121" t="str">
        <f>IF(OR($E105="",$G105=""),"",IF(AND($E$3=6),'Marks Entry 6th'!AL104,IF(AND($E$3=7),'Marks Entry 7th'!AL104,"")))</f>
        <v/>
      </c>
      <c r="BT105" s="121" t="str">
        <f>IF(OR($E105="",$G105=""),"",IF(AND($E$3=6),'Marks Entry 6th'!AM104,IF(AND($E$3=7),'Marks Entry 7th'!AM104,"")))</f>
        <v/>
      </c>
      <c r="BU105" s="121" t="str">
        <f>IF(OR($E105="",$G105=""),"",IF(AND($E$3=6),'Marks Entry 6th'!AN104,IF(AND($E$3=7),'Marks Entry 7th'!AN104,"")))</f>
        <v/>
      </c>
      <c r="BV105" s="63" t="str">
        <f t="shared" si="128"/>
        <v/>
      </c>
      <c r="BW105" s="121" t="str">
        <f>IF(OR($E105="",$G105=""),"",IF(AND($E$3=6),'Marks Entry 6th'!AO104,IF(AND($E$3=7),'Marks Entry 7th'!AO104,"")))</f>
        <v/>
      </c>
      <c r="BX105" s="121" t="str">
        <f>IF(OR($E105="",$G105=""),"",IF(AND($E$3=6),'Marks Entry 6th'!AP104,IF(AND($E$3=7),'Marks Entry 7th'!AP104,"")))</f>
        <v/>
      </c>
      <c r="BY105" s="66" t="str">
        <f t="shared" si="129"/>
        <v/>
      </c>
      <c r="BZ105" s="63">
        <f t="shared" si="130"/>
        <v>0</v>
      </c>
      <c r="CA105" s="68" t="str">
        <f>IF(OR($E105="",$G105=""),"",IF(AND($E$3=6),'Marks Entry 6th'!AQ104,IF(AND($E$3=7),'Marks Entry 7th'!AQ104,"")))</f>
        <v/>
      </c>
      <c r="CB105" s="68" t="str">
        <f>IF(OR($E105="",$G105=""),"",IF(AND($E$3=6),'Marks Entry 6th'!AR104,IF(AND($E$3=7),'Marks Entry 7th'!AR104,"")))</f>
        <v/>
      </c>
      <c r="CC105" s="66" t="str">
        <f t="shared" si="131"/>
        <v/>
      </c>
      <c r="CD105" s="63" t="str">
        <f t="shared" si="132"/>
        <v/>
      </c>
      <c r="CE105" s="109">
        <f t="shared" si="133"/>
        <v>0</v>
      </c>
      <c r="CF105" s="109" t="str">
        <f t="shared" si="134"/>
        <v/>
      </c>
      <c r="CG105" s="109" t="str">
        <f t="shared" si="135"/>
        <v/>
      </c>
      <c r="CH105" s="109" t="str">
        <f t="shared" si="136"/>
        <v/>
      </c>
      <c r="CI105" s="109" t="str">
        <f t="shared" si="137"/>
        <v/>
      </c>
      <c r="CJ105" s="111" t="str">
        <f t="shared" si="138"/>
        <v/>
      </c>
      <c r="CK105" s="121" t="str">
        <f>IF(OR($E105="",$G105=""),"",IF(AND($E$3=6),'Marks Entry 6th'!AS104,IF(AND($E$3=7),'Marks Entry 7th'!AS104,"")))</f>
        <v/>
      </c>
      <c r="CL105" s="121" t="str">
        <f>IF(OR($E105="",$G105=""),"",IF(AND($E$3=6),'Marks Entry 6th'!AT104,IF(AND($E$3=7),'Marks Entry 7th'!AT104,"")))</f>
        <v/>
      </c>
      <c r="CM105" s="121" t="str">
        <f>IF(OR($E105="",$G105=""),"",IF(AND($E$3=6),'Marks Entry 6th'!AU104,IF(AND($E$3=7),'Marks Entry 7th'!AU104,"")))</f>
        <v/>
      </c>
      <c r="CN105" s="121" t="str">
        <f>IF(OR($E105="",$G105=""),"",IF(AND($E$3=6),'Marks Entry 6th'!AV104,IF(AND($E$3=7),'Marks Entry 7th'!AV104,"")))</f>
        <v/>
      </c>
      <c r="CO105" s="63" t="str">
        <f t="shared" si="139"/>
        <v/>
      </c>
      <c r="CP105" s="121" t="str">
        <f>IF(OR($E105="",$G105=""),"",IF(AND($E$3=6),'Marks Entry 6th'!AW104,IF(AND($E$3=7),'Marks Entry 7th'!AW104,"")))</f>
        <v/>
      </c>
      <c r="CQ105" s="121" t="str">
        <f>IF(OR($E105="",$G105=""),"",IF(AND($E$3=6),'Marks Entry 6th'!AX104,IF(AND($E$3=7),'Marks Entry 7th'!AX104,"")))</f>
        <v/>
      </c>
      <c r="CR105" s="66" t="str">
        <f t="shared" si="140"/>
        <v/>
      </c>
      <c r="CS105" s="63">
        <f t="shared" si="141"/>
        <v>0</v>
      </c>
      <c r="CT105" s="68" t="str">
        <f>IF(OR($E105="",$G105=""),"",IF(AND($E$3=6),'Marks Entry 6th'!AY104,IF(AND($E$3=7),'Marks Entry 7th'!AY104,"")))</f>
        <v/>
      </c>
      <c r="CU105" s="68" t="str">
        <f>IF(OR($E105="",$G105=""),"",IF(AND($E$3=6),'Marks Entry 6th'!AZ104,IF(AND($E$3=7),'Marks Entry 7th'!AZ104,"")))</f>
        <v/>
      </c>
      <c r="CV105" s="66" t="str">
        <f t="shared" si="142"/>
        <v/>
      </c>
      <c r="CW105" s="63" t="str">
        <f t="shared" si="143"/>
        <v/>
      </c>
      <c r="CX105" s="109">
        <f t="shared" si="144"/>
        <v>0</v>
      </c>
      <c r="CY105" s="109" t="str">
        <f t="shared" si="145"/>
        <v/>
      </c>
      <c r="CZ105" s="109" t="str">
        <f t="shared" si="146"/>
        <v/>
      </c>
      <c r="DA105" s="109" t="str">
        <f t="shared" si="147"/>
        <v/>
      </c>
      <c r="DB105" s="109" t="str">
        <f t="shared" si="148"/>
        <v/>
      </c>
      <c r="DC105" s="111" t="str">
        <f t="shared" si="149"/>
        <v/>
      </c>
      <c r="DD105" s="121" t="str">
        <f>IF(OR($E105="",$G105=""),"",IF(AND($E$3=6),'Marks Entry 6th'!BA104,IF(AND($E$3=7),'Marks Entry 7th'!BA104,"")))</f>
        <v/>
      </c>
      <c r="DE105" s="121" t="str">
        <f>IF(OR($E105="",$G105=""),"",IF(AND($E$3=6),'Marks Entry 6th'!BB104,IF(AND($E$3=7),'Marks Entry 7th'!BB104,"")))</f>
        <v/>
      </c>
      <c r="DF105" s="121" t="str">
        <f>IF(OR($E105="",$G105=""),"",IF(AND($E$3=6),'Marks Entry 6th'!BC104,IF(AND($E$3=7),'Marks Entry 7th'!BC104,"")))</f>
        <v/>
      </c>
      <c r="DG105" s="121" t="str">
        <f>IF(OR($E105="",$G105=""),"",IF(AND($E$3=6),'Marks Entry 6th'!BD104,IF(AND($E$3=7),'Marks Entry 7th'!BD104,"")))</f>
        <v/>
      </c>
      <c r="DH105" s="63" t="str">
        <f t="shared" si="150"/>
        <v/>
      </c>
      <c r="DI105" s="121" t="str">
        <f>IF(OR($E105="",$G105=""),"",IF(AND($E$3=6),'Marks Entry 6th'!BE104,IF(AND($E$3=7),'Marks Entry 7th'!BE104,"")))</f>
        <v/>
      </c>
      <c r="DJ105" s="121" t="str">
        <f>IF(OR($E105="",$G105=""),"",IF(AND($E$3=6),'Marks Entry 6th'!BF104,IF(AND($E$3=7),'Marks Entry 7th'!BF104,"")))</f>
        <v/>
      </c>
      <c r="DK105" s="66" t="str">
        <f t="shared" si="151"/>
        <v/>
      </c>
      <c r="DL105" s="63">
        <f t="shared" si="152"/>
        <v>0</v>
      </c>
      <c r="DM105" s="68" t="str">
        <f>IF(OR($E105="",$G105=""),"",IF(AND($E$3=6),'Marks Entry 6th'!BG104,IF(AND($E$3=7),'Marks Entry 7th'!BG104,"")))</f>
        <v/>
      </c>
      <c r="DN105" s="68" t="str">
        <f>IF(OR($E105="",$G105=""),"",IF(AND($E$3=6),'Marks Entry 6th'!BH104,IF(AND($E$3=7),'Marks Entry 7th'!BH104,"")))</f>
        <v/>
      </c>
      <c r="DO105" s="66" t="str">
        <f t="shared" si="153"/>
        <v/>
      </c>
      <c r="DP105" s="63" t="str">
        <f t="shared" si="154"/>
        <v/>
      </c>
      <c r="DQ105" s="109">
        <f t="shared" si="155"/>
        <v>0</v>
      </c>
      <c r="DR105" s="109" t="str">
        <f t="shared" si="156"/>
        <v/>
      </c>
      <c r="DS105" s="109" t="str">
        <f t="shared" si="157"/>
        <v/>
      </c>
      <c r="DT105" s="109" t="str">
        <f t="shared" si="158"/>
        <v/>
      </c>
      <c r="DU105" s="109" t="str">
        <f t="shared" si="159"/>
        <v/>
      </c>
      <c r="DV105" s="111" t="str">
        <f t="shared" si="160"/>
        <v/>
      </c>
      <c r="DW105" s="53" t="str">
        <f>IF(OR($E105="",$G105=""),"",IF(AND($E$3=6),'Marks Entry 6th'!BI104,IF(AND($E$3=7),'Marks Entry 7th'!BI104,"")))</f>
        <v/>
      </c>
      <c r="DX105" s="53" t="str">
        <f>IF(OR($E105="",$G105=""),"",IF(AND($E$3=6),'Marks Entry 6th'!BJ104,IF(AND($E$3=7),'Marks Entry 7th'!BJ104,"")))</f>
        <v/>
      </c>
      <c r="DY105" s="53" t="str">
        <f>IF(OR($E105="",$G105=""),"",IF(AND($E$3=6),'Marks Entry 6th'!BK104,IF(AND($E$3=7),'Marks Entry 7th'!BK104,"")))</f>
        <v/>
      </c>
      <c r="DZ105" s="53" t="str">
        <f>IF(OR($E105="",$G105=""),"",IF(AND($E$3=6),'Marks Entry 6th'!BL104,IF(AND($E$3=7),'Marks Entry 7th'!BL104,"")))</f>
        <v/>
      </c>
      <c r="EA105" s="53" t="str">
        <f>IF(OR($E105="",$G105=""),"",IF(AND($E$3=6),'Marks Entry 6th'!BM104,IF(AND($E$3=7),'Marks Entry 7th'!BM104,"")))</f>
        <v/>
      </c>
      <c r="EB105" s="122" t="str">
        <f t="shared" si="161"/>
        <v/>
      </c>
      <c r="EC105" s="123">
        <f t="shared" si="162"/>
        <v>0</v>
      </c>
      <c r="ED105" s="123" t="str">
        <f t="shared" si="163"/>
        <v/>
      </c>
      <c r="EE105" s="123" t="str">
        <f t="shared" si="164"/>
        <v/>
      </c>
      <c r="EF105" s="110" t="str">
        <f t="shared" si="165"/>
        <v/>
      </c>
      <c r="EG105" s="53" t="str">
        <f>IF(OR($E105="",$G105=""),"",IF(AND($E$3=6),'Marks Entry 6th'!BN104,IF(AND($E$3=7),'Marks Entry 7th'!BN104,"")))</f>
        <v/>
      </c>
      <c r="EH105" s="53" t="str">
        <f>IF(OR($E105="",$G105=""),"",IF(AND($E$3=6),'Marks Entry 6th'!BO104,IF(AND($E$3=7),'Marks Entry 7th'!BO104,"")))</f>
        <v/>
      </c>
      <c r="EI105" s="53" t="str">
        <f>IF(OR($E105="",$G105=""),"",IF(AND($E$3=6),'Marks Entry 6th'!BP104,IF(AND($E$3=7),'Marks Entry 7th'!BP104,"")))</f>
        <v/>
      </c>
      <c r="EJ105" s="53" t="str">
        <f>IF(OR($E105="",$G105=""),"",IF(AND($E$3=6),'Marks Entry 6th'!BQ104,IF(AND($E$3=7),'Marks Entry 7th'!BQ104,"")))</f>
        <v/>
      </c>
      <c r="EK105" s="53" t="str">
        <f>IF(OR($E105="",$G105=""),"",IF(AND($E$3=6),'Marks Entry 6th'!BR104,IF(AND($E$3=7),'Marks Entry 7th'!BR104,"")))</f>
        <v/>
      </c>
      <c r="EL105" s="122" t="str">
        <f t="shared" si="166"/>
        <v/>
      </c>
      <c r="EM105" s="123">
        <f t="shared" si="167"/>
        <v>0</v>
      </c>
      <c r="EN105" s="123" t="str">
        <f t="shared" si="168"/>
        <v/>
      </c>
      <c r="EO105" s="123" t="str">
        <f t="shared" si="169"/>
        <v/>
      </c>
      <c r="EP105" s="110" t="str">
        <f t="shared" si="170"/>
        <v/>
      </c>
      <c r="EQ105" s="53" t="str">
        <f>IF(OR($E105="",$G105=""),"",IF(AND($E$3=6),'Marks Entry 6th'!BS104,IF(AND($E$3=7),'Marks Entry 7th'!BS104,"")))</f>
        <v/>
      </c>
      <c r="ER105" s="53" t="str">
        <f>IF(OR($E105="",$G105=""),"",IF(AND($E$3=6),'Marks Entry 6th'!BT104,IF(AND($E$3=7),'Marks Entry 7th'!BT104,"")))</f>
        <v/>
      </c>
      <c r="ES105" s="53" t="str">
        <f>IF(OR($E105="",$G105=""),"",IF(AND($E$3=6),'Marks Entry 6th'!BU104,IF(AND($E$3=7),'Marks Entry 7th'!BU104,"")))</f>
        <v/>
      </c>
      <c r="ET105" s="53" t="str">
        <f>IF(OR($E105="",$G105=""),"",IF(AND($E$3=6),'Marks Entry 6th'!BV104,IF(AND($E$3=7),'Marks Entry 7th'!BV104,"")))</f>
        <v/>
      </c>
      <c r="EU105" s="53" t="str">
        <f>IF(OR($E105="",$G105=""),"",IF(AND($E$3=6),'Marks Entry 6th'!BW104,IF(AND($E$3=7),'Marks Entry 7th'!BW104,"")))</f>
        <v/>
      </c>
      <c r="EV105" s="122" t="str">
        <f t="shared" si="171"/>
        <v/>
      </c>
      <c r="EW105" s="123">
        <f t="shared" si="172"/>
        <v>0</v>
      </c>
      <c r="EX105" s="123" t="str">
        <f t="shared" si="173"/>
        <v/>
      </c>
      <c r="EY105" s="123" t="str">
        <f t="shared" si="174"/>
        <v/>
      </c>
      <c r="EZ105" s="110" t="str">
        <f t="shared" si="175"/>
        <v/>
      </c>
      <c r="FA105" s="373" t="str">
        <f>IF(OR($E105="",$G105=""),"",IF(AND('Marks Entry 6th'!BX104="",'Marks Entry 7th'!BX104=""),"",IF(AND($E$3=6),'Marks Entry 6th'!BX104,IF(AND($E$3=7),'Marks Entry 7th'!BX104,""))))</f>
        <v/>
      </c>
      <c r="FB105" s="373" t="str">
        <f>IF(OR($E105="",$G105=""),"",IF(AND('Marks Entry 6th'!BY104="",'Marks Entry 7th'!BY104=""),"",IF(AND($E$3=6),'Marks Entry 6th'!BY104,IF(AND($E$3=7),'Marks Entry 7th'!BY104,""))))</f>
        <v/>
      </c>
      <c r="FC105" s="374" t="str">
        <f t="shared" si="176"/>
        <v/>
      </c>
      <c r="FD105" s="110" t="str">
        <f t="shared" si="177"/>
        <v/>
      </c>
      <c r="FE105" s="373" t="str">
        <f>IF(OR($E105="",$G105=""),"",IF(AND('Marks Entry 6th'!BZ104="",'Marks Entry 7th'!BZ104=""),"",IF(AND($E$3=6),'Marks Entry 6th'!BZ104,IF(AND($E$3=7),'Marks Entry 7th'!BZ104,""))))</f>
        <v/>
      </c>
      <c r="FF105" s="373" t="str">
        <f>IF(OR($E105="",$G105=""),"",IF(AND('Marks Entry 6th'!CA104="",'Marks Entry 7th'!CA104=""),"",IF(AND($E$3=6),'Marks Entry 6th'!CA104,IF(AND($E$3=7),'Marks Entry 7th'!CA104,""))))</f>
        <v/>
      </c>
      <c r="FG105" s="374" t="str">
        <f t="shared" si="178"/>
        <v/>
      </c>
      <c r="FH105" s="110" t="str">
        <f t="shared" si="179"/>
        <v/>
      </c>
      <c r="FI105" s="79" t="str">
        <f t="shared" si="180"/>
        <v/>
      </c>
      <c r="FJ105" s="335" t="str">
        <f t="shared" si="181"/>
        <v/>
      </c>
      <c r="FK105" s="85" t="str">
        <f t="shared" si="182"/>
        <v/>
      </c>
      <c r="FL105" s="226" t="str">
        <f t="shared" si="183"/>
        <v/>
      </c>
      <c r="FM105" s="86" t="str">
        <f t="shared" si="184"/>
        <v/>
      </c>
      <c r="FN105" s="334" t="str">
        <f>IFERROR(IF(B105="NSO","NSO",IF(OR(D105="",G105="",F105=""),"",IF(AND(FJ105&gt;=36,'Master sheet'!$D$11="Hindi"),"कक्षा क्रमोन्नत",IF(AND(FJ105&gt;=36,'Master sheet'!$D$11="English"),"Promoted",IF(AND(FJ105&lt;36,'Master sheet'!$D$11="Hindi"),"पुनः परीक्षा","Re-Exam"))))),"")</f>
        <v/>
      </c>
      <c r="FO105" s="54" t="str">
        <f>IF(OR($E105="",$G105=""),"",IF(AND($E$3=6,'Marks Entry 6th'!CB104=""),"",IF(AND($E$3=7,'Marks Entry 7th'!CB104=""),"",IF(AND($E$3=6),'Marks Entry 6th'!CB104,IF(AND($E$3=7),'Marks Entry 7th'!CB104,"")))))</f>
        <v/>
      </c>
      <c r="FP105" s="54" t="str">
        <f>IF(OR($E105="",$G105=""),"",IF(AND($E$3=6,'Marks Entry 6th'!CC104=""),"",IF(AND($E$3=7,'Marks Entry 7th'!CC104=""),"",IF(AND($E$3=6),'Marks Entry 6th'!CC104,IF(AND($E$3=7),'Marks Entry 7th'!CC104,"")))))</f>
        <v/>
      </c>
      <c r="FQ105" s="55"/>
      <c r="FY105" s="57">
        <f>IF(AND($E$3=6),'Marks Entry 6th'!I104,IF(AND($E$3=7),'Marks Entry 7th'!I104,""))</f>
        <v>0</v>
      </c>
      <c r="FZ105" s="57">
        <f t="shared" si="185"/>
        <v>0</v>
      </c>
    </row>
    <row r="106" spans="1:182" ht="18.95" customHeight="1">
      <c r="A106" s="69">
        <v>99</v>
      </c>
      <c r="B106" s="69" t="str">
        <f>IF(OR(FY106=0,FY106=""),"",IF(AND($E$3=6),'Marks Entry 6th'!I105,IF(AND($E$3=7),'Marks Entry 7th'!I105,"")))</f>
        <v/>
      </c>
      <c r="C106" s="70" t="str">
        <f>IF(OR(B106=0,B106=""),"",IF(AND($E$3=6,'Marks Entry 6th'!B105=""),"",IF(AND($E$3=7,'Marks Entry 7th'!B105=""),"",IF(AND($E$3=6,'Marks Entry 6th'!B105),'Marks Entry 6th'!B105,IF(AND($E$3=7),'Marks Entry 7th'!B105,"")))))</f>
        <v/>
      </c>
      <c r="D106" s="70" t="str">
        <f>IF(OR(B106=0,B106=""),"",IF(AND($E$3=6,'Marks Entry 6th'!C105=""),"",IF(AND($E$3=7,'Marks Entry 7th'!C105=""),"",IF(AND($E$3=6),'Marks Entry 6th'!C105,IF(AND($E$3=7),'Marks Entry 7th'!C105,"")))))</f>
        <v/>
      </c>
      <c r="E106" s="307" t="str">
        <f>IF(OR(B106=0,B106=""),"",IF(AND($E$3=6,'Marks Entry 6th'!E105=""),"",IF(AND($E$3=7,'Marks Entry 7th'!E105=""),"",IF(AND($E$3=6),'Marks Entry 6th'!E105,IF(AND($E$3=7),'Marks Entry 7th'!E105,"")))))</f>
        <v/>
      </c>
      <c r="F106" s="70" t="str">
        <f>IF(OR(B106=0,B106=""),"",IF(AND($E$3=6,'Marks Entry 6th'!D105=""),"",IF(AND($E$3=7,'Marks Entry 7th'!D105=""),"",IF(AND($E$3=6),'Marks Entry 6th'!D105,IF(AND($E$3=7),'Marks Entry 7th'!D105,"")))))</f>
        <v/>
      </c>
      <c r="G106" s="306" t="str">
        <f>IF(OR(B106=0,B106=""),"",IF(AND($E$3=6,'Marks Entry 6th'!F105=""),"",IF(AND($E$3=7,'Marks Entry 7th'!F105=""),"",IF(AND($E$3=6),UPPER('Marks Entry 6th'!F105),IF(AND($E$3=7),UPPER('Marks Entry 7th'!F105),"")))))</f>
        <v/>
      </c>
      <c r="H106" s="306" t="str">
        <f>IF(OR(B106=0,B106=""),"",IF(AND($E$3=6,'Marks Entry 6th'!G105=""),"",IF(AND($E$3=7,'Marks Entry 7th'!G105=""),"",IF(AND($E$3=6),UPPER('Marks Entry 6th'!G105),IF(AND($E$3=7),UPPER('Marks Entry 7th'!G105),"")))))</f>
        <v/>
      </c>
      <c r="I106" s="306" t="str">
        <f>IF(OR(B106=0,B106=""),"",IF(AND($E$3=6,'Marks Entry 6th'!H105=""),"",IF(AND($E$3=7,'Marks Entry 7th'!H105=""),"",IF(AND($E$3=6),UPPER('Marks Entry 6th'!H105),IF(AND($E$3=7),UPPER('Marks Entry 7th'!H105),"")))))</f>
        <v/>
      </c>
      <c r="J106" s="65" t="str">
        <f>IF(OR(B106=0,B106=""),"",IF(AND($E$3=6,'Marks Entry 6th'!J105=""),"",IF(AND($E$3=7,'Marks Entry 7th'!J105=""),"",IF(AND($E$3=6),'Marks Entry 6th'!J105,IF(AND($E$3=7),'Marks Entry 7th'!J105,"")))))</f>
        <v/>
      </c>
      <c r="K106" s="65" t="str">
        <f>IF(OR(B106=0,B106=""),"",IF(AND($E$3=6,'Marks Entry 6th'!K105=""),"",IF(AND($E$3=7,'Marks Entry 7th'!K105=""),"",IF(AND($E$3=6),'Marks Entry 6th'!K105,IF(AND($E$3=7),'Marks Entry 7th'!K105,"")))))</f>
        <v/>
      </c>
      <c r="L106" s="121" t="str">
        <f>IF(OR($E106="",$G106=""),"",IF(AND($E$3=6),'Marks Entry 6th'!L105,IF(AND($E$3=7),'Marks Entry 7th'!L105,"")))</f>
        <v/>
      </c>
      <c r="M106" s="121" t="str">
        <f>IF(OR($E106="",$G106=""),"",IF(AND($E$3=6),'Marks Entry 6th'!M105,IF(AND($E$3=7),'Marks Entry 7th'!M105,"")))</f>
        <v/>
      </c>
      <c r="N106" s="121" t="str">
        <f>IF(OR($E106="",$G106=""),"",IF(AND($E$3=6),'Marks Entry 6th'!N105,IF(AND($E$3=7),'Marks Entry 7th'!N105,"")))</f>
        <v/>
      </c>
      <c r="O106" s="121" t="str">
        <f>IF(OR($E106="",$G106=""),"",IF(AND($E$3=6),'Marks Entry 6th'!O105,IF(AND($E$3=7),'Marks Entry 7th'!O105,"")))</f>
        <v/>
      </c>
      <c r="P106" s="63" t="str">
        <f t="shared" si="95"/>
        <v/>
      </c>
      <c r="Q106" s="121" t="str">
        <f>IF(OR($E106="",$G106=""),"",IF(AND($E$3=6),'Marks Entry 6th'!P105,IF(AND($E$3=7),'Marks Entry 7th'!P105,"")))</f>
        <v/>
      </c>
      <c r="R106" s="121" t="str">
        <f>IF(OR($E106="",$G106=""),"",IF(AND($E$3=6),'Marks Entry 6th'!Q105,IF(AND($E$3=7),'Marks Entry 7th'!Q105,"")))</f>
        <v/>
      </c>
      <c r="S106" s="66" t="str">
        <f t="shared" si="96"/>
        <v/>
      </c>
      <c r="T106" s="63">
        <f t="shared" si="97"/>
        <v>0</v>
      </c>
      <c r="U106" s="68" t="str">
        <f>IF(OR($E106="",$G106=""),"",IF(AND($E$3=6),'Marks Entry 6th'!R105,IF(AND($E$3=7),'Marks Entry 7th'!R105,"")))</f>
        <v/>
      </c>
      <c r="V106" s="68" t="str">
        <f>IF(OR($E106="",$G106=""),"",IF(AND($E$3=6),'Marks Entry 6th'!S105,IF(AND($E$3=7),'Marks Entry 7th'!S105,"")))</f>
        <v/>
      </c>
      <c r="W106" s="67" t="str">
        <f t="shared" si="98"/>
        <v/>
      </c>
      <c r="X106" s="63" t="str">
        <f t="shared" si="99"/>
        <v/>
      </c>
      <c r="Y106" s="109">
        <f t="shared" si="100"/>
        <v>0</v>
      </c>
      <c r="Z106" s="109" t="str">
        <f t="shared" si="101"/>
        <v/>
      </c>
      <c r="AA106" s="109" t="str">
        <f t="shared" si="102"/>
        <v/>
      </c>
      <c r="AB106" s="109" t="str">
        <f t="shared" si="103"/>
        <v/>
      </c>
      <c r="AC106" s="109" t="str">
        <f t="shared" si="104"/>
        <v/>
      </c>
      <c r="AD106" s="111" t="str">
        <f t="shared" si="105"/>
        <v/>
      </c>
      <c r="AE106" s="121" t="str">
        <f>IF(OR($E106="",$G106=""),"",IF(AND($E$3=6),'Marks Entry 6th'!T105,IF(AND($E$3=7),'Marks Entry 7th'!T105,"")))</f>
        <v/>
      </c>
      <c r="AF106" s="121" t="str">
        <f>IF(OR($E106="",$G106=""),"",IF(AND($E$3=6),'Marks Entry 6th'!U105,IF(AND($E$3=7),'Marks Entry 7th'!U105,"")))</f>
        <v/>
      </c>
      <c r="AG106" s="121" t="str">
        <f>IF(OR($E106="",$G106=""),"",IF(AND($E$3=6),'Marks Entry 6th'!V105,IF(AND($E$3=7),'Marks Entry 7th'!V105,"")))</f>
        <v/>
      </c>
      <c r="AH106" s="121" t="str">
        <f>IF(OR($E106="",$G106=""),"",IF(AND($E$3=6),'Marks Entry 6th'!W105,IF(AND($E$3=7),'Marks Entry 7th'!W105,"")))</f>
        <v/>
      </c>
      <c r="AI106" s="63" t="str">
        <f t="shared" si="106"/>
        <v/>
      </c>
      <c r="AJ106" s="121" t="str">
        <f>IF(OR($E106="",$G106=""),"",IF(AND($E$3=6),'Marks Entry 6th'!X105,IF(AND($E$3=7),'Marks Entry 7th'!X105,"")))</f>
        <v/>
      </c>
      <c r="AK106" s="121" t="str">
        <f>IF(OR($E106="",$G106=""),"",IF(AND($E$3=6),'Marks Entry 6th'!Y105,IF(AND($E$3=7),'Marks Entry 7th'!Y105,"")))</f>
        <v/>
      </c>
      <c r="AL106" s="66" t="str">
        <f t="shared" si="107"/>
        <v/>
      </c>
      <c r="AM106" s="63">
        <f t="shared" si="108"/>
        <v>0</v>
      </c>
      <c r="AN106" s="68" t="str">
        <f>IF(OR($E106="",$G106=""),"",IF(AND($E$3=6),'Marks Entry 6th'!Z105,IF(AND($E$3=7),'Marks Entry 7th'!Z105,"")))</f>
        <v/>
      </c>
      <c r="AO106" s="68" t="str">
        <f>IF(OR($E106="",$G106=""),"",IF(AND($E$3=6),'Marks Entry 6th'!AA105,IF(AND($E$3=7),'Marks Entry 7th'!AA105,"")))</f>
        <v/>
      </c>
      <c r="AP106" s="66" t="str">
        <f t="shared" si="109"/>
        <v/>
      </c>
      <c r="AQ106" s="63" t="str">
        <f t="shared" si="110"/>
        <v/>
      </c>
      <c r="AR106" s="109">
        <f t="shared" si="111"/>
        <v>0</v>
      </c>
      <c r="AS106" s="109" t="str">
        <f t="shared" si="112"/>
        <v/>
      </c>
      <c r="AT106" s="109" t="str">
        <f t="shared" si="113"/>
        <v/>
      </c>
      <c r="AU106" s="109" t="str">
        <f t="shared" si="114"/>
        <v/>
      </c>
      <c r="AV106" s="109" t="str">
        <f t="shared" si="115"/>
        <v/>
      </c>
      <c r="AW106" s="111" t="str">
        <f t="shared" si="116"/>
        <v/>
      </c>
      <c r="AX106" s="314" t="str">
        <f>IF(OR($E106="",$G106=""),"",IF(AND($E$3=6),'Marks Entry 6th'!AB105,IF(AND($E$3=7),'Marks Entry 7th'!AB105,"")))</f>
        <v/>
      </c>
      <c r="AY106" s="121" t="str">
        <f>IF(OR($E106="",$G106=""),"",IF(AND($E$3=6),'Marks Entry 6th'!AC105,IF(AND($E$3=7),'Marks Entry 7th'!AC105,"")))</f>
        <v/>
      </c>
      <c r="AZ106" s="121" t="str">
        <f>IF(OR($E106="",$G106=""),"",IF(AND($E$3=6),'Marks Entry 6th'!AD105,IF(AND($E$3=7),'Marks Entry 7th'!AD105,"")))</f>
        <v/>
      </c>
      <c r="BA106" s="121" t="str">
        <f>IF(OR($E106="",$G106=""),"",IF(AND($E$3=6),'Marks Entry 6th'!AE105,IF(AND($E$3=7),'Marks Entry 7th'!AE105,"")))</f>
        <v/>
      </c>
      <c r="BB106" s="121" t="str">
        <f>IF(OR($E106="",$G106=""),"",IF(AND($E$3=6),'Marks Entry 6th'!AF105,IF(AND($E$3=7),'Marks Entry 7th'!AF105,"")))</f>
        <v/>
      </c>
      <c r="BC106" s="63" t="str">
        <f t="shared" si="117"/>
        <v/>
      </c>
      <c r="BD106" s="121" t="str">
        <f>IF(OR($E106="",$G106=""),"",IF(AND($E$3=6),'Marks Entry 6th'!AG105,IF(AND($E$3=7),'Marks Entry 7th'!AG105,"")))</f>
        <v/>
      </c>
      <c r="BE106" s="121" t="str">
        <f>IF(OR($E106="",$G106=""),"",IF(AND($E$3=6),'Marks Entry 6th'!AH105,IF(AND($E$3=7),'Marks Entry 7th'!AH105,"")))</f>
        <v/>
      </c>
      <c r="BF106" s="66" t="str">
        <f t="shared" si="118"/>
        <v/>
      </c>
      <c r="BG106" s="63">
        <f t="shared" si="119"/>
        <v>0</v>
      </c>
      <c r="BH106" s="68" t="str">
        <f>IF(OR($E106="",$G106=""),"",IF(AND($E$3=6),'Marks Entry 6th'!AI105,IF(AND($E$3=7),'Marks Entry 7th'!AI105,"")))</f>
        <v/>
      </c>
      <c r="BI106" s="68" t="str">
        <f>IF(OR($E106="",$G106=""),"",IF(AND($E$3=6),'Marks Entry 6th'!AJ105,IF(AND($E$3=7),'Marks Entry 7th'!AJ105,"")))</f>
        <v/>
      </c>
      <c r="BJ106" s="66" t="str">
        <f t="shared" si="120"/>
        <v/>
      </c>
      <c r="BK106" s="63" t="str">
        <f t="shared" si="121"/>
        <v/>
      </c>
      <c r="BL106" s="109">
        <f t="shared" si="122"/>
        <v>0</v>
      </c>
      <c r="BM106" s="109" t="str">
        <f t="shared" si="123"/>
        <v/>
      </c>
      <c r="BN106" s="109" t="str">
        <f t="shared" si="124"/>
        <v/>
      </c>
      <c r="BO106" s="109" t="str">
        <f t="shared" si="125"/>
        <v/>
      </c>
      <c r="BP106" s="109" t="str">
        <f t="shared" si="126"/>
        <v/>
      </c>
      <c r="BQ106" s="111" t="str">
        <f t="shared" si="127"/>
        <v/>
      </c>
      <c r="BR106" s="121" t="str">
        <f>IF(OR($E106="",$G106=""),"",IF(AND($E$3=6),'Marks Entry 6th'!AK105,IF(AND($E$3=7),'Marks Entry 7th'!AK105,"")))</f>
        <v/>
      </c>
      <c r="BS106" s="121" t="str">
        <f>IF(OR($E106="",$G106=""),"",IF(AND($E$3=6),'Marks Entry 6th'!AL105,IF(AND($E$3=7),'Marks Entry 7th'!AL105,"")))</f>
        <v/>
      </c>
      <c r="BT106" s="121" t="str">
        <f>IF(OR($E106="",$G106=""),"",IF(AND($E$3=6),'Marks Entry 6th'!AM105,IF(AND($E$3=7),'Marks Entry 7th'!AM105,"")))</f>
        <v/>
      </c>
      <c r="BU106" s="121" t="str">
        <f>IF(OR($E106="",$G106=""),"",IF(AND($E$3=6),'Marks Entry 6th'!AN105,IF(AND($E$3=7),'Marks Entry 7th'!AN105,"")))</f>
        <v/>
      </c>
      <c r="BV106" s="63" t="str">
        <f t="shared" si="128"/>
        <v/>
      </c>
      <c r="BW106" s="121" t="str">
        <f>IF(OR($E106="",$G106=""),"",IF(AND($E$3=6),'Marks Entry 6th'!AO105,IF(AND($E$3=7),'Marks Entry 7th'!AO105,"")))</f>
        <v/>
      </c>
      <c r="BX106" s="121" t="str">
        <f>IF(OR($E106="",$G106=""),"",IF(AND($E$3=6),'Marks Entry 6th'!AP105,IF(AND($E$3=7),'Marks Entry 7th'!AP105,"")))</f>
        <v/>
      </c>
      <c r="BY106" s="66" t="str">
        <f t="shared" si="129"/>
        <v/>
      </c>
      <c r="BZ106" s="63">
        <f t="shared" si="130"/>
        <v>0</v>
      </c>
      <c r="CA106" s="68" t="str">
        <f>IF(OR($E106="",$G106=""),"",IF(AND($E$3=6),'Marks Entry 6th'!AQ105,IF(AND($E$3=7),'Marks Entry 7th'!AQ105,"")))</f>
        <v/>
      </c>
      <c r="CB106" s="68" t="str">
        <f>IF(OR($E106="",$G106=""),"",IF(AND($E$3=6),'Marks Entry 6th'!AR105,IF(AND($E$3=7),'Marks Entry 7th'!AR105,"")))</f>
        <v/>
      </c>
      <c r="CC106" s="66" t="str">
        <f t="shared" si="131"/>
        <v/>
      </c>
      <c r="CD106" s="63" t="str">
        <f t="shared" si="132"/>
        <v/>
      </c>
      <c r="CE106" s="109">
        <f t="shared" si="133"/>
        <v>0</v>
      </c>
      <c r="CF106" s="109" t="str">
        <f t="shared" si="134"/>
        <v/>
      </c>
      <c r="CG106" s="109" t="str">
        <f t="shared" si="135"/>
        <v/>
      </c>
      <c r="CH106" s="109" t="str">
        <f t="shared" si="136"/>
        <v/>
      </c>
      <c r="CI106" s="109" t="str">
        <f t="shared" si="137"/>
        <v/>
      </c>
      <c r="CJ106" s="111" t="str">
        <f t="shared" si="138"/>
        <v/>
      </c>
      <c r="CK106" s="121" t="str">
        <f>IF(OR($E106="",$G106=""),"",IF(AND($E$3=6),'Marks Entry 6th'!AS105,IF(AND($E$3=7),'Marks Entry 7th'!AS105,"")))</f>
        <v/>
      </c>
      <c r="CL106" s="121" t="str">
        <f>IF(OR($E106="",$G106=""),"",IF(AND($E$3=6),'Marks Entry 6th'!AT105,IF(AND($E$3=7),'Marks Entry 7th'!AT105,"")))</f>
        <v/>
      </c>
      <c r="CM106" s="121" t="str">
        <f>IF(OR($E106="",$G106=""),"",IF(AND($E$3=6),'Marks Entry 6th'!AU105,IF(AND($E$3=7),'Marks Entry 7th'!AU105,"")))</f>
        <v/>
      </c>
      <c r="CN106" s="121" t="str">
        <f>IF(OR($E106="",$G106=""),"",IF(AND($E$3=6),'Marks Entry 6th'!AV105,IF(AND($E$3=7),'Marks Entry 7th'!AV105,"")))</f>
        <v/>
      </c>
      <c r="CO106" s="63" t="str">
        <f t="shared" si="139"/>
        <v/>
      </c>
      <c r="CP106" s="121" t="str">
        <f>IF(OR($E106="",$G106=""),"",IF(AND($E$3=6),'Marks Entry 6th'!AW105,IF(AND($E$3=7),'Marks Entry 7th'!AW105,"")))</f>
        <v/>
      </c>
      <c r="CQ106" s="121" t="str">
        <f>IF(OR($E106="",$G106=""),"",IF(AND($E$3=6),'Marks Entry 6th'!AX105,IF(AND($E$3=7),'Marks Entry 7th'!AX105,"")))</f>
        <v/>
      </c>
      <c r="CR106" s="66" t="str">
        <f t="shared" si="140"/>
        <v/>
      </c>
      <c r="CS106" s="63">
        <f t="shared" si="141"/>
        <v>0</v>
      </c>
      <c r="CT106" s="68" t="str">
        <f>IF(OR($E106="",$G106=""),"",IF(AND($E$3=6),'Marks Entry 6th'!AY105,IF(AND($E$3=7),'Marks Entry 7th'!AY105,"")))</f>
        <v/>
      </c>
      <c r="CU106" s="68" t="str">
        <f>IF(OR($E106="",$G106=""),"",IF(AND($E$3=6),'Marks Entry 6th'!AZ105,IF(AND($E$3=7),'Marks Entry 7th'!AZ105,"")))</f>
        <v/>
      </c>
      <c r="CV106" s="66" t="str">
        <f t="shared" si="142"/>
        <v/>
      </c>
      <c r="CW106" s="63" t="str">
        <f t="shared" si="143"/>
        <v/>
      </c>
      <c r="CX106" s="109">
        <f t="shared" si="144"/>
        <v>0</v>
      </c>
      <c r="CY106" s="109" t="str">
        <f t="shared" si="145"/>
        <v/>
      </c>
      <c r="CZ106" s="109" t="str">
        <f t="shared" si="146"/>
        <v/>
      </c>
      <c r="DA106" s="109" t="str">
        <f t="shared" si="147"/>
        <v/>
      </c>
      <c r="DB106" s="109" t="str">
        <f t="shared" si="148"/>
        <v/>
      </c>
      <c r="DC106" s="111" t="str">
        <f t="shared" si="149"/>
        <v/>
      </c>
      <c r="DD106" s="121" t="str">
        <f>IF(OR($E106="",$G106=""),"",IF(AND($E$3=6),'Marks Entry 6th'!BA105,IF(AND($E$3=7),'Marks Entry 7th'!BA105,"")))</f>
        <v/>
      </c>
      <c r="DE106" s="121" t="str">
        <f>IF(OR($E106="",$G106=""),"",IF(AND($E$3=6),'Marks Entry 6th'!BB105,IF(AND($E$3=7),'Marks Entry 7th'!BB105,"")))</f>
        <v/>
      </c>
      <c r="DF106" s="121" t="str">
        <f>IF(OR($E106="",$G106=""),"",IF(AND($E$3=6),'Marks Entry 6th'!BC105,IF(AND($E$3=7),'Marks Entry 7th'!BC105,"")))</f>
        <v/>
      </c>
      <c r="DG106" s="121" t="str">
        <f>IF(OR($E106="",$G106=""),"",IF(AND($E$3=6),'Marks Entry 6th'!BD105,IF(AND($E$3=7),'Marks Entry 7th'!BD105,"")))</f>
        <v/>
      </c>
      <c r="DH106" s="63" t="str">
        <f t="shared" si="150"/>
        <v/>
      </c>
      <c r="DI106" s="121" t="str">
        <f>IF(OR($E106="",$G106=""),"",IF(AND($E$3=6),'Marks Entry 6th'!BE105,IF(AND($E$3=7),'Marks Entry 7th'!BE105,"")))</f>
        <v/>
      </c>
      <c r="DJ106" s="121" t="str">
        <f>IF(OR($E106="",$G106=""),"",IF(AND($E$3=6),'Marks Entry 6th'!BF105,IF(AND($E$3=7),'Marks Entry 7th'!BF105,"")))</f>
        <v/>
      </c>
      <c r="DK106" s="66" t="str">
        <f t="shared" si="151"/>
        <v/>
      </c>
      <c r="DL106" s="63">
        <f t="shared" si="152"/>
        <v>0</v>
      </c>
      <c r="DM106" s="68" t="str">
        <f>IF(OR($E106="",$G106=""),"",IF(AND($E$3=6),'Marks Entry 6th'!BG105,IF(AND($E$3=7),'Marks Entry 7th'!BG105,"")))</f>
        <v/>
      </c>
      <c r="DN106" s="68" t="str">
        <f>IF(OR($E106="",$G106=""),"",IF(AND($E$3=6),'Marks Entry 6th'!BH105,IF(AND($E$3=7),'Marks Entry 7th'!BH105,"")))</f>
        <v/>
      </c>
      <c r="DO106" s="66" t="str">
        <f t="shared" si="153"/>
        <v/>
      </c>
      <c r="DP106" s="63" t="str">
        <f t="shared" si="154"/>
        <v/>
      </c>
      <c r="DQ106" s="109">
        <f t="shared" si="155"/>
        <v>0</v>
      </c>
      <c r="DR106" s="109" t="str">
        <f t="shared" si="156"/>
        <v/>
      </c>
      <c r="DS106" s="109" t="str">
        <f t="shared" si="157"/>
        <v/>
      </c>
      <c r="DT106" s="109" t="str">
        <f t="shared" si="158"/>
        <v/>
      </c>
      <c r="DU106" s="109" t="str">
        <f t="shared" si="159"/>
        <v/>
      </c>
      <c r="DV106" s="111" t="str">
        <f t="shared" si="160"/>
        <v/>
      </c>
      <c r="DW106" s="53" t="str">
        <f>IF(OR($E106="",$G106=""),"",IF(AND($E$3=6),'Marks Entry 6th'!BI105,IF(AND($E$3=7),'Marks Entry 7th'!BI105,"")))</f>
        <v/>
      </c>
      <c r="DX106" s="53" t="str">
        <f>IF(OR($E106="",$G106=""),"",IF(AND($E$3=6),'Marks Entry 6th'!BJ105,IF(AND($E$3=7),'Marks Entry 7th'!BJ105,"")))</f>
        <v/>
      </c>
      <c r="DY106" s="53" t="str">
        <f>IF(OR($E106="",$G106=""),"",IF(AND($E$3=6),'Marks Entry 6th'!BK105,IF(AND($E$3=7),'Marks Entry 7th'!BK105,"")))</f>
        <v/>
      </c>
      <c r="DZ106" s="53" t="str">
        <f>IF(OR($E106="",$G106=""),"",IF(AND($E$3=6),'Marks Entry 6th'!BL105,IF(AND($E$3=7),'Marks Entry 7th'!BL105,"")))</f>
        <v/>
      </c>
      <c r="EA106" s="53" t="str">
        <f>IF(OR($E106="",$G106=""),"",IF(AND($E$3=6),'Marks Entry 6th'!BM105,IF(AND($E$3=7),'Marks Entry 7th'!BM105,"")))</f>
        <v/>
      </c>
      <c r="EB106" s="122" t="str">
        <f t="shared" si="161"/>
        <v/>
      </c>
      <c r="EC106" s="123">
        <f t="shared" si="162"/>
        <v>0</v>
      </c>
      <c r="ED106" s="123" t="str">
        <f t="shared" si="163"/>
        <v/>
      </c>
      <c r="EE106" s="123" t="str">
        <f t="shared" si="164"/>
        <v/>
      </c>
      <c r="EF106" s="110" t="str">
        <f t="shared" si="165"/>
        <v/>
      </c>
      <c r="EG106" s="53" t="str">
        <f>IF(OR($E106="",$G106=""),"",IF(AND($E$3=6),'Marks Entry 6th'!BN105,IF(AND($E$3=7),'Marks Entry 7th'!BN105,"")))</f>
        <v/>
      </c>
      <c r="EH106" s="53" t="str">
        <f>IF(OR($E106="",$G106=""),"",IF(AND($E$3=6),'Marks Entry 6th'!BO105,IF(AND($E$3=7),'Marks Entry 7th'!BO105,"")))</f>
        <v/>
      </c>
      <c r="EI106" s="53" t="str">
        <f>IF(OR($E106="",$G106=""),"",IF(AND($E$3=6),'Marks Entry 6th'!BP105,IF(AND($E$3=7),'Marks Entry 7th'!BP105,"")))</f>
        <v/>
      </c>
      <c r="EJ106" s="53" t="str">
        <f>IF(OR($E106="",$G106=""),"",IF(AND($E$3=6),'Marks Entry 6th'!BQ105,IF(AND($E$3=7),'Marks Entry 7th'!BQ105,"")))</f>
        <v/>
      </c>
      <c r="EK106" s="53" t="str">
        <f>IF(OR($E106="",$G106=""),"",IF(AND($E$3=6),'Marks Entry 6th'!BR105,IF(AND($E$3=7),'Marks Entry 7th'!BR105,"")))</f>
        <v/>
      </c>
      <c r="EL106" s="122" t="str">
        <f t="shared" si="166"/>
        <v/>
      </c>
      <c r="EM106" s="123">
        <f t="shared" si="167"/>
        <v>0</v>
      </c>
      <c r="EN106" s="123" t="str">
        <f t="shared" si="168"/>
        <v/>
      </c>
      <c r="EO106" s="123" t="str">
        <f t="shared" si="169"/>
        <v/>
      </c>
      <c r="EP106" s="110" t="str">
        <f t="shared" si="170"/>
        <v/>
      </c>
      <c r="EQ106" s="53" t="str">
        <f>IF(OR($E106="",$G106=""),"",IF(AND($E$3=6),'Marks Entry 6th'!BS105,IF(AND($E$3=7),'Marks Entry 7th'!BS105,"")))</f>
        <v/>
      </c>
      <c r="ER106" s="53" t="str">
        <f>IF(OR($E106="",$G106=""),"",IF(AND($E$3=6),'Marks Entry 6th'!BT105,IF(AND($E$3=7),'Marks Entry 7th'!BT105,"")))</f>
        <v/>
      </c>
      <c r="ES106" s="53" t="str">
        <f>IF(OR($E106="",$G106=""),"",IF(AND($E$3=6),'Marks Entry 6th'!BU105,IF(AND($E$3=7),'Marks Entry 7th'!BU105,"")))</f>
        <v/>
      </c>
      <c r="ET106" s="53" t="str">
        <f>IF(OR($E106="",$G106=""),"",IF(AND($E$3=6),'Marks Entry 6th'!BV105,IF(AND($E$3=7),'Marks Entry 7th'!BV105,"")))</f>
        <v/>
      </c>
      <c r="EU106" s="53" t="str">
        <f>IF(OR($E106="",$G106=""),"",IF(AND($E$3=6),'Marks Entry 6th'!BW105,IF(AND($E$3=7),'Marks Entry 7th'!BW105,"")))</f>
        <v/>
      </c>
      <c r="EV106" s="122" t="str">
        <f t="shared" si="171"/>
        <v/>
      </c>
      <c r="EW106" s="123">
        <f t="shared" si="172"/>
        <v>0</v>
      </c>
      <c r="EX106" s="123" t="str">
        <f t="shared" si="173"/>
        <v/>
      </c>
      <c r="EY106" s="123" t="str">
        <f t="shared" si="174"/>
        <v/>
      </c>
      <c r="EZ106" s="110" t="str">
        <f t="shared" si="175"/>
        <v/>
      </c>
      <c r="FA106" s="373" t="str">
        <f>IF(OR($E106="",$G106=""),"",IF(AND('Marks Entry 6th'!BX105="",'Marks Entry 7th'!BX105=""),"",IF(AND($E$3=6),'Marks Entry 6th'!BX105,IF(AND($E$3=7),'Marks Entry 7th'!BX105,""))))</f>
        <v/>
      </c>
      <c r="FB106" s="373" t="str">
        <f>IF(OR($E106="",$G106=""),"",IF(AND('Marks Entry 6th'!BY105="",'Marks Entry 7th'!BY105=""),"",IF(AND($E$3=6),'Marks Entry 6th'!BY105,IF(AND($E$3=7),'Marks Entry 7th'!BY105,""))))</f>
        <v/>
      </c>
      <c r="FC106" s="374" t="str">
        <f t="shared" si="176"/>
        <v/>
      </c>
      <c r="FD106" s="110" t="str">
        <f t="shared" si="177"/>
        <v/>
      </c>
      <c r="FE106" s="373" t="str">
        <f>IF(OR($E106="",$G106=""),"",IF(AND('Marks Entry 6th'!BZ105="",'Marks Entry 7th'!BZ105=""),"",IF(AND($E$3=6),'Marks Entry 6th'!BZ105,IF(AND($E$3=7),'Marks Entry 7th'!BZ105,""))))</f>
        <v/>
      </c>
      <c r="FF106" s="373" t="str">
        <f>IF(OR($E106="",$G106=""),"",IF(AND('Marks Entry 6th'!CA105="",'Marks Entry 7th'!CA105=""),"",IF(AND($E$3=6),'Marks Entry 6th'!CA105,IF(AND($E$3=7),'Marks Entry 7th'!CA105,""))))</f>
        <v/>
      </c>
      <c r="FG106" s="374" t="str">
        <f t="shared" si="178"/>
        <v/>
      </c>
      <c r="FH106" s="110" t="str">
        <f t="shared" si="179"/>
        <v/>
      </c>
      <c r="FI106" s="79" t="str">
        <f t="shared" si="180"/>
        <v/>
      </c>
      <c r="FJ106" s="335" t="str">
        <f t="shared" si="181"/>
        <v/>
      </c>
      <c r="FK106" s="85" t="str">
        <f t="shared" si="182"/>
        <v/>
      </c>
      <c r="FL106" s="226" t="str">
        <f t="shared" si="183"/>
        <v/>
      </c>
      <c r="FM106" s="86" t="str">
        <f t="shared" si="184"/>
        <v/>
      </c>
      <c r="FN106" s="334" t="str">
        <f>IFERROR(IF(B106="NSO","NSO",IF(OR(D106="",G106="",F106=""),"",IF(AND(FJ106&gt;=36,'Master sheet'!$D$11="Hindi"),"कक्षा क्रमोन्नत",IF(AND(FJ106&gt;=36,'Master sheet'!$D$11="English"),"Promoted",IF(AND(FJ106&lt;36,'Master sheet'!$D$11="Hindi"),"पुनः परीक्षा","Re-Exam"))))),"")</f>
        <v/>
      </c>
      <c r="FO106" s="54" t="str">
        <f>IF(OR($E106="",$G106=""),"",IF(AND($E$3=6,'Marks Entry 6th'!CB105=""),"",IF(AND($E$3=7,'Marks Entry 7th'!CB105=""),"",IF(AND($E$3=6),'Marks Entry 6th'!CB105,IF(AND($E$3=7),'Marks Entry 7th'!CB105,"")))))</f>
        <v/>
      </c>
      <c r="FP106" s="54" t="str">
        <f>IF(OR($E106="",$G106=""),"",IF(AND($E$3=6,'Marks Entry 6th'!CC105=""),"",IF(AND($E$3=7,'Marks Entry 7th'!CC105=""),"",IF(AND($E$3=6),'Marks Entry 6th'!CC105,IF(AND($E$3=7),'Marks Entry 7th'!CC105,"")))))</f>
        <v/>
      </c>
      <c r="FQ106" s="55"/>
      <c r="FY106" s="57">
        <f>IF(AND($E$3=6),'Marks Entry 6th'!I105,IF(AND($E$3=7),'Marks Entry 7th'!I105,""))</f>
        <v>0</v>
      </c>
      <c r="FZ106" s="57">
        <f t="shared" si="185"/>
        <v>0</v>
      </c>
    </row>
    <row r="107" spans="1:182" ht="18.95" customHeight="1">
      <c r="A107" s="69">
        <v>100</v>
      </c>
      <c r="B107" s="69" t="str">
        <f>IF(OR(FY107=0,FY107=""),"",IF(AND($E$3=6),'Marks Entry 6th'!I106,IF(AND($E$3=7),'Marks Entry 7th'!I106,"")))</f>
        <v/>
      </c>
      <c r="C107" s="70" t="str">
        <f>IF(OR(B107=0,B107=""),"",IF(AND($E$3=6,'Marks Entry 6th'!B106=""),"",IF(AND($E$3=7,'Marks Entry 7th'!B106=""),"",IF(AND($E$3=6,'Marks Entry 6th'!B106),'Marks Entry 6th'!B106,IF(AND($E$3=7),'Marks Entry 7th'!B106,"")))))</f>
        <v/>
      </c>
      <c r="D107" s="70" t="str">
        <f>IF(OR(B107=0,B107=""),"",IF(AND($E$3=6,'Marks Entry 6th'!C106=""),"",IF(AND($E$3=7,'Marks Entry 7th'!C106=""),"",IF(AND($E$3=6),'Marks Entry 6th'!C106,IF(AND($E$3=7),'Marks Entry 7th'!C106,"")))))</f>
        <v/>
      </c>
      <c r="E107" s="307" t="str">
        <f>IF(OR(B107=0,B107=""),"",IF(AND($E$3=6,'Marks Entry 6th'!E106=""),"",IF(AND($E$3=7,'Marks Entry 7th'!E106=""),"",IF(AND($E$3=6),'Marks Entry 6th'!E106,IF(AND($E$3=7),'Marks Entry 7th'!E106,"")))))</f>
        <v/>
      </c>
      <c r="F107" s="70" t="str">
        <f>IF(OR(B107=0,B107=""),"",IF(AND($E$3=6,'Marks Entry 6th'!D106=""),"",IF(AND($E$3=7,'Marks Entry 7th'!D106=""),"",IF(AND($E$3=6),'Marks Entry 6th'!D106,IF(AND($E$3=7),'Marks Entry 7th'!D106,"")))))</f>
        <v/>
      </c>
      <c r="G107" s="306" t="str">
        <f>IF(OR(B107=0,B107=""),"",IF(AND($E$3=6,'Marks Entry 6th'!F106=""),"",IF(AND($E$3=7,'Marks Entry 7th'!F106=""),"",IF(AND($E$3=6),UPPER('Marks Entry 6th'!F106),IF(AND($E$3=7),UPPER('Marks Entry 7th'!F106),"")))))</f>
        <v/>
      </c>
      <c r="H107" s="306" t="str">
        <f>IF(OR(B107=0,B107=""),"",IF(AND($E$3=6,'Marks Entry 6th'!G106=""),"",IF(AND($E$3=7,'Marks Entry 7th'!G106=""),"",IF(AND($E$3=6),UPPER('Marks Entry 6th'!G106),IF(AND($E$3=7),UPPER('Marks Entry 7th'!G106),"")))))</f>
        <v/>
      </c>
      <c r="I107" s="306" t="str">
        <f>IF(OR(B107=0,B107=""),"",IF(AND($E$3=6,'Marks Entry 6th'!H106=""),"",IF(AND($E$3=7,'Marks Entry 7th'!H106=""),"",IF(AND($E$3=6),UPPER('Marks Entry 6th'!H106),IF(AND($E$3=7),UPPER('Marks Entry 7th'!H106),"")))))</f>
        <v/>
      </c>
      <c r="J107" s="65" t="str">
        <f>IF(OR(B107=0,B107=""),"",IF(AND($E$3=6,'Marks Entry 6th'!J106=""),"",IF(AND($E$3=7,'Marks Entry 7th'!J106=""),"",IF(AND($E$3=6),'Marks Entry 6th'!J106,IF(AND($E$3=7),'Marks Entry 7th'!J106,"")))))</f>
        <v/>
      </c>
      <c r="K107" s="65" t="str">
        <f>IF(OR(B107=0,B107=""),"",IF(AND($E$3=6,'Marks Entry 6th'!K106=""),"",IF(AND($E$3=7,'Marks Entry 7th'!K106=""),"",IF(AND($E$3=6),'Marks Entry 6th'!K106,IF(AND($E$3=7),'Marks Entry 7th'!K106,"")))))</f>
        <v/>
      </c>
      <c r="L107" s="121" t="str">
        <f>IF(OR($E107="",$G107=""),"",IF(AND($E$3=6),'Marks Entry 6th'!L106,IF(AND($E$3=7),'Marks Entry 7th'!L106,"")))</f>
        <v/>
      </c>
      <c r="M107" s="121" t="str">
        <f>IF(OR($E107="",$G107=""),"",IF(AND($E$3=6),'Marks Entry 6th'!M106,IF(AND($E$3=7),'Marks Entry 7th'!M106,"")))</f>
        <v/>
      </c>
      <c r="N107" s="121" t="str">
        <f>IF(OR($E107="",$G107=""),"",IF(AND($E$3=6),'Marks Entry 6th'!N106,IF(AND($E$3=7),'Marks Entry 7th'!N106,"")))</f>
        <v/>
      </c>
      <c r="O107" s="121" t="str">
        <f>IF(OR($E107="",$G107=""),"",IF(AND($E$3=6),'Marks Entry 6th'!O106,IF(AND($E$3=7),'Marks Entry 7th'!O106,"")))</f>
        <v/>
      </c>
      <c r="P107" s="63" t="str">
        <f t="shared" si="95"/>
        <v/>
      </c>
      <c r="Q107" s="121" t="str">
        <f>IF(OR($E107="",$G107=""),"",IF(AND($E$3=6),'Marks Entry 6th'!P106,IF(AND($E$3=7),'Marks Entry 7th'!P106,"")))</f>
        <v/>
      </c>
      <c r="R107" s="121" t="str">
        <f>IF(OR($E107="",$G107=""),"",IF(AND($E$3=6),'Marks Entry 6th'!Q106,IF(AND($E$3=7),'Marks Entry 7th'!Q106,"")))</f>
        <v/>
      </c>
      <c r="S107" s="66" t="str">
        <f t="shared" si="96"/>
        <v/>
      </c>
      <c r="T107" s="63">
        <f t="shared" si="97"/>
        <v>0</v>
      </c>
      <c r="U107" s="68" t="str">
        <f>IF(OR($E107="",$G107=""),"",IF(AND($E$3=6),'Marks Entry 6th'!R106,IF(AND($E$3=7),'Marks Entry 7th'!R106,"")))</f>
        <v/>
      </c>
      <c r="V107" s="68" t="str">
        <f>IF(OR($E107="",$G107=""),"",IF(AND($E$3=6),'Marks Entry 6th'!S106,IF(AND($E$3=7),'Marks Entry 7th'!S106,"")))</f>
        <v/>
      </c>
      <c r="W107" s="67" t="str">
        <f t="shared" si="98"/>
        <v/>
      </c>
      <c r="X107" s="63" t="str">
        <f t="shared" si="99"/>
        <v/>
      </c>
      <c r="Y107" s="109">
        <f t="shared" si="100"/>
        <v>0</v>
      </c>
      <c r="Z107" s="109" t="str">
        <f t="shared" si="101"/>
        <v/>
      </c>
      <c r="AA107" s="109" t="str">
        <f t="shared" si="102"/>
        <v/>
      </c>
      <c r="AB107" s="109" t="str">
        <f t="shared" si="103"/>
        <v/>
      </c>
      <c r="AC107" s="109" t="str">
        <f t="shared" si="104"/>
        <v/>
      </c>
      <c r="AD107" s="111" t="str">
        <f t="shared" si="105"/>
        <v/>
      </c>
      <c r="AE107" s="121" t="str">
        <f>IF(OR($E107="",$G107=""),"",IF(AND($E$3=6),'Marks Entry 6th'!T106,IF(AND($E$3=7),'Marks Entry 7th'!T106,"")))</f>
        <v/>
      </c>
      <c r="AF107" s="121" t="str">
        <f>IF(OR($E107="",$G107=""),"",IF(AND($E$3=6),'Marks Entry 6th'!U106,IF(AND($E$3=7),'Marks Entry 7th'!U106,"")))</f>
        <v/>
      </c>
      <c r="AG107" s="121" t="str">
        <f>IF(OR($E107="",$G107=""),"",IF(AND($E$3=6),'Marks Entry 6th'!V106,IF(AND($E$3=7),'Marks Entry 7th'!V106,"")))</f>
        <v/>
      </c>
      <c r="AH107" s="121" t="str">
        <f>IF(OR($E107="",$G107=""),"",IF(AND($E$3=6),'Marks Entry 6th'!W106,IF(AND($E$3=7),'Marks Entry 7th'!W106,"")))</f>
        <v/>
      </c>
      <c r="AI107" s="63" t="str">
        <f t="shared" si="106"/>
        <v/>
      </c>
      <c r="AJ107" s="121" t="str">
        <f>IF(OR($E107="",$G107=""),"",IF(AND($E$3=6),'Marks Entry 6th'!X106,IF(AND($E$3=7),'Marks Entry 7th'!X106,"")))</f>
        <v/>
      </c>
      <c r="AK107" s="121" t="str">
        <f>IF(OR($E107="",$G107=""),"",IF(AND($E$3=6),'Marks Entry 6th'!Y106,IF(AND($E$3=7),'Marks Entry 7th'!Y106,"")))</f>
        <v/>
      </c>
      <c r="AL107" s="66" t="str">
        <f t="shared" si="107"/>
        <v/>
      </c>
      <c r="AM107" s="63">
        <f t="shared" si="108"/>
        <v>0</v>
      </c>
      <c r="AN107" s="68" t="str">
        <f>IF(OR($E107="",$G107=""),"",IF(AND($E$3=6),'Marks Entry 6th'!Z106,IF(AND($E$3=7),'Marks Entry 7th'!Z106,"")))</f>
        <v/>
      </c>
      <c r="AO107" s="68" t="str">
        <f>IF(OR($E107="",$G107=""),"",IF(AND($E$3=6),'Marks Entry 6th'!AA106,IF(AND($E$3=7),'Marks Entry 7th'!AA106,"")))</f>
        <v/>
      </c>
      <c r="AP107" s="66" t="str">
        <f t="shared" si="109"/>
        <v/>
      </c>
      <c r="AQ107" s="63" t="str">
        <f t="shared" si="110"/>
        <v/>
      </c>
      <c r="AR107" s="109">
        <f t="shared" si="111"/>
        <v>0</v>
      </c>
      <c r="AS107" s="109" t="str">
        <f t="shared" si="112"/>
        <v/>
      </c>
      <c r="AT107" s="109" t="str">
        <f t="shared" si="113"/>
        <v/>
      </c>
      <c r="AU107" s="109" t="str">
        <f t="shared" si="114"/>
        <v/>
      </c>
      <c r="AV107" s="109" t="str">
        <f t="shared" si="115"/>
        <v/>
      </c>
      <c r="AW107" s="111" t="str">
        <f t="shared" si="116"/>
        <v/>
      </c>
      <c r="AX107" s="314" t="str">
        <f>IF(OR($E107="",$G107=""),"",IF(AND($E$3=6),'Marks Entry 6th'!AB106,IF(AND($E$3=7),'Marks Entry 7th'!AB106,"")))</f>
        <v/>
      </c>
      <c r="AY107" s="121" t="str">
        <f>IF(OR($E107="",$G107=""),"",IF(AND($E$3=6),'Marks Entry 6th'!AC106,IF(AND($E$3=7),'Marks Entry 7th'!AC106,"")))</f>
        <v/>
      </c>
      <c r="AZ107" s="121" t="str">
        <f>IF(OR($E107="",$G107=""),"",IF(AND($E$3=6),'Marks Entry 6th'!AD106,IF(AND($E$3=7),'Marks Entry 7th'!AD106,"")))</f>
        <v/>
      </c>
      <c r="BA107" s="121" t="str">
        <f>IF(OR($E107="",$G107=""),"",IF(AND($E$3=6),'Marks Entry 6th'!AE106,IF(AND($E$3=7),'Marks Entry 7th'!AE106,"")))</f>
        <v/>
      </c>
      <c r="BB107" s="121" t="str">
        <f>IF(OR($E107="",$G107=""),"",IF(AND($E$3=6),'Marks Entry 6th'!AF106,IF(AND($E$3=7),'Marks Entry 7th'!AF106,"")))</f>
        <v/>
      </c>
      <c r="BC107" s="63" t="str">
        <f t="shared" si="117"/>
        <v/>
      </c>
      <c r="BD107" s="121" t="str">
        <f>IF(OR($E107="",$G107=""),"",IF(AND($E$3=6),'Marks Entry 6th'!AG106,IF(AND($E$3=7),'Marks Entry 7th'!AG106,"")))</f>
        <v/>
      </c>
      <c r="BE107" s="121" t="str">
        <f>IF(OR($E107="",$G107=""),"",IF(AND($E$3=6),'Marks Entry 6th'!AH106,IF(AND($E$3=7),'Marks Entry 7th'!AH106,"")))</f>
        <v/>
      </c>
      <c r="BF107" s="66" t="str">
        <f t="shared" si="118"/>
        <v/>
      </c>
      <c r="BG107" s="63">
        <f t="shared" si="119"/>
        <v>0</v>
      </c>
      <c r="BH107" s="68" t="str">
        <f>IF(OR($E107="",$G107=""),"",IF(AND($E$3=6),'Marks Entry 6th'!AI106,IF(AND($E$3=7),'Marks Entry 7th'!AI106,"")))</f>
        <v/>
      </c>
      <c r="BI107" s="68" t="str">
        <f>IF(OR($E107="",$G107=""),"",IF(AND($E$3=6),'Marks Entry 6th'!AJ106,IF(AND($E$3=7),'Marks Entry 7th'!AJ106,"")))</f>
        <v/>
      </c>
      <c r="BJ107" s="66" t="str">
        <f t="shared" si="120"/>
        <v/>
      </c>
      <c r="BK107" s="63" t="str">
        <f t="shared" si="121"/>
        <v/>
      </c>
      <c r="BL107" s="109">
        <f t="shared" si="122"/>
        <v>0</v>
      </c>
      <c r="BM107" s="109" t="str">
        <f t="shared" si="123"/>
        <v/>
      </c>
      <c r="BN107" s="109" t="str">
        <f t="shared" si="124"/>
        <v/>
      </c>
      <c r="BO107" s="109" t="str">
        <f t="shared" si="125"/>
        <v/>
      </c>
      <c r="BP107" s="109" t="str">
        <f t="shared" si="126"/>
        <v/>
      </c>
      <c r="BQ107" s="111" t="str">
        <f t="shared" si="127"/>
        <v/>
      </c>
      <c r="BR107" s="121" t="str">
        <f>IF(OR($E107="",$G107=""),"",IF(AND($E$3=6),'Marks Entry 6th'!AK106,IF(AND($E$3=7),'Marks Entry 7th'!AK106,"")))</f>
        <v/>
      </c>
      <c r="BS107" s="121" t="str">
        <f>IF(OR($E107="",$G107=""),"",IF(AND($E$3=6),'Marks Entry 6th'!AL106,IF(AND($E$3=7),'Marks Entry 7th'!AL106,"")))</f>
        <v/>
      </c>
      <c r="BT107" s="121" t="str">
        <f>IF(OR($E107="",$G107=""),"",IF(AND($E$3=6),'Marks Entry 6th'!AM106,IF(AND($E$3=7),'Marks Entry 7th'!AM106,"")))</f>
        <v/>
      </c>
      <c r="BU107" s="121" t="str">
        <f>IF(OR($E107="",$G107=""),"",IF(AND($E$3=6),'Marks Entry 6th'!AN106,IF(AND($E$3=7),'Marks Entry 7th'!AN106,"")))</f>
        <v/>
      </c>
      <c r="BV107" s="63" t="str">
        <f t="shared" si="128"/>
        <v/>
      </c>
      <c r="BW107" s="121" t="str">
        <f>IF(OR($E107="",$G107=""),"",IF(AND($E$3=6),'Marks Entry 6th'!AO106,IF(AND($E$3=7),'Marks Entry 7th'!AO106,"")))</f>
        <v/>
      </c>
      <c r="BX107" s="121" t="str">
        <f>IF(OR($E107="",$G107=""),"",IF(AND($E$3=6),'Marks Entry 6th'!AP106,IF(AND($E$3=7),'Marks Entry 7th'!AP106,"")))</f>
        <v/>
      </c>
      <c r="BY107" s="66" t="str">
        <f t="shared" si="129"/>
        <v/>
      </c>
      <c r="BZ107" s="63">
        <f t="shared" si="130"/>
        <v>0</v>
      </c>
      <c r="CA107" s="68" t="str">
        <f>IF(OR($E107="",$G107=""),"",IF(AND($E$3=6),'Marks Entry 6th'!AQ106,IF(AND($E$3=7),'Marks Entry 7th'!AQ106,"")))</f>
        <v/>
      </c>
      <c r="CB107" s="68" t="str">
        <f>IF(OR($E107="",$G107=""),"",IF(AND($E$3=6),'Marks Entry 6th'!AR106,IF(AND($E$3=7),'Marks Entry 7th'!AR106,"")))</f>
        <v/>
      </c>
      <c r="CC107" s="66" t="str">
        <f t="shared" si="131"/>
        <v/>
      </c>
      <c r="CD107" s="63" t="str">
        <f t="shared" si="132"/>
        <v/>
      </c>
      <c r="CE107" s="109">
        <f t="shared" si="133"/>
        <v>0</v>
      </c>
      <c r="CF107" s="109" t="str">
        <f t="shared" si="134"/>
        <v/>
      </c>
      <c r="CG107" s="109" t="str">
        <f t="shared" si="135"/>
        <v/>
      </c>
      <c r="CH107" s="109" t="str">
        <f t="shared" si="136"/>
        <v/>
      </c>
      <c r="CI107" s="109" t="str">
        <f t="shared" si="137"/>
        <v/>
      </c>
      <c r="CJ107" s="111" t="str">
        <f t="shared" si="138"/>
        <v/>
      </c>
      <c r="CK107" s="121" t="str">
        <f>IF(OR($E107="",$G107=""),"",IF(AND($E$3=6),'Marks Entry 6th'!AS106,IF(AND($E$3=7),'Marks Entry 7th'!AS106,"")))</f>
        <v/>
      </c>
      <c r="CL107" s="121" t="str">
        <f>IF(OR($E107="",$G107=""),"",IF(AND($E$3=6),'Marks Entry 6th'!AT106,IF(AND($E$3=7),'Marks Entry 7th'!AT106,"")))</f>
        <v/>
      </c>
      <c r="CM107" s="121" t="str">
        <f>IF(OR($E107="",$G107=""),"",IF(AND($E$3=6),'Marks Entry 6th'!AU106,IF(AND($E$3=7),'Marks Entry 7th'!AU106,"")))</f>
        <v/>
      </c>
      <c r="CN107" s="121" t="str">
        <f>IF(OR($E107="",$G107=""),"",IF(AND($E$3=6),'Marks Entry 6th'!AV106,IF(AND($E$3=7),'Marks Entry 7th'!AV106,"")))</f>
        <v/>
      </c>
      <c r="CO107" s="63" t="str">
        <f t="shared" si="139"/>
        <v/>
      </c>
      <c r="CP107" s="121" t="str">
        <f>IF(OR($E107="",$G107=""),"",IF(AND($E$3=6),'Marks Entry 6th'!AW106,IF(AND($E$3=7),'Marks Entry 7th'!AW106,"")))</f>
        <v/>
      </c>
      <c r="CQ107" s="121" t="str">
        <f>IF(OR($E107="",$G107=""),"",IF(AND($E$3=6),'Marks Entry 6th'!AX106,IF(AND($E$3=7),'Marks Entry 7th'!AX106,"")))</f>
        <v/>
      </c>
      <c r="CR107" s="66" t="str">
        <f t="shared" si="140"/>
        <v/>
      </c>
      <c r="CS107" s="63">
        <f t="shared" si="141"/>
        <v>0</v>
      </c>
      <c r="CT107" s="68" t="str">
        <f>IF(OR($E107="",$G107=""),"",IF(AND($E$3=6),'Marks Entry 6th'!AY106,IF(AND($E$3=7),'Marks Entry 7th'!AY106,"")))</f>
        <v/>
      </c>
      <c r="CU107" s="68" t="str">
        <f>IF(OR($E107="",$G107=""),"",IF(AND($E$3=6),'Marks Entry 6th'!AZ106,IF(AND($E$3=7),'Marks Entry 7th'!AZ106,"")))</f>
        <v/>
      </c>
      <c r="CV107" s="66" t="str">
        <f t="shared" si="142"/>
        <v/>
      </c>
      <c r="CW107" s="63" t="str">
        <f t="shared" si="143"/>
        <v/>
      </c>
      <c r="CX107" s="109">
        <f t="shared" si="144"/>
        <v>0</v>
      </c>
      <c r="CY107" s="109" t="str">
        <f t="shared" si="145"/>
        <v/>
      </c>
      <c r="CZ107" s="109" t="str">
        <f t="shared" si="146"/>
        <v/>
      </c>
      <c r="DA107" s="109" t="str">
        <f t="shared" si="147"/>
        <v/>
      </c>
      <c r="DB107" s="109" t="str">
        <f t="shared" si="148"/>
        <v/>
      </c>
      <c r="DC107" s="111" t="str">
        <f t="shared" si="149"/>
        <v/>
      </c>
      <c r="DD107" s="121" t="str">
        <f>IF(OR($E107="",$G107=""),"",IF(AND($E$3=6),'Marks Entry 6th'!BA106,IF(AND($E$3=7),'Marks Entry 7th'!BA106,"")))</f>
        <v/>
      </c>
      <c r="DE107" s="121" t="str">
        <f>IF(OR($E107="",$G107=""),"",IF(AND($E$3=6),'Marks Entry 6th'!BB106,IF(AND($E$3=7),'Marks Entry 7th'!BB106,"")))</f>
        <v/>
      </c>
      <c r="DF107" s="121" t="str">
        <f>IF(OR($E107="",$G107=""),"",IF(AND($E$3=6),'Marks Entry 6th'!BC106,IF(AND($E$3=7),'Marks Entry 7th'!BC106,"")))</f>
        <v/>
      </c>
      <c r="DG107" s="121" t="str">
        <f>IF(OR($E107="",$G107=""),"",IF(AND($E$3=6),'Marks Entry 6th'!BD106,IF(AND($E$3=7),'Marks Entry 7th'!BD106,"")))</f>
        <v/>
      </c>
      <c r="DH107" s="63" t="str">
        <f t="shared" si="150"/>
        <v/>
      </c>
      <c r="DI107" s="121" t="str">
        <f>IF(OR($E107="",$G107=""),"",IF(AND($E$3=6),'Marks Entry 6th'!BE106,IF(AND($E$3=7),'Marks Entry 7th'!BE106,"")))</f>
        <v/>
      </c>
      <c r="DJ107" s="121" t="str">
        <f>IF(OR($E107="",$G107=""),"",IF(AND($E$3=6),'Marks Entry 6th'!BF106,IF(AND($E$3=7),'Marks Entry 7th'!BF106,"")))</f>
        <v/>
      </c>
      <c r="DK107" s="66" t="str">
        <f t="shared" si="151"/>
        <v/>
      </c>
      <c r="DL107" s="63">
        <f t="shared" si="152"/>
        <v>0</v>
      </c>
      <c r="DM107" s="68" t="str">
        <f>IF(OR($E107="",$G107=""),"",IF(AND($E$3=6),'Marks Entry 6th'!BG106,IF(AND($E$3=7),'Marks Entry 7th'!BG106,"")))</f>
        <v/>
      </c>
      <c r="DN107" s="68" t="str">
        <f>IF(OR($E107="",$G107=""),"",IF(AND($E$3=6),'Marks Entry 6th'!BH106,IF(AND($E$3=7),'Marks Entry 7th'!BH106,"")))</f>
        <v/>
      </c>
      <c r="DO107" s="66" t="str">
        <f t="shared" si="153"/>
        <v/>
      </c>
      <c r="DP107" s="63" t="str">
        <f t="shared" si="154"/>
        <v/>
      </c>
      <c r="DQ107" s="109">
        <f t="shared" si="155"/>
        <v>0</v>
      </c>
      <c r="DR107" s="109" t="str">
        <f t="shared" si="156"/>
        <v/>
      </c>
      <c r="DS107" s="109" t="str">
        <f t="shared" si="157"/>
        <v/>
      </c>
      <c r="DT107" s="109" t="str">
        <f t="shared" si="158"/>
        <v/>
      </c>
      <c r="DU107" s="109" t="str">
        <f t="shared" si="159"/>
        <v/>
      </c>
      <c r="DV107" s="111" t="str">
        <f t="shared" si="160"/>
        <v/>
      </c>
      <c r="DW107" s="53" t="str">
        <f>IF(OR($E107="",$G107=""),"",IF(AND($E$3=6),'Marks Entry 6th'!BI106,IF(AND($E$3=7),'Marks Entry 7th'!BI106,"")))</f>
        <v/>
      </c>
      <c r="DX107" s="53" t="str">
        <f>IF(OR($E107="",$G107=""),"",IF(AND($E$3=6),'Marks Entry 6th'!BJ106,IF(AND($E$3=7),'Marks Entry 7th'!BJ106,"")))</f>
        <v/>
      </c>
      <c r="DY107" s="53" t="str">
        <f>IF(OR($E107="",$G107=""),"",IF(AND($E$3=6),'Marks Entry 6th'!BK106,IF(AND($E$3=7),'Marks Entry 7th'!BK106,"")))</f>
        <v/>
      </c>
      <c r="DZ107" s="53" t="str">
        <f>IF(OR($E107="",$G107=""),"",IF(AND($E$3=6),'Marks Entry 6th'!BL106,IF(AND($E$3=7),'Marks Entry 7th'!BL106,"")))</f>
        <v/>
      </c>
      <c r="EA107" s="53" t="str">
        <f>IF(OR($E107="",$G107=""),"",IF(AND($E$3=6),'Marks Entry 6th'!BM106,IF(AND($E$3=7),'Marks Entry 7th'!BM106,"")))</f>
        <v/>
      </c>
      <c r="EB107" s="122" t="str">
        <f t="shared" si="161"/>
        <v/>
      </c>
      <c r="EC107" s="123">
        <f t="shared" si="162"/>
        <v>0</v>
      </c>
      <c r="ED107" s="123" t="str">
        <f t="shared" si="163"/>
        <v/>
      </c>
      <c r="EE107" s="123" t="str">
        <f t="shared" si="164"/>
        <v/>
      </c>
      <c r="EF107" s="110" t="str">
        <f t="shared" si="165"/>
        <v/>
      </c>
      <c r="EG107" s="53" t="str">
        <f>IF(OR($E107="",$G107=""),"",IF(AND($E$3=6),'Marks Entry 6th'!BN106,IF(AND($E$3=7),'Marks Entry 7th'!BN106,"")))</f>
        <v/>
      </c>
      <c r="EH107" s="53" t="str">
        <f>IF(OR($E107="",$G107=""),"",IF(AND($E$3=6),'Marks Entry 6th'!BO106,IF(AND($E$3=7),'Marks Entry 7th'!BO106,"")))</f>
        <v/>
      </c>
      <c r="EI107" s="53" t="str">
        <f>IF(OR($E107="",$G107=""),"",IF(AND($E$3=6),'Marks Entry 6th'!BP106,IF(AND($E$3=7),'Marks Entry 7th'!BP106,"")))</f>
        <v/>
      </c>
      <c r="EJ107" s="53" t="str">
        <f>IF(OR($E107="",$G107=""),"",IF(AND($E$3=6),'Marks Entry 6th'!BQ106,IF(AND($E$3=7),'Marks Entry 7th'!BQ106,"")))</f>
        <v/>
      </c>
      <c r="EK107" s="53" t="str">
        <f>IF(OR($E107="",$G107=""),"",IF(AND($E$3=6),'Marks Entry 6th'!BR106,IF(AND($E$3=7),'Marks Entry 7th'!BR106,"")))</f>
        <v/>
      </c>
      <c r="EL107" s="122" t="str">
        <f t="shared" si="166"/>
        <v/>
      </c>
      <c r="EM107" s="123">
        <f t="shared" si="167"/>
        <v>0</v>
      </c>
      <c r="EN107" s="123" t="str">
        <f t="shared" si="168"/>
        <v/>
      </c>
      <c r="EO107" s="123" t="str">
        <f t="shared" si="169"/>
        <v/>
      </c>
      <c r="EP107" s="110" t="str">
        <f t="shared" si="170"/>
        <v/>
      </c>
      <c r="EQ107" s="53" t="str">
        <f>IF(OR($E107="",$G107=""),"",IF(AND($E$3=6),'Marks Entry 6th'!BS106,IF(AND($E$3=7),'Marks Entry 7th'!BS106,"")))</f>
        <v/>
      </c>
      <c r="ER107" s="53" t="str">
        <f>IF(OR($E107="",$G107=""),"",IF(AND($E$3=6),'Marks Entry 6th'!BT106,IF(AND($E$3=7),'Marks Entry 7th'!BT106,"")))</f>
        <v/>
      </c>
      <c r="ES107" s="53" t="str">
        <f>IF(OR($E107="",$G107=""),"",IF(AND($E$3=6),'Marks Entry 6th'!BU106,IF(AND($E$3=7),'Marks Entry 7th'!BU106,"")))</f>
        <v/>
      </c>
      <c r="ET107" s="53" t="str">
        <f>IF(OR($E107="",$G107=""),"",IF(AND($E$3=6),'Marks Entry 6th'!BV106,IF(AND($E$3=7),'Marks Entry 7th'!BV106,"")))</f>
        <v/>
      </c>
      <c r="EU107" s="53" t="str">
        <f>IF(OR($E107="",$G107=""),"",IF(AND($E$3=6),'Marks Entry 6th'!BW106,IF(AND($E$3=7),'Marks Entry 7th'!BW106,"")))</f>
        <v/>
      </c>
      <c r="EV107" s="122" t="str">
        <f t="shared" si="171"/>
        <v/>
      </c>
      <c r="EW107" s="123">
        <f t="shared" si="172"/>
        <v>0</v>
      </c>
      <c r="EX107" s="123" t="str">
        <f t="shared" si="173"/>
        <v/>
      </c>
      <c r="EY107" s="123" t="str">
        <f t="shared" si="174"/>
        <v/>
      </c>
      <c r="EZ107" s="110" t="str">
        <f t="shared" si="175"/>
        <v/>
      </c>
      <c r="FA107" s="373" t="str">
        <f>IF(OR($E107="",$G107=""),"",IF(AND('Marks Entry 6th'!BX106="",'Marks Entry 7th'!BX106=""),"",IF(AND($E$3=6),'Marks Entry 6th'!BX106,IF(AND($E$3=7),'Marks Entry 7th'!BX106,""))))</f>
        <v/>
      </c>
      <c r="FB107" s="373" t="str">
        <f>IF(OR($E107="",$G107=""),"",IF(AND('Marks Entry 6th'!BY106="",'Marks Entry 7th'!BY106=""),"",IF(AND($E$3=6),'Marks Entry 6th'!BY106,IF(AND($E$3=7),'Marks Entry 7th'!BY106,""))))</f>
        <v/>
      </c>
      <c r="FC107" s="374" t="str">
        <f t="shared" si="176"/>
        <v/>
      </c>
      <c r="FD107" s="110" t="str">
        <f t="shared" si="177"/>
        <v/>
      </c>
      <c r="FE107" s="373" t="str">
        <f>IF(OR($E107="",$G107=""),"",IF(AND('Marks Entry 6th'!BZ106="",'Marks Entry 7th'!BZ106=""),"",IF(AND($E$3=6),'Marks Entry 6th'!BZ106,IF(AND($E$3=7),'Marks Entry 7th'!BZ106,""))))</f>
        <v/>
      </c>
      <c r="FF107" s="373" t="str">
        <f>IF(OR($E107="",$G107=""),"",IF(AND('Marks Entry 6th'!CA106="",'Marks Entry 7th'!CA106=""),"",IF(AND($E$3=6),'Marks Entry 6th'!CA106,IF(AND($E$3=7),'Marks Entry 7th'!CA106,""))))</f>
        <v/>
      </c>
      <c r="FG107" s="374" t="str">
        <f t="shared" si="178"/>
        <v/>
      </c>
      <c r="FH107" s="110" t="str">
        <f t="shared" si="179"/>
        <v/>
      </c>
      <c r="FI107" s="79" t="str">
        <f t="shared" si="180"/>
        <v/>
      </c>
      <c r="FJ107" s="335" t="str">
        <f t="shared" si="181"/>
        <v/>
      </c>
      <c r="FK107" s="85" t="str">
        <f t="shared" si="182"/>
        <v/>
      </c>
      <c r="FL107" s="226" t="str">
        <f t="shared" si="183"/>
        <v/>
      </c>
      <c r="FM107" s="86" t="str">
        <f t="shared" si="184"/>
        <v/>
      </c>
      <c r="FN107" s="334" t="str">
        <f>IFERROR(IF(B107="NSO","NSO",IF(OR(D107="",G107="",F107=""),"",IF(AND(FJ107&gt;=36,'Master sheet'!$D$11="Hindi"),"कक्षा क्रमोन्नत",IF(AND(FJ107&gt;=36,'Master sheet'!$D$11="English"),"Promoted",IF(AND(FJ107&lt;36,'Master sheet'!$D$11="Hindi"),"पुनः परीक्षा","Re-Exam"))))),"")</f>
        <v/>
      </c>
      <c r="FO107" s="54" t="str">
        <f>IF(OR($E107="",$G107=""),"",IF(AND($E$3=6,'Marks Entry 6th'!CB106=""),"",IF(AND($E$3=7,'Marks Entry 7th'!CB106=""),"",IF(AND($E$3=6),'Marks Entry 6th'!CB106,IF(AND($E$3=7),'Marks Entry 7th'!CB106,"")))))</f>
        <v/>
      </c>
      <c r="FP107" s="54" t="str">
        <f>IF(OR($E107="",$G107=""),"",IF(AND($E$3=6,'Marks Entry 6th'!CC106=""),"",IF(AND($E$3=7,'Marks Entry 7th'!CC106=""),"",IF(AND($E$3=6),'Marks Entry 6th'!CC106,IF(AND($E$3=7),'Marks Entry 7th'!CC106,"")))))</f>
        <v/>
      </c>
      <c r="FQ107" s="55"/>
      <c r="FY107" s="57">
        <f>IF(AND($E$3=6),'Marks Entry 6th'!I106,IF(AND($E$3=7),'Marks Entry 7th'!I106,""))</f>
        <v>0</v>
      </c>
      <c r="FZ107" s="57">
        <f t="shared" si="185"/>
        <v>0</v>
      </c>
    </row>
    <row r="108" spans="1:182" ht="18.95" customHeight="1">
      <c r="A108" s="69">
        <v>101</v>
      </c>
      <c r="B108" s="69" t="str">
        <f>IF(OR(FY108=0,FY108=""),"",IF(AND($E$3=6),'Marks Entry 6th'!I107,IF(AND($E$3=7),'Marks Entry 7th'!I107,"")))</f>
        <v/>
      </c>
      <c r="C108" s="70" t="str">
        <f>IF(OR(B108=0,B108=""),"",IF(AND($E$3=6,'Marks Entry 6th'!B107=""),"",IF(AND($E$3=7,'Marks Entry 7th'!B107=""),"",IF(AND($E$3=6,'Marks Entry 6th'!B107),'Marks Entry 6th'!B107,IF(AND($E$3=7),'Marks Entry 7th'!B107,"")))))</f>
        <v/>
      </c>
      <c r="D108" s="70" t="str">
        <f>IF(OR(B108=0,B108=""),"",IF(AND($E$3=6,'Marks Entry 6th'!C107=""),"",IF(AND($E$3=7,'Marks Entry 7th'!C107=""),"",IF(AND($E$3=6),'Marks Entry 6th'!C107,IF(AND($E$3=7),'Marks Entry 7th'!C107,"")))))</f>
        <v/>
      </c>
      <c r="E108" s="307" t="str">
        <f>IF(OR(B108=0,B108=""),"",IF(AND($E$3=6,'Marks Entry 6th'!E107=""),"",IF(AND($E$3=7,'Marks Entry 7th'!E107=""),"",IF(AND($E$3=6),'Marks Entry 6th'!E107,IF(AND($E$3=7),'Marks Entry 7th'!E107,"")))))</f>
        <v/>
      </c>
      <c r="F108" s="70" t="str">
        <f>IF(OR(B108=0,B108=""),"",IF(AND($E$3=6,'Marks Entry 6th'!D107=""),"",IF(AND($E$3=7,'Marks Entry 7th'!D107=""),"",IF(AND($E$3=6),'Marks Entry 6th'!D107,IF(AND($E$3=7),'Marks Entry 7th'!D107,"")))))</f>
        <v/>
      </c>
      <c r="G108" s="306" t="str">
        <f>IF(OR(B108=0,B108=""),"",IF(AND($E$3=6,'Marks Entry 6th'!F107=""),"",IF(AND($E$3=7,'Marks Entry 7th'!F107=""),"",IF(AND($E$3=6),UPPER('Marks Entry 6th'!F107),IF(AND($E$3=7),UPPER('Marks Entry 7th'!F107),"")))))</f>
        <v/>
      </c>
      <c r="H108" s="306" t="str">
        <f>IF(OR(B108=0,B108=""),"",IF(AND($E$3=6,'Marks Entry 6th'!G107=""),"",IF(AND($E$3=7,'Marks Entry 7th'!G107=""),"",IF(AND($E$3=6),UPPER('Marks Entry 6th'!G107),IF(AND($E$3=7),UPPER('Marks Entry 7th'!G107),"")))))</f>
        <v/>
      </c>
      <c r="I108" s="306" t="str">
        <f>IF(OR(B108=0,B108=""),"",IF(AND($E$3=6,'Marks Entry 6th'!H107=""),"",IF(AND($E$3=7,'Marks Entry 7th'!H107=""),"",IF(AND($E$3=6),UPPER('Marks Entry 6th'!H107),IF(AND($E$3=7),UPPER('Marks Entry 7th'!H107),"")))))</f>
        <v/>
      </c>
      <c r="J108" s="65" t="str">
        <f>IF(OR(B108=0,B108=""),"",IF(AND($E$3=6,'Marks Entry 6th'!J107=""),"",IF(AND($E$3=7,'Marks Entry 7th'!J107=""),"",IF(AND($E$3=6),'Marks Entry 6th'!J107,IF(AND($E$3=7),'Marks Entry 7th'!J107,"")))))</f>
        <v/>
      </c>
      <c r="K108" s="65" t="str">
        <f>IF(OR(B108=0,B108=""),"",IF(AND($E$3=6,'Marks Entry 6th'!K107=""),"",IF(AND($E$3=7,'Marks Entry 7th'!K107=""),"",IF(AND($E$3=6),'Marks Entry 6th'!K107,IF(AND($E$3=7),'Marks Entry 7th'!K107,"")))))</f>
        <v/>
      </c>
      <c r="L108" s="121" t="str">
        <f>IF(OR($E108="",$G108=""),"",IF(AND($E$3=6),'Marks Entry 6th'!L107,IF(AND($E$3=7),'Marks Entry 7th'!L107,"")))</f>
        <v/>
      </c>
      <c r="M108" s="121" t="str">
        <f>IF(OR($E108="",$G108=""),"",IF(AND($E$3=6),'Marks Entry 6th'!M107,IF(AND($E$3=7),'Marks Entry 7th'!M107,"")))</f>
        <v/>
      </c>
      <c r="N108" s="121" t="str">
        <f>IF(OR($E108="",$G108=""),"",IF(AND($E$3=6),'Marks Entry 6th'!N107,IF(AND($E$3=7),'Marks Entry 7th'!N107,"")))</f>
        <v/>
      </c>
      <c r="O108" s="121" t="str">
        <f>IF(OR($E108="",$G108=""),"",IF(AND($E$3=6),'Marks Entry 6th'!O107,IF(AND($E$3=7),'Marks Entry 7th'!O107,"")))</f>
        <v/>
      </c>
      <c r="P108" s="63" t="str">
        <f t="shared" si="95"/>
        <v/>
      </c>
      <c r="Q108" s="121" t="str">
        <f>IF(OR($E108="",$G108=""),"",IF(AND($E$3=6),'Marks Entry 6th'!P107,IF(AND($E$3=7),'Marks Entry 7th'!P107,"")))</f>
        <v/>
      </c>
      <c r="R108" s="121" t="str">
        <f>IF(OR($E108="",$G108=""),"",IF(AND($E$3=6),'Marks Entry 6th'!Q107,IF(AND($E$3=7),'Marks Entry 7th'!Q107,"")))</f>
        <v/>
      </c>
      <c r="S108" s="66" t="str">
        <f t="shared" si="96"/>
        <v/>
      </c>
      <c r="T108" s="63">
        <f t="shared" si="97"/>
        <v>0</v>
      </c>
      <c r="U108" s="68" t="str">
        <f>IF(OR($E108="",$G108=""),"",IF(AND($E$3=6),'Marks Entry 6th'!R107,IF(AND($E$3=7),'Marks Entry 7th'!R107,"")))</f>
        <v/>
      </c>
      <c r="V108" s="68" t="str">
        <f>IF(OR($E108="",$G108=""),"",IF(AND($E$3=6),'Marks Entry 6th'!S107,IF(AND($E$3=7),'Marks Entry 7th'!S107,"")))</f>
        <v/>
      </c>
      <c r="W108" s="67" t="str">
        <f t="shared" si="98"/>
        <v/>
      </c>
      <c r="X108" s="63" t="str">
        <f t="shared" si="99"/>
        <v/>
      </c>
      <c r="Y108" s="109">
        <f t="shared" si="100"/>
        <v>0</v>
      </c>
      <c r="Z108" s="109" t="str">
        <f t="shared" si="101"/>
        <v/>
      </c>
      <c r="AA108" s="109" t="str">
        <f t="shared" si="102"/>
        <v/>
      </c>
      <c r="AB108" s="109" t="str">
        <f t="shared" si="103"/>
        <v/>
      </c>
      <c r="AC108" s="109" t="str">
        <f t="shared" si="104"/>
        <v/>
      </c>
      <c r="AD108" s="111" t="str">
        <f t="shared" si="105"/>
        <v/>
      </c>
      <c r="AE108" s="121" t="str">
        <f>IF(OR($E108="",$G108=""),"",IF(AND($E$3=6),'Marks Entry 6th'!T107,IF(AND($E$3=7),'Marks Entry 7th'!T107,"")))</f>
        <v/>
      </c>
      <c r="AF108" s="121" t="str">
        <f>IF(OR($E108="",$G108=""),"",IF(AND($E$3=6),'Marks Entry 6th'!U107,IF(AND($E$3=7),'Marks Entry 7th'!U107,"")))</f>
        <v/>
      </c>
      <c r="AG108" s="121" t="str">
        <f>IF(OR($E108="",$G108=""),"",IF(AND($E$3=6),'Marks Entry 6th'!V107,IF(AND($E$3=7),'Marks Entry 7th'!V107,"")))</f>
        <v/>
      </c>
      <c r="AH108" s="121" t="str">
        <f>IF(OR($E108="",$G108=""),"",IF(AND($E$3=6),'Marks Entry 6th'!W107,IF(AND($E$3=7),'Marks Entry 7th'!W107,"")))</f>
        <v/>
      </c>
      <c r="AI108" s="63" t="str">
        <f t="shared" si="106"/>
        <v/>
      </c>
      <c r="AJ108" s="121" t="str">
        <f>IF(OR($E108="",$G108=""),"",IF(AND($E$3=6),'Marks Entry 6th'!X107,IF(AND($E$3=7),'Marks Entry 7th'!X107,"")))</f>
        <v/>
      </c>
      <c r="AK108" s="121" t="str">
        <f>IF(OR($E108="",$G108=""),"",IF(AND($E$3=6),'Marks Entry 6th'!Y107,IF(AND($E$3=7),'Marks Entry 7th'!Y107,"")))</f>
        <v/>
      </c>
      <c r="AL108" s="66" t="str">
        <f t="shared" si="107"/>
        <v/>
      </c>
      <c r="AM108" s="63">
        <f t="shared" si="108"/>
        <v>0</v>
      </c>
      <c r="AN108" s="68" t="str">
        <f>IF(OR($E108="",$G108=""),"",IF(AND($E$3=6),'Marks Entry 6th'!Z107,IF(AND($E$3=7),'Marks Entry 7th'!Z107,"")))</f>
        <v/>
      </c>
      <c r="AO108" s="68" t="str">
        <f>IF(OR($E108="",$G108=""),"",IF(AND($E$3=6),'Marks Entry 6th'!AA107,IF(AND($E$3=7),'Marks Entry 7th'!AA107,"")))</f>
        <v/>
      </c>
      <c r="AP108" s="66" t="str">
        <f t="shared" si="109"/>
        <v/>
      </c>
      <c r="AQ108" s="63" t="str">
        <f t="shared" si="110"/>
        <v/>
      </c>
      <c r="AR108" s="109">
        <f t="shared" si="111"/>
        <v>0</v>
      </c>
      <c r="AS108" s="109" t="str">
        <f t="shared" si="112"/>
        <v/>
      </c>
      <c r="AT108" s="109" t="str">
        <f t="shared" si="113"/>
        <v/>
      </c>
      <c r="AU108" s="109" t="str">
        <f t="shared" si="114"/>
        <v/>
      </c>
      <c r="AV108" s="109" t="str">
        <f t="shared" si="115"/>
        <v/>
      </c>
      <c r="AW108" s="111" t="str">
        <f t="shared" si="116"/>
        <v/>
      </c>
      <c r="AX108" s="314" t="str">
        <f>IF(OR($E108="",$G108=""),"",IF(AND($E$3=6),'Marks Entry 6th'!AB107,IF(AND($E$3=7),'Marks Entry 7th'!AB107,"")))</f>
        <v/>
      </c>
      <c r="AY108" s="121" t="str">
        <f>IF(OR($E108="",$G108=""),"",IF(AND($E$3=6),'Marks Entry 6th'!AC107,IF(AND($E$3=7),'Marks Entry 7th'!AC107,"")))</f>
        <v/>
      </c>
      <c r="AZ108" s="121" t="str">
        <f>IF(OR($E108="",$G108=""),"",IF(AND($E$3=6),'Marks Entry 6th'!AD107,IF(AND($E$3=7),'Marks Entry 7th'!AD107,"")))</f>
        <v/>
      </c>
      <c r="BA108" s="121" t="str">
        <f>IF(OR($E108="",$G108=""),"",IF(AND($E$3=6),'Marks Entry 6th'!AE107,IF(AND($E$3=7),'Marks Entry 7th'!AE107,"")))</f>
        <v/>
      </c>
      <c r="BB108" s="121" t="str">
        <f>IF(OR($E108="",$G108=""),"",IF(AND($E$3=6),'Marks Entry 6th'!AF107,IF(AND($E$3=7),'Marks Entry 7th'!AF107,"")))</f>
        <v/>
      </c>
      <c r="BC108" s="63" t="str">
        <f t="shared" si="117"/>
        <v/>
      </c>
      <c r="BD108" s="121" t="str">
        <f>IF(OR($E108="",$G108=""),"",IF(AND($E$3=6),'Marks Entry 6th'!AG107,IF(AND($E$3=7),'Marks Entry 7th'!AG107,"")))</f>
        <v/>
      </c>
      <c r="BE108" s="121" t="str">
        <f>IF(OR($E108="",$G108=""),"",IF(AND($E$3=6),'Marks Entry 6th'!AH107,IF(AND($E$3=7),'Marks Entry 7th'!AH107,"")))</f>
        <v/>
      </c>
      <c r="BF108" s="66" t="str">
        <f t="shared" si="118"/>
        <v/>
      </c>
      <c r="BG108" s="63">
        <f t="shared" si="119"/>
        <v>0</v>
      </c>
      <c r="BH108" s="68" t="str">
        <f>IF(OR($E108="",$G108=""),"",IF(AND($E$3=6),'Marks Entry 6th'!AI107,IF(AND($E$3=7),'Marks Entry 7th'!AI107,"")))</f>
        <v/>
      </c>
      <c r="BI108" s="68" t="str">
        <f>IF(OR($E108="",$G108=""),"",IF(AND($E$3=6),'Marks Entry 6th'!AJ107,IF(AND($E$3=7),'Marks Entry 7th'!AJ107,"")))</f>
        <v/>
      </c>
      <c r="BJ108" s="66" t="str">
        <f t="shared" si="120"/>
        <v/>
      </c>
      <c r="BK108" s="63" t="str">
        <f t="shared" si="121"/>
        <v/>
      </c>
      <c r="BL108" s="109">
        <f t="shared" si="122"/>
        <v>0</v>
      </c>
      <c r="BM108" s="109" t="str">
        <f t="shared" si="123"/>
        <v/>
      </c>
      <c r="BN108" s="109" t="str">
        <f t="shared" si="124"/>
        <v/>
      </c>
      <c r="BO108" s="109" t="str">
        <f t="shared" si="125"/>
        <v/>
      </c>
      <c r="BP108" s="109" t="str">
        <f t="shared" si="126"/>
        <v/>
      </c>
      <c r="BQ108" s="111" t="str">
        <f t="shared" si="127"/>
        <v/>
      </c>
      <c r="BR108" s="121" t="str">
        <f>IF(OR($E108="",$G108=""),"",IF(AND($E$3=6),'Marks Entry 6th'!AK107,IF(AND($E$3=7),'Marks Entry 7th'!AK107,"")))</f>
        <v/>
      </c>
      <c r="BS108" s="121" t="str">
        <f>IF(OR($E108="",$G108=""),"",IF(AND($E$3=6),'Marks Entry 6th'!AL107,IF(AND($E$3=7),'Marks Entry 7th'!AL107,"")))</f>
        <v/>
      </c>
      <c r="BT108" s="121" t="str">
        <f>IF(OR($E108="",$G108=""),"",IF(AND($E$3=6),'Marks Entry 6th'!AM107,IF(AND($E$3=7),'Marks Entry 7th'!AM107,"")))</f>
        <v/>
      </c>
      <c r="BU108" s="121" t="str">
        <f>IF(OR($E108="",$G108=""),"",IF(AND($E$3=6),'Marks Entry 6th'!AN107,IF(AND($E$3=7),'Marks Entry 7th'!AN107,"")))</f>
        <v/>
      </c>
      <c r="BV108" s="63" t="str">
        <f t="shared" si="128"/>
        <v/>
      </c>
      <c r="BW108" s="121" t="str">
        <f>IF(OR($E108="",$G108=""),"",IF(AND($E$3=6),'Marks Entry 6th'!AO107,IF(AND($E$3=7),'Marks Entry 7th'!AO107,"")))</f>
        <v/>
      </c>
      <c r="BX108" s="121" t="str">
        <f>IF(OR($E108="",$G108=""),"",IF(AND($E$3=6),'Marks Entry 6th'!AP107,IF(AND($E$3=7),'Marks Entry 7th'!AP107,"")))</f>
        <v/>
      </c>
      <c r="BY108" s="66" t="str">
        <f t="shared" si="129"/>
        <v/>
      </c>
      <c r="BZ108" s="63">
        <f t="shared" si="130"/>
        <v>0</v>
      </c>
      <c r="CA108" s="68" t="str">
        <f>IF(OR($E108="",$G108=""),"",IF(AND($E$3=6),'Marks Entry 6th'!AQ107,IF(AND($E$3=7),'Marks Entry 7th'!AQ107,"")))</f>
        <v/>
      </c>
      <c r="CB108" s="68" t="str">
        <f>IF(OR($E108="",$G108=""),"",IF(AND($E$3=6),'Marks Entry 6th'!AR107,IF(AND($E$3=7),'Marks Entry 7th'!AR107,"")))</f>
        <v/>
      </c>
      <c r="CC108" s="66" t="str">
        <f t="shared" si="131"/>
        <v/>
      </c>
      <c r="CD108" s="63" t="str">
        <f t="shared" si="132"/>
        <v/>
      </c>
      <c r="CE108" s="109">
        <f t="shared" si="133"/>
        <v>0</v>
      </c>
      <c r="CF108" s="109" t="str">
        <f t="shared" si="134"/>
        <v/>
      </c>
      <c r="CG108" s="109" t="str">
        <f t="shared" si="135"/>
        <v/>
      </c>
      <c r="CH108" s="109" t="str">
        <f t="shared" si="136"/>
        <v/>
      </c>
      <c r="CI108" s="109" t="str">
        <f t="shared" si="137"/>
        <v/>
      </c>
      <c r="CJ108" s="111" t="str">
        <f t="shared" si="138"/>
        <v/>
      </c>
      <c r="CK108" s="121" t="str">
        <f>IF(OR($E108="",$G108=""),"",IF(AND($E$3=6),'Marks Entry 6th'!AS107,IF(AND($E$3=7),'Marks Entry 7th'!AS107,"")))</f>
        <v/>
      </c>
      <c r="CL108" s="121" t="str">
        <f>IF(OR($E108="",$G108=""),"",IF(AND($E$3=6),'Marks Entry 6th'!AT107,IF(AND($E$3=7),'Marks Entry 7th'!AT107,"")))</f>
        <v/>
      </c>
      <c r="CM108" s="121" t="str">
        <f>IF(OR($E108="",$G108=""),"",IF(AND($E$3=6),'Marks Entry 6th'!AU107,IF(AND($E$3=7),'Marks Entry 7th'!AU107,"")))</f>
        <v/>
      </c>
      <c r="CN108" s="121" t="str">
        <f>IF(OR($E108="",$G108=""),"",IF(AND($E$3=6),'Marks Entry 6th'!AV107,IF(AND($E$3=7),'Marks Entry 7th'!AV107,"")))</f>
        <v/>
      </c>
      <c r="CO108" s="63" t="str">
        <f t="shared" si="139"/>
        <v/>
      </c>
      <c r="CP108" s="121" t="str">
        <f>IF(OR($E108="",$G108=""),"",IF(AND($E$3=6),'Marks Entry 6th'!AW107,IF(AND($E$3=7),'Marks Entry 7th'!AW107,"")))</f>
        <v/>
      </c>
      <c r="CQ108" s="121" t="str">
        <f>IF(OR($E108="",$G108=""),"",IF(AND($E$3=6),'Marks Entry 6th'!AX107,IF(AND($E$3=7),'Marks Entry 7th'!AX107,"")))</f>
        <v/>
      </c>
      <c r="CR108" s="66" t="str">
        <f t="shared" si="140"/>
        <v/>
      </c>
      <c r="CS108" s="63">
        <f t="shared" si="141"/>
        <v>0</v>
      </c>
      <c r="CT108" s="68" t="str">
        <f>IF(OR($E108="",$G108=""),"",IF(AND($E$3=6),'Marks Entry 6th'!AY107,IF(AND($E$3=7),'Marks Entry 7th'!AY107,"")))</f>
        <v/>
      </c>
      <c r="CU108" s="68" t="str">
        <f>IF(OR($E108="",$G108=""),"",IF(AND($E$3=6),'Marks Entry 6th'!AZ107,IF(AND($E$3=7),'Marks Entry 7th'!AZ107,"")))</f>
        <v/>
      </c>
      <c r="CV108" s="66" t="str">
        <f t="shared" si="142"/>
        <v/>
      </c>
      <c r="CW108" s="63" t="str">
        <f t="shared" si="143"/>
        <v/>
      </c>
      <c r="CX108" s="109">
        <f t="shared" si="144"/>
        <v>0</v>
      </c>
      <c r="CY108" s="109" t="str">
        <f t="shared" si="145"/>
        <v/>
      </c>
      <c r="CZ108" s="109" t="str">
        <f t="shared" si="146"/>
        <v/>
      </c>
      <c r="DA108" s="109" t="str">
        <f t="shared" si="147"/>
        <v/>
      </c>
      <c r="DB108" s="109" t="str">
        <f t="shared" si="148"/>
        <v/>
      </c>
      <c r="DC108" s="111" t="str">
        <f t="shared" si="149"/>
        <v/>
      </c>
      <c r="DD108" s="121" t="str">
        <f>IF(OR($E108="",$G108=""),"",IF(AND($E$3=6),'Marks Entry 6th'!BA107,IF(AND($E$3=7),'Marks Entry 7th'!BA107,"")))</f>
        <v/>
      </c>
      <c r="DE108" s="121" t="str">
        <f>IF(OR($E108="",$G108=""),"",IF(AND($E$3=6),'Marks Entry 6th'!BB107,IF(AND($E$3=7),'Marks Entry 7th'!BB107,"")))</f>
        <v/>
      </c>
      <c r="DF108" s="121" t="str">
        <f>IF(OR($E108="",$G108=""),"",IF(AND($E$3=6),'Marks Entry 6th'!BC107,IF(AND($E$3=7),'Marks Entry 7th'!BC107,"")))</f>
        <v/>
      </c>
      <c r="DG108" s="121" t="str">
        <f>IF(OR($E108="",$G108=""),"",IF(AND($E$3=6),'Marks Entry 6th'!BD107,IF(AND($E$3=7),'Marks Entry 7th'!BD107,"")))</f>
        <v/>
      </c>
      <c r="DH108" s="63" t="str">
        <f t="shared" si="150"/>
        <v/>
      </c>
      <c r="DI108" s="121" t="str">
        <f>IF(OR($E108="",$G108=""),"",IF(AND($E$3=6),'Marks Entry 6th'!BE107,IF(AND($E$3=7),'Marks Entry 7th'!BE107,"")))</f>
        <v/>
      </c>
      <c r="DJ108" s="121" t="str">
        <f>IF(OR($E108="",$G108=""),"",IF(AND($E$3=6),'Marks Entry 6th'!BF107,IF(AND($E$3=7),'Marks Entry 7th'!BF107,"")))</f>
        <v/>
      </c>
      <c r="DK108" s="66" t="str">
        <f t="shared" si="151"/>
        <v/>
      </c>
      <c r="DL108" s="63">
        <f t="shared" si="152"/>
        <v>0</v>
      </c>
      <c r="DM108" s="68" t="str">
        <f>IF(OR($E108="",$G108=""),"",IF(AND($E$3=6),'Marks Entry 6th'!BG107,IF(AND($E$3=7),'Marks Entry 7th'!BG107,"")))</f>
        <v/>
      </c>
      <c r="DN108" s="68" t="str">
        <f>IF(OR($E108="",$G108=""),"",IF(AND($E$3=6),'Marks Entry 6th'!BH107,IF(AND($E$3=7),'Marks Entry 7th'!BH107,"")))</f>
        <v/>
      </c>
      <c r="DO108" s="66" t="str">
        <f t="shared" si="153"/>
        <v/>
      </c>
      <c r="DP108" s="63" t="str">
        <f t="shared" si="154"/>
        <v/>
      </c>
      <c r="DQ108" s="109">
        <f t="shared" si="155"/>
        <v>0</v>
      </c>
      <c r="DR108" s="109" t="str">
        <f t="shared" si="156"/>
        <v/>
      </c>
      <c r="DS108" s="109" t="str">
        <f t="shared" si="157"/>
        <v/>
      </c>
      <c r="DT108" s="109" t="str">
        <f t="shared" si="158"/>
        <v/>
      </c>
      <c r="DU108" s="109" t="str">
        <f t="shared" si="159"/>
        <v/>
      </c>
      <c r="DV108" s="111" t="str">
        <f t="shared" si="160"/>
        <v/>
      </c>
      <c r="DW108" s="53" t="str">
        <f>IF(OR($E108="",$G108=""),"",IF(AND($E$3=6),'Marks Entry 6th'!BI107,IF(AND($E$3=7),'Marks Entry 7th'!BI107,"")))</f>
        <v/>
      </c>
      <c r="DX108" s="53" t="str">
        <f>IF(OR($E108="",$G108=""),"",IF(AND($E$3=6),'Marks Entry 6th'!BJ107,IF(AND($E$3=7),'Marks Entry 7th'!BJ107,"")))</f>
        <v/>
      </c>
      <c r="DY108" s="53" t="str">
        <f>IF(OR($E108="",$G108=""),"",IF(AND($E$3=6),'Marks Entry 6th'!BK107,IF(AND($E$3=7),'Marks Entry 7th'!BK107,"")))</f>
        <v/>
      </c>
      <c r="DZ108" s="53" t="str">
        <f>IF(OR($E108="",$G108=""),"",IF(AND($E$3=6),'Marks Entry 6th'!BL107,IF(AND($E$3=7),'Marks Entry 7th'!BL107,"")))</f>
        <v/>
      </c>
      <c r="EA108" s="53" t="str">
        <f>IF(OR($E108="",$G108=""),"",IF(AND($E$3=6),'Marks Entry 6th'!BM107,IF(AND($E$3=7),'Marks Entry 7th'!BM107,"")))</f>
        <v/>
      </c>
      <c r="EB108" s="122" t="str">
        <f t="shared" si="161"/>
        <v/>
      </c>
      <c r="EC108" s="123">
        <f t="shared" si="162"/>
        <v>0</v>
      </c>
      <c r="ED108" s="123" t="str">
        <f t="shared" si="163"/>
        <v/>
      </c>
      <c r="EE108" s="123" t="str">
        <f t="shared" si="164"/>
        <v/>
      </c>
      <c r="EF108" s="110" t="str">
        <f t="shared" si="165"/>
        <v/>
      </c>
      <c r="EG108" s="53" t="str">
        <f>IF(OR($E108="",$G108=""),"",IF(AND($E$3=6),'Marks Entry 6th'!BN107,IF(AND($E$3=7),'Marks Entry 7th'!BN107,"")))</f>
        <v/>
      </c>
      <c r="EH108" s="53" t="str">
        <f>IF(OR($E108="",$G108=""),"",IF(AND($E$3=6),'Marks Entry 6th'!BO107,IF(AND($E$3=7),'Marks Entry 7th'!BO107,"")))</f>
        <v/>
      </c>
      <c r="EI108" s="53" t="str">
        <f>IF(OR($E108="",$G108=""),"",IF(AND($E$3=6),'Marks Entry 6th'!BP107,IF(AND($E$3=7),'Marks Entry 7th'!BP107,"")))</f>
        <v/>
      </c>
      <c r="EJ108" s="53" t="str">
        <f>IF(OR($E108="",$G108=""),"",IF(AND($E$3=6),'Marks Entry 6th'!BQ107,IF(AND($E$3=7),'Marks Entry 7th'!BQ107,"")))</f>
        <v/>
      </c>
      <c r="EK108" s="53" t="str">
        <f>IF(OR($E108="",$G108=""),"",IF(AND($E$3=6),'Marks Entry 6th'!BR107,IF(AND($E$3=7),'Marks Entry 7th'!BR107,"")))</f>
        <v/>
      </c>
      <c r="EL108" s="122" t="str">
        <f t="shared" si="166"/>
        <v/>
      </c>
      <c r="EM108" s="123">
        <f t="shared" si="167"/>
        <v>0</v>
      </c>
      <c r="EN108" s="123" t="str">
        <f t="shared" si="168"/>
        <v/>
      </c>
      <c r="EO108" s="123" t="str">
        <f t="shared" si="169"/>
        <v/>
      </c>
      <c r="EP108" s="110" t="str">
        <f t="shared" si="170"/>
        <v/>
      </c>
      <c r="EQ108" s="53" t="str">
        <f>IF(OR($E108="",$G108=""),"",IF(AND($E$3=6),'Marks Entry 6th'!BS107,IF(AND($E$3=7),'Marks Entry 7th'!BS107,"")))</f>
        <v/>
      </c>
      <c r="ER108" s="53" t="str">
        <f>IF(OR($E108="",$G108=""),"",IF(AND($E$3=6),'Marks Entry 6th'!BT107,IF(AND($E$3=7),'Marks Entry 7th'!BT107,"")))</f>
        <v/>
      </c>
      <c r="ES108" s="53" t="str">
        <f>IF(OR($E108="",$G108=""),"",IF(AND($E$3=6),'Marks Entry 6th'!BU107,IF(AND($E$3=7),'Marks Entry 7th'!BU107,"")))</f>
        <v/>
      </c>
      <c r="ET108" s="53" t="str">
        <f>IF(OR($E108="",$G108=""),"",IF(AND($E$3=6),'Marks Entry 6th'!BV107,IF(AND($E$3=7),'Marks Entry 7th'!BV107,"")))</f>
        <v/>
      </c>
      <c r="EU108" s="53" t="str">
        <f>IF(OR($E108="",$G108=""),"",IF(AND($E$3=6),'Marks Entry 6th'!BW107,IF(AND($E$3=7),'Marks Entry 7th'!BW107,"")))</f>
        <v/>
      </c>
      <c r="EV108" s="122" t="str">
        <f t="shared" si="171"/>
        <v/>
      </c>
      <c r="EW108" s="123">
        <f t="shared" si="172"/>
        <v>0</v>
      </c>
      <c r="EX108" s="123" t="str">
        <f t="shared" si="173"/>
        <v/>
      </c>
      <c r="EY108" s="123" t="str">
        <f t="shared" si="174"/>
        <v/>
      </c>
      <c r="EZ108" s="110" t="str">
        <f t="shared" si="175"/>
        <v/>
      </c>
      <c r="FA108" s="373" t="str">
        <f>IF(OR($E108="",$G108=""),"",IF(AND('Marks Entry 6th'!BX107="",'Marks Entry 7th'!BX107=""),"",IF(AND($E$3=6),'Marks Entry 6th'!BX107,IF(AND($E$3=7),'Marks Entry 7th'!BX107,""))))</f>
        <v/>
      </c>
      <c r="FB108" s="373" t="str">
        <f>IF(OR($E108="",$G108=""),"",IF(AND('Marks Entry 6th'!BY107="",'Marks Entry 7th'!BY107=""),"",IF(AND($E$3=6),'Marks Entry 6th'!BY107,IF(AND($E$3=7),'Marks Entry 7th'!BY107,""))))</f>
        <v/>
      </c>
      <c r="FC108" s="374" t="str">
        <f t="shared" si="176"/>
        <v/>
      </c>
      <c r="FD108" s="110" t="str">
        <f t="shared" si="177"/>
        <v/>
      </c>
      <c r="FE108" s="373" t="str">
        <f>IF(OR($E108="",$G108=""),"",IF(AND('Marks Entry 6th'!BZ107="",'Marks Entry 7th'!BZ107=""),"",IF(AND($E$3=6),'Marks Entry 6th'!BZ107,IF(AND($E$3=7),'Marks Entry 7th'!BZ107,""))))</f>
        <v/>
      </c>
      <c r="FF108" s="373" t="str">
        <f>IF(OR($E108="",$G108=""),"",IF(AND('Marks Entry 6th'!CA107="",'Marks Entry 7th'!CA107=""),"",IF(AND($E$3=6),'Marks Entry 6th'!CA107,IF(AND($E$3=7),'Marks Entry 7th'!CA107,""))))</f>
        <v/>
      </c>
      <c r="FG108" s="374" t="str">
        <f t="shared" si="178"/>
        <v/>
      </c>
      <c r="FH108" s="110" t="str">
        <f t="shared" si="179"/>
        <v/>
      </c>
      <c r="FI108" s="79" t="str">
        <f t="shared" si="180"/>
        <v/>
      </c>
      <c r="FJ108" s="335" t="str">
        <f t="shared" si="181"/>
        <v/>
      </c>
      <c r="FK108" s="85" t="str">
        <f t="shared" si="182"/>
        <v/>
      </c>
      <c r="FL108" s="226" t="str">
        <f t="shared" si="183"/>
        <v/>
      </c>
      <c r="FM108" s="86" t="str">
        <f t="shared" si="184"/>
        <v/>
      </c>
      <c r="FN108" s="334" t="str">
        <f>IFERROR(IF(B108="NSO","NSO",IF(OR(D108="",G108="",F108=""),"",IF(AND(FJ108&gt;=36,'Master sheet'!$D$11="Hindi"),"कक्षा क्रमोन्नत",IF(AND(FJ108&gt;=36,'Master sheet'!$D$11="English"),"Promoted",IF(AND(FJ108&lt;36,'Master sheet'!$D$11="Hindi"),"पुनः परीक्षा","Re-Exam"))))),"")</f>
        <v/>
      </c>
      <c r="FO108" s="54" t="str">
        <f>IF(OR($E108="",$G108=""),"",IF(AND($E$3=6,'Marks Entry 6th'!CB107=""),"",IF(AND($E$3=7,'Marks Entry 7th'!CB107=""),"",IF(AND($E$3=6),'Marks Entry 6th'!CB107,IF(AND($E$3=7),'Marks Entry 7th'!CB107,"")))))</f>
        <v/>
      </c>
      <c r="FP108" s="54" t="str">
        <f>IF(OR($E108="",$G108=""),"",IF(AND($E$3=6,'Marks Entry 6th'!CC107=""),"",IF(AND($E$3=7,'Marks Entry 7th'!CC107=""),"",IF(AND($E$3=6),'Marks Entry 6th'!CC107,IF(AND($E$3=7),'Marks Entry 7th'!CC107,"")))))</f>
        <v/>
      </c>
      <c r="FQ108" s="55"/>
      <c r="FY108" s="57">
        <f>IF(AND($E$3=6),'Marks Entry 6th'!I107,IF(AND($E$3=7),'Marks Entry 7th'!I107,""))</f>
        <v>0</v>
      </c>
      <c r="FZ108" s="57">
        <f t="shared" si="185"/>
        <v>0</v>
      </c>
    </row>
    <row r="109" spans="1:182" ht="18.95" customHeight="1">
      <c r="A109" s="69">
        <v>102</v>
      </c>
      <c r="B109" s="69" t="str">
        <f>IF(OR(FY109=0,FY109=""),"",IF(AND($E$3=6),'Marks Entry 6th'!I108,IF(AND($E$3=7),'Marks Entry 7th'!I108,"")))</f>
        <v/>
      </c>
      <c r="C109" s="70" t="str">
        <f>IF(OR(B109=0,B109=""),"",IF(AND($E$3=6,'Marks Entry 6th'!B108=""),"",IF(AND($E$3=7,'Marks Entry 7th'!B108=""),"",IF(AND($E$3=6,'Marks Entry 6th'!B108),'Marks Entry 6th'!B108,IF(AND($E$3=7),'Marks Entry 7th'!B108,"")))))</f>
        <v/>
      </c>
      <c r="D109" s="70" t="str">
        <f>IF(OR(B109=0,B109=""),"",IF(AND($E$3=6,'Marks Entry 6th'!C108=""),"",IF(AND($E$3=7,'Marks Entry 7th'!C108=""),"",IF(AND($E$3=6),'Marks Entry 6th'!C108,IF(AND($E$3=7),'Marks Entry 7th'!C108,"")))))</f>
        <v/>
      </c>
      <c r="E109" s="307" t="str">
        <f>IF(OR(B109=0,B109=""),"",IF(AND($E$3=6,'Marks Entry 6th'!E108=""),"",IF(AND($E$3=7,'Marks Entry 7th'!E108=""),"",IF(AND($E$3=6),'Marks Entry 6th'!E108,IF(AND($E$3=7),'Marks Entry 7th'!E108,"")))))</f>
        <v/>
      </c>
      <c r="F109" s="70" t="str">
        <f>IF(OR(B109=0,B109=""),"",IF(AND($E$3=6,'Marks Entry 6th'!D108=""),"",IF(AND($E$3=7,'Marks Entry 7th'!D108=""),"",IF(AND($E$3=6),'Marks Entry 6th'!D108,IF(AND($E$3=7),'Marks Entry 7th'!D108,"")))))</f>
        <v/>
      </c>
      <c r="G109" s="306" t="str">
        <f>IF(OR(B109=0,B109=""),"",IF(AND($E$3=6,'Marks Entry 6th'!F108=""),"",IF(AND($E$3=7,'Marks Entry 7th'!F108=""),"",IF(AND($E$3=6),UPPER('Marks Entry 6th'!F108),IF(AND($E$3=7),UPPER('Marks Entry 7th'!F108),"")))))</f>
        <v/>
      </c>
      <c r="H109" s="306" t="str">
        <f>IF(OR(B109=0,B109=""),"",IF(AND($E$3=6,'Marks Entry 6th'!G108=""),"",IF(AND($E$3=7,'Marks Entry 7th'!G108=""),"",IF(AND($E$3=6),UPPER('Marks Entry 6th'!G108),IF(AND($E$3=7),UPPER('Marks Entry 7th'!G108),"")))))</f>
        <v/>
      </c>
      <c r="I109" s="306" t="str">
        <f>IF(OR(B109=0,B109=""),"",IF(AND($E$3=6,'Marks Entry 6th'!H108=""),"",IF(AND($E$3=7,'Marks Entry 7th'!H108=""),"",IF(AND($E$3=6),UPPER('Marks Entry 6th'!H108),IF(AND($E$3=7),UPPER('Marks Entry 7th'!H108),"")))))</f>
        <v/>
      </c>
      <c r="J109" s="65" t="str">
        <f>IF(OR(B109=0,B109=""),"",IF(AND($E$3=6,'Marks Entry 6th'!J108=""),"",IF(AND($E$3=7,'Marks Entry 7th'!J108=""),"",IF(AND($E$3=6),'Marks Entry 6th'!J108,IF(AND($E$3=7),'Marks Entry 7th'!J108,"")))))</f>
        <v/>
      </c>
      <c r="K109" s="65" t="str">
        <f>IF(OR(B109=0,B109=""),"",IF(AND($E$3=6,'Marks Entry 6th'!K108=""),"",IF(AND($E$3=7,'Marks Entry 7th'!K108=""),"",IF(AND($E$3=6),'Marks Entry 6th'!K108,IF(AND($E$3=7),'Marks Entry 7th'!K108,"")))))</f>
        <v/>
      </c>
      <c r="L109" s="121" t="str">
        <f>IF(OR($E109="",$G109=""),"",IF(AND($E$3=6),'Marks Entry 6th'!L108,IF(AND($E$3=7),'Marks Entry 7th'!L108,"")))</f>
        <v/>
      </c>
      <c r="M109" s="121" t="str">
        <f>IF(OR($E109="",$G109=""),"",IF(AND($E$3=6),'Marks Entry 6th'!M108,IF(AND($E$3=7),'Marks Entry 7th'!M108,"")))</f>
        <v/>
      </c>
      <c r="N109" s="121" t="str">
        <f>IF(OR($E109="",$G109=""),"",IF(AND($E$3=6),'Marks Entry 6th'!N108,IF(AND($E$3=7),'Marks Entry 7th'!N108,"")))</f>
        <v/>
      </c>
      <c r="O109" s="121" t="str">
        <f>IF(OR($E109="",$G109=""),"",IF(AND($E$3=6),'Marks Entry 6th'!O108,IF(AND($E$3=7),'Marks Entry 7th'!O108,"")))</f>
        <v/>
      </c>
      <c r="P109" s="63" t="str">
        <f t="shared" si="95"/>
        <v/>
      </c>
      <c r="Q109" s="121" t="str">
        <f>IF(OR($E109="",$G109=""),"",IF(AND($E$3=6),'Marks Entry 6th'!P108,IF(AND($E$3=7),'Marks Entry 7th'!P108,"")))</f>
        <v/>
      </c>
      <c r="R109" s="121" t="str">
        <f>IF(OR($E109="",$G109=""),"",IF(AND($E$3=6),'Marks Entry 6th'!Q108,IF(AND($E$3=7),'Marks Entry 7th'!Q108,"")))</f>
        <v/>
      </c>
      <c r="S109" s="66" t="str">
        <f t="shared" si="96"/>
        <v/>
      </c>
      <c r="T109" s="63">
        <f t="shared" si="97"/>
        <v>0</v>
      </c>
      <c r="U109" s="68" t="str">
        <f>IF(OR($E109="",$G109=""),"",IF(AND($E$3=6),'Marks Entry 6th'!R108,IF(AND($E$3=7),'Marks Entry 7th'!R108,"")))</f>
        <v/>
      </c>
      <c r="V109" s="68" t="str">
        <f>IF(OR($E109="",$G109=""),"",IF(AND($E$3=6),'Marks Entry 6th'!S108,IF(AND($E$3=7),'Marks Entry 7th'!S108,"")))</f>
        <v/>
      </c>
      <c r="W109" s="67" t="str">
        <f t="shared" si="98"/>
        <v/>
      </c>
      <c r="X109" s="63" t="str">
        <f t="shared" si="99"/>
        <v/>
      </c>
      <c r="Y109" s="109">
        <f t="shared" si="100"/>
        <v>0</v>
      </c>
      <c r="Z109" s="109" t="str">
        <f t="shared" si="101"/>
        <v/>
      </c>
      <c r="AA109" s="109" t="str">
        <f t="shared" si="102"/>
        <v/>
      </c>
      <c r="AB109" s="109" t="str">
        <f t="shared" si="103"/>
        <v/>
      </c>
      <c r="AC109" s="109" t="str">
        <f t="shared" si="104"/>
        <v/>
      </c>
      <c r="AD109" s="111" t="str">
        <f t="shared" si="105"/>
        <v/>
      </c>
      <c r="AE109" s="121" t="str">
        <f>IF(OR($E109="",$G109=""),"",IF(AND($E$3=6),'Marks Entry 6th'!T108,IF(AND($E$3=7),'Marks Entry 7th'!T108,"")))</f>
        <v/>
      </c>
      <c r="AF109" s="121" t="str">
        <f>IF(OR($E109="",$G109=""),"",IF(AND($E$3=6),'Marks Entry 6th'!U108,IF(AND($E$3=7),'Marks Entry 7th'!U108,"")))</f>
        <v/>
      </c>
      <c r="AG109" s="121" t="str">
        <f>IF(OR($E109="",$G109=""),"",IF(AND($E$3=6),'Marks Entry 6th'!V108,IF(AND($E$3=7),'Marks Entry 7th'!V108,"")))</f>
        <v/>
      </c>
      <c r="AH109" s="121" t="str">
        <f>IF(OR($E109="",$G109=""),"",IF(AND($E$3=6),'Marks Entry 6th'!W108,IF(AND($E$3=7),'Marks Entry 7th'!W108,"")))</f>
        <v/>
      </c>
      <c r="AI109" s="63" t="str">
        <f t="shared" si="106"/>
        <v/>
      </c>
      <c r="AJ109" s="121" t="str">
        <f>IF(OR($E109="",$G109=""),"",IF(AND($E$3=6),'Marks Entry 6th'!X108,IF(AND($E$3=7),'Marks Entry 7th'!X108,"")))</f>
        <v/>
      </c>
      <c r="AK109" s="121" t="str">
        <f>IF(OR($E109="",$G109=""),"",IF(AND($E$3=6),'Marks Entry 6th'!Y108,IF(AND($E$3=7),'Marks Entry 7th'!Y108,"")))</f>
        <v/>
      </c>
      <c r="AL109" s="66" t="str">
        <f t="shared" si="107"/>
        <v/>
      </c>
      <c r="AM109" s="63">
        <f t="shared" si="108"/>
        <v>0</v>
      </c>
      <c r="AN109" s="68" t="str">
        <f>IF(OR($E109="",$G109=""),"",IF(AND($E$3=6),'Marks Entry 6th'!Z108,IF(AND($E$3=7),'Marks Entry 7th'!Z108,"")))</f>
        <v/>
      </c>
      <c r="AO109" s="68" t="str">
        <f>IF(OR($E109="",$G109=""),"",IF(AND($E$3=6),'Marks Entry 6th'!AA108,IF(AND($E$3=7),'Marks Entry 7th'!AA108,"")))</f>
        <v/>
      </c>
      <c r="AP109" s="66" t="str">
        <f t="shared" si="109"/>
        <v/>
      </c>
      <c r="AQ109" s="63" t="str">
        <f t="shared" si="110"/>
        <v/>
      </c>
      <c r="AR109" s="109">
        <f t="shared" si="111"/>
        <v>0</v>
      </c>
      <c r="AS109" s="109" t="str">
        <f t="shared" si="112"/>
        <v/>
      </c>
      <c r="AT109" s="109" t="str">
        <f t="shared" si="113"/>
        <v/>
      </c>
      <c r="AU109" s="109" t="str">
        <f t="shared" si="114"/>
        <v/>
      </c>
      <c r="AV109" s="109" t="str">
        <f t="shared" si="115"/>
        <v/>
      </c>
      <c r="AW109" s="111" t="str">
        <f t="shared" si="116"/>
        <v/>
      </c>
      <c r="AX109" s="314" t="str">
        <f>IF(OR($E109="",$G109=""),"",IF(AND($E$3=6),'Marks Entry 6th'!AB108,IF(AND($E$3=7),'Marks Entry 7th'!AB108,"")))</f>
        <v/>
      </c>
      <c r="AY109" s="121" t="str">
        <f>IF(OR($E109="",$G109=""),"",IF(AND($E$3=6),'Marks Entry 6th'!AC108,IF(AND($E$3=7),'Marks Entry 7th'!AC108,"")))</f>
        <v/>
      </c>
      <c r="AZ109" s="121" t="str">
        <f>IF(OR($E109="",$G109=""),"",IF(AND($E$3=6),'Marks Entry 6th'!AD108,IF(AND($E$3=7),'Marks Entry 7th'!AD108,"")))</f>
        <v/>
      </c>
      <c r="BA109" s="121" t="str">
        <f>IF(OR($E109="",$G109=""),"",IF(AND($E$3=6),'Marks Entry 6th'!AE108,IF(AND($E$3=7),'Marks Entry 7th'!AE108,"")))</f>
        <v/>
      </c>
      <c r="BB109" s="121" t="str">
        <f>IF(OR($E109="",$G109=""),"",IF(AND($E$3=6),'Marks Entry 6th'!AF108,IF(AND($E$3=7),'Marks Entry 7th'!AF108,"")))</f>
        <v/>
      </c>
      <c r="BC109" s="63" t="str">
        <f t="shared" si="117"/>
        <v/>
      </c>
      <c r="BD109" s="121" t="str">
        <f>IF(OR($E109="",$G109=""),"",IF(AND($E$3=6),'Marks Entry 6th'!AG108,IF(AND($E$3=7),'Marks Entry 7th'!AG108,"")))</f>
        <v/>
      </c>
      <c r="BE109" s="121" t="str">
        <f>IF(OR($E109="",$G109=""),"",IF(AND($E$3=6),'Marks Entry 6th'!AH108,IF(AND($E$3=7),'Marks Entry 7th'!AH108,"")))</f>
        <v/>
      </c>
      <c r="BF109" s="66" t="str">
        <f t="shared" si="118"/>
        <v/>
      </c>
      <c r="BG109" s="63">
        <f t="shared" si="119"/>
        <v>0</v>
      </c>
      <c r="BH109" s="68" t="str">
        <f>IF(OR($E109="",$G109=""),"",IF(AND($E$3=6),'Marks Entry 6th'!AI108,IF(AND($E$3=7),'Marks Entry 7th'!AI108,"")))</f>
        <v/>
      </c>
      <c r="BI109" s="68" t="str">
        <f>IF(OR($E109="",$G109=""),"",IF(AND($E$3=6),'Marks Entry 6th'!AJ108,IF(AND($E$3=7),'Marks Entry 7th'!AJ108,"")))</f>
        <v/>
      </c>
      <c r="BJ109" s="66" t="str">
        <f t="shared" si="120"/>
        <v/>
      </c>
      <c r="BK109" s="63" t="str">
        <f t="shared" si="121"/>
        <v/>
      </c>
      <c r="BL109" s="109">
        <f t="shared" si="122"/>
        <v>0</v>
      </c>
      <c r="BM109" s="109" t="str">
        <f t="shared" si="123"/>
        <v/>
      </c>
      <c r="BN109" s="109" t="str">
        <f t="shared" si="124"/>
        <v/>
      </c>
      <c r="BO109" s="109" t="str">
        <f t="shared" si="125"/>
        <v/>
      </c>
      <c r="BP109" s="109" t="str">
        <f t="shared" si="126"/>
        <v/>
      </c>
      <c r="BQ109" s="111" t="str">
        <f t="shared" si="127"/>
        <v/>
      </c>
      <c r="BR109" s="121" t="str">
        <f>IF(OR($E109="",$G109=""),"",IF(AND($E$3=6),'Marks Entry 6th'!AK108,IF(AND($E$3=7),'Marks Entry 7th'!AK108,"")))</f>
        <v/>
      </c>
      <c r="BS109" s="121" t="str">
        <f>IF(OR($E109="",$G109=""),"",IF(AND($E$3=6),'Marks Entry 6th'!AL108,IF(AND($E$3=7),'Marks Entry 7th'!AL108,"")))</f>
        <v/>
      </c>
      <c r="BT109" s="121" t="str">
        <f>IF(OR($E109="",$G109=""),"",IF(AND($E$3=6),'Marks Entry 6th'!AM108,IF(AND($E$3=7),'Marks Entry 7th'!AM108,"")))</f>
        <v/>
      </c>
      <c r="BU109" s="121" t="str">
        <f>IF(OR($E109="",$G109=""),"",IF(AND($E$3=6),'Marks Entry 6th'!AN108,IF(AND($E$3=7),'Marks Entry 7th'!AN108,"")))</f>
        <v/>
      </c>
      <c r="BV109" s="63" t="str">
        <f t="shared" si="128"/>
        <v/>
      </c>
      <c r="BW109" s="121" t="str">
        <f>IF(OR($E109="",$G109=""),"",IF(AND($E$3=6),'Marks Entry 6th'!AO108,IF(AND($E$3=7),'Marks Entry 7th'!AO108,"")))</f>
        <v/>
      </c>
      <c r="BX109" s="121" t="str">
        <f>IF(OR($E109="",$G109=""),"",IF(AND($E$3=6),'Marks Entry 6th'!AP108,IF(AND($E$3=7),'Marks Entry 7th'!AP108,"")))</f>
        <v/>
      </c>
      <c r="BY109" s="66" t="str">
        <f t="shared" si="129"/>
        <v/>
      </c>
      <c r="BZ109" s="63">
        <f t="shared" si="130"/>
        <v>0</v>
      </c>
      <c r="CA109" s="68" t="str">
        <f>IF(OR($E109="",$G109=""),"",IF(AND($E$3=6),'Marks Entry 6th'!AQ108,IF(AND($E$3=7),'Marks Entry 7th'!AQ108,"")))</f>
        <v/>
      </c>
      <c r="CB109" s="68" t="str">
        <f>IF(OR($E109="",$G109=""),"",IF(AND($E$3=6),'Marks Entry 6th'!AR108,IF(AND($E$3=7),'Marks Entry 7th'!AR108,"")))</f>
        <v/>
      </c>
      <c r="CC109" s="66" t="str">
        <f t="shared" si="131"/>
        <v/>
      </c>
      <c r="CD109" s="63" t="str">
        <f t="shared" si="132"/>
        <v/>
      </c>
      <c r="CE109" s="109">
        <f t="shared" si="133"/>
        <v>0</v>
      </c>
      <c r="CF109" s="109" t="str">
        <f t="shared" si="134"/>
        <v/>
      </c>
      <c r="CG109" s="109" t="str">
        <f t="shared" si="135"/>
        <v/>
      </c>
      <c r="CH109" s="109" t="str">
        <f t="shared" si="136"/>
        <v/>
      </c>
      <c r="CI109" s="109" t="str">
        <f t="shared" si="137"/>
        <v/>
      </c>
      <c r="CJ109" s="111" t="str">
        <f t="shared" si="138"/>
        <v/>
      </c>
      <c r="CK109" s="121" t="str">
        <f>IF(OR($E109="",$G109=""),"",IF(AND($E$3=6),'Marks Entry 6th'!AS108,IF(AND($E$3=7),'Marks Entry 7th'!AS108,"")))</f>
        <v/>
      </c>
      <c r="CL109" s="121" t="str">
        <f>IF(OR($E109="",$G109=""),"",IF(AND($E$3=6),'Marks Entry 6th'!AT108,IF(AND($E$3=7),'Marks Entry 7th'!AT108,"")))</f>
        <v/>
      </c>
      <c r="CM109" s="121" t="str">
        <f>IF(OR($E109="",$G109=""),"",IF(AND($E$3=6),'Marks Entry 6th'!AU108,IF(AND($E$3=7),'Marks Entry 7th'!AU108,"")))</f>
        <v/>
      </c>
      <c r="CN109" s="121" t="str">
        <f>IF(OR($E109="",$G109=""),"",IF(AND($E$3=6),'Marks Entry 6th'!AV108,IF(AND($E$3=7),'Marks Entry 7th'!AV108,"")))</f>
        <v/>
      </c>
      <c r="CO109" s="63" t="str">
        <f t="shared" si="139"/>
        <v/>
      </c>
      <c r="CP109" s="121" t="str">
        <f>IF(OR($E109="",$G109=""),"",IF(AND($E$3=6),'Marks Entry 6th'!AW108,IF(AND($E$3=7),'Marks Entry 7th'!AW108,"")))</f>
        <v/>
      </c>
      <c r="CQ109" s="121" t="str">
        <f>IF(OR($E109="",$G109=""),"",IF(AND($E$3=6),'Marks Entry 6th'!AX108,IF(AND($E$3=7),'Marks Entry 7th'!AX108,"")))</f>
        <v/>
      </c>
      <c r="CR109" s="66" t="str">
        <f t="shared" si="140"/>
        <v/>
      </c>
      <c r="CS109" s="63">
        <f t="shared" si="141"/>
        <v>0</v>
      </c>
      <c r="CT109" s="68" t="str">
        <f>IF(OR($E109="",$G109=""),"",IF(AND($E$3=6),'Marks Entry 6th'!AY108,IF(AND($E$3=7),'Marks Entry 7th'!AY108,"")))</f>
        <v/>
      </c>
      <c r="CU109" s="68" t="str">
        <f>IF(OR($E109="",$G109=""),"",IF(AND($E$3=6),'Marks Entry 6th'!AZ108,IF(AND($E$3=7),'Marks Entry 7th'!AZ108,"")))</f>
        <v/>
      </c>
      <c r="CV109" s="66" t="str">
        <f t="shared" si="142"/>
        <v/>
      </c>
      <c r="CW109" s="63" t="str">
        <f t="shared" si="143"/>
        <v/>
      </c>
      <c r="CX109" s="109">
        <f t="shared" si="144"/>
        <v>0</v>
      </c>
      <c r="CY109" s="109" t="str">
        <f t="shared" si="145"/>
        <v/>
      </c>
      <c r="CZ109" s="109" t="str">
        <f t="shared" si="146"/>
        <v/>
      </c>
      <c r="DA109" s="109" t="str">
        <f t="shared" si="147"/>
        <v/>
      </c>
      <c r="DB109" s="109" t="str">
        <f t="shared" si="148"/>
        <v/>
      </c>
      <c r="DC109" s="111" t="str">
        <f t="shared" si="149"/>
        <v/>
      </c>
      <c r="DD109" s="121" t="str">
        <f>IF(OR($E109="",$G109=""),"",IF(AND($E$3=6),'Marks Entry 6th'!BA108,IF(AND($E$3=7),'Marks Entry 7th'!BA108,"")))</f>
        <v/>
      </c>
      <c r="DE109" s="121" t="str">
        <f>IF(OR($E109="",$G109=""),"",IF(AND($E$3=6),'Marks Entry 6th'!BB108,IF(AND($E$3=7),'Marks Entry 7th'!BB108,"")))</f>
        <v/>
      </c>
      <c r="DF109" s="121" t="str">
        <f>IF(OR($E109="",$G109=""),"",IF(AND($E$3=6),'Marks Entry 6th'!BC108,IF(AND($E$3=7),'Marks Entry 7th'!BC108,"")))</f>
        <v/>
      </c>
      <c r="DG109" s="121" t="str">
        <f>IF(OR($E109="",$G109=""),"",IF(AND($E$3=6),'Marks Entry 6th'!BD108,IF(AND($E$3=7),'Marks Entry 7th'!BD108,"")))</f>
        <v/>
      </c>
      <c r="DH109" s="63" t="str">
        <f t="shared" si="150"/>
        <v/>
      </c>
      <c r="DI109" s="121" t="str">
        <f>IF(OR($E109="",$G109=""),"",IF(AND($E$3=6),'Marks Entry 6th'!BE108,IF(AND($E$3=7),'Marks Entry 7th'!BE108,"")))</f>
        <v/>
      </c>
      <c r="DJ109" s="121" t="str">
        <f>IF(OR($E109="",$G109=""),"",IF(AND($E$3=6),'Marks Entry 6th'!BF108,IF(AND($E$3=7),'Marks Entry 7th'!BF108,"")))</f>
        <v/>
      </c>
      <c r="DK109" s="66" t="str">
        <f t="shared" si="151"/>
        <v/>
      </c>
      <c r="DL109" s="63">
        <f t="shared" si="152"/>
        <v>0</v>
      </c>
      <c r="DM109" s="68" t="str">
        <f>IF(OR($E109="",$G109=""),"",IF(AND($E$3=6),'Marks Entry 6th'!BG108,IF(AND($E$3=7),'Marks Entry 7th'!BG108,"")))</f>
        <v/>
      </c>
      <c r="DN109" s="68" t="str">
        <f>IF(OR($E109="",$G109=""),"",IF(AND($E$3=6),'Marks Entry 6th'!BH108,IF(AND($E$3=7),'Marks Entry 7th'!BH108,"")))</f>
        <v/>
      </c>
      <c r="DO109" s="66" t="str">
        <f t="shared" si="153"/>
        <v/>
      </c>
      <c r="DP109" s="63" t="str">
        <f t="shared" si="154"/>
        <v/>
      </c>
      <c r="DQ109" s="109">
        <f t="shared" si="155"/>
        <v>0</v>
      </c>
      <c r="DR109" s="109" t="str">
        <f t="shared" si="156"/>
        <v/>
      </c>
      <c r="DS109" s="109" t="str">
        <f t="shared" si="157"/>
        <v/>
      </c>
      <c r="DT109" s="109" t="str">
        <f t="shared" si="158"/>
        <v/>
      </c>
      <c r="DU109" s="109" t="str">
        <f t="shared" si="159"/>
        <v/>
      </c>
      <c r="DV109" s="111" t="str">
        <f t="shared" si="160"/>
        <v/>
      </c>
      <c r="DW109" s="53" t="str">
        <f>IF(OR($E109="",$G109=""),"",IF(AND($E$3=6),'Marks Entry 6th'!BI108,IF(AND($E$3=7),'Marks Entry 7th'!BI108,"")))</f>
        <v/>
      </c>
      <c r="DX109" s="53" t="str">
        <f>IF(OR($E109="",$G109=""),"",IF(AND($E$3=6),'Marks Entry 6th'!BJ108,IF(AND($E$3=7),'Marks Entry 7th'!BJ108,"")))</f>
        <v/>
      </c>
      <c r="DY109" s="53" t="str">
        <f>IF(OR($E109="",$G109=""),"",IF(AND($E$3=6),'Marks Entry 6th'!BK108,IF(AND($E$3=7),'Marks Entry 7th'!BK108,"")))</f>
        <v/>
      </c>
      <c r="DZ109" s="53" t="str">
        <f>IF(OR($E109="",$G109=""),"",IF(AND($E$3=6),'Marks Entry 6th'!BL108,IF(AND($E$3=7),'Marks Entry 7th'!BL108,"")))</f>
        <v/>
      </c>
      <c r="EA109" s="53" t="str">
        <f>IF(OR($E109="",$G109=""),"",IF(AND($E$3=6),'Marks Entry 6th'!BM108,IF(AND($E$3=7),'Marks Entry 7th'!BM108,"")))</f>
        <v/>
      </c>
      <c r="EB109" s="122" t="str">
        <f t="shared" si="161"/>
        <v/>
      </c>
      <c r="EC109" s="123">
        <f t="shared" si="162"/>
        <v>0</v>
      </c>
      <c r="ED109" s="123" t="str">
        <f t="shared" si="163"/>
        <v/>
      </c>
      <c r="EE109" s="123" t="str">
        <f t="shared" si="164"/>
        <v/>
      </c>
      <c r="EF109" s="110" t="str">
        <f t="shared" si="165"/>
        <v/>
      </c>
      <c r="EG109" s="53" t="str">
        <f>IF(OR($E109="",$G109=""),"",IF(AND($E$3=6),'Marks Entry 6th'!BN108,IF(AND($E$3=7),'Marks Entry 7th'!BN108,"")))</f>
        <v/>
      </c>
      <c r="EH109" s="53" t="str">
        <f>IF(OR($E109="",$G109=""),"",IF(AND($E$3=6),'Marks Entry 6th'!BO108,IF(AND($E$3=7),'Marks Entry 7th'!BO108,"")))</f>
        <v/>
      </c>
      <c r="EI109" s="53" t="str">
        <f>IF(OR($E109="",$G109=""),"",IF(AND($E$3=6),'Marks Entry 6th'!BP108,IF(AND($E$3=7),'Marks Entry 7th'!BP108,"")))</f>
        <v/>
      </c>
      <c r="EJ109" s="53" t="str">
        <f>IF(OR($E109="",$G109=""),"",IF(AND($E$3=6),'Marks Entry 6th'!BQ108,IF(AND($E$3=7),'Marks Entry 7th'!BQ108,"")))</f>
        <v/>
      </c>
      <c r="EK109" s="53" t="str">
        <f>IF(OR($E109="",$G109=""),"",IF(AND($E$3=6),'Marks Entry 6th'!BR108,IF(AND($E$3=7),'Marks Entry 7th'!BR108,"")))</f>
        <v/>
      </c>
      <c r="EL109" s="122" t="str">
        <f t="shared" si="166"/>
        <v/>
      </c>
      <c r="EM109" s="123">
        <f t="shared" si="167"/>
        <v>0</v>
      </c>
      <c r="EN109" s="123" t="str">
        <f t="shared" si="168"/>
        <v/>
      </c>
      <c r="EO109" s="123" t="str">
        <f t="shared" si="169"/>
        <v/>
      </c>
      <c r="EP109" s="110" t="str">
        <f t="shared" si="170"/>
        <v/>
      </c>
      <c r="EQ109" s="53" t="str">
        <f>IF(OR($E109="",$G109=""),"",IF(AND($E$3=6),'Marks Entry 6th'!BS108,IF(AND($E$3=7),'Marks Entry 7th'!BS108,"")))</f>
        <v/>
      </c>
      <c r="ER109" s="53" t="str">
        <f>IF(OR($E109="",$G109=""),"",IF(AND($E$3=6),'Marks Entry 6th'!BT108,IF(AND($E$3=7),'Marks Entry 7th'!BT108,"")))</f>
        <v/>
      </c>
      <c r="ES109" s="53" t="str">
        <f>IF(OR($E109="",$G109=""),"",IF(AND($E$3=6),'Marks Entry 6th'!BU108,IF(AND($E$3=7),'Marks Entry 7th'!BU108,"")))</f>
        <v/>
      </c>
      <c r="ET109" s="53" t="str">
        <f>IF(OR($E109="",$G109=""),"",IF(AND($E$3=6),'Marks Entry 6th'!BV108,IF(AND($E$3=7),'Marks Entry 7th'!BV108,"")))</f>
        <v/>
      </c>
      <c r="EU109" s="53" t="str">
        <f>IF(OR($E109="",$G109=""),"",IF(AND($E$3=6),'Marks Entry 6th'!BW108,IF(AND($E$3=7),'Marks Entry 7th'!BW108,"")))</f>
        <v/>
      </c>
      <c r="EV109" s="122" t="str">
        <f t="shared" si="171"/>
        <v/>
      </c>
      <c r="EW109" s="123">
        <f t="shared" si="172"/>
        <v>0</v>
      </c>
      <c r="EX109" s="123" t="str">
        <f t="shared" si="173"/>
        <v/>
      </c>
      <c r="EY109" s="123" t="str">
        <f t="shared" si="174"/>
        <v/>
      </c>
      <c r="EZ109" s="110" t="str">
        <f t="shared" si="175"/>
        <v/>
      </c>
      <c r="FA109" s="373" t="str">
        <f>IF(OR($E109="",$G109=""),"",IF(AND('Marks Entry 6th'!BX108="",'Marks Entry 7th'!BX108=""),"",IF(AND($E$3=6),'Marks Entry 6th'!BX108,IF(AND($E$3=7),'Marks Entry 7th'!BX108,""))))</f>
        <v/>
      </c>
      <c r="FB109" s="373" t="str">
        <f>IF(OR($E109="",$G109=""),"",IF(AND('Marks Entry 6th'!BY108="",'Marks Entry 7th'!BY108=""),"",IF(AND($E$3=6),'Marks Entry 6th'!BY108,IF(AND($E$3=7),'Marks Entry 7th'!BY108,""))))</f>
        <v/>
      </c>
      <c r="FC109" s="374" t="str">
        <f t="shared" si="176"/>
        <v/>
      </c>
      <c r="FD109" s="110" t="str">
        <f t="shared" si="177"/>
        <v/>
      </c>
      <c r="FE109" s="373" t="str">
        <f>IF(OR($E109="",$G109=""),"",IF(AND('Marks Entry 6th'!BZ108="",'Marks Entry 7th'!BZ108=""),"",IF(AND($E$3=6),'Marks Entry 6th'!BZ108,IF(AND($E$3=7),'Marks Entry 7th'!BZ108,""))))</f>
        <v/>
      </c>
      <c r="FF109" s="373" t="str">
        <f>IF(OR($E109="",$G109=""),"",IF(AND('Marks Entry 6th'!CA108="",'Marks Entry 7th'!CA108=""),"",IF(AND($E$3=6),'Marks Entry 6th'!CA108,IF(AND($E$3=7),'Marks Entry 7th'!CA108,""))))</f>
        <v/>
      </c>
      <c r="FG109" s="374" t="str">
        <f t="shared" si="178"/>
        <v/>
      </c>
      <c r="FH109" s="110" t="str">
        <f t="shared" si="179"/>
        <v/>
      </c>
      <c r="FI109" s="79" t="str">
        <f t="shared" si="180"/>
        <v/>
      </c>
      <c r="FJ109" s="335" t="str">
        <f t="shared" si="181"/>
        <v/>
      </c>
      <c r="FK109" s="85" t="str">
        <f t="shared" si="182"/>
        <v/>
      </c>
      <c r="FL109" s="226" t="str">
        <f t="shared" si="183"/>
        <v/>
      </c>
      <c r="FM109" s="86" t="str">
        <f t="shared" si="184"/>
        <v/>
      </c>
      <c r="FN109" s="334" t="str">
        <f>IFERROR(IF(B109="NSO","NSO",IF(OR(D109="",G109="",F109=""),"",IF(AND(FJ109&gt;=36,'Master sheet'!$D$11="Hindi"),"कक्षा क्रमोन्नत",IF(AND(FJ109&gt;=36,'Master sheet'!$D$11="English"),"Promoted",IF(AND(FJ109&lt;36,'Master sheet'!$D$11="Hindi"),"पुनः परीक्षा","Re-Exam"))))),"")</f>
        <v/>
      </c>
      <c r="FO109" s="54" t="str">
        <f>IF(OR($E109="",$G109=""),"",IF(AND($E$3=6,'Marks Entry 6th'!CB108=""),"",IF(AND($E$3=7,'Marks Entry 7th'!CB108=""),"",IF(AND($E$3=6),'Marks Entry 6th'!CB108,IF(AND($E$3=7),'Marks Entry 7th'!CB108,"")))))</f>
        <v/>
      </c>
      <c r="FP109" s="54" t="str">
        <f>IF(OR($E109="",$G109=""),"",IF(AND($E$3=6,'Marks Entry 6th'!CC108=""),"",IF(AND($E$3=7,'Marks Entry 7th'!CC108=""),"",IF(AND($E$3=6),'Marks Entry 6th'!CC108,IF(AND($E$3=7),'Marks Entry 7th'!CC108,"")))))</f>
        <v/>
      </c>
      <c r="FQ109" s="55"/>
      <c r="FY109" s="57">
        <f>IF(AND($E$3=6),'Marks Entry 6th'!I108,IF(AND($E$3=7),'Marks Entry 7th'!I108,""))</f>
        <v>0</v>
      </c>
      <c r="FZ109" s="57">
        <f t="shared" si="185"/>
        <v>0</v>
      </c>
    </row>
    <row r="110" spans="1:182" ht="18.95" customHeight="1">
      <c r="A110" s="69">
        <v>103</v>
      </c>
      <c r="B110" s="69" t="str">
        <f>IF(OR(FY110=0,FY110=""),"",IF(AND($E$3=6),'Marks Entry 6th'!I109,IF(AND($E$3=7),'Marks Entry 7th'!I109,"")))</f>
        <v/>
      </c>
      <c r="C110" s="70" t="str">
        <f>IF(OR(B110=0,B110=""),"",IF(AND($E$3=6,'Marks Entry 6th'!B109=""),"",IF(AND($E$3=7,'Marks Entry 7th'!B109=""),"",IF(AND($E$3=6,'Marks Entry 6th'!B109),'Marks Entry 6th'!B109,IF(AND($E$3=7),'Marks Entry 7th'!B109,"")))))</f>
        <v/>
      </c>
      <c r="D110" s="70" t="str">
        <f>IF(OR(B110=0,B110=""),"",IF(AND($E$3=6,'Marks Entry 6th'!C109=""),"",IF(AND($E$3=7,'Marks Entry 7th'!C109=""),"",IF(AND($E$3=6),'Marks Entry 6th'!C109,IF(AND($E$3=7),'Marks Entry 7th'!C109,"")))))</f>
        <v/>
      </c>
      <c r="E110" s="307" t="str">
        <f>IF(OR(B110=0,B110=""),"",IF(AND($E$3=6,'Marks Entry 6th'!E109=""),"",IF(AND($E$3=7,'Marks Entry 7th'!E109=""),"",IF(AND($E$3=6),'Marks Entry 6th'!E109,IF(AND($E$3=7),'Marks Entry 7th'!E109,"")))))</f>
        <v/>
      </c>
      <c r="F110" s="70" t="str">
        <f>IF(OR(B110=0,B110=""),"",IF(AND($E$3=6,'Marks Entry 6th'!D109=""),"",IF(AND($E$3=7,'Marks Entry 7th'!D109=""),"",IF(AND($E$3=6),'Marks Entry 6th'!D109,IF(AND($E$3=7),'Marks Entry 7th'!D109,"")))))</f>
        <v/>
      </c>
      <c r="G110" s="306" t="str">
        <f>IF(OR(B110=0,B110=""),"",IF(AND($E$3=6,'Marks Entry 6th'!F109=""),"",IF(AND($E$3=7,'Marks Entry 7th'!F109=""),"",IF(AND($E$3=6),UPPER('Marks Entry 6th'!F109),IF(AND($E$3=7),UPPER('Marks Entry 7th'!F109),"")))))</f>
        <v/>
      </c>
      <c r="H110" s="306" t="str">
        <f>IF(OR(B110=0,B110=""),"",IF(AND($E$3=6,'Marks Entry 6th'!G109=""),"",IF(AND($E$3=7,'Marks Entry 7th'!G109=""),"",IF(AND($E$3=6),UPPER('Marks Entry 6th'!G109),IF(AND($E$3=7),UPPER('Marks Entry 7th'!G109),"")))))</f>
        <v/>
      </c>
      <c r="I110" s="306" t="str">
        <f>IF(OR(B110=0,B110=""),"",IF(AND($E$3=6,'Marks Entry 6th'!H109=""),"",IF(AND($E$3=7,'Marks Entry 7th'!H109=""),"",IF(AND($E$3=6),UPPER('Marks Entry 6th'!H109),IF(AND($E$3=7),UPPER('Marks Entry 7th'!H109),"")))))</f>
        <v/>
      </c>
      <c r="J110" s="65" t="str">
        <f>IF(OR(B110=0,B110=""),"",IF(AND($E$3=6,'Marks Entry 6th'!J109=""),"",IF(AND($E$3=7,'Marks Entry 7th'!J109=""),"",IF(AND($E$3=6),'Marks Entry 6th'!J109,IF(AND($E$3=7),'Marks Entry 7th'!J109,"")))))</f>
        <v/>
      </c>
      <c r="K110" s="65" t="str">
        <f>IF(OR(B110=0,B110=""),"",IF(AND($E$3=6,'Marks Entry 6th'!K109=""),"",IF(AND($E$3=7,'Marks Entry 7th'!K109=""),"",IF(AND($E$3=6),'Marks Entry 6th'!K109,IF(AND($E$3=7),'Marks Entry 7th'!K109,"")))))</f>
        <v/>
      </c>
      <c r="L110" s="121" t="str">
        <f>IF(OR($E110="",$G110=""),"",IF(AND($E$3=6),'Marks Entry 6th'!L109,IF(AND($E$3=7),'Marks Entry 7th'!L109,"")))</f>
        <v/>
      </c>
      <c r="M110" s="121" t="str">
        <f>IF(OR($E110="",$G110=""),"",IF(AND($E$3=6),'Marks Entry 6th'!M109,IF(AND($E$3=7),'Marks Entry 7th'!M109,"")))</f>
        <v/>
      </c>
      <c r="N110" s="121" t="str">
        <f>IF(OR($E110="",$G110=""),"",IF(AND($E$3=6),'Marks Entry 6th'!N109,IF(AND($E$3=7),'Marks Entry 7th'!N109,"")))</f>
        <v/>
      </c>
      <c r="O110" s="121" t="str">
        <f>IF(OR($E110="",$G110=""),"",IF(AND($E$3=6),'Marks Entry 6th'!O109,IF(AND($E$3=7),'Marks Entry 7th'!O109,"")))</f>
        <v/>
      </c>
      <c r="P110" s="63" t="str">
        <f t="shared" si="95"/>
        <v/>
      </c>
      <c r="Q110" s="121" t="str">
        <f>IF(OR($E110="",$G110=""),"",IF(AND($E$3=6),'Marks Entry 6th'!P109,IF(AND($E$3=7),'Marks Entry 7th'!P109,"")))</f>
        <v/>
      </c>
      <c r="R110" s="121" t="str">
        <f>IF(OR($E110="",$G110=""),"",IF(AND($E$3=6),'Marks Entry 6th'!Q109,IF(AND($E$3=7),'Marks Entry 7th'!Q109,"")))</f>
        <v/>
      </c>
      <c r="S110" s="66" t="str">
        <f t="shared" si="96"/>
        <v/>
      </c>
      <c r="T110" s="63">
        <f t="shared" si="97"/>
        <v>0</v>
      </c>
      <c r="U110" s="68" t="str">
        <f>IF(OR($E110="",$G110=""),"",IF(AND($E$3=6),'Marks Entry 6th'!R109,IF(AND($E$3=7),'Marks Entry 7th'!R109,"")))</f>
        <v/>
      </c>
      <c r="V110" s="68" t="str">
        <f>IF(OR($E110="",$G110=""),"",IF(AND($E$3=6),'Marks Entry 6th'!S109,IF(AND($E$3=7),'Marks Entry 7th'!S109,"")))</f>
        <v/>
      </c>
      <c r="W110" s="67" t="str">
        <f t="shared" si="98"/>
        <v/>
      </c>
      <c r="X110" s="63" t="str">
        <f t="shared" si="99"/>
        <v/>
      </c>
      <c r="Y110" s="109">
        <f t="shared" si="100"/>
        <v>0</v>
      </c>
      <c r="Z110" s="109" t="str">
        <f t="shared" si="101"/>
        <v/>
      </c>
      <c r="AA110" s="109" t="str">
        <f t="shared" si="102"/>
        <v/>
      </c>
      <c r="AB110" s="109" t="str">
        <f t="shared" si="103"/>
        <v/>
      </c>
      <c r="AC110" s="109" t="str">
        <f t="shared" si="104"/>
        <v/>
      </c>
      <c r="AD110" s="111" t="str">
        <f t="shared" si="105"/>
        <v/>
      </c>
      <c r="AE110" s="121" t="str">
        <f>IF(OR($E110="",$G110=""),"",IF(AND($E$3=6),'Marks Entry 6th'!T109,IF(AND($E$3=7),'Marks Entry 7th'!T109,"")))</f>
        <v/>
      </c>
      <c r="AF110" s="121" t="str">
        <f>IF(OR($E110="",$G110=""),"",IF(AND($E$3=6),'Marks Entry 6th'!U109,IF(AND($E$3=7),'Marks Entry 7th'!U109,"")))</f>
        <v/>
      </c>
      <c r="AG110" s="121" t="str">
        <f>IF(OR($E110="",$G110=""),"",IF(AND($E$3=6),'Marks Entry 6th'!V109,IF(AND($E$3=7),'Marks Entry 7th'!V109,"")))</f>
        <v/>
      </c>
      <c r="AH110" s="121" t="str">
        <f>IF(OR($E110="",$G110=""),"",IF(AND($E$3=6),'Marks Entry 6th'!W109,IF(AND($E$3=7),'Marks Entry 7th'!W109,"")))</f>
        <v/>
      </c>
      <c r="AI110" s="63" t="str">
        <f t="shared" si="106"/>
        <v/>
      </c>
      <c r="AJ110" s="121" t="str">
        <f>IF(OR($E110="",$G110=""),"",IF(AND($E$3=6),'Marks Entry 6th'!X109,IF(AND($E$3=7),'Marks Entry 7th'!X109,"")))</f>
        <v/>
      </c>
      <c r="AK110" s="121" t="str">
        <f>IF(OR($E110="",$G110=""),"",IF(AND($E$3=6),'Marks Entry 6th'!Y109,IF(AND($E$3=7),'Marks Entry 7th'!Y109,"")))</f>
        <v/>
      </c>
      <c r="AL110" s="66" t="str">
        <f t="shared" si="107"/>
        <v/>
      </c>
      <c r="AM110" s="63">
        <f t="shared" si="108"/>
        <v>0</v>
      </c>
      <c r="AN110" s="68" t="str">
        <f>IF(OR($E110="",$G110=""),"",IF(AND($E$3=6),'Marks Entry 6th'!Z109,IF(AND($E$3=7),'Marks Entry 7th'!Z109,"")))</f>
        <v/>
      </c>
      <c r="AO110" s="68" t="str">
        <f>IF(OR($E110="",$G110=""),"",IF(AND($E$3=6),'Marks Entry 6th'!AA109,IF(AND($E$3=7),'Marks Entry 7th'!AA109,"")))</f>
        <v/>
      </c>
      <c r="AP110" s="66" t="str">
        <f t="shared" si="109"/>
        <v/>
      </c>
      <c r="AQ110" s="63" t="str">
        <f t="shared" si="110"/>
        <v/>
      </c>
      <c r="AR110" s="109">
        <f t="shared" si="111"/>
        <v>0</v>
      </c>
      <c r="AS110" s="109" t="str">
        <f t="shared" si="112"/>
        <v/>
      </c>
      <c r="AT110" s="109" t="str">
        <f t="shared" si="113"/>
        <v/>
      </c>
      <c r="AU110" s="109" t="str">
        <f t="shared" si="114"/>
        <v/>
      </c>
      <c r="AV110" s="109" t="str">
        <f t="shared" si="115"/>
        <v/>
      </c>
      <c r="AW110" s="111" t="str">
        <f t="shared" si="116"/>
        <v/>
      </c>
      <c r="AX110" s="314" t="str">
        <f>IF(OR($E110="",$G110=""),"",IF(AND($E$3=6),'Marks Entry 6th'!AB109,IF(AND($E$3=7),'Marks Entry 7th'!AB109,"")))</f>
        <v/>
      </c>
      <c r="AY110" s="121" t="str">
        <f>IF(OR($E110="",$G110=""),"",IF(AND($E$3=6),'Marks Entry 6th'!AC109,IF(AND($E$3=7),'Marks Entry 7th'!AC109,"")))</f>
        <v/>
      </c>
      <c r="AZ110" s="121" t="str">
        <f>IF(OR($E110="",$G110=""),"",IF(AND($E$3=6),'Marks Entry 6th'!AD109,IF(AND($E$3=7),'Marks Entry 7th'!AD109,"")))</f>
        <v/>
      </c>
      <c r="BA110" s="121" t="str">
        <f>IF(OR($E110="",$G110=""),"",IF(AND($E$3=6),'Marks Entry 6th'!AE109,IF(AND($E$3=7),'Marks Entry 7th'!AE109,"")))</f>
        <v/>
      </c>
      <c r="BB110" s="121" t="str">
        <f>IF(OR($E110="",$G110=""),"",IF(AND($E$3=6),'Marks Entry 6th'!AF109,IF(AND($E$3=7),'Marks Entry 7th'!AF109,"")))</f>
        <v/>
      </c>
      <c r="BC110" s="63" t="str">
        <f t="shared" si="117"/>
        <v/>
      </c>
      <c r="BD110" s="121" t="str">
        <f>IF(OR($E110="",$G110=""),"",IF(AND($E$3=6),'Marks Entry 6th'!AG109,IF(AND($E$3=7),'Marks Entry 7th'!AG109,"")))</f>
        <v/>
      </c>
      <c r="BE110" s="121" t="str">
        <f>IF(OR($E110="",$G110=""),"",IF(AND($E$3=6),'Marks Entry 6th'!AH109,IF(AND($E$3=7),'Marks Entry 7th'!AH109,"")))</f>
        <v/>
      </c>
      <c r="BF110" s="66" t="str">
        <f t="shared" si="118"/>
        <v/>
      </c>
      <c r="BG110" s="63">
        <f t="shared" si="119"/>
        <v>0</v>
      </c>
      <c r="BH110" s="68" t="str">
        <f>IF(OR($E110="",$G110=""),"",IF(AND($E$3=6),'Marks Entry 6th'!AI109,IF(AND($E$3=7),'Marks Entry 7th'!AI109,"")))</f>
        <v/>
      </c>
      <c r="BI110" s="68" t="str">
        <f>IF(OR($E110="",$G110=""),"",IF(AND($E$3=6),'Marks Entry 6th'!AJ109,IF(AND($E$3=7),'Marks Entry 7th'!AJ109,"")))</f>
        <v/>
      </c>
      <c r="BJ110" s="66" t="str">
        <f t="shared" si="120"/>
        <v/>
      </c>
      <c r="BK110" s="63" t="str">
        <f t="shared" si="121"/>
        <v/>
      </c>
      <c r="BL110" s="109">
        <f t="shared" si="122"/>
        <v>0</v>
      </c>
      <c r="BM110" s="109" t="str">
        <f t="shared" si="123"/>
        <v/>
      </c>
      <c r="BN110" s="109" t="str">
        <f t="shared" si="124"/>
        <v/>
      </c>
      <c r="BO110" s="109" t="str">
        <f t="shared" si="125"/>
        <v/>
      </c>
      <c r="BP110" s="109" t="str">
        <f t="shared" si="126"/>
        <v/>
      </c>
      <c r="BQ110" s="111" t="str">
        <f t="shared" si="127"/>
        <v/>
      </c>
      <c r="BR110" s="121" t="str">
        <f>IF(OR($E110="",$G110=""),"",IF(AND($E$3=6),'Marks Entry 6th'!AK109,IF(AND($E$3=7),'Marks Entry 7th'!AK109,"")))</f>
        <v/>
      </c>
      <c r="BS110" s="121" t="str">
        <f>IF(OR($E110="",$G110=""),"",IF(AND($E$3=6),'Marks Entry 6th'!AL109,IF(AND($E$3=7),'Marks Entry 7th'!AL109,"")))</f>
        <v/>
      </c>
      <c r="BT110" s="121" t="str">
        <f>IF(OR($E110="",$G110=""),"",IF(AND($E$3=6),'Marks Entry 6th'!AM109,IF(AND($E$3=7),'Marks Entry 7th'!AM109,"")))</f>
        <v/>
      </c>
      <c r="BU110" s="121" t="str">
        <f>IF(OR($E110="",$G110=""),"",IF(AND($E$3=6),'Marks Entry 6th'!AN109,IF(AND($E$3=7),'Marks Entry 7th'!AN109,"")))</f>
        <v/>
      </c>
      <c r="BV110" s="63" t="str">
        <f t="shared" si="128"/>
        <v/>
      </c>
      <c r="BW110" s="121" t="str">
        <f>IF(OR($E110="",$G110=""),"",IF(AND($E$3=6),'Marks Entry 6th'!AO109,IF(AND($E$3=7),'Marks Entry 7th'!AO109,"")))</f>
        <v/>
      </c>
      <c r="BX110" s="121" t="str">
        <f>IF(OR($E110="",$G110=""),"",IF(AND($E$3=6),'Marks Entry 6th'!AP109,IF(AND($E$3=7),'Marks Entry 7th'!AP109,"")))</f>
        <v/>
      </c>
      <c r="BY110" s="66" t="str">
        <f t="shared" si="129"/>
        <v/>
      </c>
      <c r="BZ110" s="63">
        <f t="shared" si="130"/>
        <v>0</v>
      </c>
      <c r="CA110" s="68" t="str">
        <f>IF(OR($E110="",$G110=""),"",IF(AND($E$3=6),'Marks Entry 6th'!AQ109,IF(AND($E$3=7),'Marks Entry 7th'!AQ109,"")))</f>
        <v/>
      </c>
      <c r="CB110" s="68" t="str">
        <f>IF(OR($E110="",$G110=""),"",IF(AND($E$3=6),'Marks Entry 6th'!AR109,IF(AND($E$3=7),'Marks Entry 7th'!AR109,"")))</f>
        <v/>
      </c>
      <c r="CC110" s="66" t="str">
        <f t="shared" si="131"/>
        <v/>
      </c>
      <c r="CD110" s="63" t="str">
        <f t="shared" si="132"/>
        <v/>
      </c>
      <c r="CE110" s="109">
        <f t="shared" si="133"/>
        <v>0</v>
      </c>
      <c r="CF110" s="109" t="str">
        <f t="shared" si="134"/>
        <v/>
      </c>
      <c r="CG110" s="109" t="str">
        <f t="shared" si="135"/>
        <v/>
      </c>
      <c r="CH110" s="109" t="str">
        <f t="shared" si="136"/>
        <v/>
      </c>
      <c r="CI110" s="109" t="str">
        <f t="shared" si="137"/>
        <v/>
      </c>
      <c r="CJ110" s="111" t="str">
        <f t="shared" si="138"/>
        <v/>
      </c>
      <c r="CK110" s="121" t="str">
        <f>IF(OR($E110="",$G110=""),"",IF(AND($E$3=6),'Marks Entry 6th'!AS109,IF(AND($E$3=7),'Marks Entry 7th'!AS109,"")))</f>
        <v/>
      </c>
      <c r="CL110" s="121" t="str">
        <f>IF(OR($E110="",$G110=""),"",IF(AND($E$3=6),'Marks Entry 6th'!AT109,IF(AND($E$3=7),'Marks Entry 7th'!AT109,"")))</f>
        <v/>
      </c>
      <c r="CM110" s="121" t="str">
        <f>IF(OR($E110="",$G110=""),"",IF(AND($E$3=6),'Marks Entry 6th'!AU109,IF(AND($E$3=7),'Marks Entry 7th'!AU109,"")))</f>
        <v/>
      </c>
      <c r="CN110" s="121" t="str">
        <f>IF(OR($E110="",$G110=""),"",IF(AND($E$3=6),'Marks Entry 6th'!AV109,IF(AND($E$3=7),'Marks Entry 7th'!AV109,"")))</f>
        <v/>
      </c>
      <c r="CO110" s="63" t="str">
        <f t="shared" si="139"/>
        <v/>
      </c>
      <c r="CP110" s="121" t="str">
        <f>IF(OR($E110="",$G110=""),"",IF(AND($E$3=6),'Marks Entry 6th'!AW109,IF(AND($E$3=7),'Marks Entry 7th'!AW109,"")))</f>
        <v/>
      </c>
      <c r="CQ110" s="121" t="str">
        <f>IF(OR($E110="",$G110=""),"",IF(AND($E$3=6),'Marks Entry 6th'!AX109,IF(AND($E$3=7),'Marks Entry 7th'!AX109,"")))</f>
        <v/>
      </c>
      <c r="CR110" s="66" t="str">
        <f t="shared" si="140"/>
        <v/>
      </c>
      <c r="CS110" s="63">
        <f t="shared" si="141"/>
        <v>0</v>
      </c>
      <c r="CT110" s="68" t="str">
        <f>IF(OR($E110="",$G110=""),"",IF(AND($E$3=6),'Marks Entry 6th'!AY109,IF(AND($E$3=7),'Marks Entry 7th'!AY109,"")))</f>
        <v/>
      </c>
      <c r="CU110" s="68" t="str">
        <f>IF(OR($E110="",$G110=""),"",IF(AND($E$3=6),'Marks Entry 6th'!AZ109,IF(AND($E$3=7),'Marks Entry 7th'!AZ109,"")))</f>
        <v/>
      </c>
      <c r="CV110" s="66" t="str">
        <f t="shared" si="142"/>
        <v/>
      </c>
      <c r="CW110" s="63" t="str">
        <f t="shared" si="143"/>
        <v/>
      </c>
      <c r="CX110" s="109">
        <f t="shared" si="144"/>
        <v>0</v>
      </c>
      <c r="CY110" s="109" t="str">
        <f t="shared" si="145"/>
        <v/>
      </c>
      <c r="CZ110" s="109" t="str">
        <f t="shared" si="146"/>
        <v/>
      </c>
      <c r="DA110" s="109" t="str">
        <f t="shared" si="147"/>
        <v/>
      </c>
      <c r="DB110" s="109" t="str">
        <f t="shared" si="148"/>
        <v/>
      </c>
      <c r="DC110" s="111" t="str">
        <f t="shared" si="149"/>
        <v/>
      </c>
      <c r="DD110" s="121" t="str">
        <f>IF(OR($E110="",$G110=""),"",IF(AND($E$3=6),'Marks Entry 6th'!BA109,IF(AND($E$3=7),'Marks Entry 7th'!BA109,"")))</f>
        <v/>
      </c>
      <c r="DE110" s="121" t="str">
        <f>IF(OR($E110="",$G110=""),"",IF(AND($E$3=6),'Marks Entry 6th'!BB109,IF(AND($E$3=7),'Marks Entry 7th'!BB109,"")))</f>
        <v/>
      </c>
      <c r="DF110" s="121" t="str">
        <f>IF(OR($E110="",$G110=""),"",IF(AND($E$3=6),'Marks Entry 6th'!BC109,IF(AND($E$3=7),'Marks Entry 7th'!BC109,"")))</f>
        <v/>
      </c>
      <c r="DG110" s="121" t="str">
        <f>IF(OR($E110="",$G110=""),"",IF(AND($E$3=6),'Marks Entry 6th'!BD109,IF(AND($E$3=7),'Marks Entry 7th'!BD109,"")))</f>
        <v/>
      </c>
      <c r="DH110" s="63" t="str">
        <f t="shared" si="150"/>
        <v/>
      </c>
      <c r="DI110" s="121" t="str">
        <f>IF(OR($E110="",$G110=""),"",IF(AND($E$3=6),'Marks Entry 6th'!BE109,IF(AND($E$3=7),'Marks Entry 7th'!BE109,"")))</f>
        <v/>
      </c>
      <c r="DJ110" s="121" t="str">
        <f>IF(OR($E110="",$G110=""),"",IF(AND($E$3=6),'Marks Entry 6th'!BF109,IF(AND($E$3=7),'Marks Entry 7th'!BF109,"")))</f>
        <v/>
      </c>
      <c r="DK110" s="66" t="str">
        <f t="shared" si="151"/>
        <v/>
      </c>
      <c r="DL110" s="63">
        <f t="shared" si="152"/>
        <v>0</v>
      </c>
      <c r="DM110" s="68" t="str">
        <f>IF(OR($E110="",$G110=""),"",IF(AND($E$3=6),'Marks Entry 6th'!BG109,IF(AND($E$3=7),'Marks Entry 7th'!BG109,"")))</f>
        <v/>
      </c>
      <c r="DN110" s="68" t="str">
        <f>IF(OR($E110="",$G110=""),"",IF(AND($E$3=6),'Marks Entry 6th'!BH109,IF(AND($E$3=7),'Marks Entry 7th'!BH109,"")))</f>
        <v/>
      </c>
      <c r="DO110" s="66" t="str">
        <f t="shared" si="153"/>
        <v/>
      </c>
      <c r="DP110" s="63" t="str">
        <f t="shared" si="154"/>
        <v/>
      </c>
      <c r="DQ110" s="109">
        <f t="shared" si="155"/>
        <v>0</v>
      </c>
      <c r="DR110" s="109" t="str">
        <f t="shared" si="156"/>
        <v/>
      </c>
      <c r="DS110" s="109" t="str">
        <f t="shared" si="157"/>
        <v/>
      </c>
      <c r="DT110" s="109" t="str">
        <f t="shared" si="158"/>
        <v/>
      </c>
      <c r="DU110" s="109" t="str">
        <f t="shared" si="159"/>
        <v/>
      </c>
      <c r="DV110" s="111" t="str">
        <f t="shared" si="160"/>
        <v/>
      </c>
      <c r="DW110" s="53" t="str">
        <f>IF(OR($E110="",$G110=""),"",IF(AND($E$3=6),'Marks Entry 6th'!BI109,IF(AND($E$3=7),'Marks Entry 7th'!BI109,"")))</f>
        <v/>
      </c>
      <c r="DX110" s="53" t="str">
        <f>IF(OR($E110="",$G110=""),"",IF(AND($E$3=6),'Marks Entry 6th'!BJ109,IF(AND($E$3=7),'Marks Entry 7th'!BJ109,"")))</f>
        <v/>
      </c>
      <c r="DY110" s="53" t="str">
        <f>IF(OR($E110="",$G110=""),"",IF(AND($E$3=6),'Marks Entry 6th'!BK109,IF(AND($E$3=7),'Marks Entry 7th'!BK109,"")))</f>
        <v/>
      </c>
      <c r="DZ110" s="53" t="str">
        <f>IF(OR($E110="",$G110=""),"",IF(AND($E$3=6),'Marks Entry 6th'!BL109,IF(AND($E$3=7),'Marks Entry 7th'!BL109,"")))</f>
        <v/>
      </c>
      <c r="EA110" s="53" t="str">
        <f>IF(OR($E110="",$G110=""),"",IF(AND($E$3=6),'Marks Entry 6th'!BM109,IF(AND($E$3=7),'Marks Entry 7th'!BM109,"")))</f>
        <v/>
      </c>
      <c r="EB110" s="122" t="str">
        <f t="shared" si="161"/>
        <v/>
      </c>
      <c r="EC110" s="123">
        <f t="shared" si="162"/>
        <v>0</v>
      </c>
      <c r="ED110" s="123" t="str">
        <f t="shared" si="163"/>
        <v/>
      </c>
      <c r="EE110" s="123" t="str">
        <f t="shared" si="164"/>
        <v/>
      </c>
      <c r="EF110" s="110" t="str">
        <f t="shared" si="165"/>
        <v/>
      </c>
      <c r="EG110" s="53" t="str">
        <f>IF(OR($E110="",$G110=""),"",IF(AND($E$3=6),'Marks Entry 6th'!BN109,IF(AND($E$3=7),'Marks Entry 7th'!BN109,"")))</f>
        <v/>
      </c>
      <c r="EH110" s="53" t="str">
        <f>IF(OR($E110="",$G110=""),"",IF(AND($E$3=6),'Marks Entry 6th'!BO109,IF(AND($E$3=7),'Marks Entry 7th'!BO109,"")))</f>
        <v/>
      </c>
      <c r="EI110" s="53" t="str">
        <f>IF(OR($E110="",$G110=""),"",IF(AND($E$3=6),'Marks Entry 6th'!BP109,IF(AND($E$3=7),'Marks Entry 7th'!BP109,"")))</f>
        <v/>
      </c>
      <c r="EJ110" s="53" t="str">
        <f>IF(OR($E110="",$G110=""),"",IF(AND($E$3=6),'Marks Entry 6th'!BQ109,IF(AND($E$3=7),'Marks Entry 7th'!BQ109,"")))</f>
        <v/>
      </c>
      <c r="EK110" s="53" t="str">
        <f>IF(OR($E110="",$G110=""),"",IF(AND($E$3=6),'Marks Entry 6th'!BR109,IF(AND($E$3=7),'Marks Entry 7th'!BR109,"")))</f>
        <v/>
      </c>
      <c r="EL110" s="122" t="str">
        <f t="shared" si="166"/>
        <v/>
      </c>
      <c r="EM110" s="123">
        <f t="shared" si="167"/>
        <v>0</v>
      </c>
      <c r="EN110" s="123" t="str">
        <f t="shared" si="168"/>
        <v/>
      </c>
      <c r="EO110" s="123" t="str">
        <f t="shared" si="169"/>
        <v/>
      </c>
      <c r="EP110" s="110" t="str">
        <f t="shared" si="170"/>
        <v/>
      </c>
      <c r="EQ110" s="53" t="str">
        <f>IF(OR($E110="",$G110=""),"",IF(AND($E$3=6),'Marks Entry 6th'!BS109,IF(AND($E$3=7),'Marks Entry 7th'!BS109,"")))</f>
        <v/>
      </c>
      <c r="ER110" s="53" t="str">
        <f>IF(OR($E110="",$G110=""),"",IF(AND($E$3=6),'Marks Entry 6th'!BT109,IF(AND($E$3=7),'Marks Entry 7th'!BT109,"")))</f>
        <v/>
      </c>
      <c r="ES110" s="53" t="str">
        <f>IF(OR($E110="",$G110=""),"",IF(AND($E$3=6),'Marks Entry 6th'!BU109,IF(AND($E$3=7),'Marks Entry 7th'!BU109,"")))</f>
        <v/>
      </c>
      <c r="ET110" s="53" t="str">
        <f>IF(OR($E110="",$G110=""),"",IF(AND($E$3=6),'Marks Entry 6th'!BV109,IF(AND($E$3=7),'Marks Entry 7th'!BV109,"")))</f>
        <v/>
      </c>
      <c r="EU110" s="53" t="str">
        <f>IF(OR($E110="",$G110=""),"",IF(AND($E$3=6),'Marks Entry 6th'!BW109,IF(AND($E$3=7),'Marks Entry 7th'!BW109,"")))</f>
        <v/>
      </c>
      <c r="EV110" s="122" t="str">
        <f t="shared" si="171"/>
        <v/>
      </c>
      <c r="EW110" s="123">
        <f t="shared" si="172"/>
        <v>0</v>
      </c>
      <c r="EX110" s="123" t="str">
        <f t="shared" si="173"/>
        <v/>
      </c>
      <c r="EY110" s="123" t="str">
        <f t="shared" si="174"/>
        <v/>
      </c>
      <c r="EZ110" s="110" t="str">
        <f t="shared" si="175"/>
        <v/>
      </c>
      <c r="FA110" s="373" t="str">
        <f>IF(OR($E110="",$G110=""),"",IF(AND('Marks Entry 6th'!BX109="",'Marks Entry 7th'!BX109=""),"",IF(AND($E$3=6),'Marks Entry 6th'!BX109,IF(AND($E$3=7),'Marks Entry 7th'!BX109,""))))</f>
        <v/>
      </c>
      <c r="FB110" s="373" t="str">
        <f>IF(OR($E110="",$G110=""),"",IF(AND('Marks Entry 6th'!BY109="",'Marks Entry 7th'!BY109=""),"",IF(AND($E$3=6),'Marks Entry 6th'!BY109,IF(AND($E$3=7),'Marks Entry 7th'!BY109,""))))</f>
        <v/>
      </c>
      <c r="FC110" s="374" t="str">
        <f t="shared" si="176"/>
        <v/>
      </c>
      <c r="FD110" s="110" t="str">
        <f t="shared" si="177"/>
        <v/>
      </c>
      <c r="FE110" s="373" t="str">
        <f>IF(OR($E110="",$G110=""),"",IF(AND('Marks Entry 6th'!BZ109="",'Marks Entry 7th'!BZ109=""),"",IF(AND($E$3=6),'Marks Entry 6th'!BZ109,IF(AND($E$3=7),'Marks Entry 7th'!BZ109,""))))</f>
        <v/>
      </c>
      <c r="FF110" s="373" t="str">
        <f>IF(OR($E110="",$G110=""),"",IF(AND('Marks Entry 6th'!CA109="",'Marks Entry 7th'!CA109=""),"",IF(AND($E$3=6),'Marks Entry 6th'!CA109,IF(AND($E$3=7),'Marks Entry 7th'!CA109,""))))</f>
        <v/>
      </c>
      <c r="FG110" s="374" t="str">
        <f t="shared" si="178"/>
        <v/>
      </c>
      <c r="FH110" s="110" t="str">
        <f t="shared" si="179"/>
        <v/>
      </c>
      <c r="FI110" s="79" t="str">
        <f t="shared" si="180"/>
        <v/>
      </c>
      <c r="FJ110" s="335" t="str">
        <f t="shared" si="181"/>
        <v/>
      </c>
      <c r="FK110" s="85" t="str">
        <f t="shared" si="182"/>
        <v/>
      </c>
      <c r="FL110" s="226" t="str">
        <f t="shared" si="183"/>
        <v/>
      </c>
      <c r="FM110" s="86" t="str">
        <f t="shared" si="184"/>
        <v/>
      </c>
      <c r="FN110" s="334" t="str">
        <f>IFERROR(IF(B110="NSO","NSO",IF(OR(D110="",G110="",F110=""),"",IF(AND(FJ110&gt;=36,'Master sheet'!$D$11="Hindi"),"कक्षा क्रमोन्नत",IF(AND(FJ110&gt;=36,'Master sheet'!$D$11="English"),"Promoted",IF(AND(FJ110&lt;36,'Master sheet'!$D$11="Hindi"),"पुनः परीक्षा","Re-Exam"))))),"")</f>
        <v/>
      </c>
      <c r="FO110" s="54" t="str">
        <f>IF(OR($E110="",$G110=""),"",IF(AND($E$3=6,'Marks Entry 6th'!CB109=""),"",IF(AND($E$3=7,'Marks Entry 7th'!CB109=""),"",IF(AND($E$3=6),'Marks Entry 6th'!CB109,IF(AND($E$3=7),'Marks Entry 7th'!CB109,"")))))</f>
        <v/>
      </c>
      <c r="FP110" s="54" t="str">
        <f>IF(OR($E110="",$G110=""),"",IF(AND($E$3=6,'Marks Entry 6th'!CC109=""),"",IF(AND($E$3=7,'Marks Entry 7th'!CC109=""),"",IF(AND($E$3=6),'Marks Entry 6th'!CC109,IF(AND($E$3=7),'Marks Entry 7th'!CC109,"")))))</f>
        <v/>
      </c>
      <c r="FQ110" s="55"/>
      <c r="FY110" s="57">
        <f>IF(AND($E$3=6),'Marks Entry 6th'!I109,IF(AND($E$3=7),'Marks Entry 7th'!I109,""))</f>
        <v>0</v>
      </c>
      <c r="FZ110" s="57">
        <f t="shared" si="185"/>
        <v>0</v>
      </c>
    </row>
    <row r="111" spans="1:182" ht="18.95" customHeight="1">
      <c r="A111" s="69">
        <v>104</v>
      </c>
      <c r="B111" s="69" t="str">
        <f>IF(OR(FY111=0,FY111=""),"",IF(AND($E$3=6),'Marks Entry 6th'!I110,IF(AND($E$3=7),'Marks Entry 7th'!I110,"")))</f>
        <v/>
      </c>
      <c r="C111" s="70" t="str">
        <f>IF(OR(B111=0,B111=""),"",IF(AND($E$3=6,'Marks Entry 6th'!B110=""),"",IF(AND($E$3=7,'Marks Entry 7th'!B110=""),"",IF(AND($E$3=6,'Marks Entry 6th'!B110),'Marks Entry 6th'!B110,IF(AND($E$3=7),'Marks Entry 7th'!B110,"")))))</f>
        <v/>
      </c>
      <c r="D111" s="70" t="str">
        <f>IF(OR(B111=0,B111=""),"",IF(AND($E$3=6,'Marks Entry 6th'!C110=""),"",IF(AND($E$3=7,'Marks Entry 7th'!C110=""),"",IF(AND($E$3=6),'Marks Entry 6th'!C110,IF(AND($E$3=7),'Marks Entry 7th'!C110,"")))))</f>
        <v/>
      </c>
      <c r="E111" s="307" t="str">
        <f>IF(OR(B111=0,B111=""),"",IF(AND($E$3=6,'Marks Entry 6th'!E110=""),"",IF(AND($E$3=7,'Marks Entry 7th'!E110=""),"",IF(AND($E$3=6),'Marks Entry 6th'!E110,IF(AND($E$3=7),'Marks Entry 7th'!E110,"")))))</f>
        <v/>
      </c>
      <c r="F111" s="70" t="str">
        <f>IF(OR(B111=0,B111=""),"",IF(AND($E$3=6,'Marks Entry 6th'!D110=""),"",IF(AND($E$3=7,'Marks Entry 7th'!D110=""),"",IF(AND($E$3=6),'Marks Entry 6th'!D110,IF(AND($E$3=7),'Marks Entry 7th'!D110,"")))))</f>
        <v/>
      </c>
      <c r="G111" s="306" t="str">
        <f>IF(OR(B111=0,B111=""),"",IF(AND($E$3=6,'Marks Entry 6th'!F110=""),"",IF(AND($E$3=7,'Marks Entry 7th'!F110=""),"",IF(AND($E$3=6),UPPER('Marks Entry 6th'!F110),IF(AND($E$3=7),UPPER('Marks Entry 7th'!F110),"")))))</f>
        <v/>
      </c>
      <c r="H111" s="306" t="str">
        <f>IF(OR(B111=0,B111=""),"",IF(AND($E$3=6,'Marks Entry 6th'!G110=""),"",IF(AND($E$3=7,'Marks Entry 7th'!G110=""),"",IF(AND($E$3=6),UPPER('Marks Entry 6th'!G110),IF(AND($E$3=7),UPPER('Marks Entry 7th'!G110),"")))))</f>
        <v/>
      </c>
      <c r="I111" s="306" t="str">
        <f>IF(OR(B111=0,B111=""),"",IF(AND($E$3=6,'Marks Entry 6th'!H110=""),"",IF(AND($E$3=7,'Marks Entry 7th'!H110=""),"",IF(AND($E$3=6),UPPER('Marks Entry 6th'!H110),IF(AND($E$3=7),UPPER('Marks Entry 7th'!H110),"")))))</f>
        <v/>
      </c>
      <c r="J111" s="65" t="str">
        <f>IF(OR(B111=0,B111=""),"",IF(AND($E$3=6,'Marks Entry 6th'!J110=""),"",IF(AND($E$3=7,'Marks Entry 7th'!J110=""),"",IF(AND($E$3=6),'Marks Entry 6th'!J110,IF(AND($E$3=7),'Marks Entry 7th'!J110,"")))))</f>
        <v/>
      </c>
      <c r="K111" s="65" t="str">
        <f>IF(OR(B111=0,B111=""),"",IF(AND($E$3=6,'Marks Entry 6th'!K110=""),"",IF(AND($E$3=7,'Marks Entry 7th'!K110=""),"",IF(AND($E$3=6),'Marks Entry 6th'!K110,IF(AND($E$3=7),'Marks Entry 7th'!K110,"")))))</f>
        <v/>
      </c>
      <c r="L111" s="121" t="str">
        <f>IF(OR($E111="",$G111=""),"",IF(AND($E$3=6),'Marks Entry 6th'!L110,IF(AND($E$3=7),'Marks Entry 7th'!L110,"")))</f>
        <v/>
      </c>
      <c r="M111" s="121" t="str">
        <f>IF(OR($E111="",$G111=""),"",IF(AND($E$3=6),'Marks Entry 6th'!M110,IF(AND($E$3=7),'Marks Entry 7th'!M110,"")))</f>
        <v/>
      </c>
      <c r="N111" s="121" t="str">
        <f>IF(OR($E111="",$G111=""),"",IF(AND($E$3=6),'Marks Entry 6th'!N110,IF(AND($E$3=7),'Marks Entry 7th'!N110,"")))</f>
        <v/>
      </c>
      <c r="O111" s="121" t="str">
        <f>IF(OR($E111="",$G111=""),"",IF(AND($E$3=6),'Marks Entry 6th'!O110,IF(AND($E$3=7),'Marks Entry 7th'!O110,"")))</f>
        <v/>
      </c>
      <c r="P111" s="63" t="str">
        <f t="shared" si="95"/>
        <v/>
      </c>
      <c r="Q111" s="121" t="str">
        <f>IF(OR($E111="",$G111=""),"",IF(AND($E$3=6),'Marks Entry 6th'!P110,IF(AND($E$3=7),'Marks Entry 7th'!P110,"")))</f>
        <v/>
      </c>
      <c r="R111" s="121" t="str">
        <f>IF(OR($E111="",$G111=""),"",IF(AND($E$3=6),'Marks Entry 6th'!Q110,IF(AND($E$3=7),'Marks Entry 7th'!Q110,"")))</f>
        <v/>
      </c>
      <c r="S111" s="66" t="str">
        <f t="shared" si="96"/>
        <v/>
      </c>
      <c r="T111" s="63">
        <f t="shared" si="97"/>
        <v>0</v>
      </c>
      <c r="U111" s="68" t="str">
        <f>IF(OR($E111="",$G111=""),"",IF(AND($E$3=6),'Marks Entry 6th'!R110,IF(AND($E$3=7),'Marks Entry 7th'!R110,"")))</f>
        <v/>
      </c>
      <c r="V111" s="68" t="str">
        <f>IF(OR($E111="",$G111=""),"",IF(AND($E$3=6),'Marks Entry 6th'!S110,IF(AND($E$3=7),'Marks Entry 7th'!S110,"")))</f>
        <v/>
      </c>
      <c r="W111" s="67" t="str">
        <f t="shared" si="98"/>
        <v/>
      </c>
      <c r="X111" s="63" t="str">
        <f t="shared" si="99"/>
        <v/>
      </c>
      <c r="Y111" s="109">
        <f t="shared" si="100"/>
        <v>0</v>
      </c>
      <c r="Z111" s="109" t="str">
        <f t="shared" si="101"/>
        <v/>
      </c>
      <c r="AA111" s="109" t="str">
        <f t="shared" si="102"/>
        <v/>
      </c>
      <c r="AB111" s="109" t="str">
        <f t="shared" si="103"/>
        <v/>
      </c>
      <c r="AC111" s="109" t="str">
        <f t="shared" si="104"/>
        <v/>
      </c>
      <c r="AD111" s="111" t="str">
        <f t="shared" si="105"/>
        <v/>
      </c>
      <c r="AE111" s="121" t="str">
        <f>IF(OR($E111="",$G111=""),"",IF(AND($E$3=6),'Marks Entry 6th'!T110,IF(AND($E$3=7),'Marks Entry 7th'!T110,"")))</f>
        <v/>
      </c>
      <c r="AF111" s="121" t="str">
        <f>IF(OR($E111="",$G111=""),"",IF(AND($E$3=6),'Marks Entry 6th'!U110,IF(AND($E$3=7),'Marks Entry 7th'!U110,"")))</f>
        <v/>
      </c>
      <c r="AG111" s="121" t="str">
        <f>IF(OR($E111="",$G111=""),"",IF(AND($E$3=6),'Marks Entry 6th'!V110,IF(AND($E$3=7),'Marks Entry 7th'!V110,"")))</f>
        <v/>
      </c>
      <c r="AH111" s="121" t="str">
        <f>IF(OR($E111="",$G111=""),"",IF(AND($E$3=6),'Marks Entry 6th'!W110,IF(AND($E$3=7),'Marks Entry 7th'!W110,"")))</f>
        <v/>
      </c>
      <c r="AI111" s="63" t="str">
        <f t="shared" si="106"/>
        <v/>
      </c>
      <c r="AJ111" s="121" t="str">
        <f>IF(OR($E111="",$G111=""),"",IF(AND($E$3=6),'Marks Entry 6th'!X110,IF(AND($E$3=7),'Marks Entry 7th'!X110,"")))</f>
        <v/>
      </c>
      <c r="AK111" s="121" t="str">
        <f>IF(OR($E111="",$G111=""),"",IF(AND($E$3=6),'Marks Entry 6th'!Y110,IF(AND($E$3=7),'Marks Entry 7th'!Y110,"")))</f>
        <v/>
      </c>
      <c r="AL111" s="66" t="str">
        <f t="shared" si="107"/>
        <v/>
      </c>
      <c r="AM111" s="63">
        <f t="shared" si="108"/>
        <v>0</v>
      </c>
      <c r="AN111" s="68" t="str">
        <f>IF(OR($E111="",$G111=""),"",IF(AND($E$3=6),'Marks Entry 6th'!Z110,IF(AND($E$3=7),'Marks Entry 7th'!Z110,"")))</f>
        <v/>
      </c>
      <c r="AO111" s="68" t="str">
        <f>IF(OR($E111="",$G111=""),"",IF(AND($E$3=6),'Marks Entry 6th'!AA110,IF(AND($E$3=7),'Marks Entry 7th'!AA110,"")))</f>
        <v/>
      </c>
      <c r="AP111" s="66" t="str">
        <f t="shared" si="109"/>
        <v/>
      </c>
      <c r="AQ111" s="63" t="str">
        <f t="shared" si="110"/>
        <v/>
      </c>
      <c r="AR111" s="109">
        <f t="shared" si="111"/>
        <v>0</v>
      </c>
      <c r="AS111" s="109" t="str">
        <f t="shared" si="112"/>
        <v/>
      </c>
      <c r="AT111" s="109" t="str">
        <f t="shared" si="113"/>
        <v/>
      </c>
      <c r="AU111" s="109" t="str">
        <f t="shared" si="114"/>
        <v/>
      </c>
      <c r="AV111" s="109" t="str">
        <f t="shared" si="115"/>
        <v/>
      </c>
      <c r="AW111" s="111" t="str">
        <f t="shared" si="116"/>
        <v/>
      </c>
      <c r="AX111" s="314" t="str">
        <f>IF(OR($E111="",$G111=""),"",IF(AND($E$3=6),'Marks Entry 6th'!AB110,IF(AND($E$3=7),'Marks Entry 7th'!AB110,"")))</f>
        <v/>
      </c>
      <c r="AY111" s="121" t="str">
        <f>IF(OR($E111="",$G111=""),"",IF(AND($E$3=6),'Marks Entry 6th'!AC110,IF(AND($E$3=7),'Marks Entry 7th'!AC110,"")))</f>
        <v/>
      </c>
      <c r="AZ111" s="121" t="str">
        <f>IF(OR($E111="",$G111=""),"",IF(AND($E$3=6),'Marks Entry 6th'!AD110,IF(AND($E$3=7),'Marks Entry 7th'!AD110,"")))</f>
        <v/>
      </c>
      <c r="BA111" s="121" t="str">
        <f>IF(OR($E111="",$G111=""),"",IF(AND($E$3=6),'Marks Entry 6th'!AE110,IF(AND($E$3=7),'Marks Entry 7th'!AE110,"")))</f>
        <v/>
      </c>
      <c r="BB111" s="121" t="str">
        <f>IF(OR($E111="",$G111=""),"",IF(AND($E$3=6),'Marks Entry 6th'!AF110,IF(AND($E$3=7),'Marks Entry 7th'!AF110,"")))</f>
        <v/>
      </c>
      <c r="BC111" s="63" t="str">
        <f t="shared" si="117"/>
        <v/>
      </c>
      <c r="BD111" s="121" t="str">
        <f>IF(OR($E111="",$G111=""),"",IF(AND($E$3=6),'Marks Entry 6th'!AG110,IF(AND($E$3=7),'Marks Entry 7th'!AG110,"")))</f>
        <v/>
      </c>
      <c r="BE111" s="121" t="str">
        <f>IF(OR($E111="",$G111=""),"",IF(AND($E$3=6),'Marks Entry 6th'!AH110,IF(AND($E$3=7),'Marks Entry 7th'!AH110,"")))</f>
        <v/>
      </c>
      <c r="BF111" s="66" t="str">
        <f t="shared" si="118"/>
        <v/>
      </c>
      <c r="BG111" s="63">
        <f t="shared" si="119"/>
        <v>0</v>
      </c>
      <c r="BH111" s="68" t="str">
        <f>IF(OR($E111="",$G111=""),"",IF(AND($E$3=6),'Marks Entry 6th'!AI110,IF(AND($E$3=7),'Marks Entry 7th'!AI110,"")))</f>
        <v/>
      </c>
      <c r="BI111" s="68" t="str">
        <f>IF(OR($E111="",$G111=""),"",IF(AND($E$3=6),'Marks Entry 6th'!AJ110,IF(AND($E$3=7),'Marks Entry 7th'!AJ110,"")))</f>
        <v/>
      </c>
      <c r="BJ111" s="66" t="str">
        <f t="shared" si="120"/>
        <v/>
      </c>
      <c r="BK111" s="63" t="str">
        <f t="shared" si="121"/>
        <v/>
      </c>
      <c r="BL111" s="109">
        <f t="shared" si="122"/>
        <v>0</v>
      </c>
      <c r="BM111" s="109" t="str">
        <f t="shared" si="123"/>
        <v/>
      </c>
      <c r="BN111" s="109" t="str">
        <f t="shared" si="124"/>
        <v/>
      </c>
      <c r="BO111" s="109" t="str">
        <f t="shared" si="125"/>
        <v/>
      </c>
      <c r="BP111" s="109" t="str">
        <f t="shared" si="126"/>
        <v/>
      </c>
      <c r="BQ111" s="111" t="str">
        <f t="shared" si="127"/>
        <v/>
      </c>
      <c r="BR111" s="121" t="str">
        <f>IF(OR($E111="",$G111=""),"",IF(AND($E$3=6),'Marks Entry 6th'!AK110,IF(AND($E$3=7),'Marks Entry 7th'!AK110,"")))</f>
        <v/>
      </c>
      <c r="BS111" s="121" t="str">
        <f>IF(OR($E111="",$G111=""),"",IF(AND($E$3=6),'Marks Entry 6th'!AL110,IF(AND($E$3=7),'Marks Entry 7th'!AL110,"")))</f>
        <v/>
      </c>
      <c r="BT111" s="121" t="str">
        <f>IF(OR($E111="",$G111=""),"",IF(AND($E$3=6),'Marks Entry 6th'!AM110,IF(AND($E$3=7),'Marks Entry 7th'!AM110,"")))</f>
        <v/>
      </c>
      <c r="BU111" s="121" t="str">
        <f>IF(OR($E111="",$G111=""),"",IF(AND($E$3=6),'Marks Entry 6th'!AN110,IF(AND($E$3=7),'Marks Entry 7th'!AN110,"")))</f>
        <v/>
      </c>
      <c r="BV111" s="63" t="str">
        <f t="shared" si="128"/>
        <v/>
      </c>
      <c r="BW111" s="121" t="str">
        <f>IF(OR($E111="",$G111=""),"",IF(AND($E$3=6),'Marks Entry 6th'!AO110,IF(AND($E$3=7),'Marks Entry 7th'!AO110,"")))</f>
        <v/>
      </c>
      <c r="BX111" s="121" t="str">
        <f>IF(OR($E111="",$G111=""),"",IF(AND($E$3=6),'Marks Entry 6th'!AP110,IF(AND($E$3=7),'Marks Entry 7th'!AP110,"")))</f>
        <v/>
      </c>
      <c r="BY111" s="66" t="str">
        <f t="shared" si="129"/>
        <v/>
      </c>
      <c r="BZ111" s="63">
        <f t="shared" si="130"/>
        <v>0</v>
      </c>
      <c r="CA111" s="68" t="str">
        <f>IF(OR($E111="",$G111=""),"",IF(AND($E$3=6),'Marks Entry 6th'!AQ110,IF(AND($E$3=7),'Marks Entry 7th'!AQ110,"")))</f>
        <v/>
      </c>
      <c r="CB111" s="68" t="str">
        <f>IF(OR($E111="",$G111=""),"",IF(AND($E$3=6),'Marks Entry 6th'!AR110,IF(AND($E$3=7),'Marks Entry 7th'!AR110,"")))</f>
        <v/>
      </c>
      <c r="CC111" s="66" t="str">
        <f t="shared" si="131"/>
        <v/>
      </c>
      <c r="CD111" s="63" t="str">
        <f t="shared" si="132"/>
        <v/>
      </c>
      <c r="CE111" s="109">
        <f t="shared" si="133"/>
        <v>0</v>
      </c>
      <c r="CF111" s="109" t="str">
        <f t="shared" si="134"/>
        <v/>
      </c>
      <c r="CG111" s="109" t="str">
        <f t="shared" si="135"/>
        <v/>
      </c>
      <c r="CH111" s="109" t="str">
        <f t="shared" si="136"/>
        <v/>
      </c>
      <c r="CI111" s="109" t="str">
        <f t="shared" si="137"/>
        <v/>
      </c>
      <c r="CJ111" s="111" t="str">
        <f t="shared" si="138"/>
        <v/>
      </c>
      <c r="CK111" s="121" t="str">
        <f>IF(OR($E111="",$G111=""),"",IF(AND($E$3=6),'Marks Entry 6th'!AS110,IF(AND($E$3=7),'Marks Entry 7th'!AS110,"")))</f>
        <v/>
      </c>
      <c r="CL111" s="121" t="str">
        <f>IF(OR($E111="",$G111=""),"",IF(AND($E$3=6),'Marks Entry 6th'!AT110,IF(AND($E$3=7),'Marks Entry 7th'!AT110,"")))</f>
        <v/>
      </c>
      <c r="CM111" s="121" t="str">
        <f>IF(OR($E111="",$G111=""),"",IF(AND($E$3=6),'Marks Entry 6th'!AU110,IF(AND($E$3=7),'Marks Entry 7th'!AU110,"")))</f>
        <v/>
      </c>
      <c r="CN111" s="121" t="str">
        <f>IF(OR($E111="",$G111=""),"",IF(AND($E$3=6),'Marks Entry 6th'!AV110,IF(AND($E$3=7),'Marks Entry 7th'!AV110,"")))</f>
        <v/>
      </c>
      <c r="CO111" s="63" t="str">
        <f t="shared" si="139"/>
        <v/>
      </c>
      <c r="CP111" s="121" t="str">
        <f>IF(OR($E111="",$G111=""),"",IF(AND($E$3=6),'Marks Entry 6th'!AW110,IF(AND($E$3=7),'Marks Entry 7th'!AW110,"")))</f>
        <v/>
      </c>
      <c r="CQ111" s="121" t="str">
        <f>IF(OR($E111="",$G111=""),"",IF(AND($E$3=6),'Marks Entry 6th'!AX110,IF(AND($E$3=7),'Marks Entry 7th'!AX110,"")))</f>
        <v/>
      </c>
      <c r="CR111" s="66" t="str">
        <f t="shared" si="140"/>
        <v/>
      </c>
      <c r="CS111" s="63">
        <f t="shared" si="141"/>
        <v>0</v>
      </c>
      <c r="CT111" s="68" t="str">
        <f>IF(OR($E111="",$G111=""),"",IF(AND($E$3=6),'Marks Entry 6th'!AY110,IF(AND($E$3=7),'Marks Entry 7th'!AY110,"")))</f>
        <v/>
      </c>
      <c r="CU111" s="68" t="str">
        <f>IF(OR($E111="",$G111=""),"",IF(AND($E$3=6),'Marks Entry 6th'!AZ110,IF(AND($E$3=7),'Marks Entry 7th'!AZ110,"")))</f>
        <v/>
      </c>
      <c r="CV111" s="66" t="str">
        <f t="shared" si="142"/>
        <v/>
      </c>
      <c r="CW111" s="63" t="str">
        <f t="shared" si="143"/>
        <v/>
      </c>
      <c r="CX111" s="109">
        <f t="shared" si="144"/>
        <v>0</v>
      </c>
      <c r="CY111" s="109" t="str">
        <f t="shared" si="145"/>
        <v/>
      </c>
      <c r="CZ111" s="109" t="str">
        <f t="shared" si="146"/>
        <v/>
      </c>
      <c r="DA111" s="109" t="str">
        <f t="shared" si="147"/>
        <v/>
      </c>
      <c r="DB111" s="109" t="str">
        <f t="shared" si="148"/>
        <v/>
      </c>
      <c r="DC111" s="111" t="str">
        <f t="shared" si="149"/>
        <v/>
      </c>
      <c r="DD111" s="121" t="str">
        <f>IF(OR($E111="",$G111=""),"",IF(AND($E$3=6),'Marks Entry 6th'!BA110,IF(AND($E$3=7),'Marks Entry 7th'!BA110,"")))</f>
        <v/>
      </c>
      <c r="DE111" s="121" t="str">
        <f>IF(OR($E111="",$G111=""),"",IF(AND($E$3=6),'Marks Entry 6th'!BB110,IF(AND($E$3=7),'Marks Entry 7th'!BB110,"")))</f>
        <v/>
      </c>
      <c r="DF111" s="121" t="str">
        <f>IF(OR($E111="",$G111=""),"",IF(AND($E$3=6),'Marks Entry 6th'!BC110,IF(AND($E$3=7),'Marks Entry 7th'!BC110,"")))</f>
        <v/>
      </c>
      <c r="DG111" s="121" t="str">
        <f>IF(OR($E111="",$G111=""),"",IF(AND($E$3=6),'Marks Entry 6th'!BD110,IF(AND($E$3=7),'Marks Entry 7th'!BD110,"")))</f>
        <v/>
      </c>
      <c r="DH111" s="63" t="str">
        <f t="shared" si="150"/>
        <v/>
      </c>
      <c r="DI111" s="121" t="str">
        <f>IF(OR($E111="",$G111=""),"",IF(AND($E$3=6),'Marks Entry 6th'!BE110,IF(AND($E$3=7),'Marks Entry 7th'!BE110,"")))</f>
        <v/>
      </c>
      <c r="DJ111" s="121" t="str">
        <f>IF(OR($E111="",$G111=""),"",IF(AND($E$3=6),'Marks Entry 6th'!BF110,IF(AND($E$3=7),'Marks Entry 7th'!BF110,"")))</f>
        <v/>
      </c>
      <c r="DK111" s="66" t="str">
        <f t="shared" si="151"/>
        <v/>
      </c>
      <c r="DL111" s="63">
        <f t="shared" si="152"/>
        <v>0</v>
      </c>
      <c r="DM111" s="68" t="str">
        <f>IF(OR($E111="",$G111=""),"",IF(AND($E$3=6),'Marks Entry 6th'!BG110,IF(AND($E$3=7),'Marks Entry 7th'!BG110,"")))</f>
        <v/>
      </c>
      <c r="DN111" s="68" t="str">
        <f>IF(OR($E111="",$G111=""),"",IF(AND($E$3=6),'Marks Entry 6th'!BH110,IF(AND($E$3=7),'Marks Entry 7th'!BH110,"")))</f>
        <v/>
      </c>
      <c r="DO111" s="66" t="str">
        <f t="shared" si="153"/>
        <v/>
      </c>
      <c r="DP111" s="63" t="str">
        <f t="shared" si="154"/>
        <v/>
      </c>
      <c r="DQ111" s="109">
        <f t="shared" si="155"/>
        <v>0</v>
      </c>
      <c r="DR111" s="109" t="str">
        <f t="shared" si="156"/>
        <v/>
      </c>
      <c r="DS111" s="109" t="str">
        <f t="shared" si="157"/>
        <v/>
      </c>
      <c r="DT111" s="109" t="str">
        <f t="shared" si="158"/>
        <v/>
      </c>
      <c r="DU111" s="109" t="str">
        <f t="shared" si="159"/>
        <v/>
      </c>
      <c r="DV111" s="111" t="str">
        <f t="shared" si="160"/>
        <v/>
      </c>
      <c r="DW111" s="53" t="str">
        <f>IF(OR($E111="",$G111=""),"",IF(AND($E$3=6),'Marks Entry 6th'!BI110,IF(AND($E$3=7),'Marks Entry 7th'!BI110,"")))</f>
        <v/>
      </c>
      <c r="DX111" s="53" t="str">
        <f>IF(OR($E111="",$G111=""),"",IF(AND($E$3=6),'Marks Entry 6th'!BJ110,IF(AND($E$3=7),'Marks Entry 7th'!BJ110,"")))</f>
        <v/>
      </c>
      <c r="DY111" s="53" t="str">
        <f>IF(OR($E111="",$G111=""),"",IF(AND($E$3=6),'Marks Entry 6th'!BK110,IF(AND($E$3=7),'Marks Entry 7th'!BK110,"")))</f>
        <v/>
      </c>
      <c r="DZ111" s="53" t="str">
        <f>IF(OR($E111="",$G111=""),"",IF(AND($E$3=6),'Marks Entry 6th'!BL110,IF(AND($E$3=7),'Marks Entry 7th'!BL110,"")))</f>
        <v/>
      </c>
      <c r="EA111" s="53" t="str">
        <f>IF(OR($E111="",$G111=""),"",IF(AND($E$3=6),'Marks Entry 6th'!BM110,IF(AND($E$3=7),'Marks Entry 7th'!BM110,"")))</f>
        <v/>
      </c>
      <c r="EB111" s="122" t="str">
        <f t="shared" si="161"/>
        <v/>
      </c>
      <c r="EC111" s="123">
        <f t="shared" si="162"/>
        <v>0</v>
      </c>
      <c r="ED111" s="123" t="str">
        <f t="shared" si="163"/>
        <v/>
      </c>
      <c r="EE111" s="123" t="str">
        <f t="shared" si="164"/>
        <v/>
      </c>
      <c r="EF111" s="110" t="str">
        <f t="shared" si="165"/>
        <v/>
      </c>
      <c r="EG111" s="53" t="str">
        <f>IF(OR($E111="",$G111=""),"",IF(AND($E$3=6),'Marks Entry 6th'!BN110,IF(AND($E$3=7),'Marks Entry 7th'!BN110,"")))</f>
        <v/>
      </c>
      <c r="EH111" s="53" t="str">
        <f>IF(OR($E111="",$G111=""),"",IF(AND($E$3=6),'Marks Entry 6th'!BO110,IF(AND($E$3=7),'Marks Entry 7th'!BO110,"")))</f>
        <v/>
      </c>
      <c r="EI111" s="53" t="str">
        <f>IF(OR($E111="",$G111=""),"",IF(AND($E$3=6),'Marks Entry 6th'!BP110,IF(AND($E$3=7),'Marks Entry 7th'!BP110,"")))</f>
        <v/>
      </c>
      <c r="EJ111" s="53" t="str">
        <f>IF(OR($E111="",$G111=""),"",IF(AND($E$3=6),'Marks Entry 6th'!BQ110,IF(AND($E$3=7),'Marks Entry 7th'!BQ110,"")))</f>
        <v/>
      </c>
      <c r="EK111" s="53" t="str">
        <f>IF(OR($E111="",$G111=""),"",IF(AND($E$3=6),'Marks Entry 6th'!BR110,IF(AND($E$3=7),'Marks Entry 7th'!BR110,"")))</f>
        <v/>
      </c>
      <c r="EL111" s="122" t="str">
        <f t="shared" si="166"/>
        <v/>
      </c>
      <c r="EM111" s="123">
        <f t="shared" si="167"/>
        <v>0</v>
      </c>
      <c r="EN111" s="123" t="str">
        <f t="shared" si="168"/>
        <v/>
      </c>
      <c r="EO111" s="123" t="str">
        <f t="shared" si="169"/>
        <v/>
      </c>
      <c r="EP111" s="110" t="str">
        <f t="shared" si="170"/>
        <v/>
      </c>
      <c r="EQ111" s="53" t="str">
        <f>IF(OR($E111="",$G111=""),"",IF(AND($E$3=6),'Marks Entry 6th'!BS110,IF(AND($E$3=7),'Marks Entry 7th'!BS110,"")))</f>
        <v/>
      </c>
      <c r="ER111" s="53" t="str">
        <f>IF(OR($E111="",$G111=""),"",IF(AND($E$3=6),'Marks Entry 6th'!BT110,IF(AND($E$3=7),'Marks Entry 7th'!BT110,"")))</f>
        <v/>
      </c>
      <c r="ES111" s="53" t="str">
        <f>IF(OR($E111="",$G111=""),"",IF(AND($E$3=6),'Marks Entry 6th'!BU110,IF(AND($E$3=7),'Marks Entry 7th'!BU110,"")))</f>
        <v/>
      </c>
      <c r="ET111" s="53" t="str">
        <f>IF(OR($E111="",$G111=""),"",IF(AND($E$3=6),'Marks Entry 6th'!BV110,IF(AND($E$3=7),'Marks Entry 7th'!BV110,"")))</f>
        <v/>
      </c>
      <c r="EU111" s="53" t="str">
        <f>IF(OR($E111="",$G111=""),"",IF(AND($E$3=6),'Marks Entry 6th'!BW110,IF(AND($E$3=7),'Marks Entry 7th'!BW110,"")))</f>
        <v/>
      </c>
      <c r="EV111" s="122" t="str">
        <f t="shared" si="171"/>
        <v/>
      </c>
      <c r="EW111" s="123">
        <f t="shared" si="172"/>
        <v>0</v>
      </c>
      <c r="EX111" s="123" t="str">
        <f t="shared" si="173"/>
        <v/>
      </c>
      <c r="EY111" s="123" t="str">
        <f t="shared" si="174"/>
        <v/>
      </c>
      <c r="EZ111" s="110" t="str">
        <f t="shared" si="175"/>
        <v/>
      </c>
      <c r="FA111" s="373" t="str">
        <f>IF(OR($E111="",$G111=""),"",IF(AND('Marks Entry 6th'!BX110="",'Marks Entry 7th'!BX110=""),"",IF(AND($E$3=6),'Marks Entry 6th'!BX110,IF(AND($E$3=7),'Marks Entry 7th'!BX110,""))))</f>
        <v/>
      </c>
      <c r="FB111" s="373" t="str">
        <f>IF(OR($E111="",$G111=""),"",IF(AND('Marks Entry 6th'!BY110="",'Marks Entry 7th'!BY110=""),"",IF(AND($E$3=6),'Marks Entry 6th'!BY110,IF(AND($E$3=7),'Marks Entry 7th'!BY110,""))))</f>
        <v/>
      </c>
      <c r="FC111" s="374" t="str">
        <f t="shared" si="176"/>
        <v/>
      </c>
      <c r="FD111" s="110" t="str">
        <f t="shared" si="177"/>
        <v/>
      </c>
      <c r="FE111" s="373" t="str">
        <f>IF(OR($E111="",$G111=""),"",IF(AND('Marks Entry 6th'!BZ110="",'Marks Entry 7th'!BZ110=""),"",IF(AND($E$3=6),'Marks Entry 6th'!BZ110,IF(AND($E$3=7),'Marks Entry 7th'!BZ110,""))))</f>
        <v/>
      </c>
      <c r="FF111" s="373" t="str">
        <f>IF(OR($E111="",$G111=""),"",IF(AND('Marks Entry 6th'!CA110="",'Marks Entry 7th'!CA110=""),"",IF(AND($E$3=6),'Marks Entry 6th'!CA110,IF(AND($E$3=7),'Marks Entry 7th'!CA110,""))))</f>
        <v/>
      </c>
      <c r="FG111" s="374" t="str">
        <f t="shared" si="178"/>
        <v/>
      </c>
      <c r="FH111" s="110" t="str">
        <f t="shared" si="179"/>
        <v/>
      </c>
      <c r="FI111" s="79" t="str">
        <f t="shared" si="180"/>
        <v/>
      </c>
      <c r="FJ111" s="335" t="str">
        <f t="shared" si="181"/>
        <v/>
      </c>
      <c r="FK111" s="85" t="str">
        <f t="shared" si="182"/>
        <v/>
      </c>
      <c r="FL111" s="226" t="str">
        <f t="shared" si="183"/>
        <v/>
      </c>
      <c r="FM111" s="86" t="str">
        <f t="shared" si="184"/>
        <v/>
      </c>
      <c r="FN111" s="334" t="str">
        <f>IFERROR(IF(B111="NSO","NSO",IF(OR(D111="",G111="",F111=""),"",IF(AND(FJ111&gt;=36,'Master sheet'!$D$11="Hindi"),"कक्षा क्रमोन्नत",IF(AND(FJ111&gt;=36,'Master sheet'!$D$11="English"),"Promoted",IF(AND(FJ111&lt;36,'Master sheet'!$D$11="Hindi"),"पुनः परीक्षा","Re-Exam"))))),"")</f>
        <v/>
      </c>
      <c r="FO111" s="54" t="str">
        <f>IF(OR($E111="",$G111=""),"",IF(AND($E$3=6,'Marks Entry 6th'!CB110=""),"",IF(AND($E$3=7,'Marks Entry 7th'!CB110=""),"",IF(AND($E$3=6),'Marks Entry 6th'!CB110,IF(AND($E$3=7),'Marks Entry 7th'!CB110,"")))))</f>
        <v/>
      </c>
      <c r="FP111" s="54" t="str">
        <f>IF(OR($E111="",$G111=""),"",IF(AND($E$3=6,'Marks Entry 6th'!CC110=""),"",IF(AND($E$3=7,'Marks Entry 7th'!CC110=""),"",IF(AND($E$3=6),'Marks Entry 6th'!CC110,IF(AND($E$3=7),'Marks Entry 7th'!CC110,"")))))</f>
        <v/>
      </c>
      <c r="FQ111" s="55"/>
      <c r="FY111" s="57">
        <f>IF(AND($E$3=6),'Marks Entry 6th'!I110,IF(AND($E$3=7),'Marks Entry 7th'!I110,""))</f>
        <v>0</v>
      </c>
      <c r="FZ111" s="57">
        <f t="shared" si="185"/>
        <v>0</v>
      </c>
    </row>
    <row r="112" spans="1:182" ht="18.95" customHeight="1">
      <c r="A112" s="69">
        <v>105</v>
      </c>
      <c r="B112" s="69" t="str">
        <f>IF(OR(FY112=0,FY112=""),"",IF(AND($E$3=6),'Marks Entry 6th'!I111,IF(AND($E$3=7),'Marks Entry 7th'!I111,"")))</f>
        <v/>
      </c>
      <c r="C112" s="70" t="str">
        <f>IF(OR(B112=0,B112=""),"",IF(AND($E$3=6,'Marks Entry 6th'!B111=""),"",IF(AND($E$3=7,'Marks Entry 7th'!B111=""),"",IF(AND($E$3=6,'Marks Entry 6th'!B111),'Marks Entry 6th'!B111,IF(AND($E$3=7),'Marks Entry 7th'!B111,"")))))</f>
        <v/>
      </c>
      <c r="D112" s="70" t="str">
        <f>IF(OR(B112=0,B112=""),"",IF(AND($E$3=6,'Marks Entry 6th'!C111=""),"",IF(AND($E$3=7,'Marks Entry 7th'!C111=""),"",IF(AND($E$3=6),'Marks Entry 6th'!C111,IF(AND($E$3=7),'Marks Entry 7th'!C111,"")))))</f>
        <v/>
      </c>
      <c r="E112" s="307" t="str">
        <f>IF(OR(B112=0,B112=""),"",IF(AND($E$3=6,'Marks Entry 6th'!E111=""),"",IF(AND($E$3=7,'Marks Entry 7th'!E111=""),"",IF(AND($E$3=6),'Marks Entry 6th'!E111,IF(AND($E$3=7),'Marks Entry 7th'!E111,"")))))</f>
        <v/>
      </c>
      <c r="F112" s="70" t="str">
        <f>IF(OR(B112=0,B112=""),"",IF(AND($E$3=6,'Marks Entry 6th'!D111=""),"",IF(AND($E$3=7,'Marks Entry 7th'!D111=""),"",IF(AND($E$3=6),'Marks Entry 6th'!D111,IF(AND($E$3=7),'Marks Entry 7th'!D111,"")))))</f>
        <v/>
      </c>
      <c r="G112" s="306" t="str">
        <f>IF(OR(B112=0,B112=""),"",IF(AND($E$3=6,'Marks Entry 6th'!F111=""),"",IF(AND($E$3=7,'Marks Entry 7th'!F111=""),"",IF(AND($E$3=6),UPPER('Marks Entry 6th'!F111),IF(AND($E$3=7),UPPER('Marks Entry 7th'!F111),"")))))</f>
        <v/>
      </c>
      <c r="H112" s="306" t="str">
        <f>IF(OR(B112=0,B112=""),"",IF(AND($E$3=6,'Marks Entry 6th'!G111=""),"",IF(AND($E$3=7,'Marks Entry 7th'!G111=""),"",IF(AND($E$3=6),UPPER('Marks Entry 6th'!G111),IF(AND($E$3=7),UPPER('Marks Entry 7th'!G111),"")))))</f>
        <v/>
      </c>
      <c r="I112" s="306" t="str">
        <f>IF(OR(B112=0,B112=""),"",IF(AND($E$3=6,'Marks Entry 6th'!H111=""),"",IF(AND($E$3=7,'Marks Entry 7th'!H111=""),"",IF(AND($E$3=6),UPPER('Marks Entry 6th'!H111),IF(AND($E$3=7),UPPER('Marks Entry 7th'!H111),"")))))</f>
        <v/>
      </c>
      <c r="J112" s="65" t="str">
        <f>IF(OR(B112=0,B112=""),"",IF(AND($E$3=6,'Marks Entry 6th'!J111=""),"",IF(AND($E$3=7,'Marks Entry 7th'!J111=""),"",IF(AND($E$3=6),'Marks Entry 6th'!J111,IF(AND($E$3=7),'Marks Entry 7th'!J111,"")))))</f>
        <v/>
      </c>
      <c r="K112" s="65" t="str">
        <f>IF(OR(B112=0,B112=""),"",IF(AND($E$3=6,'Marks Entry 6th'!K111=""),"",IF(AND($E$3=7,'Marks Entry 7th'!K111=""),"",IF(AND($E$3=6),'Marks Entry 6th'!K111,IF(AND($E$3=7),'Marks Entry 7th'!K111,"")))))</f>
        <v/>
      </c>
      <c r="L112" s="121" t="str">
        <f>IF(OR($E112="",$G112=""),"",IF(AND($E$3=6),'Marks Entry 6th'!L111,IF(AND($E$3=7),'Marks Entry 7th'!L111,"")))</f>
        <v/>
      </c>
      <c r="M112" s="121" t="str">
        <f>IF(OR($E112="",$G112=""),"",IF(AND($E$3=6),'Marks Entry 6th'!M111,IF(AND($E$3=7),'Marks Entry 7th'!M111,"")))</f>
        <v/>
      </c>
      <c r="N112" s="121" t="str">
        <f>IF(OR($E112="",$G112=""),"",IF(AND($E$3=6),'Marks Entry 6th'!N111,IF(AND($E$3=7),'Marks Entry 7th'!N111,"")))</f>
        <v/>
      </c>
      <c r="O112" s="121" t="str">
        <f>IF(OR($E112="",$G112=""),"",IF(AND($E$3=6),'Marks Entry 6th'!O111,IF(AND($E$3=7),'Marks Entry 7th'!O111,"")))</f>
        <v/>
      </c>
      <c r="P112" s="63" t="str">
        <f t="shared" si="95"/>
        <v/>
      </c>
      <c r="Q112" s="121" t="str">
        <f>IF(OR($E112="",$G112=""),"",IF(AND($E$3=6),'Marks Entry 6th'!P111,IF(AND($E$3=7),'Marks Entry 7th'!P111,"")))</f>
        <v/>
      </c>
      <c r="R112" s="121" t="str">
        <f>IF(OR($E112="",$G112=""),"",IF(AND($E$3=6),'Marks Entry 6th'!Q111,IF(AND($E$3=7),'Marks Entry 7th'!Q111,"")))</f>
        <v/>
      </c>
      <c r="S112" s="66" t="str">
        <f t="shared" si="96"/>
        <v/>
      </c>
      <c r="T112" s="63">
        <f t="shared" si="97"/>
        <v>0</v>
      </c>
      <c r="U112" s="68" t="str">
        <f>IF(OR($E112="",$G112=""),"",IF(AND($E$3=6),'Marks Entry 6th'!R111,IF(AND($E$3=7),'Marks Entry 7th'!R111,"")))</f>
        <v/>
      </c>
      <c r="V112" s="68" t="str">
        <f>IF(OR($E112="",$G112=""),"",IF(AND($E$3=6),'Marks Entry 6th'!S111,IF(AND($E$3=7),'Marks Entry 7th'!S111,"")))</f>
        <v/>
      </c>
      <c r="W112" s="67" t="str">
        <f t="shared" si="98"/>
        <v/>
      </c>
      <c r="X112" s="63" t="str">
        <f t="shared" si="99"/>
        <v/>
      </c>
      <c r="Y112" s="109">
        <f t="shared" si="100"/>
        <v>0</v>
      </c>
      <c r="Z112" s="109" t="str">
        <f t="shared" si="101"/>
        <v/>
      </c>
      <c r="AA112" s="109" t="str">
        <f t="shared" si="102"/>
        <v/>
      </c>
      <c r="AB112" s="109" t="str">
        <f t="shared" si="103"/>
        <v/>
      </c>
      <c r="AC112" s="109" t="str">
        <f t="shared" si="104"/>
        <v/>
      </c>
      <c r="AD112" s="111" t="str">
        <f t="shared" si="105"/>
        <v/>
      </c>
      <c r="AE112" s="121" t="str">
        <f>IF(OR($E112="",$G112=""),"",IF(AND($E$3=6),'Marks Entry 6th'!T111,IF(AND($E$3=7),'Marks Entry 7th'!T111,"")))</f>
        <v/>
      </c>
      <c r="AF112" s="121" t="str">
        <f>IF(OR($E112="",$G112=""),"",IF(AND($E$3=6),'Marks Entry 6th'!U111,IF(AND($E$3=7),'Marks Entry 7th'!U111,"")))</f>
        <v/>
      </c>
      <c r="AG112" s="121" t="str">
        <f>IF(OR($E112="",$G112=""),"",IF(AND($E$3=6),'Marks Entry 6th'!V111,IF(AND($E$3=7),'Marks Entry 7th'!V111,"")))</f>
        <v/>
      </c>
      <c r="AH112" s="121" t="str">
        <f>IF(OR($E112="",$G112=""),"",IF(AND($E$3=6),'Marks Entry 6th'!W111,IF(AND($E$3=7),'Marks Entry 7th'!W111,"")))</f>
        <v/>
      </c>
      <c r="AI112" s="63" t="str">
        <f t="shared" si="106"/>
        <v/>
      </c>
      <c r="AJ112" s="121" t="str">
        <f>IF(OR($E112="",$G112=""),"",IF(AND($E$3=6),'Marks Entry 6th'!X111,IF(AND($E$3=7),'Marks Entry 7th'!X111,"")))</f>
        <v/>
      </c>
      <c r="AK112" s="121" t="str">
        <f>IF(OR($E112="",$G112=""),"",IF(AND($E$3=6),'Marks Entry 6th'!Y111,IF(AND($E$3=7),'Marks Entry 7th'!Y111,"")))</f>
        <v/>
      </c>
      <c r="AL112" s="66" t="str">
        <f t="shared" si="107"/>
        <v/>
      </c>
      <c r="AM112" s="63">
        <f t="shared" si="108"/>
        <v>0</v>
      </c>
      <c r="AN112" s="68" t="str">
        <f>IF(OR($E112="",$G112=""),"",IF(AND($E$3=6),'Marks Entry 6th'!Z111,IF(AND($E$3=7),'Marks Entry 7th'!Z111,"")))</f>
        <v/>
      </c>
      <c r="AO112" s="68" t="str">
        <f>IF(OR($E112="",$G112=""),"",IF(AND($E$3=6),'Marks Entry 6th'!AA111,IF(AND($E$3=7),'Marks Entry 7th'!AA111,"")))</f>
        <v/>
      </c>
      <c r="AP112" s="66" t="str">
        <f t="shared" si="109"/>
        <v/>
      </c>
      <c r="AQ112" s="63" t="str">
        <f t="shared" si="110"/>
        <v/>
      </c>
      <c r="AR112" s="109">
        <f t="shared" si="111"/>
        <v>0</v>
      </c>
      <c r="AS112" s="109" t="str">
        <f t="shared" si="112"/>
        <v/>
      </c>
      <c r="AT112" s="109" t="str">
        <f t="shared" si="113"/>
        <v/>
      </c>
      <c r="AU112" s="109" t="str">
        <f t="shared" si="114"/>
        <v/>
      </c>
      <c r="AV112" s="109" t="str">
        <f t="shared" si="115"/>
        <v/>
      </c>
      <c r="AW112" s="111" t="str">
        <f t="shared" si="116"/>
        <v/>
      </c>
      <c r="AX112" s="314" t="str">
        <f>IF(OR($E112="",$G112=""),"",IF(AND($E$3=6),'Marks Entry 6th'!AB111,IF(AND($E$3=7),'Marks Entry 7th'!AB111,"")))</f>
        <v/>
      </c>
      <c r="AY112" s="121" t="str">
        <f>IF(OR($E112="",$G112=""),"",IF(AND($E$3=6),'Marks Entry 6th'!AC111,IF(AND($E$3=7),'Marks Entry 7th'!AC111,"")))</f>
        <v/>
      </c>
      <c r="AZ112" s="121" t="str">
        <f>IF(OR($E112="",$G112=""),"",IF(AND($E$3=6),'Marks Entry 6th'!AD111,IF(AND($E$3=7),'Marks Entry 7th'!AD111,"")))</f>
        <v/>
      </c>
      <c r="BA112" s="121" t="str">
        <f>IF(OR($E112="",$G112=""),"",IF(AND($E$3=6),'Marks Entry 6th'!AE111,IF(AND($E$3=7),'Marks Entry 7th'!AE111,"")))</f>
        <v/>
      </c>
      <c r="BB112" s="121" t="str">
        <f>IF(OR($E112="",$G112=""),"",IF(AND($E$3=6),'Marks Entry 6th'!AF111,IF(AND($E$3=7),'Marks Entry 7th'!AF111,"")))</f>
        <v/>
      </c>
      <c r="BC112" s="63" t="str">
        <f t="shared" si="117"/>
        <v/>
      </c>
      <c r="BD112" s="121" t="str">
        <f>IF(OR($E112="",$G112=""),"",IF(AND($E$3=6),'Marks Entry 6th'!AG111,IF(AND($E$3=7),'Marks Entry 7th'!AG111,"")))</f>
        <v/>
      </c>
      <c r="BE112" s="121" t="str">
        <f>IF(OR($E112="",$G112=""),"",IF(AND($E$3=6),'Marks Entry 6th'!AH111,IF(AND($E$3=7),'Marks Entry 7th'!AH111,"")))</f>
        <v/>
      </c>
      <c r="BF112" s="66" t="str">
        <f t="shared" si="118"/>
        <v/>
      </c>
      <c r="BG112" s="63">
        <f t="shared" si="119"/>
        <v>0</v>
      </c>
      <c r="BH112" s="68" t="str">
        <f>IF(OR($E112="",$G112=""),"",IF(AND($E$3=6),'Marks Entry 6th'!AI111,IF(AND($E$3=7),'Marks Entry 7th'!AI111,"")))</f>
        <v/>
      </c>
      <c r="BI112" s="68" t="str">
        <f>IF(OR($E112="",$G112=""),"",IF(AND($E$3=6),'Marks Entry 6th'!AJ111,IF(AND($E$3=7),'Marks Entry 7th'!AJ111,"")))</f>
        <v/>
      </c>
      <c r="BJ112" s="66" t="str">
        <f t="shared" si="120"/>
        <v/>
      </c>
      <c r="BK112" s="63" t="str">
        <f t="shared" si="121"/>
        <v/>
      </c>
      <c r="BL112" s="109">
        <f t="shared" si="122"/>
        <v>0</v>
      </c>
      <c r="BM112" s="109" t="str">
        <f t="shared" si="123"/>
        <v/>
      </c>
      <c r="BN112" s="109" t="str">
        <f t="shared" si="124"/>
        <v/>
      </c>
      <c r="BO112" s="109" t="str">
        <f t="shared" si="125"/>
        <v/>
      </c>
      <c r="BP112" s="109" t="str">
        <f t="shared" si="126"/>
        <v/>
      </c>
      <c r="BQ112" s="111" t="str">
        <f t="shared" si="127"/>
        <v/>
      </c>
      <c r="BR112" s="121" t="str">
        <f>IF(OR($E112="",$G112=""),"",IF(AND($E$3=6),'Marks Entry 6th'!AK111,IF(AND($E$3=7),'Marks Entry 7th'!AK111,"")))</f>
        <v/>
      </c>
      <c r="BS112" s="121" t="str">
        <f>IF(OR($E112="",$G112=""),"",IF(AND($E$3=6),'Marks Entry 6th'!AL111,IF(AND($E$3=7),'Marks Entry 7th'!AL111,"")))</f>
        <v/>
      </c>
      <c r="BT112" s="121" t="str">
        <f>IF(OR($E112="",$G112=""),"",IF(AND($E$3=6),'Marks Entry 6th'!AM111,IF(AND($E$3=7),'Marks Entry 7th'!AM111,"")))</f>
        <v/>
      </c>
      <c r="BU112" s="121" t="str">
        <f>IF(OR($E112="",$G112=""),"",IF(AND($E$3=6),'Marks Entry 6th'!AN111,IF(AND($E$3=7),'Marks Entry 7th'!AN111,"")))</f>
        <v/>
      </c>
      <c r="BV112" s="63" t="str">
        <f t="shared" si="128"/>
        <v/>
      </c>
      <c r="BW112" s="121" t="str">
        <f>IF(OR($E112="",$G112=""),"",IF(AND($E$3=6),'Marks Entry 6th'!AO111,IF(AND($E$3=7),'Marks Entry 7th'!AO111,"")))</f>
        <v/>
      </c>
      <c r="BX112" s="121" t="str">
        <f>IF(OR($E112="",$G112=""),"",IF(AND($E$3=6),'Marks Entry 6th'!AP111,IF(AND($E$3=7),'Marks Entry 7th'!AP111,"")))</f>
        <v/>
      </c>
      <c r="BY112" s="66" t="str">
        <f t="shared" si="129"/>
        <v/>
      </c>
      <c r="BZ112" s="63">
        <f t="shared" si="130"/>
        <v>0</v>
      </c>
      <c r="CA112" s="68" t="str">
        <f>IF(OR($E112="",$G112=""),"",IF(AND($E$3=6),'Marks Entry 6th'!AQ111,IF(AND($E$3=7),'Marks Entry 7th'!AQ111,"")))</f>
        <v/>
      </c>
      <c r="CB112" s="68" t="str">
        <f>IF(OR($E112="",$G112=""),"",IF(AND($E$3=6),'Marks Entry 6th'!AR111,IF(AND($E$3=7),'Marks Entry 7th'!AR111,"")))</f>
        <v/>
      </c>
      <c r="CC112" s="66" t="str">
        <f t="shared" si="131"/>
        <v/>
      </c>
      <c r="CD112" s="63" t="str">
        <f t="shared" si="132"/>
        <v/>
      </c>
      <c r="CE112" s="109">
        <f t="shared" si="133"/>
        <v>0</v>
      </c>
      <c r="CF112" s="109" t="str">
        <f t="shared" si="134"/>
        <v/>
      </c>
      <c r="CG112" s="109" t="str">
        <f t="shared" si="135"/>
        <v/>
      </c>
      <c r="CH112" s="109" t="str">
        <f t="shared" si="136"/>
        <v/>
      </c>
      <c r="CI112" s="109" t="str">
        <f t="shared" si="137"/>
        <v/>
      </c>
      <c r="CJ112" s="111" t="str">
        <f t="shared" si="138"/>
        <v/>
      </c>
      <c r="CK112" s="121" t="str">
        <f>IF(OR($E112="",$G112=""),"",IF(AND($E$3=6),'Marks Entry 6th'!AS111,IF(AND($E$3=7),'Marks Entry 7th'!AS111,"")))</f>
        <v/>
      </c>
      <c r="CL112" s="121" t="str">
        <f>IF(OR($E112="",$G112=""),"",IF(AND($E$3=6),'Marks Entry 6th'!AT111,IF(AND($E$3=7),'Marks Entry 7th'!AT111,"")))</f>
        <v/>
      </c>
      <c r="CM112" s="121" t="str">
        <f>IF(OR($E112="",$G112=""),"",IF(AND($E$3=6),'Marks Entry 6th'!AU111,IF(AND($E$3=7),'Marks Entry 7th'!AU111,"")))</f>
        <v/>
      </c>
      <c r="CN112" s="121" t="str">
        <f>IF(OR($E112="",$G112=""),"",IF(AND($E$3=6),'Marks Entry 6th'!AV111,IF(AND($E$3=7),'Marks Entry 7th'!AV111,"")))</f>
        <v/>
      </c>
      <c r="CO112" s="63" t="str">
        <f t="shared" si="139"/>
        <v/>
      </c>
      <c r="CP112" s="121" t="str">
        <f>IF(OR($E112="",$G112=""),"",IF(AND($E$3=6),'Marks Entry 6th'!AW111,IF(AND($E$3=7),'Marks Entry 7th'!AW111,"")))</f>
        <v/>
      </c>
      <c r="CQ112" s="121" t="str">
        <f>IF(OR($E112="",$G112=""),"",IF(AND($E$3=6),'Marks Entry 6th'!AX111,IF(AND($E$3=7),'Marks Entry 7th'!AX111,"")))</f>
        <v/>
      </c>
      <c r="CR112" s="66" t="str">
        <f t="shared" si="140"/>
        <v/>
      </c>
      <c r="CS112" s="63">
        <f t="shared" si="141"/>
        <v>0</v>
      </c>
      <c r="CT112" s="68" t="str">
        <f>IF(OR($E112="",$G112=""),"",IF(AND($E$3=6),'Marks Entry 6th'!AY111,IF(AND($E$3=7),'Marks Entry 7th'!AY111,"")))</f>
        <v/>
      </c>
      <c r="CU112" s="68" t="str">
        <f>IF(OR($E112="",$G112=""),"",IF(AND($E$3=6),'Marks Entry 6th'!AZ111,IF(AND($E$3=7),'Marks Entry 7th'!AZ111,"")))</f>
        <v/>
      </c>
      <c r="CV112" s="66" t="str">
        <f t="shared" si="142"/>
        <v/>
      </c>
      <c r="CW112" s="63" t="str">
        <f t="shared" si="143"/>
        <v/>
      </c>
      <c r="CX112" s="109">
        <f t="shared" si="144"/>
        <v>0</v>
      </c>
      <c r="CY112" s="109" t="str">
        <f t="shared" si="145"/>
        <v/>
      </c>
      <c r="CZ112" s="109" t="str">
        <f t="shared" si="146"/>
        <v/>
      </c>
      <c r="DA112" s="109" t="str">
        <f t="shared" si="147"/>
        <v/>
      </c>
      <c r="DB112" s="109" t="str">
        <f t="shared" si="148"/>
        <v/>
      </c>
      <c r="DC112" s="111" t="str">
        <f t="shared" si="149"/>
        <v/>
      </c>
      <c r="DD112" s="121" t="str">
        <f>IF(OR($E112="",$G112=""),"",IF(AND($E$3=6),'Marks Entry 6th'!BA111,IF(AND($E$3=7),'Marks Entry 7th'!BA111,"")))</f>
        <v/>
      </c>
      <c r="DE112" s="121" t="str">
        <f>IF(OR($E112="",$G112=""),"",IF(AND($E$3=6),'Marks Entry 6th'!BB111,IF(AND($E$3=7),'Marks Entry 7th'!BB111,"")))</f>
        <v/>
      </c>
      <c r="DF112" s="121" t="str">
        <f>IF(OR($E112="",$G112=""),"",IF(AND($E$3=6),'Marks Entry 6th'!BC111,IF(AND($E$3=7),'Marks Entry 7th'!BC111,"")))</f>
        <v/>
      </c>
      <c r="DG112" s="121" t="str">
        <f>IF(OR($E112="",$G112=""),"",IF(AND($E$3=6),'Marks Entry 6th'!BD111,IF(AND($E$3=7),'Marks Entry 7th'!BD111,"")))</f>
        <v/>
      </c>
      <c r="DH112" s="63" t="str">
        <f t="shared" si="150"/>
        <v/>
      </c>
      <c r="DI112" s="121" t="str">
        <f>IF(OR($E112="",$G112=""),"",IF(AND($E$3=6),'Marks Entry 6th'!BE111,IF(AND($E$3=7),'Marks Entry 7th'!BE111,"")))</f>
        <v/>
      </c>
      <c r="DJ112" s="121" t="str">
        <f>IF(OR($E112="",$G112=""),"",IF(AND($E$3=6),'Marks Entry 6th'!BF111,IF(AND($E$3=7),'Marks Entry 7th'!BF111,"")))</f>
        <v/>
      </c>
      <c r="DK112" s="66" t="str">
        <f t="shared" si="151"/>
        <v/>
      </c>
      <c r="DL112" s="63">
        <f t="shared" si="152"/>
        <v>0</v>
      </c>
      <c r="DM112" s="68" t="str">
        <f>IF(OR($E112="",$G112=""),"",IF(AND($E$3=6),'Marks Entry 6th'!BG111,IF(AND($E$3=7),'Marks Entry 7th'!BG111,"")))</f>
        <v/>
      </c>
      <c r="DN112" s="68" t="str">
        <f>IF(OR($E112="",$G112=""),"",IF(AND($E$3=6),'Marks Entry 6th'!BH111,IF(AND($E$3=7),'Marks Entry 7th'!BH111,"")))</f>
        <v/>
      </c>
      <c r="DO112" s="66" t="str">
        <f t="shared" si="153"/>
        <v/>
      </c>
      <c r="DP112" s="63" t="str">
        <f t="shared" si="154"/>
        <v/>
      </c>
      <c r="DQ112" s="109">
        <f t="shared" si="155"/>
        <v>0</v>
      </c>
      <c r="DR112" s="109" t="str">
        <f t="shared" si="156"/>
        <v/>
      </c>
      <c r="DS112" s="109" t="str">
        <f t="shared" si="157"/>
        <v/>
      </c>
      <c r="DT112" s="109" t="str">
        <f t="shared" si="158"/>
        <v/>
      </c>
      <c r="DU112" s="109" t="str">
        <f t="shared" si="159"/>
        <v/>
      </c>
      <c r="DV112" s="111" t="str">
        <f t="shared" si="160"/>
        <v/>
      </c>
      <c r="DW112" s="53" t="str">
        <f>IF(OR($E112="",$G112=""),"",IF(AND($E$3=6),'Marks Entry 6th'!BI111,IF(AND($E$3=7),'Marks Entry 7th'!BI111,"")))</f>
        <v/>
      </c>
      <c r="DX112" s="53" t="str">
        <f>IF(OR($E112="",$G112=""),"",IF(AND($E$3=6),'Marks Entry 6th'!BJ111,IF(AND($E$3=7),'Marks Entry 7th'!BJ111,"")))</f>
        <v/>
      </c>
      <c r="DY112" s="53" t="str">
        <f>IF(OR($E112="",$G112=""),"",IF(AND($E$3=6),'Marks Entry 6th'!BK111,IF(AND($E$3=7),'Marks Entry 7th'!BK111,"")))</f>
        <v/>
      </c>
      <c r="DZ112" s="53" t="str">
        <f>IF(OR($E112="",$G112=""),"",IF(AND($E$3=6),'Marks Entry 6th'!BL111,IF(AND($E$3=7),'Marks Entry 7th'!BL111,"")))</f>
        <v/>
      </c>
      <c r="EA112" s="53" t="str">
        <f>IF(OR($E112="",$G112=""),"",IF(AND($E$3=6),'Marks Entry 6th'!BM111,IF(AND($E$3=7),'Marks Entry 7th'!BM111,"")))</f>
        <v/>
      </c>
      <c r="EB112" s="122" t="str">
        <f t="shared" si="161"/>
        <v/>
      </c>
      <c r="EC112" s="123">
        <f t="shared" si="162"/>
        <v>0</v>
      </c>
      <c r="ED112" s="123" t="str">
        <f t="shared" si="163"/>
        <v/>
      </c>
      <c r="EE112" s="123" t="str">
        <f t="shared" si="164"/>
        <v/>
      </c>
      <c r="EF112" s="110" t="str">
        <f t="shared" si="165"/>
        <v/>
      </c>
      <c r="EG112" s="53" t="str">
        <f>IF(OR($E112="",$G112=""),"",IF(AND($E$3=6),'Marks Entry 6th'!BN111,IF(AND($E$3=7),'Marks Entry 7th'!BN111,"")))</f>
        <v/>
      </c>
      <c r="EH112" s="53" t="str">
        <f>IF(OR($E112="",$G112=""),"",IF(AND($E$3=6),'Marks Entry 6th'!BO111,IF(AND($E$3=7),'Marks Entry 7th'!BO111,"")))</f>
        <v/>
      </c>
      <c r="EI112" s="53" t="str">
        <f>IF(OR($E112="",$G112=""),"",IF(AND($E$3=6),'Marks Entry 6th'!BP111,IF(AND($E$3=7),'Marks Entry 7th'!BP111,"")))</f>
        <v/>
      </c>
      <c r="EJ112" s="53" t="str">
        <f>IF(OR($E112="",$G112=""),"",IF(AND($E$3=6),'Marks Entry 6th'!BQ111,IF(AND($E$3=7),'Marks Entry 7th'!BQ111,"")))</f>
        <v/>
      </c>
      <c r="EK112" s="53" t="str">
        <f>IF(OR($E112="",$G112=""),"",IF(AND($E$3=6),'Marks Entry 6th'!BR111,IF(AND($E$3=7),'Marks Entry 7th'!BR111,"")))</f>
        <v/>
      </c>
      <c r="EL112" s="122" t="str">
        <f t="shared" si="166"/>
        <v/>
      </c>
      <c r="EM112" s="123">
        <f t="shared" si="167"/>
        <v>0</v>
      </c>
      <c r="EN112" s="123" t="str">
        <f t="shared" si="168"/>
        <v/>
      </c>
      <c r="EO112" s="123" t="str">
        <f t="shared" si="169"/>
        <v/>
      </c>
      <c r="EP112" s="110" t="str">
        <f t="shared" si="170"/>
        <v/>
      </c>
      <c r="EQ112" s="53" t="str">
        <f>IF(OR($E112="",$G112=""),"",IF(AND($E$3=6),'Marks Entry 6th'!BS111,IF(AND($E$3=7),'Marks Entry 7th'!BS111,"")))</f>
        <v/>
      </c>
      <c r="ER112" s="53" t="str">
        <f>IF(OR($E112="",$G112=""),"",IF(AND($E$3=6),'Marks Entry 6th'!BT111,IF(AND($E$3=7),'Marks Entry 7th'!BT111,"")))</f>
        <v/>
      </c>
      <c r="ES112" s="53" t="str">
        <f>IF(OR($E112="",$G112=""),"",IF(AND($E$3=6),'Marks Entry 6th'!BU111,IF(AND($E$3=7),'Marks Entry 7th'!BU111,"")))</f>
        <v/>
      </c>
      <c r="ET112" s="53" t="str">
        <f>IF(OR($E112="",$G112=""),"",IF(AND($E$3=6),'Marks Entry 6th'!BV111,IF(AND($E$3=7),'Marks Entry 7th'!BV111,"")))</f>
        <v/>
      </c>
      <c r="EU112" s="53" t="str">
        <f>IF(OR($E112="",$G112=""),"",IF(AND($E$3=6),'Marks Entry 6th'!BW111,IF(AND($E$3=7),'Marks Entry 7th'!BW111,"")))</f>
        <v/>
      </c>
      <c r="EV112" s="122" t="str">
        <f t="shared" si="171"/>
        <v/>
      </c>
      <c r="EW112" s="123">
        <f t="shared" si="172"/>
        <v>0</v>
      </c>
      <c r="EX112" s="123" t="str">
        <f t="shared" si="173"/>
        <v/>
      </c>
      <c r="EY112" s="123" t="str">
        <f t="shared" si="174"/>
        <v/>
      </c>
      <c r="EZ112" s="110" t="str">
        <f t="shared" si="175"/>
        <v/>
      </c>
      <c r="FA112" s="373" t="str">
        <f>IF(OR($E112="",$G112=""),"",IF(AND('Marks Entry 6th'!BX111="",'Marks Entry 7th'!BX111=""),"",IF(AND($E$3=6),'Marks Entry 6th'!BX111,IF(AND($E$3=7),'Marks Entry 7th'!BX111,""))))</f>
        <v/>
      </c>
      <c r="FB112" s="373" t="str">
        <f>IF(OR($E112="",$G112=""),"",IF(AND('Marks Entry 6th'!BY111="",'Marks Entry 7th'!BY111=""),"",IF(AND($E$3=6),'Marks Entry 6th'!BY111,IF(AND($E$3=7),'Marks Entry 7th'!BY111,""))))</f>
        <v/>
      </c>
      <c r="FC112" s="374" t="str">
        <f t="shared" si="176"/>
        <v/>
      </c>
      <c r="FD112" s="110" t="str">
        <f t="shared" si="177"/>
        <v/>
      </c>
      <c r="FE112" s="373" t="str">
        <f>IF(OR($E112="",$G112=""),"",IF(AND('Marks Entry 6th'!BZ111="",'Marks Entry 7th'!BZ111=""),"",IF(AND($E$3=6),'Marks Entry 6th'!BZ111,IF(AND($E$3=7),'Marks Entry 7th'!BZ111,""))))</f>
        <v/>
      </c>
      <c r="FF112" s="373" t="str">
        <f>IF(OR($E112="",$G112=""),"",IF(AND('Marks Entry 6th'!CA111="",'Marks Entry 7th'!CA111=""),"",IF(AND($E$3=6),'Marks Entry 6th'!CA111,IF(AND($E$3=7),'Marks Entry 7th'!CA111,""))))</f>
        <v/>
      </c>
      <c r="FG112" s="374" t="str">
        <f t="shared" si="178"/>
        <v/>
      </c>
      <c r="FH112" s="110" t="str">
        <f t="shared" si="179"/>
        <v/>
      </c>
      <c r="FI112" s="79" t="str">
        <f t="shared" si="180"/>
        <v/>
      </c>
      <c r="FJ112" s="335" t="str">
        <f t="shared" si="181"/>
        <v/>
      </c>
      <c r="FK112" s="85" t="str">
        <f t="shared" si="182"/>
        <v/>
      </c>
      <c r="FL112" s="226" t="str">
        <f t="shared" si="183"/>
        <v/>
      </c>
      <c r="FM112" s="86" t="str">
        <f t="shared" si="184"/>
        <v/>
      </c>
      <c r="FN112" s="334" t="str">
        <f>IFERROR(IF(B112="NSO","NSO",IF(OR(D112="",G112="",F112=""),"",IF(AND(FJ112&gt;=36,'Master sheet'!$D$11="Hindi"),"कक्षा क्रमोन्नत",IF(AND(FJ112&gt;=36,'Master sheet'!$D$11="English"),"Promoted",IF(AND(FJ112&lt;36,'Master sheet'!$D$11="Hindi"),"पुनः परीक्षा","Re-Exam"))))),"")</f>
        <v/>
      </c>
      <c r="FO112" s="54" t="str">
        <f>IF(OR($E112="",$G112=""),"",IF(AND($E$3=6,'Marks Entry 6th'!CB111=""),"",IF(AND($E$3=7,'Marks Entry 7th'!CB111=""),"",IF(AND($E$3=6),'Marks Entry 6th'!CB111,IF(AND($E$3=7),'Marks Entry 7th'!CB111,"")))))</f>
        <v/>
      </c>
      <c r="FP112" s="54" t="str">
        <f>IF(OR($E112="",$G112=""),"",IF(AND($E$3=6,'Marks Entry 6th'!CC111=""),"",IF(AND($E$3=7,'Marks Entry 7th'!CC111=""),"",IF(AND($E$3=6),'Marks Entry 6th'!CC111,IF(AND($E$3=7),'Marks Entry 7th'!CC111,"")))))</f>
        <v/>
      </c>
      <c r="FQ112" s="55"/>
      <c r="FY112" s="57">
        <f>IF(AND($E$3=6),'Marks Entry 6th'!I111,IF(AND($E$3=7),'Marks Entry 7th'!I111,""))</f>
        <v>0</v>
      </c>
      <c r="FZ112" s="57">
        <f t="shared" si="185"/>
        <v>0</v>
      </c>
    </row>
    <row r="113" spans="1:182" ht="18.95" customHeight="1">
      <c r="A113" s="69">
        <v>106</v>
      </c>
      <c r="B113" s="69" t="str">
        <f>IF(OR(FY113=0,FY113=""),"",IF(AND($E$3=6),'Marks Entry 6th'!I112,IF(AND($E$3=7),'Marks Entry 7th'!I112,"")))</f>
        <v/>
      </c>
      <c r="C113" s="70" t="str">
        <f>IF(OR(B113=0,B113=""),"",IF(AND($E$3=6,'Marks Entry 6th'!B112=""),"",IF(AND($E$3=7,'Marks Entry 7th'!B112=""),"",IF(AND($E$3=6,'Marks Entry 6th'!B112),'Marks Entry 6th'!B112,IF(AND($E$3=7),'Marks Entry 7th'!B112,"")))))</f>
        <v/>
      </c>
      <c r="D113" s="70" t="str">
        <f>IF(OR(B113=0,B113=""),"",IF(AND($E$3=6,'Marks Entry 6th'!C112=""),"",IF(AND($E$3=7,'Marks Entry 7th'!C112=""),"",IF(AND($E$3=6),'Marks Entry 6th'!C112,IF(AND($E$3=7),'Marks Entry 7th'!C112,"")))))</f>
        <v/>
      </c>
      <c r="E113" s="307" t="str">
        <f>IF(OR(B113=0,B113=""),"",IF(AND($E$3=6,'Marks Entry 6th'!E112=""),"",IF(AND($E$3=7,'Marks Entry 7th'!E112=""),"",IF(AND($E$3=6),'Marks Entry 6th'!E112,IF(AND($E$3=7),'Marks Entry 7th'!E112,"")))))</f>
        <v/>
      </c>
      <c r="F113" s="70" t="str">
        <f>IF(OR(B113=0,B113=""),"",IF(AND($E$3=6,'Marks Entry 6th'!D112=""),"",IF(AND($E$3=7,'Marks Entry 7th'!D112=""),"",IF(AND($E$3=6),'Marks Entry 6th'!D112,IF(AND($E$3=7),'Marks Entry 7th'!D112,"")))))</f>
        <v/>
      </c>
      <c r="G113" s="306" t="str">
        <f>IF(OR(B113=0,B113=""),"",IF(AND($E$3=6,'Marks Entry 6th'!F112=""),"",IF(AND($E$3=7,'Marks Entry 7th'!F112=""),"",IF(AND($E$3=6),UPPER('Marks Entry 6th'!F112),IF(AND($E$3=7),UPPER('Marks Entry 7th'!F112),"")))))</f>
        <v/>
      </c>
      <c r="H113" s="306" t="str">
        <f>IF(OR(B113=0,B113=""),"",IF(AND($E$3=6,'Marks Entry 6th'!G112=""),"",IF(AND($E$3=7,'Marks Entry 7th'!G112=""),"",IF(AND($E$3=6),UPPER('Marks Entry 6th'!G112),IF(AND($E$3=7),UPPER('Marks Entry 7th'!G112),"")))))</f>
        <v/>
      </c>
      <c r="I113" s="306" t="str">
        <f>IF(OR(B113=0,B113=""),"",IF(AND($E$3=6,'Marks Entry 6th'!H112=""),"",IF(AND($E$3=7,'Marks Entry 7th'!H112=""),"",IF(AND($E$3=6),UPPER('Marks Entry 6th'!H112),IF(AND($E$3=7),UPPER('Marks Entry 7th'!H112),"")))))</f>
        <v/>
      </c>
      <c r="J113" s="65" t="str">
        <f>IF(OR(B113=0,B113=""),"",IF(AND($E$3=6,'Marks Entry 6th'!J112=""),"",IF(AND($E$3=7,'Marks Entry 7th'!J112=""),"",IF(AND($E$3=6),'Marks Entry 6th'!J112,IF(AND($E$3=7),'Marks Entry 7th'!J112,"")))))</f>
        <v/>
      </c>
      <c r="K113" s="65" t="str">
        <f>IF(OR(B113=0,B113=""),"",IF(AND($E$3=6,'Marks Entry 6th'!K112=""),"",IF(AND($E$3=7,'Marks Entry 7th'!K112=""),"",IF(AND($E$3=6),'Marks Entry 6th'!K112,IF(AND($E$3=7),'Marks Entry 7th'!K112,"")))))</f>
        <v/>
      </c>
      <c r="L113" s="121" t="str">
        <f>IF(OR($E113="",$G113=""),"",IF(AND($E$3=6),'Marks Entry 6th'!L112,IF(AND($E$3=7),'Marks Entry 7th'!L112,"")))</f>
        <v/>
      </c>
      <c r="M113" s="121" t="str">
        <f>IF(OR($E113="",$G113=""),"",IF(AND($E$3=6),'Marks Entry 6th'!M112,IF(AND($E$3=7),'Marks Entry 7th'!M112,"")))</f>
        <v/>
      </c>
      <c r="N113" s="121" t="str">
        <f>IF(OR($E113="",$G113=""),"",IF(AND($E$3=6),'Marks Entry 6th'!N112,IF(AND($E$3=7),'Marks Entry 7th'!N112,"")))</f>
        <v/>
      </c>
      <c r="O113" s="121" t="str">
        <f>IF(OR($E113="",$G113=""),"",IF(AND($E$3=6),'Marks Entry 6th'!O112,IF(AND($E$3=7),'Marks Entry 7th'!O112,"")))</f>
        <v/>
      </c>
      <c r="P113" s="63" t="str">
        <f t="shared" si="95"/>
        <v/>
      </c>
      <c r="Q113" s="121" t="str">
        <f>IF(OR($E113="",$G113=""),"",IF(AND($E$3=6),'Marks Entry 6th'!P112,IF(AND($E$3=7),'Marks Entry 7th'!P112,"")))</f>
        <v/>
      </c>
      <c r="R113" s="121" t="str">
        <f>IF(OR($E113="",$G113=""),"",IF(AND($E$3=6),'Marks Entry 6th'!Q112,IF(AND($E$3=7),'Marks Entry 7th'!Q112,"")))</f>
        <v/>
      </c>
      <c r="S113" s="66" t="str">
        <f t="shared" si="96"/>
        <v/>
      </c>
      <c r="T113" s="63">
        <f t="shared" si="97"/>
        <v>0</v>
      </c>
      <c r="U113" s="68" t="str">
        <f>IF(OR($E113="",$G113=""),"",IF(AND($E$3=6),'Marks Entry 6th'!R112,IF(AND($E$3=7),'Marks Entry 7th'!R112,"")))</f>
        <v/>
      </c>
      <c r="V113" s="68" t="str">
        <f>IF(OR($E113="",$G113=""),"",IF(AND($E$3=6),'Marks Entry 6th'!S112,IF(AND($E$3=7),'Marks Entry 7th'!S112,"")))</f>
        <v/>
      </c>
      <c r="W113" s="67" t="str">
        <f t="shared" si="98"/>
        <v/>
      </c>
      <c r="X113" s="63" t="str">
        <f t="shared" si="99"/>
        <v/>
      </c>
      <c r="Y113" s="109">
        <f t="shared" si="100"/>
        <v>0</v>
      </c>
      <c r="Z113" s="109" t="str">
        <f t="shared" si="101"/>
        <v/>
      </c>
      <c r="AA113" s="109" t="str">
        <f t="shared" si="102"/>
        <v/>
      </c>
      <c r="AB113" s="109" t="str">
        <f t="shared" si="103"/>
        <v/>
      </c>
      <c r="AC113" s="109" t="str">
        <f t="shared" si="104"/>
        <v/>
      </c>
      <c r="AD113" s="111" t="str">
        <f t="shared" si="105"/>
        <v/>
      </c>
      <c r="AE113" s="121" t="str">
        <f>IF(OR($E113="",$G113=""),"",IF(AND($E$3=6),'Marks Entry 6th'!T112,IF(AND($E$3=7),'Marks Entry 7th'!T112,"")))</f>
        <v/>
      </c>
      <c r="AF113" s="121" t="str">
        <f>IF(OR($E113="",$G113=""),"",IF(AND($E$3=6),'Marks Entry 6th'!U112,IF(AND($E$3=7),'Marks Entry 7th'!U112,"")))</f>
        <v/>
      </c>
      <c r="AG113" s="121" t="str">
        <f>IF(OR($E113="",$G113=""),"",IF(AND($E$3=6),'Marks Entry 6th'!V112,IF(AND($E$3=7),'Marks Entry 7th'!V112,"")))</f>
        <v/>
      </c>
      <c r="AH113" s="121" t="str">
        <f>IF(OR($E113="",$G113=""),"",IF(AND($E$3=6),'Marks Entry 6th'!W112,IF(AND($E$3=7),'Marks Entry 7th'!W112,"")))</f>
        <v/>
      </c>
      <c r="AI113" s="63" t="str">
        <f t="shared" si="106"/>
        <v/>
      </c>
      <c r="AJ113" s="121" t="str">
        <f>IF(OR($E113="",$G113=""),"",IF(AND($E$3=6),'Marks Entry 6th'!X112,IF(AND($E$3=7),'Marks Entry 7th'!X112,"")))</f>
        <v/>
      </c>
      <c r="AK113" s="121" t="str">
        <f>IF(OR($E113="",$G113=""),"",IF(AND($E$3=6),'Marks Entry 6th'!Y112,IF(AND($E$3=7),'Marks Entry 7th'!Y112,"")))</f>
        <v/>
      </c>
      <c r="AL113" s="66" t="str">
        <f t="shared" si="107"/>
        <v/>
      </c>
      <c r="AM113" s="63">
        <f t="shared" si="108"/>
        <v>0</v>
      </c>
      <c r="AN113" s="68" t="str">
        <f>IF(OR($E113="",$G113=""),"",IF(AND($E$3=6),'Marks Entry 6th'!Z112,IF(AND($E$3=7),'Marks Entry 7th'!Z112,"")))</f>
        <v/>
      </c>
      <c r="AO113" s="68" t="str">
        <f>IF(OR($E113="",$G113=""),"",IF(AND($E$3=6),'Marks Entry 6th'!AA112,IF(AND($E$3=7),'Marks Entry 7th'!AA112,"")))</f>
        <v/>
      </c>
      <c r="AP113" s="66" t="str">
        <f t="shared" si="109"/>
        <v/>
      </c>
      <c r="AQ113" s="63" t="str">
        <f t="shared" si="110"/>
        <v/>
      </c>
      <c r="AR113" s="109">
        <f t="shared" si="111"/>
        <v>0</v>
      </c>
      <c r="AS113" s="109" t="str">
        <f t="shared" si="112"/>
        <v/>
      </c>
      <c r="AT113" s="109" t="str">
        <f t="shared" si="113"/>
        <v/>
      </c>
      <c r="AU113" s="109" t="str">
        <f t="shared" si="114"/>
        <v/>
      </c>
      <c r="AV113" s="109" t="str">
        <f t="shared" si="115"/>
        <v/>
      </c>
      <c r="AW113" s="111" t="str">
        <f t="shared" si="116"/>
        <v/>
      </c>
      <c r="AX113" s="314" t="str">
        <f>IF(OR($E113="",$G113=""),"",IF(AND($E$3=6),'Marks Entry 6th'!AB112,IF(AND($E$3=7),'Marks Entry 7th'!AB112,"")))</f>
        <v/>
      </c>
      <c r="AY113" s="121" t="str">
        <f>IF(OR($E113="",$G113=""),"",IF(AND($E$3=6),'Marks Entry 6th'!AC112,IF(AND($E$3=7),'Marks Entry 7th'!AC112,"")))</f>
        <v/>
      </c>
      <c r="AZ113" s="121" t="str">
        <f>IF(OR($E113="",$G113=""),"",IF(AND($E$3=6),'Marks Entry 6th'!AD112,IF(AND($E$3=7),'Marks Entry 7th'!AD112,"")))</f>
        <v/>
      </c>
      <c r="BA113" s="121" t="str">
        <f>IF(OR($E113="",$G113=""),"",IF(AND($E$3=6),'Marks Entry 6th'!AE112,IF(AND($E$3=7),'Marks Entry 7th'!AE112,"")))</f>
        <v/>
      </c>
      <c r="BB113" s="121" t="str">
        <f>IF(OR($E113="",$G113=""),"",IF(AND($E$3=6),'Marks Entry 6th'!AF112,IF(AND($E$3=7),'Marks Entry 7th'!AF112,"")))</f>
        <v/>
      </c>
      <c r="BC113" s="63" t="str">
        <f t="shared" si="117"/>
        <v/>
      </c>
      <c r="BD113" s="121" t="str">
        <f>IF(OR($E113="",$G113=""),"",IF(AND($E$3=6),'Marks Entry 6th'!AG112,IF(AND($E$3=7),'Marks Entry 7th'!AG112,"")))</f>
        <v/>
      </c>
      <c r="BE113" s="121" t="str">
        <f>IF(OR($E113="",$G113=""),"",IF(AND($E$3=6),'Marks Entry 6th'!AH112,IF(AND($E$3=7),'Marks Entry 7th'!AH112,"")))</f>
        <v/>
      </c>
      <c r="BF113" s="66" t="str">
        <f t="shared" si="118"/>
        <v/>
      </c>
      <c r="BG113" s="63">
        <f t="shared" si="119"/>
        <v>0</v>
      </c>
      <c r="BH113" s="68" t="str">
        <f>IF(OR($E113="",$G113=""),"",IF(AND($E$3=6),'Marks Entry 6th'!AI112,IF(AND($E$3=7),'Marks Entry 7th'!AI112,"")))</f>
        <v/>
      </c>
      <c r="BI113" s="68" t="str">
        <f>IF(OR($E113="",$G113=""),"",IF(AND($E$3=6),'Marks Entry 6th'!AJ112,IF(AND($E$3=7),'Marks Entry 7th'!AJ112,"")))</f>
        <v/>
      </c>
      <c r="BJ113" s="66" t="str">
        <f t="shared" si="120"/>
        <v/>
      </c>
      <c r="BK113" s="63" t="str">
        <f t="shared" si="121"/>
        <v/>
      </c>
      <c r="BL113" s="109">
        <f t="shared" si="122"/>
        <v>0</v>
      </c>
      <c r="BM113" s="109" t="str">
        <f t="shared" si="123"/>
        <v/>
      </c>
      <c r="BN113" s="109" t="str">
        <f t="shared" si="124"/>
        <v/>
      </c>
      <c r="BO113" s="109" t="str">
        <f t="shared" si="125"/>
        <v/>
      </c>
      <c r="BP113" s="109" t="str">
        <f t="shared" si="126"/>
        <v/>
      </c>
      <c r="BQ113" s="111" t="str">
        <f t="shared" si="127"/>
        <v/>
      </c>
      <c r="BR113" s="121" t="str">
        <f>IF(OR($E113="",$G113=""),"",IF(AND($E$3=6),'Marks Entry 6th'!AK112,IF(AND($E$3=7),'Marks Entry 7th'!AK112,"")))</f>
        <v/>
      </c>
      <c r="BS113" s="121" t="str">
        <f>IF(OR($E113="",$G113=""),"",IF(AND($E$3=6),'Marks Entry 6th'!AL112,IF(AND($E$3=7),'Marks Entry 7th'!AL112,"")))</f>
        <v/>
      </c>
      <c r="BT113" s="121" t="str">
        <f>IF(OR($E113="",$G113=""),"",IF(AND($E$3=6),'Marks Entry 6th'!AM112,IF(AND($E$3=7),'Marks Entry 7th'!AM112,"")))</f>
        <v/>
      </c>
      <c r="BU113" s="121" t="str">
        <f>IF(OR($E113="",$G113=""),"",IF(AND($E$3=6),'Marks Entry 6th'!AN112,IF(AND($E$3=7),'Marks Entry 7th'!AN112,"")))</f>
        <v/>
      </c>
      <c r="BV113" s="63" t="str">
        <f t="shared" si="128"/>
        <v/>
      </c>
      <c r="BW113" s="121" t="str">
        <f>IF(OR($E113="",$G113=""),"",IF(AND($E$3=6),'Marks Entry 6th'!AO112,IF(AND($E$3=7),'Marks Entry 7th'!AO112,"")))</f>
        <v/>
      </c>
      <c r="BX113" s="121" t="str">
        <f>IF(OR($E113="",$G113=""),"",IF(AND($E$3=6),'Marks Entry 6th'!AP112,IF(AND($E$3=7),'Marks Entry 7th'!AP112,"")))</f>
        <v/>
      </c>
      <c r="BY113" s="66" t="str">
        <f t="shared" si="129"/>
        <v/>
      </c>
      <c r="BZ113" s="63">
        <f t="shared" si="130"/>
        <v>0</v>
      </c>
      <c r="CA113" s="68" t="str">
        <f>IF(OR($E113="",$G113=""),"",IF(AND($E$3=6),'Marks Entry 6th'!AQ112,IF(AND($E$3=7),'Marks Entry 7th'!AQ112,"")))</f>
        <v/>
      </c>
      <c r="CB113" s="68" t="str">
        <f>IF(OR($E113="",$G113=""),"",IF(AND($E$3=6),'Marks Entry 6th'!AR112,IF(AND($E$3=7),'Marks Entry 7th'!AR112,"")))</f>
        <v/>
      </c>
      <c r="CC113" s="66" t="str">
        <f t="shared" si="131"/>
        <v/>
      </c>
      <c r="CD113" s="63" t="str">
        <f t="shared" si="132"/>
        <v/>
      </c>
      <c r="CE113" s="109">
        <f t="shared" si="133"/>
        <v>0</v>
      </c>
      <c r="CF113" s="109" t="str">
        <f t="shared" si="134"/>
        <v/>
      </c>
      <c r="CG113" s="109" t="str">
        <f t="shared" si="135"/>
        <v/>
      </c>
      <c r="CH113" s="109" t="str">
        <f t="shared" si="136"/>
        <v/>
      </c>
      <c r="CI113" s="109" t="str">
        <f t="shared" si="137"/>
        <v/>
      </c>
      <c r="CJ113" s="111" t="str">
        <f t="shared" si="138"/>
        <v/>
      </c>
      <c r="CK113" s="121" t="str">
        <f>IF(OR($E113="",$G113=""),"",IF(AND($E$3=6),'Marks Entry 6th'!AS112,IF(AND($E$3=7),'Marks Entry 7th'!AS112,"")))</f>
        <v/>
      </c>
      <c r="CL113" s="121" t="str">
        <f>IF(OR($E113="",$G113=""),"",IF(AND($E$3=6),'Marks Entry 6th'!AT112,IF(AND($E$3=7),'Marks Entry 7th'!AT112,"")))</f>
        <v/>
      </c>
      <c r="CM113" s="121" t="str">
        <f>IF(OR($E113="",$G113=""),"",IF(AND($E$3=6),'Marks Entry 6th'!AU112,IF(AND($E$3=7),'Marks Entry 7th'!AU112,"")))</f>
        <v/>
      </c>
      <c r="CN113" s="121" t="str">
        <f>IF(OR($E113="",$G113=""),"",IF(AND($E$3=6),'Marks Entry 6th'!AV112,IF(AND($E$3=7),'Marks Entry 7th'!AV112,"")))</f>
        <v/>
      </c>
      <c r="CO113" s="63" t="str">
        <f t="shared" si="139"/>
        <v/>
      </c>
      <c r="CP113" s="121" t="str">
        <f>IF(OR($E113="",$G113=""),"",IF(AND($E$3=6),'Marks Entry 6th'!AW112,IF(AND($E$3=7),'Marks Entry 7th'!AW112,"")))</f>
        <v/>
      </c>
      <c r="CQ113" s="121" t="str">
        <f>IF(OR($E113="",$G113=""),"",IF(AND($E$3=6),'Marks Entry 6th'!AX112,IF(AND($E$3=7),'Marks Entry 7th'!AX112,"")))</f>
        <v/>
      </c>
      <c r="CR113" s="66" t="str">
        <f t="shared" si="140"/>
        <v/>
      </c>
      <c r="CS113" s="63">
        <f t="shared" si="141"/>
        <v>0</v>
      </c>
      <c r="CT113" s="68" t="str">
        <f>IF(OR($E113="",$G113=""),"",IF(AND($E$3=6),'Marks Entry 6th'!AY112,IF(AND($E$3=7),'Marks Entry 7th'!AY112,"")))</f>
        <v/>
      </c>
      <c r="CU113" s="68" t="str">
        <f>IF(OR($E113="",$G113=""),"",IF(AND($E$3=6),'Marks Entry 6th'!AZ112,IF(AND($E$3=7),'Marks Entry 7th'!AZ112,"")))</f>
        <v/>
      </c>
      <c r="CV113" s="66" t="str">
        <f t="shared" si="142"/>
        <v/>
      </c>
      <c r="CW113" s="63" t="str">
        <f t="shared" si="143"/>
        <v/>
      </c>
      <c r="CX113" s="109">
        <f t="shared" si="144"/>
        <v>0</v>
      </c>
      <c r="CY113" s="109" t="str">
        <f t="shared" si="145"/>
        <v/>
      </c>
      <c r="CZ113" s="109" t="str">
        <f t="shared" si="146"/>
        <v/>
      </c>
      <c r="DA113" s="109" t="str">
        <f t="shared" si="147"/>
        <v/>
      </c>
      <c r="DB113" s="109" t="str">
        <f t="shared" si="148"/>
        <v/>
      </c>
      <c r="DC113" s="111" t="str">
        <f t="shared" si="149"/>
        <v/>
      </c>
      <c r="DD113" s="121" t="str">
        <f>IF(OR($E113="",$G113=""),"",IF(AND($E$3=6),'Marks Entry 6th'!BA112,IF(AND($E$3=7),'Marks Entry 7th'!BA112,"")))</f>
        <v/>
      </c>
      <c r="DE113" s="121" t="str">
        <f>IF(OR($E113="",$G113=""),"",IF(AND($E$3=6),'Marks Entry 6th'!BB112,IF(AND($E$3=7),'Marks Entry 7th'!BB112,"")))</f>
        <v/>
      </c>
      <c r="DF113" s="121" t="str">
        <f>IF(OR($E113="",$G113=""),"",IF(AND($E$3=6),'Marks Entry 6th'!BC112,IF(AND($E$3=7),'Marks Entry 7th'!BC112,"")))</f>
        <v/>
      </c>
      <c r="DG113" s="121" t="str">
        <f>IF(OR($E113="",$G113=""),"",IF(AND($E$3=6),'Marks Entry 6th'!BD112,IF(AND($E$3=7),'Marks Entry 7th'!BD112,"")))</f>
        <v/>
      </c>
      <c r="DH113" s="63" t="str">
        <f t="shared" si="150"/>
        <v/>
      </c>
      <c r="DI113" s="121" t="str">
        <f>IF(OR($E113="",$G113=""),"",IF(AND($E$3=6),'Marks Entry 6th'!BE112,IF(AND($E$3=7),'Marks Entry 7th'!BE112,"")))</f>
        <v/>
      </c>
      <c r="DJ113" s="121" t="str">
        <f>IF(OR($E113="",$G113=""),"",IF(AND($E$3=6),'Marks Entry 6th'!BF112,IF(AND($E$3=7),'Marks Entry 7th'!BF112,"")))</f>
        <v/>
      </c>
      <c r="DK113" s="66" t="str">
        <f t="shared" si="151"/>
        <v/>
      </c>
      <c r="DL113" s="63">
        <f t="shared" si="152"/>
        <v>0</v>
      </c>
      <c r="DM113" s="68" t="str">
        <f>IF(OR($E113="",$G113=""),"",IF(AND($E$3=6),'Marks Entry 6th'!BG112,IF(AND($E$3=7),'Marks Entry 7th'!BG112,"")))</f>
        <v/>
      </c>
      <c r="DN113" s="68" t="str">
        <f>IF(OR($E113="",$G113=""),"",IF(AND($E$3=6),'Marks Entry 6th'!BH112,IF(AND($E$3=7),'Marks Entry 7th'!BH112,"")))</f>
        <v/>
      </c>
      <c r="DO113" s="66" t="str">
        <f t="shared" si="153"/>
        <v/>
      </c>
      <c r="DP113" s="63" t="str">
        <f t="shared" si="154"/>
        <v/>
      </c>
      <c r="DQ113" s="109">
        <f t="shared" si="155"/>
        <v>0</v>
      </c>
      <c r="DR113" s="109" t="str">
        <f t="shared" si="156"/>
        <v/>
      </c>
      <c r="DS113" s="109" t="str">
        <f t="shared" si="157"/>
        <v/>
      </c>
      <c r="DT113" s="109" t="str">
        <f t="shared" si="158"/>
        <v/>
      </c>
      <c r="DU113" s="109" t="str">
        <f t="shared" si="159"/>
        <v/>
      </c>
      <c r="DV113" s="111" t="str">
        <f t="shared" si="160"/>
        <v/>
      </c>
      <c r="DW113" s="53" t="str">
        <f>IF(OR($E113="",$G113=""),"",IF(AND($E$3=6),'Marks Entry 6th'!BI112,IF(AND($E$3=7),'Marks Entry 7th'!BI112,"")))</f>
        <v/>
      </c>
      <c r="DX113" s="53" t="str">
        <f>IF(OR($E113="",$G113=""),"",IF(AND($E$3=6),'Marks Entry 6th'!BJ112,IF(AND($E$3=7),'Marks Entry 7th'!BJ112,"")))</f>
        <v/>
      </c>
      <c r="DY113" s="53" t="str">
        <f>IF(OR($E113="",$G113=""),"",IF(AND($E$3=6),'Marks Entry 6th'!BK112,IF(AND($E$3=7),'Marks Entry 7th'!BK112,"")))</f>
        <v/>
      </c>
      <c r="DZ113" s="53" t="str">
        <f>IF(OR($E113="",$G113=""),"",IF(AND($E$3=6),'Marks Entry 6th'!BL112,IF(AND($E$3=7),'Marks Entry 7th'!BL112,"")))</f>
        <v/>
      </c>
      <c r="EA113" s="53" t="str">
        <f>IF(OR($E113="",$G113=""),"",IF(AND($E$3=6),'Marks Entry 6th'!BM112,IF(AND($E$3=7),'Marks Entry 7th'!BM112,"")))</f>
        <v/>
      </c>
      <c r="EB113" s="122" t="str">
        <f t="shared" si="161"/>
        <v/>
      </c>
      <c r="EC113" s="123">
        <f t="shared" si="162"/>
        <v>0</v>
      </c>
      <c r="ED113" s="123" t="str">
        <f t="shared" si="163"/>
        <v/>
      </c>
      <c r="EE113" s="123" t="str">
        <f t="shared" si="164"/>
        <v/>
      </c>
      <c r="EF113" s="110" t="str">
        <f t="shared" si="165"/>
        <v/>
      </c>
      <c r="EG113" s="53" t="str">
        <f>IF(OR($E113="",$G113=""),"",IF(AND($E$3=6),'Marks Entry 6th'!BN112,IF(AND($E$3=7),'Marks Entry 7th'!BN112,"")))</f>
        <v/>
      </c>
      <c r="EH113" s="53" t="str">
        <f>IF(OR($E113="",$G113=""),"",IF(AND($E$3=6),'Marks Entry 6th'!BO112,IF(AND($E$3=7),'Marks Entry 7th'!BO112,"")))</f>
        <v/>
      </c>
      <c r="EI113" s="53" t="str">
        <f>IF(OR($E113="",$G113=""),"",IF(AND($E$3=6),'Marks Entry 6th'!BP112,IF(AND($E$3=7),'Marks Entry 7th'!BP112,"")))</f>
        <v/>
      </c>
      <c r="EJ113" s="53" t="str">
        <f>IF(OR($E113="",$G113=""),"",IF(AND($E$3=6),'Marks Entry 6th'!BQ112,IF(AND($E$3=7),'Marks Entry 7th'!BQ112,"")))</f>
        <v/>
      </c>
      <c r="EK113" s="53" t="str">
        <f>IF(OR($E113="",$G113=""),"",IF(AND($E$3=6),'Marks Entry 6th'!BR112,IF(AND($E$3=7),'Marks Entry 7th'!BR112,"")))</f>
        <v/>
      </c>
      <c r="EL113" s="122" t="str">
        <f t="shared" si="166"/>
        <v/>
      </c>
      <c r="EM113" s="123">
        <f t="shared" si="167"/>
        <v>0</v>
      </c>
      <c r="EN113" s="123" t="str">
        <f t="shared" si="168"/>
        <v/>
      </c>
      <c r="EO113" s="123" t="str">
        <f t="shared" si="169"/>
        <v/>
      </c>
      <c r="EP113" s="110" t="str">
        <f t="shared" si="170"/>
        <v/>
      </c>
      <c r="EQ113" s="53" t="str">
        <f>IF(OR($E113="",$G113=""),"",IF(AND($E$3=6),'Marks Entry 6th'!BS112,IF(AND($E$3=7),'Marks Entry 7th'!BS112,"")))</f>
        <v/>
      </c>
      <c r="ER113" s="53" t="str">
        <f>IF(OR($E113="",$G113=""),"",IF(AND($E$3=6),'Marks Entry 6th'!BT112,IF(AND($E$3=7),'Marks Entry 7th'!BT112,"")))</f>
        <v/>
      </c>
      <c r="ES113" s="53" t="str">
        <f>IF(OR($E113="",$G113=""),"",IF(AND($E$3=6),'Marks Entry 6th'!BU112,IF(AND($E$3=7),'Marks Entry 7th'!BU112,"")))</f>
        <v/>
      </c>
      <c r="ET113" s="53" t="str">
        <f>IF(OR($E113="",$G113=""),"",IF(AND($E$3=6),'Marks Entry 6th'!BV112,IF(AND($E$3=7),'Marks Entry 7th'!BV112,"")))</f>
        <v/>
      </c>
      <c r="EU113" s="53" t="str">
        <f>IF(OR($E113="",$G113=""),"",IF(AND($E$3=6),'Marks Entry 6th'!BW112,IF(AND($E$3=7),'Marks Entry 7th'!BW112,"")))</f>
        <v/>
      </c>
      <c r="EV113" s="122" t="str">
        <f t="shared" si="171"/>
        <v/>
      </c>
      <c r="EW113" s="123">
        <f t="shared" si="172"/>
        <v>0</v>
      </c>
      <c r="EX113" s="123" t="str">
        <f t="shared" si="173"/>
        <v/>
      </c>
      <c r="EY113" s="123" t="str">
        <f t="shared" si="174"/>
        <v/>
      </c>
      <c r="EZ113" s="110" t="str">
        <f t="shared" si="175"/>
        <v/>
      </c>
      <c r="FA113" s="373" t="str">
        <f>IF(OR($E113="",$G113=""),"",IF(AND('Marks Entry 6th'!BX112="",'Marks Entry 7th'!BX112=""),"",IF(AND($E$3=6),'Marks Entry 6th'!BX112,IF(AND($E$3=7),'Marks Entry 7th'!BX112,""))))</f>
        <v/>
      </c>
      <c r="FB113" s="373" t="str">
        <f>IF(OR($E113="",$G113=""),"",IF(AND('Marks Entry 6th'!BY112="",'Marks Entry 7th'!BY112=""),"",IF(AND($E$3=6),'Marks Entry 6th'!BY112,IF(AND($E$3=7),'Marks Entry 7th'!BY112,""))))</f>
        <v/>
      </c>
      <c r="FC113" s="374" t="str">
        <f t="shared" si="176"/>
        <v/>
      </c>
      <c r="FD113" s="110" t="str">
        <f t="shared" si="177"/>
        <v/>
      </c>
      <c r="FE113" s="373" t="str">
        <f>IF(OR($E113="",$G113=""),"",IF(AND('Marks Entry 6th'!BZ112="",'Marks Entry 7th'!BZ112=""),"",IF(AND($E$3=6),'Marks Entry 6th'!BZ112,IF(AND($E$3=7),'Marks Entry 7th'!BZ112,""))))</f>
        <v/>
      </c>
      <c r="FF113" s="373" t="str">
        <f>IF(OR($E113="",$G113=""),"",IF(AND('Marks Entry 6th'!CA112="",'Marks Entry 7th'!CA112=""),"",IF(AND($E$3=6),'Marks Entry 6th'!CA112,IF(AND($E$3=7),'Marks Entry 7th'!CA112,""))))</f>
        <v/>
      </c>
      <c r="FG113" s="374" t="str">
        <f t="shared" si="178"/>
        <v/>
      </c>
      <c r="FH113" s="110" t="str">
        <f t="shared" si="179"/>
        <v/>
      </c>
      <c r="FI113" s="79" t="str">
        <f t="shared" si="180"/>
        <v/>
      </c>
      <c r="FJ113" s="335" t="str">
        <f t="shared" si="181"/>
        <v/>
      </c>
      <c r="FK113" s="85" t="str">
        <f t="shared" si="182"/>
        <v/>
      </c>
      <c r="FL113" s="226" t="str">
        <f t="shared" si="183"/>
        <v/>
      </c>
      <c r="FM113" s="86" t="str">
        <f t="shared" si="184"/>
        <v/>
      </c>
      <c r="FN113" s="334" t="str">
        <f>IFERROR(IF(B113="NSO","NSO",IF(OR(D113="",G113="",F113=""),"",IF(AND(FJ113&gt;=36,'Master sheet'!$D$11="Hindi"),"कक्षा क्रमोन्नत",IF(AND(FJ113&gt;=36,'Master sheet'!$D$11="English"),"Promoted",IF(AND(FJ113&lt;36,'Master sheet'!$D$11="Hindi"),"पुनः परीक्षा","Re-Exam"))))),"")</f>
        <v/>
      </c>
      <c r="FO113" s="54" t="str">
        <f>IF(OR($E113="",$G113=""),"",IF(AND($E$3=6,'Marks Entry 6th'!CB112=""),"",IF(AND($E$3=7,'Marks Entry 7th'!CB112=""),"",IF(AND($E$3=6),'Marks Entry 6th'!CB112,IF(AND($E$3=7),'Marks Entry 7th'!CB112,"")))))</f>
        <v/>
      </c>
      <c r="FP113" s="54" t="str">
        <f>IF(OR($E113="",$G113=""),"",IF(AND($E$3=6,'Marks Entry 6th'!CC112=""),"",IF(AND($E$3=7,'Marks Entry 7th'!CC112=""),"",IF(AND($E$3=6),'Marks Entry 6th'!CC112,IF(AND($E$3=7),'Marks Entry 7th'!CC112,"")))))</f>
        <v/>
      </c>
      <c r="FQ113" s="55"/>
      <c r="FY113" s="57">
        <f>IF(AND($E$3=6),'Marks Entry 6th'!I112,IF(AND($E$3=7),'Marks Entry 7th'!I112,""))</f>
        <v>0</v>
      </c>
      <c r="FZ113" s="57">
        <f t="shared" si="185"/>
        <v>0</v>
      </c>
    </row>
    <row r="114" spans="1:182" ht="18.95" customHeight="1">
      <c r="A114" s="69">
        <v>107</v>
      </c>
      <c r="B114" s="69" t="str">
        <f>IF(OR(FY114=0,FY114=""),"",IF(AND($E$3=6),'Marks Entry 6th'!I113,IF(AND($E$3=7),'Marks Entry 7th'!I113,"")))</f>
        <v/>
      </c>
      <c r="C114" s="70" t="str">
        <f>IF(OR(B114=0,B114=""),"",IF(AND($E$3=6,'Marks Entry 6th'!B113=""),"",IF(AND($E$3=7,'Marks Entry 7th'!B113=""),"",IF(AND($E$3=6,'Marks Entry 6th'!B113),'Marks Entry 6th'!B113,IF(AND($E$3=7),'Marks Entry 7th'!B113,"")))))</f>
        <v/>
      </c>
      <c r="D114" s="70" t="str">
        <f>IF(OR(B114=0,B114=""),"",IF(AND($E$3=6,'Marks Entry 6th'!C113=""),"",IF(AND($E$3=7,'Marks Entry 7th'!C113=""),"",IF(AND($E$3=6),'Marks Entry 6th'!C113,IF(AND($E$3=7),'Marks Entry 7th'!C113,"")))))</f>
        <v/>
      </c>
      <c r="E114" s="307" t="str">
        <f>IF(OR(B114=0,B114=""),"",IF(AND($E$3=6,'Marks Entry 6th'!E113=""),"",IF(AND($E$3=7,'Marks Entry 7th'!E113=""),"",IF(AND($E$3=6),'Marks Entry 6th'!E113,IF(AND($E$3=7),'Marks Entry 7th'!E113,"")))))</f>
        <v/>
      </c>
      <c r="F114" s="70" t="str">
        <f>IF(OR(B114=0,B114=""),"",IF(AND($E$3=6,'Marks Entry 6th'!D113=""),"",IF(AND($E$3=7,'Marks Entry 7th'!D113=""),"",IF(AND($E$3=6),'Marks Entry 6th'!D113,IF(AND($E$3=7),'Marks Entry 7th'!D113,"")))))</f>
        <v/>
      </c>
      <c r="G114" s="306" t="str">
        <f>IF(OR(B114=0,B114=""),"",IF(AND($E$3=6,'Marks Entry 6th'!F113=""),"",IF(AND($E$3=7,'Marks Entry 7th'!F113=""),"",IF(AND($E$3=6),UPPER('Marks Entry 6th'!F113),IF(AND($E$3=7),UPPER('Marks Entry 7th'!F113),"")))))</f>
        <v/>
      </c>
      <c r="H114" s="306" t="str">
        <f>IF(OR(B114=0,B114=""),"",IF(AND($E$3=6,'Marks Entry 6th'!G113=""),"",IF(AND($E$3=7,'Marks Entry 7th'!G113=""),"",IF(AND($E$3=6),UPPER('Marks Entry 6th'!G113),IF(AND($E$3=7),UPPER('Marks Entry 7th'!G113),"")))))</f>
        <v/>
      </c>
      <c r="I114" s="306" t="str">
        <f>IF(OR(B114=0,B114=""),"",IF(AND($E$3=6,'Marks Entry 6th'!H113=""),"",IF(AND($E$3=7,'Marks Entry 7th'!H113=""),"",IF(AND($E$3=6),UPPER('Marks Entry 6th'!H113),IF(AND($E$3=7),UPPER('Marks Entry 7th'!H113),"")))))</f>
        <v/>
      </c>
      <c r="J114" s="65" t="str">
        <f>IF(OR(B114=0,B114=""),"",IF(AND($E$3=6,'Marks Entry 6th'!J113=""),"",IF(AND($E$3=7,'Marks Entry 7th'!J113=""),"",IF(AND($E$3=6),'Marks Entry 6th'!J113,IF(AND($E$3=7),'Marks Entry 7th'!J113,"")))))</f>
        <v/>
      </c>
      <c r="K114" s="65" t="str">
        <f>IF(OR(B114=0,B114=""),"",IF(AND($E$3=6,'Marks Entry 6th'!K113=""),"",IF(AND($E$3=7,'Marks Entry 7th'!K113=""),"",IF(AND($E$3=6),'Marks Entry 6th'!K113,IF(AND($E$3=7),'Marks Entry 7th'!K113,"")))))</f>
        <v/>
      </c>
      <c r="L114" s="121" t="str">
        <f>IF(OR($E114="",$G114=""),"",IF(AND($E$3=6),'Marks Entry 6th'!L113,IF(AND($E$3=7),'Marks Entry 7th'!L113,"")))</f>
        <v/>
      </c>
      <c r="M114" s="121" t="str">
        <f>IF(OR($E114="",$G114=""),"",IF(AND($E$3=6),'Marks Entry 6th'!M113,IF(AND($E$3=7),'Marks Entry 7th'!M113,"")))</f>
        <v/>
      </c>
      <c r="N114" s="121" t="str">
        <f>IF(OR($E114="",$G114=""),"",IF(AND($E$3=6),'Marks Entry 6th'!N113,IF(AND($E$3=7),'Marks Entry 7th'!N113,"")))</f>
        <v/>
      </c>
      <c r="O114" s="121" t="str">
        <f>IF(OR($E114="",$G114=""),"",IF(AND($E$3=6),'Marks Entry 6th'!O113,IF(AND($E$3=7),'Marks Entry 7th'!O113,"")))</f>
        <v/>
      </c>
      <c r="P114" s="63" t="str">
        <f t="shared" si="95"/>
        <v/>
      </c>
      <c r="Q114" s="121" t="str">
        <f>IF(OR($E114="",$G114=""),"",IF(AND($E$3=6),'Marks Entry 6th'!P113,IF(AND($E$3=7),'Marks Entry 7th'!P113,"")))</f>
        <v/>
      </c>
      <c r="R114" s="121" t="str">
        <f>IF(OR($E114="",$G114=""),"",IF(AND($E$3=6),'Marks Entry 6th'!Q113,IF(AND($E$3=7),'Marks Entry 7th'!Q113,"")))</f>
        <v/>
      </c>
      <c r="S114" s="66" t="str">
        <f t="shared" si="96"/>
        <v/>
      </c>
      <c r="T114" s="63">
        <f t="shared" si="97"/>
        <v>0</v>
      </c>
      <c r="U114" s="68" t="str">
        <f>IF(OR($E114="",$G114=""),"",IF(AND($E$3=6),'Marks Entry 6th'!R113,IF(AND($E$3=7),'Marks Entry 7th'!R113,"")))</f>
        <v/>
      </c>
      <c r="V114" s="68" t="str">
        <f>IF(OR($E114="",$G114=""),"",IF(AND($E$3=6),'Marks Entry 6th'!S113,IF(AND($E$3=7),'Marks Entry 7th'!S113,"")))</f>
        <v/>
      </c>
      <c r="W114" s="67" t="str">
        <f t="shared" si="98"/>
        <v/>
      </c>
      <c r="X114" s="63" t="str">
        <f t="shared" si="99"/>
        <v/>
      </c>
      <c r="Y114" s="109">
        <f t="shared" si="100"/>
        <v>0</v>
      </c>
      <c r="Z114" s="109" t="str">
        <f t="shared" si="101"/>
        <v/>
      </c>
      <c r="AA114" s="109" t="str">
        <f t="shared" si="102"/>
        <v/>
      </c>
      <c r="AB114" s="109" t="str">
        <f t="shared" si="103"/>
        <v/>
      </c>
      <c r="AC114" s="109" t="str">
        <f t="shared" si="104"/>
        <v/>
      </c>
      <c r="AD114" s="111" t="str">
        <f t="shared" si="105"/>
        <v/>
      </c>
      <c r="AE114" s="121" t="str">
        <f>IF(OR($E114="",$G114=""),"",IF(AND($E$3=6),'Marks Entry 6th'!T113,IF(AND($E$3=7),'Marks Entry 7th'!T113,"")))</f>
        <v/>
      </c>
      <c r="AF114" s="121" t="str">
        <f>IF(OR($E114="",$G114=""),"",IF(AND($E$3=6),'Marks Entry 6th'!U113,IF(AND($E$3=7),'Marks Entry 7th'!U113,"")))</f>
        <v/>
      </c>
      <c r="AG114" s="121" t="str">
        <f>IF(OR($E114="",$G114=""),"",IF(AND($E$3=6),'Marks Entry 6th'!V113,IF(AND($E$3=7),'Marks Entry 7th'!V113,"")))</f>
        <v/>
      </c>
      <c r="AH114" s="121" t="str">
        <f>IF(OR($E114="",$G114=""),"",IF(AND($E$3=6),'Marks Entry 6th'!W113,IF(AND($E$3=7),'Marks Entry 7th'!W113,"")))</f>
        <v/>
      </c>
      <c r="AI114" s="63" t="str">
        <f t="shared" si="106"/>
        <v/>
      </c>
      <c r="AJ114" s="121" t="str">
        <f>IF(OR($E114="",$G114=""),"",IF(AND($E$3=6),'Marks Entry 6th'!X113,IF(AND($E$3=7),'Marks Entry 7th'!X113,"")))</f>
        <v/>
      </c>
      <c r="AK114" s="121" t="str">
        <f>IF(OR($E114="",$G114=""),"",IF(AND($E$3=6),'Marks Entry 6th'!Y113,IF(AND($E$3=7),'Marks Entry 7th'!Y113,"")))</f>
        <v/>
      </c>
      <c r="AL114" s="66" t="str">
        <f t="shared" si="107"/>
        <v/>
      </c>
      <c r="AM114" s="63">
        <f t="shared" si="108"/>
        <v>0</v>
      </c>
      <c r="AN114" s="68" t="str">
        <f>IF(OR($E114="",$G114=""),"",IF(AND($E$3=6),'Marks Entry 6th'!Z113,IF(AND($E$3=7),'Marks Entry 7th'!Z113,"")))</f>
        <v/>
      </c>
      <c r="AO114" s="68" t="str">
        <f>IF(OR($E114="",$G114=""),"",IF(AND($E$3=6),'Marks Entry 6th'!AA113,IF(AND($E$3=7),'Marks Entry 7th'!AA113,"")))</f>
        <v/>
      </c>
      <c r="AP114" s="66" t="str">
        <f t="shared" si="109"/>
        <v/>
      </c>
      <c r="AQ114" s="63" t="str">
        <f t="shared" si="110"/>
        <v/>
      </c>
      <c r="AR114" s="109">
        <f t="shared" si="111"/>
        <v>0</v>
      </c>
      <c r="AS114" s="109" t="str">
        <f t="shared" si="112"/>
        <v/>
      </c>
      <c r="AT114" s="109" t="str">
        <f t="shared" si="113"/>
        <v/>
      </c>
      <c r="AU114" s="109" t="str">
        <f t="shared" si="114"/>
        <v/>
      </c>
      <c r="AV114" s="109" t="str">
        <f t="shared" si="115"/>
        <v/>
      </c>
      <c r="AW114" s="111" t="str">
        <f t="shared" si="116"/>
        <v/>
      </c>
      <c r="AX114" s="314" t="str">
        <f>IF(OR($E114="",$G114=""),"",IF(AND($E$3=6),'Marks Entry 6th'!AB113,IF(AND($E$3=7),'Marks Entry 7th'!AB113,"")))</f>
        <v/>
      </c>
      <c r="AY114" s="121" t="str">
        <f>IF(OR($E114="",$G114=""),"",IF(AND($E$3=6),'Marks Entry 6th'!AC113,IF(AND($E$3=7),'Marks Entry 7th'!AC113,"")))</f>
        <v/>
      </c>
      <c r="AZ114" s="121" t="str">
        <f>IF(OR($E114="",$G114=""),"",IF(AND($E$3=6),'Marks Entry 6th'!AD113,IF(AND($E$3=7),'Marks Entry 7th'!AD113,"")))</f>
        <v/>
      </c>
      <c r="BA114" s="121" t="str">
        <f>IF(OR($E114="",$G114=""),"",IF(AND($E$3=6),'Marks Entry 6th'!AE113,IF(AND($E$3=7),'Marks Entry 7th'!AE113,"")))</f>
        <v/>
      </c>
      <c r="BB114" s="121" t="str">
        <f>IF(OR($E114="",$G114=""),"",IF(AND($E$3=6),'Marks Entry 6th'!AF113,IF(AND($E$3=7),'Marks Entry 7th'!AF113,"")))</f>
        <v/>
      </c>
      <c r="BC114" s="63" t="str">
        <f t="shared" si="117"/>
        <v/>
      </c>
      <c r="BD114" s="121" t="str">
        <f>IF(OR($E114="",$G114=""),"",IF(AND($E$3=6),'Marks Entry 6th'!AG113,IF(AND($E$3=7),'Marks Entry 7th'!AG113,"")))</f>
        <v/>
      </c>
      <c r="BE114" s="121" t="str">
        <f>IF(OR($E114="",$G114=""),"",IF(AND($E$3=6),'Marks Entry 6th'!AH113,IF(AND($E$3=7),'Marks Entry 7th'!AH113,"")))</f>
        <v/>
      </c>
      <c r="BF114" s="66" t="str">
        <f t="shared" si="118"/>
        <v/>
      </c>
      <c r="BG114" s="63">
        <f t="shared" si="119"/>
        <v>0</v>
      </c>
      <c r="BH114" s="68" t="str">
        <f>IF(OR($E114="",$G114=""),"",IF(AND($E$3=6),'Marks Entry 6th'!AI113,IF(AND($E$3=7),'Marks Entry 7th'!AI113,"")))</f>
        <v/>
      </c>
      <c r="BI114" s="68" t="str">
        <f>IF(OR($E114="",$G114=""),"",IF(AND($E$3=6),'Marks Entry 6th'!AJ113,IF(AND($E$3=7),'Marks Entry 7th'!AJ113,"")))</f>
        <v/>
      </c>
      <c r="BJ114" s="66" t="str">
        <f t="shared" si="120"/>
        <v/>
      </c>
      <c r="BK114" s="63" t="str">
        <f t="shared" si="121"/>
        <v/>
      </c>
      <c r="BL114" s="109">
        <f t="shared" si="122"/>
        <v>0</v>
      </c>
      <c r="BM114" s="109" t="str">
        <f t="shared" si="123"/>
        <v/>
      </c>
      <c r="BN114" s="109" t="str">
        <f t="shared" si="124"/>
        <v/>
      </c>
      <c r="BO114" s="109" t="str">
        <f t="shared" si="125"/>
        <v/>
      </c>
      <c r="BP114" s="109" t="str">
        <f t="shared" si="126"/>
        <v/>
      </c>
      <c r="BQ114" s="111" t="str">
        <f t="shared" si="127"/>
        <v/>
      </c>
      <c r="BR114" s="121" t="str">
        <f>IF(OR($E114="",$G114=""),"",IF(AND($E$3=6),'Marks Entry 6th'!AK113,IF(AND($E$3=7),'Marks Entry 7th'!AK113,"")))</f>
        <v/>
      </c>
      <c r="BS114" s="121" t="str">
        <f>IF(OR($E114="",$G114=""),"",IF(AND($E$3=6),'Marks Entry 6th'!AL113,IF(AND($E$3=7),'Marks Entry 7th'!AL113,"")))</f>
        <v/>
      </c>
      <c r="BT114" s="121" t="str">
        <f>IF(OR($E114="",$G114=""),"",IF(AND($E$3=6),'Marks Entry 6th'!AM113,IF(AND($E$3=7),'Marks Entry 7th'!AM113,"")))</f>
        <v/>
      </c>
      <c r="BU114" s="121" t="str">
        <f>IF(OR($E114="",$G114=""),"",IF(AND($E$3=6),'Marks Entry 6th'!AN113,IF(AND($E$3=7),'Marks Entry 7th'!AN113,"")))</f>
        <v/>
      </c>
      <c r="BV114" s="63" t="str">
        <f t="shared" si="128"/>
        <v/>
      </c>
      <c r="BW114" s="121" t="str">
        <f>IF(OR($E114="",$G114=""),"",IF(AND($E$3=6),'Marks Entry 6th'!AO113,IF(AND($E$3=7),'Marks Entry 7th'!AO113,"")))</f>
        <v/>
      </c>
      <c r="BX114" s="121" t="str">
        <f>IF(OR($E114="",$G114=""),"",IF(AND($E$3=6),'Marks Entry 6th'!AP113,IF(AND($E$3=7),'Marks Entry 7th'!AP113,"")))</f>
        <v/>
      </c>
      <c r="BY114" s="66" t="str">
        <f t="shared" si="129"/>
        <v/>
      </c>
      <c r="BZ114" s="63">
        <f t="shared" si="130"/>
        <v>0</v>
      </c>
      <c r="CA114" s="68" t="str">
        <f>IF(OR($E114="",$G114=""),"",IF(AND($E$3=6),'Marks Entry 6th'!AQ113,IF(AND($E$3=7),'Marks Entry 7th'!AQ113,"")))</f>
        <v/>
      </c>
      <c r="CB114" s="68" t="str">
        <f>IF(OR($E114="",$G114=""),"",IF(AND($E$3=6),'Marks Entry 6th'!AR113,IF(AND($E$3=7),'Marks Entry 7th'!AR113,"")))</f>
        <v/>
      </c>
      <c r="CC114" s="66" t="str">
        <f t="shared" si="131"/>
        <v/>
      </c>
      <c r="CD114" s="63" t="str">
        <f t="shared" si="132"/>
        <v/>
      </c>
      <c r="CE114" s="109">
        <f t="shared" si="133"/>
        <v>0</v>
      </c>
      <c r="CF114" s="109" t="str">
        <f t="shared" si="134"/>
        <v/>
      </c>
      <c r="CG114" s="109" t="str">
        <f t="shared" si="135"/>
        <v/>
      </c>
      <c r="CH114" s="109" t="str">
        <f t="shared" si="136"/>
        <v/>
      </c>
      <c r="CI114" s="109" t="str">
        <f t="shared" si="137"/>
        <v/>
      </c>
      <c r="CJ114" s="111" t="str">
        <f t="shared" si="138"/>
        <v/>
      </c>
      <c r="CK114" s="121" t="str">
        <f>IF(OR($E114="",$G114=""),"",IF(AND($E$3=6),'Marks Entry 6th'!AS113,IF(AND($E$3=7),'Marks Entry 7th'!AS113,"")))</f>
        <v/>
      </c>
      <c r="CL114" s="121" t="str">
        <f>IF(OR($E114="",$G114=""),"",IF(AND($E$3=6),'Marks Entry 6th'!AT113,IF(AND($E$3=7),'Marks Entry 7th'!AT113,"")))</f>
        <v/>
      </c>
      <c r="CM114" s="121" t="str">
        <f>IF(OR($E114="",$G114=""),"",IF(AND($E$3=6),'Marks Entry 6th'!AU113,IF(AND($E$3=7),'Marks Entry 7th'!AU113,"")))</f>
        <v/>
      </c>
      <c r="CN114" s="121" t="str">
        <f>IF(OR($E114="",$G114=""),"",IF(AND($E$3=6),'Marks Entry 6th'!AV113,IF(AND($E$3=7),'Marks Entry 7th'!AV113,"")))</f>
        <v/>
      </c>
      <c r="CO114" s="63" t="str">
        <f t="shared" si="139"/>
        <v/>
      </c>
      <c r="CP114" s="121" t="str">
        <f>IF(OR($E114="",$G114=""),"",IF(AND($E$3=6),'Marks Entry 6th'!AW113,IF(AND($E$3=7),'Marks Entry 7th'!AW113,"")))</f>
        <v/>
      </c>
      <c r="CQ114" s="121" t="str">
        <f>IF(OR($E114="",$G114=""),"",IF(AND($E$3=6),'Marks Entry 6th'!AX113,IF(AND($E$3=7),'Marks Entry 7th'!AX113,"")))</f>
        <v/>
      </c>
      <c r="CR114" s="66" t="str">
        <f t="shared" si="140"/>
        <v/>
      </c>
      <c r="CS114" s="63">
        <f t="shared" si="141"/>
        <v>0</v>
      </c>
      <c r="CT114" s="68" t="str">
        <f>IF(OR($E114="",$G114=""),"",IF(AND($E$3=6),'Marks Entry 6th'!AY113,IF(AND($E$3=7),'Marks Entry 7th'!AY113,"")))</f>
        <v/>
      </c>
      <c r="CU114" s="68" t="str">
        <f>IF(OR($E114="",$G114=""),"",IF(AND($E$3=6),'Marks Entry 6th'!AZ113,IF(AND($E$3=7),'Marks Entry 7th'!AZ113,"")))</f>
        <v/>
      </c>
      <c r="CV114" s="66" t="str">
        <f t="shared" si="142"/>
        <v/>
      </c>
      <c r="CW114" s="63" t="str">
        <f t="shared" si="143"/>
        <v/>
      </c>
      <c r="CX114" s="109">
        <f t="shared" si="144"/>
        <v>0</v>
      </c>
      <c r="CY114" s="109" t="str">
        <f t="shared" si="145"/>
        <v/>
      </c>
      <c r="CZ114" s="109" t="str">
        <f t="shared" si="146"/>
        <v/>
      </c>
      <c r="DA114" s="109" t="str">
        <f t="shared" si="147"/>
        <v/>
      </c>
      <c r="DB114" s="109" t="str">
        <f t="shared" si="148"/>
        <v/>
      </c>
      <c r="DC114" s="111" t="str">
        <f t="shared" si="149"/>
        <v/>
      </c>
      <c r="DD114" s="121" t="str">
        <f>IF(OR($E114="",$G114=""),"",IF(AND($E$3=6),'Marks Entry 6th'!BA113,IF(AND($E$3=7),'Marks Entry 7th'!BA113,"")))</f>
        <v/>
      </c>
      <c r="DE114" s="121" t="str">
        <f>IF(OR($E114="",$G114=""),"",IF(AND($E$3=6),'Marks Entry 6th'!BB113,IF(AND($E$3=7),'Marks Entry 7th'!BB113,"")))</f>
        <v/>
      </c>
      <c r="DF114" s="121" t="str">
        <f>IF(OR($E114="",$G114=""),"",IF(AND($E$3=6),'Marks Entry 6th'!BC113,IF(AND($E$3=7),'Marks Entry 7th'!BC113,"")))</f>
        <v/>
      </c>
      <c r="DG114" s="121" t="str">
        <f>IF(OR($E114="",$G114=""),"",IF(AND($E$3=6),'Marks Entry 6th'!BD113,IF(AND($E$3=7),'Marks Entry 7th'!BD113,"")))</f>
        <v/>
      </c>
      <c r="DH114" s="63" t="str">
        <f t="shared" si="150"/>
        <v/>
      </c>
      <c r="DI114" s="121" t="str">
        <f>IF(OR($E114="",$G114=""),"",IF(AND($E$3=6),'Marks Entry 6th'!BE113,IF(AND($E$3=7),'Marks Entry 7th'!BE113,"")))</f>
        <v/>
      </c>
      <c r="DJ114" s="121" t="str">
        <f>IF(OR($E114="",$G114=""),"",IF(AND($E$3=6),'Marks Entry 6th'!BF113,IF(AND($E$3=7),'Marks Entry 7th'!BF113,"")))</f>
        <v/>
      </c>
      <c r="DK114" s="66" t="str">
        <f t="shared" si="151"/>
        <v/>
      </c>
      <c r="DL114" s="63">
        <f t="shared" si="152"/>
        <v>0</v>
      </c>
      <c r="DM114" s="68" t="str">
        <f>IF(OR($E114="",$G114=""),"",IF(AND($E$3=6),'Marks Entry 6th'!BG113,IF(AND($E$3=7),'Marks Entry 7th'!BG113,"")))</f>
        <v/>
      </c>
      <c r="DN114" s="68" t="str">
        <f>IF(OR($E114="",$G114=""),"",IF(AND($E$3=6),'Marks Entry 6th'!BH113,IF(AND($E$3=7),'Marks Entry 7th'!BH113,"")))</f>
        <v/>
      </c>
      <c r="DO114" s="66" t="str">
        <f t="shared" si="153"/>
        <v/>
      </c>
      <c r="DP114" s="63" t="str">
        <f t="shared" si="154"/>
        <v/>
      </c>
      <c r="DQ114" s="109">
        <f t="shared" si="155"/>
        <v>0</v>
      </c>
      <c r="DR114" s="109" t="str">
        <f t="shared" si="156"/>
        <v/>
      </c>
      <c r="DS114" s="109" t="str">
        <f t="shared" si="157"/>
        <v/>
      </c>
      <c r="DT114" s="109" t="str">
        <f t="shared" si="158"/>
        <v/>
      </c>
      <c r="DU114" s="109" t="str">
        <f t="shared" si="159"/>
        <v/>
      </c>
      <c r="DV114" s="111" t="str">
        <f t="shared" si="160"/>
        <v/>
      </c>
      <c r="DW114" s="53" t="str">
        <f>IF(OR($E114="",$G114=""),"",IF(AND($E$3=6),'Marks Entry 6th'!BI113,IF(AND($E$3=7),'Marks Entry 7th'!BI113,"")))</f>
        <v/>
      </c>
      <c r="DX114" s="53" t="str">
        <f>IF(OR($E114="",$G114=""),"",IF(AND($E$3=6),'Marks Entry 6th'!BJ113,IF(AND($E$3=7),'Marks Entry 7th'!BJ113,"")))</f>
        <v/>
      </c>
      <c r="DY114" s="53" t="str">
        <f>IF(OR($E114="",$G114=""),"",IF(AND($E$3=6),'Marks Entry 6th'!BK113,IF(AND($E$3=7),'Marks Entry 7th'!BK113,"")))</f>
        <v/>
      </c>
      <c r="DZ114" s="53" t="str">
        <f>IF(OR($E114="",$G114=""),"",IF(AND($E$3=6),'Marks Entry 6th'!BL113,IF(AND($E$3=7),'Marks Entry 7th'!BL113,"")))</f>
        <v/>
      </c>
      <c r="EA114" s="53" t="str">
        <f>IF(OR($E114="",$G114=""),"",IF(AND($E$3=6),'Marks Entry 6th'!BM113,IF(AND($E$3=7),'Marks Entry 7th'!BM113,"")))</f>
        <v/>
      </c>
      <c r="EB114" s="122" t="str">
        <f t="shared" si="161"/>
        <v/>
      </c>
      <c r="EC114" s="123">
        <f t="shared" si="162"/>
        <v>0</v>
      </c>
      <c r="ED114" s="123" t="str">
        <f t="shared" si="163"/>
        <v/>
      </c>
      <c r="EE114" s="123" t="str">
        <f t="shared" si="164"/>
        <v/>
      </c>
      <c r="EF114" s="110" t="str">
        <f t="shared" si="165"/>
        <v/>
      </c>
      <c r="EG114" s="53" t="str">
        <f>IF(OR($E114="",$G114=""),"",IF(AND($E$3=6),'Marks Entry 6th'!BN113,IF(AND($E$3=7),'Marks Entry 7th'!BN113,"")))</f>
        <v/>
      </c>
      <c r="EH114" s="53" t="str">
        <f>IF(OR($E114="",$G114=""),"",IF(AND($E$3=6),'Marks Entry 6th'!BO113,IF(AND($E$3=7),'Marks Entry 7th'!BO113,"")))</f>
        <v/>
      </c>
      <c r="EI114" s="53" t="str">
        <f>IF(OR($E114="",$G114=""),"",IF(AND($E$3=6),'Marks Entry 6th'!BP113,IF(AND($E$3=7),'Marks Entry 7th'!BP113,"")))</f>
        <v/>
      </c>
      <c r="EJ114" s="53" t="str">
        <f>IF(OR($E114="",$G114=""),"",IF(AND($E$3=6),'Marks Entry 6th'!BQ113,IF(AND($E$3=7),'Marks Entry 7th'!BQ113,"")))</f>
        <v/>
      </c>
      <c r="EK114" s="53" t="str">
        <f>IF(OR($E114="",$G114=""),"",IF(AND($E$3=6),'Marks Entry 6th'!BR113,IF(AND($E$3=7),'Marks Entry 7th'!BR113,"")))</f>
        <v/>
      </c>
      <c r="EL114" s="122" t="str">
        <f t="shared" si="166"/>
        <v/>
      </c>
      <c r="EM114" s="123">
        <f t="shared" si="167"/>
        <v>0</v>
      </c>
      <c r="EN114" s="123" t="str">
        <f t="shared" si="168"/>
        <v/>
      </c>
      <c r="EO114" s="123" t="str">
        <f t="shared" si="169"/>
        <v/>
      </c>
      <c r="EP114" s="110" t="str">
        <f t="shared" si="170"/>
        <v/>
      </c>
      <c r="EQ114" s="53" t="str">
        <f>IF(OR($E114="",$G114=""),"",IF(AND($E$3=6),'Marks Entry 6th'!BS113,IF(AND($E$3=7),'Marks Entry 7th'!BS113,"")))</f>
        <v/>
      </c>
      <c r="ER114" s="53" t="str">
        <f>IF(OR($E114="",$G114=""),"",IF(AND($E$3=6),'Marks Entry 6th'!BT113,IF(AND($E$3=7),'Marks Entry 7th'!BT113,"")))</f>
        <v/>
      </c>
      <c r="ES114" s="53" t="str">
        <f>IF(OR($E114="",$G114=""),"",IF(AND($E$3=6),'Marks Entry 6th'!BU113,IF(AND($E$3=7),'Marks Entry 7th'!BU113,"")))</f>
        <v/>
      </c>
      <c r="ET114" s="53" t="str">
        <f>IF(OR($E114="",$G114=""),"",IF(AND($E$3=6),'Marks Entry 6th'!BV113,IF(AND($E$3=7),'Marks Entry 7th'!BV113,"")))</f>
        <v/>
      </c>
      <c r="EU114" s="53" t="str">
        <f>IF(OR($E114="",$G114=""),"",IF(AND($E$3=6),'Marks Entry 6th'!BW113,IF(AND($E$3=7),'Marks Entry 7th'!BW113,"")))</f>
        <v/>
      </c>
      <c r="EV114" s="122" t="str">
        <f t="shared" si="171"/>
        <v/>
      </c>
      <c r="EW114" s="123">
        <f t="shared" si="172"/>
        <v>0</v>
      </c>
      <c r="EX114" s="123" t="str">
        <f t="shared" si="173"/>
        <v/>
      </c>
      <c r="EY114" s="123" t="str">
        <f t="shared" si="174"/>
        <v/>
      </c>
      <c r="EZ114" s="110" t="str">
        <f t="shared" si="175"/>
        <v/>
      </c>
      <c r="FA114" s="373" t="str">
        <f>IF(OR($E114="",$G114=""),"",IF(AND('Marks Entry 6th'!BX113="",'Marks Entry 7th'!BX113=""),"",IF(AND($E$3=6),'Marks Entry 6th'!BX113,IF(AND($E$3=7),'Marks Entry 7th'!BX113,""))))</f>
        <v/>
      </c>
      <c r="FB114" s="373" t="str">
        <f>IF(OR($E114="",$G114=""),"",IF(AND('Marks Entry 6th'!BY113="",'Marks Entry 7th'!BY113=""),"",IF(AND($E$3=6),'Marks Entry 6th'!BY113,IF(AND($E$3=7),'Marks Entry 7th'!BY113,""))))</f>
        <v/>
      </c>
      <c r="FC114" s="374" t="str">
        <f t="shared" si="176"/>
        <v/>
      </c>
      <c r="FD114" s="110" t="str">
        <f t="shared" si="177"/>
        <v/>
      </c>
      <c r="FE114" s="373" t="str">
        <f>IF(OR($E114="",$G114=""),"",IF(AND('Marks Entry 6th'!BZ113="",'Marks Entry 7th'!BZ113=""),"",IF(AND($E$3=6),'Marks Entry 6th'!BZ113,IF(AND($E$3=7),'Marks Entry 7th'!BZ113,""))))</f>
        <v/>
      </c>
      <c r="FF114" s="373" t="str">
        <f>IF(OR($E114="",$G114=""),"",IF(AND('Marks Entry 6th'!CA113="",'Marks Entry 7th'!CA113=""),"",IF(AND($E$3=6),'Marks Entry 6th'!CA113,IF(AND($E$3=7),'Marks Entry 7th'!CA113,""))))</f>
        <v/>
      </c>
      <c r="FG114" s="374" t="str">
        <f t="shared" si="178"/>
        <v/>
      </c>
      <c r="FH114" s="110" t="str">
        <f t="shared" si="179"/>
        <v/>
      </c>
      <c r="FI114" s="79" t="str">
        <f t="shared" si="180"/>
        <v/>
      </c>
      <c r="FJ114" s="335" t="str">
        <f t="shared" si="181"/>
        <v/>
      </c>
      <c r="FK114" s="85" t="str">
        <f t="shared" si="182"/>
        <v/>
      </c>
      <c r="FL114" s="226" t="str">
        <f t="shared" si="183"/>
        <v/>
      </c>
      <c r="FM114" s="86" t="str">
        <f t="shared" si="184"/>
        <v/>
      </c>
      <c r="FN114" s="334" t="str">
        <f>IFERROR(IF(B114="NSO","NSO",IF(OR(D114="",G114="",F114=""),"",IF(AND(FJ114&gt;=36,'Master sheet'!$D$11="Hindi"),"कक्षा क्रमोन्नत",IF(AND(FJ114&gt;=36,'Master sheet'!$D$11="English"),"Promoted",IF(AND(FJ114&lt;36,'Master sheet'!$D$11="Hindi"),"पुनः परीक्षा","Re-Exam"))))),"")</f>
        <v/>
      </c>
      <c r="FO114" s="54" t="str">
        <f>IF(OR($E114="",$G114=""),"",IF(AND($E$3=6,'Marks Entry 6th'!CB113=""),"",IF(AND($E$3=7,'Marks Entry 7th'!CB113=""),"",IF(AND($E$3=6),'Marks Entry 6th'!CB113,IF(AND($E$3=7),'Marks Entry 7th'!CB113,"")))))</f>
        <v/>
      </c>
      <c r="FP114" s="54" t="str">
        <f>IF(OR($E114="",$G114=""),"",IF(AND($E$3=6,'Marks Entry 6th'!CC113=""),"",IF(AND($E$3=7,'Marks Entry 7th'!CC113=""),"",IF(AND($E$3=6),'Marks Entry 6th'!CC113,IF(AND($E$3=7),'Marks Entry 7th'!CC113,"")))))</f>
        <v/>
      </c>
      <c r="FQ114" s="55"/>
      <c r="FY114" s="57">
        <f>IF(AND($E$3=6),'Marks Entry 6th'!I113,IF(AND($E$3=7),'Marks Entry 7th'!I113,""))</f>
        <v>0</v>
      </c>
      <c r="FZ114" s="57">
        <f t="shared" si="185"/>
        <v>0</v>
      </c>
    </row>
    <row r="115" spans="1:182" ht="18.95" customHeight="1">
      <c r="A115" s="69">
        <v>108</v>
      </c>
      <c r="B115" s="69" t="str">
        <f>IF(OR(FY115=0,FY115=""),"",IF(AND($E$3=6),'Marks Entry 6th'!I114,IF(AND($E$3=7),'Marks Entry 7th'!I114,"")))</f>
        <v/>
      </c>
      <c r="C115" s="70" t="str">
        <f>IF(OR(B115=0,B115=""),"",IF(AND($E$3=6,'Marks Entry 6th'!B114=""),"",IF(AND($E$3=7,'Marks Entry 7th'!B114=""),"",IF(AND($E$3=6,'Marks Entry 6th'!B114),'Marks Entry 6th'!B114,IF(AND($E$3=7),'Marks Entry 7th'!B114,"")))))</f>
        <v/>
      </c>
      <c r="D115" s="70" t="str">
        <f>IF(OR(B115=0,B115=""),"",IF(AND($E$3=6,'Marks Entry 6th'!C114=""),"",IF(AND($E$3=7,'Marks Entry 7th'!C114=""),"",IF(AND($E$3=6),'Marks Entry 6th'!C114,IF(AND($E$3=7),'Marks Entry 7th'!C114,"")))))</f>
        <v/>
      </c>
      <c r="E115" s="307" t="str">
        <f>IF(OR(B115=0,B115=""),"",IF(AND($E$3=6,'Marks Entry 6th'!E114=""),"",IF(AND($E$3=7,'Marks Entry 7th'!E114=""),"",IF(AND($E$3=6),'Marks Entry 6th'!E114,IF(AND($E$3=7),'Marks Entry 7th'!E114,"")))))</f>
        <v/>
      </c>
      <c r="F115" s="70" t="str">
        <f>IF(OR(B115=0,B115=""),"",IF(AND($E$3=6,'Marks Entry 6th'!D114=""),"",IF(AND($E$3=7,'Marks Entry 7th'!D114=""),"",IF(AND($E$3=6),'Marks Entry 6th'!D114,IF(AND($E$3=7),'Marks Entry 7th'!D114,"")))))</f>
        <v/>
      </c>
      <c r="G115" s="306" t="str">
        <f>IF(OR(B115=0,B115=""),"",IF(AND($E$3=6,'Marks Entry 6th'!F114=""),"",IF(AND($E$3=7,'Marks Entry 7th'!F114=""),"",IF(AND($E$3=6),UPPER('Marks Entry 6th'!F114),IF(AND($E$3=7),UPPER('Marks Entry 7th'!F114),"")))))</f>
        <v/>
      </c>
      <c r="H115" s="306" t="str">
        <f>IF(OR(B115=0,B115=""),"",IF(AND($E$3=6,'Marks Entry 6th'!G114=""),"",IF(AND($E$3=7,'Marks Entry 7th'!G114=""),"",IF(AND($E$3=6),UPPER('Marks Entry 6th'!G114),IF(AND($E$3=7),UPPER('Marks Entry 7th'!G114),"")))))</f>
        <v/>
      </c>
      <c r="I115" s="306" t="str">
        <f>IF(OR(B115=0,B115=""),"",IF(AND($E$3=6,'Marks Entry 6th'!H114=""),"",IF(AND($E$3=7,'Marks Entry 7th'!H114=""),"",IF(AND($E$3=6),UPPER('Marks Entry 6th'!H114),IF(AND($E$3=7),UPPER('Marks Entry 7th'!H114),"")))))</f>
        <v/>
      </c>
      <c r="J115" s="65" t="str">
        <f>IF(OR(B115=0,B115=""),"",IF(AND($E$3=6,'Marks Entry 6th'!J114=""),"",IF(AND($E$3=7,'Marks Entry 7th'!J114=""),"",IF(AND($E$3=6),'Marks Entry 6th'!J114,IF(AND($E$3=7),'Marks Entry 7th'!J114,"")))))</f>
        <v/>
      </c>
      <c r="K115" s="65" t="str">
        <f>IF(OR(B115=0,B115=""),"",IF(AND($E$3=6,'Marks Entry 6th'!K114=""),"",IF(AND($E$3=7,'Marks Entry 7th'!K114=""),"",IF(AND($E$3=6),'Marks Entry 6th'!K114,IF(AND($E$3=7),'Marks Entry 7th'!K114,"")))))</f>
        <v/>
      </c>
      <c r="L115" s="121" t="str">
        <f>IF(OR($E115="",$G115=""),"",IF(AND($E$3=6),'Marks Entry 6th'!L114,IF(AND($E$3=7),'Marks Entry 7th'!L114,"")))</f>
        <v/>
      </c>
      <c r="M115" s="121" t="str">
        <f>IF(OR($E115="",$G115=""),"",IF(AND($E$3=6),'Marks Entry 6th'!M114,IF(AND($E$3=7),'Marks Entry 7th'!M114,"")))</f>
        <v/>
      </c>
      <c r="N115" s="121" t="str">
        <f>IF(OR($E115="",$G115=""),"",IF(AND($E$3=6),'Marks Entry 6th'!N114,IF(AND($E$3=7),'Marks Entry 7th'!N114,"")))</f>
        <v/>
      </c>
      <c r="O115" s="121" t="str">
        <f>IF(OR($E115="",$G115=""),"",IF(AND($E$3=6),'Marks Entry 6th'!O114,IF(AND($E$3=7),'Marks Entry 7th'!O114,"")))</f>
        <v/>
      </c>
      <c r="P115" s="63" t="str">
        <f t="shared" si="95"/>
        <v/>
      </c>
      <c r="Q115" s="121" t="str">
        <f>IF(OR($E115="",$G115=""),"",IF(AND($E$3=6),'Marks Entry 6th'!P114,IF(AND($E$3=7),'Marks Entry 7th'!P114,"")))</f>
        <v/>
      </c>
      <c r="R115" s="121" t="str">
        <f>IF(OR($E115="",$G115=""),"",IF(AND($E$3=6),'Marks Entry 6th'!Q114,IF(AND($E$3=7),'Marks Entry 7th'!Q114,"")))</f>
        <v/>
      </c>
      <c r="S115" s="66" t="str">
        <f t="shared" si="96"/>
        <v/>
      </c>
      <c r="T115" s="63">
        <f t="shared" si="97"/>
        <v>0</v>
      </c>
      <c r="U115" s="68" t="str">
        <f>IF(OR($E115="",$G115=""),"",IF(AND($E$3=6),'Marks Entry 6th'!R114,IF(AND($E$3=7),'Marks Entry 7th'!R114,"")))</f>
        <v/>
      </c>
      <c r="V115" s="68" t="str">
        <f>IF(OR($E115="",$G115=""),"",IF(AND($E$3=6),'Marks Entry 6th'!S114,IF(AND($E$3=7),'Marks Entry 7th'!S114,"")))</f>
        <v/>
      </c>
      <c r="W115" s="67" t="str">
        <f t="shared" si="98"/>
        <v/>
      </c>
      <c r="X115" s="63" t="str">
        <f t="shared" si="99"/>
        <v/>
      </c>
      <c r="Y115" s="109">
        <f t="shared" si="100"/>
        <v>0</v>
      </c>
      <c r="Z115" s="109" t="str">
        <f t="shared" si="101"/>
        <v/>
      </c>
      <c r="AA115" s="109" t="str">
        <f t="shared" si="102"/>
        <v/>
      </c>
      <c r="AB115" s="109" t="str">
        <f t="shared" si="103"/>
        <v/>
      </c>
      <c r="AC115" s="109" t="str">
        <f t="shared" si="104"/>
        <v/>
      </c>
      <c r="AD115" s="111" t="str">
        <f t="shared" si="105"/>
        <v/>
      </c>
      <c r="AE115" s="121" t="str">
        <f>IF(OR($E115="",$G115=""),"",IF(AND($E$3=6),'Marks Entry 6th'!T114,IF(AND($E$3=7),'Marks Entry 7th'!T114,"")))</f>
        <v/>
      </c>
      <c r="AF115" s="121" t="str">
        <f>IF(OR($E115="",$G115=""),"",IF(AND($E$3=6),'Marks Entry 6th'!U114,IF(AND($E$3=7),'Marks Entry 7th'!U114,"")))</f>
        <v/>
      </c>
      <c r="AG115" s="121" t="str">
        <f>IF(OR($E115="",$G115=""),"",IF(AND($E$3=6),'Marks Entry 6th'!V114,IF(AND($E$3=7),'Marks Entry 7th'!V114,"")))</f>
        <v/>
      </c>
      <c r="AH115" s="121" t="str">
        <f>IF(OR($E115="",$G115=""),"",IF(AND($E$3=6),'Marks Entry 6th'!W114,IF(AND($E$3=7),'Marks Entry 7th'!W114,"")))</f>
        <v/>
      </c>
      <c r="AI115" s="63" t="str">
        <f t="shared" si="106"/>
        <v/>
      </c>
      <c r="AJ115" s="121" t="str">
        <f>IF(OR($E115="",$G115=""),"",IF(AND($E$3=6),'Marks Entry 6th'!X114,IF(AND($E$3=7),'Marks Entry 7th'!X114,"")))</f>
        <v/>
      </c>
      <c r="AK115" s="121" t="str">
        <f>IF(OR($E115="",$G115=""),"",IF(AND($E$3=6),'Marks Entry 6th'!Y114,IF(AND($E$3=7),'Marks Entry 7th'!Y114,"")))</f>
        <v/>
      </c>
      <c r="AL115" s="66" t="str">
        <f t="shared" si="107"/>
        <v/>
      </c>
      <c r="AM115" s="63">
        <f t="shared" si="108"/>
        <v>0</v>
      </c>
      <c r="AN115" s="68" t="str">
        <f>IF(OR($E115="",$G115=""),"",IF(AND($E$3=6),'Marks Entry 6th'!Z114,IF(AND($E$3=7),'Marks Entry 7th'!Z114,"")))</f>
        <v/>
      </c>
      <c r="AO115" s="68" t="str">
        <f>IF(OR($E115="",$G115=""),"",IF(AND($E$3=6),'Marks Entry 6th'!AA114,IF(AND($E$3=7),'Marks Entry 7th'!AA114,"")))</f>
        <v/>
      </c>
      <c r="AP115" s="66" t="str">
        <f t="shared" si="109"/>
        <v/>
      </c>
      <c r="AQ115" s="63" t="str">
        <f t="shared" si="110"/>
        <v/>
      </c>
      <c r="AR115" s="109">
        <f t="shared" si="111"/>
        <v>0</v>
      </c>
      <c r="AS115" s="109" t="str">
        <f t="shared" si="112"/>
        <v/>
      </c>
      <c r="AT115" s="109" t="str">
        <f t="shared" si="113"/>
        <v/>
      </c>
      <c r="AU115" s="109" t="str">
        <f t="shared" si="114"/>
        <v/>
      </c>
      <c r="AV115" s="109" t="str">
        <f t="shared" si="115"/>
        <v/>
      </c>
      <c r="AW115" s="111" t="str">
        <f t="shared" si="116"/>
        <v/>
      </c>
      <c r="AX115" s="314" t="str">
        <f>IF(OR($E115="",$G115=""),"",IF(AND($E$3=6),'Marks Entry 6th'!AB114,IF(AND($E$3=7),'Marks Entry 7th'!AB114,"")))</f>
        <v/>
      </c>
      <c r="AY115" s="121" t="str">
        <f>IF(OR($E115="",$G115=""),"",IF(AND($E$3=6),'Marks Entry 6th'!AC114,IF(AND($E$3=7),'Marks Entry 7th'!AC114,"")))</f>
        <v/>
      </c>
      <c r="AZ115" s="121" t="str">
        <f>IF(OR($E115="",$G115=""),"",IF(AND($E$3=6),'Marks Entry 6th'!AD114,IF(AND($E$3=7),'Marks Entry 7th'!AD114,"")))</f>
        <v/>
      </c>
      <c r="BA115" s="121" t="str">
        <f>IF(OR($E115="",$G115=""),"",IF(AND($E$3=6),'Marks Entry 6th'!AE114,IF(AND($E$3=7),'Marks Entry 7th'!AE114,"")))</f>
        <v/>
      </c>
      <c r="BB115" s="121" t="str">
        <f>IF(OR($E115="",$G115=""),"",IF(AND($E$3=6),'Marks Entry 6th'!AF114,IF(AND($E$3=7),'Marks Entry 7th'!AF114,"")))</f>
        <v/>
      </c>
      <c r="BC115" s="63" t="str">
        <f t="shared" si="117"/>
        <v/>
      </c>
      <c r="BD115" s="121" t="str">
        <f>IF(OR($E115="",$G115=""),"",IF(AND($E$3=6),'Marks Entry 6th'!AG114,IF(AND($E$3=7),'Marks Entry 7th'!AG114,"")))</f>
        <v/>
      </c>
      <c r="BE115" s="121" t="str">
        <f>IF(OR($E115="",$G115=""),"",IF(AND($E$3=6),'Marks Entry 6th'!AH114,IF(AND($E$3=7),'Marks Entry 7th'!AH114,"")))</f>
        <v/>
      </c>
      <c r="BF115" s="66" t="str">
        <f t="shared" si="118"/>
        <v/>
      </c>
      <c r="BG115" s="63">
        <f t="shared" si="119"/>
        <v>0</v>
      </c>
      <c r="BH115" s="68" t="str">
        <f>IF(OR($E115="",$G115=""),"",IF(AND($E$3=6),'Marks Entry 6th'!AI114,IF(AND($E$3=7),'Marks Entry 7th'!AI114,"")))</f>
        <v/>
      </c>
      <c r="BI115" s="68" t="str">
        <f>IF(OR($E115="",$G115=""),"",IF(AND($E$3=6),'Marks Entry 6th'!AJ114,IF(AND($E$3=7),'Marks Entry 7th'!AJ114,"")))</f>
        <v/>
      </c>
      <c r="BJ115" s="66" t="str">
        <f t="shared" si="120"/>
        <v/>
      </c>
      <c r="BK115" s="63" t="str">
        <f t="shared" si="121"/>
        <v/>
      </c>
      <c r="BL115" s="109">
        <f t="shared" si="122"/>
        <v>0</v>
      </c>
      <c r="BM115" s="109" t="str">
        <f t="shared" si="123"/>
        <v/>
      </c>
      <c r="BN115" s="109" t="str">
        <f t="shared" si="124"/>
        <v/>
      </c>
      <c r="BO115" s="109" t="str">
        <f t="shared" si="125"/>
        <v/>
      </c>
      <c r="BP115" s="109" t="str">
        <f t="shared" si="126"/>
        <v/>
      </c>
      <c r="BQ115" s="111" t="str">
        <f t="shared" si="127"/>
        <v/>
      </c>
      <c r="BR115" s="121" t="str">
        <f>IF(OR($E115="",$G115=""),"",IF(AND($E$3=6),'Marks Entry 6th'!AK114,IF(AND($E$3=7),'Marks Entry 7th'!AK114,"")))</f>
        <v/>
      </c>
      <c r="BS115" s="121" t="str">
        <f>IF(OR($E115="",$G115=""),"",IF(AND($E$3=6),'Marks Entry 6th'!AL114,IF(AND($E$3=7),'Marks Entry 7th'!AL114,"")))</f>
        <v/>
      </c>
      <c r="BT115" s="121" t="str">
        <f>IF(OR($E115="",$G115=""),"",IF(AND($E$3=6),'Marks Entry 6th'!AM114,IF(AND($E$3=7),'Marks Entry 7th'!AM114,"")))</f>
        <v/>
      </c>
      <c r="BU115" s="121" t="str">
        <f>IF(OR($E115="",$G115=""),"",IF(AND($E$3=6),'Marks Entry 6th'!AN114,IF(AND($E$3=7),'Marks Entry 7th'!AN114,"")))</f>
        <v/>
      </c>
      <c r="BV115" s="63" t="str">
        <f t="shared" si="128"/>
        <v/>
      </c>
      <c r="BW115" s="121" t="str">
        <f>IF(OR($E115="",$G115=""),"",IF(AND($E$3=6),'Marks Entry 6th'!AO114,IF(AND($E$3=7),'Marks Entry 7th'!AO114,"")))</f>
        <v/>
      </c>
      <c r="BX115" s="121" t="str">
        <f>IF(OR($E115="",$G115=""),"",IF(AND($E$3=6),'Marks Entry 6th'!AP114,IF(AND($E$3=7),'Marks Entry 7th'!AP114,"")))</f>
        <v/>
      </c>
      <c r="BY115" s="66" t="str">
        <f t="shared" si="129"/>
        <v/>
      </c>
      <c r="BZ115" s="63">
        <f t="shared" si="130"/>
        <v>0</v>
      </c>
      <c r="CA115" s="68" t="str">
        <f>IF(OR($E115="",$G115=""),"",IF(AND($E$3=6),'Marks Entry 6th'!AQ114,IF(AND($E$3=7),'Marks Entry 7th'!AQ114,"")))</f>
        <v/>
      </c>
      <c r="CB115" s="68" t="str">
        <f>IF(OR($E115="",$G115=""),"",IF(AND($E$3=6),'Marks Entry 6th'!AR114,IF(AND($E$3=7),'Marks Entry 7th'!AR114,"")))</f>
        <v/>
      </c>
      <c r="CC115" s="66" t="str">
        <f t="shared" si="131"/>
        <v/>
      </c>
      <c r="CD115" s="63" t="str">
        <f t="shared" si="132"/>
        <v/>
      </c>
      <c r="CE115" s="109">
        <f t="shared" si="133"/>
        <v>0</v>
      </c>
      <c r="CF115" s="109" t="str">
        <f t="shared" si="134"/>
        <v/>
      </c>
      <c r="CG115" s="109" t="str">
        <f t="shared" si="135"/>
        <v/>
      </c>
      <c r="CH115" s="109" t="str">
        <f t="shared" si="136"/>
        <v/>
      </c>
      <c r="CI115" s="109" t="str">
        <f t="shared" si="137"/>
        <v/>
      </c>
      <c r="CJ115" s="111" t="str">
        <f t="shared" si="138"/>
        <v/>
      </c>
      <c r="CK115" s="121" t="str">
        <f>IF(OR($E115="",$G115=""),"",IF(AND($E$3=6),'Marks Entry 6th'!AS114,IF(AND($E$3=7),'Marks Entry 7th'!AS114,"")))</f>
        <v/>
      </c>
      <c r="CL115" s="121" t="str">
        <f>IF(OR($E115="",$G115=""),"",IF(AND($E$3=6),'Marks Entry 6th'!AT114,IF(AND($E$3=7),'Marks Entry 7th'!AT114,"")))</f>
        <v/>
      </c>
      <c r="CM115" s="121" t="str">
        <f>IF(OR($E115="",$G115=""),"",IF(AND($E$3=6),'Marks Entry 6th'!AU114,IF(AND($E$3=7),'Marks Entry 7th'!AU114,"")))</f>
        <v/>
      </c>
      <c r="CN115" s="121" t="str">
        <f>IF(OR($E115="",$G115=""),"",IF(AND($E$3=6),'Marks Entry 6th'!AV114,IF(AND($E$3=7),'Marks Entry 7th'!AV114,"")))</f>
        <v/>
      </c>
      <c r="CO115" s="63" t="str">
        <f t="shared" si="139"/>
        <v/>
      </c>
      <c r="CP115" s="121" t="str">
        <f>IF(OR($E115="",$G115=""),"",IF(AND($E$3=6),'Marks Entry 6th'!AW114,IF(AND($E$3=7),'Marks Entry 7th'!AW114,"")))</f>
        <v/>
      </c>
      <c r="CQ115" s="121" t="str">
        <f>IF(OR($E115="",$G115=""),"",IF(AND($E$3=6),'Marks Entry 6th'!AX114,IF(AND($E$3=7),'Marks Entry 7th'!AX114,"")))</f>
        <v/>
      </c>
      <c r="CR115" s="66" t="str">
        <f t="shared" si="140"/>
        <v/>
      </c>
      <c r="CS115" s="63">
        <f t="shared" si="141"/>
        <v>0</v>
      </c>
      <c r="CT115" s="68" t="str">
        <f>IF(OR($E115="",$G115=""),"",IF(AND($E$3=6),'Marks Entry 6th'!AY114,IF(AND($E$3=7),'Marks Entry 7th'!AY114,"")))</f>
        <v/>
      </c>
      <c r="CU115" s="68" t="str">
        <f>IF(OR($E115="",$G115=""),"",IF(AND($E$3=6),'Marks Entry 6th'!AZ114,IF(AND($E$3=7),'Marks Entry 7th'!AZ114,"")))</f>
        <v/>
      </c>
      <c r="CV115" s="66" t="str">
        <f t="shared" si="142"/>
        <v/>
      </c>
      <c r="CW115" s="63" t="str">
        <f t="shared" si="143"/>
        <v/>
      </c>
      <c r="CX115" s="109">
        <f t="shared" si="144"/>
        <v>0</v>
      </c>
      <c r="CY115" s="109" t="str">
        <f t="shared" si="145"/>
        <v/>
      </c>
      <c r="CZ115" s="109" t="str">
        <f t="shared" si="146"/>
        <v/>
      </c>
      <c r="DA115" s="109" t="str">
        <f t="shared" si="147"/>
        <v/>
      </c>
      <c r="DB115" s="109" t="str">
        <f t="shared" si="148"/>
        <v/>
      </c>
      <c r="DC115" s="111" t="str">
        <f t="shared" si="149"/>
        <v/>
      </c>
      <c r="DD115" s="121" t="str">
        <f>IF(OR($E115="",$G115=""),"",IF(AND($E$3=6),'Marks Entry 6th'!BA114,IF(AND($E$3=7),'Marks Entry 7th'!BA114,"")))</f>
        <v/>
      </c>
      <c r="DE115" s="121" t="str">
        <f>IF(OR($E115="",$G115=""),"",IF(AND($E$3=6),'Marks Entry 6th'!BB114,IF(AND($E$3=7),'Marks Entry 7th'!BB114,"")))</f>
        <v/>
      </c>
      <c r="DF115" s="121" t="str">
        <f>IF(OR($E115="",$G115=""),"",IF(AND($E$3=6),'Marks Entry 6th'!BC114,IF(AND($E$3=7),'Marks Entry 7th'!BC114,"")))</f>
        <v/>
      </c>
      <c r="DG115" s="121" t="str">
        <f>IF(OR($E115="",$G115=""),"",IF(AND($E$3=6),'Marks Entry 6th'!BD114,IF(AND($E$3=7),'Marks Entry 7th'!BD114,"")))</f>
        <v/>
      </c>
      <c r="DH115" s="63" t="str">
        <f t="shared" si="150"/>
        <v/>
      </c>
      <c r="DI115" s="121" t="str">
        <f>IF(OR($E115="",$G115=""),"",IF(AND($E$3=6),'Marks Entry 6th'!BE114,IF(AND($E$3=7),'Marks Entry 7th'!BE114,"")))</f>
        <v/>
      </c>
      <c r="DJ115" s="121" t="str">
        <f>IF(OR($E115="",$G115=""),"",IF(AND($E$3=6),'Marks Entry 6th'!BF114,IF(AND($E$3=7),'Marks Entry 7th'!BF114,"")))</f>
        <v/>
      </c>
      <c r="DK115" s="66" t="str">
        <f t="shared" si="151"/>
        <v/>
      </c>
      <c r="DL115" s="63">
        <f t="shared" si="152"/>
        <v>0</v>
      </c>
      <c r="DM115" s="68" t="str">
        <f>IF(OR($E115="",$G115=""),"",IF(AND($E$3=6),'Marks Entry 6th'!BG114,IF(AND($E$3=7),'Marks Entry 7th'!BG114,"")))</f>
        <v/>
      </c>
      <c r="DN115" s="68" t="str">
        <f>IF(OR($E115="",$G115=""),"",IF(AND($E$3=6),'Marks Entry 6th'!BH114,IF(AND($E$3=7),'Marks Entry 7th'!BH114,"")))</f>
        <v/>
      </c>
      <c r="DO115" s="66" t="str">
        <f t="shared" si="153"/>
        <v/>
      </c>
      <c r="DP115" s="63" t="str">
        <f t="shared" si="154"/>
        <v/>
      </c>
      <c r="DQ115" s="109">
        <f t="shared" si="155"/>
        <v>0</v>
      </c>
      <c r="DR115" s="109" t="str">
        <f t="shared" si="156"/>
        <v/>
      </c>
      <c r="DS115" s="109" t="str">
        <f t="shared" si="157"/>
        <v/>
      </c>
      <c r="DT115" s="109" t="str">
        <f t="shared" si="158"/>
        <v/>
      </c>
      <c r="DU115" s="109" t="str">
        <f t="shared" si="159"/>
        <v/>
      </c>
      <c r="DV115" s="111" t="str">
        <f t="shared" si="160"/>
        <v/>
      </c>
      <c r="DW115" s="53" t="str">
        <f>IF(OR($E115="",$G115=""),"",IF(AND($E$3=6),'Marks Entry 6th'!BI114,IF(AND($E$3=7),'Marks Entry 7th'!BI114,"")))</f>
        <v/>
      </c>
      <c r="DX115" s="53" t="str">
        <f>IF(OR($E115="",$G115=""),"",IF(AND($E$3=6),'Marks Entry 6th'!BJ114,IF(AND($E$3=7),'Marks Entry 7th'!BJ114,"")))</f>
        <v/>
      </c>
      <c r="DY115" s="53" t="str">
        <f>IF(OR($E115="",$G115=""),"",IF(AND($E$3=6),'Marks Entry 6th'!BK114,IF(AND($E$3=7),'Marks Entry 7th'!BK114,"")))</f>
        <v/>
      </c>
      <c r="DZ115" s="53" t="str">
        <f>IF(OR($E115="",$G115=""),"",IF(AND($E$3=6),'Marks Entry 6th'!BL114,IF(AND($E$3=7),'Marks Entry 7th'!BL114,"")))</f>
        <v/>
      </c>
      <c r="EA115" s="53" t="str">
        <f>IF(OR($E115="",$G115=""),"",IF(AND($E$3=6),'Marks Entry 6th'!BM114,IF(AND($E$3=7),'Marks Entry 7th'!BM114,"")))</f>
        <v/>
      </c>
      <c r="EB115" s="122" t="str">
        <f t="shared" si="161"/>
        <v/>
      </c>
      <c r="EC115" s="123">
        <f t="shared" si="162"/>
        <v>0</v>
      </c>
      <c r="ED115" s="123" t="str">
        <f t="shared" si="163"/>
        <v/>
      </c>
      <c r="EE115" s="123" t="str">
        <f t="shared" si="164"/>
        <v/>
      </c>
      <c r="EF115" s="110" t="str">
        <f t="shared" si="165"/>
        <v/>
      </c>
      <c r="EG115" s="53" t="str">
        <f>IF(OR($E115="",$G115=""),"",IF(AND($E$3=6),'Marks Entry 6th'!BN114,IF(AND($E$3=7),'Marks Entry 7th'!BN114,"")))</f>
        <v/>
      </c>
      <c r="EH115" s="53" t="str">
        <f>IF(OR($E115="",$G115=""),"",IF(AND($E$3=6),'Marks Entry 6th'!BO114,IF(AND($E$3=7),'Marks Entry 7th'!BO114,"")))</f>
        <v/>
      </c>
      <c r="EI115" s="53" t="str">
        <f>IF(OR($E115="",$G115=""),"",IF(AND($E$3=6),'Marks Entry 6th'!BP114,IF(AND($E$3=7),'Marks Entry 7th'!BP114,"")))</f>
        <v/>
      </c>
      <c r="EJ115" s="53" t="str">
        <f>IF(OR($E115="",$G115=""),"",IF(AND($E$3=6),'Marks Entry 6th'!BQ114,IF(AND($E$3=7),'Marks Entry 7th'!BQ114,"")))</f>
        <v/>
      </c>
      <c r="EK115" s="53" t="str">
        <f>IF(OR($E115="",$G115=""),"",IF(AND($E$3=6),'Marks Entry 6th'!BR114,IF(AND($E$3=7),'Marks Entry 7th'!BR114,"")))</f>
        <v/>
      </c>
      <c r="EL115" s="122" t="str">
        <f t="shared" si="166"/>
        <v/>
      </c>
      <c r="EM115" s="123">
        <f t="shared" si="167"/>
        <v>0</v>
      </c>
      <c r="EN115" s="123" t="str">
        <f t="shared" si="168"/>
        <v/>
      </c>
      <c r="EO115" s="123" t="str">
        <f t="shared" si="169"/>
        <v/>
      </c>
      <c r="EP115" s="110" t="str">
        <f t="shared" si="170"/>
        <v/>
      </c>
      <c r="EQ115" s="53" t="str">
        <f>IF(OR($E115="",$G115=""),"",IF(AND($E$3=6),'Marks Entry 6th'!BS114,IF(AND($E$3=7),'Marks Entry 7th'!BS114,"")))</f>
        <v/>
      </c>
      <c r="ER115" s="53" t="str">
        <f>IF(OR($E115="",$G115=""),"",IF(AND($E$3=6),'Marks Entry 6th'!BT114,IF(AND($E$3=7),'Marks Entry 7th'!BT114,"")))</f>
        <v/>
      </c>
      <c r="ES115" s="53" t="str">
        <f>IF(OR($E115="",$G115=""),"",IF(AND($E$3=6),'Marks Entry 6th'!BU114,IF(AND($E$3=7),'Marks Entry 7th'!BU114,"")))</f>
        <v/>
      </c>
      <c r="ET115" s="53" t="str">
        <f>IF(OR($E115="",$G115=""),"",IF(AND($E$3=6),'Marks Entry 6th'!BV114,IF(AND($E$3=7),'Marks Entry 7th'!BV114,"")))</f>
        <v/>
      </c>
      <c r="EU115" s="53" t="str">
        <f>IF(OR($E115="",$G115=""),"",IF(AND($E$3=6),'Marks Entry 6th'!BW114,IF(AND($E$3=7),'Marks Entry 7th'!BW114,"")))</f>
        <v/>
      </c>
      <c r="EV115" s="122" t="str">
        <f t="shared" si="171"/>
        <v/>
      </c>
      <c r="EW115" s="123">
        <f t="shared" si="172"/>
        <v>0</v>
      </c>
      <c r="EX115" s="123" t="str">
        <f t="shared" si="173"/>
        <v/>
      </c>
      <c r="EY115" s="123" t="str">
        <f t="shared" si="174"/>
        <v/>
      </c>
      <c r="EZ115" s="110" t="str">
        <f t="shared" si="175"/>
        <v/>
      </c>
      <c r="FA115" s="373" t="str">
        <f>IF(OR($E115="",$G115=""),"",IF(AND('Marks Entry 6th'!BX114="",'Marks Entry 7th'!BX114=""),"",IF(AND($E$3=6),'Marks Entry 6th'!BX114,IF(AND($E$3=7),'Marks Entry 7th'!BX114,""))))</f>
        <v/>
      </c>
      <c r="FB115" s="373" t="str">
        <f>IF(OR($E115="",$G115=""),"",IF(AND('Marks Entry 6th'!BY114="",'Marks Entry 7th'!BY114=""),"",IF(AND($E$3=6),'Marks Entry 6th'!BY114,IF(AND($E$3=7),'Marks Entry 7th'!BY114,""))))</f>
        <v/>
      </c>
      <c r="FC115" s="374" t="str">
        <f t="shared" si="176"/>
        <v/>
      </c>
      <c r="FD115" s="110" t="str">
        <f t="shared" si="177"/>
        <v/>
      </c>
      <c r="FE115" s="373" t="str">
        <f>IF(OR($E115="",$G115=""),"",IF(AND('Marks Entry 6th'!BZ114="",'Marks Entry 7th'!BZ114=""),"",IF(AND($E$3=6),'Marks Entry 6th'!BZ114,IF(AND($E$3=7),'Marks Entry 7th'!BZ114,""))))</f>
        <v/>
      </c>
      <c r="FF115" s="373" t="str">
        <f>IF(OR($E115="",$G115=""),"",IF(AND('Marks Entry 6th'!CA114="",'Marks Entry 7th'!CA114=""),"",IF(AND($E$3=6),'Marks Entry 6th'!CA114,IF(AND($E$3=7),'Marks Entry 7th'!CA114,""))))</f>
        <v/>
      </c>
      <c r="FG115" s="374" t="str">
        <f t="shared" si="178"/>
        <v/>
      </c>
      <c r="FH115" s="110" t="str">
        <f t="shared" si="179"/>
        <v/>
      </c>
      <c r="FI115" s="79" t="str">
        <f t="shared" si="180"/>
        <v/>
      </c>
      <c r="FJ115" s="335" t="str">
        <f t="shared" si="181"/>
        <v/>
      </c>
      <c r="FK115" s="85" t="str">
        <f t="shared" si="182"/>
        <v/>
      </c>
      <c r="FL115" s="226" t="str">
        <f t="shared" si="183"/>
        <v/>
      </c>
      <c r="FM115" s="86" t="str">
        <f t="shared" si="184"/>
        <v/>
      </c>
      <c r="FN115" s="334" t="str">
        <f>IFERROR(IF(B115="NSO","NSO",IF(OR(D115="",G115="",F115=""),"",IF(AND(FJ115&gt;=36,'Master sheet'!$D$11="Hindi"),"कक्षा क्रमोन्नत",IF(AND(FJ115&gt;=36,'Master sheet'!$D$11="English"),"Promoted",IF(AND(FJ115&lt;36,'Master sheet'!$D$11="Hindi"),"पुनः परीक्षा","Re-Exam"))))),"")</f>
        <v/>
      </c>
      <c r="FO115" s="54" t="str">
        <f>IF(OR($E115="",$G115=""),"",IF(AND($E$3=6,'Marks Entry 6th'!CB114=""),"",IF(AND($E$3=7,'Marks Entry 7th'!CB114=""),"",IF(AND($E$3=6),'Marks Entry 6th'!CB114,IF(AND($E$3=7),'Marks Entry 7th'!CB114,"")))))</f>
        <v/>
      </c>
      <c r="FP115" s="54" t="str">
        <f>IF(OR($E115="",$G115=""),"",IF(AND($E$3=6,'Marks Entry 6th'!CC114=""),"",IF(AND($E$3=7,'Marks Entry 7th'!CC114=""),"",IF(AND($E$3=6),'Marks Entry 6th'!CC114,IF(AND($E$3=7),'Marks Entry 7th'!CC114,"")))))</f>
        <v/>
      </c>
      <c r="FQ115" s="55"/>
      <c r="FY115" s="57">
        <f>IF(AND($E$3=6),'Marks Entry 6th'!I114,IF(AND($E$3=7),'Marks Entry 7th'!I114,""))</f>
        <v>0</v>
      </c>
      <c r="FZ115" s="57">
        <f t="shared" si="185"/>
        <v>0</v>
      </c>
    </row>
    <row r="116" spans="1:182" ht="18.95" customHeight="1">
      <c r="A116" s="69">
        <v>109</v>
      </c>
      <c r="B116" s="69" t="str">
        <f>IF(OR(FY116=0,FY116=""),"",IF(AND($E$3=6),'Marks Entry 6th'!I115,IF(AND($E$3=7),'Marks Entry 7th'!I115,"")))</f>
        <v/>
      </c>
      <c r="C116" s="70" t="str">
        <f>IF(OR(B116=0,B116=""),"",IF(AND($E$3=6,'Marks Entry 6th'!B115=""),"",IF(AND($E$3=7,'Marks Entry 7th'!B115=""),"",IF(AND($E$3=6,'Marks Entry 6th'!B115),'Marks Entry 6th'!B115,IF(AND($E$3=7),'Marks Entry 7th'!B115,"")))))</f>
        <v/>
      </c>
      <c r="D116" s="70" t="str">
        <f>IF(OR(B116=0,B116=""),"",IF(AND($E$3=6,'Marks Entry 6th'!C115=""),"",IF(AND($E$3=7,'Marks Entry 7th'!C115=""),"",IF(AND($E$3=6),'Marks Entry 6th'!C115,IF(AND($E$3=7),'Marks Entry 7th'!C115,"")))))</f>
        <v/>
      </c>
      <c r="E116" s="307" t="str">
        <f>IF(OR(B116=0,B116=""),"",IF(AND($E$3=6,'Marks Entry 6th'!E115=""),"",IF(AND($E$3=7,'Marks Entry 7th'!E115=""),"",IF(AND($E$3=6),'Marks Entry 6th'!E115,IF(AND($E$3=7),'Marks Entry 7th'!E115,"")))))</f>
        <v/>
      </c>
      <c r="F116" s="70" t="str">
        <f>IF(OR(B116=0,B116=""),"",IF(AND($E$3=6,'Marks Entry 6th'!D115=""),"",IF(AND($E$3=7,'Marks Entry 7th'!D115=""),"",IF(AND($E$3=6),'Marks Entry 6th'!D115,IF(AND($E$3=7),'Marks Entry 7th'!D115,"")))))</f>
        <v/>
      </c>
      <c r="G116" s="306" t="str">
        <f>IF(OR(B116=0,B116=""),"",IF(AND($E$3=6,'Marks Entry 6th'!F115=""),"",IF(AND($E$3=7,'Marks Entry 7th'!F115=""),"",IF(AND($E$3=6),UPPER('Marks Entry 6th'!F115),IF(AND($E$3=7),UPPER('Marks Entry 7th'!F115),"")))))</f>
        <v/>
      </c>
      <c r="H116" s="306" t="str">
        <f>IF(OR(B116=0,B116=""),"",IF(AND($E$3=6,'Marks Entry 6th'!G115=""),"",IF(AND($E$3=7,'Marks Entry 7th'!G115=""),"",IF(AND($E$3=6),UPPER('Marks Entry 6th'!G115),IF(AND($E$3=7),UPPER('Marks Entry 7th'!G115),"")))))</f>
        <v/>
      </c>
      <c r="I116" s="306" t="str">
        <f>IF(OR(B116=0,B116=""),"",IF(AND($E$3=6,'Marks Entry 6th'!H115=""),"",IF(AND($E$3=7,'Marks Entry 7th'!H115=""),"",IF(AND($E$3=6),UPPER('Marks Entry 6th'!H115),IF(AND($E$3=7),UPPER('Marks Entry 7th'!H115),"")))))</f>
        <v/>
      </c>
      <c r="J116" s="65" t="str">
        <f>IF(OR(B116=0,B116=""),"",IF(AND($E$3=6,'Marks Entry 6th'!J115=""),"",IF(AND($E$3=7,'Marks Entry 7th'!J115=""),"",IF(AND($E$3=6),'Marks Entry 6th'!J115,IF(AND($E$3=7),'Marks Entry 7th'!J115,"")))))</f>
        <v/>
      </c>
      <c r="K116" s="65" t="str">
        <f>IF(OR(B116=0,B116=""),"",IF(AND($E$3=6,'Marks Entry 6th'!K115=""),"",IF(AND($E$3=7,'Marks Entry 7th'!K115=""),"",IF(AND($E$3=6),'Marks Entry 6th'!K115,IF(AND($E$3=7),'Marks Entry 7th'!K115,"")))))</f>
        <v/>
      </c>
      <c r="L116" s="121" t="str">
        <f>IF(OR($E116="",$G116=""),"",IF(AND($E$3=6),'Marks Entry 6th'!L115,IF(AND($E$3=7),'Marks Entry 7th'!L115,"")))</f>
        <v/>
      </c>
      <c r="M116" s="121" t="str">
        <f>IF(OR($E116="",$G116=""),"",IF(AND($E$3=6),'Marks Entry 6th'!M115,IF(AND($E$3=7),'Marks Entry 7th'!M115,"")))</f>
        <v/>
      </c>
      <c r="N116" s="121" t="str">
        <f>IF(OR($E116="",$G116=""),"",IF(AND($E$3=6),'Marks Entry 6th'!N115,IF(AND($E$3=7),'Marks Entry 7th'!N115,"")))</f>
        <v/>
      </c>
      <c r="O116" s="121" t="str">
        <f>IF(OR($E116="",$G116=""),"",IF(AND($E$3=6),'Marks Entry 6th'!O115,IF(AND($E$3=7),'Marks Entry 7th'!O115,"")))</f>
        <v/>
      </c>
      <c r="P116" s="63" t="str">
        <f t="shared" si="95"/>
        <v/>
      </c>
      <c r="Q116" s="121" t="str">
        <f>IF(OR($E116="",$G116=""),"",IF(AND($E$3=6),'Marks Entry 6th'!P115,IF(AND($E$3=7),'Marks Entry 7th'!P115,"")))</f>
        <v/>
      </c>
      <c r="R116" s="121" t="str">
        <f>IF(OR($E116="",$G116=""),"",IF(AND($E$3=6),'Marks Entry 6th'!Q115,IF(AND($E$3=7),'Marks Entry 7th'!Q115,"")))</f>
        <v/>
      </c>
      <c r="S116" s="66" t="str">
        <f t="shared" si="96"/>
        <v/>
      </c>
      <c r="T116" s="63">
        <f t="shared" si="97"/>
        <v>0</v>
      </c>
      <c r="U116" s="68" t="str">
        <f>IF(OR($E116="",$G116=""),"",IF(AND($E$3=6),'Marks Entry 6th'!R115,IF(AND($E$3=7),'Marks Entry 7th'!R115,"")))</f>
        <v/>
      </c>
      <c r="V116" s="68" t="str">
        <f>IF(OR($E116="",$G116=""),"",IF(AND($E$3=6),'Marks Entry 6th'!S115,IF(AND($E$3=7),'Marks Entry 7th'!S115,"")))</f>
        <v/>
      </c>
      <c r="W116" s="67" t="str">
        <f t="shared" si="98"/>
        <v/>
      </c>
      <c r="X116" s="63" t="str">
        <f t="shared" si="99"/>
        <v/>
      </c>
      <c r="Y116" s="109">
        <f t="shared" si="100"/>
        <v>0</v>
      </c>
      <c r="Z116" s="109" t="str">
        <f t="shared" si="101"/>
        <v/>
      </c>
      <c r="AA116" s="109" t="str">
        <f t="shared" si="102"/>
        <v/>
      </c>
      <c r="AB116" s="109" t="str">
        <f t="shared" si="103"/>
        <v/>
      </c>
      <c r="AC116" s="109" t="str">
        <f t="shared" si="104"/>
        <v/>
      </c>
      <c r="AD116" s="111" t="str">
        <f t="shared" si="105"/>
        <v/>
      </c>
      <c r="AE116" s="121" t="str">
        <f>IF(OR($E116="",$G116=""),"",IF(AND($E$3=6),'Marks Entry 6th'!T115,IF(AND($E$3=7),'Marks Entry 7th'!T115,"")))</f>
        <v/>
      </c>
      <c r="AF116" s="121" t="str">
        <f>IF(OR($E116="",$G116=""),"",IF(AND($E$3=6),'Marks Entry 6th'!U115,IF(AND($E$3=7),'Marks Entry 7th'!U115,"")))</f>
        <v/>
      </c>
      <c r="AG116" s="121" t="str">
        <f>IF(OR($E116="",$G116=""),"",IF(AND($E$3=6),'Marks Entry 6th'!V115,IF(AND($E$3=7),'Marks Entry 7th'!V115,"")))</f>
        <v/>
      </c>
      <c r="AH116" s="121" t="str">
        <f>IF(OR($E116="",$G116=""),"",IF(AND($E$3=6),'Marks Entry 6th'!W115,IF(AND($E$3=7),'Marks Entry 7th'!W115,"")))</f>
        <v/>
      </c>
      <c r="AI116" s="63" t="str">
        <f t="shared" si="106"/>
        <v/>
      </c>
      <c r="AJ116" s="121" t="str">
        <f>IF(OR($E116="",$G116=""),"",IF(AND($E$3=6),'Marks Entry 6th'!X115,IF(AND($E$3=7),'Marks Entry 7th'!X115,"")))</f>
        <v/>
      </c>
      <c r="AK116" s="121" t="str">
        <f>IF(OR($E116="",$G116=""),"",IF(AND($E$3=6),'Marks Entry 6th'!Y115,IF(AND($E$3=7),'Marks Entry 7th'!Y115,"")))</f>
        <v/>
      </c>
      <c r="AL116" s="66" t="str">
        <f t="shared" si="107"/>
        <v/>
      </c>
      <c r="AM116" s="63">
        <f t="shared" si="108"/>
        <v>0</v>
      </c>
      <c r="AN116" s="68" t="str">
        <f>IF(OR($E116="",$G116=""),"",IF(AND($E$3=6),'Marks Entry 6th'!Z115,IF(AND($E$3=7),'Marks Entry 7th'!Z115,"")))</f>
        <v/>
      </c>
      <c r="AO116" s="68" t="str">
        <f>IF(OR($E116="",$G116=""),"",IF(AND($E$3=6),'Marks Entry 6th'!AA115,IF(AND($E$3=7),'Marks Entry 7th'!AA115,"")))</f>
        <v/>
      </c>
      <c r="AP116" s="66" t="str">
        <f t="shared" si="109"/>
        <v/>
      </c>
      <c r="AQ116" s="63" t="str">
        <f t="shared" si="110"/>
        <v/>
      </c>
      <c r="AR116" s="109">
        <f t="shared" si="111"/>
        <v>0</v>
      </c>
      <c r="AS116" s="109" t="str">
        <f t="shared" si="112"/>
        <v/>
      </c>
      <c r="AT116" s="109" t="str">
        <f t="shared" si="113"/>
        <v/>
      </c>
      <c r="AU116" s="109" t="str">
        <f t="shared" si="114"/>
        <v/>
      </c>
      <c r="AV116" s="109" t="str">
        <f t="shared" si="115"/>
        <v/>
      </c>
      <c r="AW116" s="111" t="str">
        <f t="shared" si="116"/>
        <v/>
      </c>
      <c r="AX116" s="314" t="str">
        <f>IF(OR($E116="",$G116=""),"",IF(AND($E$3=6),'Marks Entry 6th'!AB115,IF(AND($E$3=7),'Marks Entry 7th'!AB115,"")))</f>
        <v/>
      </c>
      <c r="AY116" s="121" t="str">
        <f>IF(OR($E116="",$G116=""),"",IF(AND($E$3=6),'Marks Entry 6th'!AC115,IF(AND($E$3=7),'Marks Entry 7th'!AC115,"")))</f>
        <v/>
      </c>
      <c r="AZ116" s="121" t="str">
        <f>IF(OR($E116="",$G116=""),"",IF(AND($E$3=6),'Marks Entry 6th'!AD115,IF(AND($E$3=7),'Marks Entry 7th'!AD115,"")))</f>
        <v/>
      </c>
      <c r="BA116" s="121" t="str">
        <f>IF(OR($E116="",$G116=""),"",IF(AND($E$3=6),'Marks Entry 6th'!AE115,IF(AND($E$3=7),'Marks Entry 7th'!AE115,"")))</f>
        <v/>
      </c>
      <c r="BB116" s="121" t="str">
        <f>IF(OR($E116="",$G116=""),"",IF(AND($E$3=6),'Marks Entry 6th'!AF115,IF(AND($E$3=7),'Marks Entry 7th'!AF115,"")))</f>
        <v/>
      </c>
      <c r="BC116" s="63" t="str">
        <f t="shared" si="117"/>
        <v/>
      </c>
      <c r="BD116" s="121" t="str">
        <f>IF(OR($E116="",$G116=""),"",IF(AND($E$3=6),'Marks Entry 6th'!AG115,IF(AND($E$3=7),'Marks Entry 7th'!AG115,"")))</f>
        <v/>
      </c>
      <c r="BE116" s="121" t="str">
        <f>IF(OR($E116="",$G116=""),"",IF(AND($E$3=6),'Marks Entry 6th'!AH115,IF(AND($E$3=7),'Marks Entry 7th'!AH115,"")))</f>
        <v/>
      </c>
      <c r="BF116" s="66" t="str">
        <f t="shared" si="118"/>
        <v/>
      </c>
      <c r="BG116" s="63">
        <f t="shared" si="119"/>
        <v>0</v>
      </c>
      <c r="BH116" s="68" t="str">
        <f>IF(OR($E116="",$G116=""),"",IF(AND($E$3=6),'Marks Entry 6th'!AI115,IF(AND($E$3=7),'Marks Entry 7th'!AI115,"")))</f>
        <v/>
      </c>
      <c r="BI116" s="68" t="str">
        <f>IF(OR($E116="",$G116=""),"",IF(AND($E$3=6),'Marks Entry 6th'!AJ115,IF(AND($E$3=7),'Marks Entry 7th'!AJ115,"")))</f>
        <v/>
      </c>
      <c r="BJ116" s="66" t="str">
        <f t="shared" si="120"/>
        <v/>
      </c>
      <c r="BK116" s="63" t="str">
        <f t="shared" si="121"/>
        <v/>
      </c>
      <c r="BL116" s="109">
        <f t="shared" si="122"/>
        <v>0</v>
      </c>
      <c r="BM116" s="109" t="str">
        <f t="shared" si="123"/>
        <v/>
      </c>
      <c r="BN116" s="109" t="str">
        <f t="shared" si="124"/>
        <v/>
      </c>
      <c r="BO116" s="109" t="str">
        <f t="shared" si="125"/>
        <v/>
      </c>
      <c r="BP116" s="109" t="str">
        <f t="shared" si="126"/>
        <v/>
      </c>
      <c r="BQ116" s="111" t="str">
        <f t="shared" si="127"/>
        <v/>
      </c>
      <c r="BR116" s="121" t="str">
        <f>IF(OR($E116="",$G116=""),"",IF(AND($E$3=6),'Marks Entry 6th'!AK115,IF(AND($E$3=7),'Marks Entry 7th'!AK115,"")))</f>
        <v/>
      </c>
      <c r="BS116" s="121" t="str">
        <f>IF(OR($E116="",$G116=""),"",IF(AND($E$3=6),'Marks Entry 6th'!AL115,IF(AND($E$3=7),'Marks Entry 7th'!AL115,"")))</f>
        <v/>
      </c>
      <c r="BT116" s="121" t="str">
        <f>IF(OR($E116="",$G116=""),"",IF(AND($E$3=6),'Marks Entry 6th'!AM115,IF(AND($E$3=7),'Marks Entry 7th'!AM115,"")))</f>
        <v/>
      </c>
      <c r="BU116" s="121" t="str">
        <f>IF(OR($E116="",$G116=""),"",IF(AND($E$3=6),'Marks Entry 6th'!AN115,IF(AND($E$3=7),'Marks Entry 7th'!AN115,"")))</f>
        <v/>
      </c>
      <c r="BV116" s="63" t="str">
        <f t="shared" si="128"/>
        <v/>
      </c>
      <c r="BW116" s="121" t="str">
        <f>IF(OR($E116="",$G116=""),"",IF(AND($E$3=6),'Marks Entry 6th'!AO115,IF(AND($E$3=7),'Marks Entry 7th'!AO115,"")))</f>
        <v/>
      </c>
      <c r="BX116" s="121" t="str">
        <f>IF(OR($E116="",$G116=""),"",IF(AND($E$3=6),'Marks Entry 6th'!AP115,IF(AND($E$3=7),'Marks Entry 7th'!AP115,"")))</f>
        <v/>
      </c>
      <c r="BY116" s="66" t="str">
        <f t="shared" si="129"/>
        <v/>
      </c>
      <c r="BZ116" s="63">
        <f t="shared" si="130"/>
        <v>0</v>
      </c>
      <c r="CA116" s="68" t="str">
        <f>IF(OR($E116="",$G116=""),"",IF(AND($E$3=6),'Marks Entry 6th'!AQ115,IF(AND($E$3=7),'Marks Entry 7th'!AQ115,"")))</f>
        <v/>
      </c>
      <c r="CB116" s="68" t="str">
        <f>IF(OR($E116="",$G116=""),"",IF(AND($E$3=6),'Marks Entry 6th'!AR115,IF(AND($E$3=7),'Marks Entry 7th'!AR115,"")))</f>
        <v/>
      </c>
      <c r="CC116" s="66" t="str">
        <f t="shared" si="131"/>
        <v/>
      </c>
      <c r="CD116" s="63" t="str">
        <f t="shared" si="132"/>
        <v/>
      </c>
      <c r="CE116" s="109">
        <f t="shared" si="133"/>
        <v>0</v>
      </c>
      <c r="CF116" s="109" t="str">
        <f t="shared" si="134"/>
        <v/>
      </c>
      <c r="CG116" s="109" t="str">
        <f t="shared" si="135"/>
        <v/>
      </c>
      <c r="CH116" s="109" t="str">
        <f t="shared" si="136"/>
        <v/>
      </c>
      <c r="CI116" s="109" t="str">
        <f t="shared" si="137"/>
        <v/>
      </c>
      <c r="CJ116" s="111" t="str">
        <f t="shared" si="138"/>
        <v/>
      </c>
      <c r="CK116" s="121" t="str">
        <f>IF(OR($E116="",$G116=""),"",IF(AND($E$3=6),'Marks Entry 6th'!AS115,IF(AND($E$3=7),'Marks Entry 7th'!AS115,"")))</f>
        <v/>
      </c>
      <c r="CL116" s="121" t="str">
        <f>IF(OR($E116="",$G116=""),"",IF(AND($E$3=6),'Marks Entry 6th'!AT115,IF(AND($E$3=7),'Marks Entry 7th'!AT115,"")))</f>
        <v/>
      </c>
      <c r="CM116" s="121" t="str">
        <f>IF(OR($E116="",$G116=""),"",IF(AND($E$3=6),'Marks Entry 6th'!AU115,IF(AND($E$3=7),'Marks Entry 7th'!AU115,"")))</f>
        <v/>
      </c>
      <c r="CN116" s="121" t="str">
        <f>IF(OR($E116="",$G116=""),"",IF(AND($E$3=6),'Marks Entry 6th'!AV115,IF(AND($E$3=7),'Marks Entry 7th'!AV115,"")))</f>
        <v/>
      </c>
      <c r="CO116" s="63" t="str">
        <f t="shared" si="139"/>
        <v/>
      </c>
      <c r="CP116" s="121" t="str">
        <f>IF(OR($E116="",$G116=""),"",IF(AND($E$3=6),'Marks Entry 6th'!AW115,IF(AND($E$3=7),'Marks Entry 7th'!AW115,"")))</f>
        <v/>
      </c>
      <c r="CQ116" s="121" t="str">
        <f>IF(OR($E116="",$G116=""),"",IF(AND($E$3=6),'Marks Entry 6th'!AX115,IF(AND($E$3=7),'Marks Entry 7th'!AX115,"")))</f>
        <v/>
      </c>
      <c r="CR116" s="66" t="str">
        <f t="shared" si="140"/>
        <v/>
      </c>
      <c r="CS116" s="63">
        <f t="shared" si="141"/>
        <v>0</v>
      </c>
      <c r="CT116" s="68" t="str">
        <f>IF(OR($E116="",$G116=""),"",IF(AND($E$3=6),'Marks Entry 6th'!AY115,IF(AND($E$3=7),'Marks Entry 7th'!AY115,"")))</f>
        <v/>
      </c>
      <c r="CU116" s="68" t="str">
        <f>IF(OR($E116="",$G116=""),"",IF(AND($E$3=6),'Marks Entry 6th'!AZ115,IF(AND($E$3=7),'Marks Entry 7th'!AZ115,"")))</f>
        <v/>
      </c>
      <c r="CV116" s="66" t="str">
        <f t="shared" si="142"/>
        <v/>
      </c>
      <c r="CW116" s="63" t="str">
        <f t="shared" si="143"/>
        <v/>
      </c>
      <c r="CX116" s="109">
        <f t="shared" si="144"/>
        <v>0</v>
      </c>
      <c r="CY116" s="109" t="str">
        <f t="shared" si="145"/>
        <v/>
      </c>
      <c r="CZ116" s="109" t="str">
        <f t="shared" si="146"/>
        <v/>
      </c>
      <c r="DA116" s="109" t="str">
        <f t="shared" si="147"/>
        <v/>
      </c>
      <c r="DB116" s="109" t="str">
        <f t="shared" si="148"/>
        <v/>
      </c>
      <c r="DC116" s="111" t="str">
        <f t="shared" si="149"/>
        <v/>
      </c>
      <c r="DD116" s="121" t="str">
        <f>IF(OR($E116="",$G116=""),"",IF(AND($E$3=6),'Marks Entry 6th'!BA115,IF(AND($E$3=7),'Marks Entry 7th'!BA115,"")))</f>
        <v/>
      </c>
      <c r="DE116" s="121" t="str">
        <f>IF(OR($E116="",$G116=""),"",IF(AND($E$3=6),'Marks Entry 6th'!BB115,IF(AND($E$3=7),'Marks Entry 7th'!BB115,"")))</f>
        <v/>
      </c>
      <c r="DF116" s="121" t="str">
        <f>IF(OR($E116="",$G116=""),"",IF(AND($E$3=6),'Marks Entry 6th'!BC115,IF(AND($E$3=7),'Marks Entry 7th'!BC115,"")))</f>
        <v/>
      </c>
      <c r="DG116" s="121" t="str">
        <f>IF(OR($E116="",$G116=""),"",IF(AND($E$3=6),'Marks Entry 6th'!BD115,IF(AND($E$3=7),'Marks Entry 7th'!BD115,"")))</f>
        <v/>
      </c>
      <c r="DH116" s="63" t="str">
        <f t="shared" si="150"/>
        <v/>
      </c>
      <c r="DI116" s="121" t="str">
        <f>IF(OR($E116="",$G116=""),"",IF(AND($E$3=6),'Marks Entry 6th'!BE115,IF(AND($E$3=7),'Marks Entry 7th'!BE115,"")))</f>
        <v/>
      </c>
      <c r="DJ116" s="121" t="str">
        <f>IF(OR($E116="",$G116=""),"",IF(AND($E$3=6),'Marks Entry 6th'!BF115,IF(AND($E$3=7),'Marks Entry 7th'!BF115,"")))</f>
        <v/>
      </c>
      <c r="DK116" s="66" t="str">
        <f t="shared" si="151"/>
        <v/>
      </c>
      <c r="DL116" s="63">
        <f t="shared" si="152"/>
        <v>0</v>
      </c>
      <c r="DM116" s="68" t="str">
        <f>IF(OR($E116="",$G116=""),"",IF(AND($E$3=6),'Marks Entry 6th'!BG115,IF(AND($E$3=7),'Marks Entry 7th'!BG115,"")))</f>
        <v/>
      </c>
      <c r="DN116" s="68" t="str">
        <f>IF(OR($E116="",$G116=""),"",IF(AND($E$3=6),'Marks Entry 6th'!BH115,IF(AND($E$3=7),'Marks Entry 7th'!BH115,"")))</f>
        <v/>
      </c>
      <c r="DO116" s="66" t="str">
        <f t="shared" si="153"/>
        <v/>
      </c>
      <c r="DP116" s="63" t="str">
        <f t="shared" si="154"/>
        <v/>
      </c>
      <c r="DQ116" s="109">
        <f t="shared" si="155"/>
        <v>0</v>
      </c>
      <c r="DR116" s="109" t="str">
        <f t="shared" si="156"/>
        <v/>
      </c>
      <c r="DS116" s="109" t="str">
        <f t="shared" si="157"/>
        <v/>
      </c>
      <c r="DT116" s="109" t="str">
        <f t="shared" si="158"/>
        <v/>
      </c>
      <c r="DU116" s="109" t="str">
        <f t="shared" si="159"/>
        <v/>
      </c>
      <c r="DV116" s="111" t="str">
        <f t="shared" si="160"/>
        <v/>
      </c>
      <c r="DW116" s="53" t="str">
        <f>IF(OR($E116="",$G116=""),"",IF(AND($E$3=6),'Marks Entry 6th'!BI115,IF(AND($E$3=7),'Marks Entry 7th'!BI115,"")))</f>
        <v/>
      </c>
      <c r="DX116" s="53" t="str">
        <f>IF(OR($E116="",$G116=""),"",IF(AND($E$3=6),'Marks Entry 6th'!BJ115,IF(AND($E$3=7),'Marks Entry 7th'!BJ115,"")))</f>
        <v/>
      </c>
      <c r="DY116" s="53" t="str">
        <f>IF(OR($E116="",$G116=""),"",IF(AND($E$3=6),'Marks Entry 6th'!BK115,IF(AND($E$3=7),'Marks Entry 7th'!BK115,"")))</f>
        <v/>
      </c>
      <c r="DZ116" s="53" t="str">
        <f>IF(OR($E116="",$G116=""),"",IF(AND($E$3=6),'Marks Entry 6th'!BL115,IF(AND($E$3=7),'Marks Entry 7th'!BL115,"")))</f>
        <v/>
      </c>
      <c r="EA116" s="53" t="str">
        <f>IF(OR($E116="",$G116=""),"",IF(AND($E$3=6),'Marks Entry 6th'!BM115,IF(AND($E$3=7),'Marks Entry 7th'!BM115,"")))</f>
        <v/>
      </c>
      <c r="EB116" s="122" t="str">
        <f t="shared" si="161"/>
        <v/>
      </c>
      <c r="EC116" s="123">
        <f t="shared" si="162"/>
        <v>0</v>
      </c>
      <c r="ED116" s="123" t="str">
        <f t="shared" si="163"/>
        <v/>
      </c>
      <c r="EE116" s="123" t="str">
        <f t="shared" si="164"/>
        <v/>
      </c>
      <c r="EF116" s="110" t="str">
        <f t="shared" si="165"/>
        <v/>
      </c>
      <c r="EG116" s="53" t="str">
        <f>IF(OR($E116="",$G116=""),"",IF(AND($E$3=6),'Marks Entry 6th'!BN115,IF(AND($E$3=7),'Marks Entry 7th'!BN115,"")))</f>
        <v/>
      </c>
      <c r="EH116" s="53" t="str">
        <f>IF(OR($E116="",$G116=""),"",IF(AND($E$3=6),'Marks Entry 6th'!BO115,IF(AND($E$3=7),'Marks Entry 7th'!BO115,"")))</f>
        <v/>
      </c>
      <c r="EI116" s="53" t="str">
        <f>IF(OR($E116="",$G116=""),"",IF(AND($E$3=6),'Marks Entry 6th'!BP115,IF(AND($E$3=7),'Marks Entry 7th'!BP115,"")))</f>
        <v/>
      </c>
      <c r="EJ116" s="53" t="str">
        <f>IF(OR($E116="",$G116=""),"",IF(AND($E$3=6),'Marks Entry 6th'!BQ115,IF(AND($E$3=7),'Marks Entry 7th'!BQ115,"")))</f>
        <v/>
      </c>
      <c r="EK116" s="53" t="str">
        <f>IF(OR($E116="",$G116=""),"",IF(AND($E$3=6),'Marks Entry 6th'!BR115,IF(AND($E$3=7),'Marks Entry 7th'!BR115,"")))</f>
        <v/>
      </c>
      <c r="EL116" s="122" t="str">
        <f t="shared" si="166"/>
        <v/>
      </c>
      <c r="EM116" s="123">
        <f t="shared" si="167"/>
        <v>0</v>
      </c>
      <c r="EN116" s="123" t="str">
        <f t="shared" si="168"/>
        <v/>
      </c>
      <c r="EO116" s="123" t="str">
        <f t="shared" si="169"/>
        <v/>
      </c>
      <c r="EP116" s="110" t="str">
        <f t="shared" si="170"/>
        <v/>
      </c>
      <c r="EQ116" s="53" t="str">
        <f>IF(OR($E116="",$G116=""),"",IF(AND($E$3=6),'Marks Entry 6th'!BS115,IF(AND($E$3=7),'Marks Entry 7th'!BS115,"")))</f>
        <v/>
      </c>
      <c r="ER116" s="53" t="str">
        <f>IF(OR($E116="",$G116=""),"",IF(AND($E$3=6),'Marks Entry 6th'!BT115,IF(AND($E$3=7),'Marks Entry 7th'!BT115,"")))</f>
        <v/>
      </c>
      <c r="ES116" s="53" t="str">
        <f>IF(OR($E116="",$G116=""),"",IF(AND($E$3=6),'Marks Entry 6th'!BU115,IF(AND($E$3=7),'Marks Entry 7th'!BU115,"")))</f>
        <v/>
      </c>
      <c r="ET116" s="53" t="str">
        <f>IF(OR($E116="",$G116=""),"",IF(AND($E$3=6),'Marks Entry 6th'!BV115,IF(AND($E$3=7),'Marks Entry 7th'!BV115,"")))</f>
        <v/>
      </c>
      <c r="EU116" s="53" t="str">
        <f>IF(OR($E116="",$G116=""),"",IF(AND($E$3=6),'Marks Entry 6th'!BW115,IF(AND($E$3=7),'Marks Entry 7th'!BW115,"")))</f>
        <v/>
      </c>
      <c r="EV116" s="122" t="str">
        <f t="shared" si="171"/>
        <v/>
      </c>
      <c r="EW116" s="123">
        <f t="shared" si="172"/>
        <v>0</v>
      </c>
      <c r="EX116" s="123" t="str">
        <f t="shared" si="173"/>
        <v/>
      </c>
      <c r="EY116" s="123" t="str">
        <f t="shared" si="174"/>
        <v/>
      </c>
      <c r="EZ116" s="110" t="str">
        <f t="shared" si="175"/>
        <v/>
      </c>
      <c r="FA116" s="373" t="str">
        <f>IF(OR($E116="",$G116=""),"",IF(AND('Marks Entry 6th'!BX115="",'Marks Entry 7th'!BX115=""),"",IF(AND($E$3=6),'Marks Entry 6th'!BX115,IF(AND($E$3=7),'Marks Entry 7th'!BX115,""))))</f>
        <v/>
      </c>
      <c r="FB116" s="373" t="str">
        <f>IF(OR($E116="",$G116=""),"",IF(AND('Marks Entry 6th'!BY115="",'Marks Entry 7th'!BY115=""),"",IF(AND($E$3=6),'Marks Entry 6th'!BY115,IF(AND($E$3=7),'Marks Entry 7th'!BY115,""))))</f>
        <v/>
      </c>
      <c r="FC116" s="374" t="str">
        <f t="shared" si="176"/>
        <v/>
      </c>
      <c r="FD116" s="110" t="str">
        <f t="shared" si="177"/>
        <v/>
      </c>
      <c r="FE116" s="373" t="str">
        <f>IF(OR($E116="",$G116=""),"",IF(AND('Marks Entry 6th'!BZ115="",'Marks Entry 7th'!BZ115=""),"",IF(AND($E$3=6),'Marks Entry 6th'!BZ115,IF(AND($E$3=7),'Marks Entry 7th'!BZ115,""))))</f>
        <v/>
      </c>
      <c r="FF116" s="373" t="str">
        <f>IF(OR($E116="",$G116=""),"",IF(AND('Marks Entry 6th'!CA115="",'Marks Entry 7th'!CA115=""),"",IF(AND($E$3=6),'Marks Entry 6th'!CA115,IF(AND($E$3=7),'Marks Entry 7th'!CA115,""))))</f>
        <v/>
      </c>
      <c r="FG116" s="374" t="str">
        <f t="shared" si="178"/>
        <v/>
      </c>
      <c r="FH116" s="110" t="str">
        <f t="shared" si="179"/>
        <v/>
      </c>
      <c r="FI116" s="79" t="str">
        <f t="shared" si="180"/>
        <v/>
      </c>
      <c r="FJ116" s="335" t="str">
        <f t="shared" si="181"/>
        <v/>
      </c>
      <c r="FK116" s="85" t="str">
        <f t="shared" si="182"/>
        <v/>
      </c>
      <c r="FL116" s="226" t="str">
        <f t="shared" si="183"/>
        <v/>
      </c>
      <c r="FM116" s="86" t="str">
        <f t="shared" si="184"/>
        <v/>
      </c>
      <c r="FN116" s="334" t="str">
        <f>IFERROR(IF(B116="NSO","NSO",IF(OR(D116="",G116="",F116=""),"",IF(AND(FJ116&gt;=36,'Master sheet'!$D$11="Hindi"),"कक्षा क्रमोन्नत",IF(AND(FJ116&gt;=36,'Master sheet'!$D$11="English"),"Promoted",IF(AND(FJ116&lt;36,'Master sheet'!$D$11="Hindi"),"पुनः परीक्षा","Re-Exam"))))),"")</f>
        <v/>
      </c>
      <c r="FO116" s="54" t="str">
        <f>IF(OR($E116="",$G116=""),"",IF(AND($E$3=6,'Marks Entry 6th'!CB115=""),"",IF(AND($E$3=7,'Marks Entry 7th'!CB115=""),"",IF(AND($E$3=6),'Marks Entry 6th'!CB115,IF(AND($E$3=7),'Marks Entry 7th'!CB115,"")))))</f>
        <v/>
      </c>
      <c r="FP116" s="54" t="str">
        <f>IF(OR($E116="",$G116=""),"",IF(AND($E$3=6,'Marks Entry 6th'!CC115=""),"",IF(AND($E$3=7,'Marks Entry 7th'!CC115=""),"",IF(AND($E$3=6),'Marks Entry 6th'!CC115,IF(AND($E$3=7),'Marks Entry 7th'!CC115,"")))))</f>
        <v/>
      </c>
      <c r="FQ116" s="55"/>
      <c r="FY116" s="57">
        <f>IF(AND($E$3=6),'Marks Entry 6th'!I115,IF(AND($E$3=7),'Marks Entry 7th'!I115,""))</f>
        <v>0</v>
      </c>
      <c r="FZ116" s="57">
        <f t="shared" si="185"/>
        <v>0</v>
      </c>
    </row>
    <row r="117" spans="1:182" ht="18.95" customHeight="1">
      <c r="A117" s="69">
        <v>110</v>
      </c>
      <c r="B117" s="69" t="str">
        <f>IF(OR(FY117=0,FY117=""),"",IF(AND($E$3=6),'Marks Entry 6th'!I116,IF(AND($E$3=7),'Marks Entry 7th'!I116,"")))</f>
        <v/>
      </c>
      <c r="C117" s="70" t="str">
        <f>IF(OR(B117=0,B117=""),"",IF(AND($E$3=6,'Marks Entry 6th'!B116=""),"",IF(AND($E$3=7,'Marks Entry 7th'!B116=""),"",IF(AND($E$3=6,'Marks Entry 6th'!B116),'Marks Entry 6th'!B116,IF(AND($E$3=7),'Marks Entry 7th'!B116,"")))))</f>
        <v/>
      </c>
      <c r="D117" s="70" t="str">
        <f>IF(OR(B117=0,B117=""),"",IF(AND($E$3=6,'Marks Entry 6th'!C116=""),"",IF(AND($E$3=7,'Marks Entry 7th'!C116=""),"",IF(AND($E$3=6),'Marks Entry 6th'!C116,IF(AND($E$3=7),'Marks Entry 7th'!C116,"")))))</f>
        <v/>
      </c>
      <c r="E117" s="307" t="str">
        <f>IF(OR(B117=0,B117=""),"",IF(AND($E$3=6,'Marks Entry 6th'!E116=""),"",IF(AND($E$3=7,'Marks Entry 7th'!E116=""),"",IF(AND($E$3=6),'Marks Entry 6th'!E116,IF(AND($E$3=7),'Marks Entry 7th'!E116,"")))))</f>
        <v/>
      </c>
      <c r="F117" s="70" t="str">
        <f>IF(OR(B117=0,B117=""),"",IF(AND($E$3=6,'Marks Entry 6th'!D116=""),"",IF(AND($E$3=7,'Marks Entry 7th'!D116=""),"",IF(AND($E$3=6),'Marks Entry 6th'!D116,IF(AND($E$3=7),'Marks Entry 7th'!D116,"")))))</f>
        <v/>
      </c>
      <c r="G117" s="306" t="str">
        <f>IF(OR(B117=0,B117=""),"",IF(AND($E$3=6,'Marks Entry 6th'!F116=""),"",IF(AND($E$3=7,'Marks Entry 7th'!F116=""),"",IF(AND($E$3=6),UPPER('Marks Entry 6th'!F116),IF(AND($E$3=7),UPPER('Marks Entry 7th'!F116),"")))))</f>
        <v/>
      </c>
      <c r="H117" s="306" t="str">
        <f>IF(OR(B117=0,B117=""),"",IF(AND($E$3=6,'Marks Entry 6th'!G116=""),"",IF(AND($E$3=7,'Marks Entry 7th'!G116=""),"",IF(AND($E$3=6),UPPER('Marks Entry 6th'!G116),IF(AND($E$3=7),UPPER('Marks Entry 7th'!G116),"")))))</f>
        <v/>
      </c>
      <c r="I117" s="306" t="str">
        <f>IF(OR(B117=0,B117=""),"",IF(AND($E$3=6,'Marks Entry 6th'!H116=""),"",IF(AND($E$3=7,'Marks Entry 7th'!H116=""),"",IF(AND($E$3=6),UPPER('Marks Entry 6th'!H116),IF(AND($E$3=7),UPPER('Marks Entry 7th'!H116),"")))))</f>
        <v/>
      </c>
      <c r="J117" s="65" t="str">
        <f>IF(OR(B117=0,B117=""),"",IF(AND($E$3=6,'Marks Entry 6th'!J116=""),"",IF(AND($E$3=7,'Marks Entry 7th'!J116=""),"",IF(AND($E$3=6),'Marks Entry 6th'!J116,IF(AND($E$3=7),'Marks Entry 7th'!J116,"")))))</f>
        <v/>
      </c>
      <c r="K117" s="65" t="str">
        <f>IF(OR(B117=0,B117=""),"",IF(AND($E$3=6,'Marks Entry 6th'!K116=""),"",IF(AND($E$3=7,'Marks Entry 7th'!K116=""),"",IF(AND($E$3=6),'Marks Entry 6th'!K116,IF(AND($E$3=7),'Marks Entry 7th'!K116,"")))))</f>
        <v/>
      </c>
      <c r="L117" s="121" t="str">
        <f>IF(OR($E117="",$G117=""),"",IF(AND($E$3=6),'Marks Entry 6th'!L116,IF(AND($E$3=7),'Marks Entry 7th'!L116,"")))</f>
        <v/>
      </c>
      <c r="M117" s="121" t="str">
        <f>IF(OR($E117="",$G117=""),"",IF(AND($E$3=6),'Marks Entry 6th'!M116,IF(AND($E$3=7),'Marks Entry 7th'!M116,"")))</f>
        <v/>
      </c>
      <c r="N117" s="121" t="str">
        <f>IF(OR($E117="",$G117=""),"",IF(AND($E$3=6),'Marks Entry 6th'!N116,IF(AND($E$3=7),'Marks Entry 7th'!N116,"")))</f>
        <v/>
      </c>
      <c r="O117" s="121" t="str">
        <f>IF(OR($E117="",$G117=""),"",IF(AND($E$3=6),'Marks Entry 6th'!O116,IF(AND($E$3=7),'Marks Entry 7th'!O116,"")))</f>
        <v/>
      </c>
      <c r="P117" s="63" t="str">
        <f t="shared" si="95"/>
        <v/>
      </c>
      <c r="Q117" s="121" t="str">
        <f>IF(OR($E117="",$G117=""),"",IF(AND($E$3=6),'Marks Entry 6th'!P116,IF(AND($E$3=7),'Marks Entry 7th'!P116,"")))</f>
        <v/>
      </c>
      <c r="R117" s="121" t="str">
        <f>IF(OR($E117="",$G117=""),"",IF(AND($E$3=6),'Marks Entry 6th'!Q116,IF(AND($E$3=7),'Marks Entry 7th'!Q116,"")))</f>
        <v/>
      </c>
      <c r="S117" s="66" t="str">
        <f t="shared" si="96"/>
        <v/>
      </c>
      <c r="T117" s="63">
        <f t="shared" si="97"/>
        <v>0</v>
      </c>
      <c r="U117" s="68" t="str">
        <f>IF(OR($E117="",$G117=""),"",IF(AND($E$3=6),'Marks Entry 6th'!R116,IF(AND($E$3=7),'Marks Entry 7th'!R116,"")))</f>
        <v/>
      </c>
      <c r="V117" s="68" t="str">
        <f>IF(OR($E117="",$G117=""),"",IF(AND($E$3=6),'Marks Entry 6th'!S116,IF(AND($E$3=7),'Marks Entry 7th'!S116,"")))</f>
        <v/>
      </c>
      <c r="W117" s="67" t="str">
        <f t="shared" si="98"/>
        <v/>
      </c>
      <c r="X117" s="63" t="str">
        <f t="shared" si="99"/>
        <v/>
      </c>
      <c r="Y117" s="109">
        <f t="shared" si="100"/>
        <v>0</v>
      </c>
      <c r="Z117" s="109" t="str">
        <f t="shared" si="101"/>
        <v/>
      </c>
      <c r="AA117" s="109" t="str">
        <f t="shared" si="102"/>
        <v/>
      </c>
      <c r="AB117" s="109" t="str">
        <f t="shared" si="103"/>
        <v/>
      </c>
      <c r="AC117" s="109" t="str">
        <f t="shared" si="104"/>
        <v/>
      </c>
      <c r="AD117" s="111" t="str">
        <f t="shared" si="105"/>
        <v/>
      </c>
      <c r="AE117" s="121" t="str">
        <f>IF(OR($E117="",$G117=""),"",IF(AND($E$3=6),'Marks Entry 6th'!T116,IF(AND($E$3=7),'Marks Entry 7th'!T116,"")))</f>
        <v/>
      </c>
      <c r="AF117" s="121" t="str">
        <f>IF(OR($E117="",$G117=""),"",IF(AND($E$3=6),'Marks Entry 6th'!U116,IF(AND($E$3=7),'Marks Entry 7th'!U116,"")))</f>
        <v/>
      </c>
      <c r="AG117" s="121" t="str">
        <f>IF(OR($E117="",$G117=""),"",IF(AND($E$3=6),'Marks Entry 6th'!V116,IF(AND($E$3=7),'Marks Entry 7th'!V116,"")))</f>
        <v/>
      </c>
      <c r="AH117" s="121" t="str">
        <f>IF(OR($E117="",$G117=""),"",IF(AND($E$3=6),'Marks Entry 6th'!W116,IF(AND($E$3=7),'Marks Entry 7th'!W116,"")))</f>
        <v/>
      </c>
      <c r="AI117" s="63" t="str">
        <f t="shared" si="106"/>
        <v/>
      </c>
      <c r="AJ117" s="121" t="str">
        <f>IF(OR($E117="",$G117=""),"",IF(AND($E$3=6),'Marks Entry 6th'!X116,IF(AND($E$3=7),'Marks Entry 7th'!X116,"")))</f>
        <v/>
      </c>
      <c r="AK117" s="121" t="str">
        <f>IF(OR($E117="",$G117=""),"",IF(AND($E$3=6),'Marks Entry 6th'!Y116,IF(AND($E$3=7),'Marks Entry 7th'!Y116,"")))</f>
        <v/>
      </c>
      <c r="AL117" s="66" t="str">
        <f t="shared" si="107"/>
        <v/>
      </c>
      <c r="AM117" s="63">
        <f t="shared" si="108"/>
        <v>0</v>
      </c>
      <c r="AN117" s="68" t="str">
        <f>IF(OR($E117="",$G117=""),"",IF(AND($E$3=6),'Marks Entry 6th'!Z116,IF(AND($E$3=7),'Marks Entry 7th'!Z116,"")))</f>
        <v/>
      </c>
      <c r="AO117" s="68" t="str">
        <f>IF(OR($E117="",$G117=""),"",IF(AND($E$3=6),'Marks Entry 6th'!AA116,IF(AND($E$3=7),'Marks Entry 7th'!AA116,"")))</f>
        <v/>
      </c>
      <c r="AP117" s="66" t="str">
        <f t="shared" si="109"/>
        <v/>
      </c>
      <c r="AQ117" s="63" t="str">
        <f t="shared" si="110"/>
        <v/>
      </c>
      <c r="AR117" s="109">
        <f t="shared" si="111"/>
        <v>0</v>
      </c>
      <c r="AS117" s="109" t="str">
        <f t="shared" si="112"/>
        <v/>
      </c>
      <c r="AT117" s="109" t="str">
        <f t="shared" si="113"/>
        <v/>
      </c>
      <c r="AU117" s="109" t="str">
        <f t="shared" si="114"/>
        <v/>
      </c>
      <c r="AV117" s="109" t="str">
        <f t="shared" si="115"/>
        <v/>
      </c>
      <c r="AW117" s="111" t="str">
        <f t="shared" si="116"/>
        <v/>
      </c>
      <c r="AX117" s="314" t="str">
        <f>IF(OR($E117="",$G117=""),"",IF(AND($E$3=6),'Marks Entry 6th'!AB116,IF(AND($E$3=7),'Marks Entry 7th'!AB116,"")))</f>
        <v/>
      </c>
      <c r="AY117" s="121" t="str">
        <f>IF(OR($E117="",$G117=""),"",IF(AND($E$3=6),'Marks Entry 6th'!AC116,IF(AND($E$3=7),'Marks Entry 7th'!AC116,"")))</f>
        <v/>
      </c>
      <c r="AZ117" s="121" t="str">
        <f>IF(OR($E117="",$G117=""),"",IF(AND($E$3=6),'Marks Entry 6th'!AD116,IF(AND($E$3=7),'Marks Entry 7th'!AD116,"")))</f>
        <v/>
      </c>
      <c r="BA117" s="121" t="str">
        <f>IF(OR($E117="",$G117=""),"",IF(AND($E$3=6),'Marks Entry 6th'!AE116,IF(AND($E$3=7),'Marks Entry 7th'!AE116,"")))</f>
        <v/>
      </c>
      <c r="BB117" s="121" t="str">
        <f>IF(OR($E117="",$G117=""),"",IF(AND($E$3=6),'Marks Entry 6th'!AF116,IF(AND($E$3=7),'Marks Entry 7th'!AF116,"")))</f>
        <v/>
      </c>
      <c r="BC117" s="63" t="str">
        <f t="shared" si="117"/>
        <v/>
      </c>
      <c r="BD117" s="121" t="str">
        <f>IF(OR($E117="",$G117=""),"",IF(AND($E$3=6),'Marks Entry 6th'!AG116,IF(AND($E$3=7),'Marks Entry 7th'!AG116,"")))</f>
        <v/>
      </c>
      <c r="BE117" s="121" t="str">
        <f>IF(OR($E117="",$G117=""),"",IF(AND($E$3=6),'Marks Entry 6th'!AH116,IF(AND($E$3=7),'Marks Entry 7th'!AH116,"")))</f>
        <v/>
      </c>
      <c r="BF117" s="66" t="str">
        <f t="shared" si="118"/>
        <v/>
      </c>
      <c r="BG117" s="63">
        <f t="shared" si="119"/>
        <v>0</v>
      </c>
      <c r="BH117" s="68" t="str">
        <f>IF(OR($E117="",$G117=""),"",IF(AND($E$3=6),'Marks Entry 6th'!AI116,IF(AND($E$3=7),'Marks Entry 7th'!AI116,"")))</f>
        <v/>
      </c>
      <c r="BI117" s="68" t="str">
        <f>IF(OR($E117="",$G117=""),"",IF(AND($E$3=6),'Marks Entry 6th'!AJ116,IF(AND($E$3=7),'Marks Entry 7th'!AJ116,"")))</f>
        <v/>
      </c>
      <c r="BJ117" s="66" t="str">
        <f t="shared" si="120"/>
        <v/>
      </c>
      <c r="BK117" s="63" t="str">
        <f t="shared" si="121"/>
        <v/>
      </c>
      <c r="BL117" s="109">
        <f t="shared" si="122"/>
        <v>0</v>
      </c>
      <c r="BM117" s="109" t="str">
        <f t="shared" si="123"/>
        <v/>
      </c>
      <c r="BN117" s="109" t="str">
        <f t="shared" si="124"/>
        <v/>
      </c>
      <c r="BO117" s="109" t="str">
        <f t="shared" si="125"/>
        <v/>
      </c>
      <c r="BP117" s="109" t="str">
        <f t="shared" si="126"/>
        <v/>
      </c>
      <c r="BQ117" s="111" t="str">
        <f t="shared" si="127"/>
        <v/>
      </c>
      <c r="BR117" s="121" t="str">
        <f>IF(OR($E117="",$G117=""),"",IF(AND($E$3=6),'Marks Entry 6th'!AK116,IF(AND($E$3=7),'Marks Entry 7th'!AK116,"")))</f>
        <v/>
      </c>
      <c r="BS117" s="121" t="str">
        <f>IF(OR($E117="",$G117=""),"",IF(AND($E$3=6),'Marks Entry 6th'!AL116,IF(AND($E$3=7),'Marks Entry 7th'!AL116,"")))</f>
        <v/>
      </c>
      <c r="BT117" s="121" t="str">
        <f>IF(OR($E117="",$G117=""),"",IF(AND($E$3=6),'Marks Entry 6th'!AM116,IF(AND($E$3=7),'Marks Entry 7th'!AM116,"")))</f>
        <v/>
      </c>
      <c r="BU117" s="121" t="str">
        <f>IF(OR($E117="",$G117=""),"",IF(AND($E$3=6),'Marks Entry 6th'!AN116,IF(AND($E$3=7),'Marks Entry 7th'!AN116,"")))</f>
        <v/>
      </c>
      <c r="BV117" s="63" t="str">
        <f t="shared" si="128"/>
        <v/>
      </c>
      <c r="BW117" s="121" t="str">
        <f>IF(OR($E117="",$G117=""),"",IF(AND($E$3=6),'Marks Entry 6th'!AO116,IF(AND($E$3=7),'Marks Entry 7th'!AO116,"")))</f>
        <v/>
      </c>
      <c r="BX117" s="121" t="str">
        <f>IF(OR($E117="",$G117=""),"",IF(AND($E$3=6),'Marks Entry 6th'!AP116,IF(AND($E$3=7),'Marks Entry 7th'!AP116,"")))</f>
        <v/>
      </c>
      <c r="BY117" s="66" t="str">
        <f t="shared" si="129"/>
        <v/>
      </c>
      <c r="BZ117" s="63">
        <f t="shared" si="130"/>
        <v>0</v>
      </c>
      <c r="CA117" s="68" t="str">
        <f>IF(OR($E117="",$G117=""),"",IF(AND($E$3=6),'Marks Entry 6th'!AQ116,IF(AND($E$3=7),'Marks Entry 7th'!AQ116,"")))</f>
        <v/>
      </c>
      <c r="CB117" s="68" t="str">
        <f>IF(OR($E117="",$G117=""),"",IF(AND($E$3=6),'Marks Entry 6th'!AR116,IF(AND($E$3=7),'Marks Entry 7th'!AR116,"")))</f>
        <v/>
      </c>
      <c r="CC117" s="66" t="str">
        <f t="shared" si="131"/>
        <v/>
      </c>
      <c r="CD117" s="63" t="str">
        <f t="shared" si="132"/>
        <v/>
      </c>
      <c r="CE117" s="109">
        <f t="shared" si="133"/>
        <v>0</v>
      </c>
      <c r="CF117" s="109" t="str">
        <f t="shared" si="134"/>
        <v/>
      </c>
      <c r="CG117" s="109" t="str">
        <f t="shared" si="135"/>
        <v/>
      </c>
      <c r="CH117" s="109" t="str">
        <f t="shared" si="136"/>
        <v/>
      </c>
      <c r="CI117" s="109" t="str">
        <f t="shared" si="137"/>
        <v/>
      </c>
      <c r="CJ117" s="111" t="str">
        <f t="shared" si="138"/>
        <v/>
      </c>
      <c r="CK117" s="121" t="str">
        <f>IF(OR($E117="",$G117=""),"",IF(AND($E$3=6),'Marks Entry 6th'!AS116,IF(AND($E$3=7),'Marks Entry 7th'!AS116,"")))</f>
        <v/>
      </c>
      <c r="CL117" s="121" t="str">
        <f>IF(OR($E117="",$G117=""),"",IF(AND($E$3=6),'Marks Entry 6th'!AT116,IF(AND($E$3=7),'Marks Entry 7th'!AT116,"")))</f>
        <v/>
      </c>
      <c r="CM117" s="121" t="str">
        <f>IF(OR($E117="",$G117=""),"",IF(AND($E$3=6),'Marks Entry 6th'!AU116,IF(AND($E$3=7),'Marks Entry 7th'!AU116,"")))</f>
        <v/>
      </c>
      <c r="CN117" s="121" t="str">
        <f>IF(OR($E117="",$G117=""),"",IF(AND($E$3=6),'Marks Entry 6th'!AV116,IF(AND($E$3=7),'Marks Entry 7th'!AV116,"")))</f>
        <v/>
      </c>
      <c r="CO117" s="63" t="str">
        <f t="shared" si="139"/>
        <v/>
      </c>
      <c r="CP117" s="121" t="str">
        <f>IF(OR($E117="",$G117=""),"",IF(AND($E$3=6),'Marks Entry 6th'!AW116,IF(AND($E$3=7),'Marks Entry 7th'!AW116,"")))</f>
        <v/>
      </c>
      <c r="CQ117" s="121" t="str">
        <f>IF(OR($E117="",$G117=""),"",IF(AND($E$3=6),'Marks Entry 6th'!AX116,IF(AND($E$3=7),'Marks Entry 7th'!AX116,"")))</f>
        <v/>
      </c>
      <c r="CR117" s="66" t="str">
        <f t="shared" si="140"/>
        <v/>
      </c>
      <c r="CS117" s="63">
        <f t="shared" si="141"/>
        <v>0</v>
      </c>
      <c r="CT117" s="68" t="str">
        <f>IF(OR($E117="",$G117=""),"",IF(AND($E$3=6),'Marks Entry 6th'!AY116,IF(AND($E$3=7),'Marks Entry 7th'!AY116,"")))</f>
        <v/>
      </c>
      <c r="CU117" s="68" t="str">
        <f>IF(OR($E117="",$G117=""),"",IF(AND($E$3=6),'Marks Entry 6th'!AZ116,IF(AND($E$3=7),'Marks Entry 7th'!AZ116,"")))</f>
        <v/>
      </c>
      <c r="CV117" s="66" t="str">
        <f t="shared" si="142"/>
        <v/>
      </c>
      <c r="CW117" s="63" t="str">
        <f t="shared" si="143"/>
        <v/>
      </c>
      <c r="CX117" s="109">
        <f t="shared" si="144"/>
        <v>0</v>
      </c>
      <c r="CY117" s="109" t="str">
        <f t="shared" si="145"/>
        <v/>
      </c>
      <c r="CZ117" s="109" t="str">
        <f t="shared" si="146"/>
        <v/>
      </c>
      <c r="DA117" s="109" t="str">
        <f t="shared" si="147"/>
        <v/>
      </c>
      <c r="DB117" s="109" t="str">
        <f t="shared" si="148"/>
        <v/>
      </c>
      <c r="DC117" s="111" t="str">
        <f t="shared" si="149"/>
        <v/>
      </c>
      <c r="DD117" s="121" t="str">
        <f>IF(OR($E117="",$G117=""),"",IF(AND($E$3=6),'Marks Entry 6th'!BA116,IF(AND($E$3=7),'Marks Entry 7th'!BA116,"")))</f>
        <v/>
      </c>
      <c r="DE117" s="121" t="str">
        <f>IF(OR($E117="",$G117=""),"",IF(AND($E$3=6),'Marks Entry 6th'!BB116,IF(AND($E$3=7),'Marks Entry 7th'!BB116,"")))</f>
        <v/>
      </c>
      <c r="DF117" s="121" t="str">
        <f>IF(OR($E117="",$G117=""),"",IF(AND($E$3=6),'Marks Entry 6th'!BC116,IF(AND($E$3=7),'Marks Entry 7th'!BC116,"")))</f>
        <v/>
      </c>
      <c r="DG117" s="121" t="str">
        <f>IF(OR($E117="",$G117=""),"",IF(AND($E$3=6),'Marks Entry 6th'!BD116,IF(AND($E$3=7),'Marks Entry 7th'!BD116,"")))</f>
        <v/>
      </c>
      <c r="DH117" s="63" t="str">
        <f t="shared" si="150"/>
        <v/>
      </c>
      <c r="DI117" s="121" t="str">
        <f>IF(OR($E117="",$G117=""),"",IF(AND($E$3=6),'Marks Entry 6th'!BE116,IF(AND($E$3=7),'Marks Entry 7th'!BE116,"")))</f>
        <v/>
      </c>
      <c r="DJ117" s="121" t="str">
        <f>IF(OR($E117="",$G117=""),"",IF(AND($E$3=6),'Marks Entry 6th'!BF116,IF(AND($E$3=7),'Marks Entry 7th'!BF116,"")))</f>
        <v/>
      </c>
      <c r="DK117" s="66" t="str">
        <f t="shared" si="151"/>
        <v/>
      </c>
      <c r="DL117" s="63">
        <f t="shared" si="152"/>
        <v>0</v>
      </c>
      <c r="DM117" s="68" t="str">
        <f>IF(OR($E117="",$G117=""),"",IF(AND($E$3=6),'Marks Entry 6th'!BG116,IF(AND($E$3=7),'Marks Entry 7th'!BG116,"")))</f>
        <v/>
      </c>
      <c r="DN117" s="68" t="str">
        <f>IF(OR($E117="",$G117=""),"",IF(AND($E$3=6),'Marks Entry 6th'!BH116,IF(AND($E$3=7),'Marks Entry 7th'!BH116,"")))</f>
        <v/>
      </c>
      <c r="DO117" s="66" t="str">
        <f t="shared" si="153"/>
        <v/>
      </c>
      <c r="DP117" s="63" t="str">
        <f t="shared" si="154"/>
        <v/>
      </c>
      <c r="DQ117" s="109">
        <f t="shared" si="155"/>
        <v>0</v>
      </c>
      <c r="DR117" s="109" t="str">
        <f t="shared" si="156"/>
        <v/>
      </c>
      <c r="DS117" s="109" t="str">
        <f t="shared" si="157"/>
        <v/>
      </c>
      <c r="DT117" s="109" t="str">
        <f t="shared" si="158"/>
        <v/>
      </c>
      <c r="DU117" s="109" t="str">
        <f t="shared" si="159"/>
        <v/>
      </c>
      <c r="DV117" s="111" t="str">
        <f t="shared" si="160"/>
        <v/>
      </c>
      <c r="DW117" s="53" t="str">
        <f>IF(OR($E117="",$G117=""),"",IF(AND($E$3=6),'Marks Entry 6th'!BI116,IF(AND($E$3=7),'Marks Entry 7th'!BI116,"")))</f>
        <v/>
      </c>
      <c r="DX117" s="53" t="str">
        <f>IF(OR($E117="",$G117=""),"",IF(AND($E$3=6),'Marks Entry 6th'!BJ116,IF(AND($E$3=7),'Marks Entry 7th'!BJ116,"")))</f>
        <v/>
      </c>
      <c r="DY117" s="53" t="str">
        <f>IF(OR($E117="",$G117=""),"",IF(AND($E$3=6),'Marks Entry 6th'!BK116,IF(AND($E$3=7),'Marks Entry 7th'!BK116,"")))</f>
        <v/>
      </c>
      <c r="DZ117" s="53" t="str">
        <f>IF(OR($E117="",$G117=""),"",IF(AND($E$3=6),'Marks Entry 6th'!BL116,IF(AND($E$3=7),'Marks Entry 7th'!BL116,"")))</f>
        <v/>
      </c>
      <c r="EA117" s="53" t="str">
        <f>IF(OR($E117="",$G117=""),"",IF(AND($E$3=6),'Marks Entry 6th'!BM116,IF(AND($E$3=7),'Marks Entry 7th'!BM116,"")))</f>
        <v/>
      </c>
      <c r="EB117" s="122" t="str">
        <f t="shared" si="161"/>
        <v/>
      </c>
      <c r="EC117" s="123">
        <f t="shared" si="162"/>
        <v>0</v>
      </c>
      <c r="ED117" s="123" t="str">
        <f t="shared" si="163"/>
        <v/>
      </c>
      <c r="EE117" s="123" t="str">
        <f t="shared" si="164"/>
        <v/>
      </c>
      <c r="EF117" s="110" t="str">
        <f t="shared" si="165"/>
        <v/>
      </c>
      <c r="EG117" s="53" t="str">
        <f>IF(OR($E117="",$G117=""),"",IF(AND($E$3=6),'Marks Entry 6th'!BN116,IF(AND($E$3=7),'Marks Entry 7th'!BN116,"")))</f>
        <v/>
      </c>
      <c r="EH117" s="53" t="str">
        <f>IF(OR($E117="",$G117=""),"",IF(AND($E$3=6),'Marks Entry 6th'!BO116,IF(AND($E$3=7),'Marks Entry 7th'!BO116,"")))</f>
        <v/>
      </c>
      <c r="EI117" s="53" t="str">
        <f>IF(OR($E117="",$G117=""),"",IF(AND($E$3=6),'Marks Entry 6th'!BP116,IF(AND($E$3=7),'Marks Entry 7th'!BP116,"")))</f>
        <v/>
      </c>
      <c r="EJ117" s="53" t="str">
        <f>IF(OR($E117="",$G117=""),"",IF(AND($E$3=6),'Marks Entry 6th'!BQ116,IF(AND($E$3=7),'Marks Entry 7th'!BQ116,"")))</f>
        <v/>
      </c>
      <c r="EK117" s="53" t="str">
        <f>IF(OR($E117="",$G117=""),"",IF(AND($E$3=6),'Marks Entry 6th'!BR116,IF(AND($E$3=7),'Marks Entry 7th'!BR116,"")))</f>
        <v/>
      </c>
      <c r="EL117" s="122" t="str">
        <f t="shared" si="166"/>
        <v/>
      </c>
      <c r="EM117" s="123">
        <f t="shared" si="167"/>
        <v>0</v>
      </c>
      <c r="EN117" s="123" t="str">
        <f t="shared" si="168"/>
        <v/>
      </c>
      <c r="EO117" s="123" t="str">
        <f t="shared" si="169"/>
        <v/>
      </c>
      <c r="EP117" s="110" t="str">
        <f t="shared" si="170"/>
        <v/>
      </c>
      <c r="EQ117" s="53" t="str">
        <f>IF(OR($E117="",$G117=""),"",IF(AND($E$3=6),'Marks Entry 6th'!BS116,IF(AND($E$3=7),'Marks Entry 7th'!BS116,"")))</f>
        <v/>
      </c>
      <c r="ER117" s="53" t="str">
        <f>IF(OR($E117="",$G117=""),"",IF(AND($E$3=6),'Marks Entry 6th'!BT116,IF(AND($E$3=7),'Marks Entry 7th'!BT116,"")))</f>
        <v/>
      </c>
      <c r="ES117" s="53" t="str">
        <f>IF(OR($E117="",$G117=""),"",IF(AND($E$3=6),'Marks Entry 6th'!BU116,IF(AND($E$3=7),'Marks Entry 7th'!BU116,"")))</f>
        <v/>
      </c>
      <c r="ET117" s="53" t="str">
        <f>IF(OR($E117="",$G117=""),"",IF(AND($E$3=6),'Marks Entry 6th'!BV116,IF(AND($E$3=7),'Marks Entry 7th'!BV116,"")))</f>
        <v/>
      </c>
      <c r="EU117" s="53" t="str">
        <f>IF(OR($E117="",$G117=""),"",IF(AND($E$3=6),'Marks Entry 6th'!BW116,IF(AND($E$3=7),'Marks Entry 7th'!BW116,"")))</f>
        <v/>
      </c>
      <c r="EV117" s="122" t="str">
        <f t="shared" si="171"/>
        <v/>
      </c>
      <c r="EW117" s="123">
        <f t="shared" si="172"/>
        <v>0</v>
      </c>
      <c r="EX117" s="123" t="str">
        <f t="shared" si="173"/>
        <v/>
      </c>
      <c r="EY117" s="123" t="str">
        <f t="shared" si="174"/>
        <v/>
      </c>
      <c r="EZ117" s="110" t="str">
        <f t="shared" si="175"/>
        <v/>
      </c>
      <c r="FA117" s="373" t="str">
        <f>IF(OR($E117="",$G117=""),"",IF(AND('Marks Entry 6th'!BX116="",'Marks Entry 7th'!BX116=""),"",IF(AND($E$3=6),'Marks Entry 6th'!BX116,IF(AND($E$3=7),'Marks Entry 7th'!BX116,""))))</f>
        <v/>
      </c>
      <c r="FB117" s="373" t="str">
        <f>IF(OR($E117="",$G117=""),"",IF(AND('Marks Entry 6th'!BY116="",'Marks Entry 7th'!BY116=""),"",IF(AND($E$3=6),'Marks Entry 6th'!BY116,IF(AND($E$3=7),'Marks Entry 7th'!BY116,""))))</f>
        <v/>
      </c>
      <c r="FC117" s="374" t="str">
        <f t="shared" si="176"/>
        <v/>
      </c>
      <c r="FD117" s="110" t="str">
        <f t="shared" si="177"/>
        <v/>
      </c>
      <c r="FE117" s="373" t="str">
        <f>IF(OR($E117="",$G117=""),"",IF(AND('Marks Entry 6th'!BZ116="",'Marks Entry 7th'!BZ116=""),"",IF(AND($E$3=6),'Marks Entry 6th'!BZ116,IF(AND($E$3=7),'Marks Entry 7th'!BZ116,""))))</f>
        <v/>
      </c>
      <c r="FF117" s="373" t="str">
        <f>IF(OR($E117="",$G117=""),"",IF(AND('Marks Entry 6th'!CA116="",'Marks Entry 7th'!CA116=""),"",IF(AND($E$3=6),'Marks Entry 6th'!CA116,IF(AND($E$3=7),'Marks Entry 7th'!CA116,""))))</f>
        <v/>
      </c>
      <c r="FG117" s="374" t="str">
        <f t="shared" si="178"/>
        <v/>
      </c>
      <c r="FH117" s="110" t="str">
        <f t="shared" si="179"/>
        <v/>
      </c>
      <c r="FI117" s="79" t="str">
        <f t="shared" si="180"/>
        <v/>
      </c>
      <c r="FJ117" s="335" t="str">
        <f t="shared" si="181"/>
        <v/>
      </c>
      <c r="FK117" s="85" t="str">
        <f t="shared" si="182"/>
        <v/>
      </c>
      <c r="FL117" s="226" t="str">
        <f t="shared" si="183"/>
        <v/>
      </c>
      <c r="FM117" s="86" t="str">
        <f t="shared" si="184"/>
        <v/>
      </c>
      <c r="FN117" s="334" t="str">
        <f>IFERROR(IF(B117="NSO","NSO",IF(OR(D117="",G117="",F117=""),"",IF(AND(FJ117&gt;=36,'Master sheet'!$D$11="Hindi"),"कक्षा क्रमोन्नत",IF(AND(FJ117&gt;=36,'Master sheet'!$D$11="English"),"Promoted",IF(AND(FJ117&lt;36,'Master sheet'!$D$11="Hindi"),"पुनः परीक्षा","Re-Exam"))))),"")</f>
        <v/>
      </c>
      <c r="FO117" s="54" t="str">
        <f>IF(OR($E117="",$G117=""),"",IF(AND($E$3=6,'Marks Entry 6th'!CB116=""),"",IF(AND($E$3=7,'Marks Entry 7th'!CB116=""),"",IF(AND($E$3=6),'Marks Entry 6th'!CB116,IF(AND($E$3=7),'Marks Entry 7th'!CB116,"")))))</f>
        <v/>
      </c>
      <c r="FP117" s="54" t="str">
        <f>IF(OR($E117="",$G117=""),"",IF(AND($E$3=6,'Marks Entry 6th'!CC116=""),"",IF(AND($E$3=7,'Marks Entry 7th'!CC116=""),"",IF(AND($E$3=6),'Marks Entry 6th'!CC116,IF(AND($E$3=7),'Marks Entry 7th'!CC116,"")))))</f>
        <v/>
      </c>
      <c r="FQ117" s="55"/>
      <c r="FY117" s="57">
        <f>IF(AND($E$3=6),'Marks Entry 6th'!I116,IF(AND($E$3=7),'Marks Entry 7th'!I116,""))</f>
        <v>0</v>
      </c>
      <c r="FZ117" s="57">
        <f t="shared" si="185"/>
        <v>0</v>
      </c>
    </row>
    <row r="118" spans="1:182" ht="18.95" customHeight="1">
      <c r="A118" s="69">
        <v>111</v>
      </c>
      <c r="B118" s="69" t="str">
        <f>IF(OR(FY118=0,FY118=""),"",IF(AND($E$3=6),'Marks Entry 6th'!I117,IF(AND($E$3=7),'Marks Entry 7th'!I117,"")))</f>
        <v/>
      </c>
      <c r="C118" s="70" t="str">
        <f>IF(OR(B118=0,B118=""),"",IF(AND($E$3=6,'Marks Entry 6th'!B117=""),"",IF(AND($E$3=7,'Marks Entry 7th'!B117=""),"",IF(AND($E$3=6,'Marks Entry 6th'!B117),'Marks Entry 6th'!B117,IF(AND($E$3=7),'Marks Entry 7th'!B117,"")))))</f>
        <v/>
      </c>
      <c r="D118" s="70" t="str">
        <f>IF(OR(B118=0,B118=""),"",IF(AND($E$3=6,'Marks Entry 6th'!C117=""),"",IF(AND($E$3=7,'Marks Entry 7th'!C117=""),"",IF(AND($E$3=6),'Marks Entry 6th'!C117,IF(AND($E$3=7),'Marks Entry 7th'!C117,"")))))</f>
        <v/>
      </c>
      <c r="E118" s="307" t="str">
        <f>IF(OR(B118=0,B118=""),"",IF(AND($E$3=6,'Marks Entry 6th'!E117=""),"",IF(AND($E$3=7,'Marks Entry 7th'!E117=""),"",IF(AND($E$3=6),'Marks Entry 6th'!E117,IF(AND($E$3=7),'Marks Entry 7th'!E117,"")))))</f>
        <v/>
      </c>
      <c r="F118" s="70" t="str">
        <f>IF(OR(B118=0,B118=""),"",IF(AND($E$3=6,'Marks Entry 6th'!D117=""),"",IF(AND($E$3=7,'Marks Entry 7th'!D117=""),"",IF(AND($E$3=6),'Marks Entry 6th'!D117,IF(AND($E$3=7),'Marks Entry 7th'!D117,"")))))</f>
        <v/>
      </c>
      <c r="G118" s="306" t="str">
        <f>IF(OR(B118=0,B118=""),"",IF(AND($E$3=6,'Marks Entry 6th'!F117=""),"",IF(AND($E$3=7,'Marks Entry 7th'!F117=""),"",IF(AND($E$3=6),UPPER('Marks Entry 6th'!F117),IF(AND($E$3=7),UPPER('Marks Entry 7th'!F117),"")))))</f>
        <v/>
      </c>
      <c r="H118" s="306" t="str">
        <f>IF(OR(B118=0,B118=""),"",IF(AND($E$3=6,'Marks Entry 6th'!G117=""),"",IF(AND($E$3=7,'Marks Entry 7th'!G117=""),"",IF(AND($E$3=6),UPPER('Marks Entry 6th'!G117),IF(AND($E$3=7),UPPER('Marks Entry 7th'!G117),"")))))</f>
        <v/>
      </c>
      <c r="I118" s="306" t="str">
        <f>IF(OR(B118=0,B118=""),"",IF(AND($E$3=6,'Marks Entry 6th'!H117=""),"",IF(AND($E$3=7,'Marks Entry 7th'!H117=""),"",IF(AND($E$3=6),UPPER('Marks Entry 6th'!H117),IF(AND($E$3=7),UPPER('Marks Entry 7th'!H117),"")))))</f>
        <v/>
      </c>
      <c r="J118" s="65" t="str">
        <f>IF(OR(B118=0,B118=""),"",IF(AND($E$3=6,'Marks Entry 6th'!J117=""),"",IF(AND($E$3=7,'Marks Entry 7th'!J117=""),"",IF(AND($E$3=6),'Marks Entry 6th'!J117,IF(AND($E$3=7),'Marks Entry 7th'!J117,"")))))</f>
        <v/>
      </c>
      <c r="K118" s="65" t="str">
        <f>IF(OR(B118=0,B118=""),"",IF(AND($E$3=6,'Marks Entry 6th'!K117=""),"",IF(AND($E$3=7,'Marks Entry 7th'!K117=""),"",IF(AND($E$3=6),'Marks Entry 6th'!K117,IF(AND($E$3=7),'Marks Entry 7th'!K117,"")))))</f>
        <v/>
      </c>
      <c r="L118" s="121" t="str">
        <f>IF(OR($E118="",$G118=""),"",IF(AND($E$3=6),'Marks Entry 6th'!L117,IF(AND($E$3=7),'Marks Entry 7th'!L117,"")))</f>
        <v/>
      </c>
      <c r="M118" s="121" t="str">
        <f>IF(OR($E118="",$G118=""),"",IF(AND($E$3=6),'Marks Entry 6th'!M117,IF(AND($E$3=7),'Marks Entry 7th'!M117,"")))</f>
        <v/>
      </c>
      <c r="N118" s="121" t="str">
        <f>IF(OR($E118="",$G118=""),"",IF(AND($E$3=6),'Marks Entry 6th'!N117,IF(AND($E$3=7),'Marks Entry 7th'!N117,"")))</f>
        <v/>
      </c>
      <c r="O118" s="121" t="str">
        <f>IF(OR($E118="",$G118=""),"",IF(AND($E$3=6),'Marks Entry 6th'!O117,IF(AND($E$3=7),'Marks Entry 7th'!O117,"")))</f>
        <v/>
      </c>
      <c r="P118" s="63" t="str">
        <f t="shared" si="95"/>
        <v/>
      </c>
      <c r="Q118" s="121" t="str">
        <f>IF(OR($E118="",$G118=""),"",IF(AND($E$3=6),'Marks Entry 6th'!P117,IF(AND($E$3=7),'Marks Entry 7th'!P117,"")))</f>
        <v/>
      </c>
      <c r="R118" s="121" t="str">
        <f>IF(OR($E118="",$G118=""),"",IF(AND($E$3=6),'Marks Entry 6th'!Q117,IF(AND($E$3=7),'Marks Entry 7th'!Q117,"")))</f>
        <v/>
      </c>
      <c r="S118" s="66" t="str">
        <f t="shared" si="96"/>
        <v/>
      </c>
      <c r="T118" s="63">
        <f t="shared" si="97"/>
        <v>0</v>
      </c>
      <c r="U118" s="68" t="str">
        <f>IF(OR($E118="",$G118=""),"",IF(AND($E$3=6),'Marks Entry 6th'!R117,IF(AND($E$3=7),'Marks Entry 7th'!R117,"")))</f>
        <v/>
      </c>
      <c r="V118" s="68" t="str">
        <f>IF(OR($E118="",$G118=""),"",IF(AND($E$3=6),'Marks Entry 6th'!S117,IF(AND($E$3=7),'Marks Entry 7th'!S117,"")))</f>
        <v/>
      </c>
      <c r="W118" s="67" t="str">
        <f t="shared" si="98"/>
        <v/>
      </c>
      <c r="X118" s="63" t="str">
        <f t="shared" si="99"/>
        <v/>
      </c>
      <c r="Y118" s="109">
        <f t="shared" si="100"/>
        <v>0</v>
      </c>
      <c r="Z118" s="109" t="str">
        <f t="shared" si="101"/>
        <v/>
      </c>
      <c r="AA118" s="109" t="str">
        <f t="shared" si="102"/>
        <v/>
      </c>
      <c r="AB118" s="109" t="str">
        <f t="shared" si="103"/>
        <v/>
      </c>
      <c r="AC118" s="109" t="str">
        <f t="shared" si="104"/>
        <v/>
      </c>
      <c r="AD118" s="111" t="str">
        <f t="shared" si="105"/>
        <v/>
      </c>
      <c r="AE118" s="121" t="str">
        <f>IF(OR($E118="",$G118=""),"",IF(AND($E$3=6),'Marks Entry 6th'!T117,IF(AND($E$3=7),'Marks Entry 7th'!T117,"")))</f>
        <v/>
      </c>
      <c r="AF118" s="121" t="str">
        <f>IF(OR($E118="",$G118=""),"",IF(AND($E$3=6),'Marks Entry 6th'!U117,IF(AND($E$3=7),'Marks Entry 7th'!U117,"")))</f>
        <v/>
      </c>
      <c r="AG118" s="121" t="str">
        <f>IF(OR($E118="",$G118=""),"",IF(AND($E$3=6),'Marks Entry 6th'!V117,IF(AND($E$3=7),'Marks Entry 7th'!V117,"")))</f>
        <v/>
      </c>
      <c r="AH118" s="121" t="str">
        <f>IF(OR($E118="",$G118=""),"",IF(AND($E$3=6),'Marks Entry 6th'!W117,IF(AND($E$3=7),'Marks Entry 7th'!W117,"")))</f>
        <v/>
      </c>
      <c r="AI118" s="63" t="str">
        <f t="shared" si="106"/>
        <v/>
      </c>
      <c r="AJ118" s="121" t="str">
        <f>IF(OR($E118="",$G118=""),"",IF(AND($E$3=6),'Marks Entry 6th'!X117,IF(AND($E$3=7),'Marks Entry 7th'!X117,"")))</f>
        <v/>
      </c>
      <c r="AK118" s="121" t="str">
        <f>IF(OR($E118="",$G118=""),"",IF(AND($E$3=6),'Marks Entry 6th'!Y117,IF(AND($E$3=7),'Marks Entry 7th'!Y117,"")))</f>
        <v/>
      </c>
      <c r="AL118" s="66" t="str">
        <f t="shared" si="107"/>
        <v/>
      </c>
      <c r="AM118" s="63">
        <f t="shared" si="108"/>
        <v>0</v>
      </c>
      <c r="AN118" s="68" t="str">
        <f>IF(OR($E118="",$G118=""),"",IF(AND($E$3=6),'Marks Entry 6th'!Z117,IF(AND($E$3=7),'Marks Entry 7th'!Z117,"")))</f>
        <v/>
      </c>
      <c r="AO118" s="68" t="str">
        <f>IF(OR($E118="",$G118=""),"",IF(AND($E$3=6),'Marks Entry 6th'!AA117,IF(AND($E$3=7),'Marks Entry 7th'!AA117,"")))</f>
        <v/>
      </c>
      <c r="AP118" s="66" t="str">
        <f t="shared" si="109"/>
        <v/>
      </c>
      <c r="AQ118" s="63" t="str">
        <f t="shared" si="110"/>
        <v/>
      </c>
      <c r="AR118" s="109">
        <f t="shared" si="111"/>
        <v>0</v>
      </c>
      <c r="AS118" s="109" t="str">
        <f t="shared" si="112"/>
        <v/>
      </c>
      <c r="AT118" s="109" t="str">
        <f t="shared" si="113"/>
        <v/>
      </c>
      <c r="AU118" s="109" t="str">
        <f t="shared" si="114"/>
        <v/>
      </c>
      <c r="AV118" s="109" t="str">
        <f t="shared" si="115"/>
        <v/>
      </c>
      <c r="AW118" s="111" t="str">
        <f t="shared" si="116"/>
        <v/>
      </c>
      <c r="AX118" s="314" t="str">
        <f>IF(OR($E118="",$G118=""),"",IF(AND($E$3=6),'Marks Entry 6th'!AB117,IF(AND($E$3=7),'Marks Entry 7th'!AB117,"")))</f>
        <v/>
      </c>
      <c r="AY118" s="121" t="str">
        <f>IF(OR($E118="",$G118=""),"",IF(AND($E$3=6),'Marks Entry 6th'!AC117,IF(AND($E$3=7),'Marks Entry 7th'!AC117,"")))</f>
        <v/>
      </c>
      <c r="AZ118" s="121" t="str">
        <f>IF(OR($E118="",$G118=""),"",IF(AND($E$3=6),'Marks Entry 6th'!AD117,IF(AND($E$3=7),'Marks Entry 7th'!AD117,"")))</f>
        <v/>
      </c>
      <c r="BA118" s="121" t="str">
        <f>IF(OR($E118="",$G118=""),"",IF(AND($E$3=6),'Marks Entry 6th'!AE117,IF(AND($E$3=7),'Marks Entry 7th'!AE117,"")))</f>
        <v/>
      </c>
      <c r="BB118" s="121" t="str">
        <f>IF(OR($E118="",$G118=""),"",IF(AND($E$3=6),'Marks Entry 6th'!AF117,IF(AND($E$3=7),'Marks Entry 7th'!AF117,"")))</f>
        <v/>
      </c>
      <c r="BC118" s="63" t="str">
        <f t="shared" si="117"/>
        <v/>
      </c>
      <c r="BD118" s="121" t="str">
        <f>IF(OR($E118="",$G118=""),"",IF(AND($E$3=6),'Marks Entry 6th'!AG117,IF(AND($E$3=7),'Marks Entry 7th'!AG117,"")))</f>
        <v/>
      </c>
      <c r="BE118" s="121" t="str">
        <f>IF(OR($E118="",$G118=""),"",IF(AND($E$3=6),'Marks Entry 6th'!AH117,IF(AND($E$3=7),'Marks Entry 7th'!AH117,"")))</f>
        <v/>
      </c>
      <c r="BF118" s="66" t="str">
        <f t="shared" si="118"/>
        <v/>
      </c>
      <c r="BG118" s="63">
        <f t="shared" si="119"/>
        <v>0</v>
      </c>
      <c r="BH118" s="68" t="str">
        <f>IF(OR($E118="",$G118=""),"",IF(AND($E$3=6),'Marks Entry 6th'!AI117,IF(AND($E$3=7),'Marks Entry 7th'!AI117,"")))</f>
        <v/>
      </c>
      <c r="BI118" s="68" t="str">
        <f>IF(OR($E118="",$G118=""),"",IF(AND($E$3=6),'Marks Entry 6th'!AJ117,IF(AND($E$3=7),'Marks Entry 7th'!AJ117,"")))</f>
        <v/>
      </c>
      <c r="BJ118" s="66" t="str">
        <f t="shared" si="120"/>
        <v/>
      </c>
      <c r="BK118" s="63" t="str">
        <f t="shared" si="121"/>
        <v/>
      </c>
      <c r="BL118" s="109">
        <f t="shared" si="122"/>
        <v>0</v>
      </c>
      <c r="BM118" s="109" t="str">
        <f t="shared" si="123"/>
        <v/>
      </c>
      <c r="BN118" s="109" t="str">
        <f t="shared" si="124"/>
        <v/>
      </c>
      <c r="BO118" s="109" t="str">
        <f t="shared" si="125"/>
        <v/>
      </c>
      <c r="BP118" s="109" t="str">
        <f t="shared" si="126"/>
        <v/>
      </c>
      <c r="BQ118" s="111" t="str">
        <f t="shared" si="127"/>
        <v/>
      </c>
      <c r="BR118" s="121" t="str">
        <f>IF(OR($E118="",$G118=""),"",IF(AND($E$3=6),'Marks Entry 6th'!AK117,IF(AND($E$3=7),'Marks Entry 7th'!AK117,"")))</f>
        <v/>
      </c>
      <c r="BS118" s="121" t="str">
        <f>IF(OR($E118="",$G118=""),"",IF(AND($E$3=6),'Marks Entry 6th'!AL117,IF(AND($E$3=7),'Marks Entry 7th'!AL117,"")))</f>
        <v/>
      </c>
      <c r="BT118" s="121" t="str">
        <f>IF(OR($E118="",$G118=""),"",IF(AND($E$3=6),'Marks Entry 6th'!AM117,IF(AND($E$3=7),'Marks Entry 7th'!AM117,"")))</f>
        <v/>
      </c>
      <c r="BU118" s="121" t="str">
        <f>IF(OR($E118="",$G118=""),"",IF(AND($E$3=6),'Marks Entry 6th'!AN117,IF(AND($E$3=7),'Marks Entry 7th'!AN117,"")))</f>
        <v/>
      </c>
      <c r="BV118" s="63" t="str">
        <f t="shared" si="128"/>
        <v/>
      </c>
      <c r="BW118" s="121" t="str">
        <f>IF(OR($E118="",$G118=""),"",IF(AND($E$3=6),'Marks Entry 6th'!AO117,IF(AND($E$3=7),'Marks Entry 7th'!AO117,"")))</f>
        <v/>
      </c>
      <c r="BX118" s="121" t="str">
        <f>IF(OR($E118="",$G118=""),"",IF(AND($E$3=6),'Marks Entry 6th'!AP117,IF(AND($E$3=7),'Marks Entry 7th'!AP117,"")))</f>
        <v/>
      </c>
      <c r="BY118" s="66" t="str">
        <f t="shared" si="129"/>
        <v/>
      </c>
      <c r="BZ118" s="63">
        <f t="shared" si="130"/>
        <v>0</v>
      </c>
      <c r="CA118" s="68" t="str">
        <f>IF(OR($E118="",$G118=""),"",IF(AND($E$3=6),'Marks Entry 6th'!AQ117,IF(AND($E$3=7),'Marks Entry 7th'!AQ117,"")))</f>
        <v/>
      </c>
      <c r="CB118" s="68" t="str">
        <f>IF(OR($E118="",$G118=""),"",IF(AND($E$3=6),'Marks Entry 6th'!AR117,IF(AND($E$3=7),'Marks Entry 7th'!AR117,"")))</f>
        <v/>
      </c>
      <c r="CC118" s="66" t="str">
        <f t="shared" si="131"/>
        <v/>
      </c>
      <c r="CD118" s="63" t="str">
        <f t="shared" si="132"/>
        <v/>
      </c>
      <c r="CE118" s="109">
        <f t="shared" si="133"/>
        <v>0</v>
      </c>
      <c r="CF118" s="109" t="str">
        <f t="shared" si="134"/>
        <v/>
      </c>
      <c r="CG118" s="109" t="str">
        <f t="shared" si="135"/>
        <v/>
      </c>
      <c r="CH118" s="109" t="str">
        <f t="shared" si="136"/>
        <v/>
      </c>
      <c r="CI118" s="109" t="str">
        <f t="shared" si="137"/>
        <v/>
      </c>
      <c r="CJ118" s="111" t="str">
        <f t="shared" si="138"/>
        <v/>
      </c>
      <c r="CK118" s="121" t="str">
        <f>IF(OR($E118="",$G118=""),"",IF(AND($E$3=6),'Marks Entry 6th'!AS117,IF(AND($E$3=7),'Marks Entry 7th'!AS117,"")))</f>
        <v/>
      </c>
      <c r="CL118" s="121" t="str">
        <f>IF(OR($E118="",$G118=""),"",IF(AND($E$3=6),'Marks Entry 6th'!AT117,IF(AND($E$3=7),'Marks Entry 7th'!AT117,"")))</f>
        <v/>
      </c>
      <c r="CM118" s="121" t="str">
        <f>IF(OR($E118="",$G118=""),"",IF(AND($E$3=6),'Marks Entry 6th'!AU117,IF(AND($E$3=7),'Marks Entry 7th'!AU117,"")))</f>
        <v/>
      </c>
      <c r="CN118" s="121" t="str">
        <f>IF(OR($E118="",$G118=""),"",IF(AND($E$3=6),'Marks Entry 6th'!AV117,IF(AND($E$3=7),'Marks Entry 7th'!AV117,"")))</f>
        <v/>
      </c>
      <c r="CO118" s="63" t="str">
        <f t="shared" si="139"/>
        <v/>
      </c>
      <c r="CP118" s="121" t="str">
        <f>IF(OR($E118="",$G118=""),"",IF(AND($E$3=6),'Marks Entry 6th'!AW117,IF(AND($E$3=7),'Marks Entry 7th'!AW117,"")))</f>
        <v/>
      </c>
      <c r="CQ118" s="121" t="str">
        <f>IF(OR($E118="",$G118=""),"",IF(AND($E$3=6),'Marks Entry 6th'!AX117,IF(AND($E$3=7),'Marks Entry 7th'!AX117,"")))</f>
        <v/>
      </c>
      <c r="CR118" s="66" t="str">
        <f t="shared" si="140"/>
        <v/>
      </c>
      <c r="CS118" s="63">
        <f t="shared" si="141"/>
        <v>0</v>
      </c>
      <c r="CT118" s="68" t="str">
        <f>IF(OR($E118="",$G118=""),"",IF(AND($E$3=6),'Marks Entry 6th'!AY117,IF(AND($E$3=7),'Marks Entry 7th'!AY117,"")))</f>
        <v/>
      </c>
      <c r="CU118" s="68" t="str">
        <f>IF(OR($E118="",$G118=""),"",IF(AND($E$3=6),'Marks Entry 6th'!AZ117,IF(AND($E$3=7),'Marks Entry 7th'!AZ117,"")))</f>
        <v/>
      </c>
      <c r="CV118" s="66" t="str">
        <f t="shared" si="142"/>
        <v/>
      </c>
      <c r="CW118" s="63" t="str">
        <f t="shared" si="143"/>
        <v/>
      </c>
      <c r="CX118" s="109">
        <f t="shared" si="144"/>
        <v>0</v>
      </c>
      <c r="CY118" s="109" t="str">
        <f t="shared" si="145"/>
        <v/>
      </c>
      <c r="CZ118" s="109" t="str">
        <f t="shared" si="146"/>
        <v/>
      </c>
      <c r="DA118" s="109" t="str">
        <f t="shared" si="147"/>
        <v/>
      </c>
      <c r="DB118" s="109" t="str">
        <f t="shared" si="148"/>
        <v/>
      </c>
      <c r="DC118" s="111" t="str">
        <f t="shared" si="149"/>
        <v/>
      </c>
      <c r="DD118" s="121" t="str">
        <f>IF(OR($E118="",$G118=""),"",IF(AND($E$3=6),'Marks Entry 6th'!BA117,IF(AND($E$3=7),'Marks Entry 7th'!BA117,"")))</f>
        <v/>
      </c>
      <c r="DE118" s="121" t="str">
        <f>IF(OR($E118="",$G118=""),"",IF(AND($E$3=6),'Marks Entry 6th'!BB117,IF(AND($E$3=7),'Marks Entry 7th'!BB117,"")))</f>
        <v/>
      </c>
      <c r="DF118" s="121" t="str">
        <f>IF(OR($E118="",$G118=""),"",IF(AND($E$3=6),'Marks Entry 6th'!BC117,IF(AND($E$3=7),'Marks Entry 7th'!BC117,"")))</f>
        <v/>
      </c>
      <c r="DG118" s="121" t="str">
        <f>IF(OR($E118="",$G118=""),"",IF(AND($E$3=6),'Marks Entry 6th'!BD117,IF(AND($E$3=7),'Marks Entry 7th'!BD117,"")))</f>
        <v/>
      </c>
      <c r="DH118" s="63" t="str">
        <f t="shared" si="150"/>
        <v/>
      </c>
      <c r="DI118" s="121" t="str">
        <f>IF(OR($E118="",$G118=""),"",IF(AND($E$3=6),'Marks Entry 6th'!BE117,IF(AND($E$3=7),'Marks Entry 7th'!BE117,"")))</f>
        <v/>
      </c>
      <c r="DJ118" s="121" t="str">
        <f>IF(OR($E118="",$G118=""),"",IF(AND($E$3=6),'Marks Entry 6th'!BF117,IF(AND($E$3=7),'Marks Entry 7th'!BF117,"")))</f>
        <v/>
      </c>
      <c r="DK118" s="66" t="str">
        <f t="shared" si="151"/>
        <v/>
      </c>
      <c r="DL118" s="63">
        <f t="shared" si="152"/>
        <v>0</v>
      </c>
      <c r="DM118" s="68" t="str">
        <f>IF(OR($E118="",$G118=""),"",IF(AND($E$3=6),'Marks Entry 6th'!BG117,IF(AND($E$3=7),'Marks Entry 7th'!BG117,"")))</f>
        <v/>
      </c>
      <c r="DN118" s="68" t="str">
        <f>IF(OR($E118="",$G118=""),"",IF(AND($E$3=6),'Marks Entry 6th'!BH117,IF(AND($E$3=7),'Marks Entry 7th'!BH117,"")))</f>
        <v/>
      </c>
      <c r="DO118" s="66" t="str">
        <f t="shared" si="153"/>
        <v/>
      </c>
      <c r="DP118" s="63" t="str">
        <f t="shared" si="154"/>
        <v/>
      </c>
      <c r="DQ118" s="109">
        <f t="shared" si="155"/>
        <v>0</v>
      </c>
      <c r="DR118" s="109" t="str">
        <f t="shared" si="156"/>
        <v/>
      </c>
      <c r="DS118" s="109" t="str">
        <f t="shared" si="157"/>
        <v/>
      </c>
      <c r="DT118" s="109" t="str">
        <f t="shared" si="158"/>
        <v/>
      </c>
      <c r="DU118" s="109" t="str">
        <f t="shared" si="159"/>
        <v/>
      </c>
      <c r="DV118" s="111" t="str">
        <f t="shared" si="160"/>
        <v/>
      </c>
      <c r="DW118" s="53" t="str">
        <f>IF(OR($E118="",$G118=""),"",IF(AND($E$3=6),'Marks Entry 6th'!BI117,IF(AND($E$3=7),'Marks Entry 7th'!BI117,"")))</f>
        <v/>
      </c>
      <c r="DX118" s="53" t="str">
        <f>IF(OR($E118="",$G118=""),"",IF(AND($E$3=6),'Marks Entry 6th'!BJ117,IF(AND($E$3=7),'Marks Entry 7th'!BJ117,"")))</f>
        <v/>
      </c>
      <c r="DY118" s="53" t="str">
        <f>IF(OR($E118="",$G118=""),"",IF(AND($E$3=6),'Marks Entry 6th'!BK117,IF(AND($E$3=7),'Marks Entry 7th'!BK117,"")))</f>
        <v/>
      </c>
      <c r="DZ118" s="53" t="str">
        <f>IF(OR($E118="",$G118=""),"",IF(AND($E$3=6),'Marks Entry 6th'!BL117,IF(AND($E$3=7),'Marks Entry 7th'!BL117,"")))</f>
        <v/>
      </c>
      <c r="EA118" s="53" t="str">
        <f>IF(OR($E118="",$G118=""),"",IF(AND($E$3=6),'Marks Entry 6th'!BM117,IF(AND($E$3=7),'Marks Entry 7th'!BM117,"")))</f>
        <v/>
      </c>
      <c r="EB118" s="122" t="str">
        <f t="shared" si="161"/>
        <v/>
      </c>
      <c r="EC118" s="123">
        <f t="shared" si="162"/>
        <v>0</v>
      </c>
      <c r="ED118" s="123" t="str">
        <f t="shared" si="163"/>
        <v/>
      </c>
      <c r="EE118" s="123" t="str">
        <f t="shared" si="164"/>
        <v/>
      </c>
      <c r="EF118" s="110" t="str">
        <f t="shared" si="165"/>
        <v/>
      </c>
      <c r="EG118" s="53" t="str">
        <f>IF(OR($E118="",$G118=""),"",IF(AND($E$3=6),'Marks Entry 6th'!BN117,IF(AND($E$3=7),'Marks Entry 7th'!BN117,"")))</f>
        <v/>
      </c>
      <c r="EH118" s="53" t="str">
        <f>IF(OR($E118="",$G118=""),"",IF(AND($E$3=6),'Marks Entry 6th'!BO117,IF(AND($E$3=7),'Marks Entry 7th'!BO117,"")))</f>
        <v/>
      </c>
      <c r="EI118" s="53" t="str">
        <f>IF(OR($E118="",$G118=""),"",IF(AND($E$3=6),'Marks Entry 6th'!BP117,IF(AND($E$3=7),'Marks Entry 7th'!BP117,"")))</f>
        <v/>
      </c>
      <c r="EJ118" s="53" t="str">
        <f>IF(OR($E118="",$G118=""),"",IF(AND($E$3=6),'Marks Entry 6th'!BQ117,IF(AND($E$3=7),'Marks Entry 7th'!BQ117,"")))</f>
        <v/>
      </c>
      <c r="EK118" s="53" t="str">
        <f>IF(OR($E118="",$G118=""),"",IF(AND($E$3=6),'Marks Entry 6th'!BR117,IF(AND($E$3=7),'Marks Entry 7th'!BR117,"")))</f>
        <v/>
      </c>
      <c r="EL118" s="122" t="str">
        <f t="shared" si="166"/>
        <v/>
      </c>
      <c r="EM118" s="123">
        <f t="shared" si="167"/>
        <v>0</v>
      </c>
      <c r="EN118" s="123" t="str">
        <f t="shared" si="168"/>
        <v/>
      </c>
      <c r="EO118" s="123" t="str">
        <f t="shared" si="169"/>
        <v/>
      </c>
      <c r="EP118" s="110" t="str">
        <f t="shared" si="170"/>
        <v/>
      </c>
      <c r="EQ118" s="53" t="str">
        <f>IF(OR($E118="",$G118=""),"",IF(AND($E$3=6),'Marks Entry 6th'!BS117,IF(AND($E$3=7),'Marks Entry 7th'!BS117,"")))</f>
        <v/>
      </c>
      <c r="ER118" s="53" t="str">
        <f>IF(OR($E118="",$G118=""),"",IF(AND($E$3=6),'Marks Entry 6th'!BT117,IF(AND($E$3=7),'Marks Entry 7th'!BT117,"")))</f>
        <v/>
      </c>
      <c r="ES118" s="53" t="str">
        <f>IF(OR($E118="",$G118=""),"",IF(AND($E$3=6),'Marks Entry 6th'!BU117,IF(AND($E$3=7),'Marks Entry 7th'!BU117,"")))</f>
        <v/>
      </c>
      <c r="ET118" s="53" t="str">
        <f>IF(OR($E118="",$G118=""),"",IF(AND($E$3=6),'Marks Entry 6th'!BV117,IF(AND($E$3=7),'Marks Entry 7th'!BV117,"")))</f>
        <v/>
      </c>
      <c r="EU118" s="53" t="str">
        <f>IF(OR($E118="",$G118=""),"",IF(AND($E$3=6),'Marks Entry 6th'!BW117,IF(AND($E$3=7),'Marks Entry 7th'!BW117,"")))</f>
        <v/>
      </c>
      <c r="EV118" s="122" t="str">
        <f t="shared" si="171"/>
        <v/>
      </c>
      <c r="EW118" s="123">
        <f t="shared" si="172"/>
        <v>0</v>
      </c>
      <c r="EX118" s="123" t="str">
        <f t="shared" si="173"/>
        <v/>
      </c>
      <c r="EY118" s="123" t="str">
        <f t="shared" si="174"/>
        <v/>
      </c>
      <c r="EZ118" s="110" t="str">
        <f t="shared" si="175"/>
        <v/>
      </c>
      <c r="FA118" s="373" t="str">
        <f>IF(OR($E118="",$G118=""),"",IF(AND('Marks Entry 6th'!BX117="",'Marks Entry 7th'!BX117=""),"",IF(AND($E$3=6),'Marks Entry 6th'!BX117,IF(AND($E$3=7),'Marks Entry 7th'!BX117,""))))</f>
        <v/>
      </c>
      <c r="FB118" s="373" t="str">
        <f>IF(OR($E118="",$G118=""),"",IF(AND('Marks Entry 6th'!BY117="",'Marks Entry 7th'!BY117=""),"",IF(AND($E$3=6),'Marks Entry 6th'!BY117,IF(AND($E$3=7),'Marks Entry 7th'!BY117,""))))</f>
        <v/>
      </c>
      <c r="FC118" s="374" t="str">
        <f t="shared" si="176"/>
        <v/>
      </c>
      <c r="FD118" s="110" t="str">
        <f t="shared" si="177"/>
        <v/>
      </c>
      <c r="FE118" s="373" t="str">
        <f>IF(OR($E118="",$G118=""),"",IF(AND('Marks Entry 6th'!BZ117="",'Marks Entry 7th'!BZ117=""),"",IF(AND($E$3=6),'Marks Entry 6th'!BZ117,IF(AND($E$3=7),'Marks Entry 7th'!BZ117,""))))</f>
        <v/>
      </c>
      <c r="FF118" s="373" t="str">
        <f>IF(OR($E118="",$G118=""),"",IF(AND('Marks Entry 6th'!CA117="",'Marks Entry 7th'!CA117=""),"",IF(AND($E$3=6),'Marks Entry 6th'!CA117,IF(AND($E$3=7),'Marks Entry 7th'!CA117,""))))</f>
        <v/>
      </c>
      <c r="FG118" s="374" t="str">
        <f t="shared" si="178"/>
        <v/>
      </c>
      <c r="FH118" s="110" t="str">
        <f t="shared" si="179"/>
        <v/>
      </c>
      <c r="FI118" s="79" t="str">
        <f t="shared" si="180"/>
        <v/>
      </c>
      <c r="FJ118" s="335" t="str">
        <f t="shared" si="181"/>
        <v/>
      </c>
      <c r="FK118" s="85" t="str">
        <f t="shared" si="182"/>
        <v/>
      </c>
      <c r="FL118" s="226" t="str">
        <f t="shared" si="183"/>
        <v/>
      </c>
      <c r="FM118" s="86" t="str">
        <f t="shared" si="184"/>
        <v/>
      </c>
      <c r="FN118" s="334" t="str">
        <f>IFERROR(IF(B118="NSO","NSO",IF(OR(D118="",G118="",F118=""),"",IF(AND(FJ118&gt;=36,'Master sheet'!$D$11="Hindi"),"कक्षा क्रमोन्नत",IF(AND(FJ118&gt;=36,'Master sheet'!$D$11="English"),"Promoted",IF(AND(FJ118&lt;36,'Master sheet'!$D$11="Hindi"),"पुनः परीक्षा","Re-Exam"))))),"")</f>
        <v/>
      </c>
      <c r="FO118" s="54" t="str">
        <f>IF(OR($E118="",$G118=""),"",IF(AND($E$3=6,'Marks Entry 6th'!CB117=""),"",IF(AND($E$3=7,'Marks Entry 7th'!CB117=""),"",IF(AND($E$3=6),'Marks Entry 6th'!CB117,IF(AND($E$3=7),'Marks Entry 7th'!CB117,"")))))</f>
        <v/>
      </c>
      <c r="FP118" s="54" t="str">
        <f>IF(OR($E118="",$G118=""),"",IF(AND($E$3=6,'Marks Entry 6th'!CC117=""),"",IF(AND($E$3=7,'Marks Entry 7th'!CC117=""),"",IF(AND($E$3=6),'Marks Entry 6th'!CC117,IF(AND($E$3=7),'Marks Entry 7th'!CC117,"")))))</f>
        <v/>
      </c>
      <c r="FQ118" s="55"/>
      <c r="FY118" s="57">
        <f>IF(AND($E$3=6),'Marks Entry 6th'!I117,IF(AND($E$3=7),'Marks Entry 7th'!I117,""))</f>
        <v>0</v>
      </c>
      <c r="FZ118" s="57">
        <f t="shared" si="185"/>
        <v>0</v>
      </c>
    </row>
    <row r="119" spans="1:182" ht="18.95" customHeight="1">
      <c r="A119" s="69">
        <v>112</v>
      </c>
      <c r="B119" s="69" t="str">
        <f>IF(OR(FY119=0,FY119=""),"",IF(AND($E$3=6),'Marks Entry 6th'!I118,IF(AND($E$3=7),'Marks Entry 7th'!I118,"")))</f>
        <v/>
      </c>
      <c r="C119" s="70" t="str">
        <f>IF(OR(B119=0,B119=""),"",IF(AND($E$3=6,'Marks Entry 6th'!B118=""),"",IF(AND($E$3=7,'Marks Entry 7th'!B118=""),"",IF(AND($E$3=6,'Marks Entry 6th'!B118),'Marks Entry 6th'!B118,IF(AND($E$3=7),'Marks Entry 7th'!B118,"")))))</f>
        <v/>
      </c>
      <c r="D119" s="70" t="str">
        <f>IF(OR(B119=0,B119=""),"",IF(AND($E$3=6,'Marks Entry 6th'!C118=""),"",IF(AND($E$3=7,'Marks Entry 7th'!C118=""),"",IF(AND($E$3=6),'Marks Entry 6th'!C118,IF(AND($E$3=7),'Marks Entry 7th'!C118,"")))))</f>
        <v/>
      </c>
      <c r="E119" s="307" t="str">
        <f>IF(OR(B119=0,B119=""),"",IF(AND($E$3=6,'Marks Entry 6th'!E118=""),"",IF(AND($E$3=7,'Marks Entry 7th'!E118=""),"",IF(AND($E$3=6),'Marks Entry 6th'!E118,IF(AND($E$3=7),'Marks Entry 7th'!E118,"")))))</f>
        <v/>
      </c>
      <c r="F119" s="70" t="str">
        <f>IF(OR(B119=0,B119=""),"",IF(AND($E$3=6,'Marks Entry 6th'!D118=""),"",IF(AND($E$3=7,'Marks Entry 7th'!D118=""),"",IF(AND($E$3=6),'Marks Entry 6th'!D118,IF(AND($E$3=7),'Marks Entry 7th'!D118,"")))))</f>
        <v/>
      </c>
      <c r="G119" s="306" t="str">
        <f>IF(OR(B119=0,B119=""),"",IF(AND($E$3=6,'Marks Entry 6th'!F118=""),"",IF(AND($E$3=7,'Marks Entry 7th'!F118=""),"",IF(AND($E$3=6),UPPER('Marks Entry 6th'!F118),IF(AND($E$3=7),UPPER('Marks Entry 7th'!F118),"")))))</f>
        <v/>
      </c>
      <c r="H119" s="306" t="str">
        <f>IF(OR(B119=0,B119=""),"",IF(AND($E$3=6,'Marks Entry 6th'!G118=""),"",IF(AND($E$3=7,'Marks Entry 7th'!G118=""),"",IF(AND($E$3=6),UPPER('Marks Entry 6th'!G118),IF(AND($E$3=7),UPPER('Marks Entry 7th'!G118),"")))))</f>
        <v/>
      </c>
      <c r="I119" s="306" t="str">
        <f>IF(OR(B119=0,B119=""),"",IF(AND($E$3=6,'Marks Entry 6th'!H118=""),"",IF(AND($E$3=7,'Marks Entry 7th'!H118=""),"",IF(AND($E$3=6),UPPER('Marks Entry 6th'!H118),IF(AND($E$3=7),UPPER('Marks Entry 7th'!H118),"")))))</f>
        <v/>
      </c>
      <c r="J119" s="65" t="str">
        <f>IF(OR(B119=0,B119=""),"",IF(AND($E$3=6,'Marks Entry 6th'!J118=""),"",IF(AND($E$3=7,'Marks Entry 7th'!J118=""),"",IF(AND($E$3=6),'Marks Entry 6th'!J118,IF(AND($E$3=7),'Marks Entry 7th'!J118,"")))))</f>
        <v/>
      </c>
      <c r="K119" s="65" t="str">
        <f>IF(OR(B119=0,B119=""),"",IF(AND($E$3=6,'Marks Entry 6th'!K118=""),"",IF(AND($E$3=7,'Marks Entry 7th'!K118=""),"",IF(AND($E$3=6),'Marks Entry 6th'!K118,IF(AND($E$3=7),'Marks Entry 7th'!K118,"")))))</f>
        <v/>
      </c>
      <c r="L119" s="121" t="str">
        <f>IF(OR($E119="",$G119=""),"",IF(AND($E$3=6),'Marks Entry 6th'!L118,IF(AND($E$3=7),'Marks Entry 7th'!L118,"")))</f>
        <v/>
      </c>
      <c r="M119" s="121" t="str">
        <f>IF(OR($E119="",$G119=""),"",IF(AND($E$3=6),'Marks Entry 6th'!M118,IF(AND($E$3=7),'Marks Entry 7th'!M118,"")))</f>
        <v/>
      </c>
      <c r="N119" s="121" t="str">
        <f>IF(OR($E119="",$G119=""),"",IF(AND($E$3=6),'Marks Entry 6th'!N118,IF(AND($E$3=7),'Marks Entry 7th'!N118,"")))</f>
        <v/>
      </c>
      <c r="O119" s="121" t="str">
        <f>IF(OR($E119="",$G119=""),"",IF(AND($E$3=6),'Marks Entry 6th'!O118,IF(AND($E$3=7),'Marks Entry 7th'!O118,"")))</f>
        <v/>
      </c>
      <c r="P119" s="63" t="str">
        <f t="shared" si="95"/>
        <v/>
      </c>
      <c r="Q119" s="121" t="str">
        <f>IF(OR($E119="",$G119=""),"",IF(AND($E$3=6),'Marks Entry 6th'!P118,IF(AND($E$3=7),'Marks Entry 7th'!P118,"")))</f>
        <v/>
      </c>
      <c r="R119" s="121" t="str">
        <f>IF(OR($E119="",$G119=""),"",IF(AND($E$3=6),'Marks Entry 6th'!Q118,IF(AND($E$3=7),'Marks Entry 7th'!Q118,"")))</f>
        <v/>
      </c>
      <c r="S119" s="66" t="str">
        <f t="shared" si="96"/>
        <v/>
      </c>
      <c r="T119" s="63">
        <f t="shared" si="97"/>
        <v>0</v>
      </c>
      <c r="U119" s="68" t="str">
        <f>IF(OR($E119="",$G119=""),"",IF(AND($E$3=6),'Marks Entry 6th'!R118,IF(AND($E$3=7),'Marks Entry 7th'!R118,"")))</f>
        <v/>
      </c>
      <c r="V119" s="68" t="str">
        <f>IF(OR($E119="",$G119=""),"",IF(AND($E$3=6),'Marks Entry 6th'!S118,IF(AND($E$3=7),'Marks Entry 7th'!S118,"")))</f>
        <v/>
      </c>
      <c r="W119" s="67" t="str">
        <f t="shared" si="98"/>
        <v/>
      </c>
      <c r="X119" s="63" t="str">
        <f t="shared" si="99"/>
        <v/>
      </c>
      <c r="Y119" s="109">
        <f t="shared" si="100"/>
        <v>0</v>
      </c>
      <c r="Z119" s="109" t="str">
        <f t="shared" si="101"/>
        <v/>
      </c>
      <c r="AA119" s="109" t="str">
        <f t="shared" si="102"/>
        <v/>
      </c>
      <c r="AB119" s="109" t="str">
        <f t="shared" si="103"/>
        <v/>
      </c>
      <c r="AC119" s="109" t="str">
        <f t="shared" si="104"/>
        <v/>
      </c>
      <c r="AD119" s="111" t="str">
        <f t="shared" si="105"/>
        <v/>
      </c>
      <c r="AE119" s="121" t="str">
        <f>IF(OR($E119="",$G119=""),"",IF(AND($E$3=6),'Marks Entry 6th'!T118,IF(AND($E$3=7),'Marks Entry 7th'!T118,"")))</f>
        <v/>
      </c>
      <c r="AF119" s="121" t="str">
        <f>IF(OR($E119="",$G119=""),"",IF(AND($E$3=6),'Marks Entry 6th'!U118,IF(AND($E$3=7),'Marks Entry 7th'!U118,"")))</f>
        <v/>
      </c>
      <c r="AG119" s="121" t="str">
        <f>IF(OR($E119="",$G119=""),"",IF(AND($E$3=6),'Marks Entry 6th'!V118,IF(AND($E$3=7),'Marks Entry 7th'!V118,"")))</f>
        <v/>
      </c>
      <c r="AH119" s="121" t="str">
        <f>IF(OR($E119="",$G119=""),"",IF(AND($E$3=6),'Marks Entry 6th'!W118,IF(AND($E$3=7),'Marks Entry 7th'!W118,"")))</f>
        <v/>
      </c>
      <c r="AI119" s="63" t="str">
        <f t="shared" si="106"/>
        <v/>
      </c>
      <c r="AJ119" s="121" t="str">
        <f>IF(OR($E119="",$G119=""),"",IF(AND($E$3=6),'Marks Entry 6th'!X118,IF(AND($E$3=7),'Marks Entry 7th'!X118,"")))</f>
        <v/>
      </c>
      <c r="AK119" s="121" t="str">
        <f>IF(OR($E119="",$G119=""),"",IF(AND($E$3=6),'Marks Entry 6th'!Y118,IF(AND($E$3=7),'Marks Entry 7th'!Y118,"")))</f>
        <v/>
      </c>
      <c r="AL119" s="66" t="str">
        <f t="shared" si="107"/>
        <v/>
      </c>
      <c r="AM119" s="63">
        <f t="shared" si="108"/>
        <v>0</v>
      </c>
      <c r="AN119" s="68" t="str">
        <f>IF(OR($E119="",$G119=""),"",IF(AND($E$3=6),'Marks Entry 6th'!Z118,IF(AND($E$3=7),'Marks Entry 7th'!Z118,"")))</f>
        <v/>
      </c>
      <c r="AO119" s="68" t="str">
        <f>IF(OR($E119="",$G119=""),"",IF(AND($E$3=6),'Marks Entry 6th'!AA118,IF(AND($E$3=7),'Marks Entry 7th'!AA118,"")))</f>
        <v/>
      </c>
      <c r="AP119" s="66" t="str">
        <f t="shared" si="109"/>
        <v/>
      </c>
      <c r="AQ119" s="63" t="str">
        <f t="shared" si="110"/>
        <v/>
      </c>
      <c r="AR119" s="109">
        <f t="shared" si="111"/>
        <v>0</v>
      </c>
      <c r="AS119" s="109" t="str">
        <f t="shared" si="112"/>
        <v/>
      </c>
      <c r="AT119" s="109" t="str">
        <f t="shared" si="113"/>
        <v/>
      </c>
      <c r="AU119" s="109" t="str">
        <f t="shared" si="114"/>
        <v/>
      </c>
      <c r="AV119" s="109" t="str">
        <f t="shared" si="115"/>
        <v/>
      </c>
      <c r="AW119" s="111" t="str">
        <f t="shared" si="116"/>
        <v/>
      </c>
      <c r="AX119" s="314" t="str">
        <f>IF(OR($E119="",$G119=""),"",IF(AND($E$3=6),'Marks Entry 6th'!AB118,IF(AND($E$3=7),'Marks Entry 7th'!AB118,"")))</f>
        <v/>
      </c>
      <c r="AY119" s="121" t="str">
        <f>IF(OR($E119="",$G119=""),"",IF(AND($E$3=6),'Marks Entry 6th'!AC118,IF(AND($E$3=7),'Marks Entry 7th'!AC118,"")))</f>
        <v/>
      </c>
      <c r="AZ119" s="121" t="str">
        <f>IF(OR($E119="",$G119=""),"",IF(AND($E$3=6),'Marks Entry 6th'!AD118,IF(AND($E$3=7),'Marks Entry 7th'!AD118,"")))</f>
        <v/>
      </c>
      <c r="BA119" s="121" t="str">
        <f>IF(OR($E119="",$G119=""),"",IF(AND($E$3=6),'Marks Entry 6th'!AE118,IF(AND($E$3=7),'Marks Entry 7th'!AE118,"")))</f>
        <v/>
      </c>
      <c r="BB119" s="121" t="str">
        <f>IF(OR($E119="",$G119=""),"",IF(AND($E$3=6),'Marks Entry 6th'!AF118,IF(AND($E$3=7),'Marks Entry 7th'!AF118,"")))</f>
        <v/>
      </c>
      <c r="BC119" s="63" t="str">
        <f t="shared" si="117"/>
        <v/>
      </c>
      <c r="BD119" s="121" t="str">
        <f>IF(OR($E119="",$G119=""),"",IF(AND($E$3=6),'Marks Entry 6th'!AG118,IF(AND($E$3=7),'Marks Entry 7th'!AG118,"")))</f>
        <v/>
      </c>
      <c r="BE119" s="121" t="str">
        <f>IF(OR($E119="",$G119=""),"",IF(AND($E$3=6),'Marks Entry 6th'!AH118,IF(AND($E$3=7),'Marks Entry 7th'!AH118,"")))</f>
        <v/>
      </c>
      <c r="BF119" s="66" t="str">
        <f t="shared" si="118"/>
        <v/>
      </c>
      <c r="BG119" s="63">
        <f t="shared" si="119"/>
        <v>0</v>
      </c>
      <c r="BH119" s="68" t="str">
        <f>IF(OR($E119="",$G119=""),"",IF(AND($E$3=6),'Marks Entry 6th'!AI118,IF(AND($E$3=7),'Marks Entry 7th'!AI118,"")))</f>
        <v/>
      </c>
      <c r="BI119" s="68" t="str">
        <f>IF(OR($E119="",$G119=""),"",IF(AND($E$3=6),'Marks Entry 6th'!AJ118,IF(AND($E$3=7),'Marks Entry 7th'!AJ118,"")))</f>
        <v/>
      </c>
      <c r="BJ119" s="66" t="str">
        <f t="shared" si="120"/>
        <v/>
      </c>
      <c r="BK119" s="63" t="str">
        <f t="shared" si="121"/>
        <v/>
      </c>
      <c r="BL119" s="109">
        <f t="shared" si="122"/>
        <v>0</v>
      </c>
      <c r="BM119" s="109" t="str">
        <f t="shared" si="123"/>
        <v/>
      </c>
      <c r="BN119" s="109" t="str">
        <f t="shared" si="124"/>
        <v/>
      </c>
      <c r="BO119" s="109" t="str">
        <f t="shared" si="125"/>
        <v/>
      </c>
      <c r="BP119" s="109" t="str">
        <f t="shared" si="126"/>
        <v/>
      </c>
      <c r="BQ119" s="111" t="str">
        <f t="shared" si="127"/>
        <v/>
      </c>
      <c r="BR119" s="121" t="str">
        <f>IF(OR($E119="",$G119=""),"",IF(AND($E$3=6),'Marks Entry 6th'!AK118,IF(AND($E$3=7),'Marks Entry 7th'!AK118,"")))</f>
        <v/>
      </c>
      <c r="BS119" s="121" t="str">
        <f>IF(OR($E119="",$G119=""),"",IF(AND($E$3=6),'Marks Entry 6th'!AL118,IF(AND($E$3=7),'Marks Entry 7th'!AL118,"")))</f>
        <v/>
      </c>
      <c r="BT119" s="121" t="str">
        <f>IF(OR($E119="",$G119=""),"",IF(AND($E$3=6),'Marks Entry 6th'!AM118,IF(AND($E$3=7),'Marks Entry 7th'!AM118,"")))</f>
        <v/>
      </c>
      <c r="BU119" s="121" t="str">
        <f>IF(OR($E119="",$G119=""),"",IF(AND($E$3=6),'Marks Entry 6th'!AN118,IF(AND($E$3=7),'Marks Entry 7th'!AN118,"")))</f>
        <v/>
      </c>
      <c r="BV119" s="63" t="str">
        <f t="shared" si="128"/>
        <v/>
      </c>
      <c r="BW119" s="121" t="str">
        <f>IF(OR($E119="",$G119=""),"",IF(AND($E$3=6),'Marks Entry 6th'!AO118,IF(AND($E$3=7),'Marks Entry 7th'!AO118,"")))</f>
        <v/>
      </c>
      <c r="BX119" s="121" t="str">
        <f>IF(OR($E119="",$G119=""),"",IF(AND($E$3=6),'Marks Entry 6th'!AP118,IF(AND($E$3=7),'Marks Entry 7th'!AP118,"")))</f>
        <v/>
      </c>
      <c r="BY119" s="66" t="str">
        <f t="shared" si="129"/>
        <v/>
      </c>
      <c r="BZ119" s="63">
        <f t="shared" si="130"/>
        <v>0</v>
      </c>
      <c r="CA119" s="68" t="str">
        <f>IF(OR($E119="",$G119=""),"",IF(AND($E$3=6),'Marks Entry 6th'!AQ118,IF(AND($E$3=7),'Marks Entry 7th'!AQ118,"")))</f>
        <v/>
      </c>
      <c r="CB119" s="68" t="str">
        <f>IF(OR($E119="",$G119=""),"",IF(AND($E$3=6),'Marks Entry 6th'!AR118,IF(AND($E$3=7),'Marks Entry 7th'!AR118,"")))</f>
        <v/>
      </c>
      <c r="CC119" s="66" t="str">
        <f t="shared" si="131"/>
        <v/>
      </c>
      <c r="CD119" s="63" t="str">
        <f t="shared" si="132"/>
        <v/>
      </c>
      <c r="CE119" s="109">
        <f t="shared" si="133"/>
        <v>0</v>
      </c>
      <c r="CF119" s="109" t="str">
        <f t="shared" si="134"/>
        <v/>
      </c>
      <c r="CG119" s="109" t="str">
        <f t="shared" si="135"/>
        <v/>
      </c>
      <c r="CH119" s="109" t="str">
        <f t="shared" si="136"/>
        <v/>
      </c>
      <c r="CI119" s="109" t="str">
        <f t="shared" si="137"/>
        <v/>
      </c>
      <c r="CJ119" s="111" t="str">
        <f t="shared" si="138"/>
        <v/>
      </c>
      <c r="CK119" s="121" t="str">
        <f>IF(OR($E119="",$G119=""),"",IF(AND($E$3=6),'Marks Entry 6th'!AS118,IF(AND($E$3=7),'Marks Entry 7th'!AS118,"")))</f>
        <v/>
      </c>
      <c r="CL119" s="121" t="str">
        <f>IF(OR($E119="",$G119=""),"",IF(AND($E$3=6),'Marks Entry 6th'!AT118,IF(AND($E$3=7),'Marks Entry 7th'!AT118,"")))</f>
        <v/>
      </c>
      <c r="CM119" s="121" t="str">
        <f>IF(OR($E119="",$G119=""),"",IF(AND($E$3=6),'Marks Entry 6th'!AU118,IF(AND($E$3=7),'Marks Entry 7th'!AU118,"")))</f>
        <v/>
      </c>
      <c r="CN119" s="121" t="str">
        <f>IF(OR($E119="",$G119=""),"",IF(AND($E$3=6),'Marks Entry 6th'!AV118,IF(AND($E$3=7),'Marks Entry 7th'!AV118,"")))</f>
        <v/>
      </c>
      <c r="CO119" s="63" t="str">
        <f t="shared" si="139"/>
        <v/>
      </c>
      <c r="CP119" s="121" t="str">
        <f>IF(OR($E119="",$G119=""),"",IF(AND($E$3=6),'Marks Entry 6th'!AW118,IF(AND($E$3=7),'Marks Entry 7th'!AW118,"")))</f>
        <v/>
      </c>
      <c r="CQ119" s="121" t="str">
        <f>IF(OR($E119="",$G119=""),"",IF(AND($E$3=6),'Marks Entry 6th'!AX118,IF(AND($E$3=7),'Marks Entry 7th'!AX118,"")))</f>
        <v/>
      </c>
      <c r="CR119" s="66" t="str">
        <f t="shared" si="140"/>
        <v/>
      </c>
      <c r="CS119" s="63">
        <f t="shared" si="141"/>
        <v>0</v>
      </c>
      <c r="CT119" s="68" t="str">
        <f>IF(OR($E119="",$G119=""),"",IF(AND($E$3=6),'Marks Entry 6th'!AY118,IF(AND($E$3=7),'Marks Entry 7th'!AY118,"")))</f>
        <v/>
      </c>
      <c r="CU119" s="68" t="str">
        <f>IF(OR($E119="",$G119=""),"",IF(AND($E$3=6),'Marks Entry 6th'!AZ118,IF(AND($E$3=7),'Marks Entry 7th'!AZ118,"")))</f>
        <v/>
      </c>
      <c r="CV119" s="66" t="str">
        <f t="shared" si="142"/>
        <v/>
      </c>
      <c r="CW119" s="63" t="str">
        <f t="shared" si="143"/>
        <v/>
      </c>
      <c r="CX119" s="109">
        <f t="shared" si="144"/>
        <v>0</v>
      </c>
      <c r="CY119" s="109" t="str">
        <f t="shared" si="145"/>
        <v/>
      </c>
      <c r="CZ119" s="109" t="str">
        <f t="shared" si="146"/>
        <v/>
      </c>
      <c r="DA119" s="109" t="str">
        <f t="shared" si="147"/>
        <v/>
      </c>
      <c r="DB119" s="109" t="str">
        <f t="shared" si="148"/>
        <v/>
      </c>
      <c r="DC119" s="111" t="str">
        <f t="shared" si="149"/>
        <v/>
      </c>
      <c r="DD119" s="121" t="str">
        <f>IF(OR($E119="",$G119=""),"",IF(AND($E$3=6),'Marks Entry 6th'!BA118,IF(AND($E$3=7),'Marks Entry 7th'!BA118,"")))</f>
        <v/>
      </c>
      <c r="DE119" s="121" t="str">
        <f>IF(OR($E119="",$G119=""),"",IF(AND($E$3=6),'Marks Entry 6th'!BB118,IF(AND($E$3=7),'Marks Entry 7th'!BB118,"")))</f>
        <v/>
      </c>
      <c r="DF119" s="121" t="str">
        <f>IF(OR($E119="",$G119=""),"",IF(AND($E$3=6),'Marks Entry 6th'!BC118,IF(AND($E$3=7),'Marks Entry 7th'!BC118,"")))</f>
        <v/>
      </c>
      <c r="DG119" s="121" t="str">
        <f>IF(OR($E119="",$G119=""),"",IF(AND($E$3=6),'Marks Entry 6th'!BD118,IF(AND($E$3=7),'Marks Entry 7th'!BD118,"")))</f>
        <v/>
      </c>
      <c r="DH119" s="63" t="str">
        <f t="shared" si="150"/>
        <v/>
      </c>
      <c r="DI119" s="121" t="str">
        <f>IF(OR($E119="",$G119=""),"",IF(AND($E$3=6),'Marks Entry 6th'!BE118,IF(AND($E$3=7),'Marks Entry 7th'!BE118,"")))</f>
        <v/>
      </c>
      <c r="DJ119" s="121" t="str">
        <f>IF(OR($E119="",$G119=""),"",IF(AND($E$3=6),'Marks Entry 6th'!BF118,IF(AND($E$3=7),'Marks Entry 7th'!BF118,"")))</f>
        <v/>
      </c>
      <c r="DK119" s="66" t="str">
        <f t="shared" si="151"/>
        <v/>
      </c>
      <c r="DL119" s="63">
        <f t="shared" si="152"/>
        <v>0</v>
      </c>
      <c r="DM119" s="68" t="str">
        <f>IF(OR($E119="",$G119=""),"",IF(AND($E$3=6),'Marks Entry 6th'!BG118,IF(AND($E$3=7),'Marks Entry 7th'!BG118,"")))</f>
        <v/>
      </c>
      <c r="DN119" s="68" t="str">
        <f>IF(OR($E119="",$G119=""),"",IF(AND($E$3=6),'Marks Entry 6th'!BH118,IF(AND($E$3=7),'Marks Entry 7th'!BH118,"")))</f>
        <v/>
      </c>
      <c r="DO119" s="66" t="str">
        <f t="shared" si="153"/>
        <v/>
      </c>
      <c r="DP119" s="63" t="str">
        <f t="shared" si="154"/>
        <v/>
      </c>
      <c r="DQ119" s="109">
        <f t="shared" si="155"/>
        <v>0</v>
      </c>
      <c r="DR119" s="109" t="str">
        <f t="shared" si="156"/>
        <v/>
      </c>
      <c r="DS119" s="109" t="str">
        <f t="shared" si="157"/>
        <v/>
      </c>
      <c r="DT119" s="109" t="str">
        <f t="shared" si="158"/>
        <v/>
      </c>
      <c r="DU119" s="109" t="str">
        <f t="shared" si="159"/>
        <v/>
      </c>
      <c r="DV119" s="111" t="str">
        <f t="shared" si="160"/>
        <v/>
      </c>
      <c r="DW119" s="53" t="str">
        <f>IF(OR($E119="",$G119=""),"",IF(AND($E$3=6),'Marks Entry 6th'!BI118,IF(AND($E$3=7),'Marks Entry 7th'!BI118,"")))</f>
        <v/>
      </c>
      <c r="DX119" s="53" t="str">
        <f>IF(OR($E119="",$G119=""),"",IF(AND($E$3=6),'Marks Entry 6th'!BJ118,IF(AND($E$3=7),'Marks Entry 7th'!BJ118,"")))</f>
        <v/>
      </c>
      <c r="DY119" s="53" t="str">
        <f>IF(OR($E119="",$G119=""),"",IF(AND($E$3=6),'Marks Entry 6th'!BK118,IF(AND($E$3=7),'Marks Entry 7th'!BK118,"")))</f>
        <v/>
      </c>
      <c r="DZ119" s="53" t="str">
        <f>IF(OR($E119="",$G119=""),"",IF(AND($E$3=6),'Marks Entry 6th'!BL118,IF(AND($E$3=7),'Marks Entry 7th'!BL118,"")))</f>
        <v/>
      </c>
      <c r="EA119" s="53" t="str">
        <f>IF(OR($E119="",$G119=""),"",IF(AND($E$3=6),'Marks Entry 6th'!BM118,IF(AND($E$3=7),'Marks Entry 7th'!BM118,"")))</f>
        <v/>
      </c>
      <c r="EB119" s="122" t="str">
        <f t="shared" si="161"/>
        <v/>
      </c>
      <c r="EC119" s="123">
        <f t="shared" si="162"/>
        <v>0</v>
      </c>
      <c r="ED119" s="123" t="str">
        <f t="shared" si="163"/>
        <v/>
      </c>
      <c r="EE119" s="123" t="str">
        <f t="shared" si="164"/>
        <v/>
      </c>
      <c r="EF119" s="110" t="str">
        <f t="shared" si="165"/>
        <v/>
      </c>
      <c r="EG119" s="53" t="str">
        <f>IF(OR($E119="",$G119=""),"",IF(AND($E$3=6),'Marks Entry 6th'!BN118,IF(AND($E$3=7),'Marks Entry 7th'!BN118,"")))</f>
        <v/>
      </c>
      <c r="EH119" s="53" t="str">
        <f>IF(OR($E119="",$G119=""),"",IF(AND($E$3=6),'Marks Entry 6th'!BO118,IF(AND($E$3=7),'Marks Entry 7th'!BO118,"")))</f>
        <v/>
      </c>
      <c r="EI119" s="53" t="str">
        <f>IF(OR($E119="",$G119=""),"",IF(AND($E$3=6),'Marks Entry 6th'!BP118,IF(AND($E$3=7),'Marks Entry 7th'!BP118,"")))</f>
        <v/>
      </c>
      <c r="EJ119" s="53" t="str">
        <f>IF(OR($E119="",$G119=""),"",IF(AND($E$3=6),'Marks Entry 6th'!BQ118,IF(AND($E$3=7),'Marks Entry 7th'!BQ118,"")))</f>
        <v/>
      </c>
      <c r="EK119" s="53" t="str">
        <f>IF(OR($E119="",$G119=""),"",IF(AND($E$3=6),'Marks Entry 6th'!BR118,IF(AND($E$3=7),'Marks Entry 7th'!BR118,"")))</f>
        <v/>
      </c>
      <c r="EL119" s="122" t="str">
        <f t="shared" si="166"/>
        <v/>
      </c>
      <c r="EM119" s="123">
        <f t="shared" si="167"/>
        <v>0</v>
      </c>
      <c r="EN119" s="123" t="str">
        <f t="shared" si="168"/>
        <v/>
      </c>
      <c r="EO119" s="123" t="str">
        <f t="shared" si="169"/>
        <v/>
      </c>
      <c r="EP119" s="110" t="str">
        <f t="shared" si="170"/>
        <v/>
      </c>
      <c r="EQ119" s="53" t="str">
        <f>IF(OR($E119="",$G119=""),"",IF(AND($E$3=6),'Marks Entry 6th'!BS118,IF(AND($E$3=7),'Marks Entry 7th'!BS118,"")))</f>
        <v/>
      </c>
      <c r="ER119" s="53" t="str">
        <f>IF(OR($E119="",$G119=""),"",IF(AND($E$3=6),'Marks Entry 6th'!BT118,IF(AND($E$3=7),'Marks Entry 7th'!BT118,"")))</f>
        <v/>
      </c>
      <c r="ES119" s="53" t="str">
        <f>IF(OR($E119="",$G119=""),"",IF(AND($E$3=6),'Marks Entry 6th'!BU118,IF(AND($E$3=7),'Marks Entry 7th'!BU118,"")))</f>
        <v/>
      </c>
      <c r="ET119" s="53" t="str">
        <f>IF(OR($E119="",$G119=""),"",IF(AND($E$3=6),'Marks Entry 6th'!BV118,IF(AND($E$3=7),'Marks Entry 7th'!BV118,"")))</f>
        <v/>
      </c>
      <c r="EU119" s="53" t="str">
        <f>IF(OR($E119="",$G119=""),"",IF(AND($E$3=6),'Marks Entry 6th'!BW118,IF(AND($E$3=7),'Marks Entry 7th'!BW118,"")))</f>
        <v/>
      </c>
      <c r="EV119" s="122" t="str">
        <f t="shared" si="171"/>
        <v/>
      </c>
      <c r="EW119" s="123">
        <f t="shared" si="172"/>
        <v>0</v>
      </c>
      <c r="EX119" s="123" t="str">
        <f t="shared" si="173"/>
        <v/>
      </c>
      <c r="EY119" s="123" t="str">
        <f t="shared" si="174"/>
        <v/>
      </c>
      <c r="EZ119" s="110" t="str">
        <f t="shared" si="175"/>
        <v/>
      </c>
      <c r="FA119" s="373" t="str">
        <f>IF(OR($E119="",$G119=""),"",IF(AND('Marks Entry 6th'!BX118="",'Marks Entry 7th'!BX118=""),"",IF(AND($E$3=6),'Marks Entry 6th'!BX118,IF(AND($E$3=7),'Marks Entry 7th'!BX118,""))))</f>
        <v/>
      </c>
      <c r="FB119" s="373" t="str">
        <f>IF(OR($E119="",$G119=""),"",IF(AND('Marks Entry 6th'!BY118="",'Marks Entry 7th'!BY118=""),"",IF(AND($E$3=6),'Marks Entry 6th'!BY118,IF(AND($E$3=7),'Marks Entry 7th'!BY118,""))))</f>
        <v/>
      </c>
      <c r="FC119" s="374" t="str">
        <f t="shared" si="176"/>
        <v/>
      </c>
      <c r="FD119" s="110" t="str">
        <f t="shared" si="177"/>
        <v/>
      </c>
      <c r="FE119" s="373" t="str">
        <f>IF(OR($E119="",$G119=""),"",IF(AND('Marks Entry 6th'!BZ118="",'Marks Entry 7th'!BZ118=""),"",IF(AND($E$3=6),'Marks Entry 6th'!BZ118,IF(AND($E$3=7),'Marks Entry 7th'!BZ118,""))))</f>
        <v/>
      </c>
      <c r="FF119" s="373" t="str">
        <f>IF(OR($E119="",$G119=""),"",IF(AND('Marks Entry 6th'!CA118="",'Marks Entry 7th'!CA118=""),"",IF(AND($E$3=6),'Marks Entry 6th'!CA118,IF(AND($E$3=7),'Marks Entry 7th'!CA118,""))))</f>
        <v/>
      </c>
      <c r="FG119" s="374" t="str">
        <f t="shared" si="178"/>
        <v/>
      </c>
      <c r="FH119" s="110" t="str">
        <f t="shared" si="179"/>
        <v/>
      </c>
      <c r="FI119" s="79" t="str">
        <f t="shared" si="180"/>
        <v/>
      </c>
      <c r="FJ119" s="335" t="str">
        <f t="shared" si="181"/>
        <v/>
      </c>
      <c r="FK119" s="85" t="str">
        <f t="shared" si="182"/>
        <v/>
      </c>
      <c r="FL119" s="226" t="str">
        <f t="shared" si="183"/>
        <v/>
      </c>
      <c r="FM119" s="86" t="str">
        <f t="shared" si="184"/>
        <v/>
      </c>
      <c r="FN119" s="334" t="str">
        <f>IFERROR(IF(B119="NSO","NSO",IF(OR(D119="",G119="",F119=""),"",IF(AND(FJ119&gt;=36,'Master sheet'!$D$11="Hindi"),"कक्षा क्रमोन्नत",IF(AND(FJ119&gt;=36,'Master sheet'!$D$11="English"),"Promoted",IF(AND(FJ119&lt;36,'Master sheet'!$D$11="Hindi"),"पुनः परीक्षा","Re-Exam"))))),"")</f>
        <v/>
      </c>
      <c r="FO119" s="54" t="str">
        <f>IF(OR($E119="",$G119=""),"",IF(AND($E$3=6,'Marks Entry 6th'!CB118=""),"",IF(AND($E$3=7,'Marks Entry 7th'!CB118=""),"",IF(AND($E$3=6),'Marks Entry 6th'!CB118,IF(AND($E$3=7),'Marks Entry 7th'!CB118,"")))))</f>
        <v/>
      </c>
      <c r="FP119" s="54" t="str">
        <f>IF(OR($E119="",$G119=""),"",IF(AND($E$3=6,'Marks Entry 6th'!CC118=""),"",IF(AND($E$3=7,'Marks Entry 7th'!CC118=""),"",IF(AND($E$3=6),'Marks Entry 6th'!CC118,IF(AND($E$3=7),'Marks Entry 7th'!CC118,"")))))</f>
        <v/>
      </c>
      <c r="FQ119" s="55"/>
      <c r="FY119" s="57">
        <f>IF(AND($E$3=6),'Marks Entry 6th'!I118,IF(AND($E$3=7),'Marks Entry 7th'!I118,""))</f>
        <v>0</v>
      </c>
      <c r="FZ119" s="57">
        <f t="shared" si="185"/>
        <v>0</v>
      </c>
    </row>
    <row r="120" spans="1:182" ht="18.95" customHeight="1">
      <c r="A120" s="69">
        <v>113</v>
      </c>
      <c r="B120" s="69" t="str">
        <f>IF(OR(FY120=0,FY120=""),"",IF(AND($E$3=6),'Marks Entry 6th'!I119,IF(AND($E$3=7),'Marks Entry 7th'!I119,"")))</f>
        <v/>
      </c>
      <c r="C120" s="70" t="str">
        <f>IF(OR(B120=0,B120=""),"",IF(AND($E$3=6,'Marks Entry 6th'!B119=""),"",IF(AND($E$3=7,'Marks Entry 7th'!B119=""),"",IF(AND($E$3=6,'Marks Entry 6th'!B119),'Marks Entry 6th'!B119,IF(AND($E$3=7),'Marks Entry 7th'!B119,"")))))</f>
        <v/>
      </c>
      <c r="D120" s="70" t="str">
        <f>IF(OR(B120=0,B120=""),"",IF(AND($E$3=6,'Marks Entry 6th'!C119=""),"",IF(AND($E$3=7,'Marks Entry 7th'!C119=""),"",IF(AND($E$3=6),'Marks Entry 6th'!C119,IF(AND($E$3=7),'Marks Entry 7th'!C119,"")))))</f>
        <v/>
      </c>
      <c r="E120" s="307" t="str">
        <f>IF(OR(B120=0,B120=""),"",IF(AND($E$3=6,'Marks Entry 6th'!E119=""),"",IF(AND($E$3=7,'Marks Entry 7th'!E119=""),"",IF(AND($E$3=6),'Marks Entry 6th'!E119,IF(AND($E$3=7),'Marks Entry 7th'!E119,"")))))</f>
        <v/>
      </c>
      <c r="F120" s="70" t="str">
        <f>IF(OR(B120=0,B120=""),"",IF(AND($E$3=6,'Marks Entry 6th'!D119=""),"",IF(AND($E$3=7,'Marks Entry 7th'!D119=""),"",IF(AND($E$3=6),'Marks Entry 6th'!D119,IF(AND($E$3=7),'Marks Entry 7th'!D119,"")))))</f>
        <v/>
      </c>
      <c r="G120" s="306" t="str">
        <f>IF(OR(B120=0,B120=""),"",IF(AND($E$3=6,'Marks Entry 6th'!F119=""),"",IF(AND($E$3=7,'Marks Entry 7th'!F119=""),"",IF(AND($E$3=6),UPPER('Marks Entry 6th'!F119),IF(AND($E$3=7),UPPER('Marks Entry 7th'!F119),"")))))</f>
        <v/>
      </c>
      <c r="H120" s="306" t="str">
        <f>IF(OR(B120=0,B120=""),"",IF(AND($E$3=6,'Marks Entry 6th'!G119=""),"",IF(AND($E$3=7,'Marks Entry 7th'!G119=""),"",IF(AND($E$3=6),UPPER('Marks Entry 6th'!G119),IF(AND($E$3=7),UPPER('Marks Entry 7th'!G119),"")))))</f>
        <v/>
      </c>
      <c r="I120" s="306" t="str">
        <f>IF(OR(B120=0,B120=""),"",IF(AND($E$3=6,'Marks Entry 6th'!H119=""),"",IF(AND($E$3=7,'Marks Entry 7th'!H119=""),"",IF(AND($E$3=6),UPPER('Marks Entry 6th'!H119),IF(AND($E$3=7),UPPER('Marks Entry 7th'!H119),"")))))</f>
        <v/>
      </c>
      <c r="J120" s="65" t="str">
        <f>IF(OR(B120=0,B120=""),"",IF(AND($E$3=6,'Marks Entry 6th'!J119=""),"",IF(AND($E$3=7,'Marks Entry 7th'!J119=""),"",IF(AND($E$3=6),'Marks Entry 6th'!J119,IF(AND($E$3=7),'Marks Entry 7th'!J119,"")))))</f>
        <v/>
      </c>
      <c r="K120" s="65" t="str">
        <f>IF(OR(B120=0,B120=""),"",IF(AND($E$3=6,'Marks Entry 6th'!K119=""),"",IF(AND($E$3=7,'Marks Entry 7th'!K119=""),"",IF(AND($E$3=6),'Marks Entry 6th'!K119,IF(AND($E$3=7),'Marks Entry 7th'!K119,"")))))</f>
        <v/>
      </c>
      <c r="L120" s="121" t="str">
        <f>IF(OR($E120="",$G120=""),"",IF(AND($E$3=6),'Marks Entry 6th'!L119,IF(AND($E$3=7),'Marks Entry 7th'!L119,"")))</f>
        <v/>
      </c>
      <c r="M120" s="121" t="str">
        <f>IF(OR($E120="",$G120=""),"",IF(AND($E$3=6),'Marks Entry 6th'!M119,IF(AND($E$3=7),'Marks Entry 7th'!M119,"")))</f>
        <v/>
      </c>
      <c r="N120" s="121" t="str">
        <f>IF(OR($E120="",$G120=""),"",IF(AND($E$3=6),'Marks Entry 6th'!N119,IF(AND($E$3=7),'Marks Entry 7th'!N119,"")))</f>
        <v/>
      </c>
      <c r="O120" s="121" t="str">
        <f>IF(OR($E120="",$G120=""),"",IF(AND($E$3=6),'Marks Entry 6th'!O119,IF(AND($E$3=7),'Marks Entry 7th'!O119,"")))</f>
        <v/>
      </c>
      <c r="P120" s="63" t="str">
        <f t="shared" si="95"/>
        <v/>
      </c>
      <c r="Q120" s="121" t="str">
        <f>IF(OR($E120="",$G120=""),"",IF(AND($E$3=6),'Marks Entry 6th'!P119,IF(AND($E$3=7),'Marks Entry 7th'!P119,"")))</f>
        <v/>
      </c>
      <c r="R120" s="121" t="str">
        <f>IF(OR($E120="",$G120=""),"",IF(AND($E$3=6),'Marks Entry 6th'!Q119,IF(AND($E$3=7),'Marks Entry 7th'!Q119,"")))</f>
        <v/>
      </c>
      <c r="S120" s="66" t="str">
        <f t="shared" si="96"/>
        <v/>
      </c>
      <c r="T120" s="63">
        <f t="shared" si="97"/>
        <v>0</v>
      </c>
      <c r="U120" s="68" t="str">
        <f>IF(OR($E120="",$G120=""),"",IF(AND($E$3=6),'Marks Entry 6th'!R119,IF(AND($E$3=7),'Marks Entry 7th'!R119,"")))</f>
        <v/>
      </c>
      <c r="V120" s="68" t="str">
        <f>IF(OR($E120="",$G120=""),"",IF(AND($E$3=6),'Marks Entry 6th'!S119,IF(AND($E$3=7),'Marks Entry 7th'!S119,"")))</f>
        <v/>
      </c>
      <c r="W120" s="67" t="str">
        <f t="shared" si="98"/>
        <v/>
      </c>
      <c r="X120" s="63" t="str">
        <f t="shared" si="99"/>
        <v/>
      </c>
      <c r="Y120" s="109">
        <f t="shared" si="100"/>
        <v>0</v>
      </c>
      <c r="Z120" s="109" t="str">
        <f t="shared" si="101"/>
        <v/>
      </c>
      <c r="AA120" s="109" t="str">
        <f t="shared" si="102"/>
        <v/>
      </c>
      <c r="AB120" s="109" t="str">
        <f t="shared" si="103"/>
        <v/>
      </c>
      <c r="AC120" s="109" t="str">
        <f t="shared" si="104"/>
        <v/>
      </c>
      <c r="AD120" s="111" t="str">
        <f t="shared" si="105"/>
        <v/>
      </c>
      <c r="AE120" s="121" t="str">
        <f>IF(OR($E120="",$G120=""),"",IF(AND($E$3=6),'Marks Entry 6th'!T119,IF(AND($E$3=7),'Marks Entry 7th'!T119,"")))</f>
        <v/>
      </c>
      <c r="AF120" s="121" t="str">
        <f>IF(OR($E120="",$G120=""),"",IF(AND($E$3=6),'Marks Entry 6th'!U119,IF(AND($E$3=7),'Marks Entry 7th'!U119,"")))</f>
        <v/>
      </c>
      <c r="AG120" s="121" t="str">
        <f>IF(OR($E120="",$G120=""),"",IF(AND($E$3=6),'Marks Entry 6th'!V119,IF(AND($E$3=7),'Marks Entry 7th'!V119,"")))</f>
        <v/>
      </c>
      <c r="AH120" s="121" t="str">
        <f>IF(OR($E120="",$G120=""),"",IF(AND($E$3=6),'Marks Entry 6th'!W119,IF(AND($E$3=7),'Marks Entry 7th'!W119,"")))</f>
        <v/>
      </c>
      <c r="AI120" s="63" t="str">
        <f t="shared" si="106"/>
        <v/>
      </c>
      <c r="AJ120" s="121" t="str">
        <f>IF(OR($E120="",$G120=""),"",IF(AND($E$3=6),'Marks Entry 6th'!X119,IF(AND($E$3=7),'Marks Entry 7th'!X119,"")))</f>
        <v/>
      </c>
      <c r="AK120" s="121" t="str">
        <f>IF(OR($E120="",$G120=""),"",IF(AND($E$3=6),'Marks Entry 6th'!Y119,IF(AND($E$3=7),'Marks Entry 7th'!Y119,"")))</f>
        <v/>
      </c>
      <c r="AL120" s="66" t="str">
        <f t="shared" si="107"/>
        <v/>
      </c>
      <c r="AM120" s="63">
        <f t="shared" si="108"/>
        <v>0</v>
      </c>
      <c r="AN120" s="68" t="str">
        <f>IF(OR($E120="",$G120=""),"",IF(AND($E$3=6),'Marks Entry 6th'!Z119,IF(AND($E$3=7),'Marks Entry 7th'!Z119,"")))</f>
        <v/>
      </c>
      <c r="AO120" s="68" t="str">
        <f>IF(OR($E120="",$G120=""),"",IF(AND($E$3=6),'Marks Entry 6th'!AA119,IF(AND($E$3=7),'Marks Entry 7th'!AA119,"")))</f>
        <v/>
      </c>
      <c r="AP120" s="66" t="str">
        <f t="shared" si="109"/>
        <v/>
      </c>
      <c r="AQ120" s="63" t="str">
        <f t="shared" si="110"/>
        <v/>
      </c>
      <c r="AR120" s="109">
        <f t="shared" si="111"/>
        <v>0</v>
      </c>
      <c r="AS120" s="109" t="str">
        <f t="shared" si="112"/>
        <v/>
      </c>
      <c r="AT120" s="109" t="str">
        <f t="shared" si="113"/>
        <v/>
      </c>
      <c r="AU120" s="109" t="str">
        <f t="shared" si="114"/>
        <v/>
      </c>
      <c r="AV120" s="109" t="str">
        <f t="shared" si="115"/>
        <v/>
      </c>
      <c r="AW120" s="111" t="str">
        <f t="shared" si="116"/>
        <v/>
      </c>
      <c r="AX120" s="314" t="str">
        <f>IF(OR($E120="",$G120=""),"",IF(AND($E$3=6),'Marks Entry 6th'!AB119,IF(AND($E$3=7),'Marks Entry 7th'!AB119,"")))</f>
        <v/>
      </c>
      <c r="AY120" s="121" t="str">
        <f>IF(OR($E120="",$G120=""),"",IF(AND($E$3=6),'Marks Entry 6th'!AC119,IF(AND($E$3=7),'Marks Entry 7th'!AC119,"")))</f>
        <v/>
      </c>
      <c r="AZ120" s="121" t="str">
        <f>IF(OR($E120="",$G120=""),"",IF(AND($E$3=6),'Marks Entry 6th'!AD119,IF(AND($E$3=7),'Marks Entry 7th'!AD119,"")))</f>
        <v/>
      </c>
      <c r="BA120" s="121" t="str">
        <f>IF(OR($E120="",$G120=""),"",IF(AND($E$3=6),'Marks Entry 6th'!AE119,IF(AND($E$3=7),'Marks Entry 7th'!AE119,"")))</f>
        <v/>
      </c>
      <c r="BB120" s="121" t="str">
        <f>IF(OR($E120="",$G120=""),"",IF(AND($E$3=6),'Marks Entry 6th'!AF119,IF(AND($E$3=7),'Marks Entry 7th'!AF119,"")))</f>
        <v/>
      </c>
      <c r="BC120" s="63" t="str">
        <f t="shared" si="117"/>
        <v/>
      </c>
      <c r="BD120" s="121" t="str">
        <f>IF(OR($E120="",$G120=""),"",IF(AND($E$3=6),'Marks Entry 6th'!AG119,IF(AND($E$3=7),'Marks Entry 7th'!AG119,"")))</f>
        <v/>
      </c>
      <c r="BE120" s="121" t="str">
        <f>IF(OR($E120="",$G120=""),"",IF(AND($E$3=6),'Marks Entry 6th'!AH119,IF(AND($E$3=7),'Marks Entry 7th'!AH119,"")))</f>
        <v/>
      </c>
      <c r="BF120" s="66" t="str">
        <f t="shared" si="118"/>
        <v/>
      </c>
      <c r="BG120" s="63">
        <f t="shared" si="119"/>
        <v>0</v>
      </c>
      <c r="BH120" s="68" t="str">
        <f>IF(OR($E120="",$G120=""),"",IF(AND($E$3=6),'Marks Entry 6th'!AI119,IF(AND($E$3=7),'Marks Entry 7th'!AI119,"")))</f>
        <v/>
      </c>
      <c r="BI120" s="68" t="str">
        <f>IF(OR($E120="",$G120=""),"",IF(AND($E$3=6),'Marks Entry 6th'!AJ119,IF(AND($E$3=7),'Marks Entry 7th'!AJ119,"")))</f>
        <v/>
      </c>
      <c r="BJ120" s="66" t="str">
        <f t="shared" si="120"/>
        <v/>
      </c>
      <c r="BK120" s="63" t="str">
        <f t="shared" si="121"/>
        <v/>
      </c>
      <c r="BL120" s="109">
        <f t="shared" si="122"/>
        <v>0</v>
      </c>
      <c r="BM120" s="109" t="str">
        <f t="shared" si="123"/>
        <v/>
      </c>
      <c r="BN120" s="109" t="str">
        <f t="shared" si="124"/>
        <v/>
      </c>
      <c r="BO120" s="109" t="str">
        <f t="shared" si="125"/>
        <v/>
      </c>
      <c r="BP120" s="109" t="str">
        <f t="shared" si="126"/>
        <v/>
      </c>
      <c r="BQ120" s="111" t="str">
        <f t="shared" si="127"/>
        <v/>
      </c>
      <c r="BR120" s="121" t="str">
        <f>IF(OR($E120="",$G120=""),"",IF(AND($E$3=6),'Marks Entry 6th'!AK119,IF(AND($E$3=7),'Marks Entry 7th'!AK119,"")))</f>
        <v/>
      </c>
      <c r="BS120" s="121" t="str">
        <f>IF(OR($E120="",$G120=""),"",IF(AND($E$3=6),'Marks Entry 6th'!AL119,IF(AND($E$3=7),'Marks Entry 7th'!AL119,"")))</f>
        <v/>
      </c>
      <c r="BT120" s="121" t="str">
        <f>IF(OR($E120="",$G120=""),"",IF(AND($E$3=6),'Marks Entry 6th'!AM119,IF(AND($E$3=7),'Marks Entry 7th'!AM119,"")))</f>
        <v/>
      </c>
      <c r="BU120" s="121" t="str">
        <f>IF(OR($E120="",$G120=""),"",IF(AND($E$3=6),'Marks Entry 6th'!AN119,IF(AND($E$3=7),'Marks Entry 7th'!AN119,"")))</f>
        <v/>
      </c>
      <c r="BV120" s="63" t="str">
        <f t="shared" si="128"/>
        <v/>
      </c>
      <c r="BW120" s="121" t="str">
        <f>IF(OR($E120="",$G120=""),"",IF(AND($E$3=6),'Marks Entry 6th'!AO119,IF(AND($E$3=7),'Marks Entry 7th'!AO119,"")))</f>
        <v/>
      </c>
      <c r="BX120" s="121" t="str">
        <f>IF(OR($E120="",$G120=""),"",IF(AND($E$3=6),'Marks Entry 6th'!AP119,IF(AND($E$3=7),'Marks Entry 7th'!AP119,"")))</f>
        <v/>
      </c>
      <c r="BY120" s="66" t="str">
        <f t="shared" si="129"/>
        <v/>
      </c>
      <c r="BZ120" s="63">
        <f t="shared" si="130"/>
        <v>0</v>
      </c>
      <c r="CA120" s="68" t="str">
        <f>IF(OR($E120="",$G120=""),"",IF(AND($E$3=6),'Marks Entry 6th'!AQ119,IF(AND($E$3=7),'Marks Entry 7th'!AQ119,"")))</f>
        <v/>
      </c>
      <c r="CB120" s="68" t="str">
        <f>IF(OR($E120="",$G120=""),"",IF(AND($E$3=6),'Marks Entry 6th'!AR119,IF(AND($E$3=7),'Marks Entry 7th'!AR119,"")))</f>
        <v/>
      </c>
      <c r="CC120" s="66" t="str">
        <f t="shared" si="131"/>
        <v/>
      </c>
      <c r="CD120" s="63" t="str">
        <f t="shared" si="132"/>
        <v/>
      </c>
      <c r="CE120" s="109">
        <f t="shared" si="133"/>
        <v>0</v>
      </c>
      <c r="CF120" s="109" t="str">
        <f t="shared" si="134"/>
        <v/>
      </c>
      <c r="CG120" s="109" t="str">
        <f t="shared" si="135"/>
        <v/>
      </c>
      <c r="CH120" s="109" t="str">
        <f t="shared" si="136"/>
        <v/>
      </c>
      <c r="CI120" s="109" t="str">
        <f t="shared" si="137"/>
        <v/>
      </c>
      <c r="CJ120" s="111" t="str">
        <f t="shared" si="138"/>
        <v/>
      </c>
      <c r="CK120" s="121" t="str">
        <f>IF(OR($E120="",$G120=""),"",IF(AND($E$3=6),'Marks Entry 6th'!AS119,IF(AND($E$3=7),'Marks Entry 7th'!AS119,"")))</f>
        <v/>
      </c>
      <c r="CL120" s="121" t="str">
        <f>IF(OR($E120="",$G120=""),"",IF(AND($E$3=6),'Marks Entry 6th'!AT119,IF(AND($E$3=7),'Marks Entry 7th'!AT119,"")))</f>
        <v/>
      </c>
      <c r="CM120" s="121" t="str">
        <f>IF(OR($E120="",$G120=""),"",IF(AND($E$3=6),'Marks Entry 6th'!AU119,IF(AND($E$3=7),'Marks Entry 7th'!AU119,"")))</f>
        <v/>
      </c>
      <c r="CN120" s="121" t="str">
        <f>IF(OR($E120="",$G120=""),"",IF(AND($E$3=6),'Marks Entry 6th'!AV119,IF(AND($E$3=7),'Marks Entry 7th'!AV119,"")))</f>
        <v/>
      </c>
      <c r="CO120" s="63" t="str">
        <f t="shared" si="139"/>
        <v/>
      </c>
      <c r="CP120" s="121" t="str">
        <f>IF(OR($E120="",$G120=""),"",IF(AND($E$3=6),'Marks Entry 6th'!AW119,IF(AND($E$3=7),'Marks Entry 7th'!AW119,"")))</f>
        <v/>
      </c>
      <c r="CQ120" s="121" t="str">
        <f>IF(OR($E120="",$G120=""),"",IF(AND($E$3=6),'Marks Entry 6th'!AX119,IF(AND($E$3=7),'Marks Entry 7th'!AX119,"")))</f>
        <v/>
      </c>
      <c r="CR120" s="66" t="str">
        <f t="shared" si="140"/>
        <v/>
      </c>
      <c r="CS120" s="63">
        <f t="shared" si="141"/>
        <v>0</v>
      </c>
      <c r="CT120" s="68" t="str">
        <f>IF(OR($E120="",$G120=""),"",IF(AND($E$3=6),'Marks Entry 6th'!AY119,IF(AND($E$3=7),'Marks Entry 7th'!AY119,"")))</f>
        <v/>
      </c>
      <c r="CU120" s="68" t="str">
        <f>IF(OR($E120="",$G120=""),"",IF(AND($E$3=6),'Marks Entry 6th'!AZ119,IF(AND($E$3=7),'Marks Entry 7th'!AZ119,"")))</f>
        <v/>
      </c>
      <c r="CV120" s="66" t="str">
        <f t="shared" si="142"/>
        <v/>
      </c>
      <c r="CW120" s="63" t="str">
        <f t="shared" si="143"/>
        <v/>
      </c>
      <c r="CX120" s="109">
        <f t="shared" si="144"/>
        <v>0</v>
      </c>
      <c r="CY120" s="109" t="str">
        <f t="shared" si="145"/>
        <v/>
      </c>
      <c r="CZ120" s="109" t="str">
        <f t="shared" si="146"/>
        <v/>
      </c>
      <c r="DA120" s="109" t="str">
        <f t="shared" si="147"/>
        <v/>
      </c>
      <c r="DB120" s="109" t="str">
        <f t="shared" si="148"/>
        <v/>
      </c>
      <c r="DC120" s="111" t="str">
        <f t="shared" si="149"/>
        <v/>
      </c>
      <c r="DD120" s="121" t="str">
        <f>IF(OR($E120="",$G120=""),"",IF(AND($E$3=6),'Marks Entry 6th'!BA119,IF(AND($E$3=7),'Marks Entry 7th'!BA119,"")))</f>
        <v/>
      </c>
      <c r="DE120" s="121" t="str">
        <f>IF(OR($E120="",$G120=""),"",IF(AND($E$3=6),'Marks Entry 6th'!BB119,IF(AND($E$3=7),'Marks Entry 7th'!BB119,"")))</f>
        <v/>
      </c>
      <c r="DF120" s="121" t="str">
        <f>IF(OR($E120="",$G120=""),"",IF(AND($E$3=6),'Marks Entry 6th'!BC119,IF(AND($E$3=7),'Marks Entry 7th'!BC119,"")))</f>
        <v/>
      </c>
      <c r="DG120" s="121" t="str">
        <f>IF(OR($E120="",$G120=""),"",IF(AND($E$3=6),'Marks Entry 6th'!BD119,IF(AND($E$3=7),'Marks Entry 7th'!BD119,"")))</f>
        <v/>
      </c>
      <c r="DH120" s="63" t="str">
        <f t="shared" si="150"/>
        <v/>
      </c>
      <c r="DI120" s="121" t="str">
        <f>IF(OR($E120="",$G120=""),"",IF(AND($E$3=6),'Marks Entry 6th'!BE119,IF(AND($E$3=7),'Marks Entry 7th'!BE119,"")))</f>
        <v/>
      </c>
      <c r="DJ120" s="121" t="str">
        <f>IF(OR($E120="",$G120=""),"",IF(AND($E$3=6),'Marks Entry 6th'!BF119,IF(AND($E$3=7),'Marks Entry 7th'!BF119,"")))</f>
        <v/>
      </c>
      <c r="DK120" s="66" t="str">
        <f t="shared" si="151"/>
        <v/>
      </c>
      <c r="DL120" s="63">
        <f t="shared" si="152"/>
        <v>0</v>
      </c>
      <c r="DM120" s="68" t="str">
        <f>IF(OR($E120="",$G120=""),"",IF(AND($E$3=6),'Marks Entry 6th'!BG119,IF(AND($E$3=7),'Marks Entry 7th'!BG119,"")))</f>
        <v/>
      </c>
      <c r="DN120" s="68" t="str">
        <f>IF(OR($E120="",$G120=""),"",IF(AND($E$3=6),'Marks Entry 6th'!BH119,IF(AND($E$3=7),'Marks Entry 7th'!BH119,"")))</f>
        <v/>
      </c>
      <c r="DO120" s="66" t="str">
        <f t="shared" si="153"/>
        <v/>
      </c>
      <c r="DP120" s="63" t="str">
        <f t="shared" si="154"/>
        <v/>
      </c>
      <c r="DQ120" s="109">
        <f t="shared" si="155"/>
        <v>0</v>
      </c>
      <c r="DR120" s="109" t="str">
        <f t="shared" si="156"/>
        <v/>
      </c>
      <c r="DS120" s="109" t="str">
        <f t="shared" si="157"/>
        <v/>
      </c>
      <c r="DT120" s="109" t="str">
        <f t="shared" si="158"/>
        <v/>
      </c>
      <c r="DU120" s="109" t="str">
        <f t="shared" si="159"/>
        <v/>
      </c>
      <c r="DV120" s="111" t="str">
        <f t="shared" si="160"/>
        <v/>
      </c>
      <c r="DW120" s="53" t="str">
        <f>IF(OR($E120="",$G120=""),"",IF(AND($E$3=6),'Marks Entry 6th'!BI119,IF(AND($E$3=7),'Marks Entry 7th'!BI119,"")))</f>
        <v/>
      </c>
      <c r="DX120" s="53" t="str">
        <f>IF(OR($E120="",$G120=""),"",IF(AND($E$3=6),'Marks Entry 6th'!BJ119,IF(AND($E$3=7),'Marks Entry 7th'!BJ119,"")))</f>
        <v/>
      </c>
      <c r="DY120" s="53" t="str">
        <f>IF(OR($E120="",$G120=""),"",IF(AND($E$3=6),'Marks Entry 6th'!BK119,IF(AND($E$3=7),'Marks Entry 7th'!BK119,"")))</f>
        <v/>
      </c>
      <c r="DZ120" s="53" t="str">
        <f>IF(OR($E120="",$G120=""),"",IF(AND($E$3=6),'Marks Entry 6th'!BL119,IF(AND($E$3=7),'Marks Entry 7th'!BL119,"")))</f>
        <v/>
      </c>
      <c r="EA120" s="53" t="str">
        <f>IF(OR($E120="",$G120=""),"",IF(AND($E$3=6),'Marks Entry 6th'!BM119,IF(AND($E$3=7),'Marks Entry 7th'!BM119,"")))</f>
        <v/>
      </c>
      <c r="EB120" s="122" t="str">
        <f t="shared" si="161"/>
        <v/>
      </c>
      <c r="EC120" s="123">
        <f t="shared" si="162"/>
        <v>0</v>
      </c>
      <c r="ED120" s="123" t="str">
        <f t="shared" si="163"/>
        <v/>
      </c>
      <c r="EE120" s="123" t="str">
        <f t="shared" si="164"/>
        <v/>
      </c>
      <c r="EF120" s="110" t="str">
        <f t="shared" si="165"/>
        <v/>
      </c>
      <c r="EG120" s="53" t="str">
        <f>IF(OR($E120="",$G120=""),"",IF(AND($E$3=6),'Marks Entry 6th'!BN119,IF(AND($E$3=7),'Marks Entry 7th'!BN119,"")))</f>
        <v/>
      </c>
      <c r="EH120" s="53" t="str">
        <f>IF(OR($E120="",$G120=""),"",IF(AND($E$3=6),'Marks Entry 6th'!BO119,IF(AND($E$3=7),'Marks Entry 7th'!BO119,"")))</f>
        <v/>
      </c>
      <c r="EI120" s="53" t="str">
        <f>IF(OR($E120="",$G120=""),"",IF(AND($E$3=6),'Marks Entry 6th'!BP119,IF(AND($E$3=7),'Marks Entry 7th'!BP119,"")))</f>
        <v/>
      </c>
      <c r="EJ120" s="53" t="str">
        <f>IF(OR($E120="",$G120=""),"",IF(AND($E$3=6),'Marks Entry 6th'!BQ119,IF(AND($E$3=7),'Marks Entry 7th'!BQ119,"")))</f>
        <v/>
      </c>
      <c r="EK120" s="53" t="str">
        <f>IF(OR($E120="",$G120=""),"",IF(AND($E$3=6),'Marks Entry 6th'!BR119,IF(AND($E$3=7),'Marks Entry 7th'!BR119,"")))</f>
        <v/>
      </c>
      <c r="EL120" s="122" t="str">
        <f t="shared" si="166"/>
        <v/>
      </c>
      <c r="EM120" s="123">
        <f t="shared" si="167"/>
        <v>0</v>
      </c>
      <c r="EN120" s="123" t="str">
        <f t="shared" si="168"/>
        <v/>
      </c>
      <c r="EO120" s="123" t="str">
        <f t="shared" si="169"/>
        <v/>
      </c>
      <c r="EP120" s="110" t="str">
        <f t="shared" si="170"/>
        <v/>
      </c>
      <c r="EQ120" s="53" t="str">
        <f>IF(OR($E120="",$G120=""),"",IF(AND($E$3=6),'Marks Entry 6th'!BS119,IF(AND($E$3=7),'Marks Entry 7th'!BS119,"")))</f>
        <v/>
      </c>
      <c r="ER120" s="53" t="str">
        <f>IF(OR($E120="",$G120=""),"",IF(AND($E$3=6),'Marks Entry 6th'!BT119,IF(AND($E$3=7),'Marks Entry 7th'!BT119,"")))</f>
        <v/>
      </c>
      <c r="ES120" s="53" t="str">
        <f>IF(OR($E120="",$G120=""),"",IF(AND($E$3=6),'Marks Entry 6th'!BU119,IF(AND($E$3=7),'Marks Entry 7th'!BU119,"")))</f>
        <v/>
      </c>
      <c r="ET120" s="53" t="str">
        <f>IF(OR($E120="",$G120=""),"",IF(AND($E$3=6),'Marks Entry 6th'!BV119,IF(AND($E$3=7),'Marks Entry 7th'!BV119,"")))</f>
        <v/>
      </c>
      <c r="EU120" s="53" t="str">
        <f>IF(OR($E120="",$G120=""),"",IF(AND($E$3=6),'Marks Entry 6th'!BW119,IF(AND($E$3=7),'Marks Entry 7th'!BW119,"")))</f>
        <v/>
      </c>
      <c r="EV120" s="122" t="str">
        <f t="shared" si="171"/>
        <v/>
      </c>
      <c r="EW120" s="123">
        <f t="shared" si="172"/>
        <v>0</v>
      </c>
      <c r="EX120" s="123" t="str">
        <f t="shared" si="173"/>
        <v/>
      </c>
      <c r="EY120" s="123" t="str">
        <f t="shared" si="174"/>
        <v/>
      </c>
      <c r="EZ120" s="110" t="str">
        <f t="shared" si="175"/>
        <v/>
      </c>
      <c r="FA120" s="373" t="str">
        <f>IF(OR($E120="",$G120=""),"",IF(AND('Marks Entry 6th'!BX119="",'Marks Entry 7th'!BX119=""),"",IF(AND($E$3=6),'Marks Entry 6th'!BX119,IF(AND($E$3=7),'Marks Entry 7th'!BX119,""))))</f>
        <v/>
      </c>
      <c r="FB120" s="373" t="str">
        <f>IF(OR($E120="",$G120=""),"",IF(AND('Marks Entry 6th'!BY119="",'Marks Entry 7th'!BY119=""),"",IF(AND($E$3=6),'Marks Entry 6th'!BY119,IF(AND($E$3=7),'Marks Entry 7th'!BY119,""))))</f>
        <v/>
      </c>
      <c r="FC120" s="374" t="str">
        <f t="shared" si="176"/>
        <v/>
      </c>
      <c r="FD120" s="110" t="str">
        <f t="shared" si="177"/>
        <v/>
      </c>
      <c r="FE120" s="373" t="str">
        <f>IF(OR($E120="",$G120=""),"",IF(AND('Marks Entry 6th'!BZ119="",'Marks Entry 7th'!BZ119=""),"",IF(AND($E$3=6),'Marks Entry 6th'!BZ119,IF(AND($E$3=7),'Marks Entry 7th'!BZ119,""))))</f>
        <v/>
      </c>
      <c r="FF120" s="373" t="str">
        <f>IF(OR($E120="",$G120=""),"",IF(AND('Marks Entry 6th'!CA119="",'Marks Entry 7th'!CA119=""),"",IF(AND($E$3=6),'Marks Entry 6th'!CA119,IF(AND($E$3=7),'Marks Entry 7th'!CA119,""))))</f>
        <v/>
      </c>
      <c r="FG120" s="374" t="str">
        <f t="shared" si="178"/>
        <v/>
      </c>
      <c r="FH120" s="110" t="str">
        <f t="shared" si="179"/>
        <v/>
      </c>
      <c r="FI120" s="79" t="str">
        <f t="shared" si="180"/>
        <v/>
      </c>
      <c r="FJ120" s="335" t="str">
        <f t="shared" si="181"/>
        <v/>
      </c>
      <c r="FK120" s="85" t="str">
        <f t="shared" si="182"/>
        <v/>
      </c>
      <c r="FL120" s="226" t="str">
        <f t="shared" si="183"/>
        <v/>
      </c>
      <c r="FM120" s="86" t="str">
        <f t="shared" si="184"/>
        <v/>
      </c>
      <c r="FN120" s="334" t="str">
        <f>IFERROR(IF(B120="NSO","NSO",IF(OR(D120="",G120="",F120=""),"",IF(AND(FJ120&gt;=36,'Master sheet'!$D$11="Hindi"),"कक्षा क्रमोन्नत",IF(AND(FJ120&gt;=36,'Master sheet'!$D$11="English"),"Promoted",IF(AND(FJ120&lt;36,'Master sheet'!$D$11="Hindi"),"पुनः परीक्षा","Re-Exam"))))),"")</f>
        <v/>
      </c>
      <c r="FO120" s="54" t="str">
        <f>IF(OR($E120="",$G120=""),"",IF(AND($E$3=6,'Marks Entry 6th'!CB119=""),"",IF(AND($E$3=7,'Marks Entry 7th'!CB119=""),"",IF(AND($E$3=6),'Marks Entry 6th'!CB119,IF(AND($E$3=7),'Marks Entry 7th'!CB119,"")))))</f>
        <v/>
      </c>
      <c r="FP120" s="54" t="str">
        <f>IF(OR($E120="",$G120=""),"",IF(AND($E$3=6,'Marks Entry 6th'!CC119=""),"",IF(AND($E$3=7,'Marks Entry 7th'!CC119=""),"",IF(AND($E$3=6),'Marks Entry 6th'!CC119,IF(AND($E$3=7),'Marks Entry 7th'!CC119,"")))))</f>
        <v/>
      </c>
      <c r="FQ120" s="55"/>
      <c r="FY120" s="57">
        <f>IF(AND($E$3=6),'Marks Entry 6th'!I119,IF(AND($E$3=7),'Marks Entry 7th'!I119,""))</f>
        <v>0</v>
      </c>
      <c r="FZ120" s="57">
        <f t="shared" si="185"/>
        <v>0</v>
      </c>
    </row>
    <row r="121" spans="1:182" ht="18.95" customHeight="1">
      <c r="A121" s="69">
        <v>114</v>
      </c>
      <c r="B121" s="69" t="str">
        <f>IF(OR(FY121=0,FY121=""),"",IF(AND($E$3=6),'Marks Entry 6th'!I120,IF(AND($E$3=7),'Marks Entry 7th'!I120,"")))</f>
        <v/>
      </c>
      <c r="C121" s="70" t="str">
        <f>IF(OR(B121=0,B121=""),"",IF(AND($E$3=6,'Marks Entry 6th'!B120=""),"",IF(AND($E$3=7,'Marks Entry 7th'!B120=""),"",IF(AND($E$3=6,'Marks Entry 6th'!B120),'Marks Entry 6th'!B120,IF(AND($E$3=7),'Marks Entry 7th'!B120,"")))))</f>
        <v/>
      </c>
      <c r="D121" s="70" t="str">
        <f>IF(OR(B121=0,B121=""),"",IF(AND($E$3=6,'Marks Entry 6th'!C120=""),"",IF(AND($E$3=7,'Marks Entry 7th'!C120=""),"",IF(AND($E$3=6),'Marks Entry 6th'!C120,IF(AND($E$3=7),'Marks Entry 7th'!C120,"")))))</f>
        <v/>
      </c>
      <c r="E121" s="307" t="str">
        <f>IF(OR(B121=0,B121=""),"",IF(AND($E$3=6,'Marks Entry 6th'!E120=""),"",IF(AND($E$3=7,'Marks Entry 7th'!E120=""),"",IF(AND($E$3=6),'Marks Entry 6th'!E120,IF(AND($E$3=7),'Marks Entry 7th'!E120,"")))))</f>
        <v/>
      </c>
      <c r="F121" s="70" t="str">
        <f>IF(OR(B121=0,B121=""),"",IF(AND($E$3=6,'Marks Entry 6th'!D120=""),"",IF(AND($E$3=7,'Marks Entry 7th'!D120=""),"",IF(AND($E$3=6),'Marks Entry 6th'!D120,IF(AND($E$3=7),'Marks Entry 7th'!D120,"")))))</f>
        <v/>
      </c>
      <c r="G121" s="306" t="str">
        <f>IF(OR(B121=0,B121=""),"",IF(AND($E$3=6,'Marks Entry 6th'!F120=""),"",IF(AND($E$3=7,'Marks Entry 7th'!F120=""),"",IF(AND($E$3=6),UPPER('Marks Entry 6th'!F120),IF(AND($E$3=7),UPPER('Marks Entry 7th'!F120),"")))))</f>
        <v/>
      </c>
      <c r="H121" s="306" t="str">
        <f>IF(OR(B121=0,B121=""),"",IF(AND($E$3=6,'Marks Entry 6th'!G120=""),"",IF(AND($E$3=7,'Marks Entry 7th'!G120=""),"",IF(AND($E$3=6),UPPER('Marks Entry 6th'!G120),IF(AND($E$3=7),UPPER('Marks Entry 7th'!G120),"")))))</f>
        <v/>
      </c>
      <c r="I121" s="306" t="str">
        <f>IF(OR(B121=0,B121=""),"",IF(AND($E$3=6,'Marks Entry 6th'!H120=""),"",IF(AND($E$3=7,'Marks Entry 7th'!H120=""),"",IF(AND($E$3=6),UPPER('Marks Entry 6th'!H120),IF(AND($E$3=7),UPPER('Marks Entry 7th'!H120),"")))))</f>
        <v/>
      </c>
      <c r="J121" s="65" t="str">
        <f>IF(OR(B121=0,B121=""),"",IF(AND($E$3=6,'Marks Entry 6th'!J120=""),"",IF(AND($E$3=7,'Marks Entry 7th'!J120=""),"",IF(AND($E$3=6),'Marks Entry 6th'!J120,IF(AND($E$3=7),'Marks Entry 7th'!J120,"")))))</f>
        <v/>
      </c>
      <c r="K121" s="65" t="str">
        <f>IF(OR(B121=0,B121=""),"",IF(AND($E$3=6,'Marks Entry 6th'!K120=""),"",IF(AND($E$3=7,'Marks Entry 7th'!K120=""),"",IF(AND($E$3=6),'Marks Entry 6th'!K120,IF(AND($E$3=7),'Marks Entry 7th'!K120,"")))))</f>
        <v/>
      </c>
      <c r="L121" s="121" t="str">
        <f>IF(OR($E121="",$G121=""),"",IF(AND($E$3=6),'Marks Entry 6th'!L120,IF(AND($E$3=7),'Marks Entry 7th'!L120,"")))</f>
        <v/>
      </c>
      <c r="M121" s="121" t="str">
        <f>IF(OR($E121="",$G121=""),"",IF(AND($E$3=6),'Marks Entry 6th'!M120,IF(AND($E$3=7),'Marks Entry 7th'!M120,"")))</f>
        <v/>
      </c>
      <c r="N121" s="121" t="str">
        <f>IF(OR($E121="",$G121=""),"",IF(AND($E$3=6),'Marks Entry 6th'!N120,IF(AND($E$3=7),'Marks Entry 7th'!N120,"")))</f>
        <v/>
      </c>
      <c r="O121" s="121" t="str">
        <f>IF(OR($E121="",$G121=""),"",IF(AND($E$3=6),'Marks Entry 6th'!O120,IF(AND($E$3=7),'Marks Entry 7th'!O120,"")))</f>
        <v/>
      </c>
      <c r="P121" s="63" t="str">
        <f t="shared" si="95"/>
        <v/>
      </c>
      <c r="Q121" s="121" t="str">
        <f>IF(OR($E121="",$G121=""),"",IF(AND($E$3=6),'Marks Entry 6th'!P120,IF(AND($E$3=7),'Marks Entry 7th'!P120,"")))</f>
        <v/>
      </c>
      <c r="R121" s="121" t="str">
        <f>IF(OR($E121="",$G121=""),"",IF(AND($E$3=6),'Marks Entry 6th'!Q120,IF(AND($E$3=7),'Marks Entry 7th'!Q120,"")))</f>
        <v/>
      </c>
      <c r="S121" s="66" t="str">
        <f t="shared" si="96"/>
        <v/>
      </c>
      <c r="T121" s="63">
        <f t="shared" si="97"/>
        <v>0</v>
      </c>
      <c r="U121" s="68" t="str">
        <f>IF(OR($E121="",$G121=""),"",IF(AND($E$3=6),'Marks Entry 6th'!R120,IF(AND($E$3=7),'Marks Entry 7th'!R120,"")))</f>
        <v/>
      </c>
      <c r="V121" s="68" t="str">
        <f>IF(OR($E121="",$G121=""),"",IF(AND($E$3=6),'Marks Entry 6th'!S120,IF(AND($E$3=7),'Marks Entry 7th'!S120,"")))</f>
        <v/>
      </c>
      <c r="W121" s="67" t="str">
        <f t="shared" si="98"/>
        <v/>
      </c>
      <c r="X121" s="63" t="str">
        <f t="shared" si="99"/>
        <v/>
      </c>
      <c r="Y121" s="109">
        <f t="shared" si="100"/>
        <v>0</v>
      </c>
      <c r="Z121" s="109" t="str">
        <f t="shared" si="101"/>
        <v/>
      </c>
      <c r="AA121" s="109" t="str">
        <f t="shared" si="102"/>
        <v/>
      </c>
      <c r="AB121" s="109" t="str">
        <f t="shared" si="103"/>
        <v/>
      </c>
      <c r="AC121" s="109" t="str">
        <f t="shared" si="104"/>
        <v/>
      </c>
      <c r="AD121" s="111" t="str">
        <f t="shared" si="105"/>
        <v/>
      </c>
      <c r="AE121" s="121" t="str">
        <f>IF(OR($E121="",$G121=""),"",IF(AND($E$3=6),'Marks Entry 6th'!T120,IF(AND($E$3=7),'Marks Entry 7th'!T120,"")))</f>
        <v/>
      </c>
      <c r="AF121" s="121" t="str">
        <f>IF(OR($E121="",$G121=""),"",IF(AND($E$3=6),'Marks Entry 6th'!U120,IF(AND($E$3=7),'Marks Entry 7th'!U120,"")))</f>
        <v/>
      </c>
      <c r="AG121" s="121" t="str">
        <f>IF(OR($E121="",$G121=""),"",IF(AND($E$3=6),'Marks Entry 6th'!V120,IF(AND($E$3=7),'Marks Entry 7th'!V120,"")))</f>
        <v/>
      </c>
      <c r="AH121" s="121" t="str">
        <f>IF(OR($E121="",$G121=""),"",IF(AND($E$3=6),'Marks Entry 6th'!W120,IF(AND($E$3=7),'Marks Entry 7th'!W120,"")))</f>
        <v/>
      </c>
      <c r="AI121" s="63" t="str">
        <f t="shared" si="106"/>
        <v/>
      </c>
      <c r="AJ121" s="121" t="str">
        <f>IF(OR($E121="",$G121=""),"",IF(AND($E$3=6),'Marks Entry 6th'!X120,IF(AND($E$3=7),'Marks Entry 7th'!X120,"")))</f>
        <v/>
      </c>
      <c r="AK121" s="121" t="str">
        <f>IF(OR($E121="",$G121=""),"",IF(AND($E$3=6),'Marks Entry 6th'!Y120,IF(AND($E$3=7),'Marks Entry 7th'!Y120,"")))</f>
        <v/>
      </c>
      <c r="AL121" s="66" t="str">
        <f t="shared" si="107"/>
        <v/>
      </c>
      <c r="AM121" s="63">
        <f t="shared" si="108"/>
        <v>0</v>
      </c>
      <c r="AN121" s="68" t="str">
        <f>IF(OR($E121="",$G121=""),"",IF(AND($E$3=6),'Marks Entry 6th'!Z120,IF(AND($E$3=7),'Marks Entry 7th'!Z120,"")))</f>
        <v/>
      </c>
      <c r="AO121" s="68" t="str">
        <f>IF(OR($E121="",$G121=""),"",IF(AND($E$3=6),'Marks Entry 6th'!AA120,IF(AND($E$3=7),'Marks Entry 7th'!AA120,"")))</f>
        <v/>
      </c>
      <c r="AP121" s="66" t="str">
        <f t="shared" si="109"/>
        <v/>
      </c>
      <c r="AQ121" s="63" t="str">
        <f t="shared" si="110"/>
        <v/>
      </c>
      <c r="AR121" s="109">
        <f t="shared" si="111"/>
        <v>0</v>
      </c>
      <c r="AS121" s="109" t="str">
        <f t="shared" si="112"/>
        <v/>
      </c>
      <c r="AT121" s="109" t="str">
        <f t="shared" si="113"/>
        <v/>
      </c>
      <c r="AU121" s="109" t="str">
        <f t="shared" si="114"/>
        <v/>
      </c>
      <c r="AV121" s="109" t="str">
        <f t="shared" si="115"/>
        <v/>
      </c>
      <c r="AW121" s="111" t="str">
        <f t="shared" si="116"/>
        <v/>
      </c>
      <c r="AX121" s="314" t="str">
        <f>IF(OR($E121="",$G121=""),"",IF(AND($E$3=6),'Marks Entry 6th'!AB120,IF(AND($E$3=7),'Marks Entry 7th'!AB120,"")))</f>
        <v/>
      </c>
      <c r="AY121" s="121" t="str">
        <f>IF(OR($E121="",$G121=""),"",IF(AND($E$3=6),'Marks Entry 6th'!AC120,IF(AND($E$3=7),'Marks Entry 7th'!AC120,"")))</f>
        <v/>
      </c>
      <c r="AZ121" s="121" t="str">
        <f>IF(OR($E121="",$G121=""),"",IF(AND($E$3=6),'Marks Entry 6th'!AD120,IF(AND($E$3=7),'Marks Entry 7th'!AD120,"")))</f>
        <v/>
      </c>
      <c r="BA121" s="121" t="str">
        <f>IF(OR($E121="",$G121=""),"",IF(AND($E$3=6),'Marks Entry 6th'!AE120,IF(AND($E$3=7),'Marks Entry 7th'!AE120,"")))</f>
        <v/>
      </c>
      <c r="BB121" s="121" t="str">
        <f>IF(OR($E121="",$G121=""),"",IF(AND($E$3=6),'Marks Entry 6th'!AF120,IF(AND($E$3=7),'Marks Entry 7th'!AF120,"")))</f>
        <v/>
      </c>
      <c r="BC121" s="63" t="str">
        <f t="shared" si="117"/>
        <v/>
      </c>
      <c r="BD121" s="121" t="str">
        <f>IF(OR($E121="",$G121=""),"",IF(AND($E$3=6),'Marks Entry 6th'!AG120,IF(AND($E$3=7),'Marks Entry 7th'!AG120,"")))</f>
        <v/>
      </c>
      <c r="BE121" s="121" t="str">
        <f>IF(OR($E121="",$G121=""),"",IF(AND($E$3=6),'Marks Entry 6th'!AH120,IF(AND($E$3=7),'Marks Entry 7th'!AH120,"")))</f>
        <v/>
      </c>
      <c r="BF121" s="66" t="str">
        <f t="shared" si="118"/>
        <v/>
      </c>
      <c r="BG121" s="63">
        <f t="shared" si="119"/>
        <v>0</v>
      </c>
      <c r="BH121" s="68" t="str">
        <f>IF(OR($E121="",$G121=""),"",IF(AND($E$3=6),'Marks Entry 6th'!AI120,IF(AND($E$3=7),'Marks Entry 7th'!AI120,"")))</f>
        <v/>
      </c>
      <c r="BI121" s="68" t="str">
        <f>IF(OR($E121="",$G121=""),"",IF(AND($E$3=6),'Marks Entry 6th'!AJ120,IF(AND($E$3=7),'Marks Entry 7th'!AJ120,"")))</f>
        <v/>
      </c>
      <c r="BJ121" s="66" t="str">
        <f t="shared" si="120"/>
        <v/>
      </c>
      <c r="BK121" s="63" t="str">
        <f t="shared" si="121"/>
        <v/>
      </c>
      <c r="BL121" s="109">
        <f t="shared" si="122"/>
        <v>0</v>
      </c>
      <c r="BM121" s="109" t="str">
        <f t="shared" si="123"/>
        <v/>
      </c>
      <c r="BN121" s="109" t="str">
        <f t="shared" si="124"/>
        <v/>
      </c>
      <c r="BO121" s="109" t="str">
        <f t="shared" si="125"/>
        <v/>
      </c>
      <c r="BP121" s="109" t="str">
        <f t="shared" si="126"/>
        <v/>
      </c>
      <c r="BQ121" s="111" t="str">
        <f t="shared" si="127"/>
        <v/>
      </c>
      <c r="BR121" s="121" t="str">
        <f>IF(OR($E121="",$G121=""),"",IF(AND($E$3=6),'Marks Entry 6th'!AK120,IF(AND($E$3=7),'Marks Entry 7th'!AK120,"")))</f>
        <v/>
      </c>
      <c r="BS121" s="121" t="str">
        <f>IF(OR($E121="",$G121=""),"",IF(AND($E$3=6),'Marks Entry 6th'!AL120,IF(AND($E$3=7),'Marks Entry 7th'!AL120,"")))</f>
        <v/>
      </c>
      <c r="BT121" s="121" t="str">
        <f>IF(OR($E121="",$G121=""),"",IF(AND($E$3=6),'Marks Entry 6th'!AM120,IF(AND($E$3=7),'Marks Entry 7th'!AM120,"")))</f>
        <v/>
      </c>
      <c r="BU121" s="121" t="str">
        <f>IF(OR($E121="",$G121=""),"",IF(AND($E$3=6),'Marks Entry 6th'!AN120,IF(AND($E$3=7),'Marks Entry 7th'!AN120,"")))</f>
        <v/>
      </c>
      <c r="BV121" s="63" t="str">
        <f t="shared" si="128"/>
        <v/>
      </c>
      <c r="BW121" s="121" t="str">
        <f>IF(OR($E121="",$G121=""),"",IF(AND($E$3=6),'Marks Entry 6th'!AO120,IF(AND($E$3=7),'Marks Entry 7th'!AO120,"")))</f>
        <v/>
      </c>
      <c r="BX121" s="121" t="str">
        <f>IF(OR($E121="",$G121=""),"",IF(AND($E$3=6),'Marks Entry 6th'!AP120,IF(AND($E$3=7),'Marks Entry 7th'!AP120,"")))</f>
        <v/>
      </c>
      <c r="BY121" s="66" t="str">
        <f t="shared" si="129"/>
        <v/>
      </c>
      <c r="BZ121" s="63">
        <f t="shared" si="130"/>
        <v>0</v>
      </c>
      <c r="CA121" s="68" t="str">
        <f>IF(OR($E121="",$G121=""),"",IF(AND($E$3=6),'Marks Entry 6th'!AQ120,IF(AND($E$3=7),'Marks Entry 7th'!AQ120,"")))</f>
        <v/>
      </c>
      <c r="CB121" s="68" t="str">
        <f>IF(OR($E121="",$G121=""),"",IF(AND($E$3=6),'Marks Entry 6th'!AR120,IF(AND($E$3=7),'Marks Entry 7th'!AR120,"")))</f>
        <v/>
      </c>
      <c r="CC121" s="66" t="str">
        <f t="shared" si="131"/>
        <v/>
      </c>
      <c r="CD121" s="63" t="str">
        <f t="shared" si="132"/>
        <v/>
      </c>
      <c r="CE121" s="109">
        <f t="shared" si="133"/>
        <v>0</v>
      </c>
      <c r="CF121" s="109" t="str">
        <f t="shared" si="134"/>
        <v/>
      </c>
      <c r="CG121" s="109" t="str">
        <f t="shared" si="135"/>
        <v/>
      </c>
      <c r="CH121" s="109" t="str">
        <f t="shared" si="136"/>
        <v/>
      </c>
      <c r="CI121" s="109" t="str">
        <f t="shared" si="137"/>
        <v/>
      </c>
      <c r="CJ121" s="111" t="str">
        <f t="shared" si="138"/>
        <v/>
      </c>
      <c r="CK121" s="121" t="str">
        <f>IF(OR($E121="",$G121=""),"",IF(AND($E$3=6),'Marks Entry 6th'!AS120,IF(AND($E$3=7),'Marks Entry 7th'!AS120,"")))</f>
        <v/>
      </c>
      <c r="CL121" s="121" t="str">
        <f>IF(OR($E121="",$G121=""),"",IF(AND($E$3=6),'Marks Entry 6th'!AT120,IF(AND($E$3=7),'Marks Entry 7th'!AT120,"")))</f>
        <v/>
      </c>
      <c r="CM121" s="121" t="str">
        <f>IF(OR($E121="",$G121=""),"",IF(AND($E$3=6),'Marks Entry 6th'!AU120,IF(AND($E$3=7),'Marks Entry 7th'!AU120,"")))</f>
        <v/>
      </c>
      <c r="CN121" s="121" t="str">
        <f>IF(OR($E121="",$G121=""),"",IF(AND($E$3=6),'Marks Entry 6th'!AV120,IF(AND($E$3=7),'Marks Entry 7th'!AV120,"")))</f>
        <v/>
      </c>
      <c r="CO121" s="63" t="str">
        <f t="shared" si="139"/>
        <v/>
      </c>
      <c r="CP121" s="121" t="str">
        <f>IF(OR($E121="",$G121=""),"",IF(AND($E$3=6),'Marks Entry 6th'!AW120,IF(AND($E$3=7),'Marks Entry 7th'!AW120,"")))</f>
        <v/>
      </c>
      <c r="CQ121" s="121" t="str">
        <f>IF(OR($E121="",$G121=""),"",IF(AND($E$3=6),'Marks Entry 6th'!AX120,IF(AND($E$3=7),'Marks Entry 7th'!AX120,"")))</f>
        <v/>
      </c>
      <c r="CR121" s="66" t="str">
        <f t="shared" si="140"/>
        <v/>
      </c>
      <c r="CS121" s="63">
        <f t="shared" si="141"/>
        <v>0</v>
      </c>
      <c r="CT121" s="68" t="str">
        <f>IF(OR($E121="",$G121=""),"",IF(AND($E$3=6),'Marks Entry 6th'!AY120,IF(AND($E$3=7),'Marks Entry 7th'!AY120,"")))</f>
        <v/>
      </c>
      <c r="CU121" s="68" t="str">
        <f>IF(OR($E121="",$G121=""),"",IF(AND($E$3=6),'Marks Entry 6th'!AZ120,IF(AND($E$3=7),'Marks Entry 7th'!AZ120,"")))</f>
        <v/>
      </c>
      <c r="CV121" s="66" t="str">
        <f t="shared" si="142"/>
        <v/>
      </c>
      <c r="CW121" s="63" t="str">
        <f t="shared" si="143"/>
        <v/>
      </c>
      <c r="CX121" s="109">
        <f t="shared" si="144"/>
        <v>0</v>
      </c>
      <c r="CY121" s="109" t="str">
        <f t="shared" si="145"/>
        <v/>
      </c>
      <c r="CZ121" s="109" t="str">
        <f t="shared" si="146"/>
        <v/>
      </c>
      <c r="DA121" s="109" t="str">
        <f t="shared" si="147"/>
        <v/>
      </c>
      <c r="DB121" s="109" t="str">
        <f t="shared" si="148"/>
        <v/>
      </c>
      <c r="DC121" s="111" t="str">
        <f t="shared" si="149"/>
        <v/>
      </c>
      <c r="DD121" s="121" t="str">
        <f>IF(OR($E121="",$G121=""),"",IF(AND($E$3=6),'Marks Entry 6th'!BA120,IF(AND($E$3=7),'Marks Entry 7th'!BA120,"")))</f>
        <v/>
      </c>
      <c r="DE121" s="121" t="str">
        <f>IF(OR($E121="",$G121=""),"",IF(AND($E$3=6),'Marks Entry 6th'!BB120,IF(AND($E$3=7),'Marks Entry 7th'!BB120,"")))</f>
        <v/>
      </c>
      <c r="DF121" s="121" t="str">
        <f>IF(OR($E121="",$G121=""),"",IF(AND($E$3=6),'Marks Entry 6th'!BC120,IF(AND($E$3=7),'Marks Entry 7th'!BC120,"")))</f>
        <v/>
      </c>
      <c r="DG121" s="121" t="str">
        <f>IF(OR($E121="",$G121=""),"",IF(AND($E$3=6),'Marks Entry 6th'!BD120,IF(AND($E$3=7),'Marks Entry 7th'!BD120,"")))</f>
        <v/>
      </c>
      <c r="DH121" s="63" t="str">
        <f t="shared" si="150"/>
        <v/>
      </c>
      <c r="DI121" s="121" t="str">
        <f>IF(OR($E121="",$G121=""),"",IF(AND($E$3=6),'Marks Entry 6th'!BE120,IF(AND($E$3=7),'Marks Entry 7th'!BE120,"")))</f>
        <v/>
      </c>
      <c r="DJ121" s="121" t="str">
        <f>IF(OR($E121="",$G121=""),"",IF(AND($E$3=6),'Marks Entry 6th'!BF120,IF(AND($E$3=7),'Marks Entry 7th'!BF120,"")))</f>
        <v/>
      </c>
      <c r="DK121" s="66" t="str">
        <f t="shared" si="151"/>
        <v/>
      </c>
      <c r="DL121" s="63">
        <f t="shared" si="152"/>
        <v>0</v>
      </c>
      <c r="DM121" s="68" t="str">
        <f>IF(OR($E121="",$G121=""),"",IF(AND($E$3=6),'Marks Entry 6th'!BG120,IF(AND($E$3=7),'Marks Entry 7th'!BG120,"")))</f>
        <v/>
      </c>
      <c r="DN121" s="68" t="str">
        <f>IF(OR($E121="",$G121=""),"",IF(AND($E$3=6),'Marks Entry 6th'!BH120,IF(AND($E$3=7),'Marks Entry 7th'!BH120,"")))</f>
        <v/>
      </c>
      <c r="DO121" s="66" t="str">
        <f t="shared" si="153"/>
        <v/>
      </c>
      <c r="DP121" s="63" t="str">
        <f t="shared" si="154"/>
        <v/>
      </c>
      <c r="DQ121" s="109">
        <f t="shared" si="155"/>
        <v>0</v>
      </c>
      <c r="DR121" s="109" t="str">
        <f t="shared" si="156"/>
        <v/>
      </c>
      <c r="DS121" s="109" t="str">
        <f t="shared" si="157"/>
        <v/>
      </c>
      <c r="DT121" s="109" t="str">
        <f t="shared" si="158"/>
        <v/>
      </c>
      <c r="DU121" s="109" t="str">
        <f t="shared" si="159"/>
        <v/>
      </c>
      <c r="DV121" s="111" t="str">
        <f t="shared" si="160"/>
        <v/>
      </c>
      <c r="DW121" s="53" t="str">
        <f>IF(OR($E121="",$G121=""),"",IF(AND($E$3=6),'Marks Entry 6th'!BI120,IF(AND($E$3=7),'Marks Entry 7th'!BI120,"")))</f>
        <v/>
      </c>
      <c r="DX121" s="53" t="str">
        <f>IF(OR($E121="",$G121=""),"",IF(AND($E$3=6),'Marks Entry 6th'!BJ120,IF(AND($E$3=7),'Marks Entry 7th'!BJ120,"")))</f>
        <v/>
      </c>
      <c r="DY121" s="53" t="str">
        <f>IF(OR($E121="",$G121=""),"",IF(AND($E$3=6),'Marks Entry 6th'!BK120,IF(AND($E$3=7),'Marks Entry 7th'!BK120,"")))</f>
        <v/>
      </c>
      <c r="DZ121" s="53" t="str">
        <f>IF(OR($E121="",$G121=""),"",IF(AND($E$3=6),'Marks Entry 6th'!BL120,IF(AND($E$3=7),'Marks Entry 7th'!BL120,"")))</f>
        <v/>
      </c>
      <c r="EA121" s="53" t="str">
        <f>IF(OR($E121="",$G121=""),"",IF(AND($E$3=6),'Marks Entry 6th'!BM120,IF(AND($E$3=7),'Marks Entry 7th'!BM120,"")))</f>
        <v/>
      </c>
      <c r="EB121" s="122" t="str">
        <f t="shared" si="161"/>
        <v/>
      </c>
      <c r="EC121" s="123">
        <f t="shared" si="162"/>
        <v>0</v>
      </c>
      <c r="ED121" s="123" t="str">
        <f t="shared" si="163"/>
        <v/>
      </c>
      <c r="EE121" s="123" t="str">
        <f t="shared" si="164"/>
        <v/>
      </c>
      <c r="EF121" s="110" t="str">
        <f t="shared" si="165"/>
        <v/>
      </c>
      <c r="EG121" s="53" t="str">
        <f>IF(OR($E121="",$G121=""),"",IF(AND($E$3=6),'Marks Entry 6th'!BN120,IF(AND($E$3=7),'Marks Entry 7th'!BN120,"")))</f>
        <v/>
      </c>
      <c r="EH121" s="53" t="str">
        <f>IF(OR($E121="",$G121=""),"",IF(AND($E$3=6),'Marks Entry 6th'!BO120,IF(AND($E$3=7),'Marks Entry 7th'!BO120,"")))</f>
        <v/>
      </c>
      <c r="EI121" s="53" t="str">
        <f>IF(OR($E121="",$G121=""),"",IF(AND($E$3=6),'Marks Entry 6th'!BP120,IF(AND($E$3=7),'Marks Entry 7th'!BP120,"")))</f>
        <v/>
      </c>
      <c r="EJ121" s="53" t="str">
        <f>IF(OR($E121="",$G121=""),"",IF(AND($E$3=6),'Marks Entry 6th'!BQ120,IF(AND($E$3=7),'Marks Entry 7th'!BQ120,"")))</f>
        <v/>
      </c>
      <c r="EK121" s="53" t="str">
        <f>IF(OR($E121="",$G121=""),"",IF(AND($E$3=6),'Marks Entry 6th'!BR120,IF(AND($E$3=7),'Marks Entry 7th'!BR120,"")))</f>
        <v/>
      </c>
      <c r="EL121" s="122" t="str">
        <f t="shared" si="166"/>
        <v/>
      </c>
      <c r="EM121" s="123">
        <f t="shared" si="167"/>
        <v>0</v>
      </c>
      <c r="EN121" s="123" t="str">
        <f t="shared" si="168"/>
        <v/>
      </c>
      <c r="EO121" s="123" t="str">
        <f t="shared" si="169"/>
        <v/>
      </c>
      <c r="EP121" s="110" t="str">
        <f t="shared" si="170"/>
        <v/>
      </c>
      <c r="EQ121" s="53" t="str">
        <f>IF(OR($E121="",$G121=""),"",IF(AND($E$3=6),'Marks Entry 6th'!BS120,IF(AND($E$3=7),'Marks Entry 7th'!BS120,"")))</f>
        <v/>
      </c>
      <c r="ER121" s="53" t="str">
        <f>IF(OR($E121="",$G121=""),"",IF(AND($E$3=6),'Marks Entry 6th'!BT120,IF(AND($E$3=7),'Marks Entry 7th'!BT120,"")))</f>
        <v/>
      </c>
      <c r="ES121" s="53" t="str">
        <f>IF(OR($E121="",$G121=""),"",IF(AND($E$3=6),'Marks Entry 6th'!BU120,IF(AND($E$3=7),'Marks Entry 7th'!BU120,"")))</f>
        <v/>
      </c>
      <c r="ET121" s="53" t="str">
        <f>IF(OR($E121="",$G121=""),"",IF(AND($E$3=6),'Marks Entry 6th'!BV120,IF(AND($E$3=7),'Marks Entry 7th'!BV120,"")))</f>
        <v/>
      </c>
      <c r="EU121" s="53" t="str">
        <f>IF(OR($E121="",$G121=""),"",IF(AND($E$3=6),'Marks Entry 6th'!BW120,IF(AND($E$3=7),'Marks Entry 7th'!BW120,"")))</f>
        <v/>
      </c>
      <c r="EV121" s="122" t="str">
        <f t="shared" si="171"/>
        <v/>
      </c>
      <c r="EW121" s="123">
        <f t="shared" si="172"/>
        <v>0</v>
      </c>
      <c r="EX121" s="123" t="str">
        <f t="shared" si="173"/>
        <v/>
      </c>
      <c r="EY121" s="123" t="str">
        <f t="shared" si="174"/>
        <v/>
      </c>
      <c r="EZ121" s="110" t="str">
        <f t="shared" si="175"/>
        <v/>
      </c>
      <c r="FA121" s="373" t="str">
        <f>IF(OR($E121="",$G121=""),"",IF(AND('Marks Entry 6th'!BX120="",'Marks Entry 7th'!BX120=""),"",IF(AND($E$3=6),'Marks Entry 6th'!BX120,IF(AND($E$3=7),'Marks Entry 7th'!BX120,""))))</f>
        <v/>
      </c>
      <c r="FB121" s="373" t="str">
        <f>IF(OR($E121="",$G121=""),"",IF(AND('Marks Entry 6th'!BY120="",'Marks Entry 7th'!BY120=""),"",IF(AND($E$3=6),'Marks Entry 6th'!BY120,IF(AND($E$3=7),'Marks Entry 7th'!BY120,""))))</f>
        <v/>
      </c>
      <c r="FC121" s="374" t="str">
        <f t="shared" si="176"/>
        <v/>
      </c>
      <c r="FD121" s="110" t="str">
        <f t="shared" si="177"/>
        <v/>
      </c>
      <c r="FE121" s="373" t="str">
        <f>IF(OR($E121="",$G121=""),"",IF(AND('Marks Entry 6th'!BZ120="",'Marks Entry 7th'!BZ120=""),"",IF(AND($E$3=6),'Marks Entry 6th'!BZ120,IF(AND($E$3=7),'Marks Entry 7th'!BZ120,""))))</f>
        <v/>
      </c>
      <c r="FF121" s="373" t="str">
        <f>IF(OR($E121="",$G121=""),"",IF(AND('Marks Entry 6th'!CA120="",'Marks Entry 7th'!CA120=""),"",IF(AND($E$3=6),'Marks Entry 6th'!CA120,IF(AND($E$3=7),'Marks Entry 7th'!CA120,""))))</f>
        <v/>
      </c>
      <c r="FG121" s="374" t="str">
        <f t="shared" si="178"/>
        <v/>
      </c>
      <c r="FH121" s="110" t="str">
        <f t="shared" si="179"/>
        <v/>
      </c>
      <c r="FI121" s="79" t="str">
        <f t="shared" si="180"/>
        <v/>
      </c>
      <c r="FJ121" s="335" t="str">
        <f t="shared" si="181"/>
        <v/>
      </c>
      <c r="FK121" s="85" t="str">
        <f t="shared" si="182"/>
        <v/>
      </c>
      <c r="FL121" s="226" t="str">
        <f t="shared" si="183"/>
        <v/>
      </c>
      <c r="FM121" s="86" t="str">
        <f t="shared" si="184"/>
        <v/>
      </c>
      <c r="FN121" s="334" t="str">
        <f>IFERROR(IF(B121="NSO","NSO",IF(OR(D121="",G121="",F121=""),"",IF(AND(FJ121&gt;=36,'Master sheet'!$D$11="Hindi"),"कक्षा क्रमोन्नत",IF(AND(FJ121&gt;=36,'Master sheet'!$D$11="English"),"Promoted",IF(AND(FJ121&lt;36,'Master sheet'!$D$11="Hindi"),"पुनः परीक्षा","Re-Exam"))))),"")</f>
        <v/>
      </c>
      <c r="FO121" s="54" t="str">
        <f>IF(OR($E121="",$G121=""),"",IF(AND($E$3=6,'Marks Entry 6th'!CB120=""),"",IF(AND($E$3=7,'Marks Entry 7th'!CB120=""),"",IF(AND($E$3=6),'Marks Entry 6th'!CB120,IF(AND($E$3=7),'Marks Entry 7th'!CB120,"")))))</f>
        <v/>
      </c>
      <c r="FP121" s="54" t="str">
        <f>IF(OR($E121="",$G121=""),"",IF(AND($E$3=6,'Marks Entry 6th'!CC120=""),"",IF(AND($E$3=7,'Marks Entry 7th'!CC120=""),"",IF(AND($E$3=6),'Marks Entry 6th'!CC120,IF(AND($E$3=7),'Marks Entry 7th'!CC120,"")))))</f>
        <v/>
      </c>
      <c r="FQ121" s="55"/>
      <c r="FY121" s="57">
        <f>IF(AND($E$3=6),'Marks Entry 6th'!I120,IF(AND($E$3=7),'Marks Entry 7th'!I120,""))</f>
        <v>0</v>
      </c>
      <c r="FZ121" s="57">
        <f t="shared" si="185"/>
        <v>0</v>
      </c>
    </row>
    <row r="122" spans="1:182" ht="18.95" customHeight="1">
      <c r="A122" s="69">
        <v>115</v>
      </c>
      <c r="B122" s="69" t="str">
        <f>IF(OR(FY122=0,FY122=""),"",IF(AND($E$3=6),'Marks Entry 6th'!I121,IF(AND($E$3=7),'Marks Entry 7th'!I121,"")))</f>
        <v/>
      </c>
      <c r="C122" s="70" t="str">
        <f>IF(OR(B122=0,B122=""),"",IF(AND($E$3=6,'Marks Entry 6th'!B121=""),"",IF(AND($E$3=7,'Marks Entry 7th'!B121=""),"",IF(AND($E$3=6,'Marks Entry 6th'!B121),'Marks Entry 6th'!B121,IF(AND($E$3=7),'Marks Entry 7th'!B121,"")))))</f>
        <v/>
      </c>
      <c r="D122" s="70" t="str">
        <f>IF(OR(B122=0,B122=""),"",IF(AND($E$3=6,'Marks Entry 6th'!C121=""),"",IF(AND($E$3=7,'Marks Entry 7th'!C121=""),"",IF(AND($E$3=6),'Marks Entry 6th'!C121,IF(AND($E$3=7),'Marks Entry 7th'!C121,"")))))</f>
        <v/>
      </c>
      <c r="E122" s="307" t="str">
        <f>IF(OR(B122=0,B122=""),"",IF(AND($E$3=6,'Marks Entry 6th'!E121=""),"",IF(AND($E$3=7,'Marks Entry 7th'!E121=""),"",IF(AND($E$3=6),'Marks Entry 6th'!E121,IF(AND($E$3=7),'Marks Entry 7th'!E121,"")))))</f>
        <v/>
      </c>
      <c r="F122" s="70" t="str">
        <f>IF(OR(B122=0,B122=""),"",IF(AND($E$3=6,'Marks Entry 6th'!D121=""),"",IF(AND($E$3=7,'Marks Entry 7th'!D121=""),"",IF(AND($E$3=6),'Marks Entry 6th'!D121,IF(AND($E$3=7),'Marks Entry 7th'!D121,"")))))</f>
        <v/>
      </c>
      <c r="G122" s="306" t="str">
        <f>IF(OR(B122=0,B122=""),"",IF(AND($E$3=6,'Marks Entry 6th'!F121=""),"",IF(AND($E$3=7,'Marks Entry 7th'!F121=""),"",IF(AND($E$3=6),UPPER('Marks Entry 6th'!F121),IF(AND($E$3=7),UPPER('Marks Entry 7th'!F121),"")))))</f>
        <v/>
      </c>
      <c r="H122" s="306" t="str">
        <f>IF(OR(B122=0,B122=""),"",IF(AND($E$3=6,'Marks Entry 6th'!G121=""),"",IF(AND($E$3=7,'Marks Entry 7th'!G121=""),"",IF(AND($E$3=6),UPPER('Marks Entry 6th'!G121),IF(AND($E$3=7),UPPER('Marks Entry 7th'!G121),"")))))</f>
        <v/>
      </c>
      <c r="I122" s="306" t="str">
        <f>IF(OR(B122=0,B122=""),"",IF(AND($E$3=6,'Marks Entry 6th'!H121=""),"",IF(AND($E$3=7,'Marks Entry 7th'!H121=""),"",IF(AND($E$3=6),UPPER('Marks Entry 6th'!H121),IF(AND($E$3=7),UPPER('Marks Entry 7th'!H121),"")))))</f>
        <v/>
      </c>
      <c r="J122" s="65" t="str">
        <f>IF(OR(B122=0,B122=""),"",IF(AND($E$3=6,'Marks Entry 6th'!J121=""),"",IF(AND($E$3=7,'Marks Entry 7th'!J121=""),"",IF(AND($E$3=6),'Marks Entry 6th'!J121,IF(AND($E$3=7),'Marks Entry 7th'!J121,"")))))</f>
        <v/>
      </c>
      <c r="K122" s="65" t="str">
        <f>IF(OR(B122=0,B122=""),"",IF(AND($E$3=6,'Marks Entry 6th'!K121=""),"",IF(AND($E$3=7,'Marks Entry 7th'!K121=""),"",IF(AND($E$3=6),'Marks Entry 6th'!K121,IF(AND($E$3=7),'Marks Entry 7th'!K121,"")))))</f>
        <v/>
      </c>
      <c r="L122" s="121" t="str">
        <f>IF(OR($E122="",$G122=""),"",IF(AND($E$3=6),'Marks Entry 6th'!L121,IF(AND($E$3=7),'Marks Entry 7th'!L121,"")))</f>
        <v/>
      </c>
      <c r="M122" s="121" t="str">
        <f>IF(OR($E122="",$G122=""),"",IF(AND($E$3=6),'Marks Entry 6th'!M121,IF(AND($E$3=7),'Marks Entry 7th'!M121,"")))</f>
        <v/>
      </c>
      <c r="N122" s="121" t="str">
        <f>IF(OR($E122="",$G122=""),"",IF(AND($E$3=6),'Marks Entry 6th'!N121,IF(AND($E$3=7),'Marks Entry 7th'!N121,"")))</f>
        <v/>
      </c>
      <c r="O122" s="121" t="str">
        <f>IF(OR($E122="",$G122=""),"",IF(AND($E$3=6),'Marks Entry 6th'!O121,IF(AND($E$3=7),'Marks Entry 7th'!O121,"")))</f>
        <v/>
      </c>
      <c r="P122" s="63" t="str">
        <f t="shared" si="95"/>
        <v/>
      </c>
      <c r="Q122" s="121" t="str">
        <f>IF(OR($E122="",$G122=""),"",IF(AND($E$3=6),'Marks Entry 6th'!P121,IF(AND($E$3=7),'Marks Entry 7th'!P121,"")))</f>
        <v/>
      </c>
      <c r="R122" s="121" t="str">
        <f>IF(OR($E122="",$G122=""),"",IF(AND($E$3=6),'Marks Entry 6th'!Q121,IF(AND($E$3=7),'Marks Entry 7th'!Q121,"")))</f>
        <v/>
      </c>
      <c r="S122" s="66" t="str">
        <f t="shared" si="96"/>
        <v/>
      </c>
      <c r="T122" s="63">
        <f t="shared" si="97"/>
        <v>0</v>
      </c>
      <c r="U122" s="68" t="str">
        <f>IF(OR($E122="",$G122=""),"",IF(AND($E$3=6),'Marks Entry 6th'!R121,IF(AND($E$3=7),'Marks Entry 7th'!R121,"")))</f>
        <v/>
      </c>
      <c r="V122" s="68" t="str">
        <f>IF(OR($E122="",$G122=""),"",IF(AND($E$3=6),'Marks Entry 6th'!S121,IF(AND($E$3=7),'Marks Entry 7th'!S121,"")))</f>
        <v/>
      </c>
      <c r="W122" s="67" t="str">
        <f t="shared" si="98"/>
        <v/>
      </c>
      <c r="X122" s="63" t="str">
        <f t="shared" si="99"/>
        <v/>
      </c>
      <c r="Y122" s="109">
        <f t="shared" si="100"/>
        <v>0</v>
      </c>
      <c r="Z122" s="109" t="str">
        <f t="shared" si="101"/>
        <v/>
      </c>
      <c r="AA122" s="109" t="str">
        <f t="shared" si="102"/>
        <v/>
      </c>
      <c r="AB122" s="109" t="str">
        <f t="shared" si="103"/>
        <v/>
      </c>
      <c r="AC122" s="109" t="str">
        <f t="shared" si="104"/>
        <v/>
      </c>
      <c r="AD122" s="111" t="str">
        <f t="shared" si="105"/>
        <v/>
      </c>
      <c r="AE122" s="121" t="str">
        <f>IF(OR($E122="",$G122=""),"",IF(AND($E$3=6),'Marks Entry 6th'!T121,IF(AND($E$3=7),'Marks Entry 7th'!T121,"")))</f>
        <v/>
      </c>
      <c r="AF122" s="121" t="str">
        <f>IF(OR($E122="",$G122=""),"",IF(AND($E$3=6),'Marks Entry 6th'!U121,IF(AND($E$3=7),'Marks Entry 7th'!U121,"")))</f>
        <v/>
      </c>
      <c r="AG122" s="121" t="str">
        <f>IF(OR($E122="",$G122=""),"",IF(AND($E$3=6),'Marks Entry 6th'!V121,IF(AND($E$3=7),'Marks Entry 7th'!V121,"")))</f>
        <v/>
      </c>
      <c r="AH122" s="121" t="str">
        <f>IF(OR($E122="",$G122=""),"",IF(AND($E$3=6),'Marks Entry 6th'!W121,IF(AND($E$3=7),'Marks Entry 7th'!W121,"")))</f>
        <v/>
      </c>
      <c r="AI122" s="63" t="str">
        <f t="shared" si="106"/>
        <v/>
      </c>
      <c r="AJ122" s="121" t="str">
        <f>IF(OR($E122="",$G122=""),"",IF(AND($E$3=6),'Marks Entry 6th'!X121,IF(AND($E$3=7),'Marks Entry 7th'!X121,"")))</f>
        <v/>
      </c>
      <c r="AK122" s="121" t="str">
        <f>IF(OR($E122="",$G122=""),"",IF(AND($E$3=6),'Marks Entry 6th'!Y121,IF(AND($E$3=7),'Marks Entry 7th'!Y121,"")))</f>
        <v/>
      </c>
      <c r="AL122" s="66" t="str">
        <f t="shared" si="107"/>
        <v/>
      </c>
      <c r="AM122" s="63">
        <f t="shared" si="108"/>
        <v>0</v>
      </c>
      <c r="AN122" s="68" t="str">
        <f>IF(OR($E122="",$G122=""),"",IF(AND($E$3=6),'Marks Entry 6th'!Z121,IF(AND($E$3=7),'Marks Entry 7th'!Z121,"")))</f>
        <v/>
      </c>
      <c r="AO122" s="68" t="str">
        <f>IF(OR($E122="",$G122=""),"",IF(AND($E$3=6),'Marks Entry 6th'!AA121,IF(AND($E$3=7),'Marks Entry 7th'!AA121,"")))</f>
        <v/>
      </c>
      <c r="AP122" s="66" t="str">
        <f t="shared" si="109"/>
        <v/>
      </c>
      <c r="AQ122" s="63" t="str">
        <f t="shared" si="110"/>
        <v/>
      </c>
      <c r="AR122" s="109">
        <f t="shared" si="111"/>
        <v>0</v>
      </c>
      <c r="AS122" s="109" t="str">
        <f t="shared" si="112"/>
        <v/>
      </c>
      <c r="AT122" s="109" t="str">
        <f t="shared" si="113"/>
        <v/>
      </c>
      <c r="AU122" s="109" t="str">
        <f t="shared" si="114"/>
        <v/>
      </c>
      <c r="AV122" s="109" t="str">
        <f t="shared" si="115"/>
        <v/>
      </c>
      <c r="AW122" s="111" t="str">
        <f t="shared" si="116"/>
        <v/>
      </c>
      <c r="AX122" s="314" t="str">
        <f>IF(OR($E122="",$G122=""),"",IF(AND($E$3=6),'Marks Entry 6th'!AB121,IF(AND($E$3=7),'Marks Entry 7th'!AB121,"")))</f>
        <v/>
      </c>
      <c r="AY122" s="121" t="str">
        <f>IF(OR($E122="",$G122=""),"",IF(AND($E$3=6),'Marks Entry 6th'!AC121,IF(AND($E$3=7),'Marks Entry 7th'!AC121,"")))</f>
        <v/>
      </c>
      <c r="AZ122" s="121" t="str">
        <f>IF(OR($E122="",$G122=""),"",IF(AND($E$3=6),'Marks Entry 6th'!AD121,IF(AND($E$3=7),'Marks Entry 7th'!AD121,"")))</f>
        <v/>
      </c>
      <c r="BA122" s="121" t="str">
        <f>IF(OR($E122="",$G122=""),"",IF(AND($E$3=6),'Marks Entry 6th'!AE121,IF(AND($E$3=7),'Marks Entry 7th'!AE121,"")))</f>
        <v/>
      </c>
      <c r="BB122" s="121" t="str">
        <f>IF(OR($E122="",$G122=""),"",IF(AND($E$3=6),'Marks Entry 6th'!AF121,IF(AND($E$3=7),'Marks Entry 7th'!AF121,"")))</f>
        <v/>
      </c>
      <c r="BC122" s="63" t="str">
        <f t="shared" si="117"/>
        <v/>
      </c>
      <c r="BD122" s="121" t="str">
        <f>IF(OR($E122="",$G122=""),"",IF(AND($E$3=6),'Marks Entry 6th'!AG121,IF(AND($E$3=7),'Marks Entry 7th'!AG121,"")))</f>
        <v/>
      </c>
      <c r="BE122" s="121" t="str">
        <f>IF(OR($E122="",$G122=""),"",IF(AND($E$3=6),'Marks Entry 6th'!AH121,IF(AND($E$3=7),'Marks Entry 7th'!AH121,"")))</f>
        <v/>
      </c>
      <c r="BF122" s="66" t="str">
        <f t="shared" si="118"/>
        <v/>
      </c>
      <c r="BG122" s="63">
        <f t="shared" si="119"/>
        <v>0</v>
      </c>
      <c r="BH122" s="68" t="str">
        <f>IF(OR($E122="",$G122=""),"",IF(AND($E$3=6),'Marks Entry 6th'!AI121,IF(AND($E$3=7),'Marks Entry 7th'!AI121,"")))</f>
        <v/>
      </c>
      <c r="BI122" s="68" t="str">
        <f>IF(OR($E122="",$G122=""),"",IF(AND($E$3=6),'Marks Entry 6th'!AJ121,IF(AND($E$3=7),'Marks Entry 7th'!AJ121,"")))</f>
        <v/>
      </c>
      <c r="BJ122" s="66" t="str">
        <f t="shared" si="120"/>
        <v/>
      </c>
      <c r="BK122" s="63" t="str">
        <f t="shared" si="121"/>
        <v/>
      </c>
      <c r="BL122" s="109">
        <f t="shared" si="122"/>
        <v>0</v>
      </c>
      <c r="BM122" s="109" t="str">
        <f t="shared" si="123"/>
        <v/>
      </c>
      <c r="BN122" s="109" t="str">
        <f t="shared" si="124"/>
        <v/>
      </c>
      <c r="BO122" s="109" t="str">
        <f t="shared" si="125"/>
        <v/>
      </c>
      <c r="BP122" s="109" t="str">
        <f t="shared" si="126"/>
        <v/>
      </c>
      <c r="BQ122" s="111" t="str">
        <f t="shared" si="127"/>
        <v/>
      </c>
      <c r="BR122" s="121" t="str">
        <f>IF(OR($E122="",$G122=""),"",IF(AND($E$3=6),'Marks Entry 6th'!AK121,IF(AND($E$3=7),'Marks Entry 7th'!AK121,"")))</f>
        <v/>
      </c>
      <c r="BS122" s="121" t="str">
        <f>IF(OR($E122="",$G122=""),"",IF(AND($E$3=6),'Marks Entry 6th'!AL121,IF(AND($E$3=7),'Marks Entry 7th'!AL121,"")))</f>
        <v/>
      </c>
      <c r="BT122" s="121" t="str">
        <f>IF(OR($E122="",$G122=""),"",IF(AND($E$3=6),'Marks Entry 6th'!AM121,IF(AND($E$3=7),'Marks Entry 7th'!AM121,"")))</f>
        <v/>
      </c>
      <c r="BU122" s="121" t="str">
        <f>IF(OR($E122="",$G122=""),"",IF(AND($E$3=6),'Marks Entry 6th'!AN121,IF(AND($E$3=7),'Marks Entry 7th'!AN121,"")))</f>
        <v/>
      </c>
      <c r="BV122" s="63" t="str">
        <f t="shared" si="128"/>
        <v/>
      </c>
      <c r="BW122" s="121" t="str">
        <f>IF(OR($E122="",$G122=""),"",IF(AND($E$3=6),'Marks Entry 6th'!AO121,IF(AND($E$3=7),'Marks Entry 7th'!AO121,"")))</f>
        <v/>
      </c>
      <c r="BX122" s="121" t="str">
        <f>IF(OR($E122="",$G122=""),"",IF(AND($E$3=6),'Marks Entry 6th'!AP121,IF(AND($E$3=7),'Marks Entry 7th'!AP121,"")))</f>
        <v/>
      </c>
      <c r="BY122" s="66" t="str">
        <f t="shared" si="129"/>
        <v/>
      </c>
      <c r="BZ122" s="63">
        <f t="shared" si="130"/>
        <v>0</v>
      </c>
      <c r="CA122" s="68" t="str">
        <f>IF(OR($E122="",$G122=""),"",IF(AND($E$3=6),'Marks Entry 6th'!AQ121,IF(AND($E$3=7),'Marks Entry 7th'!AQ121,"")))</f>
        <v/>
      </c>
      <c r="CB122" s="68" t="str">
        <f>IF(OR($E122="",$G122=""),"",IF(AND($E$3=6),'Marks Entry 6th'!AR121,IF(AND($E$3=7),'Marks Entry 7th'!AR121,"")))</f>
        <v/>
      </c>
      <c r="CC122" s="66" t="str">
        <f t="shared" si="131"/>
        <v/>
      </c>
      <c r="CD122" s="63" t="str">
        <f t="shared" si="132"/>
        <v/>
      </c>
      <c r="CE122" s="109">
        <f t="shared" si="133"/>
        <v>0</v>
      </c>
      <c r="CF122" s="109" t="str">
        <f t="shared" si="134"/>
        <v/>
      </c>
      <c r="CG122" s="109" t="str">
        <f t="shared" si="135"/>
        <v/>
      </c>
      <c r="CH122" s="109" t="str">
        <f t="shared" si="136"/>
        <v/>
      </c>
      <c r="CI122" s="109" t="str">
        <f t="shared" si="137"/>
        <v/>
      </c>
      <c r="CJ122" s="111" t="str">
        <f t="shared" si="138"/>
        <v/>
      </c>
      <c r="CK122" s="121" t="str">
        <f>IF(OR($E122="",$G122=""),"",IF(AND($E$3=6),'Marks Entry 6th'!AS121,IF(AND($E$3=7),'Marks Entry 7th'!AS121,"")))</f>
        <v/>
      </c>
      <c r="CL122" s="121" t="str">
        <f>IF(OR($E122="",$G122=""),"",IF(AND($E$3=6),'Marks Entry 6th'!AT121,IF(AND($E$3=7),'Marks Entry 7th'!AT121,"")))</f>
        <v/>
      </c>
      <c r="CM122" s="121" t="str">
        <f>IF(OR($E122="",$G122=""),"",IF(AND($E$3=6),'Marks Entry 6th'!AU121,IF(AND($E$3=7),'Marks Entry 7th'!AU121,"")))</f>
        <v/>
      </c>
      <c r="CN122" s="121" t="str">
        <f>IF(OR($E122="",$G122=""),"",IF(AND($E$3=6),'Marks Entry 6th'!AV121,IF(AND($E$3=7),'Marks Entry 7th'!AV121,"")))</f>
        <v/>
      </c>
      <c r="CO122" s="63" t="str">
        <f t="shared" si="139"/>
        <v/>
      </c>
      <c r="CP122" s="121" t="str">
        <f>IF(OR($E122="",$G122=""),"",IF(AND($E$3=6),'Marks Entry 6th'!AW121,IF(AND($E$3=7),'Marks Entry 7th'!AW121,"")))</f>
        <v/>
      </c>
      <c r="CQ122" s="121" t="str">
        <f>IF(OR($E122="",$G122=""),"",IF(AND($E$3=6),'Marks Entry 6th'!AX121,IF(AND($E$3=7),'Marks Entry 7th'!AX121,"")))</f>
        <v/>
      </c>
      <c r="CR122" s="66" t="str">
        <f t="shared" si="140"/>
        <v/>
      </c>
      <c r="CS122" s="63">
        <f t="shared" si="141"/>
        <v>0</v>
      </c>
      <c r="CT122" s="68" t="str">
        <f>IF(OR($E122="",$G122=""),"",IF(AND($E$3=6),'Marks Entry 6th'!AY121,IF(AND($E$3=7),'Marks Entry 7th'!AY121,"")))</f>
        <v/>
      </c>
      <c r="CU122" s="68" t="str">
        <f>IF(OR($E122="",$G122=""),"",IF(AND($E$3=6),'Marks Entry 6th'!AZ121,IF(AND($E$3=7),'Marks Entry 7th'!AZ121,"")))</f>
        <v/>
      </c>
      <c r="CV122" s="66" t="str">
        <f t="shared" si="142"/>
        <v/>
      </c>
      <c r="CW122" s="63" t="str">
        <f t="shared" si="143"/>
        <v/>
      </c>
      <c r="CX122" s="109">
        <f t="shared" si="144"/>
        <v>0</v>
      </c>
      <c r="CY122" s="109" t="str">
        <f t="shared" si="145"/>
        <v/>
      </c>
      <c r="CZ122" s="109" t="str">
        <f t="shared" si="146"/>
        <v/>
      </c>
      <c r="DA122" s="109" t="str">
        <f t="shared" si="147"/>
        <v/>
      </c>
      <c r="DB122" s="109" t="str">
        <f t="shared" si="148"/>
        <v/>
      </c>
      <c r="DC122" s="111" t="str">
        <f t="shared" si="149"/>
        <v/>
      </c>
      <c r="DD122" s="121" t="str">
        <f>IF(OR($E122="",$G122=""),"",IF(AND($E$3=6),'Marks Entry 6th'!BA121,IF(AND($E$3=7),'Marks Entry 7th'!BA121,"")))</f>
        <v/>
      </c>
      <c r="DE122" s="121" t="str">
        <f>IF(OR($E122="",$G122=""),"",IF(AND($E$3=6),'Marks Entry 6th'!BB121,IF(AND($E$3=7),'Marks Entry 7th'!BB121,"")))</f>
        <v/>
      </c>
      <c r="DF122" s="121" t="str">
        <f>IF(OR($E122="",$G122=""),"",IF(AND($E$3=6),'Marks Entry 6th'!BC121,IF(AND($E$3=7),'Marks Entry 7th'!BC121,"")))</f>
        <v/>
      </c>
      <c r="DG122" s="121" t="str">
        <f>IF(OR($E122="",$G122=""),"",IF(AND($E$3=6),'Marks Entry 6th'!BD121,IF(AND($E$3=7),'Marks Entry 7th'!BD121,"")))</f>
        <v/>
      </c>
      <c r="DH122" s="63" t="str">
        <f t="shared" si="150"/>
        <v/>
      </c>
      <c r="DI122" s="121" t="str">
        <f>IF(OR($E122="",$G122=""),"",IF(AND($E$3=6),'Marks Entry 6th'!BE121,IF(AND($E$3=7),'Marks Entry 7th'!BE121,"")))</f>
        <v/>
      </c>
      <c r="DJ122" s="121" t="str">
        <f>IF(OR($E122="",$G122=""),"",IF(AND($E$3=6),'Marks Entry 6th'!BF121,IF(AND($E$3=7),'Marks Entry 7th'!BF121,"")))</f>
        <v/>
      </c>
      <c r="DK122" s="66" t="str">
        <f t="shared" si="151"/>
        <v/>
      </c>
      <c r="DL122" s="63">
        <f t="shared" si="152"/>
        <v>0</v>
      </c>
      <c r="DM122" s="68" t="str">
        <f>IF(OR($E122="",$G122=""),"",IF(AND($E$3=6),'Marks Entry 6th'!BG121,IF(AND($E$3=7),'Marks Entry 7th'!BG121,"")))</f>
        <v/>
      </c>
      <c r="DN122" s="68" t="str">
        <f>IF(OR($E122="",$G122=""),"",IF(AND($E$3=6),'Marks Entry 6th'!BH121,IF(AND($E$3=7),'Marks Entry 7th'!BH121,"")))</f>
        <v/>
      </c>
      <c r="DO122" s="66" t="str">
        <f t="shared" si="153"/>
        <v/>
      </c>
      <c r="DP122" s="63" t="str">
        <f t="shared" si="154"/>
        <v/>
      </c>
      <c r="DQ122" s="109">
        <f t="shared" si="155"/>
        <v>0</v>
      </c>
      <c r="DR122" s="109" t="str">
        <f t="shared" si="156"/>
        <v/>
      </c>
      <c r="DS122" s="109" t="str">
        <f t="shared" si="157"/>
        <v/>
      </c>
      <c r="DT122" s="109" t="str">
        <f t="shared" si="158"/>
        <v/>
      </c>
      <c r="DU122" s="109" t="str">
        <f t="shared" si="159"/>
        <v/>
      </c>
      <c r="DV122" s="111" t="str">
        <f t="shared" si="160"/>
        <v/>
      </c>
      <c r="DW122" s="53" t="str">
        <f>IF(OR($E122="",$G122=""),"",IF(AND($E$3=6),'Marks Entry 6th'!BI121,IF(AND($E$3=7),'Marks Entry 7th'!BI121,"")))</f>
        <v/>
      </c>
      <c r="DX122" s="53" t="str">
        <f>IF(OR($E122="",$G122=""),"",IF(AND($E$3=6),'Marks Entry 6th'!BJ121,IF(AND($E$3=7),'Marks Entry 7th'!BJ121,"")))</f>
        <v/>
      </c>
      <c r="DY122" s="53" t="str">
        <f>IF(OR($E122="",$G122=""),"",IF(AND($E$3=6),'Marks Entry 6th'!BK121,IF(AND($E$3=7),'Marks Entry 7th'!BK121,"")))</f>
        <v/>
      </c>
      <c r="DZ122" s="53" t="str">
        <f>IF(OR($E122="",$G122=""),"",IF(AND($E$3=6),'Marks Entry 6th'!BL121,IF(AND($E$3=7),'Marks Entry 7th'!BL121,"")))</f>
        <v/>
      </c>
      <c r="EA122" s="53" t="str">
        <f>IF(OR($E122="",$G122=""),"",IF(AND($E$3=6),'Marks Entry 6th'!BM121,IF(AND($E$3=7),'Marks Entry 7th'!BM121,"")))</f>
        <v/>
      </c>
      <c r="EB122" s="122" t="str">
        <f t="shared" si="161"/>
        <v/>
      </c>
      <c r="EC122" s="123">
        <f t="shared" si="162"/>
        <v>0</v>
      </c>
      <c r="ED122" s="123" t="str">
        <f t="shared" si="163"/>
        <v/>
      </c>
      <c r="EE122" s="123" t="str">
        <f t="shared" si="164"/>
        <v/>
      </c>
      <c r="EF122" s="110" t="str">
        <f t="shared" si="165"/>
        <v/>
      </c>
      <c r="EG122" s="53" t="str">
        <f>IF(OR($E122="",$G122=""),"",IF(AND($E$3=6),'Marks Entry 6th'!BN121,IF(AND($E$3=7),'Marks Entry 7th'!BN121,"")))</f>
        <v/>
      </c>
      <c r="EH122" s="53" t="str">
        <f>IF(OR($E122="",$G122=""),"",IF(AND($E$3=6),'Marks Entry 6th'!BO121,IF(AND($E$3=7),'Marks Entry 7th'!BO121,"")))</f>
        <v/>
      </c>
      <c r="EI122" s="53" t="str">
        <f>IF(OR($E122="",$G122=""),"",IF(AND($E$3=6),'Marks Entry 6th'!BP121,IF(AND($E$3=7),'Marks Entry 7th'!BP121,"")))</f>
        <v/>
      </c>
      <c r="EJ122" s="53" t="str">
        <f>IF(OR($E122="",$G122=""),"",IF(AND($E$3=6),'Marks Entry 6th'!BQ121,IF(AND($E$3=7),'Marks Entry 7th'!BQ121,"")))</f>
        <v/>
      </c>
      <c r="EK122" s="53" t="str">
        <f>IF(OR($E122="",$G122=""),"",IF(AND($E$3=6),'Marks Entry 6th'!BR121,IF(AND($E$3=7),'Marks Entry 7th'!BR121,"")))</f>
        <v/>
      </c>
      <c r="EL122" s="122" t="str">
        <f t="shared" si="166"/>
        <v/>
      </c>
      <c r="EM122" s="123">
        <f t="shared" si="167"/>
        <v>0</v>
      </c>
      <c r="EN122" s="123" t="str">
        <f t="shared" si="168"/>
        <v/>
      </c>
      <c r="EO122" s="123" t="str">
        <f t="shared" si="169"/>
        <v/>
      </c>
      <c r="EP122" s="110" t="str">
        <f t="shared" si="170"/>
        <v/>
      </c>
      <c r="EQ122" s="53" t="str">
        <f>IF(OR($E122="",$G122=""),"",IF(AND($E$3=6),'Marks Entry 6th'!BS121,IF(AND($E$3=7),'Marks Entry 7th'!BS121,"")))</f>
        <v/>
      </c>
      <c r="ER122" s="53" t="str">
        <f>IF(OR($E122="",$G122=""),"",IF(AND($E$3=6),'Marks Entry 6th'!BT121,IF(AND($E$3=7),'Marks Entry 7th'!BT121,"")))</f>
        <v/>
      </c>
      <c r="ES122" s="53" t="str">
        <f>IF(OR($E122="",$G122=""),"",IF(AND($E$3=6),'Marks Entry 6th'!BU121,IF(AND($E$3=7),'Marks Entry 7th'!BU121,"")))</f>
        <v/>
      </c>
      <c r="ET122" s="53" t="str">
        <f>IF(OR($E122="",$G122=""),"",IF(AND($E$3=6),'Marks Entry 6th'!BV121,IF(AND($E$3=7),'Marks Entry 7th'!BV121,"")))</f>
        <v/>
      </c>
      <c r="EU122" s="53" t="str">
        <f>IF(OR($E122="",$G122=""),"",IF(AND($E$3=6),'Marks Entry 6th'!BW121,IF(AND($E$3=7),'Marks Entry 7th'!BW121,"")))</f>
        <v/>
      </c>
      <c r="EV122" s="122" t="str">
        <f t="shared" si="171"/>
        <v/>
      </c>
      <c r="EW122" s="123">
        <f t="shared" si="172"/>
        <v>0</v>
      </c>
      <c r="EX122" s="123" t="str">
        <f t="shared" si="173"/>
        <v/>
      </c>
      <c r="EY122" s="123" t="str">
        <f t="shared" si="174"/>
        <v/>
      </c>
      <c r="EZ122" s="110" t="str">
        <f t="shared" si="175"/>
        <v/>
      </c>
      <c r="FA122" s="373" t="str">
        <f>IF(OR($E122="",$G122=""),"",IF(AND('Marks Entry 6th'!BX121="",'Marks Entry 7th'!BX121=""),"",IF(AND($E$3=6),'Marks Entry 6th'!BX121,IF(AND($E$3=7),'Marks Entry 7th'!BX121,""))))</f>
        <v/>
      </c>
      <c r="FB122" s="373" t="str">
        <f>IF(OR($E122="",$G122=""),"",IF(AND('Marks Entry 6th'!BY121="",'Marks Entry 7th'!BY121=""),"",IF(AND($E$3=6),'Marks Entry 6th'!BY121,IF(AND($E$3=7),'Marks Entry 7th'!BY121,""))))</f>
        <v/>
      </c>
      <c r="FC122" s="374" t="str">
        <f t="shared" si="176"/>
        <v/>
      </c>
      <c r="FD122" s="110" t="str">
        <f t="shared" si="177"/>
        <v/>
      </c>
      <c r="FE122" s="373" t="str">
        <f>IF(OR($E122="",$G122=""),"",IF(AND('Marks Entry 6th'!BZ121="",'Marks Entry 7th'!BZ121=""),"",IF(AND($E$3=6),'Marks Entry 6th'!BZ121,IF(AND($E$3=7),'Marks Entry 7th'!BZ121,""))))</f>
        <v/>
      </c>
      <c r="FF122" s="373" t="str">
        <f>IF(OR($E122="",$G122=""),"",IF(AND('Marks Entry 6th'!CA121="",'Marks Entry 7th'!CA121=""),"",IF(AND($E$3=6),'Marks Entry 6th'!CA121,IF(AND($E$3=7),'Marks Entry 7th'!CA121,""))))</f>
        <v/>
      </c>
      <c r="FG122" s="374" t="str">
        <f t="shared" si="178"/>
        <v/>
      </c>
      <c r="FH122" s="110" t="str">
        <f t="shared" si="179"/>
        <v/>
      </c>
      <c r="FI122" s="79" t="str">
        <f t="shared" si="180"/>
        <v/>
      </c>
      <c r="FJ122" s="335" t="str">
        <f t="shared" si="181"/>
        <v/>
      </c>
      <c r="FK122" s="85" t="str">
        <f t="shared" si="182"/>
        <v/>
      </c>
      <c r="FL122" s="226" t="str">
        <f t="shared" si="183"/>
        <v/>
      </c>
      <c r="FM122" s="86" t="str">
        <f t="shared" si="184"/>
        <v/>
      </c>
      <c r="FN122" s="334" t="str">
        <f>IFERROR(IF(B122="NSO","NSO",IF(OR(D122="",G122="",F122=""),"",IF(AND(FJ122&gt;=36,'Master sheet'!$D$11="Hindi"),"कक्षा क्रमोन्नत",IF(AND(FJ122&gt;=36,'Master sheet'!$D$11="English"),"Promoted",IF(AND(FJ122&lt;36,'Master sheet'!$D$11="Hindi"),"पुनः परीक्षा","Re-Exam"))))),"")</f>
        <v/>
      </c>
      <c r="FO122" s="54" t="str">
        <f>IF(OR($E122="",$G122=""),"",IF(AND($E$3=6,'Marks Entry 6th'!CB121=""),"",IF(AND($E$3=7,'Marks Entry 7th'!CB121=""),"",IF(AND($E$3=6),'Marks Entry 6th'!CB121,IF(AND($E$3=7),'Marks Entry 7th'!CB121,"")))))</f>
        <v/>
      </c>
      <c r="FP122" s="54" t="str">
        <f>IF(OR($E122="",$G122=""),"",IF(AND($E$3=6,'Marks Entry 6th'!CC121=""),"",IF(AND($E$3=7,'Marks Entry 7th'!CC121=""),"",IF(AND($E$3=6),'Marks Entry 6th'!CC121,IF(AND($E$3=7),'Marks Entry 7th'!CC121,"")))))</f>
        <v/>
      </c>
      <c r="FQ122" s="55"/>
      <c r="FY122" s="57">
        <f>IF(AND($E$3=6),'Marks Entry 6th'!I121,IF(AND($E$3=7),'Marks Entry 7th'!I121,""))</f>
        <v>0</v>
      </c>
      <c r="FZ122" s="57">
        <f t="shared" si="185"/>
        <v>0</v>
      </c>
    </row>
    <row r="123" spans="1:182" ht="18.95" customHeight="1">
      <c r="A123" s="69">
        <v>116</v>
      </c>
      <c r="B123" s="69" t="str">
        <f>IF(OR(FY123=0,FY123=""),"",IF(AND($E$3=6),'Marks Entry 6th'!I122,IF(AND($E$3=7),'Marks Entry 7th'!I122,"")))</f>
        <v/>
      </c>
      <c r="C123" s="70" t="str">
        <f>IF(OR(B123=0,B123=""),"",IF(AND($E$3=6,'Marks Entry 6th'!B122=""),"",IF(AND($E$3=7,'Marks Entry 7th'!B122=""),"",IF(AND($E$3=6,'Marks Entry 6th'!B122),'Marks Entry 6th'!B122,IF(AND($E$3=7),'Marks Entry 7th'!B122,"")))))</f>
        <v/>
      </c>
      <c r="D123" s="70" t="str">
        <f>IF(OR(B123=0,B123=""),"",IF(AND($E$3=6,'Marks Entry 6th'!C122=""),"",IF(AND($E$3=7,'Marks Entry 7th'!C122=""),"",IF(AND($E$3=6),'Marks Entry 6th'!C122,IF(AND($E$3=7),'Marks Entry 7th'!C122,"")))))</f>
        <v/>
      </c>
      <c r="E123" s="307" t="str">
        <f>IF(OR(B123=0,B123=""),"",IF(AND($E$3=6,'Marks Entry 6th'!E122=""),"",IF(AND($E$3=7,'Marks Entry 7th'!E122=""),"",IF(AND($E$3=6),'Marks Entry 6th'!E122,IF(AND($E$3=7),'Marks Entry 7th'!E122,"")))))</f>
        <v/>
      </c>
      <c r="F123" s="70" t="str">
        <f>IF(OR(B123=0,B123=""),"",IF(AND($E$3=6,'Marks Entry 6th'!D122=""),"",IF(AND($E$3=7,'Marks Entry 7th'!D122=""),"",IF(AND($E$3=6),'Marks Entry 6th'!D122,IF(AND($E$3=7),'Marks Entry 7th'!D122,"")))))</f>
        <v/>
      </c>
      <c r="G123" s="306" t="str">
        <f>IF(OR(B123=0,B123=""),"",IF(AND($E$3=6,'Marks Entry 6th'!F122=""),"",IF(AND($E$3=7,'Marks Entry 7th'!F122=""),"",IF(AND($E$3=6),UPPER('Marks Entry 6th'!F122),IF(AND($E$3=7),UPPER('Marks Entry 7th'!F122),"")))))</f>
        <v/>
      </c>
      <c r="H123" s="306" t="str">
        <f>IF(OR(B123=0,B123=""),"",IF(AND($E$3=6,'Marks Entry 6th'!G122=""),"",IF(AND($E$3=7,'Marks Entry 7th'!G122=""),"",IF(AND($E$3=6),UPPER('Marks Entry 6th'!G122),IF(AND($E$3=7),UPPER('Marks Entry 7th'!G122),"")))))</f>
        <v/>
      </c>
      <c r="I123" s="306" t="str">
        <f>IF(OR(B123=0,B123=""),"",IF(AND($E$3=6,'Marks Entry 6th'!H122=""),"",IF(AND($E$3=7,'Marks Entry 7th'!H122=""),"",IF(AND($E$3=6),UPPER('Marks Entry 6th'!H122),IF(AND($E$3=7),UPPER('Marks Entry 7th'!H122),"")))))</f>
        <v/>
      </c>
      <c r="J123" s="65" t="str">
        <f>IF(OR(B123=0,B123=""),"",IF(AND($E$3=6,'Marks Entry 6th'!J122=""),"",IF(AND($E$3=7,'Marks Entry 7th'!J122=""),"",IF(AND($E$3=6),'Marks Entry 6th'!J122,IF(AND($E$3=7),'Marks Entry 7th'!J122,"")))))</f>
        <v/>
      </c>
      <c r="K123" s="65" t="str">
        <f>IF(OR(B123=0,B123=""),"",IF(AND($E$3=6,'Marks Entry 6th'!K122=""),"",IF(AND($E$3=7,'Marks Entry 7th'!K122=""),"",IF(AND($E$3=6),'Marks Entry 6th'!K122,IF(AND($E$3=7),'Marks Entry 7th'!K122,"")))))</f>
        <v/>
      </c>
      <c r="L123" s="121" t="str">
        <f>IF(OR($E123="",$G123=""),"",IF(AND($E$3=6),'Marks Entry 6th'!L122,IF(AND($E$3=7),'Marks Entry 7th'!L122,"")))</f>
        <v/>
      </c>
      <c r="M123" s="121" t="str">
        <f>IF(OR($E123="",$G123=""),"",IF(AND($E$3=6),'Marks Entry 6th'!M122,IF(AND($E$3=7),'Marks Entry 7th'!M122,"")))</f>
        <v/>
      </c>
      <c r="N123" s="121" t="str">
        <f>IF(OR($E123="",$G123=""),"",IF(AND($E$3=6),'Marks Entry 6th'!N122,IF(AND($E$3=7),'Marks Entry 7th'!N122,"")))</f>
        <v/>
      </c>
      <c r="O123" s="121" t="str">
        <f>IF(OR($E123="",$G123=""),"",IF(AND($E$3=6),'Marks Entry 6th'!O122,IF(AND($E$3=7),'Marks Entry 7th'!O122,"")))</f>
        <v/>
      </c>
      <c r="P123" s="63" t="str">
        <f t="shared" si="95"/>
        <v/>
      </c>
      <c r="Q123" s="121" t="str">
        <f>IF(OR($E123="",$G123=""),"",IF(AND($E$3=6),'Marks Entry 6th'!P122,IF(AND($E$3=7),'Marks Entry 7th'!P122,"")))</f>
        <v/>
      </c>
      <c r="R123" s="121" t="str">
        <f>IF(OR($E123="",$G123=""),"",IF(AND($E$3=6),'Marks Entry 6th'!Q122,IF(AND($E$3=7),'Marks Entry 7th'!Q122,"")))</f>
        <v/>
      </c>
      <c r="S123" s="66" t="str">
        <f t="shared" si="96"/>
        <v/>
      </c>
      <c r="T123" s="63">
        <f t="shared" si="97"/>
        <v>0</v>
      </c>
      <c r="U123" s="68" t="str">
        <f>IF(OR($E123="",$G123=""),"",IF(AND($E$3=6),'Marks Entry 6th'!R122,IF(AND($E$3=7),'Marks Entry 7th'!R122,"")))</f>
        <v/>
      </c>
      <c r="V123" s="68" t="str">
        <f>IF(OR($E123="",$G123=""),"",IF(AND($E$3=6),'Marks Entry 6th'!S122,IF(AND($E$3=7),'Marks Entry 7th'!S122,"")))</f>
        <v/>
      </c>
      <c r="W123" s="67" t="str">
        <f t="shared" si="98"/>
        <v/>
      </c>
      <c r="X123" s="63" t="str">
        <f t="shared" si="99"/>
        <v/>
      </c>
      <c r="Y123" s="109">
        <f t="shared" si="100"/>
        <v>0</v>
      </c>
      <c r="Z123" s="109" t="str">
        <f t="shared" si="101"/>
        <v/>
      </c>
      <c r="AA123" s="109" t="str">
        <f t="shared" si="102"/>
        <v/>
      </c>
      <c r="AB123" s="109" t="str">
        <f t="shared" si="103"/>
        <v/>
      </c>
      <c r="AC123" s="109" t="str">
        <f t="shared" si="104"/>
        <v/>
      </c>
      <c r="AD123" s="111" t="str">
        <f t="shared" si="105"/>
        <v/>
      </c>
      <c r="AE123" s="121" t="str">
        <f>IF(OR($E123="",$G123=""),"",IF(AND($E$3=6),'Marks Entry 6th'!T122,IF(AND($E$3=7),'Marks Entry 7th'!T122,"")))</f>
        <v/>
      </c>
      <c r="AF123" s="121" t="str">
        <f>IF(OR($E123="",$G123=""),"",IF(AND($E$3=6),'Marks Entry 6th'!U122,IF(AND($E$3=7),'Marks Entry 7th'!U122,"")))</f>
        <v/>
      </c>
      <c r="AG123" s="121" t="str">
        <f>IF(OR($E123="",$G123=""),"",IF(AND($E$3=6),'Marks Entry 6th'!V122,IF(AND($E$3=7),'Marks Entry 7th'!V122,"")))</f>
        <v/>
      </c>
      <c r="AH123" s="121" t="str">
        <f>IF(OR($E123="",$G123=""),"",IF(AND($E$3=6),'Marks Entry 6th'!W122,IF(AND($E$3=7),'Marks Entry 7th'!W122,"")))</f>
        <v/>
      </c>
      <c r="AI123" s="63" t="str">
        <f t="shared" si="106"/>
        <v/>
      </c>
      <c r="AJ123" s="121" t="str">
        <f>IF(OR($E123="",$G123=""),"",IF(AND($E$3=6),'Marks Entry 6th'!X122,IF(AND($E$3=7),'Marks Entry 7th'!X122,"")))</f>
        <v/>
      </c>
      <c r="AK123" s="121" t="str">
        <f>IF(OR($E123="",$G123=""),"",IF(AND($E$3=6),'Marks Entry 6th'!Y122,IF(AND($E$3=7),'Marks Entry 7th'!Y122,"")))</f>
        <v/>
      </c>
      <c r="AL123" s="66" t="str">
        <f t="shared" si="107"/>
        <v/>
      </c>
      <c r="AM123" s="63">
        <f t="shared" si="108"/>
        <v>0</v>
      </c>
      <c r="AN123" s="68" t="str">
        <f>IF(OR($E123="",$G123=""),"",IF(AND($E$3=6),'Marks Entry 6th'!Z122,IF(AND($E$3=7),'Marks Entry 7th'!Z122,"")))</f>
        <v/>
      </c>
      <c r="AO123" s="68" t="str">
        <f>IF(OR($E123="",$G123=""),"",IF(AND($E$3=6),'Marks Entry 6th'!AA122,IF(AND($E$3=7),'Marks Entry 7th'!AA122,"")))</f>
        <v/>
      </c>
      <c r="AP123" s="66" t="str">
        <f t="shared" si="109"/>
        <v/>
      </c>
      <c r="AQ123" s="63" t="str">
        <f t="shared" si="110"/>
        <v/>
      </c>
      <c r="AR123" s="109">
        <f t="shared" si="111"/>
        <v>0</v>
      </c>
      <c r="AS123" s="109" t="str">
        <f t="shared" si="112"/>
        <v/>
      </c>
      <c r="AT123" s="109" t="str">
        <f t="shared" si="113"/>
        <v/>
      </c>
      <c r="AU123" s="109" t="str">
        <f t="shared" si="114"/>
        <v/>
      </c>
      <c r="AV123" s="109" t="str">
        <f t="shared" si="115"/>
        <v/>
      </c>
      <c r="AW123" s="111" t="str">
        <f t="shared" si="116"/>
        <v/>
      </c>
      <c r="AX123" s="314" t="str">
        <f>IF(OR($E123="",$G123=""),"",IF(AND($E$3=6),'Marks Entry 6th'!AB122,IF(AND($E$3=7),'Marks Entry 7th'!AB122,"")))</f>
        <v/>
      </c>
      <c r="AY123" s="121" t="str">
        <f>IF(OR($E123="",$G123=""),"",IF(AND($E$3=6),'Marks Entry 6th'!AC122,IF(AND($E$3=7),'Marks Entry 7th'!AC122,"")))</f>
        <v/>
      </c>
      <c r="AZ123" s="121" t="str">
        <f>IF(OR($E123="",$G123=""),"",IF(AND($E$3=6),'Marks Entry 6th'!AD122,IF(AND($E$3=7),'Marks Entry 7th'!AD122,"")))</f>
        <v/>
      </c>
      <c r="BA123" s="121" t="str">
        <f>IF(OR($E123="",$G123=""),"",IF(AND($E$3=6),'Marks Entry 6th'!AE122,IF(AND($E$3=7),'Marks Entry 7th'!AE122,"")))</f>
        <v/>
      </c>
      <c r="BB123" s="121" t="str">
        <f>IF(OR($E123="",$G123=""),"",IF(AND($E$3=6),'Marks Entry 6th'!AF122,IF(AND($E$3=7),'Marks Entry 7th'!AF122,"")))</f>
        <v/>
      </c>
      <c r="BC123" s="63" t="str">
        <f t="shared" si="117"/>
        <v/>
      </c>
      <c r="BD123" s="121" t="str">
        <f>IF(OR($E123="",$G123=""),"",IF(AND($E$3=6),'Marks Entry 6th'!AG122,IF(AND($E$3=7),'Marks Entry 7th'!AG122,"")))</f>
        <v/>
      </c>
      <c r="BE123" s="121" t="str">
        <f>IF(OR($E123="",$G123=""),"",IF(AND($E$3=6),'Marks Entry 6th'!AH122,IF(AND($E$3=7),'Marks Entry 7th'!AH122,"")))</f>
        <v/>
      </c>
      <c r="BF123" s="66" t="str">
        <f t="shared" si="118"/>
        <v/>
      </c>
      <c r="BG123" s="63">
        <f t="shared" si="119"/>
        <v>0</v>
      </c>
      <c r="BH123" s="68" t="str">
        <f>IF(OR($E123="",$G123=""),"",IF(AND($E$3=6),'Marks Entry 6th'!AI122,IF(AND($E$3=7),'Marks Entry 7th'!AI122,"")))</f>
        <v/>
      </c>
      <c r="BI123" s="68" t="str">
        <f>IF(OR($E123="",$G123=""),"",IF(AND($E$3=6),'Marks Entry 6th'!AJ122,IF(AND($E$3=7),'Marks Entry 7th'!AJ122,"")))</f>
        <v/>
      </c>
      <c r="BJ123" s="66" t="str">
        <f t="shared" si="120"/>
        <v/>
      </c>
      <c r="BK123" s="63" t="str">
        <f t="shared" si="121"/>
        <v/>
      </c>
      <c r="BL123" s="109">
        <f t="shared" si="122"/>
        <v>0</v>
      </c>
      <c r="BM123" s="109" t="str">
        <f t="shared" si="123"/>
        <v/>
      </c>
      <c r="BN123" s="109" t="str">
        <f t="shared" si="124"/>
        <v/>
      </c>
      <c r="BO123" s="109" t="str">
        <f t="shared" si="125"/>
        <v/>
      </c>
      <c r="BP123" s="109" t="str">
        <f t="shared" si="126"/>
        <v/>
      </c>
      <c r="BQ123" s="111" t="str">
        <f t="shared" si="127"/>
        <v/>
      </c>
      <c r="BR123" s="121" t="str">
        <f>IF(OR($E123="",$G123=""),"",IF(AND($E$3=6),'Marks Entry 6th'!AK122,IF(AND($E$3=7),'Marks Entry 7th'!AK122,"")))</f>
        <v/>
      </c>
      <c r="BS123" s="121" t="str">
        <f>IF(OR($E123="",$G123=""),"",IF(AND($E$3=6),'Marks Entry 6th'!AL122,IF(AND($E$3=7),'Marks Entry 7th'!AL122,"")))</f>
        <v/>
      </c>
      <c r="BT123" s="121" t="str">
        <f>IF(OR($E123="",$G123=""),"",IF(AND($E$3=6),'Marks Entry 6th'!AM122,IF(AND($E$3=7),'Marks Entry 7th'!AM122,"")))</f>
        <v/>
      </c>
      <c r="BU123" s="121" t="str">
        <f>IF(OR($E123="",$G123=""),"",IF(AND($E$3=6),'Marks Entry 6th'!AN122,IF(AND($E$3=7),'Marks Entry 7th'!AN122,"")))</f>
        <v/>
      </c>
      <c r="BV123" s="63" t="str">
        <f t="shared" si="128"/>
        <v/>
      </c>
      <c r="BW123" s="121" t="str">
        <f>IF(OR($E123="",$G123=""),"",IF(AND($E$3=6),'Marks Entry 6th'!AO122,IF(AND($E$3=7),'Marks Entry 7th'!AO122,"")))</f>
        <v/>
      </c>
      <c r="BX123" s="121" t="str">
        <f>IF(OR($E123="",$G123=""),"",IF(AND($E$3=6),'Marks Entry 6th'!AP122,IF(AND($E$3=7),'Marks Entry 7th'!AP122,"")))</f>
        <v/>
      </c>
      <c r="BY123" s="66" t="str">
        <f t="shared" si="129"/>
        <v/>
      </c>
      <c r="BZ123" s="63">
        <f t="shared" si="130"/>
        <v>0</v>
      </c>
      <c r="CA123" s="68" t="str">
        <f>IF(OR($E123="",$G123=""),"",IF(AND($E$3=6),'Marks Entry 6th'!AQ122,IF(AND($E$3=7),'Marks Entry 7th'!AQ122,"")))</f>
        <v/>
      </c>
      <c r="CB123" s="68" t="str">
        <f>IF(OR($E123="",$G123=""),"",IF(AND($E$3=6),'Marks Entry 6th'!AR122,IF(AND($E$3=7),'Marks Entry 7th'!AR122,"")))</f>
        <v/>
      </c>
      <c r="CC123" s="66" t="str">
        <f t="shared" si="131"/>
        <v/>
      </c>
      <c r="CD123" s="63" t="str">
        <f t="shared" si="132"/>
        <v/>
      </c>
      <c r="CE123" s="109">
        <f t="shared" si="133"/>
        <v>0</v>
      </c>
      <c r="CF123" s="109" t="str">
        <f t="shared" si="134"/>
        <v/>
      </c>
      <c r="CG123" s="109" t="str">
        <f t="shared" si="135"/>
        <v/>
      </c>
      <c r="CH123" s="109" t="str">
        <f t="shared" si="136"/>
        <v/>
      </c>
      <c r="CI123" s="109" t="str">
        <f t="shared" si="137"/>
        <v/>
      </c>
      <c r="CJ123" s="111" t="str">
        <f t="shared" si="138"/>
        <v/>
      </c>
      <c r="CK123" s="121" t="str">
        <f>IF(OR($E123="",$G123=""),"",IF(AND($E$3=6),'Marks Entry 6th'!AS122,IF(AND($E$3=7),'Marks Entry 7th'!AS122,"")))</f>
        <v/>
      </c>
      <c r="CL123" s="121" t="str">
        <f>IF(OR($E123="",$G123=""),"",IF(AND($E$3=6),'Marks Entry 6th'!AT122,IF(AND($E$3=7),'Marks Entry 7th'!AT122,"")))</f>
        <v/>
      </c>
      <c r="CM123" s="121" t="str">
        <f>IF(OR($E123="",$G123=""),"",IF(AND($E$3=6),'Marks Entry 6th'!AU122,IF(AND($E$3=7),'Marks Entry 7th'!AU122,"")))</f>
        <v/>
      </c>
      <c r="CN123" s="121" t="str">
        <f>IF(OR($E123="",$G123=""),"",IF(AND($E$3=6),'Marks Entry 6th'!AV122,IF(AND($E$3=7),'Marks Entry 7th'!AV122,"")))</f>
        <v/>
      </c>
      <c r="CO123" s="63" t="str">
        <f t="shared" si="139"/>
        <v/>
      </c>
      <c r="CP123" s="121" t="str">
        <f>IF(OR($E123="",$G123=""),"",IF(AND($E$3=6),'Marks Entry 6th'!AW122,IF(AND($E$3=7),'Marks Entry 7th'!AW122,"")))</f>
        <v/>
      </c>
      <c r="CQ123" s="121" t="str">
        <f>IF(OR($E123="",$G123=""),"",IF(AND($E$3=6),'Marks Entry 6th'!AX122,IF(AND($E$3=7),'Marks Entry 7th'!AX122,"")))</f>
        <v/>
      </c>
      <c r="CR123" s="66" t="str">
        <f t="shared" si="140"/>
        <v/>
      </c>
      <c r="CS123" s="63">
        <f t="shared" si="141"/>
        <v>0</v>
      </c>
      <c r="CT123" s="68" t="str">
        <f>IF(OR($E123="",$G123=""),"",IF(AND($E$3=6),'Marks Entry 6th'!AY122,IF(AND($E$3=7),'Marks Entry 7th'!AY122,"")))</f>
        <v/>
      </c>
      <c r="CU123" s="68" t="str">
        <f>IF(OR($E123="",$G123=""),"",IF(AND($E$3=6),'Marks Entry 6th'!AZ122,IF(AND($E$3=7),'Marks Entry 7th'!AZ122,"")))</f>
        <v/>
      </c>
      <c r="CV123" s="66" t="str">
        <f t="shared" si="142"/>
        <v/>
      </c>
      <c r="CW123" s="63" t="str">
        <f t="shared" si="143"/>
        <v/>
      </c>
      <c r="CX123" s="109">
        <f t="shared" si="144"/>
        <v>0</v>
      </c>
      <c r="CY123" s="109" t="str">
        <f t="shared" si="145"/>
        <v/>
      </c>
      <c r="CZ123" s="109" t="str">
        <f t="shared" si="146"/>
        <v/>
      </c>
      <c r="DA123" s="109" t="str">
        <f t="shared" si="147"/>
        <v/>
      </c>
      <c r="DB123" s="109" t="str">
        <f t="shared" si="148"/>
        <v/>
      </c>
      <c r="DC123" s="111" t="str">
        <f t="shared" si="149"/>
        <v/>
      </c>
      <c r="DD123" s="121" t="str">
        <f>IF(OR($E123="",$G123=""),"",IF(AND($E$3=6),'Marks Entry 6th'!BA122,IF(AND($E$3=7),'Marks Entry 7th'!BA122,"")))</f>
        <v/>
      </c>
      <c r="DE123" s="121" t="str">
        <f>IF(OR($E123="",$G123=""),"",IF(AND($E$3=6),'Marks Entry 6th'!BB122,IF(AND($E$3=7),'Marks Entry 7th'!BB122,"")))</f>
        <v/>
      </c>
      <c r="DF123" s="121" t="str">
        <f>IF(OR($E123="",$G123=""),"",IF(AND($E$3=6),'Marks Entry 6th'!BC122,IF(AND($E$3=7),'Marks Entry 7th'!BC122,"")))</f>
        <v/>
      </c>
      <c r="DG123" s="121" t="str">
        <f>IF(OR($E123="",$G123=""),"",IF(AND($E$3=6),'Marks Entry 6th'!BD122,IF(AND($E$3=7),'Marks Entry 7th'!BD122,"")))</f>
        <v/>
      </c>
      <c r="DH123" s="63" t="str">
        <f t="shared" si="150"/>
        <v/>
      </c>
      <c r="DI123" s="121" t="str">
        <f>IF(OR($E123="",$G123=""),"",IF(AND($E$3=6),'Marks Entry 6th'!BE122,IF(AND($E$3=7),'Marks Entry 7th'!BE122,"")))</f>
        <v/>
      </c>
      <c r="DJ123" s="121" t="str">
        <f>IF(OR($E123="",$G123=""),"",IF(AND($E$3=6),'Marks Entry 6th'!BF122,IF(AND($E$3=7),'Marks Entry 7th'!BF122,"")))</f>
        <v/>
      </c>
      <c r="DK123" s="66" t="str">
        <f t="shared" si="151"/>
        <v/>
      </c>
      <c r="DL123" s="63">
        <f t="shared" si="152"/>
        <v>0</v>
      </c>
      <c r="DM123" s="68" t="str">
        <f>IF(OR($E123="",$G123=""),"",IF(AND($E$3=6),'Marks Entry 6th'!BG122,IF(AND($E$3=7),'Marks Entry 7th'!BG122,"")))</f>
        <v/>
      </c>
      <c r="DN123" s="68" t="str">
        <f>IF(OR($E123="",$G123=""),"",IF(AND($E$3=6),'Marks Entry 6th'!BH122,IF(AND($E$3=7),'Marks Entry 7th'!BH122,"")))</f>
        <v/>
      </c>
      <c r="DO123" s="66" t="str">
        <f t="shared" si="153"/>
        <v/>
      </c>
      <c r="DP123" s="63" t="str">
        <f t="shared" si="154"/>
        <v/>
      </c>
      <c r="DQ123" s="109">
        <f t="shared" si="155"/>
        <v>0</v>
      </c>
      <c r="DR123" s="109" t="str">
        <f t="shared" si="156"/>
        <v/>
      </c>
      <c r="DS123" s="109" t="str">
        <f t="shared" si="157"/>
        <v/>
      </c>
      <c r="DT123" s="109" t="str">
        <f t="shared" si="158"/>
        <v/>
      </c>
      <c r="DU123" s="109" t="str">
        <f t="shared" si="159"/>
        <v/>
      </c>
      <c r="DV123" s="111" t="str">
        <f t="shared" si="160"/>
        <v/>
      </c>
      <c r="DW123" s="53" t="str">
        <f>IF(OR($E123="",$G123=""),"",IF(AND($E$3=6),'Marks Entry 6th'!BI122,IF(AND($E$3=7),'Marks Entry 7th'!BI122,"")))</f>
        <v/>
      </c>
      <c r="DX123" s="53" t="str">
        <f>IF(OR($E123="",$G123=""),"",IF(AND($E$3=6),'Marks Entry 6th'!BJ122,IF(AND($E$3=7),'Marks Entry 7th'!BJ122,"")))</f>
        <v/>
      </c>
      <c r="DY123" s="53" t="str">
        <f>IF(OR($E123="",$G123=""),"",IF(AND($E$3=6),'Marks Entry 6th'!BK122,IF(AND($E$3=7),'Marks Entry 7th'!BK122,"")))</f>
        <v/>
      </c>
      <c r="DZ123" s="53" t="str">
        <f>IF(OR($E123="",$G123=""),"",IF(AND($E$3=6),'Marks Entry 6th'!BL122,IF(AND($E$3=7),'Marks Entry 7th'!BL122,"")))</f>
        <v/>
      </c>
      <c r="EA123" s="53" t="str">
        <f>IF(OR($E123="",$G123=""),"",IF(AND($E$3=6),'Marks Entry 6th'!BM122,IF(AND($E$3=7),'Marks Entry 7th'!BM122,"")))</f>
        <v/>
      </c>
      <c r="EB123" s="122" t="str">
        <f t="shared" si="161"/>
        <v/>
      </c>
      <c r="EC123" s="123">
        <f t="shared" si="162"/>
        <v>0</v>
      </c>
      <c r="ED123" s="123" t="str">
        <f t="shared" si="163"/>
        <v/>
      </c>
      <c r="EE123" s="123" t="str">
        <f t="shared" si="164"/>
        <v/>
      </c>
      <c r="EF123" s="110" t="str">
        <f t="shared" si="165"/>
        <v/>
      </c>
      <c r="EG123" s="53" t="str">
        <f>IF(OR($E123="",$G123=""),"",IF(AND($E$3=6),'Marks Entry 6th'!BN122,IF(AND($E$3=7),'Marks Entry 7th'!BN122,"")))</f>
        <v/>
      </c>
      <c r="EH123" s="53" t="str">
        <f>IF(OR($E123="",$G123=""),"",IF(AND($E$3=6),'Marks Entry 6th'!BO122,IF(AND($E$3=7),'Marks Entry 7th'!BO122,"")))</f>
        <v/>
      </c>
      <c r="EI123" s="53" t="str">
        <f>IF(OR($E123="",$G123=""),"",IF(AND($E$3=6),'Marks Entry 6th'!BP122,IF(AND($E$3=7),'Marks Entry 7th'!BP122,"")))</f>
        <v/>
      </c>
      <c r="EJ123" s="53" t="str">
        <f>IF(OR($E123="",$G123=""),"",IF(AND($E$3=6),'Marks Entry 6th'!BQ122,IF(AND($E$3=7),'Marks Entry 7th'!BQ122,"")))</f>
        <v/>
      </c>
      <c r="EK123" s="53" t="str">
        <f>IF(OR($E123="",$G123=""),"",IF(AND($E$3=6),'Marks Entry 6th'!BR122,IF(AND($E$3=7),'Marks Entry 7th'!BR122,"")))</f>
        <v/>
      </c>
      <c r="EL123" s="122" t="str">
        <f t="shared" si="166"/>
        <v/>
      </c>
      <c r="EM123" s="123">
        <f t="shared" si="167"/>
        <v>0</v>
      </c>
      <c r="EN123" s="123" t="str">
        <f t="shared" si="168"/>
        <v/>
      </c>
      <c r="EO123" s="123" t="str">
        <f t="shared" si="169"/>
        <v/>
      </c>
      <c r="EP123" s="110" t="str">
        <f t="shared" si="170"/>
        <v/>
      </c>
      <c r="EQ123" s="53" t="str">
        <f>IF(OR($E123="",$G123=""),"",IF(AND($E$3=6),'Marks Entry 6th'!BS122,IF(AND($E$3=7),'Marks Entry 7th'!BS122,"")))</f>
        <v/>
      </c>
      <c r="ER123" s="53" t="str">
        <f>IF(OR($E123="",$G123=""),"",IF(AND($E$3=6),'Marks Entry 6th'!BT122,IF(AND($E$3=7),'Marks Entry 7th'!BT122,"")))</f>
        <v/>
      </c>
      <c r="ES123" s="53" t="str">
        <f>IF(OR($E123="",$G123=""),"",IF(AND($E$3=6),'Marks Entry 6th'!BU122,IF(AND($E$3=7),'Marks Entry 7th'!BU122,"")))</f>
        <v/>
      </c>
      <c r="ET123" s="53" t="str">
        <f>IF(OR($E123="",$G123=""),"",IF(AND($E$3=6),'Marks Entry 6th'!BV122,IF(AND($E$3=7),'Marks Entry 7th'!BV122,"")))</f>
        <v/>
      </c>
      <c r="EU123" s="53" t="str">
        <f>IF(OR($E123="",$G123=""),"",IF(AND($E$3=6),'Marks Entry 6th'!BW122,IF(AND($E$3=7),'Marks Entry 7th'!BW122,"")))</f>
        <v/>
      </c>
      <c r="EV123" s="122" t="str">
        <f t="shared" si="171"/>
        <v/>
      </c>
      <c r="EW123" s="123">
        <f t="shared" si="172"/>
        <v>0</v>
      </c>
      <c r="EX123" s="123" t="str">
        <f t="shared" si="173"/>
        <v/>
      </c>
      <c r="EY123" s="123" t="str">
        <f t="shared" si="174"/>
        <v/>
      </c>
      <c r="EZ123" s="110" t="str">
        <f t="shared" si="175"/>
        <v/>
      </c>
      <c r="FA123" s="373" t="str">
        <f>IF(OR($E123="",$G123=""),"",IF(AND('Marks Entry 6th'!BX122="",'Marks Entry 7th'!BX122=""),"",IF(AND($E$3=6),'Marks Entry 6th'!BX122,IF(AND($E$3=7),'Marks Entry 7th'!BX122,""))))</f>
        <v/>
      </c>
      <c r="FB123" s="373" t="str">
        <f>IF(OR($E123="",$G123=""),"",IF(AND('Marks Entry 6th'!BY122="",'Marks Entry 7th'!BY122=""),"",IF(AND($E$3=6),'Marks Entry 6th'!BY122,IF(AND($E$3=7),'Marks Entry 7th'!BY122,""))))</f>
        <v/>
      </c>
      <c r="FC123" s="374" t="str">
        <f t="shared" si="176"/>
        <v/>
      </c>
      <c r="FD123" s="110" t="str">
        <f t="shared" si="177"/>
        <v/>
      </c>
      <c r="FE123" s="373" t="str">
        <f>IF(OR($E123="",$G123=""),"",IF(AND('Marks Entry 6th'!BZ122="",'Marks Entry 7th'!BZ122=""),"",IF(AND($E$3=6),'Marks Entry 6th'!BZ122,IF(AND($E$3=7),'Marks Entry 7th'!BZ122,""))))</f>
        <v/>
      </c>
      <c r="FF123" s="373" t="str">
        <f>IF(OR($E123="",$G123=""),"",IF(AND('Marks Entry 6th'!CA122="",'Marks Entry 7th'!CA122=""),"",IF(AND($E$3=6),'Marks Entry 6th'!CA122,IF(AND($E$3=7),'Marks Entry 7th'!CA122,""))))</f>
        <v/>
      </c>
      <c r="FG123" s="374" t="str">
        <f t="shared" si="178"/>
        <v/>
      </c>
      <c r="FH123" s="110" t="str">
        <f t="shared" si="179"/>
        <v/>
      </c>
      <c r="FI123" s="79" t="str">
        <f t="shared" si="180"/>
        <v/>
      </c>
      <c r="FJ123" s="335" t="str">
        <f t="shared" si="181"/>
        <v/>
      </c>
      <c r="FK123" s="85" t="str">
        <f t="shared" si="182"/>
        <v/>
      </c>
      <c r="FL123" s="226" t="str">
        <f t="shared" si="183"/>
        <v/>
      </c>
      <c r="FM123" s="86" t="str">
        <f t="shared" si="184"/>
        <v/>
      </c>
      <c r="FN123" s="334" t="str">
        <f>IFERROR(IF(B123="NSO","NSO",IF(OR(D123="",G123="",F123=""),"",IF(AND(FJ123&gt;=36,'Master sheet'!$D$11="Hindi"),"कक्षा क्रमोन्नत",IF(AND(FJ123&gt;=36,'Master sheet'!$D$11="English"),"Promoted",IF(AND(FJ123&lt;36,'Master sheet'!$D$11="Hindi"),"पुनः परीक्षा","Re-Exam"))))),"")</f>
        <v/>
      </c>
      <c r="FO123" s="54" t="str">
        <f>IF(OR($E123="",$G123=""),"",IF(AND($E$3=6,'Marks Entry 6th'!CB122=""),"",IF(AND($E$3=7,'Marks Entry 7th'!CB122=""),"",IF(AND($E$3=6),'Marks Entry 6th'!CB122,IF(AND($E$3=7),'Marks Entry 7th'!CB122,"")))))</f>
        <v/>
      </c>
      <c r="FP123" s="54" t="str">
        <f>IF(OR($E123="",$G123=""),"",IF(AND($E$3=6,'Marks Entry 6th'!CC122=""),"",IF(AND($E$3=7,'Marks Entry 7th'!CC122=""),"",IF(AND($E$3=6),'Marks Entry 6th'!CC122,IF(AND($E$3=7),'Marks Entry 7th'!CC122,"")))))</f>
        <v/>
      </c>
      <c r="FQ123" s="55"/>
      <c r="FY123" s="57">
        <f>IF(AND($E$3=6),'Marks Entry 6th'!I122,IF(AND($E$3=7),'Marks Entry 7th'!I122,""))</f>
        <v>0</v>
      </c>
      <c r="FZ123" s="57">
        <f t="shared" si="185"/>
        <v>0</v>
      </c>
    </row>
    <row r="124" spans="1:182" ht="18.95" customHeight="1">
      <c r="A124" s="69">
        <v>117</v>
      </c>
      <c r="B124" s="69" t="str">
        <f>IF(OR(FY124=0,FY124=""),"",IF(AND($E$3=6),'Marks Entry 6th'!I123,IF(AND($E$3=7),'Marks Entry 7th'!I123,"")))</f>
        <v/>
      </c>
      <c r="C124" s="70" t="str">
        <f>IF(OR(B124=0,B124=""),"",IF(AND($E$3=6,'Marks Entry 6th'!B123=""),"",IF(AND($E$3=7,'Marks Entry 7th'!B123=""),"",IF(AND($E$3=6,'Marks Entry 6th'!B123),'Marks Entry 6th'!B123,IF(AND($E$3=7),'Marks Entry 7th'!B123,"")))))</f>
        <v/>
      </c>
      <c r="D124" s="70" t="str">
        <f>IF(OR(B124=0,B124=""),"",IF(AND($E$3=6,'Marks Entry 6th'!C123=""),"",IF(AND($E$3=7,'Marks Entry 7th'!C123=""),"",IF(AND($E$3=6),'Marks Entry 6th'!C123,IF(AND($E$3=7),'Marks Entry 7th'!C123,"")))))</f>
        <v/>
      </c>
      <c r="E124" s="307" t="str">
        <f>IF(OR(B124=0,B124=""),"",IF(AND($E$3=6,'Marks Entry 6th'!E123=""),"",IF(AND($E$3=7,'Marks Entry 7th'!E123=""),"",IF(AND($E$3=6),'Marks Entry 6th'!E123,IF(AND($E$3=7),'Marks Entry 7th'!E123,"")))))</f>
        <v/>
      </c>
      <c r="F124" s="70" t="str">
        <f>IF(OR(B124=0,B124=""),"",IF(AND($E$3=6,'Marks Entry 6th'!D123=""),"",IF(AND($E$3=7,'Marks Entry 7th'!D123=""),"",IF(AND($E$3=6),'Marks Entry 6th'!D123,IF(AND($E$3=7),'Marks Entry 7th'!D123,"")))))</f>
        <v/>
      </c>
      <c r="G124" s="306" t="str">
        <f>IF(OR(B124=0,B124=""),"",IF(AND($E$3=6,'Marks Entry 6th'!F123=""),"",IF(AND($E$3=7,'Marks Entry 7th'!F123=""),"",IF(AND($E$3=6),UPPER('Marks Entry 6th'!F123),IF(AND($E$3=7),UPPER('Marks Entry 7th'!F123),"")))))</f>
        <v/>
      </c>
      <c r="H124" s="306" t="str">
        <f>IF(OR(B124=0,B124=""),"",IF(AND($E$3=6,'Marks Entry 6th'!G123=""),"",IF(AND($E$3=7,'Marks Entry 7th'!G123=""),"",IF(AND($E$3=6),UPPER('Marks Entry 6th'!G123),IF(AND($E$3=7),UPPER('Marks Entry 7th'!G123),"")))))</f>
        <v/>
      </c>
      <c r="I124" s="306" t="str">
        <f>IF(OR(B124=0,B124=""),"",IF(AND($E$3=6,'Marks Entry 6th'!H123=""),"",IF(AND($E$3=7,'Marks Entry 7th'!H123=""),"",IF(AND($E$3=6),UPPER('Marks Entry 6th'!H123),IF(AND($E$3=7),UPPER('Marks Entry 7th'!H123),"")))))</f>
        <v/>
      </c>
      <c r="J124" s="65" t="str">
        <f>IF(OR(B124=0,B124=""),"",IF(AND($E$3=6,'Marks Entry 6th'!J123=""),"",IF(AND($E$3=7,'Marks Entry 7th'!J123=""),"",IF(AND($E$3=6),'Marks Entry 6th'!J123,IF(AND($E$3=7),'Marks Entry 7th'!J123,"")))))</f>
        <v/>
      </c>
      <c r="K124" s="65" t="str">
        <f>IF(OR(B124=0,B124=""),"",IF(AND($E$3=6,'Marks Entry 6th'!K123=""),"",IF(AND($E$3=7,'Marks Entry 7th'!K123=""),"",IF(AND($E$3=6),'Marks Entry 6th'!K123,IF(AND($E$3=7),'Marks Entry 7th'!K123,"")))))</f>
        <v/>
      </c>
      <c r="L124" s="121" t="str">
        <f>IF(OR($E124="",$G124=""),"",IF(AND($E$3=6),'Marks Entry 6th'!L123,IF(AND($E$3=7),'Marks Entry 7th'!L123,"")))</f>
        <v/>
      </c>
      <c r="M124" s="121" t="str">
        <f>IF(OR($E124="",$G124=""),"",IF(AND($E$3=6),'Marks Entry 6th'!M123,IF(AND($E$3=7),'Marks Entry 7th'!M123,"")))</f>
        <v/>
      </c>
      <c r="N124" s="121" t="str">
        <f>IF(OR($E124="",$G124=""),"",IF(AND($E$3=6),'Marks Entry 6th'!N123,IF(AND($E$3=7),'Marks Entry 7th'!N123,"")))</f>
        <v/>
      </c>
      <c r="O124" s="121" t="str">
        <f>IF(OR($E124="",$G124=""),"",IF(AND($E$3=6),'Marks Entry 6th'!O123,IF(AND($E$3=7),'Marks Entry 7th'!O123,"")))</f>
        <v/>
      </c>
      <c r="P124" s="63" t="str">
        <f t="shared" si="95"/>
        <v/>
      </c>
      <c r="Q124" s="121" t="str">
        <f>IF(OR($E124="",$G124=""),"",IF(AND($E$3=6),'Marks Entry 6th'!P123,IF(AND($E$3=7),'Marks Entry 7th'!P123,"")))</f>
        <v/>
      </c>
      <c r="R124" s="121" t="str">
        <f>IF(OR($E124="",$G124=""),"",IF(AND($E$3=6),'Marks Entry 6th'!Q123,IF(AND($E$3=7),'Marks Entry 7th'!Q123,"")))</f>
        <v/>
      </c>
      <c r="S124" s="66" t="str">
        <f t="shared" si="96"/>
        <v/>
      </c>
      <c r="T124" s="63">
        <f t="shared" si="97"/>
        <v>0</v>
      </c>
      <c r="U124" s="68" t="str">
        <f>IF(OR($E124="",$G124=""),"",IF(AND($E$3=6),'Marks Entry 6th'!R123,IF(AND($E$3=7),'Marks Entry 7th'!R123,"")))</f>
        <v/>
      </c>
      <c r="V124" s="68" t="str">
        <f>IF(OR($E124="",$G124=""),"",IF(AND($E$3=6),'Marks Entry 6th'!S123,IF(AND($E$3=7),'Marks Entry 7th'!S123,"")))</f>
        <v/>
      </c>
      <c r="W124" s="67" t="str">
        <f t="shared" si="98"/>
        <v/>
      </c>
      <c r="X124" s="63" t="str">
        <f t="shared" si="99"/>
        <v/>
      </c>
      <c r="Y124" s="109">
        <f t="shared" si="100"/>
        <v>0</v>
      </c>
      <c r="Z124" s="109" t="str">
        <f t="shared" si="101"/>
        <v/>
      </c>
      <c r="AA124" s="109" t="str">
        <f t="shared" si="102"/>
        <v/>
      </c>
      <c r="AB124" s="109" t="str">
        <f t="shared" si="103"/>
        <v/>
      </c>
      <c r="AC124" s="109" t="str">
        <f t="shared" si="104"/>
        <v/>
      </c>
      <c r="AD124" s="111" t="str">
        <f t="shared" si="105"/>
        <v/>
      </c>
      <c r="AE124" s="121" t="str">
        <f>IF(OR($E124="",$G124=""),"",IF(AND($E$3=6),'Marks Entry 6th'!T123,IF(AND($E$3=7),'Marks Entry 7th'!T123,"")))</f>
        <v/>
      </c>
      <c r="AF124" s="121" t="str">
        <f>IF(OR($E124="",$G124=""),"",IF(AND($E$3=6),'Marks Entry 6th'!U123,IF(AND($E$3=7),'Marks Entry 7th'!U123,"")))</f>
        <v/>
      </c>
      <c r="AG124" s="121" t="str">
        <f>IF(OR($E124="",$G124=""),"",IF(AND($E$3=6),'Marks Entry 6th'!V123,IF(AND($E$3=7),'Marks Entry 7th'!V123,"")))</f>
        <v/>
      </c>
      <c r="AH124" s="121" t="str">
        <f>IF(OR($E124="",$G124=""),"",IF(AND($E$3=6),'Marks Entry 6th'!W123,IF(AND($E$3=7),'Marks Entry 7th'!W123,"")))</f>
        <v/>
      </c>
      <c r="AI124" s="63" t="str">
        <f t="shared" si="106"/>
        <v/>
      </c>
      <c r="AJ124" s="121" t="str">
        <f>IF(OR($E124="",$G124=""),"",IF(AND($E$3=6),'Marks Entry 6th'!X123,IF(AND($E$3=7),'Marks Entry 7th'!X123,"")))</f>
        <v/>
      </c>
      <c r="AK124" s="121" t="str">
        <f>IF(OR($E124="",$G124=""),"",IF(AND($E$3=6),'Marks Entry 6th'!Y123,IF(AND($E$3=7),'Marks Entry 7th'!Y123,"")))</f>
        <v/>
      </c>
      <c r="AL124" s="66" t="str">
        <f t="shared" si="107"/>
        <v/>
      </c>
      <c r="AM124" s="63">
        <f t="shared" si="108"/>
        <v>0</v>
      </c>
      <c r="AN124" s="68" t="str">
        <f>IF(OR($E124="",$G124=""),"",IF(AND($E$3=6),'Marks Entry 6th'!Z123,IF(AND($E$3=7),'Marks Entry 7th'!Z123,"")))</f>
        <v/>
      </c>
      <c r="AO124" s="68" t="str">
        <f>IF(OR($E124="",$G124=""),"",IF(AND($E$3=6),'Marks Entry 6th'!AA123,IF(AND($E$3=7),'Marks Entry 7th'!AA123,"")))</f>
        <v/>
      </c>
      <c r="AP124" s="66" t="str">
        <f t="shared" si="109"/>
        <v/>
      </c>
      <c r="AQ124" s="63" t="str">
        <f t="shared" si="110"/>
        <v/>
      </c>
      <c r="AR124" s="109">
        <f t="shared" si="111"/>
        <v>0</v>
      </c>
      <c r="AS124" s="109" t="str">
        <f t="shared" si="112"/>
        <v/>
      </c>
      <c r="AT124" s="109" t="str">
        <f t="shared" si="113"/>
        <v/>
      </c>
      <c r="AU124" s="109" t="str">
        <f t="shared" si="114"/>
        <v/>
      </c>
      <c r="AV124" s="109" t="str">
        <f t="shared" si="115"/>
        <v/>
      </c>
      <c r="AW124" s="111" t="str">
        <f t="shared" si="116"/>
        <v/>
      </c>
      <c r="AX124" s="314" t="str">
        <f>IF(OR($E124="",$G124=""),"",IF(AND($E$3=6),'Marks Entry 6th'!AB123,IF(AND($E$3=7),'Marks Entry 7th'!AB123,"")))</f>
        <v/>
      </c>
      <c r="AY124" s="121" t="str">
        <f>IF(OR($E124="",$G124=""),"",IF(AND($E$3=6),'Marks Entry 6th'!AC123,IF(AND($E$3=7),'Marks Entry 7th'!AC123,"")))</f>
        <v/>
      </c>
      <c r="AZ124" s="121" t="str">
        <f>IF(OR($E124="",$G124=""),"",IF(AND($E$3=6),'Marks Entry 6th'!AD123,IF(AND($E$3=7),'Marks Entry 7th'!AD123,"")))</f>
        <v/>
      </c>
      <c r="BA124" s="121" t="str">
        <f>IF(OR($E124="",$G124=""),"",IF(AND($E$3=6),'Marks Entry 6th'!AE123,IF(AND($E$3=7),'Marks Entry 7th'!AE123,"")))</f>
        <v/>
      </c>
      <c r="BB124" s="121" t="str">
        <f>IF(OR($E124="",$G124=""),"",IF(AND($E$3=6),'Marks Entry 6th'!AF123,IF(AND($E$3=7),'Marks Entry 7th'!AF123,"")))</f>
        <v/>
      </c>
      <c r="BC124" s="63" t="str">
        <f t="shared" si="117"/>
        <v/>
      </c>
      <c r="BD124" s="121" t="str">
        <f>IF(OR($E124="",$G124=""),"",IF(AND($E$3=6),'Marks Entry 6th'!AG123,IF(AND($E$3=7),'Marks Entry 7th'!AG123,"")))</f>
        <v/>
      </c>
      <c r="BE124" s="121" t="str">
        <f>IF(OR($E124="",$G124=""),"",IF(AND($E$3=6),'Marks Entry 6th'!AH123,IF(AND($E$3=7),'Marks Entry 7th'!AH123,"")))</f>
        <v/>
      </c>
      <c r="BF124" s="66" t="str">
        <f t="shared" si="118"/>
        <v/>
      </c>
      <c r="BG124" s="63">
        <f t="shared" si="119"/>
        <v>0</v>
      </c>
      <c r="BH124" s="68" t="str">
        <f>IF(OR($E124="",$G124=""),"",IF(AND($E$3=6),'Marks Entry 6th'!AI123,IF(AND($E$3=7),'Marks Entry 7th'!AI123,"")))</f>
        <v/>
      </c>
      <c r="BI124" s="68" t="str">
        <f>IF(OR($E124="",$G124=""),"",IF(AND($E$3=6),'Marks Entry 6th'!AJ123,IF(AND($E$3=7),'Marks Entry 7th'!AJ123,"")))</f>
        <v/>
      </c>
      <c r="BJ124" s="66" t="str">
        <f t="shared" si="120"/>
        <v/>
      </c>
      <c r="BK124" s="63" t="str">
        <f t="shared" si="121"/>
        <v/>
      </c>
      <c r="BL124" s="109">
        <f t="shared" si="122"/>
        <v>0</v>
      </c>
      <c r="BM124" s="109" t="str">
        <f t="shared" si="123"/>
        <v/>
      </c>
      <c r="BN124" s="109" t="str">
        <f t="shared" si="124"/>
        <v/>
      </c>
      <c r="BO124" s="109" t="str">
        <f t="shared" si="125"/>
        <v/>
      </c>
      <c r="BP124" s="109" t="str">
        <f t="shared" si="126"/>
        <v/>
      </c>
      <c r="BQ124" s="111" t="str">
        <f t="shared" si="127"/>
        <v/>
      </c>
      <c r="BR124" s="121" t="str">
        <f>IF(OR($E124="",$G124=""),"",IF(AND($E$3=6),'Marks Entry 6th'!AK123,IF(AND($E$3=7),'Marks Entry 7th'!AK123,"")))</f>
        <v/>
      </c>
      <c r="BS124" s="121" t="str">
        <f>IF(OR($E124="",$G124=""),"",IF(AND($E$3=6),'Marks Entry 6th'!AL123,IF(AND($E$3=7),'Marks Entry 7th'!AL123,"")))</f>
        <v/>
      </c>
      <c r="BT124" s="121" t="str">
        <f>IF(OR($E124="",$G124=""),"",IF(AND($E$3=6),'Marks Entry 6th'!AM123,IF(AND($E$3=7),'Marks Entry 7th'!AM123,"")))</f>
        <v/>
      </c>
      <c r="BU124" s="121" t="str">
        <f>IF(OR($E124="",$G124=""),"",IF(AND($E$3=6),'Marks Entry 6th'!AN123,IF(AND($E$3=7),'Marks Entry 7th'!AN123,"")))</f>
        <v/>
      </c>
      <c r="BV124" s="63" t="str">
        <f t="shared" si="128"/>
        <v/>
      </c>
      <c r="BW124" s="121" t="str">
        <f>IF(OR($E124="",$G124=""),"",IF(AND($E$3=6),'Marks Entry 6th'!AO123,IF(AND($E$3=7),'Marks Entry 7th'!AO123,"")))</f>
        <v/>
      </c>
      <c r="BX124" s="121" t="str">
        <f>IF(OR($E124="",$G124=""),"",IF(AND($E$3=6),'Marks Entry 6th'!AP123,IF(AND($E$3=7),'Marks Entry 7th'!AP123,"")))</f>
        <v/>
      </c>
      <c r="BY124" s="66" t="str">
        <f t="shared" si="129"/>
        <v/>
      </c>
      <c r="BZ124" s="63">
        <f t="shared" si="130"/>
        <v>0</v>
      </c>
      <c r="CA124" s="68" t="str">
        <f>IF(OR($E124="",$G124=""),"",IF(AND($E$3=6),'Marks Entry 6th'!AQ123,IF(AND($E$3=7),'Marks Entry 7th'!AQ123,"")))</f>
        <v/>
      </c>
      <c r="CB124" s="68" t="str">
        <f>IF(OR($E124="",$G124=""),"",IF(AND($E$3=6),'Marks Entry 6th'!AR123,IF(AND($E$3=7),'Marks Entry 7th'!AR123,"")))</f>
        <v/>
      </c>
      <c r="CC124" s="66" t="str">
        <f t="shared" si="131"/>
        <v/>
      </c>
      <c r="CD124" s="63" t="str">
        <f t="shared" si="132"/>
        <v/>
      </c>
      <c r="CE124" s="109">
        <f t="shared" si="133"/>
        <v>0</v>
      </c>
      <c r="CF124" s="109" t="str">
        <f t="shared" si="134"/>
        <v/>
      </c>
      <c r="CG124" s="109" t="str">
        <f t="shared" si="135"/>
        <v/>
      </c>
      <c r="CH124" s="109" t="str">
        <f t="shared" si="136"/>
        <v/>
      </c>
      <c r="CI124" s="109" t="str">
        <f t="shared" si="137"/>
        <v/>
      </c>
      <c r="CJ124" s="111" t="str">
        <f t="shared" si="138"/>
        <v/>
      </c>
      <c r="CK124" s="121" t="str">
        <f>IF(OR($E124="",$G124=""),"",IF(AND($E$3=6),'Marks Entry 6th'!AS123,IF(AND($E$3=7),'Marks Entry 7th'!AS123,"")))</f>
        <v/>
      </c>
      <c r="CL124" s="121" t="str">
        <f>IF(OR($E124="",$G124=""),"",IF(AND($E$3=6),'Marks Entry 6th'!AT123,IF(AND($E$3=7),'Marks Entry 7th'!AT123,"")))</f>
        <v/>
      </c>
      <c r="CM124" s="121" t="str">
        <f>IF(OR($E124="",$G124=""),"",IF(AND($E$3=6),'Marks Entry 6th'!AU123,IF(AND($E$3=7),'Marks Entry 7th'!AU123,"")))</f>
        <v/>
      </c>
      <c r="CN124" s="121" t="str">
        <f>IF(OR($E124="",$G124=""),"",IF(AND($E$3=6),'Marks Entry 6th'!AV123,IF(AND($E$3=7),'Marks Entry 7th'!AV123,"")))</f>
        <v/>
      </c>
      <c r="CO124" s="63" t="str">
        <f t="shared" si="139"/>
        <v/>
      </c>
      <c r="CP124" s="121" t="str">
        <f>IF(OR($E124="",$G124=""),"",IF(AND($E$3=6),'Marks Entry 6th'!AW123,IF(AND($E$3=7),'Marks Entry 7th'!AW123,"")))</f>
        <v/>
      </c>
      <c r="CQ124" s="121" t="str">
        <f>IF(OR($E124="",$G124=""),"",IF(AND($E$3=6),'Marks Entry 6th'!AX123,IF(AND($E$3=7),'Marks Entry 7th'!AX123,"")))</f>
        <v/>
      </c>
      <c r="CR124" s="66" t="str">
        <f t="shared" si="140"/>
        <v/>
      </c>
      <c r="CS124" s="63">
        <f t="shared" si="141"/>
        <v>0</v>
      </c>
      <c r="CT124" s="68" t="str">
        <f>IF(OR($E124="",$G124=""),"",IF(AND($E$3=6),'Marks Entry 6th'!AY123,IF(AND($E$3=7),'Marks Entry 7th'!AY123,"")))</f>
        <v/>
      </c>
      <c r="CU124" s="68" t="str">
        <f>IF(OR($E124="",$G124=""),"",IF(AND($E$3=6),'Marks Entry 6th'!AZ123,IF(AND($E$3=7),'Marks Entry 7th'!AZ123,"")))</f>
        <v/>
      </c>
      <c r="CV124" s="66" t="str">
        <f t="shared" si="142"/>
        <v/>
      </c>
      <c r="CW124" s="63" t="str">
        <f t="shared" si="143"/>
        <v/>
      </c>
      <c r="CX124" s="109">
        <f t="shared" si="144"/>
        <v>0</v>
      </c>
      <c r="CY124" s="109" t="str">
        <f t="shared" si="145"/>
        <v/>
      </c>
      <c r="CZ124" s="109" t="str">
        <f t="shared" si="146"/>
        <v/>
      </c>
      <c r="DA124" s="109" t="str">
        <f t="shared" si="147"/>
        <v/>
      </c>
      <c r="DB124" s="109" t="str">
        <f t="shared" si="148"/>
        <v/>
      </c>
      <c r="DC124" s="111" t="str">
        <f t="shared" si="149"/>
        <v/>
      </c>
      <c r="DD124" s="121" t="str">
        <f>IF(OR($E124="",$G124=""),"",IF(AND($E$3=6),'Marks Entry 6th'!BA123,IF(AND($E$3=7),'Marks Entry 7th'!BA123,"")))</f>
        <v/>
      </c>
      <c r="DE124" s="121" t="str">
        <f>IF(OR($E124="",$G124=""),"",IF(AND($E$3=6),'Marks Entry 6th'!BB123,IF(AND($E$3=7),'Marks Entry 7th'!BB123,"")))</f>
        <v/>
      </c>
      <c r="DF124" s="121" t="str">
        <f>IF(OR($E124="",$G124=""),"",IF(AND($E$3=6),'Marks Entry 6th'!BC123,IF(AND($E$3=7),'Marks Entry 7th'!BC123,"")))</f>
        <v/>
      </c>
      <c r="DG124" s="121" t="str">
        <f>IF(OR($E124="",$G124=""),"",IF(AND($E$3=6),'Marks Entry 6th'!BD123,IF(AND($E$3=7),'Marks Entry 7th'!BD123,"")))</f>
        <v/>
      </c>
      <c r="DH124" s="63" t="str">
        <f t="shared" si="150"/>
        <v/>
      </c>
      <c r="DI124" s="121" t="str">
        <f>IF(OR($E124="",$G124=""),"",IF(AND($E$3=6),'Marks Entry 6th'!BE123,IF(AND($E$3=7),'Marks Entry 7th'!BE123,"")))</f>
        <v/>
      </c>
      <c r="DJ124" s="121" t="str">
        <f>IF(OR($E124="",$G124=""),"",IF(AND($E$3=6),'Marks Entry 6th'!BF123,IF(AND($E$3=7),'Marks Entry 7th'!BF123,"")))</f>
        <v/>
      </c>
      <c r="DK124" s="66" t="str">
        <f t="shared" si="151"/>
        <v/>
      </c>
      <c r="DL124" s="63">
        <f t="shared" si="152"/>
        <v>0</v>
      </c>
      <c r="DM124" s="68" t="str">
        <f>IF(OR($E124="",$G124=""),"",IF(AND($E$3=6),'Marks Entry 6th'!BG123,IF(AND($E$3=7),'Marks Entry 7th'!BG123,"")))</f>
        <v/>
      </c>
      <c r="DN124" s="68" t="str">
        <f>IF(OR($E124="",$G124=""),"",IF(AND($E$3=6),'Marks Entry 6th'!BH123,IF(AND($E$3=7),'Marks Entry 7th'!BH123,"")))</f>
        <v/>
      </c>
      <c r="DO124" s="66" t="str">
        <f t="shared" si="153"/>
        <v/>
      </c>
      <c r="DP124" s="63" t="str">
        <f t="shared" si="154"/>
        <v/>
      </c>
      <c r="DQ124" s="109">
        <f t="shared" si="155"/>
        <v>0</v>
      </c>
      <c r="DR124" s="109" t="str">
        <f t="shared" si="156"/>
        <v/>
      </c>
      <c r="DS124" s="109" t="str">
        <f t="shared" si="157"/>
        <v/>
      </c>
      <c r="DT124" s="109" t="str">
        <f t="shared" si="158"/>
        <v/>
      </c>
      <c r="DU124" s="109" t="str">
        <f t="shared" si="159"/>
        <v/>
      </c>
      <c r="DV124" s="111" t="str">
        <f t="shared" si="160"/>
        <v/>
      </c>
      <c r="DW124" s="53" t="str">
        <f>IF(OR($E124="",$G124=""),"",IF(AND($E$3=6),'Marks Entry 6th'!BI123,IF(AND($E$3=7),'Marks Entry 7th'!BI123,"")))</f>
        <v/>
      </c>
      <c r="DX124" s="53" t="str">
        <f>IF(OR($E124="",$G124=""),"",IF(AND($E$3=6),'Marks Entry 6th'!BJ123,IF(AND($E$3=7),'Marks Entry 7th'!BJ123,"")))</f>
        <v/>
      </c>
      <c r="DY124" s="53" t="str">
        <f>IF(OR($E124="",$G124=""),"",IF(AND($E$3=6),'Marks Entry 6th'!BK123,IF(AND($E$3=7),'Marks Entry 7th'!BK123,"")))</f>
        <v/>
      </c>
      <c r="DZ124" s="53" t="str">
        <f>IF(OR($E124="",$G124=""),"",IF(AND($E$3=6),'Marks Entry 6th'!BL123,IF(AND($E$3=7),'Marks Entry 7th'!BL123,"")))</f>
        <v/>
      </c>
      <c r="EA124" s="53" t="str">
        <f>IF(OR($E124="",$G124=""),"",IF(AND($E$3=6),'Marks Entry 6th'!BM123,IF(AND($E$3=7),'Marks Entry 7th'!BM123,"")))</f>
        <v/>
      </c>
      <c r="EB124" s="122" t="str">
        <f t="shared" si="161"/>
        <v/>
      </c>
      <c r="EC124" s="123">
        <f t="shared" si="162"/>
        <v>0</v>
      </c>
      <c r="ED124" s="123" t="str">
        <f t="shared" si="163"/>
        <v/>
      </c>
      <c r="EE124" s="123" t="str">
        <f t="shared" si="164"/>
        <v/>
      </c>
      <c r="EF124" s="110" t="str">
        <f t="shared" si="165"/>
        <v/>
      </c>
      <c r="EG124" s="53" t="str">
        <f>IF(OR($E124="",$G124=""),"",IF(AND($E$3=6),'Marks Entry 6th'!BN123,IF(AND($E$3=7),'Marks Entry 7th'!BN123,"")))</f>
        <v/>
      </c>
      <c r="EH124" s="53" t="str">
        <f>IF(OR($E124="",$G124=""),"",IF(AND($E$3=6),'Marks Entry 6th'!BO123,IF(AND($E$3=7),'Marks Entry 7th'!BO123,"")))</f>
        <v/>
      </c>
      <c r="EI124" s="53" t="str">
        <f>IF(OR($E124="",$G124=""),"",IF(AND($E$3=6),'Marks Entry 6th'!BP123,IF(AND($E$3=7),'Marks Entry 7th'!BP123,"")))</f>
        <v/>
      </c>
      <c r="EJ124" s="53" t="str">
        <f>IF(OR($E124="",$G124=""),"",IF(AND($E$3=6),'Marks Entry 6th'!BQ123,IF(AND($E$3=7),'Marks Entry 7th'!BQ123,"")))</f>
        <v/>
      </c>
      <c r="EK124" s="53" t="str">
        <f>IF(OR($E124="",$G124=""),"",IF(AND($E$3=6),'Marks Entry 6th'!BR123,IF(AND($E$3=7),'Marks Entry 7th'!BR123,"")))</f>
        <v/>
      </c>
      <c r="EL124" s="122" t="str">
        <f t="shared" si="166"/>
        <v/>
      </c>
      <c r="EM124" s="123">
        <f t="shared" si="167"/>
        <v>0</v>
      </c>
      <c r="EN124" s="123" t="str">
        <f t="shared" si="168"/>
        <v/>
      </c>
      <c r="EO124" s="123" t="str">
        <f t="shared" si="169"/>
        <v/>
      </c>
      <c r="EP124" s="110" t="str">
        <f t="shared" si="170"/>
        <v/>
      </c>
      <c r="EQ124" s="53" t="str">
        <f>IF(OR($E124="",$G124=""),"",IF(AND($E$3=6),'Marks Entry 6th'!BS123,IF(AND($E$3=7),'Marks Entry 7th'!BS123,"")))</f>
        <v/>
      </c>
      <c r="ER124" s="53" t="str">
        <f>IF(OR($E124="",$G124=""),"",IF(AND($E$3=6),'Marks Entry 6th'!BT123,IF(AND($E$3=7),'Marks Entry 7th'!BT123,"")))</f>
        <v/>
      </c>
      <c r="ES124" s="53" t="str">
        <f>IF(OR($E124="",$G124=""),"",IF(AND($E$3=6),'Marks Entry 6th'!BU123,IF(AND($E$3=7),'Marks Entry 7th'!BU123,"")))</f>
        <v/>
      </c>
      <c r="ET124" s="53" t="str">
        <f>IF(OR($E124="",$G124=""),"",IF(AND($E$3=6),'Marks Entry 6th'!BV123,IF(AND($E$3=7),'Marks Entry 7th'!BV123,"")))</f>
        <v/>
      </c>
      <c r="EU124" s="53" t="str">
        <f>IF(OR($E124="",$G124=""),"",IF(AND($E$3=6),'Marks Entry 6th'!BW123,IF(AND($E$3=7),'Marks Entry 7th'!BW123,"")))</f>
        <v/>
      </c>
      <c r="EV124" s="122" t="str">
        <f t="shared" si="171"/>
        <v/>
      </c>
      <c r="EW124" s="123">
        <f t="shared" si="172"/>
        <v>0</v>
      </c>
      <c r="EX124" s="123" t="str">
        <f t="shared" si="173"/>
        <v/>
      </c>
      <c r="EY124" s="123" t="str">
        <f t="shared" si="174"/>
        <v/>
      </c>
      <c r="EZ124" s="110" t="str">
        <f t="shared" si="175"/>
        <v/>
      </c>
      <c r="FA124" s="373" t="str">
        <f>IF(OR($E124="",$G124=""),"",IF(AND('Marks Entry 6th'!BX123="",'Marks Entry 7th'!BX123=""),"",IF(AND($E$3=6),'Marks Entry 6th'!BX123,IF(AND($E$3=7),'Marks Entry 7th'!BX123,""))))</f>
        <v/>
      </c>
      <c r="FB124" s="373" t="str">
        <f>IF(OR($E124="",$G124=""),"",IF(AND('Marks Entry 6th'!BY123="",'Marks Entry 7th'!BY123=""),"",IF(AND($E$3=6),'Marks Entry 6th'!BY123,IF(AND($E$3=7),'Marks Entry 7th'!BY123,""))))</f>
        <v/>
      </c>
      <c r="FC124" s="374" t="str">
        <f t="shared" si="176"/>
        <v/>
      </c>
      <c r="FD124" s="110" t="str">
        <f t="shared" si="177"/>
        <v/>
      </c>
      <c r="FE124" s="373" t="str">
        <f>IF(OR($E124="",$G124=""),"",IF(AND('Marks Entry 6th'!BZ123="",'Marks Entry 7th'!BZ123=""),"",IF(AND($E$3=6),'Marks Entry 6th'!BZ123,IF(AND($E$3=7),'Marks Entry 7th'!BZ123,""))))</f>
        <v/>
      </c>
      <c r="FF124" s="373" t="str">
        <f>IF(OR($E124="",$G124=""),"",IF(AND('Marks Entry 6th'!CA123="",'Marks Entry 7th'!CA123=""),"",IF(AND($E$3=6),'Marks Entry 6th'!CA123,IF(AND($E$3=7),'Marks Entry 7th'!CA123,""))))</f>
        <v/>
      </c>
      <c r="FG124" s="374" t="str">
        <f t="shared" si="178"/>
        <v/>
      </c>
      <c r="FH124" s="110" t="str">
        <f t="shared" si="179"/>
        <v/>
      </c>
      <c r="FI124" s="79" t="str">
        <f t="shared" si="180"/>
        <v/>
      </c>
      <c r="FJ124" s="335" t="str">
        <f t="shared" si="181"/>
        <v/>
      </c>
      <c r="FK124" s="85" t="str">
        <f t="shared" si="182"/>
        <v/>
      </c>
      <c r="FL124" s="226" t="str">
        <f t="shared" si="183"/>
        <v/>
      </c>
      <c r="FM124" s="86" t="str">
        <f t="shared" si="184"/>
        <v/>
      </c>
      <c r="FN124" s="334" t="str">
        <f>IFERROR(IF(B124="NSO","NSO",IF(OR(D124="",G124="",F124=""),"",IF(AND(FJ124&gt;=36,'Master sheet'!$D$11="Hindi"),"कक्षा क्रमोन्नत",IF(AND(FJ124&gt;=36,'Master sheet'!$D$11="English"),"Promoted",IF(AND(FJ124&lt;36,'Master sheet'!$D$11="Hindi"),"पुनः परीक्षा","Re-Exam"))))),"")</f>
        <v/>
      </c>
      <c r="FO124" s="54" t="str">
        <f>IF(OR($E124="",$G124=""),"",IF(AND($E$3=6,'Marks Entry 6th'!CB123=""),"",IF(AND($E$3=7,'Marks Entry 7th'!CB123=""),"",IF(AND($E$3=6),'Marks Entry 6th'!CB123,IF(AND($E$3=7),'Marks Entry 7th'!CB123,"")))))</f>
        <v/>
      </c>
      <c r="FP124" s="54" t="str">
        <f>IF(OR($E124="",$G124=""),"",IF(AND($E$3=6,'Marks Entry 6th'!CC123=""),"",IF(AND($E$3=7,'Marks Entry 7th'!CC123=""),"",IF(AND($E$3=6),'Marks Entry 6th'!CC123,IF(AND($E$3=7),'Marks Entry 7th'!CC123,"")))))</f>
        <v/>
      </c>
      <c r="FQ124" s="55"/>
      <c r="FY124" s="57">
        <f>IF(AND($E$3=6),'Marks Entry 6th'!I123,IF(AND($E$3=7),'Marks Entry 7th'!I123,""))</f>
        <v>0</v>
      </c>
      <c r="FZ124" s="57">
        <f t="shared" si="185"/>
        <v>0</v>
      </c>
    </row>
    <row r="125" spans="1:182" ht="18.95" customHeight="1">
      <c r="A125" s="69">
        <v>118</v>
      </c>
      <c r="B125" s="69" t="str">
        <f>IF(OR(FY125=0,FY125=""),"",IF(AND($E$3=6),'Marks Entry 6th'!I124,IF(AND($E$3=7),'Marks Entry 7th'!I124,"")))</f>
        <v/>
      </c>
      <c r="C125" s="70" t="str">
        <f>IF(OR(B125=0,B125=""),"",IF(AND($E$3=6,'Marks Entry 6th'!B124=""),"",IF(AND($E$3=7,'Marks Entry 7th'!B124=""),"",IF(AND($E$3=6,'Marks Entry 6th'!B124),'Marks Entry 6th'!B124,IF(AND($E$3=7),'Marks Entry 7th'!B124,"")))))</f>
        <v/>
      </c>
      <c r="D125" s="70" t="str">
        <f>IF(OR(B125=0,B125=""),"",IF(AND($E$3=6,'Marks Entry 6th'!C124=""),"",IF(AND($E$3=7,'Marks Entry 7th'!C124=""),"",IF(AND($E$3=6),'Marks Entry 6th'!C124,IF(AND($E$3=7),'Marks Entry 7th'!C124,"")))))</f>
        <v/>
      </c>
      <c r="E125" s="307" t="str">
        <f>IF(OR(B125=0,B125=""),"",IF(AND($E$3=6,'Marks Entry 6th'!E124=""),"",IF(AND($E$3=7,'Marks Entry 7th'!E124=""),"",IF(AND($E$3=6),'Marks Entry 6th'!E124,IF(AND($E$3=7),'Marks Entry 7th'!E124,"")))))</f>
        <v/>
      </c>
      <c r="F125" s="70" t="str">
        <f>IF(OR(B125=0,B125=""),"",IF(AND($E$3=6,'Marks Entry 6th'!D124=""),"",IF(AND($E$3=7,'Marks Entry 7th'!D124=""),"",IF(AND($E$3=6),'Marks Entry 6th'!D124,IF(AND($E$3=7),'Marks Entry 7th'!D124,"")))))</f>
        <v/>
      </c>
      <c r="G125" s="306" t="str">
        <f>IF(OR(B125=0,B125=""),"",IF(AND($E$3=6,'Marks Entry 6th'!F124=""),"",IF(AND($E$3=7,'Marks Entry 7th'!F124=""),"",IF(AND($E$3=6),UPPER('Marks Entry 6th'!F124),IF(AND($E$3=7),UPPER('Marks Entry 7th'!F124),"")))))</f>
        <v/>
      </c>
      <c r="H125" s="306" t="str">
        <f>IF(OR(B125=0,B125=""),"",IF(AND($E$3=6,'Marks Entry 6th'!G124=""),"",IF(AND($E$3=7,'Marks Entry 7th'!G124=""),"",IF(AND($E$3=6),UPPER('Marks Entry 6th'!G124),IF(AND($E$3=7),UPPER('Marks Entry 7th'!G124),"")))))</f>
        <v/>
      </c>
      <c r="I125" s="306" t="str">
        <f>IF(OR(B125=0,B125=""),"",IF(AND($E$3=6,'Marks Entry 6th'!H124=""),"",IF(AND($E$3=7,'Marks Entry 7th'!H124=""),"",IF(AND($E$3=6),UPPER('Marks Entry 6th'!H124),IF(AND($E$3=7),UPPER('Marks Entry 7th'!H124),"")))))</f>
        <v/>
      </c>
      <c r="J125" s="65" t="str">
        <f>IF(OR(B125=0,B125=""),"",IF(AND($E$3=6,'Marks Entry 6th'!J124=""),"",IF(AND($E$3=7,'Marks Entry 7th'!J124=""),"",IF(AND($E$3=6),'Marks Entry 6th'!J124,IF(AND($E$3=7),'Marks Entry 7th'!J124,"")))))</f>
        <v/>
      </c>
      <c r="K125" s="65" t="str">
        <f>IF(OR(B125=0,B125=""),"",IF(AND($E$3=6,'Marks Entry 6th'!K124=""),"",IF(AND($E$3=7,'Marks Entry 7th'!K124=""),"",IF(AND($E$3=6),'Marks Entry 6th'!K124,IF(AND($E$3=7),'Marks Entry 7th'!K124,"")))))</f>
        <v/>
      </c>
      <c r="L125" s="121" t="str">
        <f>IF(OR($E125="",$G125=""),"",IF(AND($E$3=6),'Marks Entry 6th'!L124,IF(AND($E$3=7),'Marks Entry 7th'!L124,"")))</f>
        <v/>
      </c>
      <c r="M125" s="121" t="str">
        <f>IF(OR($E125="",$G125=""),"",IF(AND($E$3=6),'Marks Entry 6th'!M124,IF(AND($E$3=7),'Marks Entry 7th'!M124,"")))</f>
        <v/>
      </c>
      <c r="N125" s="121" t="str">
        <f>IF(OR($E125="",$G125=""),"",IF(AND($E$3=6),'Marks Entry 6th'!N124,IF(AND($E$3=7),'Marks Entry 7th'!N124,"")))</f>
        <v/>
      </c>
      <c r="O125" s="121" t="str">
        <f>IF(OR($E125="",$G125=""),"",IF(AND($E$3=6),'Marks Entry 6th'!O124,IF(AND($E$3=7),'Marks Entry 7th'!O124,"")))</f>
        <v/>
      </c>
      <c r="P125" s="63" t="str">
        <f t="shared" si="95"/>
        <v/>
      </c>
      <c r="Q125" s="121" t="str">
        <f>IF(OR($E125="",$G125=""),"",IF(AND($E$3=6),'Marks Entry 6th'!P124,IF(AND($E$3=7),'Marks Entry 7th'!P124,"")))</f>
        <v/>
      </c>
      <c r="R125" s="121" t="str">
        <f>IF(OR($E125="",$G125=""),"",IF(AND($E$3=6),'Marks Entry 6th'!Q124,IF(AND($E$3=7),'Marks Entry 7th'!Q124,"")))</f>
        <v/>
      </c>
      <c r="S125" s="66" t="str">
        <f t="shared" si="96"/>
        <v/>
      </c>
      <c r="T125" s="63">
        <f t="shared" si="97"/>
        <v>0</v>
      </c>
      <c r="U125" s="68" t="str">
        <f>IF(OR($E125="",$G125=""),"",IF(AND($E$3=6),'Marks Entry 6th'!R124,IF(AND($E$3=7),'Marks Entry 7th'!R124,"")))</f>
        <v/>
      </c>
      <c r="V125" s="68" t="str">
        <f>IF(OR($E125="",$G125=""),"",IF(AND($E$3=6),'Marks Entry 6th'!S124,IF(AND($E$3=7),'Marks Entry 7th'!S124,"")))</f>
        <v/>
      </c>
      <c r="W125" s="67" t="str">
        <f t="shared" si="98"/>
        <v/>
      </c>
      <c r="X125" s="63" t="str">
        <f t="shared" si="99"/>
        <v/>
      </c>
      <c r="Y125" s="109">
        <f t="shared" si="100"/>
        <v>0</v>
      </c>
      <c r="Z125" s="109" t="str">
        <f t="shared" si="101"/>
        <v/>
      </c>
      <c r="AA125" s="109" t="str">
        <f t="shared" si="102"/>
        <v/>
      </c>
      <c r="AB125" s="109" t="str">
        <f t="shared" si="103"/>
        <v/>
      </c>
      <c r="AC125" s="109" t="str">
        <f t="shared" si="104"/>
        <v/>
      </c>
      <c r="AD125" s="111" t="str">
        <f t="shared" si="105"/>
        <v/>
      </c>
      <c r="AE125" s="121" t="str">
        <f>IF(OR($E125="",$G125=""),"",IF(AND($E$3=6),'Marks Entry 6th'!T124,IF(AND($E$3=7),'Marks Entry 7th'!T124,"")))</f>
        <v/>
      </c>
      <c r="AF125" s="121" t="str">
        <f>IF(OR($E125="",$G125=""),"",IF(AND($E$3=6),'Marks Entry 6th'!U124,IF(AND($E$3=7),'Marks Entry 7th'!U124,"")))</f>
        <v/>
      </c>
      <c r="AG125" s="121" t="str">
        <f>IF(OR($E125="",$G125=""),"",IF(AND($E$3=6),'Marks Entry 6th'!V124,IF(AND($E$3=7),'Marks Entry 7th'!V124,"")))</f>
        <v/>
      </c>
      <c r="AH125" s="121" t="str">
        <f>IF(OR($E125="",$G125=""),"",IF(AND($E$3=6),'Marks Entry 6th'!W124,IF(AND($E$3=7),'Marks Entry 7th'!W124,"")))</f>
        <v/>
      </c>
      <c r="AI125" s="63" t="str">
        <f t="shared" si="106"/>
        <v/>
      </c>
      <c r="AJ125" s="121" t="str">
        <f>IF(OR($E125="",$G125=""),"",IF(AND($E$3=6),'Marks Entry 6th'!X124,IF(AND($E$3=7),'Marks Entry 7th'!X124,"")))</f>
        <v/>
      </c>
      <c r="AK125" s="121" t="str">
        <f>IF(OR($E125="",$G125=""),"",IF(AND($E$3=6),'Marks Entry 6th'!Y124,IF(AND($E$3=7),'Marks Entry 7th'!Y124,"")))</f>
        <v/>
      </c>
      <c r="AL125" s="66" t="str">
        <f t="shared" si="107"/>
        <v/>
      </c>
      <c r="AM125" s="63">
        <f t="shared" si="108"/>
        <v>0</v>
      </c>
      <c r="AN125" s="68" t="str">
        <f>IF(OR($E125="",$G125=""),"",IF(AND($E$3=6),'Marks Entry 6th'!Z124,IF(AND($E$3=7),'Marks Entry 7th'!Z124,"")))</f>
        <v/>
      </c>
      <c r="AO125" s="68" t="str">
        <f>IF(OR($E125="",$G125=""),"",IF(AND($E$3=6),'Marks Entry 6th'!AA124,IF(AND($E$3=7),'Marks Entry 7th'!AA124,"")))</f>
        <v/>
      </c>
      <c r="AP125" s="66" t="str">
        <f t="shared" si="109"/>
        <v/>
      </c>
      <c r="AQ125" s="63" t="str">
        <f t="shared" si="110"/>
        <v/>
      </c>
      <c r="AR125" s="109">
        <f t="shared" si="111"/>
        <v>0</v>
      </c>
      <c r="AS125" s="109" t="str">
        <f t="shared" si="112"/>
        <v/>
      </c>
      <c r="AT125" s="109" t="str">
        <f t="shared" si="113"/>
        <v/>
      </c>
      <c r="AU125" s="109" t="str">
        <f t="shared" si="114"/>
        <v/>
      </c>
      <c r="AV125" s="109" t="str">
        <f t="shared" si="115"/>
        <v/>
      </c>
      <c r="AW125" s="111" t="str">
        <f t="shared" si="116"/>
        <v/>
      </c>
      <c r="AX125" s="314" t="str">
        <f>IF(OR($E125="",$G125=""),"",IF(AND($E$3=6),'Marks Entry 6th'!AB124,IF(AND($E$3=7),'Marks Entry 7th'!AB124,"")))</f>
        <v/>
      </c>
      <c r="AY125" s="121" t="str">
        <f>IF(OR($E125="",$G125=""),"",IF(AND($E$3=6),'Marks Entry 6th'!AC124,IF(AND($E$3=7),'Marks Entry 7th'!AC124,"")))</f>
        <v/>
      </c>
      <c r="AZ125" s="121" t="str">
        <f>IF(OR($E125="",$G125=""),"",IF(AND($E$3=6),'Marks Entry 6th'!AD124,IF(AND($E$3=7),'Marks Entry 7th'!AD124,"")))</f>
        <v/>
      </c>
      <c r="BA125" s="121" t="str">
        <f>IF(OR($E125="",$G125=""),"",IF(AND($E$3=6),'Marks Entry 6th'!AE124,IF(AND($E$3=7),'Marks Entry 7th'!AE124,"")))</f>
        <v/>
      </c>
      <c r="BB125" s="121" t="str">
        <f>IF(OR($E125="",$G125=""),"",IF(AND($E$3=6),'Marks Entry 6th'!AF124,IF(AND($E$3=7),'Marks Entry 7th'!AF124,"")))</f>
        <v/>
      </c>
      <c r="BC125" s="63" t="str">
        <f t="shared" si="117"/>
        <v/>
      </c>
      <c r="BD125" s="121" t="str">
        <f>IF(OR($E125="",$G125=""),"",IF(AND($E$3=6),'Marks Entry 6th'!AG124,IF(AND($E$3=7),'Marks Entry 7th'!AG124,"")))</f>
        <v/>
      </c>
      <c r="BE125" s="121" t="str">
        <f>IF(OR($E125="",$G125=""),"",IF(AND($E$3=6),'Marks Entry 6th'!AH124,IF(AND($E$3=7),'Marks Entry 7th'!AH124,"")))</f>
        <v/>
      </c>
      <c r="BF125" s="66" t="str">
        <f t="shared" si="118"/>
        <v/>
      </c>
      <c r="BG125" s="63">
        <f t="shared" si="119"/>
        <v>0</v>
      </c>
      <c r="BH125" s="68" t="str">
        <f>IF(OR($E125="",$G125=""),"",IF(AND($E$3=6),'Marks Entry 6th'!AI124,IF(AND($E$3=7),'Marks Entry 7th'!AI124,"")))</f>
        <v/>
      </c>
      <c r="BI125" s="68" t="str">
        <f>IF(OR($E125="",$G125=""),"",IF(AND($E$3=6),'Marks Entry 6th'!AJ124,IF(AND($E$3=7),'Marks Entry 7th'!AJ124,"")))</f>
        <v/>
      </c>
      <c r="BJ125" s="66" t="str">
        <f t="shared" si="120"/>
        <v/>
      </c>
      <c r="BK125" s="63" t="str">
        <f t="shared" si="121"/>
        <v/>
      </c>
      <c r="BL125" s="109">
        <f t="shared" si="122"/>
        <v>0</v>
      </c>
      <c r="BM125" s="109" t="str">
        <f t="shared" si="123"/>
        <v/>
      </c>
      <c r="BN125" s="109" t="str">
        <f t="shared" si="124"/>
        <v/>
      </c>
      <c r="BO125" s="109" t="str">
        <f t="shared" si="125"/>
        <v/>
      </c>
      <c r="BP125" s="109" t="str">
        <f t="shared" si="126"/>
        <v/>
      </c>
      <c r="BQ125" s="111" t="str">
        <f t="shared" si="127"/>
        <v/>
      </c>
      <c r="BR125" s="121" t="str">
        <f>IF(OR($E125="",$G125=""),"",IF(AND($E$3=6),'Marks Entry 6th'!AK124,IF(AND($E$3=7),'Marks Entry 7th'!AK124,"")))</f>
        <v/>
      </c>
      <c r="BS125" s="121" t="str">
        <f>IF(OR($E125="",$G125=""),"",IF(AND($E$3=6),'Marks Entry 6th'!AL124,IF(AND($E$3=7),'Marks Entry 7th'!AL124,"")))</f>
        <v/>
      </c>
      <c r="BT125" s="121" t="str">
        <f>IF(OR($E125="",$G125=""),"",IF(AND($E$3=6),'Marks Entry 6th'!AM124,IF(AND($E$3=7),'Marks Entry 7th'!AM124,"")))</f>
        <v/>
      </c>
      <c r="BU125" s="121" t="str">
        <f>IF(OR($E125="",$G125=""),"",IF(AND($E$3=6),'Marks Entry 6th'!AN124,IF(AND($E$3=7),'Marks Entry 7th'!AN124,"")))</f>
        <v/>
      </c>
      <c r="BV125" s="63" t="str">
        <f t="shared" si="128"/>
        <v/>
      </c>
      <c r="BW125" s="121" t="str">
        <f>IF(OR($E125="",$G125=""),"",IF(AND($E$3=6),'Marks Entry 6th'!AO124,IF(AND($E$3=7),'Marks Entry 7th'!AO124,"")))</f>
        <v/>
      </c>
      <c r="BX125" s="121" t="str">
        <f>IF(OR($E125="",$G125=""),"",IF(AND($E$3=6),'Marks Entry 6th'!AP124,IF(AND($E$3=7),'Marks Entry 7th'!AP124,"")))</f>
        <v/>
      </c>
      <c r="BY125" s="66" t="str">
        <f t="shared" si="129"/>
        <v/>
      </c>
      <c r="BZ125" s="63">
        <f t="shared" si="130"/>
        <v>0</v>
      </c>
      <c r="CA125" s="68" t="str">
        <f>IF(OR($E125="",$G125=""),"",IF(AND($E$3=6),'Marks Entry 6th'!AQ124,IF(AND($E$3=7),'Marks Entry 7th'!AQ124,"")))</f>
        <v/>
      </c>
      <c r="CB125" s="68" t="str">
        <f>IF(OR($E125="",$G125=""),"",IF(AND($E$3=6),'Marks Entry 6th'!AR124,IF(AND($E$3=7),'Marks Entry 7th'!AR124,"")))</f>
        <v/>
      </c>
      <c r="CC125" s="66" t="str">
        <f t="shared" si="131"/>
        <v/>
      </c>
      <c r="CD125" s="63" t="str">
        <f t="shared" si="132"/>
        <v/>
      </c>
      <c r="CE125" s="109">
        <f t="shared" si="133"/>
        <v>0</v>
      </c>
      <c r="CF125" s="109" t="str">
        <f t="shared" si="134"/>
        <v/>
      </c>
      <c r="CG125" s="109" t="str">
        <f t="shared" si="135"/>
        <v/>
      </c>
      <c r="CH125" s="109" t="str">
        <f t="shared" si="136"/>
        <v/>
      </c>
      <c r="CI125" s="109" t="str">
        <f t="shared" si="137"/>
        <v/>
      </c>
      <c r="CJ125" s="111" t="str">
        <f t="shared" si="138"/>
        <v/>
      </c>
      <c r="CK125" s="121" t="str">
        <f>IF(OR($E125="",$G125=""),"",IF(AND($E$3=6),'Marks Entry 6th'!AS124,IF(AND($E$3=7),'Marks Entry 7th'!AS124,"")))</f>
        <v/>
      </c>
      <c r="CL125" s="121" t="str">
        <f>IF(OR($E125="",$G125=""),"",IF(AND($E$3=6),'Marks Entry 6th'!AT124,IF(AND($E$3=7),'Marks Entry 7th'!AT124,"")))</f>
        <v/>
      </c>
      <c r="CM125" s="121" t="str">
        <f>IF(OR($E125="",$G125=""),"",IF(AND($E$3=6),'Marks Entry 6th'!AU124,IF(AND($E$3=7),'Marks Entry 7th'!AU124,"")))</f>
        <v/>
      </c>
      <c r="CN125" s="121" t="str">
        <f>IF(OR($E125="",$G125=""),"",IF(AND($E$3=6),'Marks Entry 6th'!AV124,IF(AND($E$3=7),'Marks Entry 7th'!AV124,"")))</f>
        <v/>
      </c>
      <c r="CO125" s="63" t="str">
        <f t="shared" si="139"/>
        <v/>
      </c>
      <c r="CP125" s="121" t="str">
        <f>IF(OR($E125="",$G125=""),"",IF(AND($E$3=6),'Marks Entry 6th'!AW124,IF(AND($E$3=7),'Marks Entry 7th'!AW124,"")))</f>
        <v/>
      </c>
      <c r="CQ125" s="121" t="str">
        <f>IF(OR($E125="",$G125=""),"",IF(AND($E$3=6),'Marks Entry 6th'!AX124,IF(AND($E$3=7),'Marks Entry 7th'!AX124,"")))</f>
        <v/>
      </c>
      <c r="CR125" s="66" t="str">
        <f t="shared" si="140"/>
        <v/>
      </c>
      <c r="CS125" s="63">
        <f t="shared" si="141"/>
        <v>0</v>
      </c>
      <c r="CT125" s="68" t="str">
        <f>IF(OR($E125="",$G125=""),"",IF(AND($E$3=6),'Marks Entry 6th'!AY124,IF(AND($E$3=7),'Marks Entry 7th'!AY124,"")))</f>
        <v/>
      </c>
      <c r="CU125" s="68" t="str">
        <f>IF(OR($E125="",$G125=""),"",IF(AND($E$3=6),'Marks Entry 6th'!AZ124,IF(AND($E$3=7),'Marks Entry 7th'!AZ124,"")))</f>
        <v/>
      </c>
      <c r="CV125" s="66" t="str">
        <f t="shared" si="142"/>
        <v/>
      </c>
      <c r="CW125" s="63" t="str">
        <f t="shared" si="143"/>
        <v/>
      </c>
      <c r="CX125" s="109">
        <f t="shared" si="144"/>
        <v>0</v>
      </c>
      <c r="CY125" s="109" t="str">
        <f t="shared" si="145"/>
        <v/>
      </c>
      <c r="CZ125" s="109" t="str">
        <f t="shared" si="146"/>
        <v/>
      </c>
      <c r="DA125" s="109" t="str">
        <f t="shared" si="147"/>
        <v/>
      </c>
      <c r="DB125" s="109" t="str">
        <f t="shared" si="148"/>
        <v/>
      </c>
      <c r="DC125" s="111" t="str">
        <f t="shared" si="149"/>
        <v/>
      </c>
      <c r="DD125" s="121" t="str">
        <f>IF(OR($E125="",$G125=""),"",IF(AND($E$3=6),'Marks Entry 6th'!BA124,IF(AND($E$3=7),'Marks Entry 7th'!BA124,"")))</f>
        <v/>
      </c>
      <c r="DE125" s="121" t="str">
        <f>IF(OR($E125="",$G125=""),"",IF(AND($E$3=6),'Marks Entry 6th'!BB124,IF(AND($E$3=7),'Marks Entry 7th'!BB124,"")))</f>
        <v/>
      </c>
      <c r="DF125" s="121" t="str">
        <f>IF(OR($E125="",$G125=""),"",IF(AND($E$3=6),'Marks Entry 6th'!BC124,IF(AND($E$3=7),'Marks Entry 7th'!BC124,"")))</f>
        <v/>
      </c>
      <c r="DG125" s="121" t="str">
        <f>IF(OR($E125="",$G125=""),"",IF(AND($E$3=6),'Marks Entry 6th'!BD124,IF(AND($E$3=7),'Marks Entry 7th'!BD124,"")))</f>
        <v/>
      </c>
      <c r="DH125" s="63" t="str">
        <f t="shared" si="150"/>
        <v/>
      </c>
      <c r="DI125" s="121" t="str">
        <f>IF(OR($E125="",$G125=""),"",IF(AND($E$3=6),'Marks Entry 6th'!BE124,IF(AND($E$3=7),'Marks Entry 7th'!BE124,"")))</f>
        <v/>
      </c>
      <c r="DJ125" s="121" t="str">
        <f>IF(OR($E125="",$G125=""),"",IF(AND($E$3=6),'Marks Entry 6th'!BF124,IF(AND($E$3=7),'Marks Entry 7th'!BF124,"")))</f>
        <v/>
      </c>
      <c r="DK125" s="66" t="str">
        <f t="shared" si="151"/>
        <v/>
      </c>
      <c r="DL125" s="63">
        <f t="shared" si="152"/>
        <v>0</v>
      </c>
      <c r="DM125" s="68" t="str">
        <f>IF(OR($E125="",$G125=""),"",IF(AND($E$3=6),'Marks Entry 6th'!BG124,IF(AND($E$3=7),'Marks Entry 7th'!BG124,"")))</f>
        <v/>
      </c>
      <c r="DN125" s="68" t="str">
        <f>IF(OR($E125="",$G125=""),"",IF(AND($E$3=6),'Marks Entry 6th'!BH124,IF(AND($E$3=7),'Marks Entry 7th'!BH124,"")))</f>
        <v/>
      </c>
      <c r="DO125" s="66" t="str">
        <f t="shared" si="153"/>
        <v/>
      </c>
      <c r="DP125" s="63" t="str">
        <f t="shared" si="154"/>
        <v/>
      </c>
      <c r="DQ125" s="109">
        <f t="shared" si="155"/>
        <v>0</v>
      </c>
      <c r="DR125" s="109" t="str">
        <f t="shared" si="156"/>
        <v/>
      </c>
      <c r="DS125" s="109" t="str">
        <f t="shared" si="157"/>
        <v/>
      </c>
      <c r="DT125" s="109" t="str">
        <f t="shared" si="158"/>
        <v/>
      </c>
      <c r="DU125" s="109" t="str">
        <f t="shared" si="159"/>
        <v/>
      </c>
      <c r="DV125" s="111" t="str">
        <f t="shared" si="160"/>
        <v/>
      </c>
      <c r="DW125" s="53" t="str">
        <f>IF(OR($E125="",$G125=""),"",IF(AND($E$3=6),'Marks Entry 6th'!BI124,IF(AND($E$3=7),'Marks Entry 7th'!BI124,"")))</f>
        <v/>
      </c>
      <c r="DX125" s="53" t="str">
        <f>IF(OR($E125="",$G125=""),"",IF(AND($E$3=6),'Marks Entry 6th'!BJ124,IF(AND($E$3=7),'Marks Entry 7th'!BJ124,"")))</f>
        <v/>
      </c>
      <c r="DY125" s="53" t="str">
        <f>IF(OR($E125="",$G125=""),"",IF(AND($E$3=6),'Marks Entry 6th'!BK124,IF(AND($E$3=7),'Marks Entry 7th'!BK124,"")))</f>
        <v/>
      </c>
      <c r="DZ125" s="53" t="str">
        <f>IF(OR($E125="",$G125=""),"",IF(AND($E$3=6),'Marks Entry 6th'!BL124,IF(AND($E$3=7),'Marks Entry 7th'!BL124,"")))</f>
        <v/>
      </c>
      <c r="EA125" s="53" t="str">
        <f>IF(OR($E125="",$G125=""),"",IF(AND($E$3=6),'Marks Entry 6th'!BM124,IF(AND($E$3=7),'Marks Entry 7th'!BM124,"")))</f>
        <v/>
      </c>
      <c r="EB125" s="122" t="str">
        <f t="shared" si="161"/>
        <v/>
      </c>
      <c r="EC125" s="123">
        <f t="shared" si="162"/>
        <v>0</v>
      </c>
      <c r="ED125" s="123" t="str">
        <f t="shared" si="163"/>
        <v/>
      </c>
      <c r="EE125" s="123" t="str">
        <f t="shared" si="164"/>
        <v/>
      </c>
      <c r="EF125" s="110" t="str">
        <f t="shared" si="165"/>
        <v/>
      </c>
      <c r="EG125" s="53" t="str">
        <f>IF(OR($E125="",$G125=""),"",IF(AND($E$3=6),'Marks Entry 6th'!BN124,IF(AND($E$3=7),'Marks Entry 7th'!BN124,"")))</f>
        <v/>
      </c>
      <c r="EH125" s="53" t="str">
        <f>IF(OR($E125="",$G125=""),"",IF(AND($E$3=6),'Marks Entry 6th'!BO124,IF(AND($E$3=7),'Marks Entry 7th'!BO124,"")))</f>
        <v/>
      </c>
      <c r="EI125" s="53" t="str">
        <f>IF(OR($E125="",$G125=""),"",IF(AND($E$3=6),'Marks Entry 6th'!BP124,IF(AND($E$3=7),'Marks Entry 7th'!BP124,"")))</f>
        <v/>
      </c>
      <c r="EJ125" s="53" t="str">
        <f>IF(OR($E125="",$G125=""),"",IF(AND($E$3=6),'Marks Entry 6th'!BQ124,IF(AND($E$3=7),'Marks Entry 7th'!BQ124,"")))</f>
        <v/>
      </c>
      <c r="EK125" s="53" t="str">
        <f>IF(OR($E125="",$G125=""),"",IF(AND($E$3=6),'Marks Entry 6th'!BR124,IF(AND($E$3=7),'Marks Entry 7th'!BR124,"")))</f>
        <v/>
      </c>
      <c r="EL125" s="122" t="str">
        <f t="shared" si="166"/>
        <v/>
      </c>
      <c r="EM125" s="123">
        <f t="shared" si="167"/>
        <v>0</v>
      </c>
      <c r="EN125" s="123" t="str">
        <f t="shared" si="168"/>
        <v/>
      </c>
      <c r="EO125" s="123" t="str">
        <f t="shared" si="169"/>
        <v/>
      </c>
      <c r="EP125" s="110" t="str">
        <f t="shared" si="170"/>
        <v/>
      </c>
      <c r="EQ125" s="53" t="str">
        <f>IF(OR($E125="",$G125=""),"",IF(AND($E$3=6),'Marks Entry 6th'!BS124,IF(AND($E$3=7),'Marks Entry 7th'!BS124,"")))</f>
        <v/>
      </c>
      <c r="ER125" s="53" t="str">
        <f>IF(OR($E125="",$G125=""),"",IF(AND($E$3=6),'Marks Entry 6th'!BT124,IF(AND($E$3=7),'Marks Entry 7th'!BT124,"")))</f>
        <v/>
      </c>
      <c r="ES125" s="53" t="str">
        <f>IF(OR($E125="",$G125=""),"",IF(AND($E$3=6),'Marks Entry 6th'!BU124,IF(AND($E$3=7),'Marks Entry 7th'!BU124,"")))</f>
        <v/>
      </c>
      <c r="ET125" s="53" t="str">
        <f>IF(OR($E125="",$G125=""),"",IF(AND($E$3=6),'Marks Entry 6th'!BV124,IF(AND($E$3=7),'Marks Entry 7th'!BV124,"")))</f>
        <v/>
      </c>
      <c r="EU125" s="53" t="str">
        <f>IF(OR($E125="",$G125=""),"",IF(AND($E$3=6),'Marks Entry 6th'!BW124,IF(AND($E$3=7),'Marks Entry 7th'!BW124,"")))</f>
        <v/>
      </c>
      <c r="EV125" s="122" t="str">
        <f t="shared" si="171"/>
        <v/>
      </c>
      <c r="EW125" s="123">
        <f t="shared" si="172"/>
        <v>0</v>
      </c>
      <c r="EX125" s="123" t="str">
        <f t="shared" si="173"/>
        <v/>
      </c>
      <c r="EY125" s="123" t="str">
        <f t="shared" si="174"/>
        <v/>
      </c>
      <c r="EZ125" s="110" t="str">
        <f t="shared" si="175"/>
        <v/>
      </c>
      <c r="FA125" s="373" t="str">
        <f>IF(OR($E125="",$G125=""),"",IF(AND('Marks Entry 6th'!BX124="",'Marks Entry 7th'!BX124=""),"",IF(AND($E$3=6),'Marks Entry 6th'!BX124,IF(AND($E$3=7),'Marks Entry 7th'!BX124,""))))</f>
        <v/>
      </c>
      <c r="FB125" s="373" t="str">
        <f>IF(OR($E125="",$G125=""),"",IF(AND('Marks Entry 6th'!BY124="",'Marks Entry 7th'!BY124=""),"",IF(AND($E$3=6),'Marks Entry 6th'!BY124,IF(AND($E$3=7),'Marks Entry 7th'!BY124,""))))</f>
        <v/>
      </c>
      <c r="FC125" s="374" t="str">
        <f t="shared" si="176"/>
        <v/>
      </c>
      <c r="FD125" s="110" t="str">
        <f t="shared" si="177"/>
        <v/>
      </c>
      <c r="FE125" s="373" t="str">
        <f>IF(OR($E125="",$G125=""),"",IF(AND('Marks Entry 6th'!BZ124="",'Marks Entry 7th'!BZ124=""),"",IF(AND($E$3=6),'Marks Entry 6th'!BZ124,IF(AND($E$3=7),'Marks Entry 7th'!BZ124,""))))</f>
        <v/>
      </c>
      <c r="FF125" s="373" t="str">
        <f>IF(OR($E125="",$G125=""),"",IF(AND('Marks Entry 6th'!CA124="",'Marks Entry 7th'!CA124=""),"",IF(AND($E$3=6),'Marks Entry 6th'!CA124,IF(AND($E$3=7),'Marks Entry 7th'!CA124,""))))</f>
        <v/>
      </c>
      <c r="FG125" s="374" t="str">
        <f t="shared" si="178"/>
        <v/>
      </c>
      <c r="FH125" s="110" t="str">
        <f t="shared" si="179"/>
        <v/>
      </c>
      <c r="FI125" s="79" t="str">
        <f t="shared" si="180"/>
        <v/>
      </c>
      <c r="FJ125" s="335" t="str">
        <f t="shared" si="181"/>
        <v/>
      </c>
      <c r="FK125" s="85" t="str">
        <f t="shared" si="182"/>
        <v/>
      </c>
      <c r="FL125" s="226" t="str">
        <f t="shared" si="183"/>
        <v/>
      </c>
      <c r="FM125" s="86" t="str">
        <f t="shared" si="184"/>
        <v/>
      </c>
      <c r="FN125" s="334" t="str">
        <f>IFERROR(IF(B125="NSO","NSO",IF(OR(D125="",G125="",F125=""),"",IF(AND(FJ125&gt;=36,'Master sheet'!$D$11="Hindi"),"कक्षा क्रमोन्नत",IF(AND(FJ125&gt;=36,'Master sheet'!$D$11="English"),"Promoted",IF(AND(FJ125&lt;36,'Master sheet'!$D$11="Hindi"),"पुनः परीक्षा","Re-Exam"))))),"")</f>
        <v/>
      </c>
      <c r="FO125" s="54" t="str">
        <f>IF(OR($E125="",$G125=""),"",IF(AND($E$3=6,'Marks Entry 6th'!CB124=""),"",IF(AND($E$3=7,'Marks Entry 7th'!CB124=""),"",IF(AND($E$3=6),'Marks Entry 6th'!CB124,IF(AND($E$3=7),'Marks Entry 7th'!CB124,"")))))</f>
        <v/>
      </c>
      <c r="FP125" s="54" t="str">
        <f>IF(OR($E125="",$G125=""),"",IF(AND($E$3=6,'Marks Entry 6th'!CC124=""),"",IF(AND($E$3=7,'Marks Entry 7th'!CC124=""),"",IF(AND($E$3=6),'Marks Entry 6th'!CC124,IF(AND($E$3=7),'Marks Entry 7th'!CC124,"")))))</f>
        <v/>
      </c>
      <c r="FQ125" s="55"/>
      <c r="FY125" s="57">
        <f>IF(AND($E$3=6),'Marks Entry 6th'!I124,IF(AND($E$3=7),'Marks Entry 7th'!I124,""))</f>
        <v>0</v>
      </c>
      <c r="FZ125" s="57">
        <f t="shared" si="185"/>
        <v>0</v>
      </c>
    </row>
    <row r="126" spans="1:182" ht="18.95" customHeight="1">
      <c r="A126" s="69">
        <v>119</v>
      </c>
      <c r="B126" s="69" t="str">
        <f>IF(OR(FY126=0,FY126=""),"",IF(AND($E$3=6),'Marks Entry 6th'!I125,IF(AND($E$3=7),'Marks Entry 7th'!I125,"")))</f>
        <v/>
      </c>
      <c r="C126" s="70" t="str">
        <f>IF(OR(B126=0,B126=""),"",IF(AND($E$3=6,'Marks Entry 6th'!B125=""),"",IF(AND($E$3=7,'Marks Entry 7th'!B125=""),"",IF(AND($E$3=6,'Marks Entry 6th'!B125),'Marks Entry 6th'!B125,IF(AND($E$3=7),'Marks Entry 7th'!B125,"")))))</f>
        <v/>
      </c>
      <c r="D126" s="70" t="str">
        <f>IF(OR(B126=0,B126=""),"",IF(AND($E$3=6,'Marks Entry 6th'!C125=""),"",IF(AND($E$3=7,'Marks Entry 7th'!C125=""),"",IF(AND($E$3=6),'Marks Entry 6th'!C125,IF(AND($E$3=7),'Marks Entry 7th'!C125,"")))))</f>
        <v/>
      </c>
      <c r="E126" s="307" t="str">
        <f>IF(OR(B126=0,B126=""),"",IF(AND($E$3=6,'Marks Entry 6th'!E125=""),"",IF(AND($E$3=7,'Marks Entry 7th'!E125=""),"",IF(AND($E$3=6),'Marks Entry 6th'!E125,IF(AND($E$3=7),'Marks Entry 7th'!E125,"")))))</f>
        <v/>
      </c>
      <c r="F126" s="70" t="str">
        <f>IF(OR(B126=0,B126=""),"",IF(AND($E$3=6,'Marks Entry 6th'!D125=""),"",IF(AND($E$3=7,'Marks Entry 7th'!D125=""),"",IF(AND($E$3=6),'Marks Entry 6th'!D125,IF(AND($E$3=7),'Marks Entry 7th'!D125,"")))))</f>
        <v/>
      </c>
      <c r="G126" s="306" t="str">
        <f>IF(OR(B126=0,B126=""),"",IF(AND($E$3=6,'Marks Entry 6th'!F125=""),"",IF(AND($E$3=7,'Marks Entry 7th'!F125=""),"",IF(AND($E$3=6),UPPER('Marks Entry 6th'!F125),IF(AND($E$3=7),UPPER('Marks Entry 7th'!F125),"")))))</f>
        <v/>
      </c>
      <c r="H126" s="306" t="str">
        <f>IF(OR(B126=0,B126=""),"",IF(AND($E$3=6,'Marks Entry 6th'!G125=""),"",IF(AND($E$3=7,'Marks Entry 7th'!G125=""),"",IF(AND($E$3=6),UPPER('Marks Entry 6th'!G125),IF(AND($E$3=7),UPPER('Marks Entry 7th'!G125),"")))))</f>
        <v/>
      </c>
      <c r="I126" s="306" t="str">
        <f>IF(OR(B126=0,B126=""),"",IF(AND($E$3=6,'Marks Entry 6th'!H125=""),"",IF(AND($E$3=7,'Marks Entry 7th'!H125=""),"",IF(AND($E$3=6),UPPER('Marks Entry 6th'!H125),IF(AND($E$3=7),UPPER('Marks Entry 7th'!H125),"")))))</f>
        <v/>
      </c>
      <c r="J126" s="65" t="str">
        <f>IF(OR(B126=0,B126=""),"",IF(AND($E$3=6,'Marks Entry 6th'!J125=""),"",IF(AND($E$3=7,'Marks Entry 7th'!J125=""),"",IF(AND($E$3=6),'Marks Entry 6th'!J125,IF(AND($E$3=7),'Marks Entry 7th'!J125,"")))))</f>
        <v/>
      </c>
      <c r="K126" s="65" t="str">
        <f>IF(OR(B126=0,B126=""),"",IF(AND($E$3=6,'Marks Entry 6th'!K125=""),"",IF(AND($E$3=7,'Marks Entry 7th'!K125=""),"",IF(AND($E$3=6),'Marks Entry 6th'!K125,IF(AND($E$3=7),'Marks Entry 7th'!K125,"")))))</f>
        <v/>
      </c>
      <c r="L126" s="121" t="str">
        <f>IF(OR($E126="",$G126=""),"",IF(AND($E$3=6),'Marks Entry 6th'!L125,IF(AND($E$3=7),'Marks Entry 7th'!L125,"")))</f>
        <v/>
      </c>
      <c r="M126" s="121" t="str">
        <f>IF(OR($E126="",$G126=""),"",IF(AND($E$3=6),'Marks Entry 6th'!M125,IF(AND($E$3=7),'Marks Entry 7th'!M125,"")))</f>
        <v/>
      </c>
      <c r="N126" s="121" t="str">
        <f>IF(OR($E126="",$G126=""),"",IF(AND($E$3=6),'Marks Entry 6th'!N125,IF(AND($E$3=7),'Marks Entry 7th'!N125,"")))</f>
        <v/>
      </c>
      <c r="O126" s="121" t="str">
        <f>IF(OR($E126="",$G126=""),"",IF(AND($E$3=6),'Marks Entry 6th'!O125,IF(AND($E$3=7),'Marks Entry 7th'!O125,"")))</f>
        <v/>
      </c>
      <c r="P126" s="63" t="str">
        <f t="shared" si="95"/>
        <v/>
      </c>
      <c r="Q126" s="121" t="str">
        <f>IF(OR($E126="",$G126=""),"",IF(AND($E$3=6),'Marks Entry 6th'!P125,IF(AND($E$3=7),'Marks Entry 7th'!P125,"")))</f>
        <v/>
      </c>
      <c r="R126" s="121" t="str">
        <f>IF(OR($E126="",$G126=""),"",IF(AND($E$3=6),'Marks Entry 6th'!Q125,IF(AND($E$3=7),'Marks Entry 7th'!Q125,"")))</f>
        <v/>
      </c>
      <c r="S126" s="66" t="str">
        <f t="shared" si="96"/>
        <v/>
      </c>
      <c r="T126" s="63">
        <f t="shared" si="97"/>
        <v>0</v>
      </c>
      <c r="U126" s="68" t="str">
        <f>IF(OR($E126="",$G126=""),"",IF(AND($E$3=6),'Marks Entry 6th'!R125,IF(AND($E$3=7),'Marks Entry 7th'!R125,"")))</f>
        <v/>
      </c>
      <c r="V126" s="68" t="str">
        <f>IF(OR($E126="",$G126=""),"",IF(AND($E$3=6),'Marks Entry 6th'!S125,IF(AND($E$3=7),'Marks Entry 7th'!S125,"")))</f>
        <v/>
      </c>
      <c r="W126" s="67" t="str">
        <f t="shared" si="98"/>
        <v/>
      </c>
      <c r="X126" s="63" t="str">
        <f t="shared" si="99"/>
        <v/>
      </c>
      <c r="Y126" s="109">
        <f t="shared" si="100"/>
        <v>0</v>
      </c>
      <c r="Z126" s="109" t="str">
        <f t="shared" si="101"/>
        <v/>
      </c>
      <c r="AA126" s="109" t="str">
        <f t="shared" si="102"/>
        <v/>
      </c>
      <c r="AB126" s="109" t="str">
        <f t="shared" si="103"/>
        <v/>
      </c>
      <c r="AC126" s="109" t="str">
        <f t="shared" si="104"/>
        <v/>
      </c>
      <c r="AD126" s="111" t="str">
        <f t="shared" si="105"/>
        <v/>
      </c>
      <c r="AE126" s="121" t="str">
        <f>IF(OR($E126="",$G126=""),"",IF(AND($E$3=6),'Marks Entry 6th'!T125,IF(AND($E$3=7),'Marks Entry 7th'!T125,"")))</f>
        <v/>
      </c>
      <c r="AF126" s="121" t="str">
        <f>IF(OR($E126="",$G126=""),"",IF(AND($E$3=6),'Marks Entry 6th'!U125,IF(AND($E$3=7),'Marks Entry 7th'!U125,"")))</f>
        <v/>
      </c>
      <c r="AG126" s="121" t="str">
        <f>IF(OR($E126="",$G126=""),"",IF(AND($E$3=6),'Marks Entry 6th'!V125,IF(AND($E$3=7),'Marks Entry 7th'!V125,"")))</f>
        <v/>
      </c>
      <c r="AH126" s="121" t="str">
        <f>IF(OR($E126="",$G126=""),"",IF(AND($E$3=6),'Marks Entry 6th'!W125,IF(AND($E$3=7),'Marks Entry 7th'!W125,"")))</f>
        <v/>
      </c>
      <c r="AI126" s="63" t="str">
        <f t="shared" si="106"/>
        <v/>
      </c>
      <c r="AJ126" s="121" t="str">
        <f>IF(OR($E126="",$G126=""),"",IF(AND($E$3=6),'Marks Entry 6th'!X125,IF(AND($E$3=7),'Marks Entry 7th'!X125,"")))</f>
        <v/>
      </c>
      <c r="AK126" s="121" t="str">
        <f>IF(OR($E126="",$G126=""),"",IF(AND($E$3=6),'Marks Entry 6th'!Y125,IF(AND($E$3=7),'Marks Entry 7th'!Y125,"")))</f>
        <v/>
      </c>
      <c r="AL126" s="66" t="str">
        <f t="shared" si="107"/>
        <v/>
      </c>
      <c r="AM126" s="63">
        <f t="shared" si="108"/>
        <v>0</v>
      </c>
      <c r="AN126" s="68" t="str">
        <f>IF(OR($E126="",$G126=""),"",IF(AND($E$3=6),'Marks Entry 6th'!Z125,IF(AND($E$3=7),'Marks Entry 7th'!Z125,"")))</f>
        <v/>
      </c>
      <c r="AO126" s="68" t="str">
        <f>IF(OR($E126="",$G126=""),"",IF(AND($E$3=6),'Marks Entry 6th'!AA125,IF(AND($E$3=7),'Marks Entry 7th'!AA125,"")))</f>
        <v/>
      </c>
      <c r="AP126" s="66" t="str">
        <f t="shared" si="109"/>
        <v/>
      </c>
      <c r="AQ126" s="63" t="str">
        <f t="shared" si="110"/>
        <v/>
      </c>
      <c r="AR126" s="109">
        <f t="shared" si="111"/>
        <v>0</v>
      </c>
      <c r="AS126" s="109" t="str">
        <f t="shared" si="112"/>
        <v/>
      </c>
      <c r="AT126" s="109" t="str">
        <f t="shared" si="113"/>
        <v/>
      </c>
      <c r="AU126" s="109" t="str">
        <f t="shared" si="114"/>
        <v/>
      </c>
      <c r="AV126" s="109" t="str">
        <f t="shared" si="115"/>
        <v/>
      </c>
      <c r="AW126" s="111" t="str">
        <f t="shared" si="116"/>
        <v/>
      </c>
      <c r="AX126" s="314" t="str">
        <f>IF(OR($E126="",$G126=""),"",IF(AND($E$3=6),'Marks Entry 6th'!AB125,IF(AND($E$3=7),'Marks Entry 7th'!AB125,"")))</f>
        <v/>
      </c>
      <c r="AY126" s="121" t="str">
        <f>IF(OR($E126="",$G126=""),"",IF(AND($E$3=6),'Marks Entry 6th'!AC125,IF(AND($E$3=7),'Marks Entry 7th'!AC125,"")))</f>
        <v/>
      </c>
      <c r="AZ126" s="121" t="str">
        <f>IF(OR($E126="",$G126=""),"",IF(AND($E$3=6),'Marks Entry 6th'!AD125,IF(AND($E$3=7),'Marks Entry 7th'!AD125,"")))</f>
        <v/>
      </c>
      <c r="BA126" s="121" t="str">
        <f>IF(OR($E126="",$G126=""),"",IF(AND($E$3=6),'Marks Entry 6th'!AE125,IF(AND($E$3=7),'Marks Entry 7th'!AE125,"")))</f>
        <v/>
      </c>
      <c r="BB126" s="121" t="str">
        <f>IF(OR($E126="",$G126=""),"",IF(AND($E$3=6),'Marks Entry 6th'!AF125,IF(AND($E$3=7),'Marks Entry 7th'!AF125,"")))</f>
        <v/>
      </c>
      <c r="BC126" s="63" t="str">
        <f t="shared" si="117"/>
        <v/>
      </c>
      <c r="BD126" s="121" t="str">
        <f>IF(OR($E126="",$G126=""),"",IF(AND($E$3=6),'Marks Entry 6th'!AG125,IF(AND($E$3=7),'Marks Entry 7th'!AG125,"")))</f>
        <v/>
      </c>
      <c r="BE126" s="121" t="str">
        <f>IF(OR($E126="",$G126=""),"",IF(AND($E$3=6),'Marks Entry 6th'!AH125,IF(AND($E$3=7),'Marks Entry 7th'!AH125,"")))</f>
        <v/>
      </c>
      <c r="BF126" s="66" t="str">
        <f t="shared" si="118"/>
        <v/>
      </c>
      <c r="BG126" s="63">
        <f t="shared" si="119"/>
        <v>0</v>
      </c>
      <c r="BH126" s="68" t="str">
        <f>IF(OR($E126="",$G126=""),"",IF(AND($E$3=6),'Marks Entry 6th'!AI125,IF(AND($E$3=7),'Marks Entry 7th'!AI125,"")))</f>
        <v/>
      </c>
      <c r="BI126" s="68" t="str">
        <f>IF(OR($E126="",$G126=""),"",IF(AND($E$3=6),'Marks Entry 6th'!AJ125,IF(AND($E$3=7),'Marks Entry 7th'!AJ125,"")))</f>
        <v/>
      </c>
      <c r="BJ126" s="66" t="str">
        <f t="shared" si="120"/>
        <v/>
      </c>
      <c r="BK126" s="63" t="str">
        <f t="shared" si="121"/>
        <v/>
      </c>
      <c r="BL126" s="109">
        <f t="shared" si="122"/>
        <v>0</v>
      </c>
      <c r="BM126" s="109" t="str">
        <f t="shared" si="123"/>
        <v/>
      </c>
      <c r="BN126" s="109" t="str">
        <f t="shared" si="124"/>
        <v/>
      </c>
      <c r="BO126" s="109" t="str">
        <f t="shared" si="125"/>
        <v/>
      </c>
      <c r="BP126" s="109" t="str">
        <f t="shared" si="126"/>
        <v/>
      </c>
      <c r="BQ126" s="111" t="str">
        <f t="shared" si="127"/>
        <v/>
      </c>
      <c r="BR126" s="121" t="str">
        <f>IF(OR($E126="",$G126=""),"",IF(AND($E$3=6),'Marks Entry 6th'!AK125,IF(AND($E$3=7),'Marks Entry 7th'!AK125,"")))</f>
        <v/>
      </c>
      <c r="BS126" s="121" t="str">
        <f>IF(OR($E126="",$G126=""),"",IF(AND($E$3=6),'Marks Entry 6th'!AL125,IF(AND($E$3=7),'Marks Entry 7th'!AL125,"")))</f>
        <v/>
      </c>
      <c r="BT126" s="121" t="str">
        <f>IF(OR($E126="",$G126=""),"",IF(AND($E$3=6),'Marks Entry 6th'!AM125,IF(AND($E$3=7),'Marks Entry 7th'!AM125,"")))</f>
        <v/>
      </c>
      <c r="BU126" s="121" t="str">
        <f>IF(OR($E126="",$G126=""),"",IF(AND($E$3=6),'Marks Entry 6th'!AN125,IF(AND($E$3=7),'Marks Entry 7th'!AN125,"")))</f>
        <v/>
      </c>
      <c r="BV126" s="63" t="str">
        <f t="shared" si="128"/>
        <v/>
      </c>
      <c r="BW126" s="121" t="str">
        <f>IF(OR($E126="",$G126=""),"",IF(AND($E$3=6),'Marks Entry 6th'!AO125,IF(AND($E$3=7),'Marks Entry 7th'!AO125,"")))</f>
        <v/>
      </c>
      <c r="BX126" s="121" t="str">
        <f>IF(OR($E126="",$G126=""),"",IF(AND($E$3=6),'Marks Entry 6th'!AP125,IF(AND($E$3=7),'Marks Entry 7th'!AP125,"")))</f>
        <v/>
      </c>
      <c r="BY126" s="66" t="str">
        <f t="shared" si="129"/>
        <v/>
      </c>
      <c r="BZ126" s="63">
        <f t="shared" si="130"/>
        <v>0</v>
      </c>
      <c r="CA126" s="68" t="str">
        <f>IF(OR($E126="",$G126=""),"",IF(AND($E$3=6),'Marks Entry 6th'!AQ125,IF(AND($E$3=7),'Marks Entry 7th'!AQ125,"")))</f>
        <v/>
      </c>
      <c r="CB126" s="68" t="str">
        <f>IF(OR($E126="",$G126=""),"",IF(AND($E$3=6),'Marks Entry 6th'!AR125,IF(AND($E$3=7),'Marks Entry 7th'!AR125,"")))</f>
        <v/>
      </c>
      <c r="CC126" s="66" t="str">
        <f t="shared" si="131"/>
        <v/>
      </c>
      <c r="CD126" s="63" t="str">
        <f t="shared" si="132"/>
        <v/>
      </c>
      <c r="CE126" s="109">
        <f t="shared" si="133"/>
        <v>0</v>
      </c>
      <c r="CF126" s="109" t="str">
        <f t="shared" si="134"/>
        <v/>
      </c>
      <c r="CG126" s="109" t="str">
        <f t="shared" si="135"/>
        <v/>
      </c>
      <c r="CH126" s="109" t="str">
        <f t="shared" si="136"/>
        <v/>
      </c>
      <c r="CI126" s="109" t="str">
        <f t="shared" si="137"/>
        <v/>
      </c>
      <c r="CJ126" s="111" t="str">
        <f t="shared" si="138"/>
        <v/>
      </c>
      <c r="CK126" s="121" t="str">
        <f>IF(OR($E126="",$G126=""),"",IF(AND($E$3=6),'Marks Entry 6th'!AS125,IF(AND($E$3=7),'Marks Entry 7th'!AS125,"")))</f>
        <v/>
      </c>
      <c r="CL126" s="121" t="str">
        <f>IF(OR($E126="",$G126=""),"",IF(AND($E$3=6),'Marks Entry 6th'!AT125,IF(AND($E$3=7),'Marks Entry 7th'!AT125,"")))</f>
        <v/>
      </c>
      <c r="CM126" s="121" t="str">
        <f>IF(OR($E126="",$G126=""),"",IF(AND($E$3=6),'Marks Entry 6th'!AU125,IF(AND($E$3=7),'Marks Entry 7th'!AU125,"")))</f>
        <v/>
      </c>
      <c r="CN126" s="121" t="str">
        <f>IF(OR($E126="",$G126=""),"",IF(AND($E$3=6),'Marks Entry 6th'!AV125,IF(AND($E$3=7),'Marks Entry 7th'!AV125,"")))</f>
        <v/>
      </c>
      <c r="CO126" s="63" t="str">
        <f t="shared" si="139"/>
        <v/>
      </c>
      <c r="CP126" s="121" t="str">
        <f>IF(OR($E126="",$G126=""),"",IF(AND($E$3=6),'Marks Entry 6th'!AW125,IF(AND($E$3=7),'Marks Entry 7th'!AW125,"")))</f>
        <v/>
      </c>
      <c r="CQ126" s="121" t="str">
        <f>IF(OR($E126="",$G126=""),"",IF(AND($E$3=6),'Marks Entry 6th'!AX125,IF(AND($E$3=7),'Marks Entry 7th'!AX125,"")))</f>
        <v/>
      </c>
      <c r="CR126" s="66" t="str">
        <f t="shared" si="140"/>
        <v/>
      </c>
      <c r="CS126" s="63">
        <f t="shared" si="141"/>
        <v>0</v>
      </c>
      <c r="CT126" s="68" t="str">
        <f>IF(OR($E126="",$G126=""),"",IF(AND($E$3=6),'Marks Entry 6th'!AY125,IF(AND($E$3=7),'Marks Entry 7th'!AY125,"")))</f>
        <v/>
      </c>
      <c r="CU126" s="68" t="str">
        <f>IF(OR($E126="",$G126=""),"",IF(AND($E$3=6),'Marks Entry 6th'!AZ125,IF(AND($E$3=7),'Marks Entry 7th'!AZ125,"")))</f>
        <v/>
      </c>
      <c r="CV126" s="66" t="str">
        <f t="shared" si="142"/>
        <v/>
      </c>
      <c r="CW126" s="63" t="str">
        <f t="shared" si="143"/>
        <v/>
      </c>
      <c r="CX126" s="109">
        <f t="shared" si="144"/>
        <v>0</v>
      </c>
      <c r="CY126" s="109" t="str">
        <f t="shared" si="145"/>
        <v/>
      </c>
      <c r="CZ126" s="109" t="str">
        <f t="shared" si="146"/>
        <v/>
      </c>
      <c r="DA126" s="109" t="str">
        <f t="shared" si="147"/>
        <v/>
      </c>
      <c r="DB126" s="109" t="str">
        <f t="shared" si="148"/>
        <v/>
      </c>
      <c r="DC126" s="111" t="str">
        <f t="shared" si="149"/>
        <v/>
      </c>
      <c r="DD126" s="121" t="str">
        <f>IF(OR($E126="",$G126=""),"",IF(AND($E$3=6),'Marks Entry 6th'!BA125,IF(AND($E$3=7),'Marks Entry 7th'!BA125,"")))</f>
        <v/>
      </c>
      <c r="DE126" s="121" t="str">
        <f>IF(OR($E126="",$G126=""),"",IF(AND($E$3=6),'Marks Entry 6th'!BB125,IF(AND($E$3=7),'Marks Entry 7th'!BB125,"")))</f>
        <v/>
      </c>
      <c r="DF126" s="121" t="str">
        <f>IF(OR($E126="",$G126=""),"",IF(AND($E$3=6),'Marks Entry 6th'!BC125,IF(AND($E$3=7),'Marks Entry 7th'!BC125,"")))</f>
        <v/>
      </c>
      <c r="DG126" s="121" t="str">
        <f>IF(OR($E126="",$G126=""),"",IF(AND($E$3=6),'Marks Entry 6th'!BD125,IF(AND($E$3=7),'Marks Entry 7th'!BD125,"")))</f>
        <v/>
      </c>
      <c r="DH126" s="63" t="str">
        <f t="shared" si="150"/>
        <v/>
      </c>
      <c r="DI126" s="121" t="str">
        <f>IF(OR($E126="",$G126=""),"",IF(AND($E$3=6),'Marks Entry 6th'!BE125,IF(AND($E$3=7),'Marks Entry 7th'!BE125,"")))</f>
        <v/>
      </c>
      <c r="DJ126" s="121" t="str">
        <f>IF(OR($E126="",$G126=""),"",IF(AND($E$3=6),'Marks Entry 6th'!BF125,IF(AND($E$3=7),'Marks Entry 7th'!BF125,"")))</f>
        <v/>
      </c>
      <c r="DK126" s="66" t="str">
        <f t="shared" si="151"/>
        <v/>
      </c>
      <c r="DL126" s="63">
        <f t="shared" si="152"/>
        <v>0</v>
      </c>
      <c r="DM126" s="68" t="str">
        <f>IF(OR($E126="",$G126=""),"",IF(AND($E$3=6),'Marks Entry 6th'!BG125,IF(AND($E$3=7),'Marks Entry 7th'!BG125,"")))</f>
        <v/>
      </c>
      <c r="DN126" s="68" t="str">
        <f>IF(OR($E126="",$G126=""),"",IF(AND($E$3=6),'Marks Entry 6th'!BH125,IF(AND($E$3=7),'Marks Entry 7th'!BH125,"")))</f>
        <v/>
      </c>
      <c r="DO126" s="66" t="str">
        <f t="shared" si="153"/>
        <v/>
      </c>
      <c r="DP126" s="63" t="str">
        <f t="shared" si="154"/>
        <v/>
      </c>
      <c r="DQ126" s="109">
        <f t="shared" si="155"/>
        <v>0</v>
      </c>
      <c r="DR126" s="109" t="str">
        <f t="shared" si="156"/>
        <v/>
      </c>
      <c r="DS126" s="109" t="str">
        <f t="shared" si="157"/>
        <v/>
      </c>
      <c r="DT126" s="109" t="str">
        <f t="shared" si="158"/>
        <v/>
      </c>
      <c r="DU126" s="109" t="str">
        <f t="shared" si="159"/>
        <v/>
      </c>
      <c r="DV126" s="111" t="str">
        <f t="shared" si="160"/>
        <v/>
      </c>
      <c r="DW126" s="53" t="str">
        <f>IF(OR($E126="",$G126=""),"",IF(AND($E$3=6),'Marks Entry 6th'!BI125,IF(AND($E$3=7),'Marks Entry 7th'!BI125,"")))</f>
        <v/>
      </c>
      <c r="DX126" s="53" t="str">
        <f>IF(OR($E126="",$G126=""),"",IF(AND($E$3=6),'Marks Entry 6th'!BJ125,IF(AND($E$3=7),'Marks Entry 7th'!BJ125,"")))</f>
        <v/>
      </c>
      <c r="DY126" s="53" t="str">
        <f>IF(OR($E126="",$G126=""),"",IF(AND($E$3=6),'Marks Entry 6th'!BK125,IF(AND($E$3=7),'Marks Entry 7th'!BK125,"")))</f>
        <v/>
      </c>
      <c r="DZ126" s="53" t="str">
        <f>IF(OR($E126="",$G126=""),"",IF(AND($E$3=6),'Marks Entry 6th'!BL125,IF(AND($E$3=7),'Marks Entry 7th'!BL125,"")))</f>
        <v/>
      </c>
      <c r="EA126" s="53" t="str">
        <f>IF(OR($E126="",$G126=""),"",IF(AND($E$3=6),'Marks Entry 6th'!BM125,IF(AND($E$3=7),'Marks Entry 7th'!BM125,"")))</f>
        <v/>
      </c>
      <c r="EB126" s="122" t="str">
        <f t="shared" si="161"/>
        <v/>
      </c>
      <c r="EC126" s="123">
        <f t="shared" si="162"/>
        <v>0</v>
      </c>
      <c r="ED126" s="123" t="str">
        <f t="shared" si="163"/>
        <v/>
      </c>
      <c r="EE126" s="123" t="str">
        <f t="shared" si="164"/>
        <v/>
      </c>
      <c r="EF126" s="110" t="str">
        <f t="shared" si="165"/>
        <v/>
      </c>
      <c r="EG126" s="53" t="str">
        <f>IF(OR($E126="",$G126=""),"",IF(AND($E$3=6),'Marks Entry 6th'!BN125,IF(AND($E$3=7),'Marks Entry 7th'!BN125,"")))</f>
        <v/>
      </c>
      <c r="EH126" s="53" t="str">
        <f>IF(OR($E126="",$G126=""),"",IF(AND($E$3=6),'Marks Entry 6th'!BO125,IF(AND($E$3=7),'Marks Entry 7th'!BO125,"")))</f>
        <v/>
      </c>
      <c r="EI126" s="53" t="str">
        <f>IF(OR($E126="",$G126=""),"",IF(AND($E$3=6),'Marks Entry 6th'!BP125,IF(AND($E$3=7),'Marks Entry 7th'!BP125,"")))</f>
        <v/>
      </c>
      <c r="EJ126" s="53" t="str">
        <f>IF(OR($E126="",$G126=""),"",IF(AND($E$3=6),'Marks Entry 6th'!BQ125,IF(AND($E$3=7),'Marks Entry 7th'!BQ125,"")))</f>
        <v/>
      </c>
      <c r="EK126" s="53" t="str">
        <f>IF(OR($E126="",$G126=""),"",IF(AND($E$3=6),'Marks Entry 6th'!BR125,IF(AND($E$3=7),'Marks Entry 7th'!BR125,"")))</f>
        <v/>
      </c>
      <c r="EL126" s="122" t="str">
        <f t="shared" si="166"/>
        <v/>
      </c>
      <c r="EM126" s="123">
        <f t="shared" si="167"/>
        <v>0</v>
      </c>
      <c r="EN126" s="123" t="str">
        <f t="shared" si="168"/>
        <v/>
      </c>
      <c r="EO126" s="123" t="str">
        <f t="shared" si="169"/>
        <v/>
      </c>
      <c r="EP126" s="110" t="str">
        <f t="shared" si="170"/>
        <v/>
      </c>
      <c r="EQ126" s="53" t="str">
        <f>IF(OR($E126="",$G126=""),"",IF(AND($E$3=6),'Marks Entry 6th'!BS125,IF(AND($E$3=7),'Marks Entry 7th'!BS125,"")))</f>
        <v/>
      </c>
      <c r="ER126" s="53" t="str">
        <f>IF(OR($E126="",$G126=""),"",IF(AND($E$3=6),'Marks Entry 6th'!BT125,IF(AND($E$3=7),'Marks Entry 7th'!BT125,"")))</f>
        <v/>
      </c>
      <c r="ES126" s="53" t="str">
        <f>IF(OR($E126="",$G126=""),"",IF(AND($E$3=6),'Marks Entry 6th'!BU125,IF(AND($E$3=7),'Marks Entry 7th'!BU125,"")))</f>
        <v/>
      </c>
      <c r="ET126" s="53" t="str">
        <f>IF(OR($E126="",$G126=""),"",IF(AND($E$3=6),'Marks Entry 6th'!BV125,IF(AND($E$3=7),'Marks Entry 7th'!BV125,"")))</f>
        <v/>
      </c>
      <c r="EU126" s="53" t="str">
        <f>IF(OR($E126="",$G126=""),"",IF(AND($E$3=6),'Marks Entry 6th'!BW125,IF(AND($E$3=7),'Marks Entry 7th'!BW125,"")))</f>
        <v/>
      </c>
      <c r="EV126" s="122" t="str">
        <f t="shared" si="171"/>
        <v/>
      </c>
      <c r="EW126" s="123">
        <f t="shared" si="172"/>
        <v>0</v>
      </c>
      <c r="EX126" s="123" t="str">
        <f t="shared" si="173"/>
        <v/>
      </c>
      <c r="EY126" s="123" t="str">
        <f t="shared" si="174"/>
        <v/>
      </c>
      <c r="EZ126" s="110" t="str">
        <f t="shared" si="175"/>
        <v/>
      </c>
      <c r="FA126" s="373" t="str">
        <f>IF(OR($E126="",$G126=""),"",IF(AND('Marks Entry 6th'!BX125="",'Marks Entry 7th'!BX125=""),"",IF(AND($E$3=6),'Marks Entry 6th'!BX125,IF(AND($E$3=7),'Marks Entry 7th'!BX125,""))))</f>
        <v/>
      </c>
      <c r="FB126" s="373" t="str">
        <f>IF(OR($E126="",$G126=""),"",IF(AND('Marks Entry 6th'!BY125="",'Marks Entry 7th'!BY125=""),"",IF(AND($E$3=6),'Marks Entry 6th'!BY125,IF(AND($E$3=7),'Marks Entry 7th'!BY125,""))))</f>
        <v/>
      </c>
      <c r="FC126" s="374" t="str">
        <f t="shared" si="176"/>
        <v/>
      </c>
      <c r="FD126" s="110" t="str">
        <f t="shared" si="177"/>
        <v/>
      </c>
      <c r="FE126" s="373" t="str">
        <f>IF(OR($E126="",$G126=""),"",IF(AND('Marks Entry 6th'!BZ125="",'Marks Entry 7th'!BZ125=""),"",IF(AND($E$3=6),'Marks Entry 6th'!BZ125,IF(AND($E$3=7),'Marks Entry 7th'!BZ125,""))))</f>
        <v/>
      </c>
      <c r="FF126" s="373" t="str">
        <f>IF(OR($E126="",$G126=""),"",IF(AND('Marks Entry 6th'!CA125="",'Marks Entry 7th'!CA125=""),"",IF(AND($E$3=6),'Marks Entry 6th'!CA125,IF(AND($E$3=7),'Marks Entry 7th'!CA125,""))))</f>
        <v/>
      </c>
      <c r="FG126" s="374" t="str">
        <f t="shared" si="178"/>
        <v/>
      </c>
      <c r="FH126" s="110" t="str">
        <f t="shared" si="179"/>
        <v/>
      </c>
      <c r="FI126" s="79" t="str">
        <f t="shared" si="180"/>
        <v/>
      </c>
      <c r="FJ126" s="335" t="str">
        <f t="shared" si="181"/>
        <v/>
      </c>
      <c r="FK126" s="85" t="str">
        <f t="shared" si="182"/>
        <v/>
      </c>
      <c r="FL126" s="226" t="str">
        <f t="shared" si="183"/>
        <v/>
      </c>
      <c r="FM126" s="86" t="str">
        <f t="shared" si="184"/>
        <v/>
      </c>
      <c r="FN126" s="334" t="str">
        <f>IFERROR(IF(B126="NSO","NSO",IF(OR(D126="",G126="",F126=""),"",IF(AND(FJ126&gt;=36,'Master sheet'!$D$11="Hindi"),"कक्षा क्रमोन्नत",IF(AND(FJ126&gt;=36,'Master sheet'!$D$11="English"),"Promoted",IF(AND(FJ126&lt;36,'Master sheet'!$D$11="Hindi"),"पुनः परीक्षा","Re-Exam"))))),"")</f>
        <v/>
      </c>
      <c r="FO126" s="54" t="str">
        <f>IF(OR($E126="",$G126=""),"",IF(AND($E$3=6,'Marks Entry 6th'!CB125=""),"",IF(AND($E$3=7,'Marks Entry 7th'!CB125=""),"",IF(AND($E$3=6),'Marks Entry 6th'!CB125,IF(AND($E$3=7),'Marks Entry 7th'!CB125,"")))))</f>
        <v/>
      </c>
      <c r="FP126" s="54" t="str">
        <f>IF(OR($E126="",$G126=""),"",IF(AND($E$3=6,'Marks Entry 6th'!CC125=""),"",IF(AND($E$3=7,'Marks Entry 7th'!CC125=""),"",IF(AND($E$3=6),'Marks Entry 6th'!CC125,IF(AND($E$3=7),'Marks Entry 7th'!CC125,"")))))</f>
        <v/>
      </c>
      <c r="FQ126" s="55"/>
      <c r="FY126" s="57">
        <f>IF(AND($E$3=6),'Marks Entry 6th'!I125,IF(AND($E$3=7),'Marks Entry 7th'!I125,""))</f>
        <v>0</v>
      </c>
      <c r="FZ126" s="57">
        <f t="shared" si="185"/>
        <v>0</v>
      </c>
    </row>
    <row r="127" spans="1:182" ht="18.95" customHeight="1">
      <c r="A127" s="69">
        <v>120</v>
      </c>
      <c r="B127" s="69" t="str">
        <f>IF(OR(FY127=0,FY127=""),"",IF(AND($E$3=6),'Marks Entry 6th'!I126,IF(AND($E$3=7),'Marks Entry 7th'!I126,"")))</f>
        <v/>
      </c>
      <c r="C127" s="70" t="str">
        <f>IF(OR(B127=0,B127=""),"",IF(AND($E$3=6,'Marks Entry 6th'!B126=""),"",IF(AND($E$3=7,'Marks Entry 7th'!B126=""),"",IF(AND($E$3=6,'Marks Entry 6th'!B126),'Marks Entry 6th'!B126,IF(AND($E$3=7),'Marks Entry 7th'!B126,"")))))</f>
        <v/>
      </c>
      <c r="D127" s="70" t="str">
        <f>IF(OR(B127=0,B127=""),"",IF(AND($E$3=6,'Marks Entry 6th'!C126=""),"",IF(AND($E$3=7,'Marks Entry 7th'!C126=""),"",IF(AND($E$3=6),'Marks Entry 6th'!C126,IF(AND($E$3=7),'Marks Entry 7th'!C126,"")))))</f>
        <v/>
      </c>
      <c r="E127" s="307" t="str">
        <f>IF(OR(B127=0,B127=""),"",IF(AND($E$3=6,'Marks Entry 6th'!E126=""),"",IF(AND($E$3=7,'Marks Entry 7th'!E126=""),"",IF(AND($E$3=6),'Marks Entry 6th'!E126,IF(AND($E$3=7),'Marks Entry 7th'!E126,"")))))</f>
        <v/>
      </c>
      <c r="F127" s="70" t="str">
        <f>IF(OR(B127=0,B127=""),"",IF(AND($E$3=6,'Marks Entry 6th'!D126=""),"",IF(AND($E$3=7,'Marks Entry 7th'!D126=""),"",IF(AND($E$3=6),'Marks Entry 6th'!D126,IF(AND($E$3=7),'Marks Entry 7th'!D126,"")))))</f>
        <v/>
      </c>
      <c r="G127" s="306" t="str">
        <f>IF(OR(B127=0,B127=""),"",IF(AND($E$3=6,'Marks Entry 6th'!F126=""),"",IF(AND($E$3=7,'Marks Entry 7th'!F126=""),"",IF(AND($E$3=6),UPPER('Marks Entry 6th'!F126),IF(AND($E$3=7),UPPER('Marks Entry 7th'!F126),"")))))</f>
        <v/>
      </c>
      <c r="H127" s="306" t="str">
        <f>IF(OR(B127=0,B127=""),"",IF(AND($E$3=6,'Marks Entry 6th'!G126=""),"",IF(AND($E$3=7,'Marks Entry 7th'!G126=""),"",IF(AND($E$3=6),UPPER('Marks Entry 6th'!G126),IF(AND($E$3=7),UPPER('Marks Entry 7th'!G126),"")))))</f>
        <v/>
      </c>
      <c r="I127" s="306" t="str">
        <f>IF(OR(B127=0,B127=""),"",IF(AND($E$3=6,'Marks Entry 6th'!H126=""),"",IF(AND($E$3=7,'Marks Entry 7th'!H126=""),"",IF(AND($E$3=6),UPPER('Marks Entry 6th'!H126),IF(AND($E$3=7),UPPER('Marks Entry 7th'!H126),"")))))</f>
        <v/>
      </c>
      <c r="J127" s="65" t="str">
        <f>IF(OR(B127=0,B127=""),"",IF(AND($E$3=6,'Marks Entry 6th'!J126=""),"",IF(AND($E$3=7,'Marks Entry 7th'!J126=""),"",IF(AND($E$3=6),'Marks Entry 6th'!J126,IF(AND($E$3=7),'Marks Entry 7th'!J126,"")))))</f>
        <v/>
      </c>
      <c r="K127" s="65" t="str">
        <f>IF(OR(B127=0,B127=""),"",IF(AND($E$3=6,'Marks Entry 6th'!K126=""),"",IF(AND($E$3=7,'Marks Entry 7th'!K126=""),"",IF(AND($E$3=6),'Marks Entry 6th'!K126,IF(AND($E$3=7),'Marks Entry 7th'!K126,"")))))</f>
        <v/>
      </c>
      <c r="L127" s="121" t="str">
        <f>IF(OR($E127="",$G127=""),"",IF(AND($E$3=6),'Marks Entry 6th'!L126,IF(AND($E$3=7),'Marks Entry 7th'!L126,"")))</f>
        <v/>
      </c>
      <c r="M127" s="121" t="str">
        <f>IF(OR($E127="",$G127=""),"",IF(AND($E$3=6),'Marks Entry 6th'!M126,IF(AND($E$3=7),'Marks Entry 7th'!M126,"")))</f>
        <v/>
      </c>
      <c r="N127" s="121" t="str">
        <f>IF(OR($E127="",$G127=""),"",IF(AND($E$3=6),'Marks Entry 6th'!N126,IF(AND($E$3=7),'Marks Entry 7th'!N126,"")))</f>
        <v/>
      </c>
      <c r="O127" s="121" t="str">
        <f>IF(OR($E127="",$G127=""),"",IF(AND($E$3=6),'Marks Entry 6th'!O126,IF(AND($E$3=7),'Marks Entry 7th'!O126,"")))</f>
        <v/>
      </c>
      <c r="P127" s="63" t="str">
        <f t="shared" si="95"/>
        <v/>
      </c>
      <c r="Q127" s="121" t="str">
        <f>IF(OR($E127="",$G127=""),"",IF(AND($E$3=6),'Marks Entry 6th'!P126,IF(AND($E$3=7),'Marks Entry 7th'!P126,"")))</f>
        <v/>
      </c>
      <c r="R127" s="121" t="str">
        <f>IF(OR($E127="",$G127=""),"",IF(AND($E$3=6),'Marks Entry 6th'!Q126,IF(AND($E$3=7),'Marks Entry 7th'!Q126,"")))</f>
        <v/>
      </c>
      <c r="S127" s="66" t="str">
        <f t="shared" si="96"/>
        <v/>
      </c>
      <c r="T127" s="63">
        <f t="shared" si="97"/>
        <v>0</v>
      </c>
      <c r="U127" s="68" t="str">
        <f>IF(OR($E127="",$G127=""),"",IF(AND($E$3=6),'Marks Entry 6th'!R126,IF(AND($E$3=7),'Marks Entry 7th'!R126,"")))</f>
        <v/>
      </c>
      <c r="V127" s="68" t="str">
        <f>IF(OR($E127="",$G127=""),"",IF(AND($E$3=6),'Marks Entry 6th'!S126,IF(AND($E$3=7),'Marks Entry 7th'!S126,"")))</f>
        <v/>
      </c>
      <c r="W127" s="67" t="str">
        <f t="shared" si="98"/>
        <v/>
      </c>
      <c r="X127" s="63" t="str">
        <f t="shared" si="99"/>
        <v/>
      </c>
      <c r="Y127" s="109">
        <f t="shared" si="100"/>
        <v>0</v>
      </c>
      <c r="Z127" s="109" t="str">
        <f t="shared" si="101"/>
        <v/>
      </c>
      <c r="AA127" s="109" t="str">
        <f t="shared" si="102"/>
        <v/>
      </c>
      <c r="AB127" s="109" t="str">
        <f t="shared" si="103"/>
        <v/>
      </c>
      <c r="AC127" s="109" t="str">
        <f t="shared" si="104"/>
        <v/>
      </c>
      <c r="AD127" s="111" t="str">
        <f t="shared" si="105"/>
        <v/>
      </c>
      <c r="AE127" s="121" t="str">
        <f>IF(OR($E127="",$G127=""),"",IF(AND($E$3=6),'Marks Entry 6th'!T126,IF(AND($E$3=7),'Marks Entry 7th'!T126,"")))</f>
        <v/>
      </c>
      <c r="AF127" s="121" t="str">
        <f>IF(OR($E127="",$G127=""),"",IF(AND($E$3=6),'Marks Entry 6th'!U126,IF(AND($E$3=7),'Marks Entry 7th'!U126,"")))</f>
        <v/>
      </c>
      <c r="AG127" s="121" t="str">
        <f>IF(OR($E127="",$G127=""),"",IF(AND($E$3=6),'Marks Entry 6th'!V126,IF(AND($E$3=7),'Marks Entry 7th'!V126,"")))</f>
        <v/>
      </c>
      <c r="AH127" s="121" t="str">
        <f>IF(OR($E127="",$G127=""),"",IF(AND($E$3=6),'Marks Entry 6th'!W126,IF(AND($E$3=7),'Marks Entry 7th'!W126,"")))</f>
        <v/>
      </c>
      <c r="AI127" s="63" t="str">
        <f t="shared" si="106"/>
        <v/>
      </c>
      <c r="AJ127" s="121" t="str">
        <f>IF(OR($E127="",$G127=""),"",IF(AND($E$3=6),'Marks Entry 6th'!X126,IF(AND($E$3=7),'Marks Entry 7th'!X126,"")))</f>
        <v/>
      </c>
      <c r="AK127" s="121" t="str">
        <f>IF(OR($E127="",$G127=""),"",IF(AND($E$3=6),'Marks Entry 6th'!Y126,IF(AND($E$3=7),'Marks Entry 7th'!Y126,"")))</f>
        <v/>
      </c>
      <c r="AL127" s="66" t="str">
        <f t="shared" si="107"/>
        <v/>
      </c>
      <c r="AM127" s="63">
        <f t="shared" si="108"/>
        <v>0</v>
      </c>
      <c r="AN127" s="68" t="str">
        <f>IF(OR($E127="",$G127=""),"",IF(AND($E$3=6),'Marks Entry 6th'!Z126,IF(AND($E$3=7),'Marks Entry 7th'!Z126,"")))</f>
        <v/>
      </c>
      <c r="AO127" s="68" t="str">
        <f>IF(OR($E127="",$G127=""),"",IF(AND($E$3=6),'Marks Entry 6th'!AA126,IF(AND($E$3=7),'Marks Entry 7th'!AA126,"")))</f>
        <v/>
      </c>
      <c r="AP127" s="66" t="str">
        <f t="shared" si="109"/>
        <v/>
      </c>
      <c r="AQ127" s="63" t="str">
        <f t="shared" si="110"/>
        <v/>
      </c>
      <c r="AR127" s="109">
        <f t="shared" si="111"/>
        <v>0</v>
      </c>
      <c r="AS127" s="109" t="str">
        <f t="shared" si="112"/>
        <v/>
      </c>
      <c r="AT127" s="109" t="str">
        <f t="shared" si="113"/>
        <v/>
      </c>
      <c r="AU127" s="109" t="str">
        <f t="shared" si="114"/>
        <v/>
      </c>
      <c r="AV127" s="109" t="str">
        <f t="shared" si="115"/>
        <v/>
      </c>
      <c r="AW127" s="111" t="str">
        <f t="shared" si="116"/>
        <v/>
      </c>
      <c r="AX127" s="314" t="str">
        <f>IF(OR($E127="",$G127=""),"",IF(AND($E$3=6),'Marks Entry 6th'!AB126,IF(AND($E$3=7),'Marks Entry 7th'!AB126,"")))</f>
        <v/>
      </c>
      <c r="AY127" s="121" t="str">
        <f>IF(OR($E127="",$G127=""),"",IF(AND($E$3=6),'Marks Entry 6th'!AC126,IF(AND($E$3=7),'Marks Entry 7th'!AC126,"")))</f>
        <v/>
      </c>
      <c r="AZ127" s="121" t="str">
        <f>IF(OR($E127="",$G127=""),"",IF(AND($E$3=6),'Marks Entry 6th'!AD126,IF(AND($E$3=7),'Marks Entry 7th'!AD126,"")))</f>
        <v/>
      </c>
      <c r="BA127" s="121" t="str">
        <f>IF(OR($E127="",$G127=""),"",IF(AND($E$3=6),'Marks Entry 6th'!AE126,IF(AND($E$3=7),'Marks Entry 7th'!AE126,"")))</f>
        <v/>
      </c>
      <c r="BB127" s="121" t="str">
        <f>IF(OR($E127="",$G127=""),"",IF(AND($E$3=6),'Marks Entry 6th'!AF126,IF(AND($E$3=7),'Marks Entry 7th'!AF126,"")))</f>
        <v/>
      </c>
      <c r="BC127" s="63" t="str">
        <f t="shared" si="117"/>
        <v/>
      </c>
      <c r="BD127" s="121" t="str">
        <f>IF(OR($E127="",$G127=""),"",IF(AND($E$3=6),'Marks Entry 6th'!AG126,IF(AND($E$3=7),'Marks Entry 7th'!AG126,"")))</f>
        <v/>
      </c>
      <c r="BE127" s="121" t="str">
        <f>IF(OR($E127="",$G127=""),"",IF(AND($E$3=6),'Marks Entry 6th'!AH126,IF(AND($E$3=7),'Marks Entry 7th'!AH126,"")))</f>
        <v/>
      </c>
      <c r="BF127" s="66" t="str">
        <f t="shared" si="118"/>
        <v/>
      </c>
      <c r="BG127" s="63">
        <f t="shared" si="119"/>
        <v>0</v>
      </c>
      <c r="BH127" s="68" t="str">
        <f>IF(OR($E127="",$G127=""),"",IF(AND($E$3=6),'Marks Entry 6th'!AI126,IF(AND($E$3=7),'Marks Entry 7th'!AI126,"")))</f>
        <v/>
      </c>
      <c r="BI127" s="68" t="str">
        <f>IF(OR($E127="",$G127=""),"",IF(AND($E$3=6),'Marks Entry 6th'!AJ126,IF(AND($E$3=7),'Marks Entry 7th'!AJ126,"")))</f>
        <v/>
      </c>
      <c r="BJ127" s="66" t="str">
        <f t="shared" si="120"/>
        <v/>
      </c>
      <c r="BK127" s="63" t="str">
        <f t="shared" si="121"/>
        <v/>
      </c>
      <c r="BL127" s="109">
        <f t="shared" si="122"/>
        <v>0</v>
      </c>
      <c r="BM127" s="109" t="str">
        <f t="shared" si="123"/>
        <v/>
      </c>
      <c r="BN127" s="109" t="str">
        <f t="shared" si="124"/>
        <v/>
      </c>
      <c r="BO127" s="109" t="str">
        <f t="shared" si="125"/>
        <v/>
      </c>
      <c r="BP127" s="109" t="str">
        <f t="shared" si="126"/>
        <v/>
      </c>
      <c r="BQ127" s="111" t="str">
        <f t="shared" si="127"/>
        <v/>
      </c>
      <c r="BR127" s="121" t="str">
        <f>IF(OR($E127="",$G127=""),"",IF(AND($E$3=6),'Marks Entry 6th'!AK126,IF(AND($E$3=7),'Marks Entry 7th'!AK126,"")))</f>
        <v/>
      </c>
      <c r="BS127" s="121" t="str">
        <f>IF(OR($E127="",$G127=""),"",IF(AND($E$3=6),'Marks Entry 6th'!AL126,IF(AND($E$3=7),'Marks Entry 7th'!AL126,"")))</f>
        <v/>
      </c>
      <c r="BT127" s="121" t="str">
        <f>IF(OR($E127="",$G127=""),"",IF(AND($E$3=6),'Marks Entry 6th'!AM126,IF(AND($E$3=7),'Marks Entry 7th'!AM126,"")))</f>
        <v/>
      </c>
      <c r="BU127" s="121" t="str">
        <f>IF(OR($E127="",$G127=""),"",IF(AND($E$3=6),'Marks Entry 6th'!AN126,IF(AND($E$3=7),'Marks Entry 7th'!AN126,"")))</f>
        <v/>
      </c>
      <c r="BV127" s="63" t="str">
        <f t="shared" si="128"/>
        <v/>
      </c>
      <c r="BW127" s="121" t="str">
        <f>IF(OR($E127="",$G127=""),"",IF(AND($E$3=6),'Marks Entry 6th'!AO126,IF(AND($E$3=7),'Marks Entry 7th'!AO126,"")))</f>
        <v/>
      </c>
      <c r="BX127" s="121" t="str">
        <f>IF(OR($E127="",$G127=""),"",IF(AND($E$3=6),'Marks Entry 6th'!AP126,IF(AND($E$3=7),'Marks Entry 7th'!AP126,"")))</f>
        <v/>
      </c>
      <c r="BY127" s="66" t="str">
        <f t="shared" si="129"/>
        <v/>
      </c>
      <c r="BZ127" s="63">
        <f t="shared" si="130"/>
        <v>0</v>
      </c>
      <c r="CA127" s="68" t="str">
        <f>IF(OR($E127="",$G127=""),"",IF(AND($E$3=6),'Marks Entry 6th'!AQ126,IF(AND($E$3=7),'Marks Entry 7th'!AQ126,"")))</f>
        <v/>
      </c>
      <c r="CB127" s="68" t="str">
        <f>IF(OR($E127="",$G127=""),"",IF(AND($E$3=6),'Marks Entry 6th'!AR126,IF(AND($E$3=7),'Marks Entry 7th'!AR126,"")))</f>
        <v/>
      </c>
      <c r="CC127" s="66" t="str">
        <f t="shared" si="131"/>
        <v/>
      </c>
      <c r="CD127" s="63" t="str">
        <f t="shared" si="132"/>
        <v/>
      </c>
      <c r="CE127" s="109">
        <f t="shared" si="133"/>
        <v>0</v>
      </c>
      <c r="CF127" s="109" t="str">
        <f t="shared" si="134"/>
        <v/>
      </c>
      <c r="CG127" s="109" t="str">
        <f t="shared" si="135"/>
        <v/>
      </c>
      <c r="CH127" s="109" t="str">
        <f t="shared" si="136"/>
        <v/>
      </c>
      <c r="CI127" s="109" t="str">
        <f t="shared" si="137"/>
        <v/>
      </c>
      <c r="CJ127" s="111" t="str">
        <f t="shared" si="138"/>
        <v/>
      </c>
      <c r="CK127" s="121" t="str">
        <f>IF(OR($E127="",$G127=""),"",IF(AND($E$3=6),'Marks Entry 6th'!AS126,IF(AND($E$3=7),'Marks Entry 7th'!AS126,"")))</f>
        <v/>
      </c>
      <c r="CL127" s="121" t="str">
        <f>IF(OR($E127="",$G127=""),"",IF(AND($E$3=6),'Marks Entry 6th'!AT126,IF(AND($E$3=7),'Marks Entry 7th'!AT126,"")))</f>
        <v/>
      </c>
      <c r="CM127" s="121" t="str">
        <f>IF(OR($E127="",$G127=""),"",IF(AND($E$3=6),'Marks Entry 6th'!AU126,IF(AND($E$3=7),'Marks Entry 7th'!AU126,"")))</f>
        <v/>
      </c>
      <c r="CN127" s="121" t="str">
        <f>IF(OR($E127="",$G127=""),"",IF(AND($E$3=6),'Marks Entry 6th'!AV126,IF(AND($E$3=7),'Marks Entry 7th'!AV126,"")))</f>
        <v/>
      </c>
      <c r="CO127" s="63" t="str">
        <f t="shared" si="139"/>
        <v/>
      </c>
      <c r="CP127" s="121" t="str">
        <f>IF(OR($E127="",$G127=""),"",IF(AND($E$3=6),'Marks Entry 6th'!AW126,IF(AND($E$3=7),'Marks Entry 7th'!AW126,"")))</f>
        <v/>
      </c>
      <c r="CQ127" s="121" t="str">
        <f>IF(OR($E127="",$G127=""),"",IF(AND($E$3=6),'Marks Entry 6th'!AX126,IF(AND($E$3=7),'Marks Entry 7th'!AX126,"")))</f>
        <v/>
      </c>
      <c r="CR127" s="66" t="str">
        <f t="shared" si="140"/>
        <v/>
      </c>
      <c r="CS127" s="63">
        <f t="shared" si="141"/>
        <v>0</v>
      </c>
      <c r="CT127" s="68" t="str">
        <f>IF(OR($E127="",$G127=""),"",IF(AND($E$3=6),'Marks Entry 6th'!AY126,IF(AND($E$3=7),'Marks Entry 7th'!AY126,"")))</f>
        <v/>
      </c>
      <c r="CU127" s="68" t="str">
        <f>IF(OR($E127="",$G127=""),"",IF(AND($E$3=6),'Marks Entry 6th'!AZ126,IF(AND($E$3=7),'Marks Entry 7th'!AZ126,"")))</f>
        <v/>
      </c>
      <c r="CV127" s="66" t="str">
        <f t="shared" si="142"/>
        <v/>
      </c>
      <c r="CW127" s="63" t="str">
        <f t="shared" si="143"/>
        <v/>
      </c>
      <c r="CX127" s="109">
        <f t="shared" si="144"/>
        <v>0</v>
      </c>
      <c r="CY127" s="109" t="str">
        <f t="shared" si="145"/>
        <v/>
      </c>
      <c r="CZ127" s="109" t="str">
        <f t="shared" si="146"/>
        <v/>
      </c>
      <c r="DA127" s="109" t="str">
        <f t="shared" si="147"/>
        <v/>
      </c>
      <c r="DB127" s="109" t="str">
        <f t="shared" si="148"/>
        <v/>
      </c>
      <c r="DC127" s="111" t="str">
        <f t="shared" si="149"/>
        <v/>
      </c>
      <c r="DD127" s="121" t="str">
        <f>IF(OR($E127="",$G127=""),"",IF(AND($E$3=6),'Marks Entry 6th'!BA126,IF(AND($E$3=7),'Marks Entry 7th'!BA126,"")))</f>
        <v/>
      </c>
      <c r="DE127" s="121" t="str">
        <f>IF(OR($E127="",$G127=""),"",IF(AND($E$3=6),'Marks Entry 6th'!BB126,IF(AND($E$3=7),'Marks Entry 7th'!BB126,"")))</f>
        <v/>
      </c>
      <c r="DF127" s="121" t="str">
        <f>IF(OR($E127="",$G127=""),"",IF(AND($E$3=6),'Marks Entry 6th'!BC126,IF(AND($E$3=7),'Marks Entry 7th'!BC126,"")))</f>
        <v/>
      </c>
      <c r="DG127" s="121" t="str">
        <f>IF(OR($E127="",$G127=""),"",IF(AND($E$3=6),'Marks Entry 6th'!BD126,IF(AND($E$3=7),'Marks Entry 7th'!BD126,"")))</f>
        <v/>
      </c>
      <c r="DH127" s="63" t="str">
        <f t="shared" si="150"/>
        <v/>
      </c>
      <c r="DI127" s="121" t="str">
        <f>IF(OR($E127="",$G127=""),"",IF(AND($E$3=6),'Marks Entry 6th'!BE126,IF(AND($E$3=7),'Marks Entry 7th'!BE126,"")))</f>
        <v/>
      </c>
      <c r="DJ127" s="121" t="str">
        <f>IF(OR($E127="",$G127=""),"",IF(AND($E$3=6),'Marks Entry 6th'!BF126,IF(AND($E$3=7),'Marks Entry 7th'!BF126,"")))</f>
        <v/>
      </c>
      <c r="DK127" s="66" t="str">
        <f t="shared" si="151"/>
        <v/>
      </c>
      <c r="DL127" s="63">
        <f t="shared" si="152"/>
        <v>0</v>
      </c>
      <c r="DM127" s="68" t="str">
        <f>IF(OR($E127="",$G127=""),"",IF(AND($E$3=6),'Marks Entry 6th'!BG126,IF(AND($E$3=7),'Marks Entry 7th'!BG126,"")))</f>
        <v/>
      </c>
      <c r="DN127" s="68" t="str">
        <f>IF(OR($E127="",$G127=""),"",IF(AND($E$3=6),'Marks Entry 6th'!BH126,IF(AND($E$3=7),'Marks Entry 7th'!BH126,"")))</f>
        <v/>
      </c>
      <c r="DO127" s="66" t="str">
        <f t="shared" si="153"/>
        <v/>
      </c>
      <c r="DP127" s="63" t="str">
        <f t="shared" si="154"/>
        <v/>
      </c>
      <c r="DQ127" s="109">
        <f t="shared" si="155"/>
        <v>0</v>
      </c>
      <c r="DR127" s="109" t="str">
        <f t="shared" si="156"/>
        <v/>
      </c>
      <c r="DS127" s="109" t="str">
        <f t="shared" si="157"/>
        <v/>
      </c>
      <c r="DT127" s="109" t="str">
        <f t="shared" si="158"/>
        <v/>
      </c>
      <c r="DU127" s="109" t="str">
        <f t="shared" si="159"/>
        <v/>
      </c>
      <c r="DV127" s="111" t="str">
        <f t="shared" si="160"/>
        <v/>
      </c>
      <c r="DW127" s="53" t="str">
        <f>IF(OR($E127="",$G127=""),"",IF(AND($E$3=6),'Marks Entry 6th'!BI126,IF(AND($E$3=7),'Marks Entry 7th'!BI126,"")))</f>
        <v/>
      </c>
      <c r="DX127" s="53" t="str">
        <f>IF(OR($E127="",$G127=""),"",IF(AND($E$3=6),'Marks Entry 6th'!BJ126,IF(AND($E$3=7),'Marks Entry 7th'!BJ126,"")))</f>
        <v/>
      </c>
      <c r="DY127" s="53" t="str">
        <f>IF(OR($E127="",$G127=""),"",IF(AND($E$3=6),'Marks Entry 6th'!BK126,IF(AND($E$3=7),'Marks Entry 7th'!BK126,"")))</f>
        <v/>
      </c>
      <c r="DZ127" s="53" t="str">
        <f>IF(OR($E127="",$G127=""),"",IF(AND($E$3=6),'Marks Entry 6th'!BL126,IF(AND($E$3=7),'Marks Entry 7th'!BL126,"")))</f>
        <v/>
      </c>
      <c r="EA127" s="53" t="str">
        <f>IF(OR($E127="",$G127=""),"",IF(AND($E$3=6),'Marks Entry 6th'!BM126,IF(AND($E$3=7),'Marks Entry 7th'!BM126,"")))</f>
        <v/>
      </c>
      <c r="EB127" s="122" t="str">
        <f t="shared" si="161"/>
        <v/>
      </c>
      <c r="EC127" s="123">
        <f t="shared" si="162"/>
        <v>0</v>
      </c>
      <c r="ED127" s="123" t="str">
        <f t="shared" si="163"/>
        <v/>
      </c>
      <c r="EE127" s="123" t="str">
        <f t="shared" si="164"/>
        <v/>
      </c>
      <c r="EF127" s="110" t="str">
        <f t="shared" si="165"/>
        <v/>
      </c>
      <c r="EG127" s="53" t="str">
        <f>IF(OR($E127="",$G127=""),"",IF(AND($E$3=6),'Marks Entry 6th'!BN126,IF(AND($E$3=7),'Marks Entry 7th'!BN126,"")))</f>
        <v/>
      </c>
      <c r="EH127" s="53" t="str">
        <f>IF(OR($E127="",$G127=""),"",IF(AND($E$3=6),'Marks Entry 6th'!BO126,IF(AND($E$3=7),'Marks Entry 7th'!BO126,"")))</f>
        <v/>
      </c>
      <c r="EI127" s="53" t="str">
        <f>IF(OR($E127="",$G127=""),"",IF(AND($E$3=6),'Marks Entry 6th'!BP126,IF(AND($E$3=7),'Marks Entry 7th'!BP126,"")))</f>
        <v/>
      </c>
      <c r="EJ127" s="53" t="str">
        <f>IF(OR($E127="",$G127=""),"",IF(AND($E$3=6),'Marks Entry 6th'!BQ126,IF(AND($E$3=7),'Marks Entry 7th'!BQ126,"")))</f>
        <v/>
      </c>
      <c r="EK127" s="53" t="str">
        <f>IF(OR($E127="",$G127=""),"",IF(AND($E$3=6),'Marks Entry 6th'!BR126,IF(AND($E$3=7),'Marks Entry 7th'!BR126,"")))</f>
        <v/>
      </c>
      <c r="EL127" s="122" t="str">
        <f t="shared" si="166"/>
        <v/>
      </c>
      <c r="EM127" s="123">
        <f t="shared" si="167"/>
        <v>0</v>
      </c>
      <c r="EN127" s="123" t="str">
        <f t="shared" si="168"/>
        <v/>
      </c>
      <c r="EO127" s="123" t="str">
        <f t="shared" si="169"/>
        <v/>
      </c>
      <c r="EP127" s="110" t="str">
        <f t="shared" si="170"/>
        <v/>
      </c>
      <c r="EQ127" s="53" t="str">
        <f>IF(OR($E127="",$G127=""),"",IF(AND($E$3=6),'Marks Entry 6th'!BS126,IF(AND($E$3=7),'Marks Entry 7th'!BS126,"")))</f>
        <v/>
      </c>
      <c r="ER127" s="53" t="str">
        <f>IF(OR($E127="",$G127=""),"",IF(AND($E$3=6),'Marks Entry 6th'!BT126,IF(AND($E$3=7),'Marks Entry 7th'!BT126,"")))</f>
        <v/>
      </c>
      <c r="ES127" s="53" t="str">
        <f>IF(OR($E127="",$G127=""),"",IF(AND($E$3=6),'Marks Entry 6th'!BU126,IF(AND($E$3=7),'Marks Entry 7th'!BU126,"")))</f>
        <v/>
      </c>
      <c r="ET127" s="53" t="str">
        <f>IF(OR($E127="",$G127=""),"",IF(AND($E$3=6),'Marks Entry 6th'!BV126,IF(AND($E$3=7),'Marks Entry 7th'!BV126,"")))</f>
        <v/>
      </c>
      <c r="EU127" s="53" t="str">
        <f>IF(OR($E127="",$G127=""),"",IF(AND($E$3=6),'Marks Entry 6th'!BW126,IF(AND($E$3=7),'Marks Entry 7th'!BW126,"")))</f>
        <v/>
      </c>
      <c r="EV127" s="122" t="str">
        <f t="shared" si="171"/>
        <v/>
      </c>
      <c r="EW127" s="123">
        <f t="shared" si="172"/>
        <v>0</v>
      </c>
      <c r="EX127" s="123" t="str">
        <f t="shared" si="173"/>
        <v/>
      </c>
      <c r="EY127" s="123" t="str">
        <f t="shared" si="174"/>
        <v/>
      </c>
      <c r="EZ127" s="110" t="str">
        <f t="shared" si="175"/>
        <v/>
      </c>
      <c r="FA127" s="373" t="str">
        <f>IF(OR($E127="",$G127=""),"",IF(AND('Marks Entry 6th'!BX126="",'Marks Entry 7th'!BX126=""),"",IF(AND($E$3=6),'Marks Entry 6th'!BX126,IF(AND($E$3=7),'Marks Entry 7th'!BX126,""))))</f>
        <v/>
      </c>
      <c r="FB127" s="373" t="str">
        <f>IF(OR($E127="",$G127=""),"",IF(AND('Marks Entry 6th'!BY126="",'Marks Entry 7th'!BY126=""),"",IF(AND($E$3=6),'Marks Entry 6th'!BY126,IF(AND($E$3=7),'Marks Entry 7th'!BY126,""))))</f>
        <v/>
      </c>
      <c r="FC127" s="374" t="str">
        <f t="shared" si="176"/>
        <v/>
      </c>
      <c r="FD127" s="110" t="str">
        <f t="shared" si="177"/>
        <v/>
      </c>
      <c r="FE127" s="373" t="str">
        <f>IF(OR($E127="",$G127=""),"",IF(AND('Marks Entry 6th'!BZ126="",'Marks Entry 7th'!BZ126=""),"",IF(AND($E$3=6),'Marks Entry 6th'!BZ126,IF(AND($E$3=7),'Marks Entry 7th'!BZ126,""))))</f>
        <v/>
      </c>
      <c r="FF127" s="373" t="str">
        <f>IF(OR($E127="",$G127=""),"",IF(AND('Marks Entry 6th'!CA126="",'Marks Entry 7th'!CA126=""),"",IF(AND($E$3=6),'Marks Entry 6th'!CA126,IF(AND($E$3=7),'Marks Entry 7th'!CA126,""))))</f>
        <v/>
      </c>
      <c r="FG127" s="374" t="str">
        <f t="shared" si="178"/>
        <v/>
      </c>
      <c r="FH127" s="110" t="str">
        <f t="shared" si="179"/>
        <v/>
      </c>
      <c r="FI127" s="79" t="str">
        <f t="shared" si="180"/>
        <v/>
      </c>
      <c r="FJ127" s="335" t="str">
        <f t="shared" si="181"/>
        <v/>
      </c>
      <c r="FK127" s="85" t="str">
        <f t="shared" si="182"/>
        <v/>
      </c>
      <c r="FL127" s="226" t="str">
        <f t="shared" si="183"/>
        <v/>
      </c>
      <c r="FM127" s="86" t="str">
        <f t="shared" si="184"/>
        <v/>
      </c>
      <c r="FN127" s="334" t="str">
        <f>IFERROR(IF(B127="NSO","NSO",IF(OR(D127="",G127="",F127=""),"",IF(AND(FJ127&gt;=36,'Master sheet'!$D$11="Hindi"),"कक्षा क्रमोन्नत",IF(AND(FJ127&gt;=36,'Master sheet'!$D$11="English"),"Promoted",IF(AND(FJ127&lt;36,'Master sheet'!$D$11="Hindi"),"पुनः परीक्षा","Re-Exam"))))),"")</f>
        <v/>
      </c>
      <c r="FO127" s="54" t="str">
        <f>IF(OR($E127="",$G127=""),"",IF(AND($E$3=6,'Marks Entry 6th'!CB126=""),"",IF(AND($E$3=7,'Marks Entry 7th'!CB126=""),"",IF(AND($E$3=6),'Marks Entry 6th'!CB126,IF(AND($E$3=7),'Marks Entry 7th'!CB126,"")))))</f>
        <v/>
      </c>
      <c r="FP127" s="54" t="str">
        <f>IF(OR($E127="",$G127=""),"",IF(AND($E$3=6,'Marks Entry 6th'!CC126=""),"",IF(AND($E$3=7,'Marks Entry 7th'!CC126=""),"",IF(AND($E$3=6),'Marks Entry 6th'!CC126,IF(AND($E$3=7),'Marks Entry 7th'!CC126,"")))))</f>
        <v/>
      </c>
      <c r="FQ127" s="55"/>
      <c r="FY127" s="57">
        <f>IF(AND($E$3=6),'Marks Entry 6th'!I126,IF(AND($E$3=7),'Marks Entry 7th'!I126,""))</f>
        <v>0</v>
      </c>
      <c r="FZ127" s="57">
        <f t="shared" si="185"/>
        <v>0</v>
      </c>
    </row>
    <row r="128" spans="1:182" ht="18.95" customHeight="1">
      <c r="A128" s="69">
        <v>121</v>
      </c>
      <c r="B128" s="69" t="str">
        <f>IF(OR(FY128=0,FY128=""),"",IF(AND($E$3=6),'Marks Entry 6th'!I127,IF(AND($E$3=7),'Marks Entry 7th'!I127,"")))</f>
        <v/>
      </c>
      <c r="C128" s="70" t="str">
        <f>IF(OR(B128=0,B128=""),"",IF(AND($E$3=6,'Marks Entry 6th'!B127=""),"",IF(AND($E$3=7,'Marks Entry 7th'!B127=""),"",IF(AND($E$3=6,'Marks Entry 6th'!B127),'Marks Entry 6th'!B127,IF(AND($E$3=7),'Marks Entry 7th'!B127,"")))))</f>
        <v/>
      </c>
      <c r="D128" s="70" t="str">
        <f>IF(OR(B128=0,B128=""),"",IF(AND($E$3=6,'Marks Entry 6th'!C127=""),"",IF(AND($E$3=7,'Marks Entry 7th'!C127=""),"",IF(AND($E$3=6),'Marks Entry 6th'!C127,IF(AND($E$3=7),'Marks Entry 7th'!C127,"")))))</f>
        <v/>
      </c>
      <c r="E128" s="307" t="str">
        <f>IF(OR(B128=0,B128=""),"",IF(AND($E$3=6,'Marks Entry 6th'!E127=""),"",IF(AND($E$3=7,'Marks Entry 7th'!E127=""),"",IF(AND($E$3=6),'Marks Entry 6th'!E127,IF(AND($E$3=7),'Marks Entry 7th'!E127,"")))))</f>
        <v/>
      </c>
      <c r="F128" s="70" t="str">
        <f>IF(OR(B128=0,B128=""),"",IF(AND($E$3=6,'Marks Entry 6th'!D127=""),"",IF(AND($E$3=7,'Marks Entry 7th'!D127=""),"",IF(AND($E$3=6),'Marks Entry 6th'!D127,IF(AND($E$3=7),'Marks Entry 7th'!D127,"")))))</f>
        <v/>
      </c>
      <c r="G128" s="306" t="str">
        <f>IF(OR(B128=0,B128=""),"",IF(AND($E$3=6,'Marks Entry 6th'!F127=""),"",IF(AND($E$3=7,'Marks Entry 7th'!F127=""),"",IF(AND($E$3=6),UPPER('Marks Entry 6th'!F127),IF(AND($E$3=7),UPPER('Marks Entry 7th'!F127),"")))))</f>
        <v/>
      </c>
      <c r="H128" s="306" t="str">
        <f>IF(OR(B128=0,B128=""),"",IF(AND($E$3=6,'Marks Entry 6th'!G127=""),"",IF(AND($E$3=7,'Marks Entry 7th'!G127=""),"",IF(AND($E$3=6),UPPER('Marks Entry 6th'!G127),IF(AND($E$3=7),UPPER('Marks Entry 7th'!G127),"")))))</f>
        <v/>
      </c>
      <c r="I128" s="306" t="str">
        <f>IF(OR(B128=0,B128=""),"",IF(AND($E$3=6,'Marks Entry 6th'!H127=""),"",IF(AND($E$3=7,'Marks Entry 7th'!H127=""),"",IF(AND($E$3=6),UPPER('Marks Entry 6th'!H127),IF(AND($E$3=7),UPPER('Marks Entry 7th'!H127),"")))))</f>
        <v/>
      </c>
      <c r="J128" s="65" t="str">
        <f>IF(OR(B128=0,B128=""),"",IF(AND($E$3=6,'Marks Entry 6th'!J127=""),"",IF(AND($E$3=7,'Marks Entry 7th'!J127=""),"",IF(AND($E$3=6),'Marks Entry 6th'!J127,IF(AND($E$3=7),'Marks Entry 7th'!J127,"")))))</f>
        <v/>
      </c>
      <c r="K128" s="65" t="str">
        <f>IF(OR(B128=0,B128=""),"",IF(AND($E$3=6,'Marks Entry 6th'!K127=""),"",IF(AND($E$3=7,'Marks Entry 7th'!K127=""),"",IF(AND($E$3=6),'Marks Entry 6th'!K127,IF(AND($E$3=7),'Marks Entry 7th'!K127,"")))))</f>
        <v/>
      </c>
      <c r="L128" s="121" t="str">
        <f>IF(OR($E128="",$G128=""),"",IF(AND($E$3=6),'Marks Entry 6th'!L127,IF(AND($E$3=7),'Marks Entry 7th'!L127,"")))</f>
        <v/>
      </c>
      <c r="M128" s="121" t="str">
        <f>IF(OR($E128="",$G128=""),"",IF(AND($E$3=6),'Marks Entry 6th'!M127,IF(AND($E$3=7),'Marks Entry 7th'!M127,"")))</f>
        <v/>
      </c>
      <c r="N128" s="121" t="str">
        <f>IF(OR($E128="",$G128=""),"",IF(AND($E$3=6),'Marks Entry 6th'!N127,IF(AND($E$3=7),'Marks Entry 7th'!N127,"")))</f>
        <v/>
      </c>
      <c r="O128" s="121" t="str">
        <f>IF(OR($E128="",$G128=""),"",IF(AND($E$3=6),'Marks Entry 6th'!O127,IF(AND($E$3=7),'Marks Entry 7th'!O127,"")))</f>
        <v/>
      </c>
      <c r="P128" s="63" t="str">
        <f t="shared" si="95"/>
        <v/>
      </c>
      <c r="Q128" s="121" t="str">
        <f>IF(OR($E128="",$G128=""),"",IF(AND($E$3=6),'Marks Entry 6th'!P127,IF(AND($E$3=7),'Marks Entry 7th'!P127,"")))</f>
        <v/>
      </c>
      <c r="R128" s="121" t="str">
        <f>IF(OR($E128="",$G128=""),"",IF(AND($E$3=6),'Marks Entry 6th'!Q127,IF(AND($E$3=7),'Marks Entry 7th'!Q127,"")))</f>
        <v/>
      </c>
      <c r="S128" s="66" t="str">
        <f t="shared" si="96"/>
        <v/>
      </c>
      <c r="T128" s="63">
        <f t="shared" si="97"/>
        <v>0</v>
      </c>
      <c r="U128" s="68" t="str">
        <f>IF(OR($E128="",$G128=""),"",IF(AND($E$3=6),'Marks Entry 6th'!R127,IF(AND($E$3=7),'Marks Entry 7th'!R127,"")))</f>
        <v/>
      </c>
      <c r="V128" s="68" t="str">
        <f>IF(OR($E128="",$G128=""),"",IF(AND($E$3=6),'Marks Entry 6th'!S127,IF(AND($E$3=7),'Marks Entry 7th'!S127,"")))</f>
        <v/>
      </c>
      <c r="W128" s="67" t="str">
        <f t="shared" si="98"/>
        <v/>
      </c>
      <c r="X128" s="63" t="str">
        <f t="shared" si="99"/>
        <v/>
      </c>
      <c r="Y128" s="109">
        <f t="shared" si="100"/>
        <v>0</v>
      </c>
      <c r="Z128" s="109" t="str">
        <f t="shared" si="101"/>
        <v/>
      </c>
      <c r="AA128" s="109" t="str">
        <f t="shared" si="102"/>
        <v/>
      </c>
      <c r="AB128" s="109" t="str">
        <f t="shared" si="103"/>
        <v/>
      </c>
      <c r="AC128" s="109" t="str">
        <f t="shared" si="104"/>
        <v/>
      </c>
      <c r="AD128" s="111" t="str">
        <f t="shared" si="105"/>
        <v/>
      </c>
      <c r="AE128" s="121" t="str">
        <f>IF(OR($E128="",$G128=""),"",IF(AND($E$3=6),'Marks Entry 6th'!T127,IF(AND($E$3=7),'Marks Entry 7th'!T127,"")))</f>
        <v/>
      </c>
      <c r="AF128" s="121" t="str">
        <f>IF(OR($E128="",$G128=""),"",IF(AND($E$3=6),'Marks Entry 6th'!U127,IF(AND($E$3=7),'Marks Entry 7th'!U127,"")))</f>
        <v/>
      </c>
      <c r="AG128" s="121" t="str">
        <f>IF(OR($E128="",$G128=""),"",IF(AND($E$3=6),'Marks Entry 6th'!V127,IF(AND($E$3=7),'Marks Entry 7th'!V127,"")))</f>
        <v/>
      </c>
      <c r="AH128" s="121" t="str">
        <f>IF(OR($E128="",$G128=""),"",IF(AND($E$3=6),'Marks Entry 6th'!W127,IF(AND($E$3=7),'Marks Entry 7th'!W127,"")))</f>
        <v/>
      </c>
      <c r="AI128" s="63" t="str">
        <f t="shared" si="106"/>
        <v/>
      </c>
      <c r="AJ128" s="121" t="str">
        <f>IF(OR($E128="",$G128=""),"",IF(AND($E$3=6),'Marks Entry 6th'!X127,IF(AND($E$3=7),'Marks Entry 7th'!X127,"")))</f>
        <v/>
      </c>
      <c r="AK128" s="121" t="str">
        <f>IF(OR($E128="",$G128=""),"",IF(AND($E$3=6),'Marks Entry 6th'!Y127,IF(AND($E$3=7),'Marks Entry 7th'!Y127,"")))</f>
        <v/>
      </c>
      <c r="AL128" s="66" t="str">
        <f t="shared" si="107"/>
        <v/>
      </c>
      <c r="AM128" s="63">
        <f t="shared" si="108"/>
        <v>0</v>
      </c>
      <c r="AN128" s="68" t="str">
        <f>IF(OR($E128="",$G128=""),"",IF(AND($E$3=6),'Marks Entry 6th'!Z127,IF(AND($E$3=7),'Marks Entry 7th'!Z127,"")))</f>
        <v/>
      </c>
      <c r="AO128" s="68" t="str">
        <f>IF(OR($E128="",$G128=""),"",IF(AND($E$3=6),'Marks Entry 6th'!AA127,IF(AND($E$3=7),'Marks Entry 7th'!AA127,"")))</f>
        <v/>
      </c>
      <c r="AP128" s="66" t="str">
        <f t="shared" si="109"/>
        <v/>
      </c>
      <c r="AQ128" s="63" t="str">
        <f t="shared" si="110"/>
        <v/>
      </c>
      <c r="AR128" s="109">
        <f t="shared" si="111"/>
        <v>0</v>
      </c>
      <c r="AS128" s="109" t="str">
        <f t="shared" si="112"/>
        <v/>
      </c>
      <c r="AT128" s="109" t="str">
        <f t="shared" si="113"/>
        <v/>
      </c>
      <c r="AU128" s="109" t="str">
        <f t="shared" si="114"/>
        <v/>
      </c>
      <c r="AV128" s="109" t="str">
        <f t="shared" si="115"/>
        <v/>
      </c>
      <c r="AW128" s="111" t="str">
        <f t="shared" si="116"/>
        <v/>
      </c>
      <c r="AX128" s="314" t="str">
        <f>IF(OR($E128="",$G128=""),"",IF(AND($E$3=6),'Marks Entry 6th'!AB127,IF(AND($E$3=7),'Marks Entry 7th'!AB127,"")))</f>
        <v/>
      </c>
      <c r="AY128" s="121" t="str">
        <f>IF(OR($E128="",$G128=""),"",IF(AND($E$3=6),'Marks Entry 6th'!AC127,IF(AND($E$3=7),'Marks Entry 7th'!AC127,"")))</f>
        <v/>
      </c>
      <c r="AZ128" s="121" t="str">
        <f>IF(OR($E128="",$G128=""),"",IF(AND($E$3=6),'Marks Entry 6th'!AD127,IF(AND($E$3=7),'Marks Entry 7th'!AD127,"")))</f>
        <v/>
      </c>
      <c r="BA128" s="121" t="str">
        <f>IF(OR($E128="",$G128=""),"",IF(AND($E$3=6),'Marks Entry 6th'!AE127,IF(AND($E$3=7),'Marks Entry 7th'!AE127,"")))</f>
        <v/>
      </c>
      <c r="BB128" s="121" t="str">
        <f>IF(OR($E128="",$G128=""),"",IF(AND($E$3=6),'Marks Entry 6th'!AF127,IF(AND($E$3=7),'Marks Entry 7th'!AF127,"")))</f>
        <v/>
      </c>
      <c r="BC128" s="63" t="str">
        <f t="shared" si="117"/>
        <v/>
      </c>
      <c r="BD128" s="121" t="str">
        <f>IF(OR($E128="",$G128=""),"",IF(AND($E$3=6),'Marks Entry 6th'!AG127,IF(AND($E$3=7),'Marks Entry 7th'!AG127,"")))</f>
        <v/>
      </c>
      <c r="BE128" s="121" t="str">
        <f>IF(OR($E128="",$G128=""),"",IF(AND($E$3=6),'Marks Entry 6th'!AH127,IF(AND($E$3=7),'Marks Entry 7th'!AH127,"")))</f>
        <v/>
      </c>
      <c r="BF128" s="66" t="str">
        <f t="shared" si="118"/>
        <v/>
      </c>
      <c r="BG128" s="63">
        <f t="shared" si="119"/>
        <v>0</v>
      </c>
      <c r="BH128" s="68" t="str">
        <f>IF(OR($E128="",$G128=""),"",IF(AND($E$3=6),'Marks Entry 6th'!AI127,IF(AND($E$3=7),'Marks Entry 7th'!AI127,"")))</f>
        <v/>
      </c>
      <c r="BI128" s="68" t="str">
        <f>IF(OR($E128="",$G128=""),"",IF(AND($E$3=6),'Marks Entry 6th'!AJ127,IF(AND($E$3=7),'Marks Entry 7th'!AJ127,"")))</f>
        <v/>
      </c>
      <c r="BJ128" s="66" t="str">
        <f t="shared" si="120"/>
        <v/>
      </c>
      <c r="BK128" s="63" t="str">
        <f t="shared" si="121"/>
        <v/>
      </c>
      <c r="BL128" s="109">
        <f t="shared" si="122"/>
        <v>0</v>
      </c>
      <c r="BM128" s="109" t="str">
        <f t="shared" si="123"/>
        <v/>
      </c>
      <c r="BN128" s="109" t="str">
        <f t="shared" si="124"/>
        <v/>
      </c>
      <c r="BO128" s="109" t="str">
        <f t="shared" si="125"/>
        <v/>
      </c>
      <c r="BP128" s="109" t="str">
        <f t="shared" si="126"/>
        <v/>
      </c>
      <c r="BQ128" s="111" t="str">
        <f t="shared" si="127"/>
        <v/>
      </c>
      <c r="BR128" s="121" t="str">
        <f>IF(OR($E128="",$G128=""),"",IF(AND($E$3=6),'Marks Entry 6th'!AK127,IF(AND($E$3=7),'Marks Entry 7th'!AK127,"")))</f>
        <v/>
      </c>
      <c r="BS128" s="121" t="str">
        <f>IF(OR($E128="",$G128=""),"",IF(AND($E$3=6),'Marks Entry 6th'!AL127,IF(AND($E$3=7),'Marks Entry 7th'!AL127,"")))</f>
        <v/>
      </c>
      <c r="BT128" s="121" t="str">
        <f>IF(OR($E128="",$G128=""),"",IF(AND($E$3=6),'Marks Entry 6th'!AM127,IF(AND($E$3=7),'Marks Entry 7th'!AM127,"")))</f>
        <v/>
      </c>
      <c r="BU128" s="121" t="str">
        <f>IF(OR($E128="",$G128=""),"",IF(AND($E$3=6),'Marks Entry 6th'!AN127,IF(AND($E$3=7),'Marks Entry 7th'!AN127,"")))</f>
        <v/>
      </c>
      <c r="BV128" s="63" t="str">
        <f t="shared" si="128"/>
        <v/>
      </c>
      <c r="BW128" s="121" t="str">
        <f>IF(OR($E128="",$G128=""),"",IF(AND($E$3=6),'Marks Entry 6th'!AO127,IF(AND($E$3=7),'Marks Entry 7th'!AO127,"")))</f>
        <v/>
      </c>
      <c r="BX128" s="121" t="str">
        <f>IF(OR($E128="",$G128=""),"",IF(AND($E$3=6),'Marks Entry 6th'!AP127,IF(AND($E$3=7),'Marks Entry 7th'!AP127,"")))</f>
        <v/>
      </c>
      <c r="BY128" s="66" t="str">
        <f t="shared" si="129"/>
        <v/>
      </c>
      <c r="BZ128" s="63">
        <f t="shared" si="130"/>
        <v>0</v>
      </c>
      <c r="CA128" s="68" t="str">
        <f>IF(OR($E128="",$G128=""),"",IF(AND($E$3=6),'Marks Entry 6th'!AQ127,IF(AND($E$3=7),'Marks Entry 7th'!AQ127,"")))</f>
        <v/>
      </c>
      <c r="CB128" s="68" t="str">
        <f>IF(OR($E128="",$G128=""),"",IF(AND($E$3=6),'Marks Entry 6th'!AR127,IF(AND($E$3=7),'Marks Entry 7th'!AR127,"")))</f>
        <v/>
      </c>
      <c r="CC128" s="66" t="str">
        <f t="shared" si="131"/>
        <v/>
      </c>
      <c r="CD128" s="63" t="str">
        <f t="shared" si="132"/>
        <v/>
      </c>
      <c r="CE128" s="109">
        <f t="shared" si="133"/>
        <v>0</v>
      </c>
      <c r="CF128" s="109" t="str">
        <f t="shared" si="134"/>
        <v/>
      </c>
      <c r="CG128" s="109" t="str">
        <f t="shared" si="135"/>
        <v/>
      </c>
      <c r="CH128" s="109" t="str">
        <f t="shared" si="136"/>
        <v/>
      </c>
      <c r="CI128" s="109" t="str">
        <f t="shared" si="137"/>
        <v/>
      </c>
      <c r="CJ128" s="111" t="str">
        <f t="shared" si="138"/>
        <v/>
      </c>
      <c r="CK128" s="121" t="str">
        <f>IF(OR($E128="",$G128=""),"",IF(AND($E$3=6),'Marks Entry 6th'!AS127,IF(AND($E$3=7),'Marks Entry 7th'!AS127,"")))</f>
        <v/>
      </c>
      <c r="CL128" s="121" t="str">
        <f>IF(OR($E128="",$G128=""),"",IF(AND($E$3=6),'Marks Entry 6th'!AT127,IF(AND($E$3=7),'Marks Entry 7th'!AT127,"")))</f>
        <v/>
      </c>
      <c r="CM128" s="121" t="str">
        <f>IF(OR($E128="",$G128=""),"",IF(AND($E$3=6),'Marks Entry 6th'!AU127,IF(AND($E$3=7),'Marks Entry 7th'!AU127,"")))</f>
        <v/>
      </c>
      <c r="CN128" s="121" t="str">
        <f>IF(OR($E128="",$G128=""),"",IF(AND($E$3=6),'Marks Entry 6th'!AV127,IF(AND($E$3=7),'Marks Entry 7th'!AV127,"")))</f>
        <v/>
      </c>
      <c r="CO128" s="63" t="str">
        <f t="shared" si="139"/>
        <v/>
      </c>
      <c r="CP128" s="121" t="str">
        <f>IF(OR($E128="",$G128=""),"",IF(AND($E$3=6),'Marks Entry 6th'!AW127,IF(AND($E$3=7),'Marks Entry 7th'!AW127,"")))</f>
        <v/>
      </c>
      <c r="CQ128" s="121" t="str">
        <f>IF(OR($E128="",$G128=""),"",IF(AND($E$3=6),'Marks Entry 6th'!AX127,IF(AND($E$3=7),'Marks Entry 7th'!AX127,"")))</f>
        <v/>
      </c>
      <c r="CR128" s="66" t="str">
        <f t="shared" si="140"/>
        <v/>
      </c>
      <c r="CS128" s="63">
        <f t="shared" si="141"/>
        <v>0</v>
      </c>
      <c r="CT128" s="68" t="str">
        <f>IF(OR($E128="",$G128=""),"",IF(AND($E$3=6),'Marks Entry 6th'!AY127,IF(AND($E$3=7),'Marks Entry 7th'!AY127,"")))</f>
        <v/>
      </c>
      <c r="CU128" s="68" t="str">
        <f>IF(OR($E128="",$G128=""),"",IF(AND($E$3=6),'Marks Entry 6th'!AZ127,IF(AND($E$3=7),'Marks Entry 7th'!AZ127,"")))</f>
        <v/>
      </c>
      <c r="CV128" s="66" t="str">
        <f t="shared" si="142"/>
        <v/>
      </c>
      <c r="CW128" s="63" t="str">
        <f t="shared" si="143"/>
        <v/>
      </c>
      <c r="CX128" s="109">
        <f t="shared" si="144"/>
        <v>0</v>
      </c>
      <c r="CY128" s="109" t="str">
        <f t="shared" si="145"/>
        <v/>
      </c>
      <c r="CZ128" s="109" t="str">
        <f t="shared" si="146"/>
        <v/>
      </c>
      <c r="DA128" s="109" t="str">
        <f t="shared" si="147"/>
        <v/>
      </c>
      <c r="DB128" s="109" t="str">
        <f t="shared" si="148"/>
        <v/>
      </c>
      <c r="DC128" s="111" t="str">
        <f t="shared" si="149"/>
        <v/>
      </c>
      <c r="DD128" s="121" t="str">
        <f>IF(OR($E128="",$G128=""),"",IF(AND($E$3=6),'Marks Entry 6th'!BA127,IF(AND($E$3=7),'Marks Entry 7th'!BA127,"")))</f>
        <v/>
      </c>
      <c r="DE128" s="121" t="str">
        <f>IF(OR($E128="",$G128=""),"",IF(AND($E$3=6),'Marks Entry 6th'!BB127,IF(AND($E$3=7),'Marks Entry 7th'!BB127,"")))</f>
        <v/>
      </c>
      <c r="DF128" s="121" t="str">
        <f>IF(OR($E128="",$G128=""),"",IF(AND($E$3=6),'Marks Entry 6th'!BC127,IF(AND($E$3=7),'Marks Entry 7th'!BC127,"")))</f>
        <v/>
      </c>
      <c r="DG128" s="121" t="str">
        <f>IF(OR($E128="",$G128=""),"",IF(AND($E$3=6),'Marks Entry 6th'!BD127,IF(AND($E$3=7),'Marks Entry 7th'!BD127,"")))</f>
        <v/>
      </c>
      <c r="DH128" s="63" t="str">
        <f t="shared" si="150"/>
        <v/>
      </c>
      <c r="DI128" s="121" t="str">
        <f>IF(OR($E128="",$G128=""),"",IF(AND($E$3=6),'Marks Entry 6th'!BE127,IF(AND($E$3=7),'Marks Entry 7th'!BE127,"")))</f>
        <v/>
      </c>
      <c r="DJ128" s="121" t="str">
        <f>IF(OR($E128="",$G128=""),"",IF(AND($E$3=6),'Marks Entry 6th'!BF127,IF(AND($E$3=7),'Marks Entry 7th'!BF127,"")))</f>
        <v/>
      </c>
      <c r="DK128" s="66" t="str">
        <f t="shared" si="151"/>
        <v/>
      </c>
      <c r="DL128" s="63">
        <f t="shared" si="152"/>
        <v>0</v>
      </c>
      <c r="DM128" s="68" t="str">
        <f>IF(OR($E128="",$G128=""),"",IF(AND($E$3=6),'Marks Entry 6th'!BG127,IF(AND($E$3=7),'Marks Entry 7th'!BG127,"")))</f>
        <v/>
      </c>
      <c r="DN128" s="68" t="str">
        <f>IF(OR($E128="",$G128=""),"",IF(AND($E$3=6),'Marks Entry 6th'!BH127,IF(AND($E$3=7),'Marks Entry 7th'!BH127,"")))</f>
        <v/>
      </c>
      <c r="DO128" s="66" t="str">
        <f t="shared" si="153"/>
        <v/>
      </c>
      <c r="DP128" s="63" t="str">
        <f t="shared" si="154"/>
        <v/>
      </c>
      <c r="DQ128" s="109">
        <f t="shared" si="155"/>
        <v>0</v>
      </c>
      <c r="DR128" s="109" t="str">
        <f t="shared" si="156"/>
        <v/>
      </c>
      <c r="DS128" s="109" t="str">
        <f t="shared" si="157"/>
        <v/>
      </c>
      <c r="DT128" s="109" t="str">
        <f t="shared" si="158"/>
        <v/>
      </c>
      <c r="DU128" s="109" t="str">
        <f t="shared" si="159"/>
        <v/>
      </c>
      <c r="DV128" s="111" t="str">
        <f t="shared" si="160"/>
        <v/>
      </c>
      <c r="DW128" s="53" t="str">
        <f>IF(OR($E128="",$G128=""),"",IF(AND($E$3=6),'Marks Entry 6th'!BI127,IF(AND($E$3=7),'Marks Entry 7th'!BI127,"")))</f>
        <v/>
      </c>
      <c r="DX128" s="53" t="str">
        <f>IF(OR($E128="",$G128=""),"",IF(AND($E$3=6),'Marks Entry 6th'!BJ127,IF(AND($E$3=7),'Marks Entry 7th'!BJ127,"")))</f>
        <v/>
      </c>
      <c r="DY128" s="53" t="str">
        <f>IF(OR($E128="",$G128=""),"",IF(AND($E$3=6),'Marks Entry 6th'!BK127,IF(AND($E$3=7),'Marks Entry 7th'!BK127,"")))</f>
        <v/>
      </c>
      <c r="DZ128" s="53" t="str">
        <f>IF(OR($E128="",$G128=""),"",IF(AND($E$3=6),'Marks Entry 6th'!BL127,IF(AND($E$3=7),'Marks Entry 7th'!BL127,"")))</f>
        <v/>
      </c>
      <c r="EA128" s="53" t="str">
        <f>IF(OR($E128="",$G128=""),"",IF(AND($E$3=6),'Marks Entry 6th'!BM127,IF(AND($E$3=7),'Marks Entry 7th'!BM127,"")))</f>
        <v/>
      </c>
      <c r="EB128" s="122" t="str">
        <f t="shared" si="161"/>
        <v/>
      </c>
      <c r="EC128" s="123">
        <f t="shared" si="162"/>
        <v>0</v>
      </c>
      <c r="ED128" s="123" t="str">
        <f t="shared" si="163"/>
        <v/>
      </c>
      <c r="EE128" s="123" t="str">
        <f t="shared" si="164"/>
        <v/>
      </c>
      <c r="EF128" s="110" t="str">
        <f t="shared" si="165"/>
        <v/>
      </c>
      <c r="EG128" s="53" t="str">
        <f>IF(OR($E128="",$G128=""),"",IF(AND($E$3=6),'Marks Entry 6th'!BN127,IF(AND($E$3=7),'Marks Entry 7th'!BN127,"")))</f>
        <v/>
      </c>
      <c r="EH128" s="53" t="str">
        <f>IF(OR($E128="",$G128=""),"",IF(AND($E$3=6),'Marks Entry 6th'!BO127,IF(AND($E$3=7),'Marks Entry 7th'!BO127,"")))</f>
        <v/>
      </c>
      <c r="EI128" s="53" t="str">
        <f>IF(OR($E128="",$G128=""),"",IF(AND($E$3=6),'Marks Entry 6th'!BP127,IF(AND($E$3=7),'Marks Entry 7th'!BP127,"")))</f>
        <v/>
      </c>
      <c r="EJ128" s="53" t="str">
        <f>IF(OR($E128="",$G128=""),"",IF(AND($E$3=6),'Marks Entry 6th'!BQ127,IF(AND($E$3=7),'Marks Entry 7th'!BQ127,"")))</f>
        <v/>
      </c>
      <c r="EK128" s="53" t="str">
        <f>IF(OR($E128="",$G128=""),"",IF(AND($E$3=6),'Marks Entry 6th'!BR127,IF(AND($E$3=7),'Marks Entry 7th'!BR127,"")))</f>
        <v/>
      </c>
      <c r="EL128" s="122" t="str">
        <f t="shared" si="166"/>
        <v/>
      </c>
      <c r="EM128" s="123">
        <f t="shared" si="167"/>
        <v>0</v>
      </c>
      <c r="EN128" s="123" t="str">
        <f t="shared" si="168"/>
        <v/>
      </c>
      <c r="EO128" s="123" t="str">
        <f t="shared" si="169"/>
        <v/>
      </c>
      <c r="EP128" s="110" t="str">
        <f t="shared" si="170"/>
        <v/>
      </c>
      <c r="EQ128" s="53" t="str">
        <f>IF(OR($E128="",$G128=""),"",IF(AND($E$3=6),'Marks Entry 6th'!BS127,IF(AND($E$3=7),'Marks Entry 7th'!BS127,"")))</f>
        <v/>
      </c>
      <c r="ER128" s="53" t="str">
        <f>IF(OR($E128="",$G128=""),"",IF(AND($E$3=6),'Marks Entry 6th'!BT127,IF(AND($E$3=7),'Marks Entry 7th'!BT127,"")))</f>
        <v/>
      </c>
      <c r="ES128" s="53" t="str">
        <f>IF(OR($E128="",$G128=""),"",IF(AND($E$3=6),'Marks Entry 6th'!BU127,IF(AND($E$3=7),'Marks Entry 7th'!BU127,"")))</f>
        <v/>
      </c>
      <c r="ET128" s="53" t="str">
        <f>IF(OR($E128="",$G128=""),"",IF(AND($E$3=6),'Marks Entry 6th'!BV127,IF(AND($E$3=7),'Marks Entry 7th'!BV127,"")))</f>
        <v/>
      </c>
      <c r="EU128" s="53" t="str">
        <f>IF(OR($E128="",$G128=""),"",IF(AND($E$3=6),'Marks Entry 6th'!BW127,IF(AND($E$3=7),'Marks Entry 7th'!BW127,"")))</f>
        <v/>
      </c>
      <c r="EV128" s="122" t="str">
        <f t="shared" si="171"/>
        <v/>
      </c>
      <c r="EW128" s="123">
        <f t="shared" si="172"/>
        <v>0</v>
      </c>
      <c r="EX128" s="123" t="str">
        <f t="shared" si="173"/>
        <v/>
      </c>
      <c r="EY128" s="123" t="str">
        <f t="shared" si="174"/>
        <v/>
      </c>
      <c r="EZ128" s="110" t="str">
        <f t="shared" si="175"/>
        <v/>
      </c>
      <c r="FA128" s="373" t="str">
        <f>IF(OR($E128="",$G128=""),"",IF(AND('Marks Entry 6th'!BX127="",'Marks Entry 7th'!BX127=""),"",IF(AND($E$3=6),'Marks Entry 6th'!BX127,IF(AND($E$3=7),'Marks Entry 7th'!BX127,""))))</f>
        <v/>
      </c>
      <c r="FB128" s="373" t="str">
        <f>IF(OR($E128="",$G128=""),"",IF(AND('Marks Entry 6th'!BY127="",'Marks Entry 7th'!BY127=""),"",IF(AND($E$3=6),'Marks Entry 6th'!BY127,IF(AND($E$3=7),'Marks Entry 7th'!BY127,""))))</f>
        <v/>
      </c>
      <c r="FC128" s="374" t="str">
        <f t="shared" si="176"/>
        <v/>
      </c>
      <c r="FD128" s="110" t="str">
        <f t="shared" si="177"/>
        <v/>
      </c>
      <c r="FE128" s="373" t="str">
        <f>IF(OR($E128="",$G128=""),"",IF(AND('Marks Entry 6th'!BZ127="",'Marks Entry 7th'!BZ127=""),"",IF(AND($E$3=6),'Marks Entry 6th'!BZ127,IF(AND($E$3=7),'Marks Entry 7th'!BZ127,""))))</f>
        <v/>
      </c>
      <c r="FF128" s="373" t="str">
        <f>IF(OR($E128="",$G128=""),"",IF(AND('Marks Entry 6th'!CA127="",'Marks Entry 7th'!CA127=""),"",IF(AND($E$3=6),'Marks Entry 6th'!CA127,IF(AND($E$3=7),'Marks Entry 7th'!CA127,""))))</f>
        <v/>
      </c>
      <c r="FG128" s="374" t="str">
        <f t="shared" si="178"/>
        <v/>
      </c>
      <c r="FH128" s="110" t="str">
        <f t="shared" si="179"/>
        <v/>
      </c>
      <c r="FI128" s="79" t="str">
        <f t="shared" si="180"/>
        <v/>
      </c>
      <c r="FJ128" s="335" t="str">
        <f t="shared" si="181"/>
        <v/>
      </c>
      <c r="FK128" s="85" t="str">
        <f t="shared" si="182"/>
        <v/>
      </c>
      <c r="FL128" s="226" t="str">
        <f t="shared" si="183"/>
        <v/>
      </c>
      <c r="FM128" s="86" t="str">
        <f t="shared" si="184"/>
        <v/>
      </c>
      <c r="FN128" s="334" t="str">
        <f>IFERROR(IF(B128="NSO","NSO",IF(OR(D128="",G128="",F128=""),"",IF(AND(FJ128&gt;=36,'Master sheet'!$D$11="Hindi"),"कक्षा क्रमोन्नत",IF(AND(FJ128&gt;=36,'Master sheet'!$D$11="English"),"Promoted",IF(AND(FJ128&lt;36,'Master sheet'!$D$11="Hindi"),"पुनः परीक्षा","Re-Exam"))))),"")</f>
        <v/>
      </c>
      <c r="FO128" s="54" t="str">
        <f>IF(OR($E128="",$G128=""),"",IF(AND($E$3=6,'Marks Entry 6th'!CB127=""),"",IF(AND($E$3=7,'Marks Entry 7th'!CB127=""),"",IF(AND($E$3=6),'Marks Entry 6th'!CB127,IF(AND($E$3=7),'Marks Entry 7th'!CB127,"")))))</f>
        <v/>
      </c>
      <c r="FP128" s="54" t="str">
        <f>IF(OR($E128="",$G128=""),"",IF(AND($E$3=6,'Marks Entry 6th'!CC127=""),"",IF(AND($E$3=7,'Marks Entry 7th'!CC127=""),"",IF(AND($E$3=6),'Marks Entry 6th'!CC127,IF(AND($E$3=7),'Marks Entry 7th'!CC127,"")))))</f>
        <v/>
      </c>
      <c r="FQ128" s="55"/>
      <c r="FY128" s="57">
        <f>IF(AND($E$3=6),'Marks Entry 6th'!I127,IF(AND($E$3=7),'Marks Entry 7th'!I127,""))</f>
        <v>0</v>
      </c>
      <c r="FZ128" s="57">
        <f t="shared" si="185"/>
        <v>0</v>
      </c>
    </row>
    <row r="129" spans="1:182" ht="18.95" customHeight="1">
      <c r="A129" s="69">
        <v>122</v>
      </c>
      <c r="B129" s="69" t="str">
        <f>IF(OR(FY129=0,FY129=""),"",IF(AND($E$3=6),'Marks Entry 6th'!I128,IF(AND($E$3=7),'Marks Entry 7th'!I128,"")))</f>
        <v/>
      </c>
      <c r="C129" s="70" t="str">
        <f>IF(OR(B129=0,B129=""),"",IF(AND($E$3=6,'Marks Entry 6th'!B128=""),"",IF(AND($E$3=7,'Marks Entry 7th'!B128=""),"",IF(AND($E$3=6,'Marks Entry 6th'!B128),'Marks Entry 6th'!B128,IF(AND($E$3=7),'Marks Entry 7th'!B128,"")))))</f>
        <v/>
      </c>
      <c r="D129" s="70" t="str">
        <f>IF(OR(B129=0,B129=""),"",IF(AND($E$3=6,'Marks Entry 6th'!C128=""),"",IF(AND($E$3=7,'Marks Entry 7th'!C128=""),"",IF(AND($E$3=6),'Marks Entry 6th'!C128,IF(AND($E$3=7),'Marks Entry 7th'!C128,"")))))</f>
        <v/>
      </c>
      <c r="E129" s="307" t="str">
        <f>IF(OR(B129=0,B129=""),"",IF(AND($E$3=6,'Marks Entry 6th'!E128=""),"",IF(AND($E$3=7,'Marks Entry 7th'!E128=""),"",IF(AND($E$3=6),'Marks Entry 6th'!E128,IF(AND($E$3=7),'Marks Entry 7th'!E128,"")))))</f>
        <v/>
      </c>
      <c r="F129" s="70" t="str">
        <f>IF(OR(B129=0,B129=""),"",IF(AND($E$3=6,'Marks Entry 6th'!D128=""),"",IF(AND($E$3=7,'Marks Entry 7th'!D128=""),"",IF(AND($E$3=6),'Marks Entry 6th'!D128,IF(AND($E$3=7),'Marks Entry 7th'!D128,"")))))</f>
        <v/>
      </c>
      <c r="G129" s="306" t="str">
        <f>IF(OR(B129=0,B129=""),"",IF(AND($E$3=6,'Marks Entry 6th'!F128=""),"",IF(AND($E$3=7,'Marks Entry 7th'!F128=""),"",IF(AND($E$3=6),UPPER('Marks Entry 6th'!F128),IF(AND($E$3=7),UPPER('Marks Entry 7th'!F128),"")))))</f>
        <v/>
      </c>
      <c r="H129" s="306" t="str">
        <f>IF(OR(B129=0,B129=""),"",IF(AND($E$3=6,'Marks Entry 6th'!G128=""),"",IF(AND($E$3=7,'Marks Entry 7th'!G128=""),"",IF(AND($E$3=6),UPPER('Marks Entry 6th'!G128),IF(AND($E$3=7),UPPER('Marks Entry 7th'!G128),"")))))</f>
        <v/>
      </c>
      <c r="I129" s="306" t="str">
        <f>IF(OR(B129=0,B129=""),"",IF(AND($E$3=6,'Marks Entry 6th'!H128=""),"",IF(AND($E$3=7,'Marks Entry 7th'!H128=""),"",IF(AND($E$3=6),UPPER('Marks Entry 6th'!H128),IF(AND($E$3=7),UPPER('Marks Entry 7th'!H128),"")))))</f>
        <v/>
      </c>
      <c r="J129" s="65" t="str">
        <f>IF(OR(B129=0,B129=""),"",IF(AND($E$3=6,'Marks Entry 6th'!J128=""),"",IF(AND($E$3=7,'Marks Entry 7th'!J128=""),"",IF(AND($E$3=6),'Marks Entry 6th'!J128,IF(AND($E$3=7),'Marks Entry 7th'!J128,"")))))</f>
        <v/>
      </c>
      <c r="K129" s="65" t="str">
        <f>IF(OR(B129=0,B129=""),"",IF(AND($E$3=6,'Marks Entry 6th'!K128=""),"",IF(AND($E$3=7,'Marks Entry 7th'!K128=""),"",IF(AND($E$3=6),'Marks Entry 6th'!K128,IF(AND($E$3=7),'Marks Entry 7th'!K128,"")))))</f>
        <v/>
      </c>
      <c r="L129" s="121" t="str">
        <f>IF(OR($E129="",$G129=""),"",IF(AND($E$3=6),'Marks Entry 6th'!L128,IF(AND($E$3=7),'Marks Entry 7th'!L128,"")))</f>
        <v/>
      </c>
      <c r="M129" s="121" t="str">
        <f>IF(OR($E129="",$G129=""),"",IF(AND($E$3=6),'Marks Entry 6th'!M128,IF(AND($E$3=7),'Marks Entry 7th'!M128,"")))</f>
        <v/>
      </c>
      <c r="N129" s="121" t="str">
        <f>IF(OR($E129="",$G129=""),"",IF(AND($E$3=6),'Marks Entry 6th'!N128,IF(AND($E$3=7),'Marks Entry 7th'!N128,"")))</f>
        <v/>
      </c>
      <c r="O129" s="121" t="str">
        <f>IF(OR($E129="",$G129=""),"",IF(AND($E$3=6),'Marks Entry 6th'!O128,IF(AND($E$3=7),'Marks Entry 7th'!O128,"")))</f>
        <v/>
      </c>
      <c r="P129" s="63" t="str">
        <f t="shared" si="95"/>
        <v/>
      </c>
      <c r="Q129" s="121" t="str">
        <f>IF(OR($E129="",$G129=""),"",IF(AND($E$3=6),'Marks Entry 6th'!P128,IF(AND($E$3=7),'Marks Entry 7th'!P128,"")))</f>
        <v/>
      </c>
      <c r="R129" s="121" t="str">
        <f>IF(OR($E129="",$G129=""),"",IF(AND($E$3=6),'Marks Entry 6th'!Q128,IF(AND($E$3=7),'Marks Entry 7th'!Q128,"")))</f>
        <v/>
      </c>
      <c r="S129" s="66" t="str">
        <f t="shared" si="96"/>
        <v/>
      </c>
      <c r="T129" s="63">
        <f t="shared" si="97"/>
        <v>0</v>
      </c>
      <c r="U129" s="68" t="str">
        <f>IF(OR($E129="",$G129=""),"",IF(AND($E$3=6),'Marks Entry 6th'!R128,IF(AND($E$3=7),'Marks Entry 7th'!R128,"")))</f>
        <v/>
      </c>
      <c r="V129" s="68" t="str">
        <f>IF(OR($E129="",$G129=""),"",IF(AND($E$3=6),'Marks Entry 6th'!S128,IF(AND($E$3=7),'Marks Entry 7th'!S128,"")))</f>
        <v/>
      </c>
      <c r="W129" s="67" t="str">
        <f t="shared" si="98"/>
        <v/>
      </c>
      <c r="X129" s="63" t="str">
        <f t="shared" si="99"/>
        <v/>
      </c>
      <c r="Y129" s="109">
        <f t="shared" si="100"/>
        <v>0</v>
      </c>
      <c r="Z129" s="109" t="str">
        <f t="shared" si="101"/>
        <v/>
      </c>
      <c r="AA129" s="109" t="str">
        <f t="shared" si="102"/>
        <v/>
      </c>
      <c r="AB129" s="109" t="str">
        <f t="shared" si="103"/>
        <v/>
      </c>
      <c r="AC129" s="109" t="str">
        <f t="shared" si="104"/>
        <v/>
      </c>
      <c r="AD129" s="111" t="str">
        <f t="shared" si="105"/>
        <v/>
      </c>
      <c r="AE129" s="121" t="str">
        <f>IF(OR($E129="",$G129=""),"",IF(AND($E$3=6),'Marks Entry 6th'!T128,IF(AND($E$3=7),'Marks Entry 7th'!T128,"")))</f>
        <v/>
      </c>
      <c r="AF129" s="121" t="str">
        <f>IF(OR($E129="",$G129=""),"",IF(AND($E$3=6),'Marks Entry 6th'!U128,IF(AND($E$3=7),'Marks Entry 7th'!U128,"")))</f>
        <v/>
      </c>
      <c r="AG129" s="121" t="str">
        <f>IF(OR($E129="",$G129=""),"",IF(AND($E$3=6),'Marks Entry 6th'!V128,IF(AND($E$3=7),'Marks Entry 7th'!V128,"")))</f>
        <v/>
      </c>
      <c r="AH129" s="121" t="str">
        <f>IF(OR($E129="",$G129=""),"",IF(AND($E$3=6),'Marks Entry 6th'!W128,IF(AND($E$3=7),'Marks Entry 7th'!W128,"")))</f>
        <v/>
      </c>
      <c r="AI129" s="63" t="str">
        <f t="shared" si="106"/>
        <v/>
      </c>
      <c r="AJ129" s="121" t="str">
        <f>IF(OR($E129="",$G129=""),"",IF(AND($E$3=6),'Marks Entry 6th'!X128,IF(AND($E$3=7),'Marks Entry 7th'!X128,"")))</f>
        <v/>
      </c>
      <c r="AK129" s="121" t="str">
        <f>IF(OR($E129="",$G129=""),"",IF(AND($E$3=6),'Marks Entry 6th'!Y128,IF(AND($E$3=7),'Marks Entry 7th'!Y128,"")))</f>
        <v/>
      </c>
      <c r="AL129" s="66" t="str">
        <f t="shared" si="107"/>
        <v/>
      </c>
      <c r="AM129" s="63">
        <f t="shared" si="108"/>
        <v>0</v>
      </c>
      <c r="AN129" s="68" t="str">
        <f>IF(OR($E129="",$G129=""),"",IF(AND($E$3=6),'Marks Entry 6th'!Z128,IF(AND($E$3=7),'Marks Entry 7th'!Z128,"")))</f>
        <v/>
      </c>
      <c r="AO129" s="68" t="str">
        <f>IF(OR($E129="",$G129=""),"",IF(AND($E$3=6),'Marks Entry 6th'!AA128,IF(AND($E$3=7),'Marks Entry 7th'!AA128,"")))</f>
        <v/>
      </c>
      <c r="AP129" s="66" t="str">
        <f t="shared" si="109"/>
        <v/>
      </c>
      <c r="AQ129" s="63" t="str">
        <f t="shared" si="110"/>
        <v/>
      </c>
      <c r="AR129" s="109">
        <f t="shared" si="111"/>
        <v>0</v>
      </c>
      <c r="AS129" s="109" t="str">
        <f t="shared" si="112"/>
        <v/>
      </c>
      <c r="AT129" s="109" t="str">
        <f t="shared" si="113"/>
        <v/>
      </c>
      <c r="AU129" s="109" t="str">
        <f t="shared" si="114"/>
        <v/>
      </c>
      <c r="AV129" s="109" t="str">
        <f t="shared" si="115"/>
        <v/>
      </c>
      <c r="AW129" s="111" t="str">
        <f t="shared" si="116"/>
        <v/>
      </c>
      <c r="AX129" s="314" t="str">
        <f>IF(OR($E129="",$G129=""),"",IF(AND($E$3=6),'Marks Entry 6th'!AB128,IF(AND($E$3=7),'Marks Entry 7th'!AB128,"")))</f>
        <v/>
      </c>
      <c r="AY129" s="121" t="str">
        <f>IF(OR($E129="",$G129=""),"",IF(AND($E$3=6),'Marks Entry 6th'!AC128,IF(AND($E$3=7),'Marks Entry 7th'!AC128,"")))</f>
        <v/>
      </c>
      <c r="AZ129" s="121" t="str">
        <f>IF(OR($E129="",$G129=""),"",IF(AND($E$3=6),'Marks Entry 6th'!AD128,IF(AND($E$3=7),'Marks Entry 7th'!AD128,"")))</f>
        <v/>
      </c>
      <c r="BA129" s="121" t="str">
        <f>IF(OR($E129="",$G129=""),"",IF(AND($E$3=6),'Marks Entry 6th'!AE128,IF(AND($E$3=7),'Marks Entry 7th'!AE128,"")))</f>
        <v/>
      </c>
      <c r="BB129" s="121" t="str">
        <f>IF(OR($E129="",$G129=""),"",IF(AND($E$3=6),'Marks Entry 6th'!AF128,IF(AND($E$3=7),'Marks Entry 7th'!AF128,"")))</f>
        <v/>
      </c>
      <c r="BC129" s="63" t="str">
        <f t="shared" si="117"/>
        <v/>
      </c>
      <c r="BD129" s="121" t="str">
        <f>IF(OR($E129="",$G129=""),"",IF(AND($E$3=6),'Marks Entry 6th'!AG128,IF(AND($E$3=7),'Marks Entry 7th'!AG128,"")))</f>
        <v/>
      </c>
      <c r="BE129" s="121" t="str">
        <f>IF(OR($E129="",$G129=""),"",IF(AND($E$3=6),'Marks Entry 6th'!AH128,IF(AND($E$3=7),'Marks Entry 7th'!AH128,"")))</f>
        <v/>
      </c>
      <c r="BF129" s="66" t="str">
        <f t="shared" si="118"/>
        <v/>
      </c>
      <c r="BG129" s="63">
        <f t="shared" si="119"/>
        <v>0</v>
      </c>
      <c r="BH129" s="68" t="str">
        <f>IF(OR($E129="",$G129=""),"",IF(AND($E$3=6),'Marks Entry 6th'!AI128,IF(AND($E$3=7),'Marks Entry 7th'!AI128,"")))</f>
        <v/>
      </c>
      <c r="BI129" s="68" t="str">
        <f>IF(OR($E129="",$G129=""),"",IF(AND($E$3=6),'Marks Entry 6th'!AJ128,IF(AND($E$3=7),'Marks Entry 7th'!AJ128,"")))</f>
        <v/>
      </c>
      <c r="BJ129" s="66" t="str">
        <f t="shared" si="120"/>
        <v/>
      </c>
      <c r="BK129" s="63" t="str">
        <f t="shared" si="121"/>
        <v/>
      </c>
      <c r="BL129" s="109">
        <f t="shared" si="122"/>
        <v>0</v>
      </c>
      <c r="BM129" s="109" t="str">
        <f t="shared" si="123"/>
        <v/>
      </c>
      <c r="BN129" s="109" t="str">
        <f t="shared" si="124"/>
        <v/>
      </c>
      <c r="BO129" s="109" t="str">
        <f t="shared" si="125"/>
        <v/>
      </c>
      <c r="BP129" s="109" t="str">
        <f t="shared" si="126"/>
        <v/>
      </c>
      <c r="BQ129" s="111" t="str">
        <f t="shared" si="127"/>
        <v/>
      </c>
      <c r="BR129" s="121" t="str">
        <f>IF(OR($E129="",$G129=""),"",IF(AND($E$3=6),'Marks Entry 6th'!AK128,IF(AND($E$3=7),'Marks Entry 7th'!AK128,"")))</f>
        <v/>
      </c>
      <c r="BS129" s="121" t="str">
        <f>IF(OR($E129="",$G129=""),"",IF(AND($E$3=6),'Marks Entry 6th'!AL128,IF(AND($E$3=7),'Marks Entry 7th'!AL128,"")))</f>
        <v/>
      </c>
      <c r="BT129" s="121" t="str">
        <f>IF(OR($E129="",$G129=""),"",IF(AND($E$3=6),'Marks Entry 6th'!AM128,IF(AND($E$3=7),'Marks Entry 7th'!AM128,"")))</f>
        <v/>
      </c>
      <c r="BU129" s="121" t="str">
        <f>IF(OR($E129="",$G129=""),"",IF(AND($E$3=6),'Marks Entry 6th'!AN128,IF(AND($E$3=7),'Marks Entry 7th'!AN128,"")))</f>
        <v/>
      </c>
      <c r="BV129" s="63" t="str">
        <f t="shared" si="128"/>
        <v/>
      </c>
      <c r="BW129" s="121" t="str">
        <f>IF(OR($E129="",$G129=""),"",IF(AND($E$3=6),'Marks Entry 6th'!AO128,IF(AND($E$3=7),'Marks Entry 7th'!AO128,"")))</f>
        <v/>
      </c>
      <c r="BX129" s="121" t="str">
        <f>IF(OR($E129="",$G129=""),"",IF(AND($E$3=6),'Marks Entry 6th'!AP128,IF(AND($E$3=7),'Marks Entry 7th'!AP128,"")))</f>
        <v/>
      </c>
      <c r="BY129" s="66" t="str">
        <f t="shared" si="129"/>
        <v/>
      </c>
      <c r="BZ129" s="63">
        <f t="shared" si="130"/>
        <v>0</v>
      </c>
      <c r="CA129" s="68" t="str">
        <f>IF(OR($E129="",$G129=""),"",IF(AND($E$3=6),'Marks Entry 6th'!AQ128,IF(AND($E$3=7),'Marks Entry 7th'!AQ128,"")))</f>
        <v/>
      </c>
      <c r="CB129" s="68" t="str">
        <f>IF(OR($E129="",$G129=""),"",IF(AND($E$3=6),'Marks Entry 6th'!AR128,IF(AND($E$3=7),'Marks Entry 7th'!AR128,"")))</f>
        <v/>
      </c>
      <c r="CC129" s="66" t="str">
        <f t="shared" si="131"/>
        <v/>
      </c>
      <c r="CD129" s="63" t="str">
        <f t="shared" si="132"/>
        <v/>
      </c>
      <c r="CE129" s="109">
        <f t="shared" si="133"/>
        <v>0</v>
      </c>
      <c r="CF129" s="109" t="str">
        <f t="shared" si="134"/>
        <v/>
      </c>
      <c r="CG129" s="109" t="str">
        <f t="shared" si="135"/>
        <v/>
      </c>
      <c r="CH129" s="109" t="str">
        <f t="shared" si="136"/>
        <v/>
      </c>
      <c r="CI129" s="109" t="str">
        <f t="shared" si="137"/>
        <v/>
      </c>
      <c r="CJ129" s="111" t="str">
        <f t="shared" si="138"/>
        <v/>
      </c>
      <c r="CK129" s="121" t="str">
        <f>IF(OR($E129="",$G129=""),"",IF(AND($E$3=6),'Marks Entry 6th'!AS128,IF(AND($E$3=7),'Marks Entry 7th'!AS128,"")))</f>
        <v/>
      </c>
      <c r="CL129" s="121" t="str">
        <f>IF(OR($E129="",$G129=""),"",IF(AND($E$3=6),'Marks Entry 6th'!AT128,IF(AND($E$3=7),'Marks Entry 7th'!AT128,"")))</f>
        <v/>
      </c>
      <c r="CM129" s="121" t="str">
        <f>IF(OR($E129="",$G129=""),"",IF(AND($E$3=6),'Marks Entry 6th'!AU128,IF(AND($E$3=7),'Marks Entry 7th'!AU128,"")))</f>
        <v/>
      </c>
      <c r="CN129" s="121" t="str">
        <f>IF(OR($E129="",$G129=""),"",IF(AND($E$3=6),'Marks Entry 6th'!AV128,IF(AND($E$3=7),'Marks Entry 7th'!AV128,"")))</f>
        <v/>
      </c>
      <c r="CO129" s="63" t="str">
        <f t="shared" si="139"/>
        <v/>
      </c>
      <c r="CP129" s="121" t="str">
        <f>IF(OR($E129="",$G129=""),"",IF(AND($E$3=6),'Marks Entry 6th'!AW128,IF(AND($E$3=7),'Marks Entry 7th'!AW128,"")))</f>
        <v/>
      </c>
      <c r="CQ129" s="121" t="str">
        <f>IF(OR($E129="",$G129=""),"",IF(AND($E$3=6),'Marks Entry 6th'!AX128,IF(AND($E$3=7),'Marks Entry 7th'!AX128,"")))</f>
        <v/>
      </c>
      <c r="CR129" s="66" t="str">
        <f t="shared" si="140"/>
        <v/>
      </c>
      <c r="CS129" s="63">
        <f t="shared" si="141"/>
        <v>0</v>
      </c>
      <c r="CT129" s="68" t="str">
        <f>IF(OR($E129="",$G129=""),"",IF(AND($E$3=6),'Marks Entry 6th'!AY128,IF(AND($E$3=7),'Marks Entry 7th'!AY128,"")))</f>
        <v/>
      </c>
      <c r="CU129" s="68" t="str">
        <f>IF(OR($E129="",$G129=""),"",IF(AND($E$3=6),'Marks Entry 6th'!AZ128,IF(AND($E$3=7),'Marks Entry 7th'!AZ128,"")))</f>
        <v/>
      </c>
      <c r="CV129" s="66" t="str">
        <f t="shared" si="142"/>
        <v/>
      </c>
      <c r="CW129" s="63" t="str">
        <f t="shared" si="143"/>
        <v/>
      </c>
      <c r="CX129" s="109">
        <f t="shared" si="144"/>
        <v>0</v>
      </c>
      <c r="CY129" s="109" t="str">
        <f t="shared" si="145"/>
        <v/>
      </c>
      <c r="CZ129" s="109" t="str">
        <f t="shared" si="146"/>
        <v/>
      </c>
      <c r="DA129" s="109" t="str">
        <f t="shared" si="147"/>
        <v/>
      </c>
      <c r="DB129" s="109" t="str">
        <f t="shared" si="148"/>
        <v/>
      </c>
      <c r="DC129" s="111" t="str">
        <f t="shared" si="149"/>
        <v/>
      </c>
      <c r="DD129" s="121" t="str">
        <f>IF(OR($E129="",$G129=""),"",IF(AND($E$3=6),'Marks Entry 6th'!BA128,IF(AND($E$3=7),'Marks Entry 7th'!BA128,"")))</f>
        <v/>
      </c>
      <c r="DE129" s="121" t="str">
        <f>IF(OR($E129="",$G129=""),"",IF(AND($E$3=6),'Marks Entry 6th'!BB128,IF(AND($E$3=7),'Marks Entry 7th'!BB128,"")))</f>
        <v/>
      </c>
      <c r="DF129" s="121" t="str">
        <f>IF(OR($E129="",$G129=""),"",IF(AND($E$3=6),'Marks Entry 6th'!BC128,IF(AND($E$3=7),'Marks Entry 7th'!BC128,"")))</f>
        <v/>
      </c>
      <c r="DG129" s="121" t="str">
        <f>IF(OR($E129="",$G129=""),"",IF(AND($E$3=6),'Marks Entry 6th'!BD128,IF(AND($E$3=7),'Marks Entry 7th'!BD128,"")))</f>
        <v/>
      </c>
      <c r="DH129" s="63" t="str">
        <f t="shared" si="150"/>
        <v/>
      </c>
      <c r="DI129" s="121" t="str">
        <f>IF(OR($E129="",$G129=""),"",IF(AND($E$3=6),'Marks Entry 6th'!BE128,IF(AND($E$3=7),'Marks Entry 7th'!BE128,"")))</f>
        <v/>
      </c>
      <c r="DJ129" s="121" t="str">
        <f>IF(OR($E129="",$G129=""),"",IF(AND($E$3=6),'Marks Entry 6th'!BF128,IF(AND($E$3=7),'Marks Entry 7th'!BF128,"")))</f>
        <v/>
      </c>
      <c r="DK129" s="66" t="str">
        <f t="shared" si="151"/>
        <v/>
      </c>
      <c r="DL129" s="63">
        <f t="shared" si="152"/>
        <v>0</v>
      </c>
      <c r="DM129" s="68" t="str">
        <f>IF(OR($E129="",$G129=""),"",IF(AND($E$3=6),'Marks Entry 6th'!BG128,IF(AND($E$3=7),'Marks Entry 7th'!BG128,"")))</f>
        <v/>
      </c>
      <c r="DN129" s="68" t="str">
        <f>IF(OR($E129="",$G129=""),"",IF(AND($E$3=6),'Marks Entry 6th'!BH128,IF(AND($E$3=7),'Marks Entry 7th'!BH128,"")))</f>
        <v/>
      </c>
      <c r="DO129" s="66" t="str">
        <f t="shared" si="153"/>
        <v/>
      </c>
      <c r="DP129" s="63" t="str">
        <f t="shared" si="154"/>
        <v/>
      </c>
      <c r="DQ129" s="109">
        <f t="shared" si="155"/>
        <v>0</v>
      </c>
      <c r="DR129" s="109" t="str">
        <f t="shared" si="156"/>
        <v/>
      </c>
      <c r="DS129" s="109" t="str">
        <f t="shared" si="157"/>
        <v/>
      </c>
      <c r="DT129" s="109" t="str">
        <f t="shared" si="158"/>
        <v/>
      </c>
      <c r="DU129" s="109" t="str">
        <f t="shared" si="159"/>
        <v/>
      </c>
      <c r="DV129" s="111" t="str">
        <f t="shared" si="160"/>
        <v/>
      </c>
      <c r="DW129" s="53" t="str">
        <f>IF(OR($E129="",$G129=""),"",IF(AND($E$3=6),'Marks Entry 6th'!BI128,IF(AND($E$3=7),'Marks Entry 7th'!BI128,"")))</f>
        <v/>
      </c>
      <c r="DX129" s="53" t="str">
        <f>IF(OR($E129="",$G129=""),"",IF(AND($E$3=6),'Marks Entry 6th'!BJ128,IF(AND($E$3=7),'Marks Entry 7th'!BJ128,"")))</f>
        <v/>
      </c>
      <c r="DY129" s="53" t="str">
        <f>IF(OR($E129="",$G129=""),"",IF(AND($E$3=6),'Marks Entry 6th'!BK128,IF(AND($E$3=7),'Marks Entry 7th'!BK128,"")))</f>
        <v/>
      </c>
      <c r="DZ129" s="53" t="str">
        <f>IF(OR($E129="",$G129=""),"",IF(AND($E$3=6),'Marks Entry 6th'!BL128,IF(AND($E$3=7),'Marks Entry 7th'!BL128,"")))</f>
        <v/>
      </c>
      <c r="EA129" s="53" t="str">
        <f>IF(OR($E129="",$G129=""),"",IF(AND($E$3=6),'Marks Entry 6th'!BM128,IF(AND($E$3=7),'Marks Entry 7th'!BM128,"")))</f>
        <v/>
      </c>
      <c r="EB129" s="122" t="str">
        <f t="shared" si="161"/>
        <v/>
      </c>
      <c r="EC129" s="123">
        <f t="shared" si="162"/>
        <v>0</v>
      </c>
      <c r="ED129" s="123" t="str">
        <f t="shared" si="163"/>
        <v/>
      </c>
      <c r="EE129" s="123" t="str">
        <f t="shared" si="164"/>
        <v/>
      </c>
      <c r="EF129" s="110" t="str">
        <f t="shared" si="165"/>
        <v/>
      </c>
      <c r="EG129" s="53" t="str">
        <f>IF(OR($E129="",$G129=""),"",IF(AND($E$3=6),'Marks Entry 6th'!BN128,IF(AND($E$3=7),'Marks Entry 7th'!BN128,"")))</f>
        <v/>
      </c>
      <c r="EH129" s="53" t="str">
        <f>IF(OR($E129="",$G129=""),"",IF(AND($E$3=6),'Marks Entry 6th'!BO128,IF(AND($E$3=7),'Marks Entry 7th'!BO128,"")))</f>
        <v/>
      </c>
      <c r="EI129" s="53" t="str">
        <f>IF(OR($E129="",$G129=""),"",IF(AND($E$3=6),'Marks Entry 6th'!BP128,IF(AND($E$3=7),'Marks Entry 7th'!BP128,"")))</f>
        <v/>
      </c>
      <c r="EJ129" s="53" t="str">
        <f>IF(OR($E129="",$G129=""),"",IF(AND($E$3=6),'Marks Entry 6th'!BQ128,IF(AND($E$3=7),'Marks Entry 7th'!BQ128,"")))</f>
        <v/>
      </c>
      <c r="EK129" s="53" t="str">
        <f>IF(OR($E129="",$G129=""),"",IF(AND($E$3=6),'Marks Entry 6th'!BR128,IF(AND($E$3=7),'Marks Entry 7th'!BR128,"")))</f>
        <v/>
      </c>
      <c r="EL129" s="122" t="str">
        <f t="shared" si="166"/>
        <v/>
      </c>
      <c r="EM129" s="123">
        <f t="shared" si="167"/>
        <v>0</v>
      </c>
      <c r="EN129" s="123" t="str">
        <f t="shared" si="168"/>
        <v/>
      </c>
      <c r="EO129" s="123" t="str">
        <f t="shared" si="169"/>
        <v/>
      </c>
      <c r="EP129" s="110" t="str">
        <f t="shared" si="170"/>
        <v/>
      </c>
      <c r="EQ129" s="53" t="str">
        <f>IF(OR($E129="",$G129=""),"",IF(AND($E$3=6),'Marks Entry 6th'!BS128,IF(AND($E$3=7),'Marks Entry 7th'!BS128,"")))</f>
        <v/>
      </c>
      <c r="ER129" s="53" t="str">
        <f>IF(OR($E129="",$G129=""),"",IF(AND($E$3=6),'Marks Entry 6th'!BT128,IF(AND($E$3=7),'Marks Entry 7th'!BT128,"")))</f>
        <v/>
      </c>
      <c r="ES129" s="53" t="str">
        <f>IF(OR($E129="",$G129=""),"",IF(AND($E$3=6),'Marks Entry 6th'!BU128,IF(AND($E$3=7),'Marks Entry 7th'!BU128,"")))</f>
        <v/>
      </c>
      <c r="ET129" s="53" t="str">
        <f>IF(OR($E129="",$G129=""),"",IF(AND($E$3=6),'Marks Entry 6th'!BV128,IF(AND($E$3=7),'Marks Entry 7th'!BV128,"")))</f>
        <v/>
      </c>
      <c r="EU129" s="53" t="str">
        <f>IF(OR($E129="",$G129=""),"",IF(AND($E$3=6),'Marks Entry 6th'!BW128,IF(AND($E$3=7),'Marks Entry 7th'!BW128,"")))</f>
        <v/>
      </c>
      <c r="EV129" s="122" t="str">
        <f t="shared" si="171"/>
        <v/>
      </c>
      <c r="EW129" s="123">
        <f t="shared" si="172"/>
        <v>0</v>
      </c>
      <c r="EX129" s="123" t="str">
        <f t="shared" si="173"/>
        <v/>
      </c>
      <c r="EY129" s="123" t="str">
        <f t="shared" si="174"/>
        <v/>
      </c>
      <c r="EZ129" s="110" t="str">
        <f t="shared" si="175"/>
        <v/>
      </c>
      <c r="FA129" s="373" t="str">
        <f>IF(OR($E129="",$G129=""),"",IF(AND('Marks Entry 6th'!BX128="",'Marks Entry 7th'!BX128=""),"",IF(AND($E$3=6),'Marks Entry 6th'!BX128,IF(AND($E$3=7),'Marks Entry 7th'!BX128,""))))</f>
        <v/>
      </c>
      <c r="FB129" s="373" t="str">
        <f>IF(OR($E129="",$G129=""),"",IF(AND('Marks Entry 6th'!BY128="",'Marks Entry 7th'!BY128=""),"",IF(AND($E$3=6),'Marks Entry 6th'!BY128,IF(AND($E$3=7),'Marks Entry 7th'!BY128,""))))</f>
        <v/>
      </c>
      <c r="FC129" s="374" t="str">
        <f t="shared" si="176"/>
        <v/>
      </c>
      <c r="FD129" s="110" t="str">
        <f t="shared" si="177"/>
        <v/>
      </c>
      <c r="FE129" s="373" t="str">
        <f>IF(OR($E129="",$G129=""),"",IF(AND('Marks Entry 6th'!BZ128="",'Marks Entry 7th'!BZ128=""),"",IF(AND($E$3=6),'Marks Entry 6th'!BZ128,IF(AND($E$3=7),'Marks Entry 7th'!BZ128,""))))</f>
        <v/>
      </c>
      <c r="FF129" s="373" t="str">
        <f>IF(OR($E129="",$G129=""),"",IF(AND('Marks Entry 6th'!CA128="",'Marks Entry 7th'!CA128=""),"",IF(AND($E$3=6),'Marks Entry 6th'!CA128,IF(AND($E$3=7),'Marks Entry 7th'!CA128,""))))</f>
        <v/>
      </c>
      <c r="FG129" s="374" t="str">
        <f t="shared" si="178"/>
        <v/>
      </c>
      <c r="FH129" s="110" t="str">
        <f t="shared" si="179"/>
        <v/>
      </c>
      <c r="FI129" s="79" t="str">
        <f t="shared" si="180"/>
        <v/>
      </c>
      <c r="FJ129" s="335" t="str">
        <f t="shared" si="181"/>
        <v/>
      </c>
      <c r="FK129" s="85" t="str">
        <f t="shared" si="182"/>
        <v/>
      </c>
      <c r="FL129" s="226" t="str">
        <f t="shared" si="183"/>
        <v/>
      </c>
      <c r="FM129" s="86" t="str">
        <f t="shared" si="184"/>
        <v/>
      </c>
      <c r="FN129" s="334" t="str">
        <f>IFERROR(IF(B129="NSO","NSO",IF(OR(D129="",G129="",F129=""),"",IF(AND(FJ129&gt;=36,'Master sheet'!$D$11="Hindi"),"कक्षा क्रमोन्नत",IF(AND(FJ129&gt;=36,'Master sheet'!$D$11="English"),"Promoted",IF(AND(FJ129&lt;36,'Master sheet'!$D$11="Hindi"),"पुनः परीक्षा","Re-Exam"))))),"")</f>
        <v/>
      </c>
      <c r="FO129" s="54" t="str">
        <f>IF(OR($E129="",$G129=""),"",IF(AND($E$3=6,'Marks Entry 6th'!CB128=""),"",IF(AND($E$3=7,'Marks Entry 7th'!CB128=""),"",IF(AND($E$3=6),'Marks Entry 6th'!CB128,IF(AND($E$3=7),'Marks Entry 7th'!CB128,"")))))</f>
        <v/>
      </c>
      <c r="FP129" s="54" t="str">
        <f>IF(OR($E129="",$G129=""),"",IF(AND($E$3=6,'Marks Entry 6th'!CC128=""),"",IF(AND($E$3=7,'Marks Entry 7th'!CC128=""),"",IF(AND($E$3=6),'Marks Entry 6th'!CC128,IF(AND($E$3=7),'Marks Entry 7th'!CC128,"")))))</f>
        <v/>
      </c>
      <c r="FQ129" s="55"/>
      <c r="FY129" s="57">
        <f>IF(AND($E$3=6),'Marks Entry 6th'!I128,IF(AND($E$3=7),'Marks Entry 7th'!I128,""))</f>
        <v>0</v>
      </c>
      <c r="FZ129" s="57">
        <f t="shared" si="185"/>
        <v>0</v>
      </c>
    </row>
    <row r="130" spans="1:182" ht="18.95" customHeight="1">
      <c r="A130" s="69">
        <v>123</v>
      </c>
      <c r="B130" s="69" t="str">
        <f>IF(OR(FY130=0,FY130=""),"",IF(AND($E$3=6),'Marks Entry 6th'!I129,IF(AND($E$3=7),'Marks Entry 7th'!I129,"")))</f>
        <v/>
      </c>
      <c r="C130" s="70" t="str">
        <f>IF(OR(B130=0,B130=""),"",IF(AND($E$3=6,'Marks Entry 6th'!B129=""),"",IF(AND($E$3=7,'Marks Entry 7th'!B129=""),"",IF(AND($E$3=6,'Marks Entry 6th'!B129),'Marks Entry 6th'!B129,IF(AND($E$3=7),'Marks Entry 7th'!B129,"")))))</f>
        <v/>
      </c>
      <c r="D130" s="70" t="str">
        <f>IF(OR(B130=0,B130=""),"",IF(AND($E$3=6,'Marks Entry 6th'!C129=""),"",IF(AND($E$3=7,'Marks Entry 7th'!C129=""),"",IF(AND($E$3=6),'Marks Entry 6th'!C129,IF(AND($E$3=7),'Marks Entry 7th'!C129,"")))))</f>
        <v/>
      </c>
      <c r="E130" s="307" t="str">
        <f>IF(OR(B130=0,B130=""),"",IF(AND($E$3=6,'Marks Entry 6th'!E129=""),"",IF(AND($E$3=7,'Marks Entry 7th'!E129=""),"",IF(AND($E$3=6),'Marks Entry 6th'!E129,IF(AND($E$3=7),'Marks Entry 7th'!E129,"")))))</f>
        <v/>
      </c>
      <c r="F130" s="70" t="str">
        <f>IF(OR(B130=0,B130=""),"",IF(AND($E$3=6,'Marks Entry 6th'!D129=""),"",IF(AND($E$3=7,'Marks Entry 7th'!D129=""),"",IF(AND($E$3=6),'Marks Entry 6th'!D129,IF(AND($E$3=7),'Marks Entry 7th'!D129,"")))))</f>
        <v/>
      </c>
      <c r="G130" s="306" t="str">
        <f>IF(OR(B130=0,B130=""),"",IF(AND($E$3=6,'Marks Entry 6th'!F129=""),"",IF(AND($E$3=7,'Marks Entry 7th'!F129=""),"",IF(AND($E$3=6),UPPER('Marks Entry 6th'!F129),IF(AND($E$3=7),UPPER('Marks Entry 7th'!F129),"")))))</f>
        <v/>
      </c>
      <c r="H130" s="306" t="str">
        <f>IF(OR(B130=0,B130=""),"",IF(AND($E$3=6,'Marks Entry 6th'!G129=""),"",IF(AND($E$3=7,'Marks Entry 7th'!G129=""),"",IF(AND($E$3=6),UPPER('Marks Entry 6th'!G129),IF(AND($E$3=7),UPPER('Marks Entry 7th'!G129),"")))))</f>
        <v/>
      </c>
      <c r="I130" s="306" t="str">
        <f>IF(OR(B130=0,B130=""),"",IF(AND($E$3=6,'Marks Entry 6th'!H129=""),"",IF(AND($E$3=7,'Marks Entry 7th'!H129=""),"",IF(AND($E$3=6),UPPER('Marks Entry 6th'!H129),IF(AND($E$3=7),UPPER('Marks Entry 7th'!H129),"")))))</f>
        <v/>
      </c>
      <c r="J130" s="65" t="str">
        <f>IF(OR(B130=0,B130=""),"",IF(AND($E$3=6,'Marks Entry 6th'!J129=""),"",IF(AND($E$3=7,'Marks Entry 7th'!J129=""),"",IF(AND($E$3=6),'Marks Entry 6th'!J129,IF(AND($E$3=7),'Marks Entry 7th'!J129,"")))))</f>
        <v/>
      </c>
      <c r="K130" s="65" t="str">
        <f>IF(OR(B130=0,B130=""),"",IF(AND($E$3=6,'Marks Entry 6th'!K129=""),"",IF(AND($E$3=7,'Marks Entry 7th'!K129=""),"",IF(AND($E$3=6),'Marks Entry 6th'!K129,IF(AND($E$3=7),'Marks Entry 7th'!K129,"")))))</f>
        <v/>
      </c>
      <c r="L130" s="121" t="str">
        <f>IF(OR($E130="",$G130=""),"",IF(AND($E$3=6),'Marks Entry 6th'!L129,IF(AND($E$3=7),'Marks Entry 7th'!L129,"")))</f>
        <v/>
      </c>
      <c r="M130" s="121" t="str">
        <f>IF(OR($E130="",$G130=""),"",IF(AND($E$3=6),'Marks Entry 6th'!M129,IF(AND($E$3=7),'Marks Entry 7th'!M129,"")))</f>
        <v/>
      </c>
      <c r="N130" s="121" t="str">
        <f>IF(OR($E130="",$G130=""),"",IF(AND($E$3=6),'Marks Entry 6th'!N129,IF(AND($E$3=7),'Marks Entry 7th'!N129,"")))</f>
        <v/>
      </c>
      <c r="O130" s="121" t="str">
        <f>IF(OR($E130="",$G130=""),"",IF(AND($E$3=6),'Marks Entry 6th'!O129,IF(AND($E$3=7),'Marks Entry 7th'!O129,"")))</f>
        <v/>
      </c>
      <c r="P130" s="63" t="str">
        <f t="shared" si="95"/>
        <v/>
      </c>
      <c r="Q130" s="121" t="str">
        <f>IF(OR($E130="",$G130=""),"",IF(AND($E$3=6),'Marks Entry 6th'!P129,IF(AND($E$3=7),'Marks Entry 7th'!P129,"")))</f>
        <v/>
      </c>
      <c r="R130" s="121" t="str">
        <f>IF(OR($E130="",$G130=""),"",IF(AND($E$3=6),'Marks Entry 6th'!Q129,IF(AND($E$3=7),'Marks Entry 7th'!Q129,"")))</f>
        <v/>
      </c>
      <c r="S130" s="66" t="str">
        <f t="shared" si="96"/>
        <v/>
      </c>
      <c r="T130" s="63">
        <f t="shared" si="97"/>
        <v>0</v>
      </c>
      <c r="U130" s="68" t="str">
        <f>IF(OR($E130="",$G130=""),"",IF(AND($E$3=6),'Marks Entry 6th'!R129,IF(AND($E$3=7),'Marks Entry 7th'!R129,"")))</f>
        <v/>
      </c>
      <c r="V130" s="68" t="str">
        <f>IF(OR($E130="",$G130=""),"",IF(AND($E$3=6),'Marks Entry 6th'!S129,IF(AND($E$3=7),'Marks Entry 7th'!S129,"")))</f>
        <v/>
      </c>
      <c r="W130" s="67" t="str">
        <f t="shared" si="98"/>
        <v/>
      </c>
      <c r="X130" s="63" t="str">
        <f t="shared" si="99"/>
        <v/>
      </c>
      <c r="Y130" s="109">
        <f t="shared" si="100"/>
        <v>0</v>
      </c>
      <c r="Z130" s="109" t="str">
        <f t="shared" si="101"/>
        <v/>
      </c>
      <c r="AA130" s="109" t="str">
        <f t="shared" si="102"/>
        <v/>
      </c>
      <c r="AB130" s="109" t="str">
        <f t="shared" si="103"/>
        <v/>
      </c>
      <c r="AC130" s="109" t="str">
        <f t="shared" si="104"/>
        <v/>
      </c>
      <c r="AD130" s="111" t="str">
        <f t="shared" si="105"/>
        <v/>
      </c>
      <c r="AE130" s="121" t="str">
        <f>IF(OR($E130="",$G130=""),"",IF(AND($E$3=6),'Marks Entry 6th'!T129,IF(AND($E$3=7),'Marks Entry 7th'!T129,"")))</f>
        <v/>
      </c>
      <c r="AF130" s="121" t="str">
        <f>IF(OR($E130="",$G130=""),"",IF(AND($E$3=6),'Marks Entry 6th'!U129,IF(AND($E$3=7),'Marks Entry 7th'!U129,"")))</f>
        <v/>
      </c>
      <c r="AG130" s="121" t="str">
        <f>IF(OR($E130="",$G130=""),"",IF(AND($E$3=6),'Marks Entry 6th'!V129,IF(AND($E$3=7),'Marks Entry 7th'!V129,"")))</f>
        <v/>
      </c>
      <c r="AH130" s="121" t="str">
        <f>IF(OR($E130="",$G130=""),"",IF(AND($E$3=6),'Marks Entry 6th'!W129,IF(AND($E$3=7),'Marks Entry 7th'!W129,"")))</f>
        <v/>
      </c>
      <c r="AI130" s="63" t="str">
        <f t="shared" si="106"/>
        <v/>
      </c>
      <c r="AJ130" s="121" t="str">
        <f>IF(OR($E130="",$G130=""),"",IF(AND($E$3=6),'Marks Entry 6th'!X129,IF(AND($E$3=7),'Marks Entry 7th'!X129,"")))</f>
        <v/>
      </c>
      <c r="AK130" s="121" t="str">
        <f>IF(OR($E130="",$G130=""),"",IF(AND($E$3=6),'Marks Entry 6th'!Y129,IF(AND($E$3=7),'Marks Entry 7th'!Y129,"")))</f>
        <v/>
      </c>
      <c r="AL130" s="66" t="str">
        <f t="shared" si="107"/>
        <v/>
      </c>
      <c r="AM130" s="63">
        <f t="shared" si="108"/>
        <v>0</v>
      </c>
      <c r="AN130" s="68" t="str">
        <f>IF(OR($E130="",$G130=""),"",IF(AND($E$3=6),'Marks Entry 6th'!Z129,IF(AND($E$3=7),'Marks Entry 7th'!Z129,"")))</f>
        <v/>
      </c>
      <c r="AO130" s="68" t="str">
        <f>IF(OR($E130="",$G130=""),"",IF(AND($E$3=6),'Marks Entry 6th'!AA129,IF(AND($E$3=7),'Marks Entry 7th'!AA129,"")))</f>
        <v/>
      </c>
      <c r="AP130" s="66" t="str">
        <f t="shared" si="109"/>
        <v/>
      </c>
      <c r="AQ130" s="63" t="str">
        <f t="shared" si="110"/>
        <v/>
      </c>
      <c r="AR130" s="109">
        <f t="shared" si="111"/>
        <v>0</v>
      </c>
      <c r="AS130" s="109" t="str">
        <f t="shared" si="112"/>
        <v/>
      </c>
      <c r="AT130" s="109" t="str">
        <f t="shared" si="113"/>
        <v/>
      </c>
      <c r="AU130" s="109" t="str">
        <f t="shared" si="114"/>
        <v/>
      </c>
      <c r="AV130" s="109" t="str">
        <f t="shared" si="115"/>
        <v/>
      </c>
      <c r="AW130" s="111" t="str">
        <f t="shared" si="116"/>
        <v/>
      </c>
      <c r="AX130" s="314" t="str">
        <f>IF(OR($E130="",$G130=""),"",IF(AND($E$3=6),'Marks Entry 6th'!AB129,IF(AND($E$3=7),'Marks Entry 7th'!AB129,"")))</f>
        <v/>
      </c>
      <c r="AY130" s="121" t="str">
        <f>IF(OR($E130="",$G130=""),"",IF(AND($E$3=6),'Marks Entry 6th'!AC129,IF(AND($E$3=7),'Marks Entry 7th'!AC129,"")))</f>
        <v/>
      </c>
      <c r="AZ130" s="121" t="str">
        <f>IF(OR($E130="",$G130=""),"",IF(AND($E$3=6),'Marks Entry 6th'!AD129,IF(AND($E$3=7),'Marks Entry 7th'!AD129,"")))</f>
        <v/>
      </c>
      <c r="BA130" s="121" t="str">
        <f>IF(OR($E130="",$G130=""),"",IF(AND($E$3=6),'Marks Entry 6th'!AE129,IF(AND($E$3=7),'Marks Entry 7th'!AE129,"")))</f>
        <v/>
      </c>
      <c r="BB130" s="121" t="str">
        <f>IF(OR($E130="",$G130=""),"",IF(AND($E$3=6),'Marks Entry 6th'!AF129,IF(AND($E$3=7),'Marks Entry 7th'!AF129,"")))</f>
        <v/>
      </c>
      <c r="BC130" s="63" t="str">
        <f t="shared" si="117"/>
        <v/>
      </c>
      <c r="BD130" s="121" t="str">
        <f>IF(OR($E130="",$G130=""),"",IF(AND($E$3=6),'Marks Entry 6th'!AG129,IF(AND($E$3=7),'Marks Entry 7th'!AG129,"")))</f>
        <v/>
      </c>
      <c r="BE130" s="121" t="str">
        <f>IF(OR($E130="",$G130=""),"",IF(AND($E$3=6),'Marks Entry 6th'!AH129,IF(AND($E$3=7),'Marks Entry 7th'!AH129,"")))</f>
        <v/>
      </c>
      <c r="BF130" s="66" t="str">
        <f t="shared" si="118"/>
        <v/>
      </c>
      <c r="BG130" s="63">
        <f t="shared" si="119"/>
        <v>0</v>
      </c>
      <c r="BH130" s="68" t="str">
        <f>IF(OR($E130="",$G130=""),"",IF(AND($E$3=6),'Marks Entry 6th'!AI129,IF(AND($E$3=7),'Marks Entry 7th'!AI129,"")))</f>
        <v/>
      </c>
      <c r="BI130" s="68" t="str">
        <f>IF(OR($E130="",$G130=""),"",IF(AND($E$3=6),'Marks Entry 6th'!AJ129,IF(AND($E$3=7),'Marks Entry 7th'!AJ129,"")))</f>
        <v/>
      </c>
      <c r="BJ130" s="66" t="str">
        <f t="shared" si="120"/>
        <v/>
      </c>
      <c r="BK130" s="63" t="str">
        <f t="shared" si="121"/>
        <v/>
      </c>
      <c r="BL130" s="109">
        <f t="shared" si="122"/>
        <v>0</v>
      </c>
      <c r="BM130" s="109" t="str">
        <f t="shared" si="123"/>
        <v/>
      </c>
      <c r="BN130" s="109" t="str">
        <f t="shared" si="124"/>
        <v/>
      </c>
      <c r="BO130" s="109" t="str">
        <f t="shared" si="125"/>
        <v/>
      </c>
      <c r="BP130" s="109" t="str">
        <f t="shared" si="126"/>
        <v/>
      </c>
      <c r="BQ130" s="111" t="str">
        <f t="shared" si="127"/>
        <v/>
      </c>
      <c r="BR130" s="121" t="str">
        <f>IF(OR($E130="",$G130=""),"",IF(AND($E$3=6),'Marks Entry 6th'!AK129,IF(AND($E$3=7),'Marks Entry 7th'!AK129,"")))</f>
        <v/>
      </c>
      <c r="BS130" s="121" t="str">
        <f>IF(OR($E130="",$G130=""),"",IF(AND($E$3=6),'Marks Entry 6th'!AL129,IF(AND($E$3=7),'Marks Entry 7th'!AL129,"")))</f>
        <v/>
      </c>
      <c r="BT130" s="121" t="str">
        <f>IF(OR($E130="",$G130=""),"",IF(AND($E$3=6),'Marks Entry 6th'!AM129,IF(AND($E$3=7),'Marks Entry 7th'!AM129,"")))</f>
        <v/>
      </c>
      <c r="BU130" s="121" t="str">
        <f>IF(OR($E130="",$G130=""),"",IF(AND($E$3=6),'Marks Entry 6th'!AN129,IF(AND($E$3=7),'Marks Entry 7th'!AN129,"")))</f>
        <v/>
      </c>
      <c r="BV130" s="63" t="str">
        <f t="shared" si="128"/>
        <v/>
      </c>
      <c r="BW130" s="121" t="str">
        <f>IF(OR($E130="",$G130=""),"",IF(AND($E$3=6),'Marks Entry 6th'!AO129,IF(AND($E$3=7),'Marks Entry 7th'!AO129,"")))</f>
        <v/>
      </c>
      <c r="BX130" s="121" t="str">
        <f>IF(OR($E130="",$G130=""),"",IF(AND($E$3=6),'Marks Entry 6th'!AP129,IF(AND($E$3=7),'Marks Entry 7th'!AP129,"")))</f>
        <v/>
      </c>
      <c r="BY130" s="66" t="str">
        <f t="shared" si="129"/>
        <v/>
      </c>
      <c r="BZ130" s="63">
        <f t="shared" si="130"/>
        <v>0</v>
      </c>
      <c r="CA130" s="68" t="str">
        <f>IF(OR($E130="",$G130=""),"",IF(AND($E$3=6),'Marks Entry 6th'!AQ129,IF(AND($E$3=7),'Marks Entry 7th'!AQ129,"")))</f>
        <v/>
      </c>
      <c r="CB130" s="68" t="str">
        <f>IF(OR($E130="",$G130=""),"",IF(AND($E$3=6),'Marks Entry 6th'!AR129,IF(AND($E$3=7),'Marks Entry 7th'!AR129,"")))</f>
        <v/>
      </c>
      <c r="CC130" s="66" t="str">
        <f t="shared" si="131"/>
        <v/>
      </c>
      <c r="CD130" s="63" t="str">
        <f t="shared" si="132"/>
        <v/>
      </c>
      <c r="CE130" s="109">
        <f t="shared" si="133"/>
        <v>0</v>
      </c>
      <c r="CF130" s="109" t="str">
        <f t="shared" si="134"/>
        <v/>
      </c>
      <c r="CG130" s="109" t="str">
        <f t="shared" si="135"/>
        <v/>
      </c>
      <c r="CH130" s="109" t="str">
        <f t="shared" si="136"/>
        <v/>
      </c>
      <c r="CI130" s="109" t="str">
        <f t="shared" si="137"/>
        <v/>
      </c>
      <c r="CJ130" s="111" t="str">
        <f t="shared" si="138"/>
        <v/>
      </c>
      <c r="CK130" s="121" t="str">
        <f>IF(OR($E130="",$G130=""),"",IF(AND($E$3=6),'Marks Entry 6th'!AS129,IF(AND($E$3=7),'Marks Entry 7th'!AS129,"")))</f>
        <v/>
      </c>
      <c r="CL130" s="121" t="str">
        <f>IF(OR($E130="",$G130=""),"",IF(AND($E$3=6),'Marks Entry 6th'!AT129,IF(AND($E$3=7),'Marks Entry 7th'!AT129,"")))</f>
        <v/>
      </c>
      <c r="CM130" s="121" t="str">
        <f>IF(OR($E130="",$G130=""),"",IF(AND($E$3=6),'Marks Entry 6th'!AU129,IF(AND($E$3=7),'Marks Entry 7th'!AU129,"")))</f>
        <v/>
      </c>
      <c r="CN130" s="121" t="str">
        <f>IF(OR($E130="",$G130=""),"",IF(AND($E$3=6),'Marks Entry 6th'!AV129,IF(AND($E$3=7),'Marks Entry 7th'!AV129,"")))</f>
        <v/>
      </c>
      <c r="CO130" s="63" t="str">
        <f t="shared" si="139"/>
        <v/>
      </c>
      <c r="CP130" s="121" t="str">
        <f>IF(OR($E130="",$G130=""),"",IF(AND($E$3=6),'Marks Entry 6th'!AW129,IF(AND($E$3=7),'Marks Entry 7th'!AW129,"")))</f>
        <v/>
      </c>
      <c r="CQ130" s="121" t="str">
        <f>IF(OR($E130="",$G130=""),"",IF(AND($E$3=6),'Marks Entry 6th'!AX129,IF(AND($E$3=7),'Marks Entry 7th'!AX129,"")))</f>
        <v/>
      </c>
      <c r="CR130" s="66" t="str">
        <f t="shared" si="140"/>
        <v/>
      </c>
      <c r="CS130" s="63">
        <f t="shared" si="141"/>
        <v>0</v>
      </c>
      <c r="CT130" s="68" t="str">
        <f>IF(OR($E130="",$G130=""),"",IF(AND($E$3=6),'Marks Entry 6th'!AY129,IF(AND($E$3=7),'Marks Entry 7th'!AY129,"")))</f>
        <v/>
      </c>
      <c r="CU130" s="68" t="str">
        <f>IF(OR($E130="",$G130=""),"",IF(AND($E$3=6),'Marks Entry 6th'!AZ129,IF(AND($E$3=7),'Marks Entry 7th'!AZ129,"")))</f>
        <v/>
      </c>
      <c r="CV130" s="66" t="str">
        <f t="shared" si="142"/>
        <v/>
      </c>
      <c r="CW130" s="63" t="str">
        <f t="shared" si="143"/>
        <v/>
      </c>
      <c r="CX130" s="109">
        <f t="shared" si="144"/>
        <v>0</v>
      </c>
      <c r="CY130" s="109" t="str">
        <f t="shared" si="145"/>
        <v/>
      </c>
      <c r="CZ130" s="109" t="str">
        <f t="shared" si="146"/>
        <v/>
      </c>
      <c r="DA130" s="109" t="str">
        <f t="shared" si="147"/>
        <v/>
      </c>
      <c r="DB130" s="109" t="str">
        <f t="shared" si="148"/>
        <v/>
      </c>
      <c r="DC130" s="111" t="str">
        <f t="shared" si="149"/>
        <v/>
      </c>
      <c r="DD130" s="121" t="str">
        <f>IF(OR($E130="",$G130=""),"",IF(AND($E$3=6),'Marks Entry 6th'!BA129,IF(AND($E$3=7),'Marks Entry 7th'!BA129,"")))</f>
        <v/>
      </c>
      <c r="DE130" s="121" t="str">
        <f>IF(OR($E130="",$G130=""),"",IF(AND($E$3=6),'Marks Entry 6th'!BB129,IF(AND($E$3=7),'Marks Entry 7th'!BB129,"")))</f>
        <v/>
      </c>
      <c r="DF130" s="121" t="str">
        <f>IF(OR($E130="",$G130=""),"",IF(AND($E$3=6),'Marks Entry 6th'!BC129,IF(AND($E$3=7),'Marks Entry 7th'!BC129,"")))</f>
        <v/>
      </c>
      <c r="DG130" s="121" t="str">
        <f>IF(OR($E130="",$G130=""),"",IF(AND($E$3=6),'Marks Entry 6th'!BD129,IF(AND($E$3=7),'Marks Entry 7th'!BD129,"")))</f>
        <v/>
      </c>
      <c r="DH130" s="63" t="str">
        <f t="shared" si="150"/>
        <v/>
      </c>
      <c r="DI130" s="121" t="str">
        <f>IF(OR($E130="",$G130=""),"",IF(AND($E$3=6),'Marks Entry 6th'!BE129,IF(AND($E$3=7),'Marks Entry 7th'!BE129,"")))</f>
        <v/>
      </c>
      <c r="DJ130" s="121" t="str">
        <f>IF(OR($E130="",$G130=""),"",IF(AND($E$3=6),'Marks Entry 6th'!BF129,IF(AND($E$3=7),'Marks Entry 7th'!BF129,"")))</f>
        <v/>
      </c>
      <c r="DK130" s="66" t="str">
        <f t="shared" si="151"/>
        <v/>
      </c>
      <c r="DL130" s="63">
        <f t="shared" si="152"/>
        <v>0</v>
      </c>
      <c r="DM130" s="68" t="str">
        <f>IF(OR($E130="",$G130=""),"",IF(AND($E$3=6),'Marks Entry 6th'!BG129,IF(AND($E$3=7),'Marks Entry 7th'!BG129,"")))</f>
        <v/>
      </c>
      <c r="DN130" s="68" t="str">
        <f>IF(OR($E130="",$G130=""),"",IF(AND($E$3=6),'Marks Entry 6th'!BH129,IF(AND($E$3=7),'Marks Entry 7th'!BH129,"")))</f>
        <v/>
      </c>
      <c r="DO130" s="66" t="str">
        <f t="shared" si="153"/>
        <v/>
      </c>
      <c r="DP130" s="63" t="str">
        <f t="shared" si="154"/>
        <v/>
      </c>
      <c r="DQ130" s="109">
        <f t="shared" si="155"/>
        <v>0</v>
      </c>
      <c r="DR130" s="109" t="str">
        <f t="shared" si="156"/>
        <v/>
      </c>
      <c r="DS130" s="109" t="str">
        <f t="shared" si="157"/>
        <v/>
      </c>
      <c r="DT130" s="109" t="str">
        <f t="shared" si="158"/>
        <v/>
      </c>
      <c r="DU130" s="109" t="str">
        <f t="shared" si="159"/>
        <v/>
      </c>
      <c r="DV130" s="111" t="str">
        <f t="shared" si="160"/>
        <v/>
      </c>
      <c r="DW130" s="53" t="str">
        <f>IF(OR($E130="",$G130=""),"",IF(AND($E$3=6),'Marks Entry 6th'!BI129,IF(AND($E$3=7),'Marks Entry 7th'!BI129,"")))</f>
        <v/>
      </c>
      <c r="DX130" s="53" t="str">
        <f>IF(OR($E130="",$G130=""),"",IF(AND($E$3=6),'Marks Entry 6th'!BJ129,IF(AND($E$3=7),'Marks Entry 7th'!BJ129,"")))</f>
        <v/>
      </c>
      <c r="DY130" s="53" t="str">
        <f>IF(OR($E130="",$G130=""),"",IF(AND($E$3=6),'Marks Entry 6th'!BK129,IF(AND($E$3=7),'Marks Entry 7th'!BK129,"")))</f>
        <v/>
      </c>
      <c r="DZ130" s="53" t="str">
        <f>IF(OR($E130="",$G130=""),"",IF(AND($E$3=6),'Marks Entry 6th'!BL129,IF(AND($E$3=7),'Marks Entry 7th'!BL129,"")))</f>
        <v/>
      </c>
      <c r="EA130" s="53" t="str">
        <f>IF(OR($E130="",$G130=""),"",IF(AND($E$3=6),'Marks Entry 6th'!BM129,IF(AND($E$3=7),'Marks Entry 7th'!BM129,"")))</f>
        <v/>
      </c>
      <c r="EB130" s="122" t="str">
        <f t="shared" si="161"/>
        <v/>
      </c>
      <c r="EC130" s="123">
        <f t="shared" si="162"/>
        <v>0</v>
      </c>
      <c r="ED130" s="123" t="str">
        <f t="shared" si="163"/>
        <v/>
      </c>
      <c r="EE130" s="123" t="str">
        <f t="shared" si="164"/>
        <v/>
      </c>
      <c r="EF130" s="110" t="str">
        <f t="shared" si="165"/>
        <v/>
      </c>
      <c r="EG130" s="53" t="str">
        <f>IF(OR($E130="",$G130=""),"",IF(AND($E$3=6),'Marks Entry 6th'!BN129,IF(AND($E$3=7),'Marks Entry 7th'!BN129,"")))</f>
        <v/>
      </c>
      <c r="EH130" s="53" t="str">
        <f>IF(OR($E130="",$G130=""),"",IF(AND($E$3=6),'Marks Entry 6th'!BO129,IF(AND($E$3=7),'Marks Entry 7th'!BO129,"")))</f>
        <v/>
      </c>
      <c r="EI130" s="53" t="str">
        <f>IF(OR($E130="",$G130=""),"",IF(AND($E$3=6),'Marks Entry 6th'!BP129,IF(AND($E$3=7),'Marks Entry 7th'!BP129,"")))</f>
        <v/>
      </c>
      <c r="EJ130" s="53" t="str">
        <f>IF(OR($E130="",$G130=""),"",IF(AND($E$3=6),'Marks Entry 6th'!BQ129,IF(AND($E$3=7),'Marks Entry 7th'!BQ129,"")))</f>
        <v/>
      </c>
      <c r="EK130" s="53" t="str">
        <f>IF(OR($E130="",$G130=""),"",IF(AND($E$3=6),'Marks Entry 6th'!BR129,IF(AND($E$3=7),'Marks Entry 7th'!BR129,"")))</f>
        <v/>
      </c>
      <c r="EL130" s="122" t="str">
        <f t="shared" si="166"/>
        <v/>
      </c>
      <c r="EM130" s="123">
        <f t="shared" si="167"/>
        <v>0</v>
      </c>
      <c r="EN130" s="123" t="str">
        <f t="shared" si="168"/>
        <v/>
      </c>
      <c r="EO130" s="123" t="str">
        <f t="shared" si="169"/>
        <v/>
      </c>
      <c r="EP130" s="110" t="str">
        <f t="shared" si="170"/>
        <v/>
      </c>
      <c r="EQ130" s="53" t="str">
        <f>IF(OR($E130="",$G130=""),"",IF(AND($E$3=6),'Marks Entry 6th'!BS129,IF(AND($E$3=7),'Marks Entry 7th'!BS129,"")))</f>
        <v/>
      </c>
      <c r="ER130" s="53" t="str">
        <f>IF(OR($E130="",$G130=""),"",IF(AND($E$3=6),'Marks Entry 6th'!BT129,IF(AND($E$3=7),'Marks Entry 7th'!BT129,"")))</f>
        <v/>
      </c>
      <c r="ES130" s="53" t="str">
        <f>IF(OR($E130="",$G130=""),"",IF(AND($E$3=6),'Marks Entry 6th'!BU129,IF(AND($E$3=7),'Marks Entry 7th'!BU129,"")))</f>
        <v/>
      </c>
      <c r="ET130" s="53" t="str">
        <f>IF(OR($E130="",$G130=""),"",IF(AND($E$3=6),'Marks Entry 6th'!BV129,IF(AND($E$3=7),'Marks Entry 7th'!BV129,"")))</f>
        <v/>
      </c>
      <c r="EU130" s="53" t="str">
        <f>IF(OR($E130="",$G130=""),"",IF(AND($E$3=6),'Marks Entry 6th'!BW129,IF(AND($E$3=7),'Marks Entry 7th'!BW129,"")))</f>
        <v/>
      </c>
      <c r="EV130" s="122" t="str">
        <f t="shared" si="171"/>
        <v/>
      </c>
      <c r="EW130" s="123">
        <f t="shared" si="172"/>
        <v>0</v>
      </c>
      <c r="EX130" s="123" t="str">
        <f t="shared" si="173"/>
        <v/>
      </c>
      <c r="EY130" s="123" t="str">
        <f t="shared" si="174"/>
        <v/>
      </c>
      <c r="EZ130" s="110" t="str">
        <f t="shared" si="175"/>
        <v/>
      </c>
      <c r="FA130" s="373" t="str">
        <f>IF(OR($E130="",$G130=""),"",IF(AND('Marks Entry 6th'!BX129="",'Marks Entry 7th'!BX129=""),"",IF(AND($E$3=6),'Marks Entry 6th'!BX129,IF(AND($E$3=7),'Marks Entry 7th'!BX129,""))))</f>
        <v/>
      </c>
      <c r="FB130" s="373" t="str">
        <f>IF(OR($E130="",$G130=""),"",IF(AND('Marks Entry 6th'!BY129="",'Marks Entry 7th'!BY129=""),"",IF(AND($E$3=6),'Marks Entry 6th'!BY129,IF(AND($E$3=7),'Marks Entry 7th'!BY129,""))))</f>
        <v/>
      </c>
      <c r="FC130" s="374" t="str">
        <f t="shared" si="176"/>
        <v/>
      </c>
      <c r="FD130" s="110" t="str">
        <f t="shared" si="177"/>
        <v/>
      </c>
      <c r="FE130" s="373" t="str">
        <f>IF(OR($E130="",$G130=""),"",IF(AND('Marks Entry 6th'!BZ129="",'Marks Entry 7th'!BZ129=""),"",IF(AND($E$3=6),'Marks Entry 6th'!BZ129,IF(AND($E$3=7),'Marks Entry 7th'!BZ129,""))))</f>
        <v/>
      </c>
      <c r="FF130" s="373" t="str">
        <f>IF(OR($E130="",$G130=""),"",IF(AND('Marks Entry 6th'!CA129="",'Marks Entry 7th'!CA129=""),"",IF(AND($E$3=6),'Marks Entry 6th'!CA129,IF(AND($E$3=7),'Marks Entry 7th'!CA129,""))))</f>
        <v/>
      </c>
      <c r="FG130" s="374" t="str">
        <f t="shared" si="178"/>
        <v/>
      </c>
      <c r="FH130" s="110" t="str">
        <f t="shared" si="179"/>
        <v/>
      </c>
      <c r="FI130" s="79" t="str">
        <f t="shared" si="180"/>
        <v/>
      </c>
      <c r="FJ130" s="335" t="str">
        <f t="shared" si="181"/>
        <v/>
      </c>
      <c r="FK130" s="85" t="str">
        <f t="shared" si="182"/>
        <v/>
      </c>
      <c r="FL130" s="226" t="str">
        <f t="shared" si="183"/>
        <v/>
      </c>
      <c r="FM130" s="86" t="str">
        <f t="shared" si="184"/>
        <v/>
      </c>
      <c r="FN130" s="334" t="str">
        <f>IFERROR(IF(B130="NSO","NSO",IF(OR(D130="",G130="",F130=""),"",IF(AND(FJ130&gt;=36,'Master sheet'!$D$11="Hindi"),"कक्षा क्रमोन्नत",IF(AND(FJ130&gt;=36,'Master sheet'!$D$11="English"),"Promoted",IF(AND(FJ130&lt;36,'Master sheet'!$D$11="Hindi"),"पुनः परीक्षा","Re-Exam"))))),"")</f>
        <v/>
      </c>
      <c r="FO130" s="54" t="str">
        <f>IF(OR($E130="",$G130=""),"",IF(AND($E$3=6,'Marks Entry 6th'!CB129=""),"",IF(AND($E$3=7,'Marks Entry 7th'!CB129=""),"",IF(AND($E$3=6),'Marks Entry 6th'!CB129,IF(AND($E$3=7),'Marks Entry 7th'!CB129,"")))))</f>
        <v/>
      </c>
      <c r="FP130" s="54" t="str">
        <f>IF(OR($E130="",$G130=""),"",IF(AND($E$3=6,'Marks Entry 6th'!CC129=""),"",IF(AND($E$3=7,'Marks Entry 7th'!CC129=""),"",IF(AND($E$3=6),'Marks Entry 6th'!CC129,IF(AND($E$3=7),'Marks Entry 7th'!CC129,"")))))</f>
        <v/>
      </c>
      <c r="FQ130" s="55"/>
      <c r="FY130" s="57">
        <f>IF(AND($E$3=6),'Marks Entry 6th'!I129,IF(AND($E$3=7),'Marks Entry 7th'!I129,""))</f>
        <v>0</v>
      </c>
      <c r="FZ130" s="57">
        <f t="shared" si="185"/>
        <v>0</v>
      </c>
    </row>
    <row r="131" spans="1:182" ht="18.95" customHeight="1">
      <c r="A131" s="69">
        <v>124</v>
      </c>
      <c r="B131" s="69" t="str">
        <f>IF(OR(FY131=0,FY131=""),"",IF(AND($E$3=6),'Marks Entry 6th'!I130,IF(AND($E$3=7),'Marks Entry 7th'!I130,"")))</f>
        <v/>
      </c>
      <c r="C131" s="70" t="str">
        <f>IF(OR(B131=0,B131=""),"",IF(AND($E$3=6,'Marks Entry 6th'!B130=""),"",IF(AND($E$3=7,'Marks Entry 7th'!B130=""),"",IF(AND($E$3=6,'Marks Entry 6th'!B130),'Marks Entry 6th'!B130,IF(AND($E$3=7),'Marks Entry 7th'!B130,"")))))</f>
        <v/>
      </c>
      <c r="D131" s="70" t="str">
        <f>IF(OR(B131=0,B131=""),"",IF(AND($E$3=6,'Marks Entry 6th'!C130=""),"",IF(AND($E$3=7,'Marks Entry 7th'!C130=""),"",IF(AND($E$3=6),'Marks Entry 6th'!C130,IF(AND($E$3=7),'Marks Entry 7th'!C130,"")))))</f>
        <v/>
      </c>
      <c r="E131" s="307" t="str">
        <f>IF(OR(B131=0,B131=""),"",IF(AND($E$3=6,'Marks Entry 6th'!E130=""),"",IF(AND($E$3=7,'Marks Entry 7th'!E130=""),"",IF(AND($E$3=6),'Marks Entry 6th'!E130,IF(AND($E$3=7),'Marks Entry 7th'!E130,"")))))</f>
        <v/>
      </c>
      <c r="F131" s="70" t="str">
        <f>IF(OR(B131=0,B131=""),"",IF(AND($E$3=6,'Marks Entry 6th'!D130=""),"",IF(AND($E$3=7,'Marks Entry 7th'!D130=""),"",IF(AND($E$3=6),'Marks Entry 6th'!D130,IF(AND($E$3=7),'Marks Entry 7th'!D130,"")))))</f>
        <v/>
      </c>
      <c r="G131" s="306" t="str">
        <f>IF(OR(B131=0,B131=""),"",IF(AND($E$3=6,'Marks Entry 6th'!F130=""),"",IF(AND($E$3=7,'Marks Entry 7th'!F130=""),"",IF(AND($E$3=6),UPPER('Marks Entry 6th'!F130),IF(AND($E$3=7),UPPER('Marks Entry 7th'!F130),"")))))</f>
        <v/>
      </c>
      <c r="H131" s="306" t="str">
        <f>IF(OR(B131=0,B131=""),"",IF(AND($E$3=6,'Marks Entry 6th'!G130=""),"",IF(AND($E$3=7,'Marks Entry 7th'!G130=""),"",IF(AND($E$3=6),UPPER('Marks Entry 6th'!G130),IF(AND($E$3=7),UPPER('Marks Entry 7th'!G130),"")))))</f>
        <v/>
      </c>
      <c r="I131" s="306" t="str">
        <f>IF(OR(B131=0,B131=""),"",IF(AND($E$3=6,'Marks Entry 6th'!H130=""),"",IF(AND($E$3=7,'Marks Entry 7th'!H130=""),"",IF(AND($E$3=6),UPPER('Marks Entry 6th'!H130),IF(AND($E$3=7),UPPER('Marks Entry 7th'!H130),"")))))</f>
        <v/>
      </c>
      <c r="J131" s="65" t="str">
        <f>IF(OR(B131=0,B131=""),"",IF(AND($E$3=6,'Marks Entry 6th'!J130=""),"",IF(AND($E$3=7,'Marks Entry 7th'!J130=""),"",IF(AND($E$3=6),'Marks Entry 6th'!J130,IF(AND($E$3=7),'Marks Entry 7th'!J130,"")))))</f>
        <v/>
      </c>
      <c r="K131" s="65" t="str">
        <f>IF(OR(B131=0,B131=""),"",IF(AND($E$3=6,'Marks Entry 6th'!K130=""),"",IF(AND($E$3=7,'Marks Entry 7th'!K130=""),"",IF(AND($E$3=6),'Marks Entry 6th'!K130,IF(AND($E$3=7),'Marks Entry 7th'!K130,"")))))</f>
        <v/>
      </c>
      <c r="L131" s="121" t="str">
        <f>IF(OR($E131="",$G131=""),"",IF(AND($E$3=6),'Marks Entry 6th'!L130,IF(AND($E$3=7),'Marks Entry 7th'!L130,"")))</f>
        <v/>
      </c>
      <c r="M131" s="121" t="str">
        <f>IF(OR($E131="",$G131=""),"",IF(AND($E$3=6),'Marks Entry 6th'!M130,IF(AND($E$3=7),'Marks Entry 7th'!M130,"")))</f>
        <v/>
      </c>
      <c r="N131" s="121" t="str">
        <f>IF(OR($E131="",$G131=""),"",IF(AND($E$3=6),'Marks Entry 6th'!N130,IF(AND($E$3=7),'Marks Entry 7th'!N130,"")))</f>
        <v/>
      </c>
      <c r="O131" s="121" t="str">
        <f>IF(OR($E131="",$G131=""),"",IF(AND($E$3=6),'Marks Entry 6th'!O130,IF(AND($E$3=7),'Marks Entry 7th'!O130,"")))</f>
        <v/>
      </c>
      <c r="P131" s="63" t="str">
        <f t="shared" si="95"/>
        <v/>
      </c>
      <c r="Q131" s="121" t="str">
        <f>IF(OR($E131="",$G131=""),"",IF(AND($E$3=6),'Marks Entry 6th'!P130,IF(AND($E$3=7),'Marks Entry 7th'!P130,"")))</f>
        <v/>
      </c>
      <c r="R131" s="121" t="str">
        <f>IF(OR($E131="",$G131=""),"",IF(AND($E$3=6),'Marks Entry 6th'!Q130,IF(AND($E$3=7),'Marks Entry 7th'!Q130,"")))</f>
        <v/>
      </c>
      <c r="S131" s="66" t="str">
        <f t="shared" si="96"/>
        <v/>
      </c>
      <c r="T131" s="63">
        <f t="shared" si="97"/>
        <v>0</v>
      </c>
      <c r="U131" s="68" t="str">
        <f>IF(OR($E131="",$G131=""),"",IF(AND($E$3=6),'Marks Entry 6th'!R130,IF(AND($E$3=7),'Marks Entry 7th'!R130,"")))</f>
        <v/>
      </c>
      <c r="V131" s="68" t="str">
        <f>IF(OR($E131="",$G131=""),"",IF(AND($E$3=6),'Marks Entry 6th'!S130,IF(AND($E$3=7),'Marks Entry 7th'!S130,"")))</f>
        <v/>
      </c>
      <c r="W131" s="67" t="str">
        <f t="shared" si="98"/>
        <v/>
      </c>
      <c r="X131" s="63" t="str">
        <f t="shared" si="99"/>
        <v/>
      </c>
      <c r="Y131" s="109">
        <f t="shared" si="100"/>
        <v>0</v>
      </c>
      <c r="Z131" s="109" t="str">
        <f t="shared" si="101"/>
        <v/>
      </c>
      <c r="AA131" s="109" t="str">
        <f t="shared" si="102"/>
        <v/>
      </c>
      <c r="AB131" s="109" t="str">
        <f t="shared" si="103"/>
        <v/>
      </c>
      <c r="AC131" s="109" t="str">
        <f t="shared" si="104"/>
        <v/>
      </c>
      <c r="AD131" s="111" t="str">
        <f t="shared" si="105"/>
        <v/>
      </c>
      <c r="AE131" s="121" t="str">
        <f>IF(OR($E131="",$G131=""),"",IF(AND($E$3=6),'Marks Entry 6th'!T130,IF(AND($E$3=7),'Marks Entry 7th'!T130,"")))</f>
        <v/>
      </c>
      <c r="AF131" s="121" t="str">
        <f>IF(OR($E131="",$G131=""),"",IF(AND($E$3=6),'Marks Entry 6th'!U130,IF(AND($E$3=7),'Marks Entry 7th'!U130,"")))</f>
        <v/>
      </c>
      <c r="AG131" s="121" t="str">
        <f>IF(OR($E131="",$G131=""),"",IF(AND($E$3=6),'Marks Entry 6th'!V130,IF(AND($E$3=7),'Marks Entry 7th'!V130,"")))</f>
        <v/>
      </c>
      <c r="AH131" s="121" t="str">
        <f>IF(OR($E131="",$G131=""),"",IF(AND($E$3=6),'Marks Entry 6th'!W130,IF(AND($E$3=7),'Marks Entry 7th'!W130,"")))</f>
        <v/>
      </c>
      <c r="AI131" s="63" t="str">
        <f t="shared" si="106"/>
        <v/>
      </c>
      <c r="AJ131" s="121" t="str">
        <f>IF(OR($E131="",$G131=""),"",IF(AND($E$3=6),'Marks Entry 6th'!X130,IF(AND($E$3=7),'Marks Entry 7th'!X130,"")))</f>
        <v/>
      </c>
      <c r="AK131" s="121" t="str">
        <f>IF(OR($E131="",$G131=""),"",IF(AND($E$3=6),'Marks Entry 6th'!Y130,IF(AND($E$3=7),'Marks Entry 7th'!Y130,"")))</f>
        <v/>
      </c>
      <c r="AL131" s="66" t="str">
        <f t="shared" si="107"/>
        <v/>
      </c>
      <c r="AM131" s="63">
        <f t="shared" si="108"/>
        <v>0</v>
      </c>
      <c r="AN131" s="68" t="str">
        <f>IF(OR($E131="",$G131=""),"",IF(AND($E$3=6),'Marks Entry 6th'!Z130,IF(AND($E$3=7),'Marks Entry 7th'!Z130,"")))</f>
        <v/>
      </c>
      <c r="AO131" s="68" t="str">
        <f>IF(OR($E131="",$G131=""),"",IF(AND($E$3=6),'Marks Entry 6th'!AA130,IF(AND($E$3=7),'Marks Entry 7th'!AA130,"")))</f>
        <v/>
      </c>
      <c r="AP131" s="66" t="str">
        <f t="shared" si="109"/>
        <v/>
      </c>
      <c r="AQ131" s="63" t="str">
        <f t="shared" si="110"/>
        <v/>
      </c>
      <c r="AR131" s="109">
        <f t="shared" si="111"/>
        <v>0</v>
      </c>
      <c r="AS131" s="109" t="str">
        <f t="shared" si="112"/>
        <v/>
      </c>
      <c r="AT131" s="109" t="str">
        <f t="shared" si="113"/>
        <v/>
      </c>
      <c r="AU131" s="109" t="str">
        <f t="shared" si="114"/>
        <v/>
      </c>
      <c r="AV131" s="109" t="str">
        <f t="shared" si="115"/>
        <v/>
      </c>
      <c r="AW131" s="111" t="str">
        <f t="shared" si="116"/>
        <v/>
      </c>
      <c r="AX131" s="314" t="str">
        <f>IF(OR($E131="",$G131=""),"",IF(AND($E$3=6),'Marks Entry 6th'!AB130,IF(AND($E$3=7),'Marks Entry 7th'!AB130,"")))</f>
        <v/>
      </c>
      <c r="AY131" s="121" t="str">
        <f>IF(OR($E131="",$G131=""),"",IF(AND($E$3=6),'Marks Entry 6th'!AC130,IF(AND($E$3=7),'Marks Entry 7th'!AC130,"")))</f>
        <v/>
      </c>
      <c r="AZ131" s="121" t="str">
        <f>IF(OR($E131="",$G131=""),"",IF(AND($E$3=6),'Marks Entry 6th'!AD130,IF(AND($E$3=7),'Marks Entry 7th'!AD130,"")))</f>
        <v/>
      </c>
      <c r="BA131" s="121" t="str">
        <f>IF(OR($E131="",$G131=""),"",IF(AND($E$3=6),'Marks Entry 6th'!AE130,IF(AND($E$3=7),'Marks Entry 7th'!AE130,"")))</f>
        <v/>
      </c>
      <c r="BB131" s="121" t="str">
        <f>IF(OR($E131="",$G131=""),"",IF(AND($E$3=6),'Marks Entry 6th'!AF130,IF(AND($E$3=7),'Marks Entry 7th'!AF130,"")))</f>
        <v/>
      </c>
      <c r="BC131" s="63" t="str">
        <f t="shared" si="117"/>
        <v/>
      </c>
      <c r="BD131" s="121" t="str">
        <f>IF(OR($E131="",$G131=""),"",IF(AND($E$3=6),'Marks Entry 6th'!AG130,IF(AND($E$3=7),'Marks Entry 7th'!AG130,"")))</f>
        <v/>
      </c>
      <c r="BE131" s="121" t="str">
        <f>IF(OR($E131="",$G131=""),"",IF(AND($E$3=6),'Marks Entry 6th'!AH130,IF(AND($E$3=7),'Marks Entry 7th'!AH130,"")))</f>
        <v/>
      </c>
      <c r="BF131" s="66" t="str">
        <f t="shared" si="118"/>
        <v/>
      </c>
      <c r="BG131" s="63">
        <f t="shared" si="119"/>
        <v>0</v>
      </c>
      <c r="BH131" s="68" t="str">
        <f>IF(OR($E131="",$G131=""),"",IF(AND($E$3=6),'Marks Entry 6th'!AI130,IF(AND($E$3=7),'Marks Entry 7th'!AI130,"")))</f>
        <v/>
      </c>
      <c r="BI131" s="68" t="str">
        <f>IF(OR($E131="",$G131=""),"",IF(AND($E$3=6),'Marks Entry 6th'!AJ130,IF(AND($E$3=7),'Marks Entry 7th'!AJ130,"")))</f>
        <v/>
      </c>
      <c r="BJ131" s="66" t="str">
        <f t="shared" si="120"/>
        <v/>
      </c>
      <c r="BK131" s="63" t="str">
        <f t="shared" si="121"/>
        <v/>
      </c>
      <c r="BL131" s="109">
        <f t="shared" si="122"/>
        <v>0</v>
      </c>
      <c r="BM131" s="109" t="str">
        <f t="shared" si="123"/>
        <v/>
      </c>
      <c r="BN131" s="109" t="str">
        <f t="shared" si="124"/>
        <v/>
      </c>
      <c r="BO131" s="109" t="str">
        <f t="shared" si="125"/>
        <v/>
      </c>
      <c r="BP131" s="109" t="str">
        <f t="shared" si="126"/>
        <v/>
      </c>
      <c r="BQ131" s="111" t="str">
        <f t="shared" si="127"/>
        <v/>
      </c>
      <c r="BR131" s="121" t="str">
        <f>IF(OR($E131="",$G131=""),"",IF(AND($E$3=6),'Marks Entry 6th'!AK130,IF(AND($E$3=7),'Marks Entry 7th'!AK130,"")))</f>
        <v/>
      </c>
      <c r="BS131" s="121" t="str">
        <f>IF(OR($E131="",$G131=""),"",IF(AND($E$3=6),'Marks Entry 6th'!AL130,IF(AND($E$3=7),'Marks Entry 7th'!AL130,"")))</f>
        <v/>
      </c>
      <c r="BT131" s="121" t="str">
        <f>IF(OR($E131="",$G131=""),"",IF(AND($E$3=6),'Marks Entry 6th'!AM130,IF(AND($E$3=7),'Marks Entry 7th'!AM130,"")))</f>
        <v/>
      </c>
      <c r="BU131" s="121" t="str">
        <f>IF(OR($E131="",$G131=""),"",IF(AND($E$3=6),'Marks Entry 6th'!AN130,IF(AND($E$3=7),'Marks Entry 7th'!AN130,"")))</f>
        <v/>
      </c>
      <c r="BV131" s="63" t="str">
        <f t="shared" si="128"/>
        <v/>
      </c>
      <c r="BW131" s="121" t="str">
        <f>IF(OR($E131="",$G131=""),"",IF(AND($E$3=6),'Marks Entry 6th'!AO130,IF(AND($E$3=7),'Marks Entry 7th'!AO130,"")))</f>
        <v/>
      </c>
      <c r="BX131" s="121" t="str">
        <f>IF(OR($E131="",$G131=""),"",IF(AND($E$3=6),'Marks Entry 6th'!AP130,IF(AND($E$3=7),'Marks Entry 7th'!AP130,"")))</f>
        <v/>
      </c>
      <c r="BY131" s="66" t="str">
        <f t="shared" si="129"/>
        <v/>
      </c>
      <c r="BZ131" s="63">
        <f t="shared" si="130"/>
        <v>0</v>
      </c>
      <c r="CA131" s="68" t="str">
        <f>IF(OR($E131="",$G131=""),"",IF(AND($E$3=6),'Marks Entry 6th'!AQ130,IF(AND($E$3=7),'Marks Entry 7th'!AQ130,"")))</f>
        <v/>
      </c>
      <c r="CB131" s="68" t="str">
        <f>IF(OR($E131="",$G131=""),"",IF(AND($E$3=6),'Marks Entry 6th'!AR130,IF(AND($E$3=7),'Marks Entry 7th'!AR130,"")))</f>
        <v/>
      </c>
      <c r="CC131" s="66" t="str">
        <f t="shared" si="131"/>
        <v/>
      </c>
      <c r="CD131" s="63" t="str">
        <f t="shared" si="132"/>
        <v/>
      </c>
      <c r="CE131" s="109">
        <f t="shared" si="133"/>
        <v>0</v>
      </c>
      <c r="CF131" s="109" t="str">
        <f t="shared" si="134"/>
        <v/>
      </c>
      <c r="CG131" s="109" t="str">
        <f t="shared" si="135"/>
        <v/>
      </c>
      <c r="CH131" s="109" t="str">
        <f t="shared" si="136"/>
        <v/>
      </c>
      <c r="CI131" s="109" t="str">
        <f t="shared" si="137"/>
        <v/>
      </c>
      <c r="CJ131" s="111" t="str">
        <f t="shared" si="138"/>
        <v/>
      </c>
      <c r="CK131" s="121" t="str">
        <f>IF(OR($E131="",$G131=""),"",IF(AND($E$3=6),'Marks Entry 6th'!AS130,IF(AND($E$3=7),'Marks Entry 7th'!AS130,"")))</f>
        <v/>
      </c>
      <c r="CL131" s="121" t="str">
        <f>IF(OR($E131="",$G131=""),"",IF(AND($E$3=6),'Marks Entry 6th'!AT130,IF(AND($E$3=7),'Marks Entry 7th'!AT130,"")))</f>
        <v/>
      </c>
      <c r="CM131" s="121" t="str">
        <f>IF(OR($E131="",$G131=""),"",IF(AND($E$3=6),'Marks Entry 6th'!AU130,IF(AND($E$3=7),'Marks Entry 7th'!AU130,"")))</f>
        <v/>
      </c>
      <c r="CN131" s="121" t="str">
        <f>IF(OR($E131="",$G131=""),"",IF(AND($E$3=6),'Marks Entry 6th'!AV130,IF(AND($E$3=7),'Marks Entry 7th'!AV130,"")))</f>
        <v/>
      </c>
      <c r="CO131" s="63" t="str">
        <f t="shared" si="139"/>
        <v/>
      </c>
      <c r="CP131" s="121" t="str">
        <f>IF(OR($E131="",$G131=""),"",IF(AND($E$3=6),'Marks Entry 6th'!AW130,IF(AND($E$3=7),'Marks Entry 7th'!AW130,"")))</f>
        <v/>
      </c>
      <c r="CQ131" s="121" t="str">
        <f>IF(OR($E131="",$G131=""),"",IF(AND($E$3=6),'Marks Entry 6th'!AX130,IF(AND($E$3=7),'Marks Entry 7th'!AX130,"")))</f>
        <v/>
      </c>
      <c r="CR131" s="66" t="str">
        <f t="shared" si="140"/>
        <v/>
      </c>
      <c r="CS131" s="63">
        <f t="shared" si="141"/>
        <v>0</v>
      </c>
      <c r="CT131" s="68" t="str">
        <f>IF(OR($E131="",$G131=""),"",IF(AND($E$3=6),'Marks Entry 6th'!AY130,IF(AND($E$3=7),'Marks Entry 7th'!AY130,"")))</f>
        <v/>
      </c>
      <c r="CU131" s="68" t="str">
        <f>IF(OR($E131="",$G131=""),"",IF(AND($E$3=6),'Marks Entry 6th'!AZ130,IF(AND($E$3=7),'Marks Entry 7th'!AZ130,"")))</f>
        <v/>
      </c>
      <c r="CV131" s="66" t="str">
        <f t="shared" si="142"/>
        <v/>
      </c>
      <c r="CW131" s="63" t="str">
        <f t="shared" si="143"/>
        <v/>
      </c>
      <c r="CX131" s="109">
        <f t="shared" si="144"/>
        <v>0</v>
      </c>
      <c r="CY131" s="109" t="str">
        <f t="shared" si="145"/>
        <v/>
      </c>
      <c r="CZ131" s="109" t="str">
        <f t="shared" si="146"/>
        <v/>
      </c>
      <c r="DA131" s="109" t="str">
        <f t="shared" si="147"/>
        <v/>
      </c>
      <c r="DB131" s="109" t="str">
        <f t="shared" si="148"/>
        <v/>
      </c>
      <c r="DC131" s="111" t="str">
        <f t="shared" si="149"/>
        <v/>
      </c>
      <c r="DD131" s="121" t="str">
        <f>IF(OR($E131="",$G131=""),"",IF(AND($E$3=6),'Marks Entry 6th'!BA130,IF(AND($E$3=7),'Marks Entry 7th'!BA130,"")))</f>
        <v/>
      </c>
      <c r="DE131" s="121" t="str">
        <f>IF(OR($E131="",$G131=""),"",IF(AND($E$3=6),'Marks Entry 6th'!BB130,IF(AND($E$3=7),'Marks Entry 7th'!BB130,"")))</f>
        <v/>
      </c>
      <c r="DF131" s="121" t="str">
        <f>IF(OR($E131="",$G131=""),"",IF(AND($E$3=6),'Marks Entry 6th'!BC130,IF(AND($E$3=7),'Marks Entry 7th'!BC130,"")))</f>
        <v/>
      </c>
      <c r="DG131" s="121" t="str">
        <f>IF(OR($E131="",$G131=""),"",IF(AND($E$3=6),'Marks Entry 6th'!BD130,IF(AND($E$3=7),'Marks Entry 7th'!BD130,"")))</f>
        <v/>
      </c>
      <c r="DH131" s="63" t="str">
        <f t="shared" si="150"/>
        <v/>
      </c>
      <c r="DI131" s="121" t="str">
        <f>IF(OR($E131="",$G131=""),"",IF(AND($E$3=6),'Marks Entry 6th'!BE130,IF(AND($E$3=7),'Marks Entry 7th'!BE130,"")))</f>
        <v/>
      </c>
      <c r="DJ131" s="121" t="str">
        <f>IF(OR($E131="",$G131=""),"",IF(AND($E$3=6),'Marks Entry 6th'!BF130,IF(AND($E$3=7),'Marks Entry 7th'!BF130,"")))</f>
        <v/>
      </c>
      <c r="DK131" s="66" t="str">
        <f t="shared" si="151"/>
        <v/>
      </c>
      <c r="DL131" s="63">
        <f t="shared" si="152"/>
        <v>0</v>
      </c>
      <c r="DM131" s="68" t="str">
        <f>IF(OR($E131="",$G131=""),"",IF(AND($E$3=6),'Marks Entry 6th'!BG130,IF(AND($E$3=7),'Marks Entry 7th'!BG130,"")))</f>
        <v/>
      </c>
      <c r="DN131" s="68" t="str">
        <f>IF(OR($E131="",$G131=""),"",IF(AND($E$3=6),'Marks Entry 6th'!BH130,IF(AND($E$3=7),'Marks Entry 7th'!BH130,"")))</f>
        <v/>
      </c>
      <c r="DO131" s="66" t="str">
        <f t="shared" si="153"/>
        <v/>
      </c>
      <c r="DP131" s="63" t="str">
        <f t="shared" si="154"/>
        <v/>
      </c>
      <c r="DQ131" s="109">
        <f t="shared" si="155"/>
        <v>0</v>
      </c>
      <c r="DR131" s="109" t="str">
        <f t="shared" si="156"/>
        <v/>
      </c>
      <c r="DS131" s="109" t="str">
        <f t="shared" si="157"/>
        <v/>
      </c>
      <c r="DT131" s="109" t="str">
        <f t="shared" si="158"/>
        <v/>
      </c>
      <c r="DU131" s="109" t="str">
        <f t="shared" si="159"/>
        <v/>
      </c>
      <c r="DV131" s="111" t="str">
        <f t="shared" si="160"/>
        <v/>
      </c>
      <c r="DW131" s="53" t="str">
        <f>IF(OR($E131="",$G131=""),"",IF(AND($E$3=6),'Marks Entry 6th'!BI130,IF(AND($E$3=7),'Marks Entry 7th'!BI130,"")))</f>
        <v/>
      </c>
      <c r="DX131" s="53" t="str">
        <f>IF(OR($E131="",$G131=""),"",IF(AND($E$3=6),'Marks Entry 6th'!BJ130,IF(AND($E$3=7),'Marks Entry 7th'!BJ130,"")))</f>
        <v/>
      </c>
      <c r="DY131" s="53" t="str">
        <f>IF(OR($E131="",$G131=""),"",IF(AND($E$3=6),'Marks Entry 6th'!BK130,IF(AND($E$3=7),'Marks Entry 7th'!BK130,"")))</f>
        <v/>
      </c>
      <c r="DZ131" s="53" t="str">
        <f>IF(OR($E131="",$G131=""),"",IF(AND($E$3=6),'Marks Entry 6th'!BL130,IF(AND($E$3=7),'Marks Entry 7th'!BL130,"")))</f>
        <v/>
      </c>
      <c r="EA131" s="53" t="str">
        <f>IF(OR($E131="",$G131=""),"",IF(AND($E$3=6),'Marks Entry 6th'!BM130,IF(AND($E$3=7),'Marks Entry 7th'!BM130,"")))</f>
        <v/>
      </c>
      <c r="EB131" s="122" t="str">
        <f t="shared" si="161"/>
        <v/>
      </c>
      <c r="EC131" s="123">
        <f t="shared" si="162"/>
        <v>0</v>
      </c>
      <c r="ED131" s="123" t="str">
        <f t="shared" si="163"/>
        <v/>
      </c>
      <c r="EE131" s="123" t="str">
        <f t="shared" si="164"/>
        <v/>
      </c>
      <c r="EF131" s="110" t="str">
        <f t="shared" si="165"/>
        <v/>
      </c>
      <c r="EG131" s="53" t="str">
        <f>IF(OR($E131="",$G131=""),"",IF(AND($E$3=6),'Marks Entry 6th'!BN130,IF(AND($E$3=7),'Marks Entry 7th'!BN130,"")))</f>
        <v/>
      </c>
      <c r="EH131" s="53" t="str">
        <f>IF(OR($E131="",$G131=""),"",IF(AND($E$3=6),'Marks Entry 6th'!BO130,IF(AND($E$3=7),'Marks Entry 7th'!BO130,"")))</f>
        <v/>
      </c>
      <c r="EI131" s="53" t="str">
        <f>IF(OR($E131="",$G131=""),"",IF(AND($E$3=6),'Marks Entry 6th'!BP130,IF(AND($E$3=7),'Marks Entry 7th'!BP130,"")))</f>
        <v/>
      </c>
      <c r="EJ131" s="53" t="str">
        <f>IF(OR($E131="",$G131=""),"",IF(AND($E$3=6),'Marks Entry 6th'!BQ130,IF(AND($E$3=7),'Marks Entry 7th'!BQ130,"")))</f>
        <v/>
      </c>
      <c r="EK131" s="53" t="str">
        <f>IF(OR($E131="",$G131=""),"",IF(AND($E$3=6),'Marks Entry 6th'!BR130,IF(AND($E$3=7),'Marks Entry 7th'!BR130,"")))</f>
        <v/>
      </c>
      <c r="EL131" s="122" t="str">
        <f t="shared" si="166"/>
        <v/>
      </c>
      <c r="EM131" s="123">
        <f t="shared" si="167"/>
        <v>0</v>
      </c>
      <c r="EN131" s="123" t="str">
        <f t="shared" si="168"/>
        <v/>
      </c>
      <c r="EO131" s="123" t="str">
        <f t="shared" si="169"/>
        <v/>
      </c>
      <c r="EP131" s="110" t="str">
        <f t="shared" si="170"/>
        <v/>
      </c>
      <c r="EQ131" s="53" t="str">
        <f>IF(OR($E131="",$G131=""),"",IF(AND($E$3=6),'Marks Entry 6th'!BS130,IF(AND($E$3=7),'Marks Entry 7th'!BS130,"")))</f>
        <v/>
      </c>
      <c r="ER131" s="53" t="str">
        <f>IF(OR($E131="",$G131=""),"",IF(AND($E$3=6),'Marks Entry 6th'!BT130,IF(AND($E$3=7),'Marks Entry 7th'!BT130,"")))</f>
        <v/>
      </c>
      <c r="ES131" s="53" t="str">
        <f>IF(OR($E131="",$G131=""),"",IF(AND($E$3=6),'Marks Entry 6th'!BU130,IF(AND($E$3=7),'Marks Entry 7th'!BU130,"")))</f>
        <v/>
      </c>
      <c r="ET131" s="53" t="str">
        <f>IF(OR($E131="",$G131=""),"",IF(AND($E$3=6),'Marks Entry 6th'!BV130,IF(AND($E$3=7),'Marks Entry 7th'!BV130,"")))</f>
        <v/>
      </c>
      <c r="EU131" s="53" t="str">
        <f>IF(OR($E131="",$G131=""),"",IF(AND($E$3=6),'Marks Entry 6th'!BW130,IF(AND($E$3=7),'Marks Entry 7th'!BW130,"")))</f>
        <v/>
      </c>
      <c r="EV131" s="122" t="str">
        <f t="shared" si="171"/>
        <v/>
      </c>
      <c r="EW131" s="123">
        <f t="shared" si="172"/>
        <v>0</v>
      </c>
      <c r="EX131" s="123" t="str">
        <f t="shared" si="173"/>
        <v/>
      </c>
      <c r="EY131" s="123" t="str">
        <f t="shared" si="174"/>
        <v/>
      </c>
      <c r="EZ131" s="110" t="str">
        <f t="shared" si="175"/>
        <v/>
      </c>
      <c r="FA131" s="373" t="str">
        <f>IF(OR($E131="",$G131=""),"",IF(AND('Marks Entry 6th'!BX130="",'Marks Entry 7th'!BX130=""),"",IF(AND($E$3=6),'Marks Entry 6th'!BX130,IF(AND($E$3=7),'Marks Entry 7th'!BX130,""))))</f>
        <v/>
      </c>
      <c r="FB131" s="373" t="str">
        <f>IF(OR($E131="",$G131=""),"",IF(AND('Marks Entry 6th'!BY130="",'Marks Entry 7th'!BY130=""),"",IF(AND($E$3=6),'Marks Entry 6th'!BY130,IF(AND($E$3=7),'Marks Entry 7th'!BY130,""))))</f>
        <v/>
      </c>
      <c r="FC131" s="374" t="str">
        <f t="shared" si="176"/>
        <v/>
      </c>
      <c r="FD131" s="110" t="str">
        <f t="shared" si="177"/>
        <v/>
      </c>
      <c r="FE131" s="373" t="str">
        <f>IF(OR($E131="",$G131=""),"",IF(AND('Marks Entry 6th'!BZ130="",'Marks Entry 7th'!BZ130=""),"",IF(AND($E$3=6),'Marks Entry 6th'!BZ130,IF(AND($E$3=7),'Marks Entry 7th'!BZ130,""))))</f>
        <v/>
      </c>
      <c r="FF131" s="373" t="str">
        <f>IF(OR($E131="",$G131=""),"",IF(AND('Marks Entry 6th'!CA130="",'Marks Entry 7th'!CA130=""),"",IF(AND($E$3=6),'Marks Entry 6th'!CA130,IF(AND($E$3=7),'Marks Entry 7th'!CA130,""))))</f>
        <v/>
      </c>
      <c r="FG131" s="374" t="str">
        <f t="shared" si="178"/>
        <v/>
      </c>
      <c r="FH131" s="110" t="str">
        <f t="shared" si="179"/>
        <v/>
      </c>
      <c r="FI131" s="79" t="str">
        <f t="shared" si="180"/>
        <v/>
      </c>
      <c r="FJ131" s="335" t="str">
        <f t="shared" si="181"/>
        <v/>
      </c>
      <c r="FK131" s="85" t="str">
        <f t="shared" si="182"/>
        <v/>
      </c>
      <c r="FL131" s="226" t="str">
        <f t="shared" si="183"/>
        <v/>
      </c>
      <c r="FM131" s="86" t="str">
        <f t="shared" si="184"/>
        <v/>
      </c>
      <c r="FN131" s="334" t="str">
        <f>IFERROR(IF(B131="NSO","NSO",IF(OR(D131="",G131="",F131=""),"",IF(AND(FJ131&gt;=36,'Master sheet'!$D$11="Hindi"),"कक्षा क्रमोन्नत",IF(AND(FJ131&gt;=36,'Master sheet'!$D$11="English"),"Promoted",IF(AND(FJ131&lt;36,'Master sheet'!$D$11="Hindi"),"पुनः परीक्षा","Re-Exam"))))),"")</f>
        <v/>
      </c>
      <c r="FO131" s="54" t="str">
        <f>IF(OR($E131="",$G131=""),"",IF(AND($E$3=6,'Marks Entry 6th'!CB130=""),"",IF(AND($E$3=7,'Marks Entry 7th'!CB130=""),"",IF(AND($E$3=6),'Marks Entry 6th'!CB130,IF(AND($E$3=7),'Marks Entry 7th'!CB130,"")))))</f>
        <v/>
      </c>
      <c r="FP131" s="54" t="str">
        <f>IF(OR($E131="",$G131=""),"",IF(AND($E$3=6,'Marks Entry 6th'!CC130=""),"",IF(AND($E$3=7,'Marks Entry 7th'!CC130=""),"",IF(AND($E$3=6),'Marks Entry 6th'!CC130,IF(AND($E$3=7),'Marks Entry 7th'!CC130,"")))))</f>
        <v/>
      </c>
      <c r="FQ131" s="55"/>
      <c r="FY131" s="57">
        <f>IF(AND($E$3=6),'Marks Entry 6th'!I130,IF(AND($E$3=7),'Marks Entry 7th'!I130,""))</f>
        <v>0</v>
      </c>
      <c r="FZ131" s="57">
        <f t="shared" si="185"/>
        <v>0</v>
      </c>
    </row>
    <row r="132" spans="1:182" ht="18.95" customHeight="1">
      <c r="A132" s="69">
        <v>125</v>
      </c>
      <c r="B132" s="69" t="str">
        <f>IF(OR(FY132=0,FY132=""),"",IF(AND($E$3=6),'Marks Entry 6th'!I131,IF(AND($E$3=7),'Marks Entry 7th'!I131,"")))</f>
        <v/>
      </c>
      <c r="C132" s="70" t="str">
        <f>IF(OR(B132=0,B132=""),"",IF(AND($E$3=6,'Marks Entry 6th'!B131=""),"",IF(AND($E$3=7,'Marks Entry 7th'!B131=""),"",IF(AND($E$3=6,'Marks Entry 6th'!B131),'Marks Entry 6th'!B131,IF(AND($E$3=7),'Marks Entry 7th'!B131,"")))))</f>
        <v/>
      </c>
      <c r="D132" s="70" t="str">
        <f>IF(OR(B132=0,B132=""),"",IF(AND($E$3=6,'Marks Entry 6th'!C131=""),"",IF(AND($E$3=7,'Marks Entry 7th'!C131=""),"",IF(AND($E$3=6),'Marks Entry 6th'!C131,IF(AND($E$3=7),'Marks Entry 7th'!C131,"")))))</f>
        <v/>
      </c>
      <c r="E132" s="307" t="str">
        <f>IF(OR(B132=0,B132=""),"",IF(AND($E$3=6,'Marks Entry 6th'!E131=""),"",IF(AND($E$3=7,'Marks Entry 7th'!E131=""),"",IF(AND($E$3=6),'Marks Entry 6th'!E131,IF(AND($E$3=7),'Marks Entry 7th'!E131,"")))))</f>
        <v/>
      </c>
      <c r="F132" s="70" t="str">
        <f>IF(OR(B132=0,B132=""),"",IF(AND($E$3=6,'Marks Entry 6th'!D131=""),"",IF(AND($E$3=7,'Marks Entry 7th'!D131=""),"",IF(AND($E$3=6),'Marks Entry 6th'!D131,IF(AND($E$3=7),'Marks Entry 7th'!D131,"")))))</f>
        <v/>
      </c>
      <c r="G132" s="306" t="str">
        <f>IF(OR(B132=0,B132=""),"",IF(AND($E$3=6,'Marks Entry 6th'!F131=""),"",IF(AND($E$3=7,'Marks Entry 7th'!F131=""),"",IF(AND($E$3=6),UPPER('Marks Entry 6th'!F131),IF(AND($E$3=7),UPPER('Marks Entry 7th'!F131),"")))))</f>
        <v/>
      </c>
      <c r="H132" s="306" t="str">
        <f>IF(OR(B132=0,B132=""),"",IF(AND($E$3=6,'Marks Entry 6th'!G131=""),"",IF(AND($E$3=7,'Marks Entry 7th'!G131=""),"",IF(AND($E$3=6),UPPER('Marks Entry 6th'!G131),IF(AND($E$3=7),UPPER('Marks Entry 7th'!G131),"")))))</f>
        <v/>
      </c>
      <c r="I132" s="306" t="str">
        <f>IF(OR(B132=0,B132=""),"",IF(AND($E$3=6,'Marks Entry 6th'!H131=""),"",IF(AND($E$3=7,'Marks Entry 7th'!H131=""),"",IF(AND($E$3=6),UPPER('Marks Entry 6th'!H131),IF(AND($E$3=7),UPPER('Marks Entry 7th'!H131),"")))))</f>
        <v/>
      </c>
      <c r="J132" s="65" t="str">
        <f>IF(OR(B132=0,B132=""),"",IF(AND($E$3=6,'Marks Entry 6th'!J131=""),"",IF(AND($E$3=7,'Marks Entry 7th'!J131=""),"",IF(AND($E$3=6),'Marks Entry 6th'!J131,IF(AND($E$3=7),'Marks Entry 7th'!J131,"")))))</f>
        <v/>
      </c>
      <c r="K132" s="65" t="str">
        <f>IF(OR(B132=0,B132=""),"",IF(AND($E$3=6,'Marks Entry 6th'!K131=""),"",IF(AND($E$3=7,'Marks Entry 7th'!K131=""),"",IF(AND($E$3=6),'Marks Entry 6th'!K131,IF(AND($E$3=7),'Marks Entry 7th'!K131,"")))))</f>
        <v/>
      </c>
      <c r="L132" s="121" t="str">
        <f>IF(OR($E132="",$G132=""),"",IF(AND($E$3=6),'Marks Entry 6th'!L131,IF(AND($E$3=7),'Marks Entry 7th'!L131,"")))</f>
        <v/>
      </c>
      <c r="M132" s="121" t="str">
        <f>IF(OR($E132="",$G132=""),"",IF(AND($E$3=6),'Marks Entry 6th'!M131,IF(AND($E$3=7),'Marks Entry 7th'!M131,"")))</f>
        <v/>
      </c>
      <c r="N132" s="121" t="str">
        <f>IF(OR($E132="",$G132=""),"",IF(AND($E$3=6),'Marks Entry 6th'!N131,IF(AND($E$3=7),'Marks Entry 7th'!N131,"")))</f>
        <v/>
      </c>
      <c r="O132" s="121" t="str">
        <f>IF(OR($E132="",$G132=""),"",IF(AND($E$3=6),'Marks Entry 6th'!O131,IF(AND($E$3=7),'Marks Entry 7th'!O131,"")))</f>
        <v/>
      </c>
      <c r="P132" s="63" t="str">
        <f t="shared" si="95"/>
        <v/>
      </c>
      <c r="Q132" s="121" t="str">
        <f>IF(OR($E132="",$G132=""),"",IF(AND($E$3=6),'Marks Entry 6th'!P131,IF(AND($E$3=7),'Marks Entry 7th'!P131,"")))</f>
        <v/>
      </c>
      <c r="R132" s="121" t="str">
        <f>IF(OR($E132="",$G132=""),"",IF(AND($E$3=6),'Marks Entry 6th'!Q131,IF(AND($E$3=7),'Marks Entry 7th'!Q131,"")))</f>
        <v/>
      </c>
      <c r="S132" s="66" t="str">
        <f t="shared" si="96"/>
        <v/>
      </c>
      <c r="T132" s="63">
        <f t="shared" si="97"/>
        <v>0</v>
      </c>
      <c r="U132" s="68" t="str">
        <f>IF(OR($E132="",$G132=""),"",IF(AND($E$3=6),'Marks Entry 6th'!R131,IF(AND($E$3=7),'Marks Entry 7th'!R131,"")))</f>
        <v/>
      </c>
      <c r="V132" s="68" t="str">
        <f>IF(OR($E132="",$G132=""),"",IF(AND($E$3=6),'Marks Entry 6th'!S131,IF(AND($E$3=7),'Marks Entry 7th'!S131,"")))</f>
        <v/>
      </c>
      <c r="W132" s="67" t="str">
        <f t="shared" si="98"/>
        <v/>
      </c>
      <c r="X132" s="63" t="str">
        <f t="shared" si="99"/>
        <v/>
      </c>
      <c r="Y132" s="109">
        <f t="shared" si="100"/>
        <v>0</v>
      </c>
      <c r="Z132" s="109" t="str">
        <f t="shared" si="101"/>
        <v/>
      </c>
      <c r="AA132" s="109" t="str">
        <f t="shared" si="102"/>
        <v/>
      </c>
      <c r="AB132" s="109" t="str">
        <f t="shared" si="103"/>
        <v/>
      </c>
      <c r="AC132" s="109" t="str">
        <f t="shared" si="104"/>
        <v/>
      </c>
      <c r="AD132" s="111" t="str">
        <f t="shared" si="105"/>
        <v/>
      </c>
      <c r="AE132" s="121" t="str">
        <f>IF(OR($E132="",$G132=""),"",IF(AND($E$3=6),'Marks Entry 6th'!T131,IF(AND($E$3=7),'Marks Entry 7th'!T131,"")))</f>
        <v/>
      </c>
      <c r="AF132" s="121" t="str">
        <f>IF(OR($E132="",$G132=""),"",IF(AND($E$3=6),'Marks Entry 6th'!U131,IF(AND($E$3=7),'Marks Entry 7th'!U131,"")))</f>
        <v/>
      </c>
      <c r="AG132" s="121" t="str">
        <f>IF(OR($E132="",$G132=""),"",IF(AND($E$3=6),'Marks Entry 6th'!V131,IF(AND($E$3=7),'Marks Entry 7th'!V131,"")))</f>
        <v/>
      </c>
      <c r="AH132" s="121" t="str">
        <f>IF(OR($E132="",$G132=""),"",IF(AND($E$3=6),'Marks Entry 6th'!W131,IF(AND($E$3=7),'Marks Entry 7th'!W131,"")))</f>
        <v/>
      </c>
      <c r="AI132" s="63" t="str">
        <f t="shared" si="106"/>
        <v/>
      </c>
      <c r="AJ132" s="121" t="str">
        <f>IF(OR($E132="",$G132=""),"",IF(AND($E$3=6),'Marks Entry 6th'!X131,IF(AND($E$3=7),'Marks Entry 7th'!X131,"")))</f>
        <v/>
      </c>
      <c r="AK132" s="121" t="str">
        <f>IF(OR($E132="",$G132=""),"",IF(AND($E$3=6),'Marks Entry 6th'!Y131,IF(AND($E$3=7),'Marks Entry 7th'!Y131,"")))</f>
        <v/>
      </c>
      <c r="AL132" s="66" t="str">
        <f t="shared" si="107"/>
        <v/>
      </c>
      <c r="AM132" s="63">
        <f t="shared" si="108"/>
        <v>0</v>
      </c>
      <c r="AN132" s="68" t="str">
        <f>IF(OR($E132="",$G132=""),"",IF(AND($E$3=6),'Marks Entry 6th'!Z131,IF(AND($E$3=7),'Marks Entry 7th'!Z131,"")))</f>
        <v/>
      </c>
      <c r="AO132" s="68" t="str">
        <f>IF(OR($E132="",$G132=""),"",IF(AND($E$3=6),'Marks Entry 6th'!AA131,IF(AND($E$3=7),'Marks Entry 7th'!AA131,"")))</f>
        <v/>
      </c>
      <c r="AP132" s="66" t="str">
        <f t="shared" si="109"/>
        <v/>
      </c>
      <c r="AQ132" s="63" t="str">
        <f t="shared" si="110"/>
        <v/>
      </c>
      <c r="AR132" s="109">
        <f t="shared" si="111"/>
        <v>0</v>
      </c>
      <c r="AS132" s="109" t="str">
        <f t="shared" si="112"/>
        <v/>
      </c>
      <c r="AT132" s="109" t="str">
        <f t="shared" si="113"/>
        <v/>
      </c>
      <c r="AU132" s="109" t="str">
        <f t="shared" si="114"/>
        <v/>
      </c>
      <c r="AV132" s="109" t="str">
        <f t="shared" si="115"/>
        <v/>
      </c>
      <c r="AW132" s="111" t="str">
        <f t="shared" si="116"/>
        <v/>
      </c>
      <c r="AX132" s="314" t="str">
        <f>IF(OR($E132="",$G132=""),"",IF(AND($E$3=6),'Marks Entry 6th'!AB131,IF(AND($E$3=7),'Marks Entry 7th'!AB131,"")))</f>
        <v/>
      </c>
      <c r="AY132" s="121" t="str">
        <f>IF(OR($E132="",$G132=""),"",IF(AND($E$3=6),'Marks Entry 6th'!AC131,IF(AND($E$3=7),'Marks Entry 7th'!AC131,"")))</f>
        <v/>
      </c>
      <c r="AZ132" s="121" t="str">
        <f>IF(OR($E132="",$G132=""),"",IF(AND($E$3=6),'Marks Entry 6th'!AD131,IF(AND($E$3=7),'Marks Entry 7th'!AD131,"")))</f>
        <v/>
      </c>
      <c r="BA132" s="121" t="str">
        <f>IF(OR($E132="",$G132=""),"",IF(AND($E$3=6),'Marks Entry 6th'!AE131,IF(AND($E$3=7),'Marks Entry 7th'!AE131,"")))</f>
        <v/>
      </c>
      <c r="BB132" s="121" t="str">
        <f>IF(OR($E132="",$G132=""),"",IF(AND($E$3=6),'Marks Entry 6th'!AF131,IF(AND($E$3=7),'Marks Entry 7th'!AF131,"")))</f>
        <v/>
      </c>
      <c r="BC132" s="63" t="str">
        <f t="shared" si="117"/>
        <v/>
      </c>
      <c r="BD132" s="121" t="str">
        <f>IF(OR($E132="",$G132=""),"",IF(AND($E$3=6),'Marks Entry 6th'!AG131,IF(AND($E$3=7),'Marks Entry 7th'!AG131,"")))</f>
        <v/>
      </c>
      <c r="BE132" s="121" t="str">
        <f>IF(OR($E132="",$G132=""),"",IF(AND($E$3=6),'Marks Entry 6th'!AH131,IF(AND($E$3=7),'Marks Entry 7th'!AH131,"")))</f>
        <v/>
      </c>
      <c r="BF132" s="66" t="str">
        <f t="shared" si="118"/>
        <v/>
      </c>
      <c r="BG132" s="63">
        <f t="shared" si="119"/>
        <v>0</v>
      </c>
      <c r="BH132" s="68" t="str">
        <f>IF(OR($E132="",$G132=""),"",IF(AND($E$3=6),'Marks Entry 6th'!AI131,IF(AND($E$3=7),'Marks Entry 7th'!AI131,"")))</f>
        <v/>
      </c>
      <c r="BI132" s="68" t="str">
        <f>IF(OR($E132="",$G132=""),"",IF(AND($E$3=6),'Marks Entry 6th'!AJ131,IF(AND($E$3=7),'Marks Entry 7th'!AJ131,"")))</f>
        <v/>
      </c>
      <c r="BJ132" s="66" t="str">
        <f t="shared" si="120"/>
        <v/>
      </c>
      <c r="BK132" s="63" t="str">
        <f t="shared" si="121"/>
        <v/>
      </c>
      <c r="BL132" s="109">
        <f t="shared" si="122"/>
        <v>0</v>
      </c>
      <c r="BM132" s="109" t="str">
        <f t="shared" si="123"/>
        <v/>
      </c>
      <c r="BN132" s="109" t="str">
        <f t="shared" si="124"/>
        <v/>
      </c>
      <c r="BO132" s="109" t="str">
        <f t="shared" si="125"/>
        <v/>
      </c>
      <c r="BP132" s="109" t="str">
        <f t="shared" si="126"/>
        <v/>
      </c>
      <c r="BQ132" s="111" t="str">
        <f t="shared" si="127"/>
        <v/>
      </c>
      <c r="BR132" s="121" t="str">
        <f>IF(OR($E132="",$G132=""),"",IF(AND($E$3=6),'Marks Entry 6th'!AK131,IF(AND($E$3=7),'Marks Entry 7th'!AK131,"")))</f>
        <v/>
      </c>
      <c r="BS132" s="121" t="str">
        <f>IF(OR($E132="",$G132=""),"",IF(AND($E$3=6),'Marks Entry 6th'!AL131,IF(AND($E$3=7),'Marks Entry 7th'!AL131,"")))</f>
        <v/>
      </c>
      <c r="BT132" s="121" t="str">
        <f>IF(OR($E132="",$G132=""),"",IF(AND($E$3=6),'Marks Entry 6th'!AM131,IF(AND($E$3=7),'Marks Entry 7th'!AM131,"")))</f>
        <v/>
      </c>
      <c r="BU132" s="121" t="str">
        <f>IF(OR($E132="",$G132=""),"",IF(AND($E$3=6),'Marks Entry 6th'!AN131,IF(AND($E$3=7),'Marks Entry 7th'!AN131,"")))</f>
        <v/>
      </c>
      <c r="BV132" s="63" t="str">
        <f t="shared" si="128"/>
        <v/>
      </c>
      <c r="BW132" s="121" t="str">
        <f>IF(OR($E132="",$G132=""),"",IF(AND($E$3=6),'Marks Entry 6th'!AO131,IF(AND($E$3=7),'Marks Entry 7th'!AO131,"")))</f>
        <v/>
      </c>
      <c r="BX132" s="121" t="str">
        <f>IF(OR($E132="",$G132=""),"",IF(AND($E$3=6),'Marks Entry 6th'!AP131,IF(AND($E$3=7),'Marks Entry 7th'!AP131,"")))</f>
        <v/>
      </c>
      <c r="BY132" s="66" t="str">
        <f t="shared" si="129"/>
        <v/>
      </c>
      <c r="BZ132" s="63">
        <f t="shared" si="130"/>
        <v>0</v>
      </c>
      <c r="CA132" s="68" t="str">
        <f>IF(OR($E132="",$G132=""),"",IF(AND($E$3=6),'Marks Entry 6th'!AQ131,IF(AND($E$3=7),'Marks Entry 7th'!AQ131,"")))</f>
        <v/>
      </c>
      <c r="CB132" s="68" t="str">
        <f>IF(OR($E132="",$G132=""),"",IF(AND($E$3=6),'Marks Entry 6th'!AR131,IF(AND($E$3=7),'Marks Entry 7th'!AR131,"")))</f>
        <v/>
      </c>
      <c r="CC132" s="66" t="str">
        <f t="shared" si="131"/>
        <v/>
      </c>
      <c r="CD132" s="63" t="str">
        <f t="shared" si="132"/>
        <v/>
      </c>
      <c r="CE132" s="109">
        <f t="shared" si="133"/>
        <v>0</v>
      </c>
      <c r="CF132" s="109" t="str">
        <f t="shared" si="134"/>
        <v/>
      </c>
      <c r="CG132" s="109" t="str">
        <f t="shared" si="135"/>
        <v/>
      </c>
      <c r="CH132" s="109" t="str">
        <f t="shared" si="136"/>
        <v/>
      </c>
      <c r="CI132" s="109" t="str">
        <f t="shared" si="137"/>
        <v/>
      </c>
      <c r="CJ132" s="111" t="str">
        <f t="shared" si="138"/>
        <v/>
      </c>
      <c r="CK132" s="121" t="str">
        <f>IF(OR($E132="",$G132=""),"",IF(AND($E$3=6),'Marks Entry 6th'!AS131,IF(AND($E$3=7),'Marks Entry 7th'!AS131,"")))</f>
        <v/>
      </c>
      <c r="CL132" s="121" t="str">
        <f>IF(OR($E132="",$G132=""),"",IF(AND($E$3=6),'Marks Entry 6th'!AT131,IF(AND($E$3=7),'Marks Entry 7th'!AT131,"")))</f>
        <v/>
      </c>
      <c r="CM132" s="121" t="str">
        <f>IF(OR($E132="",$G132=""),"",IF(AND($E$3=6),'Marks Entry 6th'!AU131,IF(AND($E$3=7),'Marks Entry 7th'!AU131,"")))</f>
        <v/>
      </c>
      <c r="CN132" s="121" t="str">
        <f>IF(OR($E132="",$G132=""),"",IF(AND($E$3=6),'Marks Entry 6th'!AV131,IF(AND($E$3=7),'Marks Entry 7th'!AV131,"")))</f>
        <v/>
      </c>
      <c r="CO132" s="63" t="str">
        <f t="shared" si="139"/>
        <v/>
      </c>
      <c r="CP132" s="121" t="str">
        <f>IF(OR($E132="",$G132=""),"",IF(AND($E$3=6),'Marks Entry 6th'!AW131,IF(AND($E$3=7),'Marks Entry 7th'!AW131,"")))</f>
        <v/>
      </c>
      <c r="CQ132" s="121" t="str">
        <f>IF(OR($E132="",$G132=""),"",IF(AND($E$3=6),'Marks Entry 6th'!AX131,IF(AND($E$3=7),'Marks Entry 7th'!AX131,"")))</f>
        <v/>
      </c>
      <c r="CR132" s="66" t="str">
        <f t="shared" si="140"/>
        <v/>
      </c>
      <c r="CS132" s="63">
        <f t="shared" si="141"/>
        <v>0</v>
      </c>
      <c r="CT132" s="68" t="str">
        <f>IF(OR($E132="",$G132=""),"",IF(AND($E$3=6),'Marks Entry 6th'!AY131,IF(AND($E$3=7),'Marks Entry 7th'!AY131,"")))</f>
        <v/>
      </c>
      <c r="CU132" s="68" t="str">
        <f>IF(OR($E132="",$G132=""),"",IF(AND($E$3=6),'Marks Entry 6th'!AZ131,IF(AND($E$3=7),'Marks Entry 7th'!AZ131,"")))</f>
        <v/>
      </c>
      <c r="CV132" s="66" t="str">
        <f t="shared" si="142"/>
        <v/>
      </c>
      <c r="CW132" s="63" t="str">
        <f t="shared" si="143"/>
        <v/>
      </c>
      <c r="CX132" s="109">
        <f t="shared" si="144"/>
        <v>0</v>
      </c>
      <c r="CY132" s="109" t="str">
        <f t="shared" si="145"/>
        <v/>
      </c>
      <c r="CZ132" s="109" t="str">
        <f t="shared" si="146"/>
        <v/>
      </c>
      <c r="DA132" s="109" t="str">
        <f t="shared" si="147"/>
        <v/>
      </c>
      <c r="DB132" s="109" t="str">
        <f t="shared" si="148"/>
        <v/>
      </c>
      <c r="DC132" s="111" t="str">
        <f t="shared" si="149"/>
        <v/>
      </c>
      <c r="DD132" s="121" t="str">
        <f>IF(OR($E132="",$G132=""),"",IF(AND($E$3=6),'Marks Entry 6th'!BA131,IF(AND($E$3=7),'Marks Entry 7th'!BA131,"")))</f>
        <v/>
      </c>
      <c r="DE132" s="121" t="str">
        <f>IF(OR($E132="",$G132=""),"",IF(AND($E$3=6),'Marks Entry 6th'!BB131,IF(AND($E$3=7),'Marks Entry 7th'!BB131,"")))</f>
        <v/>
      </c>
      <c r="DF132" s="121" t="str">
        <f>IF(OR($E132="",$G132=""),"",IF(AND($E$3=6),'Marks Entry 6th'!BC131,IF(AND($E$3=7),'Marks Entry 7th'!BC131,"")))</f>
        <v/>
      </c>
      <c r="DG132" s="121" t="str">
        <f>IF(OR($E132="",$G132=""),"",IF(AND($E$3=6),'Marks Entry 6th'!BD131,IF(AND($E$3=7),'Marks Entry 7th'!BD131,"")))</f>
        <v/>
      </c>
      <c r="DH132" s="63" t="str">
        <f t="shared" si="150"/>
        <v/>
      </c>
      <c r="DI132" s="121" t="str">
        <f>IF(OR($E132="",$G132=""),"",IF(AND($E$3=6),'Marks Entry 6th'!BE131,IF(AND($E$3=7),'Marks Entry 7th'!BE131,"")))</f>
        <v/>
      </c>
      <c r="DJ132" s="121" t="str">
        <f>IF(OR($E132="",$G132=""),"",IF(AND($E$3=6),'Marks Entry 6th'!BF131,IF(AND($E$3=7),'Marks Entry 7th'!BF131,"")))</f>
        <v/>
      </c>
      <c r="DK132" s="66" t="str">
        <f t="shared" si="151"/>
        <v/>
      </c>
      <c r="DL132" s="63">
        <f t="shared" si="152"/>
        <v>0</v>
      </c>
      <c r="DM132" s="68" t="str">
        <f>IF(OR($E132="",$G132=""),"",IF(AND($E$3=6),'Marks Entry 6th'!BG131,IF(AND($E$3=7),'Marks Entry 7th'!BG131,"")))</f>
        <v/>
      </c>
      <c r="DN132" s="68" t="str">
        <f>IF(OR($E132="",$G132=""),"",IF(AND($E$3=6),'Marks Entry 6th'!BH131,IF(AND($E$3=7),'Marks Entry 7th'!BH131,"")))</f>
        <v/>
      </c>
      <c r="DO132" s="66" t="str">
        <f t="shared" si="153"/>
        <v/>
      </c>
      <c r="DP132" s="63" t="str">
        <f t="shared" si="154"/>
        <v/>
      </c>
      <c r="DQ132" s="109">
        <f t="shared" si="155"/>
        <v>0</v>
      </c>
      <c r="DR132" s="109" t="str">
        <f t="shared" si="156"/>
        <v/>
      </c>
      <c r="DS132" s="109" t="str">
        <f t="shared" si="157"/>
        <v/>
      </c>
      <c r="DT132" s="109" t="str">
        <f t="shared" si="158"/>
        <v/>
      </c>
      <c r="DU132" s="109" t="str">
        <f t="shared" si="159"/>
        <v/>
      </c>
      <c r="DV132" s="111" t="str">
        <f t="shared" si="160"/>
        <v/>
      </c>
      <c r="DW132" s="53" t="str">
        <f>IF(OR($E132="",$G132=""),"",IF(AND($E$3=6),'Marks Entry 6th'!BI131,IF(AND($E$3=7),'Marks Entry 7th'!BI131,"")))</f>
        <v/>
      </c>
      <c r="DX132" s="53" t="str">
        <f>IF(OR($E132="",$G132=""),"",IF(AND($E$3=6),'Marks Entry 6th'!BJ131,IF(AND($E$3=7),'Marks Entry 7th'!BJ131,"")))</f>
        <v/>
      </c>
      <c r="DY132" s="53" t="str">
        <f>IF(OR($E132="",$G132=""),"",IF(AND($E$3=6),'Marks Entry 6th'!BK131,IF(AND($E$3=7),'Marks Entry 7th'!BK131,"")))</f>
        <v/>
      </c>
      <c r="DZ132" s="53" t="str">
        <f>IF(OR($E132="",$G132=""),"",IF(AND($E$3=6),'Marks Entry 6th'!BL131,IF(AND($E$3=7),'Marks Entry 7th'!BL131,"")))</f>
        <v/>
      </c>
      <c r="EA132" s="53" t="str">
        <f>IF(OR($E132="",$G132=""),"",IF(AND($E$3=6),'Marks Entry 6th'!BM131,IF(AND($E$3=7),'Marks Entry 7th'!BM131,"")))</f>
        <v/>
      </c>
      <c r="EB132" s="122" t="str">
        <f t="shared" si="161"/>
        <v/>
      </c>
      <c r="EC132" s="123">
        <f t="shared" si="162"/>
        <v>0</v>
      </c>
      <c r="ED132" s="123" t="str">
        <f t="shared" si="163"/>
        <v/>
      </c>
      <c r="EE132" s="123" t="str">
        <f t="shared" si="164"/>
        <v/>
      </c>
      <c r="EF132" s="110" t="str">
        <f t="shared" si="165"/>
        <v/>
      </c>
      <c r="EG132" s="53" t="str">
        <f>IF(OR($E132="",$G132=""),"",IF(AND($E$3=6),'Marks Entry 6th'!BN131,IF(AND($E$3=7),'Marks Entry 7th'!BN131,"")))</f>
        <v/>
      </c>
      <c r="EH132" s="53" t="str">
        <f>IF(OR($E132="",$G132=""),"",IF(AND($E$3=6),'Marks Entry 6th'!BO131,IF(AND($E$3=7),'Marks Entry 7th'!BO131,"")))</f>
        <v/>
      </c>
      <c r="EI132" s="53" t="str">
        <f>IF(OR($E132="",$G132=""),"",IF(AND($E$3=6),'Marks Entry 6th'!BP131,IF(AND($E$3=7),'Marks Entry 7th'!BP131,"")))</f>
        <v/>
      </c>
      <c r="EJ132" s="53" t="str">
        <f>IF(OR($E132="",$G132=""),"",IF(AND($E$3=6),'Marks Entry 6th'!BQ131,IF(AND($E$3=7),'Marks Entry 7th'!BQ131,"")))</f>
        <v/>
      </c>
      <c r="EK132" s="53" t="str">
        <f>IF(OR($E132="",$G132=""),"",IF(AND($E$3=6),'Marks Entry 6th'!BR131,IF(AND($E$3=7),'Marks Entry 7th'!BR131,"")))</f>
        <v/>
      </c>
      <c r="EL132" s="122" t="str">
        <f t="shared" si="166"/>
        <v/>
      </c>
      <c r="EM132" s="123">
        <f t="shared" si="167"/>
        <v>0</v>
      </c>
      <c r="EN132" s="123" t="str">
        <f t="shared" si="168"/>
        <v/>
      </c>
      <c r="EO132" s="123" t="str">
        <f t="shared" si="169"/>
        <v/>
      </c>
      <c r="EP132" s="110" t="str">
        <f t="shared" si="170"/>
        <v/>
      </c>
      <c r="EQ132" s="53" t="str">
        <f>IF(OR($E132="",$G132=""),"",IF(AND($E$3=6),'Marks Entry 6th'!BS131,IF(AND($E$3=7),'Marks Entry 7th'!BS131,"")))</f>
        <v/>
      </c>
      <c r="ER132" s="53" t="str">
        <f>IF(OR($E132="",$G132=""),"",IF(AND($E$3=6),'Marks Entry 6th'!BT131,IF(AND($E$3=7),'Marks Entry 7th'!BT131,"")))</f>
        <v/>
      </c>
      <c r="ES132" s="53" t="str">
        <f>IF(OR($E132="",$G132=""),"",IF(AND($E$3=6),'Marks Entry 6th'!BU131,IF(AND($E$3=7),'Marks Entry 7th'!BU131,"")))</f>
        <v/>
      </c>
      <c r="ET132" s="53" t="str">
        <f>IF(OR($E132="",$G132=""),"",IF(AND($E$3=6),'Marks Entry 6th'!BV131,IF(AND($E$3=7),'Marks Entry 7th'!BV131,"")))</f>
        <v/>
      </c>
      <c r="EU132" s="53" t="str">
        <f>IF(OR($E132="",$G132=""),"",IF(AND($E$3=6),'Marks Entry 6th'!BW131,IF(AND($E$3=7),'Marks Entry 7th'!BW131,"")))</f>
        <v/>
      </c>
      <c r="EV132" s="122" t="str">
        <f t="shared" si="171"/>
        <v/>
      </c>
      <c r="EW132" s="123">
        <f t="shared" si="172"/>
        <v>0</v>
      </c>
      <c r="EX132" s="123" t="str">
        <f t="shared" si="173"/>
        <v/>
      </c>
      <c r="EY132" s="123" t="str">
        <f t="shared" si="174"/>
        <v/>
      </c>
      <c r="EZ132" s="110" t="str">
        <f t="shared" si="175"/>
        <v/>
      </c>
      <c r="FA132" s="373" t="str">
        <f>IF(OR($E132="",$G132=""),"",IF(AND('Marks Entry 6th'!BX131="",'Marks Entry 7th'!BX131=""),"",IF(AND($E$3=6),'Marks Entry 6th'!BX131,IF(AND($E$3=7),'Marks Entry 7th'!BX131,""))))</f>
        <v/>
      </c>
      <c r="FB132" s="373" t="str">
        <f>IF(OR($E132="",$G132=""),"",IF(AND('Marks Entry 6th'!BY131="",'Marks Entry 7th'!BY131=""),"",IF(AND($E$3=6),'Marks Entry 6th'!BY131,IF(AND($E$3=7),'Marks Entry 7th'!BY131,""))))</f>
        <v/>
      </c>
      <c r="FC132" s="374" t="str">
        <f t="shared" si="176"/>
        <v/>
      </c>
      <c r="FD132" s="110" t="str">
        <f t="shared" si="177"/>
        <v/>
      </c>
      <c r="FE132" s="373" t="str">
        <f>IF(OR($E132="",$G132=""),"",IF(AND('Marks Entry 6th'!BZ131="",'Marks Entry 7th'!BZ131=""),"",IF(AND($E$3=6),'Marks Entry 6th'!BZ131,IF(AND($E$3=7),'Marks Entry 7th'!BZ131,""))))</f>
        <v/>
      </c>
      <c r="FF132" s="373" t="str">
        <f>IF(OR($E132="",$G132=""),"",IF(AND('Marks Entry 6th'!CA131="",'Marks Entry 7th'!CA131=""),"",IF(AND($E$3=6),'Marks Entry 6th'!CA131,IF(AND($E$3=7),'Marks Entry 7th'!CA131,""))))</f>
        <v/>
      </c>
      <c r="FG132" s="374" t="str">
        <f t="shared" si="178"/>
        <v/>
      </c>
      <c r="FH132" s="110" t="str">
        <f t="shared" si="179"/>
        <v/>
      </c>
      <c r="FI132" s="79" t="str">
        <f t="shared" si="180"/>
        <v/>
      </c>
      <c r="FJ132" s="335" t="str">
        <f t="shared" si="181"/>
        <v/>
      </c>
      <c r="FK132" s="85" t="str">
        <f t="shared" si="182"/>
        <v/>
      </c>
      <c r="FL132" s="226" t="str">
        <f t="shared" si="183"/>
        <v/>
      </c>
      <c r="FM132" s="86" t="str">
        <f t="shared" si="184"/>
        <v/>
      </c>
      <c r="FN132" s="334" t="str">
        <f>IFERROR(IF(B132="NSO","NSO",IF(OR(D132="",G132="",F132=""),"",IF(AND(FJ132&gt;=36,'Master sheet'!$D$11="Hindi"),"कक्षा क्रमोन्नत",IF(AND(FJ132&gt;=36,'Master sheet'!$D$11="English"),"Promoted",IF(AND(FJ132&lt;36,'Master sheet'!$D$11="Hindi"),"पुनः परीक्षा","Re-Exam"))))),"")</f>
        <v/>
      </c>
      <c r="FO132" s="54" t="str">
        <f>IF(OR($E132="",$G132=""),"",IF(AND($E$3=6,'Marks Entry 6th'!CB131=""),"",IF(AND($E$3=7,'Marks Entry 7th'!CB131=""),"",IF(AND($E$3=6),'Marks Entry 6th'!CB131,IF(AND($E$3=7),'Marks Entry 7th'!CB131,"")))))</f>
        <v/>
      </c>
      <c r="FP132" s="54" t="str">
        <f>IF(OR($E132="",$G132=""),"",IF(AND($E$3=6,'Marks Entry 6th'!CC131=""),"",IF(AND($E$3=7,'Marks Entry 7th'!CC131=""),"",IF(AND($E$3=6),'Marks Entry 6th'!CC131,IF(AND($E$3=7),'Marks Entry 7th'!CC131,"")))))</f>
        <v/>
      </c>
      <c r="FQ132" s="55"/>
      <c r="FY132" s="57">
        <f>IF(AND($E$3=6),'Marks Entry 6th'!I131,IF(AND($E$3=7),'Marks Entry 7th'!I131,""))</f>
        <v>0</v>
      </c>
      <c r="FZ132" s="57">
        <f t="shared" si="185"/>
        <v>0</v>
      </c>
    </row>
    <row r="133" spans="1:182" ht="18.95" customHeight="1">
      <c r="A133" s="69">
        <v>126</v>
      </c>
      <c r="B133" s="69" t="str">
        <f>IF(OR(FY133=0,FY133=""),"",IF(AND($E$3=6),'Marks Entry 6th'!I132,IF(AND($E$3=7),'Marks Entry 7th'!I132,"")))</f>
        <v/>
      </c>
      <c r="C133" s="70" t="str">
        <f>IF(OR(B133=0,B133=""),"",IF(AND($E$3=6,'Marks Entry 6th'!B132=""),"",IF(AND($E$3=7,'Marks Entry 7th'!B132=""),"",IF(AND($E$3=6,'Marks Entry 6th'!B132),'Marks Entry 6th'!B132,IF(AND($E$3=7),'Marks Entry 7th'!B132,"")))))</f>
        <v/>
      </c>
      <c r="D133" s="70" t="str">
        <f>IF(OR(B133=0,B133=""),"",IF(AND($E$3=6,'Marks Entry 6th'!C132=""),"",IF(AND($E$3=7,'Marks Entry 7th'!C132=""),"",IF(AND($E$3=6),'Marks Entry 6th'!C132,IF(AND($E$3=7),'Marks Entry 7th'!C132,"")))))</f>
        <v/>
      </c>
      <c r="E133" s="307" t="str">
        <f>IF(OR(B133=0,B133=""),"",IF(AND($E$3=6,'Marks Entry 6th'!E132=""),"",IF(AND($E$3=7,'Marks Entry 7th'!E132=""),"",IF(AND($E$3=6),'Marks Entry 6th'!E132,IF(AND($E$3=7),'Marks Entry 7th'!E132,"")))))</f>
        <v/>
      </c>
      <c r="F133" s="70" t="str">
        <f>IF(OR(B133=0,B133=""),"",IF(AND($E$3=6,'Marks Entry 6th'!D132=""),"",IF(AND($E$3=7,'Marks Entry 7th'!D132=""),"",IF(AND($E$3=6),'Marks Entry 6th'!D132,IF(AND($E$3=7),'Marks Entry 7th'!D132,"")))))</f>
        <v/>
      </c>
      <c r="G133" s="306" t="str">
        <f>IF(OR(B133=0,B133=""),"",IF(AND($E$3=6,'Marks Entry 6th'!F132=""),"",IF(AND($E$3=7,'Marks Entry 7th'!F132=""),"",IF(AND($E$3=6),UPPER('Marks Entry 6th'!F132),IF(AND($E$3=7),UPPER('Marks Entry 7th'!F132),"")))))</f>
        <v/>
      </c>
      <c r="H133" s="306" t="str">
        <f>IF(OR(B133=0,B133=""),"",IF(AND($E$3=6,'Marks Entry 6th'!G132=""),"",IF(AND($E$3=7,'Marks Entry 7th'!G132=""),"",IF(AND($E$3=6),UPPER('Marks Entry 6th'!G132),IF(AND($E$3=7),UPPER('Marks Entry 7th'!G132),"")))))</f>
        <v/>
      </c>
      <c r="I133" s="306" t="str">
        <f>IF(OR(B133=0,B133=""),"",IF(AND($E$3=6,'Marks Entry 6th'!H132=""),"",IF(AND($E$3=7,'Marks Entry 7th'!H132=""),"",IF(AND($E$3=6),UPPER('Marks Entry 6th'!H132),IF(AND($E$3=7),UPPER('Marks Entry 7th'!H132),"")))))</f>
        <v/>
      </c>
      <c r="J133" s="65" t="str">
        <f>IF(OR(B133=0,B133=""),"",IF(AND($E$3=6,'Marks Entry 6th'!J132=""),"",IF(AND($E$3=7,'Marks Entry 7th'!J132=""),"",IF(AND($E$3=6),'Marks Entry 6th'!J132,IF(AND($E$3=7),'Marks Entry 7th'!J132,"")))))</f>
        <v/>
      </c>
      <c r="K133" s="65" t="str">
        <f>IF(OR(B133=0,B133=""),"",IF(AND($E$3=6,'Marks Entry 6th'!K132=""),"",IF(AND($E$3=7,'Marks Entry 7th'!K132=""),"",IF(AND($E$3=6),'Marks Entry 6th'!K132,IF(AND($E$3=7),'Marks Entry 7th'!K132,"")))))</f>
        <v/>
      </c>
      <c r="L133" s="121" t="str">
        <f>IF(OR($E133="",$G133=""),"",IF(AND($E$3=6),'Marks Entry 6th'!L132,IF(AND($E$3=7),'Marks Entry 7th'!L132,"")))</f>
        <v/>
      </c>
      <c r="M133" s="121" t="str">
        <f>IF(OR($E133="",$G133=""),"",IF(AND($E$3=6),'Marks Entry 6th'!M132,IF(AND($E$3=7),'Marks Entry 7th'!M132,"")))</f>
        <v/>
      </c>
      <c r="N133" s="121" t="str">
        <f>IF(OR($E133="",$G133=""),"",IF(AND($E$3=6),'Marks Entry 6th'!N132,IF(AND($E$3=7),'Marks Entry 7th'!N132,"")))</f>
        <v/>
      </c>
      <c r="O133" s="121" t="str">
        <f>IF(OR($E133="",$G133=""),"",IF(AND($E$3=6),'Marks Entry 6th'!O132,IF(AND($E$3=7),'Marks Entry 7th'!O132,"")))</f>
        <v/>
      </c>
      <c r="P133" s="63" t="str">
        <f t="shared" si="95"/>
        <v/>
      </c>
      <c r="Q133" s="121" t="str">
        <f>IF(OR($E133="",$G133=""),"",IF(AND($E$3=6),'Marks Entry 6th'!P132,IF(AND($E$3=7),'Marks Entry 7th'!P132,"")))</f>
        <v/>
      </c>
      <c r="R133" s="121" t="str">
        <f>IF(OR($E133="",$G133=""),"",IF(AND($E$3=6),'Marks Entry 6th'!Q132,IF(AND($E$3=7),'Marks Entry 7th'!Q132,"")))</f>
        <v/>
      </c>
      <c r="S133" s="66" t="str">
        <f t="shared" si="96"/>
        <v/>
      </c>
      <c r="T133" s="63">
        <f t="shared" si="97"/>
        <v>0</v>
      </c>
      <c r="U133" s="68" t="str">
        <f>IF(OR($E133="",$G133=""),"",IF(AND($E$3=6),'Marks Entry 6th'!R132,IF(AND($E$3=7),'Marks Entry 7th'!R132,"")))</f>
        <v/>
      </c>
      <c r="V133" s="68" t="str">
        <f>IF(OR($E133="",$G133=""),"",IF(AND($E$3=6),'Marks Entry 6th'!S132,IF(AND($E$3=7),'Marks Entry 7th'!S132,"")))</f>
        <v/>
      </c>
      <c r="W133" s="67" t="str">
        <f t="shared" si="98"/>
        <v/>
      </c>
      <c r="X133" s="63" t="str">
        <f t="shared" si="99"/>
        <v/>
      </c>
      <c r="Y133" s="109">
        <f t="shared" si="100"/>
        <v>0</v>
      </c>
      <c r="Z133" s="109" t="str">
        <f t="shared" si="101"/>
        <v/>
      </c>
      <c r="AA133" s="109" t="str">
        <f t="shared" si="102"/>
        <v/>
      </c>
      <c r="AB133" s="109" t="str">
        <f t="shared" si="103"/>
        <v/>
      </c>
      <c r="AC133" s="109" t="str">
        <f t="shared" si="104"/>
        <v/>
      </c>
      <c r="AD133" s="111" t="str">
        <f t="shared" si="105"/>
        <v/>
      </c>
      <c r="AE133" s="121" t="str">
        <f>IF(OR($E133="",$G133=""),"",IF(AND($E$3=6),'Marks Entry 6th'!T132,IF(AND($E$3=7),'Marks Entry 7th'!T132,"")))</f>
        <v/>
      </c>
      <c r="AF133" s="121" t="str">
        <f>IF(OR($E133="",$G133=""),"",IF(AND($E$3=6),'Marks Entry 6th'!U132,IF(AND($E$3=7),'Marks Entry 7th'!U132,"")))</f>
        <v/>
      </c>
      <c r="AG133" s="121" t="str">
        <f>IF(OR($E133="",$G133=""),"",IF(AND($E$3=6),'Marks Entry 6th'!V132,IF(AND($E$3=7),'Marks Entry 7th'!V132,"")))</f>
        <v/>
      </c>
      <c r="AH133" s="121" t="str">
        <f>IF(OR($E133="",$G133=""),"",IF(AND($E$3=6),'Marks Entry 6th'!W132,IF(AND($E$3=7),'Marks Entry 7th'!W132,"")))</f>
        <v/>
      </c>
      <c r="AI133" s="63" t="str">
        <f t="shared" si="106"/>
        <v/>
      </c>
      <c r="AJ133" s="121" t="str">
        <f>IF(OR($E133="",$G133=""),"",IF(AND($E$3=6),'Marks Entry 6th'!X132,IF(AND($E$3=7),'Marks Entry 7th'!X132,"")))</f>
        <v/>
      </c>
      <c r="AK133" s="121" t="str">
        <f>IF(OR($E133="",$G133=""),"",IF(AND($E$3=6),'Marks Entry 6th'!Y132,IF(AND($E$3=7),'Marks Entry 7th'!Y132,"")))</f>
        <v/>
      </c>
      <c r="AL133" s="66" t="str">
        <f t="shared" si="107"/>
        <v/>
      </c>
      <c r="AM133" s="63">
        <f t="shared" si="108"/>
        <v>0</v>
      </c>
      <c r="AN133" s="68" t="str">
        <f>IF(OR($E133="",$G133=""),"",IF(AND($E$3=6),'Marks Entry 6th'!Z132,IF(AND($E$3=7),'Marks Entry 7th'!Z132,"")))</f>
        <v/>
      </c>
      <c r="AO133" s="68" t="str">
        <f>IF(OR($E133="",$G133=""),"",IF(AND($E$3=6),'Marks Entry 6th'!AA132,IF(AND($E$3=7),'Marks Entry 7th'!AA132,"")))</f>
        <v/>
      </c>
      <c r="AP133" s="66" t="str">
        <f t="shared" si="109"/>
        <v/>
      </c>
      <c r="AQ133" s="63" t="str">
        <f t="shared" si="110"/>
        <v/>
      </c>
      <c r="AR133" s="109">
        <f t="shared" si="111"/>
        <v>0</v>
      </c>
      <c r="AS133" s="109" t="str">
        <f t="shared" si="112"/>
        <v/>
      </c>
      <c r="AT133" s="109" t="str">
        <f t="shared" si="113"/>
        <v/>
      </c>
      <c r="AU133" s="109" t="str">
        <f t="shared" si="114"/>
        <v/>
      </c>
      <c r="AV133" s="109" t="str">
        <f t="shared" si="115"/>
        <v/>
      </c>
      <c r="AW133" s="111" t="str">
        <f t="shared" si="116"/>
        <v/>
      </c>
      <c r="AX133" s="314" t="str">
        <f>IF(OR($E133="",$G133=""),"",IF(AND($E$3=6),'Marks Entry 6th'!AB132,IF(AND($E$3=7),'Marks Entry 7th'!AB132,"")))</f>
        <v/>
      </c>
      <c r="AY133" s="121" t="str">
        <f>IF(OR($E133="",$G133=""),"",IF(AND($E$3=6),'Marks Entry 6th'!AC132,IF(AND($E$3=7),'Marks Entry 7th'!AC132,"")))</f>
        <v/>
      </c>
      <c r="AZ133" s="121" t="str">
        <f>IF(OR($E133="",$G133=""),"",IF(AND($E$3=6),'Marks Entry 6th'!AD132,IF(AND($E$3=7),'Marks Entry 7th'!AD132,"")))</f>
        <v/>
      </c>
      <c r="BA133" s="121" t="str">
        <f>IF(OR($E133="",$G133=""),"",IF(AND($E$3=6),'Marks Entry 6th'!AE132,IF(AND($E$3=7),'Marks Entry 7th'!AE132,"")))</f>
        <v/>
      </c>
      <c r="BB133" s="121" t="str">
        <f>IF(OR($E133="",$G133=""),"",IF(AND($E$3=6),'Marks Entry 6th'!AF132,IF(AND($E$3=7),'Marks Entry 7th'!AF132,"")))</f>
        <v/>
      </c>
      <c r="BC133" s="63" t="str">
        <f t="shared" si="117"/>
        <v/>
      </c>
      <c r="BD133" s="121" t="str">
        <f>IF(OR($E133="",$G133=""),"",IF(AND($E$3=6),'Marks Entry 6th'!AG132,IF(AND($E$3=7),'Marks Entry 7th'!AG132,"")))</f>
        <v/>
      </c>
      <c r="BE133" s="121" t="str">
        <f>IF(OR($E133="",$G133=""),"",IF(AND($E$3=6),'Marks Entry 6th'!AH132,IF(AND($E$3=7),'Marks Entry 7th'!AH132,"")))</f>
        <v/>
      </c>
      <c r="BF133" s="66" t="str">
        <f t="shared" si="118"/>
        <v/>
      </c>
      <c r="BG133" s="63">
        <f t="shared" si="119"/>
        <v>0</v>
      </c>
      <c r="BH133" s="68" t="str">
        <f>IF(OR($E133="",$G133=""),"",IF(AND($E$3=6),'Marks Entry 6th'!AI132,IF(AND($E$3=7),'Marks Entry 7th'!AI132,"")))</f>
        <v/>
      </c>
      <c r="BI133" s="68" t="str">
        <f>IF(OR($E133="",$G133=""),"",IF(AND($E$3=6),'Marks Entry 6th'!AJ132,IF(AND($E$3=7),'Marks Entry 7th'!AJ132,"")))</f>
        <v/>
      </c>
      <c r="BJ133" s="66" t="str">
        <f t="shared" si="120"/>
        <v/>
      </c>
      <c r="BK133" s="63" t="str">
        <f t="shared" si="121"/>
        <v/>
      </c>
      <c r="BL133" s="109">
        <f t="shared" si="122"/>
        <v>0</v>
      </c>
      <c r="BM133" s="109" t="str">
        <f t="shared" si="123"/>
        <v/>
      </c>
      <c r="BN133" s="109" t="str">
        <f t="shared" si="124"/>
        <v/>
      </c>
      <c r="BO133" s="109" t="str">
        <f t="shared" si="125"/>
        <v/>
      </c>
      <c r="BP133" s="109" t="str">
        <f t="shared" si="126"/>
        <v/>
      </c>
      <c r="BQ133" s="111" t="str">
        <f t="shared" si="127"/>
        <v/>
      </c>
      <c r="BR133" s="121" t="str">
        <f>IF(OR($E133="",$G133=""),"",IF(AND($E$3=6),'Marks Entry 6th'!AK132,IF(AND($E$3=7),'Marks Entry 7th'!AK132,"")))</f>
        <v/>
      </c>
      <c r="BS133" s="121" t="str">
        <f>IF(OR($E133="",$G133=""),"",IF(AND($E$3=6),'Marks Entry 6th'!AL132,IF(AND($E$3=7),'Marks Entry 7th'!AL132,"")))</f>
        <v/>
      </c>
      <c r="BT133" s="121" t="str">
        <f>IF(OR($E133="",$G133=""),"",IF(AND($E$3=6),'Marks Entry 6th'!AM132,IF(AND($E$3=7),'Marks Entry 7th'!AM132,"")))</f>
        <v/>
      </c>
      <c r="BU133" s="121" t="str">
        <f>IF(OR($E133="",$G133=""),"",IF(AND($E$3=6),'Marks Entry 6th'!AN132,IF(AND($E$3=7),'Marks Entry 7th'!AN132,"")))</f>
        <v/>
      </c>
      <c r="BV133" s="63" t="str">
        <f t="shared" si="128"/>
        <v/>
      </c>
      <c r="BW133" s="121" t="str">
        <f>IF(OR($E133="",$G133=""),"",IF(AND($E$3=6),'Marks Entry 6th'!AO132,IF(AND($E$3=7),'Marks Entry 7th'!AO132,"")))</f>
        <v/>
      </c>
      <c r="BX133" s="121" t="str">
        <f>IF(OR($E133="",$G133=""),"",IF(AND($E$3=6),'Marks Entry 6th'!AP132,IF(AND($E$3=7),'Marks Entry 7th'!AP132,"")))</f>
        <v/>
      </c>
      <c r="BY133" s="66" t="str">
        <f t="shared" si="129"/>
        <v/>
      </c>
      <c r="BZ133" s="63">
        <f t="shared" si="130"/>
        <v>0</v>
      </c>
      <c r="CA133" s="68" t="str">
        <f>IF(OR($E133="",$G133=""),"",IF(AND($E$3=6),'Marks Entry 6th'!AQ132,IF(AND($E$3=7),'Marks Entry 7th'!AQ132,"")))</f>
        <v/>
      </c>
      <c r="CB133" s="68" t="str">
        <f>IF(OR($E133="",$G133=""),"",IF(AND($E$3=6),'Marks Entry 6th'!AR132,IF(AND($E$3=7),'Marks Entry 7th'!AR132,"")))</f>
        <v/>
      </c>
      <c r="CC133" s="66" t="str">
        <f t="shared" si="131"/>
        <v/>
      </c>
      <c r="CD133" s="63" t="str">
        <f t="shared" si="132"/>
        <v/>
      </c>
      <c r="CE133" s="109">
        <f t="shared" si="133"/>
        <v>0</v>
      </c>
      <c r="CF133" s="109" t="str">
        <f t="shared" si="134"/>
        <v/>
      </c>
      <c r="CG133" s="109" t="str">
        <f t="shared" si="135"/>
        <v/>
      </c>
      <c r="CH133" s="109" t="str">
        <f t="shared" si="136"/>
        <v/>
      </c>
      <c r="CI133" s="109" t="str">
        <f t="shared" si="137"/>
        <v/>
      </c>
      <c r="CJ133" s="111" t="str">
        <f t="shared" si="138"/>
        <v/>
      </c>
      <c r="CK133" s="121" t="str">
        <f>IF(OR($E133="",$G133=""),"",IF(AND($E$3=6),'Marks Entry 6th'!AS132,IF(AND($E$3=7),'Marks Entry 7th'!AS132,"")))</f>
        <v/>
      </c>
      <c r="CL133" s="121" t="str">
        <f>IF(OR($E133="",$G133=""),"",IF(AND($E$3=6),'Marks Entry 6th'!AT132,IF(AND($E$3=7),'Marks Entry 7th'!AT132,"")))</f>
        <v/>
      </c>
      <c r="CM133" s="121" t="str">
        <f>IF(OR($E133="",$G133=""),"",IF(AND($E$3=6),'Marks Entry 6th'!AU132,IF(AND($E$3=7),'Marks Entry 7th'!AU132,"")))</f>
        <v/>
      </c>
      <c r="CN133" s="121" t="str">
        <f>IF(OR($E133="",$G133=""),"",IF(AND($E$3=6),'Marks Entry 6th'!AV132,IF(AND($E$3=7),'Marks Entry 7th'!AV132,"")))</f>
        <v/>
      </c>
      <c r="CO133" s="63" t="str">
        <f t="shared" si="139"/>
        <v/>
      </c>
      <c r="CP133" s="121" t="str">
        <f>IF(OR($E133="",$G133=""),"",IF(AND($E$3=6),'Marks Entry 6th'!AW132,IF(AND($E$3=7),'Marks Entry 7th'!AW132,"")))</f>
        <v/>
      </c>
      <c r="CQ133" s="121" t="str">
        <f>IF(OR($E133="",$G133=""),"",IF(AND($E$3=6),'Marks Entry 6th'!AX132,IF(AND($E$3=7),'Marks Entry 7th'!AX132,"")))</f>
        <v/>
      </c>
      <c r="CR133" s="66" t="str">
        <f t="shared" si="140"/>
        <v/>
      </c>
      <c r="CS133" s="63">
        <f t="shared" si="141"/>
        <v>0</v>
      </c>
      <c r="CT133" s="68" t="str">
        <f>IF(OR($E133="",$G133=""),"",IF(AND($E$3=6),'Marks Entry 6th'!AY132,IF(AND($E$3=7),'Marks Entry 7th'!AY132,"")))</f>
        <v/>
      </c>
      <c r="CU133" s="68" t="str">
        <f>IF(OR($E133="",$G133=""),"",IF(AND($E$3=6),'Marks Entry 6th'!AZ132,IF(AND($E$3=7),'Marks Entry 7th'!AZ132,"")))</f>
        <v/>
      </c>
      <c r="CV133" s="66" t="str">
        <f t="shared" si="142"/>
        <v/>
      </c>
      <c r="CW133" s="63" t="str">
        <f t="shared" si="143"/>
        <v/>
      </c>
      <c r="CX133" s="109">
        <f t="shared" si="144"/>
        <v>0</v>
      </c>
      <c r="CY133" s="109" t="str">
        <f t="shared" si="145"/>
        <v/>
      </c>
      <c r="CZ133" s="109" t="str">
        <f t="shared" si="146"/>
        <v/>
      </c>
      <c r="DA133" s="109" t="str">
        <f t="shared" si="147"/>
        <v/>
      </c>
      <c r="DB133" s="109" t="str">
        <f t="shared" si="148"/>
        <v/>
      </c>
      <c r="DC133" s="111" t="str">
        <f t="shared" si="149"/>
        <v/>
      </c>
      <c r="DD133" s="121" t="str">
        <f>IF(OR($E133="",$G133=""),"",IF(AND($E$3=6),'Marks Entry 6th'!BA132,IF(AND($E$3=7),'Marks Entry 7th'!BA132,"")))</f>
        <v/>
      </c>
      <c r="DE133" s="121" t="str">
        <f>IF(OR($E133="",$G133=""),"",IF(AND($E$3=6),'Marks Entry 6th'!BB132,IF(AND($E$3=7),'Marks Entry 7th'!BB132,"")))</f>
        <v/>
      </c>
      <c r="DF133" s="121" t="str">
        <f>IF(OR($E133="",$G133=""),"",IF(AND($E$3=6),'Marks Entry 6th'!BC132,IF(AND($E$3=7),'Marks Entry 7th'!BC132,"")))</f>
        <v/>
      </c>
      <c r="DG133" s="121" t="str">
        <f>IF(OR($E133="",$G133=""),"",IF(AND($E$3=6),'Marks Entry 6th'!BD132,IF(AND($E$3=7),'Marks Entry 7th'!BD132,"")))</f>
        <v/>
      </c>
      <c r="DH133" s="63" t="str">
        <f t="shared" si="150"/>
        <v/>
      </c>
      <c r="DI133" s="121" t="str">
        <f>IF(OR($E133="",$G133=""),"",IF(AND($E$3=6),'Marks Entry 6th'!BE132,IF(AND($E$3=7),'Marks Entry 7th'!BE132,"")))</f>
        <v/>
      </c>
      <c r="DJ133" s="121" t="str">
        <f>IF(OR($E133="",$G133=""),"",IF(AND($E$3=6),'Marks Entry 6th'!BF132,IF(AND($E$3=7),'Marks Entry 7th'!BF132,"")))</f>
        <v/>
      </c>
      <c r="DK133" s="66" t="str">
        <f t="shared" si="151"/>
        <v/>
      </c>
      <c r="DL133" s="63">
        <f t="shared" si="152"/>
        <v>0</v>
      </c>
      <c r="DM133" s="68" t="str">
        <f>IF(OR($E133="",$G133=""),"",IF(AND($E$3=6),'Marks Entry 6th'!BG132,IF(AND($E$3=7),'Marks Entry 7th'!BG132,"")))</f>
        <v/>
      </c>
      <c r="DN133" s="68" t="str">
        <f>IF(OR($E133="",$G133=""),"",IF(AND($E$3=6),'Marks Entry 6th'!BH132,IF(AND($E$3=7),'Marks Entry 7th'!BH132,"")))</f>
        <v/>
      </c>
      <c r="DO133" s="66" t="str">
        <f t="shared" si="153"/>
        <v/>
      </c>
      <c r="DP133" s="63" t="str">
        <f t="shared" si="154"/>
        <v/>
      </c>
      <c r="DQ133" s="109">
        <f t="shared" si="155"/>
        <v>0</v>
      </c>
      <c r="DR133" s="109" t="str">
        <f t="shared" si="156"/>
        <v/>
      </c>
      <c r="DS133" s="109" t="str">
        <f t="shared" si="157"/>
        <v/>
      </c>
      <c r="DT133" s="109" t="str">
        <f t="shared" si="158"/>
        <v/>
      </c>
      <c r="DU133" s="109" t="str">
        <f t="shared" si="159"/>
        <v/>
      </c>
      <c r="DV133" s="111" t="str">
        <f t="shared" si="160"/>
        <v/>
      </c>
      <c r="DW133" s="53" t="str">
        <f>IF(OR($E133="",$G133=""),"",IF(AND($E$3=6),'Marks Entry 6th'!BI132,IF(AND($E$3=7),'Marks Entry 7th'!BI132,"")))</f>
        <v/>
      </c>
      <c r="DX133" s="53" t="str">
        <f>IF(OR($E133="",$G133=""),"",IF(AND($E$3=6),'Marks Entry 6th'!BJ132,IF(AND($E$3=7),'Marks Entry 7th'!BJ132,"")))</f>
        <v/>
      </c>
      <c r="DY133" s="53" t="str">
        <f>IF(OR($E133="",$G133=""),"",IF(AND($E$3=6),'Marks Entry 6th'!BK132,IF(AND($E$3=7),'Marks Entry 7th'!BK132,"")))</f>
        <v/>
      </c>
      <c r="DZ133" s="53" t="str">
        <f>IF(OR($E133="",$G133=""),"",IF(AND($E$3=6),'Marks Entry 6th'!BL132,IF(AND($E$3=7),'Marks Entry 7th'!BL132,"")))</f>
        <v/>
      </c>
      <c r="EA133" s="53" t="str">
        <f>IF(OR($E133="",$G133=""),"",IF(AND($E$3=6),'Marks Entry 6th'!BM132,IF(AND($E$3=7),'Marks Entry 7th'!BM132,"")))</f>
        <v/>
      </c>
      <c r="EB133" s="122" t="str">
        <f t="shared" si="161"/>
        <v/>
      </c>
      <c r="EC133" s="123">
        <f t="shared" si="162"/>
        <v>0</v>
      </c>
      <c r="ED133" s="123" t="str">
        <f t="shared" si="163"/>
        <v/>
      </c>
      <c r="EE133" s="123" t="str">
        <f t="shared" si="164"/>
        <v/>
      </c>
      <c r="EF133" s="110" t="str">
        <f t="shared" si="165"/>
        <v/>
      </c>
      <c r="EG133" s="53" t="str">
        <f>IF(OR($E133="",$G133=""),"",IF(AND($E$3=6),'Marks Entry 6th'!BN132,IF(AND($E$3=7),'Marks Entry 7th'!BN132,"")))</f>
        <v/>
      </c>
      <c r="EH133" s="53" t="str">
        <f>IF(OR($E133="",$G133=""),"",IF(AND($E$3=6),'Marks Entry 6th'!BO132,IF(AND($E$3=7),'Marks Entry 7th'!BO132,"")))</f>
        <v/>
      </c>
      <c r="EI133" s="53" t="str">
        <f>IF(OR($E133="",$G133=""),"",IF(AND($E$3=6),'Marks Entry 6th'!BP132,IF(AND($E$3=7),'Marks Entry 7th'!BP132,"")))</f>
        <v/>
      </c>
      <c r="EJ133" s="53" t="str">
        <f>IF(OR($E133="",$G133=""),"",IF(AND($E$3=6),'Marks Entry 6th'!BQ132,IF(AND($E$3=7),'Marks Entry 7th'!BQ132,"")))</f>
        <v/>
      </c>
      <c r="EK133" s="53" t="str">
        <f>IF(OR($E133="",$G133=""),"",IF(AND($E$3=6),'Marks Entry 6th'!BR132,IF(AND($E$3=7),'Marks Entry 7th'!BR132,"")))</f>
        <v/>
      </c>
      <c r="EL133" s="122" t="str">
        <f t="shared" si="166"/>
        <v/>
      </c>
      <c r="EM133" s="123">
        <f t="shared" si="167"/>
        <v>0</v>
      </c>
      <c r="EN133" s="123" t="str">
        <f t="shared" si="168"/>
        <v/>
      </c>
      <c r="EO133" s="123" t="str">
        <f t="shared" si="169"/>
        <v/>
      </c>
      <c r="EP133" s="110" t="str">
        <f t="shared" si="170"/>
        <v/>
      </c>
      <c r="EQ133" s="53" t="str">
        <f>IF(OR($E133="",$G133=""),"",IF(AND($E$3=6),'Marks Entry 6th'!BS132,IF(AND($E$3=7),'Marks Entry 7th'!BS132,"")))</f>
        <v/>
      </c>
      <c r="ER133" s="53" t="str">
        <f>IF(OR($E133="",$G133=""),"",IF(AND($E$3=6),'Marks Entry 6th'!BT132,IF(AND($E$3=7),'Marks Entry 7th'!BT132,"")))</f>
        <v/>
      </c>
      <c r="ES133" s="53" t="str">
        <f>IF(OR($E133="",$G133=""),"",IF(AND($E$3=6),'Marks Entry 6th'!BU132,IF(AND($E$3=7),'Marks Entry 7th'!BU132,"")))</f>
        <v/>
      </c>
      <c r="ET133" s="53" t="str">
        <f>IF(OR($E133="",$G133=""),"",IF(AND($E$3=6),'Marks Entry 6th'!BV132,IF(AND($E$3=7),'Marks Entry 7th'!BV132,"")))</f>
        <v/>
      </c>
      <c r="EU133" s="53" t="str">
        <f>IF(OR($E133="",$G133=""),"",IF(AND($E$3=6),'Marks Entry 6th'!BW132,IF(AND($E$3=7),'Marks Entry 7th'!BW132,"")))</f>
        <v/>
      </c>
      <c r="EV133" s="122" t="str">
        <f t="shared" si="171"/>
        <v/>
      </c>
      <c r="EW133" s="123">
        <f t="shared" si="172"/>
        <v>0</v>
      </c>
      <c r="EX133" s="123" t="str">
        <f t="shared" si="173"/>
        <v/>
      </c>
      <c r="EY133" s="123" t="str">
        <f t="shared" si="174"/>
        <v/>
      </c>
      <c r="EZ133" s="110" t="str">
        <f t="shared" si="175"/>
        <v/>
      </c>
      <c r="FA133" s="373" t="str">
        <f>IF(OR($E133="",$G133=""),"",IF(AND('Marks Entry 6th'!BX132="",'Marks Entry 7th'!BX132=""),"",IF(AND($E$3=6),'Marks Entry 6th'!BX132,IF(AND($E$3=7),'Marks Entry 7th'!BX132,""))))</f>
        <v/>
      </c>
      <c r="FB133" s="373" t="str">
        <f>IF(OR($E133="",$G133=""),"",IF(AND('Marks Entry 6th'!BY132="",'Marks Entry 7th'!BY132=""),"",IF(AND($E$3=6),'Marks Entry 6th'!BY132,IF(AND($E$3=7),'Marks Entry 7th'!BY132,""))))</f>
        <v/>
      </c>
      <c r="FC133" s="374" t="str">
        <f t="shared" si="176"/>
        <v/>
      </c>
      <c r="FD133" s="110" t="str">
        <f t="shared" si="177"/>
        <v/>
      </c>
      <c r="FE133" s="373" t="str">
        <f>IF(OR($E133="",$G133=""),"",IF(AND('Marks Entry 6th'!BZ132="",'Marks Entry 7th'!BZ132=""),"",IF(AND($E$3=6),'Marks Entry 6th'!BZ132,IF(AND($E$3=7),'Marks Entry 7th'!BZ132,""))))</f>
        <v/>
      </c>
      <c r="FF133" s="373" t="str">
        <f>IF(OR($E133="",$G133=""),"",IF(AND('Marks Entry 6th'!CA132="",'Marks Entry 7th'!CA132=""),"",IF(AND($E$3=6),'Marks Entry 6th'!CA132,IF(AND($E$3=7),'Marks Entry 7th'!CA132,""))))</f>
        <v/>
      </c>
      <c r="FG133" s="374" t="str">
        <f t="shared" si="178"/>
        <v/>
      </c>
      <c r="FH133" s="110" t="str">
        <f t="shared" si="179"/>
        <v/>
      </c>
      <c r="FI133" s="79" t="str">
        <f t="shared" si="180"/>
        <v/>
      </c>
      <c r="FJ133" s="335" t="str">
        <f t="shared" si="181"/>
        <v/>
      </c>
      <c r="FK133" s="85" t="str">
        <f t="shared" si="182"/>
        <v/>
      </c>
      <c r="FL133" s="226" t="str">
        <f t="shared" si="183"/>
        <v/>
      </c>
      <c r="FM133" s="86" t="str">
        <f t="shared" si="184"/>
        <v/>
      </c>
      <c r="FN133" s="334" t="str">
        <f>IFERROR(IF(B133="NSO","NSO",IF(OR(D133="",G133="",F133=""),"",IF(AND(FJ133&gt;=36,'Master sheet'!$D$11="Hindi"),"कक्षा क्रमोन्नत",IF(AND(FJ133&gt;=36,'Master sheet'!$D$11="English"),"Promoted",IF(AND(FJ133&lt;36,'Master sheet'!$D$11="Hindi"),"पुनः परीक्षा","Re-Exam"))))),"")</f>
        <v/>
      </c>
      <c r="FO133" s="54" t="str">
        <f>IF(OR($E133="",$G133=""),"",IF(AND($E$3=6,'Marks Entry 6th'!CB132=""),"",IF(AND($E$3=7,'Marks Entry 7th'!CB132=""),"",IF(AND($E$3=6),'Marks Entry 6th'!CB132,IF(AND($E$3=7),'Marks Entry 7th'!CB132,"")))))</f>
        <v/>
      </c>
      <c r="FP133" s="54" t="str">
        <f>IF(OR($E133="",$G133=""),"",IF(AND($E$3=6,'Marks Entry 6th'!CC132=""),"",IF(AND($E$3=7,'Marks Entry 7th'!CC132=""),"",IF(AND($E$3=6),'Marks Entry 6th'!CC132,IF(AND($E$3=7),'Marks Entry 7th'!CC132,"")))))</f>
        <v/>
      </c>
      <c r="FQ133" s="55"/>
      <c r="FY133" s="57">
        <f>IF(AND($E$3=6),'Marks Entry 6th'!I132,IF(AND($E$3=7),'Marks Entry 7th'!I132,""))</f>
        <v>0</v>
      </c>
      <c r="FZ133" s="57">
        <f t="shared" si="185"/>
        <v>0</v>
      </c>
    </row>
    <row r="134" spans="1:182" ht="18.95" customHeight="1">
      <c r="A134" s="69">
        <v>127</v>
      </c>
      <c r="B134" s="69" t="str">
        <f>IF(OR(FY134=0,FY134=""),"",IF(AND($E$3=6),'Marks Entry 6th'!I133,IF(AND($E$3=7),'Marks Entry 7th'!I133,"")))</f>
        <v/>
      </c>
      <c r="C134" s="70" t="str">
        <f>IF(OR(B134=0,B134=""),"",IF(AND($E$3=6,'Marks Entry 6th'!B133=""),"",IF(AND($E$3=7,'Marks Entry 7th'!B133=""),"",IF(AND($E$3=6,'Marks Entry 6th'!B133),'Marks Entry 6th'!B133,IF(AND($E$3=7),'Marks Entry 7th'!B133,"")))))</f>
        <v/>
      </c>
      <c r="D134" s="70" t="str">
        <f>IF(OR(B134=0,B134=""),"",IF(AND($E$3=6,'Marks Entry 6th'!C133=""),"",IF(AND($E$3=7,'Marks Entry 7th'!C133=""),"",IF(AND($E$3=6),'Marks Entry 6th'!C133,IF(AND($E$3=7),'Marks Entry 7th'!C133,"")))))</f>
        <v/>
      </c>
      <c r="E134" s="307" t="str">
        <f>IF(OR(B134=0,B134=""),"",IF(AND($E$3=6,'Marks Entry 6th'!E133=""),"",IF(AND($E$3=7,'Marks Entry 7th'!E133=""),"",IF(AND($E$3=6),'Marks Entry 6th'!E133,IF(AND($E$3=7),'Marks Entry 7th'!E133,"")))))</f>
        <v/>
      </c>
      <c r="F134" s="70" t="str">
        <f>IF(OR(B134=0,B134=""),"",IF(AND($E$3=6,'Marks Entry 6th'!D133=""),"",IF(AND($E$3=7,'Marks Entry 7th'!D133=""),"",IF(AND($E$3=6),'Marks Entry 6th'!D133,IF(AND($E$3=7),'Marks Entry 7th'!D133,"")))))</f>
        <v/>
      </c>
      <c r="G134" s="306" t="str">
        <f>IF(OR(B134=0,B134=""),"",IF(AND($E$3=6,'Marks Entry 6th'!F133=""),"",IF(AND($E$3=7,'Marks Entry 7th'!F133=""),"",IF(AND($E$3=6),UPPER('Marks Entry 6th'!F133),IF(AND($E$3=7),UPPER('Marks Entry 7th'!F133),"")))))</f>
        <v/>
      </c>
      <c r="H134" s="306" t="str">
        <f>IF(OR(B134=0,B134=""),"",IF(AND($E$3=6,'Marks Entry 6th'!G133=""),"",IF(AND($E$3=7,'Marks Entry 7th'!G133=""),"",IF(AND($E$3=6),UPPER('Marks Entry 6th'!G133),IF(AND($E$3=7),UPPER('Marks Entry 7th'!G133),"")))))</f>
        <v/>
      </c>
      <c r="I134" s="306" t="str">
        <f>IF(OR(B134=0,B134=""),"",IF(AND($E$3=6,'Marks Entry 6th'!H133=""),"",IF(AND($E$3=7,'Marks Entry 7th'!H133=""),"",IF(AND($E$3=6),UPPER('Marks Entry 6th'!H133),IF(AND($E$3=7),UPPER('Marks Entry 7th'!H133),"")))))</f>
        <v/>
      </c>
      <c r="J134" s="65" t="str">
        <f>IF(OR(B134=0,B134=""),"",IF(AND($E$3=6,'Marks Entry 6th'!J133=""),"",IF(AND($E$3=7,'Marks Entry 7th'!J133=""),"",IF(AND($E$3=6),'Marks Entry 6th'!J133,IF(AND($E$3=7),'Marks Entry 7th'!J133,"")))))</f>
        <v/>
      </c>
      <c r="K134" s="65" t="str">
        <f>IF(OR(B134=0,B134=""),"",IF(AND($E$3=6,'Marks Entry 6th'!K133=""),"",IF(AND($E$3=7,'Marks Entry 7th'!K133=""),"",IF(AND($E$3=6),'Marks Entry 6th'!K133,IF(AND($E$3=7),'Marks Entry 7th'!K133,"")))))</f>
        <v/>
      </c>
      <c r="L134" s="121" t="str">
        <f>IF(OR($E134="",$G134=""),"",IF(AND($E$3=6),'Marks Entry 6th'!L133,IF(AND($E$3=7),'Marks Entry 7th'!L133,"")))</f>
        <v/>
      </c>
      <c r="M134" s="121" t="str">
        <f>IF(OR($E134="",$G134=""),"",IF(AND($E$3=6),'Marks Entry 6th'!M133,IF(AND($E$3=7),'Marks Entry 7th'!M133,"")))</f>
        <v/>
      </c>
      <c r="N134" s="121" t="str">
        <f>IF(OR($E134="",$G134=""),"",IF(AND($E$3=6),'Marks Entry 6th'!N133,IF(AND($E$3=7),'Marks Entry 7th'!N133,"")))</f>
        <v/>
      </c>
      <c r="O134" s="121" t="str">
        <f>IF(OR($E134="",$G134=""),"",IF(AND($E$3=6),'Marks Entry 6th'!O133,IF(AND($E$3=7),'Marks Entry 7th'!O133,"")))</f>
        <v/>
      </c>
      <c r="P134" s="63" t="str">
        <f t="shared" si="95"/>
        <v/>
      </c>
      <c r="Q134" s="121" t="str">
        <f>IF(OR($E134="",$G134=""),"",IF(AND($E$3=6),'Marks Entry 6th'!P133,IF(AND($E$3=7),'Marks Entry 7th'!P133,"")))</f>
        <v/>
      </c>
      <c r="R134" s="121" t="str">
        <f>IF(OR($E134="",$G134=""),"",IF(AND($E$3=6),'Marks Entry 6th'!Q133,IF(AND($E$3=7),'Marks Entry 7th'!Q133,"")))</f>
        <v/>
      </c>
      <c r="S134" s="66" t="str">
        <f t="shared" si="96"/>
        <v/>
      </c>
      <c r="T134" s="63">
        <f t="shared" si="97"/>
        <v>0</v>
      </c>
      <c r="U134" s="68" t="str">
        <f>IF(OR($E134="",$G134=""),"",IF(AND($E$3=6),'Marks Entry 6th'!R133,IF(AND($E$3=7),'Marks Entry 7th'!R133,"")))</f>
        <v/>
      </c>
      <c r="V134" s="68" t="str">
        <f>IF(OR($E134="",$G134=""),"",IF(AND($E$3=6),'Marks Entry 6th'!S133,IF(AND($E$3=7),'Marks Entry 7th'!S133,"")))</f>
        <v/>
      </c>
      <c r="W134" s="67" t="str">
        <f t="shared" si="98"/>
        <v/>
      </c>
      <c r="X134" s="63" t="str">
        <f t="shared" si="99"/>
        <v/>
      </c>
      <c r="Y134" s="109">
        <f t="shared" si="100"/>
        <v>0</v>
      </c>
      <c r="Z134" s="109" t="str">
        <f t="shared" si="101"/>
        <v/>
      </c>
      <c r="AA134" s="109" t="str">
        <f t="shared" si="102"/>
        <v/>
      </c>
      <c r="AB134" s="109" t="str">
        <f t="shared" si="103"/>
        <v/>
      </c>
      <c r="AC134" s="109" t="str">
        <f t="shared" si="104"/>
        <v/>
      </c>
      <c r="AD134" s="111" t="str">
        <f t="shared" si="105"/>
        <v/>
      </c>
      <c r="AE134" s="121" t="str">
        <f>IF(OR($E134="",$G134=""),"",IF(AND($E$3=6),'Marks Entry 6th'!T133,IF(AND($E$3=7),'Marks Entry 7th'!T133,"")))</f>
        <v/>
      </c>
      <c r="AF134" s="121" t="str">
        <f>IF(OR($E134="",$G134=""),"",IF(AND($E$3=6),'Marks Entry 6th'!U133,IF(AND($E$3=7),'Marks Entry 7th'!U133,"")))</f>
        <v/>
      </c>
      <c r="AG134" s="121" t="str">
        <f>IF(OR($E134="",$G134=""),"",IF(AND($E$3=6),'Marks Entry 6th'!V133,IF(AND($E$3=7),'Marks Entry 7th'!V133,"")))</f>
        <v/>
      </c>
      <c r="AH134" s="121" t="str">
        <f>IF(OR($E134="",$G134=""),"",IF(AND($E$3=6),'Marks Entry 6th'!W133,IF(AND($E$3=7),'Marks Entry 7th'!W133,"")))</f>
        <v/>
      </c>
      <c r="AI134" s="63" t="str">
        <f t="shared" si="106"/>
        <v/>
      </c>
      <c r="AJ134" s="121" t="str">
        <f>IF(OR($E134="",$G134=""),"",IF(AND($E$3=6),'Marks Entry 6th'!X133,IF(AND($E$3=7),'Marks Entry 7th'!X133,"")))</f>
        <v/>
      </c>
      <c r="AK134" s="121" t="str">
        <f>IF(OR($E134="",$G134=""),"",IF(AND($E$3=6),'Marks Entry 6th'!Y133,IF(AND($E$3=7),'Marks Entry 7th'!Y133,"")))</f>
        <v/>
      </c>
      <c r="AL134" s="66" t="str">
        <f t="shared" si="107"/>
        <v/>
      </c>
      <c r="AM134" s="63">
        <f t="shared" si="108"/>
        <v>0</v>
      </c>
      <c r="AN134" s="68" t="str">
        <f>IF(OR($E134="",$G134=""),"",IF(AND($E$3=6),'Marks Entry 6th'!Z133,IF(AND($E$3=7),'Marks Entry 7th'!Z133,"")))</f>
        <v/>
      </c>
      <c r="AO134" s="68" t="str">
        <f>IF(OR($E134="",$G134=""),"",IF(AND($E$3=6),'Marks Entry 6th'!AA133,IF(AND($E$3=7),'Marks Entry 7th'!AA133,"")))</f>
        <v/>
      </c>
      <c r="AP134" s="66" t="str">
        <f t="shared" si="109"/>
        <v/>
      </c>
      <c r="AQ134" s="63" t="str">
        <f t="shared" si="110"/>
        <v/>
      </c>
      <c r="AR134" s="109">
        <f t="shared" si="111"/>
        <v>0</v>
      </c>
      <c r="AS134" s="109" t="str">
        <f t="shared" si="112"/>
        <v/>
      </c>
      <c r="AT134" s="109" t="str">
        <f t="shared" si="113"/>
        <v/>
      </c>
      <c r="AU134" s="109" t="str">
        <f t="shared" si="114"/>
        <v/>
      </c>
      <c r="AV134" s="109" t="str">
        <f t="shared" si="115"/>
        <v/>
      </c>
      <c r="AW134" s="111" t="str">
        <f t="shared" si="116"/>
        <v/>
      </c>
      <c r="AX134" s="314" t="str">
        <f>IF(OR($E134="",$G134=""),"",IF(AND($E$3=6),'Marks Entry 6th'!AB133,IF(AND($E$3=7),'Marks Entry 7th'!AB133,"")))</f>
        <v/>
      </c>
      <c r="AY134" s="121" t="str">
        <f>IF(OR($E134="",$G134=""),"",IF(AND($E$3=6),'Marks Entry 6th'!AC133,IF(AND($E$3=7),'Marks Entry 7th'!AC133,"")))</f>
        <v/>
      </c>
      <c r="AZ134" s="121" t="str">
        <f>IF(OR($E134="",$G134=""),"",IF(AND($E$3=6),'Marks Entry 6th'!AD133,IF(AND($E$3=7),'Marks Entry 7th'!AD133,"")))</f>
        <v/>
      </c>
      <c r="BA134" s="121" t="str">
        <f>IF(OR($E134="",$G134=""),"",IF(AND($E$3=6),'Marks Entry 6th'!AE133,IF(AND($E$3=7),'Marks Entry 7th'!AE133,"")))</f>
        <v/>
      </c>
      <c r="BB134" s="121" t="str">
        <f>IF(OR($E134="",$G134=""),"",IF(AND($E$3=6),'Marks Entry 6th'!AF133,IF(AND($E$3=7),'Marks Entry 7th'!AF133,"")))</f>
        <v/>
      </c>
      <c r="BC134" s="63" t="str">
        <f t="shared" si="117"/>
        <v/>
      </c>
      <c r="BD134" s="121" t="str">
        <f>IF(OR($E134="",$G134=""),"",IF(AND($E$3=6),'Marks Entry 6th'!AG133,IF(AND($E$3=7),'Marks Entry 7th'!AG133,"")))</f>
        <v/>
      </c>
      <c r="BE134" s="121" t="str">
        <f>IF(OR($E134="",$G134=""),"",IF(AND($E$3=6),'Marks Entry 6th'!AH133,IF(AND($E$3=7),'Marks Entry 7th'!AH133,"")))</f>
        <v/>
      </c>
      <c r="BF134" s="66" t="str">
        <f t="shared" si="118"/>
        <v/>
      </c>
      <c r="BG134" s="63">
        <f t="shared" si="119"/>
        <v>0</v>
      </c>
      <c r="BH134" s="68" t="str">
        <f>IF(OR($E134="",$G134=""),"",IF(AND($E$3=6),'Marks Entry 6th'!AI133,IF(AND($E$3=7),'Marks Entry 7th'!AI133,"")))</f>
        <v/>
      </c>
      <c r="BI134" s="68" t="str">
        <f>IF(OR($E134="",$G134=""),"",IF(AND($E$3=6),'Marks Entry 6th'!AJ133,IF(AND($E$3=7),'Marks Entry 7th'!AJ133,"")))</f>
        <v/>
      </c>
      <c r="BJ134" s="66" t="str">
        <f t="shared" si="120"/>
        <v/>
      </c>
      <c r="BK134" s="63" t="str">
        <f t="shared" si="121"/>
        <v/>
      </c>
      <c r="BL134" s="109">
        <f t="shared" si="122"/>
        <v>0</v>
      </c>
      <c r="BM134" s="109" t="str">
        <f t="shared" si="123"/>
        <v/>
      </c>
      <c r="BN134" s="109" t="str">
        <f t="shared" si="124"/>
        <v/>
      </c>
      <c r="BO134" s="109" t="str">
        <f t="shared" si="125"/>
        <v/>
      </c>
      <c r="BP134" s="109" t="str">
        <f t="shared" si="126"/>
        <v/>
      </c>
      <c r="BQ134" s="111" t="str">
        <f t="shared" si="127"/>
        <v/>
      </c>
      <c r="BR134" s="121" t="str">
        <f>IF(OR($E134="",$G134=""),"",IF(AND($E$3=6),'Marks Entry 6th'!AK133,IF(AND($E$3=7),'Marks Entry 7th'!AK133,"")))</f>
        <v/>
      </c>
      <c r="BS134" s="121" t="str">
        <f>IF(OR($E134="",$G134=""),"",IF(AND($E$3=6),'Marks Entry 6th'!AL133,IF(AND($E$3=7),'Marks Entry 7th'!AL133,"")))</f>
        <v/>
      </c>
      <c r="BT134" s="121" t="str">
        <f>IF(OR($E134="",$G134=""),"",IF(AND($E$3=6),'Marks Entry 6th'!AM133,IF(AND($E$3=7),'Marks Entry 7th'!AM133,"")))</f>
        <v/>
      </c>
      <c r="BU134" s="121" t="str">
        <f>IF(OR($E134="",$G134=""),"",IF(AND($E$3=6),'Marks Entry 6th'!AN133,IF(AND($E$3=7),'Marks Entry 7th'!AN133,"")))</f>
        <v/>
      </c>
      <c r="BV134" s="63" t="str">
        <f t="shared" si="128"/>
        <v/>
      </c>
      <c r="BW134" s="121" t="str">
        <f>IF(OR($E134="",$G134=""),"",IF(AND($E$3=6),'Marks Entry 6th'!AO133,IF(AND($E$3=7),'Marks Entry 7th'!AO133,"")))</f>
        <v/>
      </c>
      <c r="BX134" s="121" t="str">
        <f>IF(OR($E134="",$G134=""),"",IF(AND($E$3=6),'Marks Entry 6th'!AP133,IF(AND($E$3=7),'Marks Entry 7th'!AP133,"")))</f>
        <v/>
      </c>
      <c r="BY134" s="66" t="str">
        <f t="shared" si="129"/>
        <v/>
      </c>
      <c r="BZ134" s="63">
        <f t="shared" si="130"/>
        <v>0</v>
      </c>
      <c r="CA134" s="68" t="str">
        <f>IF(OR($E134="",$G134=""),"",IF(AND($E$3=6),'Marks Entry 6th'!AQ133,IF(AND($E$3=7),'Marks Entry 7th'!AQ133,"")))</f>
        <v/>
      </c>
      <c r="CB134" s="68" t="str">
        <f>IF(OR($E134="",$G134=""),"",IF(AND($E$3=6),'Marks Entry 6th'!AR133,IF(AND($E$3=7),'Marks Entry 7th'!AR133,"")))</f>
        <v/>
      </c>
      <c r="CC134" s="66" t="str">
        <f t="shared" si="131"/>
        <v/>
      </c>
      <c r="CD134" s="63" t="str">
        <f t="shared" si="132"/>
        <v/>
      </c>
      <c r="CE134" s="109">
        <f t="shared" si="133"/>
        <v>0</v>
      </c>
      <c r="CF134" s="109" t="str">
        <f t="shared" si="134"/>
        <v/>
      </c>
      <c r="CG134" s="109" t="str">
        <f t="shared" si="135"/>
        <v/>
      </c>
      <c r="CH134" s="109" t="str">
        <f t="shared" si="136"/>
        <v/>
      </c>
      <c r="CI134" s="109" t="str">
        <f t="shared" si="137"/>
        <v/>
      </c>
      <c r="CJ134" s="111" t="str">
        <f t="shared" si="138"/>
        <v/>
      </c>
      <c r="CK134" s="121" t="str">
        <f>IF(OR($E134="",$G134=""),"",IF(AND($E$3=6),'Marks Entry 6th'!AS133,IF(AND($E$3=7),'Marks Entry 7th'!AS133,"")))</f>
        <v/>
      </c>
      <c r="CL134" s="121" t="str">
        <f>IF(OR($E134="",$G134=""),"",IF(AND($E$3=6),'Marks Entry 6th'!AT133,IF(AND($E$3=7),'Marks Entry 7th'!AT133,"")))</f>
        <v/>
      </c>
      <c r="CM134" s="121" t="str">
        <f>IF(OR($E134="",$G134=""),"",IF(AND($E$3=6),'Marks Entry 6th'!AU133,IF(AND($E$3=7),'Marks Entry 7th'!AU133,"")))</f>
        <v/>
      </c>
      <c r="CN134" s="121" t="str">
        <f>IF(OR($E134="",$G134=""),"",IF(AND($E$3=6),'Marks Entry 6th'!AV133,IF(AND($E$3=7),'Marks Entry 7th'!AV133,"")))</f>
        <v/>
      </c>
      <c r="CO134" s="63" t="str">
        <f t="shared" si="139"/>
        <v/>
      </c>
      <c r="CP134" s="121" t="str">
        <f>IF(OR($E134="",$G134=""),"",IF(AND($E$3=6),'Marks Entry 6th'!AW133,IF(AND($E$3=7),'Marks Entry 7th'!AW133,"")))</f>
        <v/>
      </c>
      <c r="CQ134" s="121" t="str">
        <f>IF(OR($E134="",$G134=""),"",IF(AND($E$3=6),'Marks Entry 6th'!AX133,IF(AND($E$3=7),'Marks Entry 7th'!AX133,"")))</f>
        <v/>
      </c>
      <c r="CR134" s="66" t="str">
        <f t="shared" si="140"/>
        <v/>
      </c>
      <c r="CS134" s="63">
        <f t="shared" si="141"/>
        <v>0</v>
      </c>
      <c r="CT134" s="68" t="str">
        <f>IF(OR($E134="",$G134=""),"",IF(AND($E$3=6),'Marks Entry 6th'!AY133,IF(AND($E$3=7),'Marks Entry 7th'!AY133,"")))</f>
        <v/>
      </c>
      <c r="CU134" s="68" t="str">
        <f>IF(OR($E134="",$G134=""),"",IF(AND($E$3=6),'Marks Entry 6th'!AZ133,IF(AND($E$3=7),'Marks Entry 7th'!AZ133,"")))</f>
        <v/>
      </c>
      <c r="CV134" s="66" t="str">
        <f t="shared" si="142"/>
        <v/>
      </c>
      <c r="CW134" s="63" t="str">
        <f t="shared" si="143"/>
        <v/>
      </c>
      <c r="CX134" s="109">
        <f t="shared" si="144"/>
        <v>0</v>
      </c>
      <c r="CY134" s="109" t="str">
        <f t="shared" si="145"/>
        <v/>
      </c>
      <c r="CZ134" s="109" t="str">
        <f t="shared" si="146"/>
        <v/>
      </c>
      <c r="DA134" s="109" t="str">
        <f t="shared" si="147"/>
        <v/>
      </c>
      <c r="DB134" s="109" t="str">
        <f t="shared" si="148"/>
        <v/>
      </c>
      <c r="DC134" s="111" t="str">
        <f t="shared" si="149"/>
        <v/>
      </c>
      <c r="DD134" s="121" t="str">
        <f>IF(OR($E134="",$G134=""),"",IF(AND($E$3=6),'Marks Entry 6th'!BA133,IF(AND($E$3=7),'Marks Entry 7th'!BA133,"")))</f>
        <v/>
      </c>
      <c r="DE134" s="121" t="str">
        <f>IF(OR($E134="",$G134=""),"",IF(AND($E$3=6),'Marks Entry 6th'!BB133,IF(AND($E$3=7),'Marks Entry 7th'!BB133,"")))</f>
        <v/>
      </c>
      <c r="DF134" s="121" t="str">
        <f>IF(OR($E134="",$G134=""),"",IF(AND($E$3=6),'Marks Entry 6th'!BC133,IF(AND($E$3=7),'Marks Entry 7th'!BC133,"")))</f>
        <v/>
      </c>
      <c r="DG134" s="121" t="str">
        <f>IF(OR($E134="",$G134=""),"",IF(AND($E$3=6),'Marks Entry 6th'!BD133,IF(AND($E$3=7),'Marks Entry 7th'!BD133,"")))</f>
        <v/>
      </c>
      <c r="DH134" s="63" t="str">
        <f t="shared" si="150"/>
        <v/>
      </c>
      <c r="DI134" s="121" t="str">
        <f>IF(OR($E134="",$G134=""),"",IF(AND($E$3=6),'Marks Entry 6th'!BE133,IF(AND($E$3=7),'Marks Entry 7th'!BE133,"")))</f>
        <v/>
      </c>
      <c r="DJ134" s="121" t="str">
        <f>IF(OR($E134="",$G134=""),"",IF(AND($E$3=6),'Marks Entry 6th'!BF133,IF(AND($E$3=7),'Marks Entry 7th'!BF133,"")))</f>
        <v/>
      </c>
      <c r="DK134" s="66" t="str">
        <f t="shared" si="151"/>
        <v/>
      </c>
      <c r="DL134" s="63">
        <f t="shared" si="152"/>
        <v>0</v>
      </c>
      <c r="DM134" s="68" t="str">
        <f>IF(OR($E134="",$G134=""),"",IF(AND($E$3=6),'Marks Entry 6th'!BG133,IF(AND($E$3=7),'Marks Entry 7th'!BG133,"")))</f>
        <v/>
      </c>
      <c r="DN134" s="68" t="str">
        <f>IF(OR($E134="",$G134=""),"",IF(AND($E$3=6),'Marks Entry 6th'!BH133,IF(AND($E$3=7),'Marks Entry 7th'!BH133,"")))</f>
        <v/>
      </c>
      <c r="DO134" s="66" t="str">
        <f t="shared" si="153"/>
        <v/>
      </c>
      <c r="DP134" s="63" t="str">
        <f t="shared" si="154"/>
        <v/>
      </c>
      <c r="DQ134" s="109">
        <f t="shared" si="155"/>
        <v>0</v>
      </c>
      <c r="DR134" s="109" t="str">
        <f t="shared" si="156"/>
        <v/>
      </c>
      <c r="DS134" s="109" t="str">
        <f t="shared" si="157"/>
        <v/>
      </c>
      <c r="DT134" s="109" t="str">
        <f t="shared" si="158"/>
        <v/>
      </c>
      <c r="DU134" s="109" t="str">
        <f t="shared" si="159"/>
        <v/>
      </c>
      <c r="DV134" s="111" t="str">
        <f t="shared" si="160"/>
        <v/>
      </c>
      <c r="DW134" s="53" t="str">
        <f>IF(OR($E134="",$G134=""),"",IF(AND($E$3=6),'Marks Entry 6th'!BI133,IF(AND($E$3=7),'Marks Entry 7th'!BI133,"")))</f>
        <v/>
      </c>
      <c r="DX134" s="53" t="str">
        <f>IF(OR($E134="",$G134=""),"",IF(AND($E$3=6),'Marks Entry 6th'!BJ133,IF(AND($E$3=7),'Marks Entry 7th'!BJ133,"")))</f>
        <v/>
      </c>
      <c r="DY134" s="53" t="str">
        <f>IF(OR($E134="",$G134=""),"",IF(AND($E$3=6),'Marks Entry 6th'!BK133,IF(AND($E$3=7),'Marks Entry 7th'!BK133,"")))</f>
        <v/>
      </c>
      <c r="DZ134" s="53" t="str">
        <f>IF(OR($E134="",$G134=""),"",IF(AND($E$3=6),'Marks Entry 6th'!BL133,IF(AND($E$3=7),'Marks Entry 7th'!BL133,"")))</f>
        <v/>
      </c>
      <c r="EA134" s="53" t="str">
        <f>IF(OR($E134="",$G134=""),"",IF(AND($E$3=6),'Marks Entry 6th'!BM133,IF(AND($E$3=7),'Marks Entry 7th'!BM133,"")))</f>
        <v/>
      </c>
      <c r="EB134" s="122" t="str">
        <f t="shared" si="161"/>
        <v/>
      </c>
      <c r="EC134" s="123">
        <f t="shared" si="162"/>
        <v>0</v>
      </c>
      <c r="ED134" s="123" t="str">
        <f t="shared" si="163"/>
        <v/>
      </c>
      <c r="EE134" s="123" t="str">
        <f t="shared" si="164"/>
        <v/>
      </c>
      <c r="EF134" s="110" t="str">
        <f t="shared" si="165"/>
        <v/>
      </c>
      <c r="EG134" s="53" t="str">
        <f>IF(OR($E134="",$G134=""),"",IF(AND($E$3=6),'Marks Entry 6th'!BN133,IF(AND($E$3=7),'Marks Entry 7th'!BN133,"")))</f>
        <v/>
      </c>
      <c r="EH134" s="53" t="str">
        <f>IF(OR($E134="",$G134=""),"",IF(AND($E$3=6),'Marks Entry 6th'!BO133,IF(AND($E$3=7),'Marks Entry 7th'!BO133,"")))</f>
        <v/>
      </c>
      <c r="EI134" s="53" t="str">
        <f>IF(OR($E134="",$G134=""),"",IF(AND($E$3=6),'Marks Entry 6th'!BP133,IF(AND($E$3=7),'Marks Entry 7th'!BP133,"")))</f>
        <v/>
      </c>
      <c r="EJ134" s="53" t="str">
        <f>IF(OR($E134="",$G134=""),"",IF(AND($E$3=6),'Marks Entry 6th'!BQ133,IF(AND($E$3=7),'Marks Entry 7th'!BQ133,"")))</f>
        <v/>
      </c>
      <c r="EK134" s="53" t="str">
        <f>IF(OR($E134="",$G134=""),"",IF(AND($E$3=6),'Marks Entry 6th'!BR133,IF(AND($E$3=7),'Marks Entry 7th'!BR133,"")))</f>
        <v/>
      </c>
      <c r="EL134" s="122" t="str">
        <f t="shared" si="166"/>
        <v/>
      </c>
      <c r="EM134" s="123">
        <f t="shared" si="167"/>
        <v>0</v>
      </c>
      <c r="EN134" s="123" t="str">
        <f t="shared" si="168"/>
        <v/>
      </c>
      <c r="EO134" s="123" t="str">
        <f t="shared" si="169"/>
        <v/>
      </c>
      <c r="EP134" s="110" t="str">
        <f t="shared" si="170"/>
        <v/>
      </c>
      <c r="EQ134" s="53" t="str">
        <f>IF(OR($E134="",$G134=""),"",IF(AND($E$3=6),'Marks Entry 6th'!BS133,IF(AND($E$3=7),'Marks Entry 7th'!BS133,"")))</f>
        <v/>
      </c>
      <c r="ER134" s="53" t="str">
        <f>IF(OR($E134="",$G134=""),"",IF(AND($E$3=6),'Marks Entry 6th'!BT133,IF(AND($E$3=7),'Marks Entry 7th'!BT133,"")))</f>
        <v/>
      </c>
      <c r="ES134" s="53" t="str">
        <f>IF(OR($E134="",$G134=""),"",IF(AND($E$3=6),'Marks Entry 6th'!BU133,IF(AND($E$3=7),'Marks Entry 7th'!BU133,"")))</f>
        <v/>
      </c>
      <c r="ET134" s="53" t="str">
        <f>IF(OR($E134="",$G134=""),"",IF(AND($E$3=6),'Marks Entry 6th'!BV133,IF(AND($E$3=7),'Marks Entry 7th'!BV133,"")))</f>
        <v/>
      </c>
      <c r="EU134" s="53" t="str">
        <f>IF(OR($E134="",$G134=""),"",IF(AND($E$3=6),'Marks Entry 6th'!BW133,IF(AND($E$3=7),'Marks Entry 7th'!BW133,"")))</f>
        <v/>
      </c>
      <c r="EV134" s="122" t="str">
        <f t="shared" si="171"/>
        <v/>
      </c>
      <c r="EW134" s="123">
        <f t="shared" si="172"/>
        <v>0</v>
      </c>
      <c r="EX134" s="123" t="str">
        <f t="shared" si="173"/>
        <v/>
      </c>
      <c r="EY134" s="123" t="str">
        <f t="shared" si="174"/>
        <v/>
      </c>
      <c r="EZ134" s="110" t="str">
        <f t="shared" si="175"/>
        <v/>
      </c>
      <c r="FA134" s="373" t="str">
        <f>IF(OR($E134="",$G134=""),"",IF(AND('Marks Entry 6th'!BX133="",'Marks Entry 7th'!BX133=""),"",IF(AND($E$3=6),'Marks Entry 6th'!BX133,IF(AND($E$3=7),'Marks Entry 7th'!BX133,""))))</f>
        <v/>
      </c>
      <c r="FB134" s="373" t="str">
        <f>IF(OR($E134="",$G134=""),"",IF(AND('Marks Entry 6th'!BY133="",'Marks Entry 7th'!BY133=""),"",IF(AND($E$3=6),'Marks Entry 6th'!BY133,IF(AND($E$3=7),'Marks Entry 7th'!BY133,""))))</f>
        <v/>
      </c>
      <c r="FC134" s="374" t="str">
        <f t="shared" si="176"/>
        <v/>
      </c>
      <c r="FD134" s="110" t="str">
        <f t="shared" si="177"/>
        <v/>
      </c>
      <c r="FE134" s="373" t="str">
        <f>IF(OR($E134="",$G134=""),"",IF(AND('Marks Entry 6th'!BZ133="",'Marks Entry 7th'!BZ133=""),"",IF(AND($E$3=6),'Marks Entry 6th'!BZ133,IF(AND($E$3=7),'Marks Entry 7th'!BZ133,""))))</f>
        <v/>
      </c>
      <c r="FF134" s="373" t="str">
        <f>IF(OR($E134="",$G134=""),"",IF(AND('Marks Entry 6th'!CA133="",'Marks Entry 7th'!CA133=""),"",IF(AND($E$3=6),'Marks Entry 6th'!CA133,IF(AND($E$3=7),'Marks Entry 7th'!CA133,""))))</f>
        <v/>
      </c>
      <c r="FG134" s="374" t="str">
        <f t="shared" si="178"/>
        <v/>
      </c>
      <c r="FH134" s="110" t="str">
        <f t="shared" si="179"/>
        <v/>
      </c>
      <c r="FI134" s="79" t="str">
        <f t="shared" si="180"/>
        <v/>
      </c>
      <c r="FJ134" s="335" t="str">
        <f t="shared" si="181"/>
        <v/>
      </c>
      <c r="FK134" s="85" t="str">
        <f t="shared" si="182"/>
        <v/>
      </c>
      <c r="FL134" s="226" t="str">
        <f t="shared" si="183"/>
        <v/>
      </c>
      <c r="FM134" s="86" t="str">
        <f t="shared" si="184"/>
        <v/>
      </c>
      <c r="FN134" s="334" t="str">
        <f>IFERROR(IF(B134="NSO","NSO",IF(OR(D134="",G134="",F134=""),"",IF(AND(FJ134&gt;=36,'Master sheet'!$D$11="Hindi"),"कक्षा क्रमोन्नत",IF(AND(FJ134&gt;=36,'Master sheet'!$D$11="English"),"Promoted",IF(AND(FJ134&lt;36,'Master sheet'!$D$11="Hindi"),"पुनः परीक्षा","Re-Exam"))))),"")</f>
        <v/>
      </c>
      <c r="FO134" s="54" t="str">
        <f>IF(OR($E134="",$G134=""),"",IF(AND($E$3=6,'Marks Entry 6th'!CB133=""),"",IF(AND($E$3=7,'Marks Entry 7th'!CB133=""),"",IF(AND($E$3=6),'Marks Entry 6th'!CB133,IF(AND($E$3=7),'Marks Entry 7th'!CB133,"")))))</f>
        <v/>
      </c>
      <c r="FP134" s="54" t="str">
        <f>IF(OR($E134="",$G134=""),"",IF(AND($E$3=6,'Marks Entry 6th'!CC133=""),"",IF(AND($E$3=7,'Marks Entry 7th'!CC133=""),"",IF(AND($E$3=6),'Marks Entry 6th'!CC133,IF(AND($E$3=7),'Marks Entry 7th'!CC133,"")))))</f>
        <v/>
      </c>
      <c r="FQ134" s="55"/>
      <c r="FY134" s="57">
        <f>IF(AND($E$3=6),'Marks Entry 6th'!I133,IF(AND($E$3=7),'Marks Entry 7th'!I133,""))</f>
        <v>0</v>
      </c>
      <c r="FZ134" s="57">
        <f t="shared" si="185"/>
        <v>0</v>
      </c>
    </row>
    <row r="135" spans="1:182" ht="18.95" customHeight="1">
      <c r="A135" s="69">
        <v>128</v>
      </c>
      <c r="B135" s="69" t="str">
        <f>IF(OR(FY135=0,FY135=""),"",IF(AND($E$3=6),'Marks Entry 6th'!I134,IF(AND($E$3=7),'Marks Entry 7th'!I134,"")))</f>
        <v/>
      </c>
      <c r="C135" s="70" t="str">
        <f>IF(OR(B135=0,B135=""),"",IF(AND($E$3=6,'Marks Entry 6th'!B134=""),"",IF(AND($E$3=7,'Marks Entry 7th'!B134=""),"",IF(AND($E$3=6,'Marks Entry 6th'!B134),'Marks Entry 6th'!B134,IF(AND($E$3=7),'Marks Entry 7th'!B134,"")))))</f>
        <v/>
      </c>
      <c r="D135" s="70" t="str">
        <f>IF(OR(B135=0,B135=""),"",IF(AND($E$3=6,'Marks Entry 6th'!C134=""),"",IF(AND($E$3=7,'Marks Entry 7th'!C134=""),"",IF(AND($E$3=6),'Marks Entry 6th'!C134,IF(AND($E$3=7),'Marks Entry 7th'!C134,"")))))</f>
        <v/>
      </c>
      <c r="E135" s="307" t="str">
        <f>IF(OR(B135=0,B135=""),"",IF(AND($E$3=6,'Marks Entry 6th'!E134=""),"",IF(AND($E$3=7,'Marks Entry 7th'!E134=""),"",IF(AND($E$3=6),'Marks Entry 6th'!E134,IF(AND($E$3=7),'Marks Entry 7th'!E134,"")))))</f>
        <v/>
      </c>
      <c r="F135" s="70" t="str">
        <f>IF(OR(B135=0,B135=""),"",IF(AND($E$3=6,'Marks Entry 6th'!D134=""),"",IF(AND($E$3=7,'Marks Entry 7th'!D134=""),"",IF(AND($E$3=6),'Marks Entry 6th'!D134,IF(AND($E$3=7),'Marks Entry 7th'!D134,"")))))</f>
        <v/>
      </c>
      <c r="G135" s="306" t="str">
        <f>IF(OR(B135=0,B135=""),"",IF(AND($E$3=6,'Marks Entry 6th'!F134=""),"",IF(AND($E$3=7,'Marks Entry 7th'!F134=""),"",IF(AND($E$3=6),UPPER('Marks Entry 6th'!F134),IF(AND($E$3=7),UPPER('Marks Entry 7th'!F134),"")))))</f>
        <v/>
      </c>
      <c r="H135" s="306" t="str">
        <f>IF(OR(B135=0,B135=""),"",IF(AND($E$3=6,'Marks Entry 6th'!G134=""),"",IF(AND($E$3=7,'Marks Entry 7th'!G134=""),"",IF(AND($E$3=6),UPPER('Marks Entry 6th'!G134),IF(AND($E$3=7),UPPER('Marks Entry 7th'!G134),"")))))</f>
        <v/>
      </c>
      <c r="I135" s="306" t="str">
        <f>IF(OR(B135=0,B135=""),"",IF(AND($E$3=6,'Marks Entry 6th'!H134=""),"",IF(AND($E$3=7,'Marks Entry 7th'!H134=""),"",IF(AND($E$3=6),UPPER('Marks Entry 6th'!H134),IF(AND($E$3=7),UPPER('Marks Entry 7th'!H134),"")))))</f>
        <v/>
      </c>
      <c r="J135" s="65" t="str">
        <f>IF(OR(B135=0,B135=""),"",IF(AND($E$3=6,'Marks Entry 6th'!J134=""),"",IF(AND($E$3=7,'Marks Entry 7th'!J134=""),"",IF(AND($E$3=6),'Marks Entry 6th'!J134,IF(AND($E$3=7),'Marks Entry 7th'!J134,"")))))</f>
        <v/>
      </c>
      <c r="K135" s="65" t="str">
        <f>IF(OR(B135=0,B135=""),"",IF(AND($E$3=6,'Marks Entry 6th'!K134=""),"",IF(AND($E$3=7,'Marks Entry 7th'!K134=""),"",IF(AND($E$3=6),'Marks Entry 6th'!K134,IF(AND($E$3=7),'Marks Entry 7th'!K134,"")))))</f>
        <v/>
      </c>
      <c r="L135" s="121" t="str">
        <f>IF(OR($E135="",$G135=""),"",IF(AND($E$3=6),'Marks Entry 6th'!L134,IF(AND($E$3=7),'Marks Entry 7th'!L134,"")))</f>
        <v/>
      </c>
      <c r="M135" s="121" t="str">
        <f>IF(OR($E135="",$G135=""),"",IF(AND($E$3=6),'Marks Entry 6th'!M134,IF(AND($E$3=7),'Marks Entry 7th'!M134,"")))</f>
        <v/>
      </c>
      <c r="N135" s="121" t="str">
        <f>IF(OR($E135="",$G135=""),"",IF(AND($E$3=6),'Marks Entry 6th'!N134,IF(AND($E$3=7),'Marks Entry 7th'!N134,"")))</f>
        <v/>
      </c>
      <c r="O135" s="121" t="str">
        <f>IF(OR($E135="",$G135=""),"",IF(AND($E$3=6),'Marks Entry 6th'!O134,IF(AND($E$3=7),'Marks Entry 7th'!O134,"")))</f>
        <v/>
      </c>
      <c r="P135" s="63" t="str">
        <f t="shared" si="95"/>
        <v/>
      </c>
      <c r="Q135" s="121" t="str">
        <f>IF(OR($E135="",$G135=""),"",IF(AND($E$3=6),'Marks Entry 6th'!P134,IF(AND($E$3=7),'Marks Entry 7th'!P134,"")))</f>
        <v/>
      </c>
      <c r="R135" s="121" t="str">
        <f>IF(OR($E135="",$G135=""),"",IF(AND($E$3=6),'Marks Entry 6th'!Q134,IF(AND($E$3=7),'Marks Entry 7th'!Q134,"")))</f>
        <v/>
      </c>
      <c r="S135" s="66" t="str">
        <f t="shared" si="96"/>
        <v/>
      </c>
      <c r="T135" s="63">
        <f t="shared" si="97"/>
        <v>0</v>
      </c>
      <c r="U135" s="68" t="str">
        <f>IF(OR($E135="",$G135=""),"",IF(AND($E$3=6),'Marks Entry 6th'!R134,IF(AND($E$3=7),'Marks Entry 7th'!R134,"")))</f>
        <v/>
      </c>
      <c r="V135" s="68" t="str">
        <f>IF(OR($E135="",$G135=""),"",IF(AND($E$3=6),'Marks Entry 6th'!S134,IF(AND($E$3=7),'Marks Entry 7th'!S134,"")))</f>
        <v/>
      </c>
      <c r="W135" s="67" t="str">
        <f t="shared" si="98"/>
        <v/>
      </c>
      <c r="X135" s="63" t="str">
        <f t="shared" si="99"/>
        <v/>
      </c>
      <c r="Y135" s="109">
        <f t="shared" si="100"/>
        <v>0</v>
      </c>
      <c r="Z135" s="109" t="str">
        <f t="shared" si="101"/>
        <v/>
      </c>
      <c r="AA135" s="109" t="str">
        <f t="shared" si="102"/>
        <v/>
      </c>
      <c r="AB135" s="109" t="str">
        <f t="shared" si="103"/>
        <v/>
      </c>
      <c r="AC135" s="109" t="str">
        <f t="shared" si="104"/>
        <v/>
      </c>
      <c r="AD135" s="111" t="str">
        <f t="shared" si="105"/>
        <v/>
      </c>
      <c r="AE135" s="121" t="str">
        <f>IF(OR($E135="",$G135=""),"",IF(AND($E$3=6),'Marks Entry 6th'!T134,IF(AND($E$3=7),'Marks Entry 7th'!T134,"")))</f>
        <v/>
      </c>
      <c r="AF135" s="121" t="str">
        <f>IF(OR($E135="",$G135=""),"",IF(AND($E$3=6),'Marks Entry 6th'!U134,IF(AND($E$3=7),'Marks Entry 7th'!U134,"")))</f>
        <v/>
      </c>
      <c r="AG135" s="121" t="str">
        <f>IF(OR($E135="",$G135=""),"",IF(AND($E$3=6),'Marks Entry 6th'!V134,IF(AND($E$3=7),'Marks Entry 7th'!V134,"")))</f>
        <v/>
      </c>
      <c r="AH135" s="121" t="str">
        <f>IF(OR($E135="",$G135=""),"",IF(AND($E$3=6),'Marks Entry 6th'!W134,IF(AND($E$3=7),'Marks Entry 7th'!W134,"")))</f>
        <v/>
      </c>
      <c r="AI135" s="63" t="str">
        <f t="shared" si="106"/>
        <v/>
      </c>
      <c r="AJ135" s="121" t="str">
        <f>IF(OR($E135="",$G135=""),"",IF(AND($E$3=6),'Marks Entry 6th'!X134,IF(AND($E$3=7),'Marks Entry 7th'!X134,"")))</f>
        <v/>
      </c>
      <c r="AK135" s="121" t="str">
        <f>IF(OR($E135="",$G135=""),"",IF(AND($E$3=6),'Marks Entry 6th'!Y134,IF(AND($E$3=7),'Marks Entry 7th'!Y134,"")))</f>
        <v/>
      </c>
      <c r="AL135" s="66" t="str">
        <f t="shared" si="107"/>
        <v/>
      </c>
      <c r="AM135" s="63">
        <f t="shared" si="108"/>
        <v>0</v>
      </c>
      <c r="AN135" s="68" t="str">
        <f>IF(OR($E135="",$G135=""),"",IF(AND($E$3=6),'Marks Entry 6th'!Z134,IF(AND($E$3=7),'Marks Entry 7th'!Z134,"")))</f>
        <v/>
      </c>
      <c r="AO135" s="68" t="str">
        <f>IF(OR($E135="",$G135=""),"",IF(AND($E$3=6),'Marks Entry 6th'!AA134,IF(AND($E$3=7),'Marks Entry 7th'!AA134,"")))</f>
        <v/>
      </c>
      <c r="AP135" s="66" t="str">
        <f t="shared" si="109"/>
        <v/>
      </c>
      <c r="AQ135" s="63" t="str">
        <f t="shared" si="110"/>
        <v/>
      </c>
      <c r="AR135" s="109">
        <f t="shared" si="111"/>
        <v>0</v>
      </c>
      <c r="AS135" s="109" t="str">
        <f t="shared" si="112"/>
        <v/>
      </c>
      <c r="AT135" s="109" t="str">
        <f t="shared" si="113"/>
        <v/>
      </c>
      <c r="AU135" s="109" t="str">
        <f t="shared" si="114"/>
        <v/>
      </c>
      <c r="AV135" s="109" t="str">
        <f t="shared" si="115"/>
        <v/>
      </c>
      <c r="AW135" s="111" t="str">
        <f t="shared" si="116"/>
        <v/>
      </c>
      <c r="AX135" s="314" t="str">
        <f>IF(OR($E135="",$G135=""),"",IF(AND($E$3=6),'Marks Entry 6th'!AB134,IF(AND($E$3=7),'Marks Entry 7th'!AB134,"")))</f>
        <v/>
      </c>
      <c r="AY135" s="121" t="str">
        <f>IF(OR($E135="",$G135=""),"",IF(AND($E$3=6),'Marks Entry 6th'!AC134,IF(AND($E$3=7),'Marks Entry 7th'!AC134,"")))</f>
        <v/>
      </c>
      <c r="AZ135" s="121" t="str">
        <f>IF(OR($E135="",$G135=""),"",IF(AND($E$3=6),'Marks Entry 6th'!AD134,IF(AND($E$3=7),'Marks Entry 7th'!AD134,"")))</f>
        <v/>
      </c>
      <c r="BA135" s="121" t="str">
        <f>IF(OR($E135="",$G135=""),"",IF(AND($E$3=6),'Marks Entry 6th'!AE134,IF(AND($E$3=7),'Marks Entry 7th'!AE134,"")))</f>
        <v/>
      </c>
      <c r="BB135" s="121" t="str">
        <f>IF(OR($E135="",$G135=""),"",IF(AND($E$3=6),'Marks Entry 6th'!AF134,IF(AND($E$3=7),'Marks Entry 7th'!AF134,"")))</f>
        <v/>
      </c>
      <c r="BC135" s="63" t="str">
        <f t="shared" si="117"/>
        <v/>
      </c>
      <c r="BD135" s="121" t="str">
        <f>IF(OR($E135="",$G135=""),"",IF(AND($E$3=6),'Marks Entry 6th'!AG134,IF(AND($E$3=7),'Marks Entry 7th'!AG134,"")))</f>
        <v/>
      </c>
      <c r="BE135" s="121" t="str">
        <f>IF(OR($E135="",$G135=""),"",IF(AND($E$3=6),'Marks Entry 6th'!AH134,IF(AND($E$3=7),'Marks Entry 7th'!AH134,"")))</f>
        <v/>
      </c>
      <c r="BF135" s="66" t="str">
        <f t="shared" si="118"/>
        <v/>
      </c>
      <c r="BG135" s="63">
        <f t="shared" si="119"/>
        <v>0</v>
      </c>
      <c r="BH135" s="68" t="str">
        <f>IF(OR($E135="",$G135=""),"",IF(AND($E$3=6),'Marks Entry 6th'!AI134,IF(AND($E$3=7),'Marks Entry 7th'!AI134,"")))</f>
        <v/>
      </c>
      <c r="BI135" s="68" t="str">
        <f>IF(OR($E135="",$G135=""),"",IF(AND($E$3=6),'Marks Entry 6th'!AJ134,IF(AND($E$3=7),'Marks Entry 7th'!AJ134,"")))</f>
        <v/>
      </c>
      <c r="BJ135" s="66" t="str">
        <f t="shared" si="120"/>
        <v/>
      </c>
      <c r="BK135" s="63" t="str">
        <f t="shared" si="121"/>
        <v/>
      </c>
      <c r="BL135" s="109">
        <f t="shared" si="122"/>
        <v>0</v>
      </c>
      <c r="BM135" s="109" t="str">
        <f t="shared" si="123"/>
        <v/>
      </c>
      <c r="BN135" s="109" t="str">
        <f t="shared" si="124"/>
        <v/>
      </c>
      <c r="BO135" s="109" t="str">
        <f t="shared" si="125"/>
        <v/>
      </c>
      <c r="BP135" s="109" t="str">
        <f t="shared" si="126"/>
        <v/>
      </c>
      <c r="BQ135" s="111" t="str">
        <f t="shared" si="127"/>
        <v/>
      </c>
      <c r="BR135" s="121" t="str">
        <f>IF(OR($E135="",$G135=""),"",IF(AND($E$3=6),'Marks Entry 6th'!AK134,IF(AND($E$3=7),'Marks Entry 7th'!AK134,"")))</f>
        <v/>
      </c>
      <c r="BS135" s="121" t="str">
        <f>IF(OR($E135="",$G135=""),"",IF(AND($E$3=6),'Marks Entry 6th'!AL134,IF(AND($E$3=7),'Marks Entry 7th'!AL134,"")))</f>
        <v/>
      </c>
      <c r="BT135" s="121" t="str">
        <f>IF(OR($E135="",$G135=""),"",IF(AND($E$3=6),'Marks Entry 6th'!AM134,IF(AND($E$3=7),'Marks Entry 7th'!AM134,"")))</f>
        <v/>
      </c>
      <c r="BU135" s="121" t="str">
        <f>IF(OR($E135="",$G135=""),"",IF(AND($E$3=6),'Marks Entry 6th'!AN134,IF(AND($E$3=7),'Marks Entry 7th'!AN134,"")))</f>
        <v/>
      </c>
      <c r="BV135" s="63" t="str">
        <f t="shared" si="128"/>
        <v/>
      </c>
      <c r="BW135" s="121" t="str">
        <f>IF(OR($E135="",$G135=""),"",IF(AND($E$3=6),'Marks Entry 6th'!AO134,IF(AND($E$3=7),'Marks Entry 7th'!AO134,"")))</f>
        <v/>
      </c>
      <c r="BX135" s="121" t="str">
        <f>IF(OR($E135="",$G135=""),"",IF(AND($E$3=6),'Marks Entry 6th'!AP134,IF(AND($E$3=7),'Marks Entry 7th'!AP134,"")))</f>
        <v/>
      </c>
      <c r="BY135" s="66" t="str">
        <f t="shared" si="129"/>
        <v/>
      </c>
      <c r="BZ135" s="63">
        <f t="shared" si="130"/>
        <v>0</v>
      </c>
      <c r="CA135" s="68" t="str">
        <f>IF(OR($E135="",$G135=""),"",IF(AND($E$3=6),'Marks Entry 6th'!AQ134,IF(AND($E$3=7),'Marks Entry 7th'!AQ134,"")))</f>
        <v/>
      </c>
      <c r="CB135" s="68" t="str">
        <f>IF(OR($E135="",$G135=""),"",IF(AND($E$3=6),'Marks Entry 6th'!AR134,IF(AND($E$3=7),'Marks Entry 7th'!AR134,"")))</f>
        <v/>
      </c>
      <c r="CC135" s="66" t="str">
        <f t="shared" si="131"/>
        <v/>
      </c>
      <c r="CD135" s="63" t="str">
        <f t="shared" si="132"/>
        <v/>
      </c>
      <c r="CE135" s="109">
        <f t="shared" si="133"/>
        <v>0</v>
      </c>
      <c r="CF135" s="109" t="str">
        <f t="shared" si="134"/>
        <v/>
      </c>
      <c r="CG135" s="109" t="str">
        <f t="shared" si="135"/>
        <v/>
      </c>
      <c r="CH135" s="109" t="str">
        <f t="shared" si="136"/>
        <v/>
      </c>
      <c r="CI135" s="109" t="str">
        <f t="shared" si="137"/>
        <v/>
      </c>
      <c r="CJ135" s="111" t="str">
        <f t="shared" si="138"/>
        <v/>
      </c>
      <c r="CK135" s="121" t="str">
        <f>IF(OR($E135="",$G135=""),"",IF(AND($E$3=6),'Marks Entry 6th'!AS134,IF(AND($E$3=7),'Marks Entry 7th'!AS134,"")))</f>
        <v/>
      </c>
      <c r="CL135" s="121" t="str">
        <f>IF(OR($E135="",$G135=""),"",IF(AND($E$3=6),'Marks Entry 6th'!AT134,IF(AND($E$3=7),'Marks Entry 7th'!AT134,"")))</f>
        <v/>
      </c>
      <c r="CM135" s="121" t="str">
        <f>IF(OR($E135="",$G135=""),"",IF(AND($E$3=6),'Marks Entry 6th'!AU134,IF(AND($E$3=7),'Marks Entry 7th'!AU134,"")))</f>
        <v/>
      </c>
      <c r="CN135" s="121" t="str">
        <f>IF(OR($E135="",$G135=""),"",IF(AND($E$3=6),'Marks Entry 6th'!AV134,IF(AND($E$3=7),'Marks Entry 7th'!AV134,"")))</f>
        <v/>
      </c>
      <c r="CO135" s="63" t="str">
        <f t="shared" si="139"/>
        <v/>
      </c>
      <c r="CP135" s="121" t="str">
        <f>IF(OR($E135="",$G135=""),"",IF(AND($E$3=6),'Marks Entry 6th'!AW134,IF(AND($E$3=7),'Marks Entry 7th'!AW134,"")))</f>
        <v/>
      </c>
      <c r="CQ135" s="121" t="str">
        <f>IF(OR($E135="",$G135=""),"",IF(AND($E$3=6),'Marks Entry 6th'!AX134,IF(AND($E$3=7),'Marks Entry 7th'!AX134,"")))</f>
        <v/>
      </c>
      <c r="CR135" s="66" t="str">
        <f t="shared" si="140"/>
        <v/>
      </c>
      <c r="CS135" s="63">
        <f t="shared" si="141"/>
        <v>0</v>
      </c>
      <c r="CT135" s="68" t="str">
        <f>IF(OR($E135="",$G135=""),"",IF(AND($E$3=6),'Marks Entry 6th'!AY134,IF(AND($E$3=7),'Marks Entry 7th'!AY134,"")))</f>
        <v/>
      </c>
      <c r="CU135" s="68" t="str">
        <f>IF(OR($E135="",$G135=""),"",IF(AND($E$3=6),'Marks Entry 6th'!AZ134,IF(AND($E$3=7),'Marks Entry 7th'!AZ134,"")))</f>
        <v/>
      </c>
      <c r="CV135" s="66" t="str">
        <f t="shared" si="142"/>
        <v/>
      </c>
      <c r="CW135" s="63" t="str">
        <f t="shared" si="143"/>
        <v/>
      </c>
      <c r="CX135" s="109">
        <f t="shared" si="144"/>
        <v>0</v>
      </c>
      <c r="CY135" s="109" t="str">
        <f t="shared" si="145"/>
        <v/>
      </c>
      <c r="CZ135" s="109" t="str">
        <f t="shared" si="146"/>
        <v/>
      </c>
      <c r="DA135" s="109" t="str">
        <f t="shared" si="147"/>
        <v/>
      </c>
      <c r="DB135" s="109" t="str">
        <f t="shared" si="148"/>
        <v/>
      </c>
      <c r="DC135" s="111" t="str">
        <f t="shared" si="149"/>
        <v/>
      </c>
      <c r="DD135" s="121" t="str">
        <f>IF(OR($E135="",$G135=""),"",IF(AND($E$3=6),'Marks Entry 6th'!BA134,IF(AND($E$3=7),'Marks Entry 7th'!BA134,"")))</f>
        <v/>
      </c>
      <c r="DE135" s="121" t="str">
        <f>IF(OR($E135="",$G135=""),"",IF(AND($E$3=6),'Marks Entry 6th'!BB134,IF(AND($E$3=7),'Marks Entry 7th'!BB134,"")))</f>
        <v/>
      </c>
      <c r="DF135" s="121" t="str">
        <f>IF(OR($E135="",$G135=""),"",IF(AND($E$3=6),'Marks Entry 6th'!BC134,IF(AND($E$3=7),'Marks Entry 7th'!BC134,"")))</f>
        <v/>
      </c>
      <c r="DG135" s="121" t="str">
        <f>IF(OR($E135="",$G135=""),"",IF(AND($E$3=6),'Marks Entry 6th'!BD134,IF(AND($E$3=7),'Marks Entry 7th'!BD134,"")))</f>
        <v/>
      </c>
      <c r="DH135" s="63" t="str">
        <f t="shared" si="150"/>
        <v/>
      </c>
      <c r="DI135" s="121" t="str">
        <f>IF(OR($E135="",$G135=""),"",IF(AND($E$3=6),'Marks Entry 6th'!BE134,IF(AND($E$3=7),'Marks Entry 7th'!BE134,"")))</f>
        <v/>
      </c>
      <c r="DJ135" s="121" t="str">
        <f>IF(OR($E135="",$G135=""),"",IF(AND($E$3=6),'Marks Entry 6th'!BF134,IF(AND($E$3=7),'Marks Entry 7th'!BF134,"")))</f>
        <v/>
      </c>
      <c r="DK135" s="66" t="str">
        <f t="shared" si="151"/>
        <v/>
      </c>
      <c r="DL135" s="63">
        <f t="shared" si="152"/>
        <v>0</v>
      </c>
      <c r="DM135" s="68" t="str">
        <f>IF(OR($E135="",$G135=""),"",IF(AND($E$3=6),'Marks Entry 6th'!BG134,IF(AND($E$3=7),'Marks Entry 7th'!BG134,"")))</f>
        <v/>
      </c>
      <c r="DN135" s="68" t="str">
        <f>IF(OR($E135="",$G135=""),"",IF(AND($E$3=6),'Marks Entry 6th'!BH134,IF(AND($E$3=7),'Marks Entry 7th'!BH134,"")))</f>
        <v/>
      </c>
      <c r="DO135" s="66" t="str">
        <f t="shared" si="153"/>
        <v/>
      </c>
      <c r="DP135" s="63" t="str">
        <f t="shared" si="154"/>
        <v/>
      </c>
      <c r="DQ135" s="109">
        <f t="shared" si="155"/>
        <v>0</v>
      </c>
      <c r="DR135" s="109" t="str">
        <f t="shared" si="156"/>
        <v/>
      </c>
      <c r="DS135" s="109" t="str">
        <f t="shared" si="157"/>
        <v/>
      </c>
      <c r="DT135" s="109" t="str">
        <f t="shared" si="158"/>
        <v/>
      </c>
      <c r="DU135" s="109" t="str">
        <f t="shared" si="159"/>
        <v/>
      </c>
      <c r="DV135" s="111" t="str">
        <f t="shared" si="160"/>
        <v/>
      </c>
      <c r="DW135" s="53" t="str">
        <f>IF(OR($E135="",$G135=""),"",IF(AND($E$3=6),'Marks Entry 6th'!BI134,IF(AND($E$3=7),'Marks Entry 7th'!BI134,"")))</f>
        <v/>
      </c>
      <c r="DX135" s="53" t="str">
        <f>IF(OR($E135="",$G135=""),"",IF(AND($E$3=6),'Marks Entry 6th'!BJ134,IF(AND($E$3=7),'Marks Entry 7th'!BJ134,"")))</f>
        <v/>
      </c>
      <c r="DY135" s="53" t="str">
        <f>IF(OR($E135="",$G135=""),"",IF(AND($E$3=6),'Marks Entry 6th'!BK134,IF(AND($E$3=7),'Marks Entry 7th'!BK134,"")))</f>
        <v/>
      </c>
      <c r="DZ135" s="53" t="str">
        <f>IF(OR($E135="",$G135=""),"",IF(AND($E$3=6),'Marks Entry 6th'!BL134,IF(AND($E$3=7),'Marks Entry 7th'!BL134,"")))</f>
        <v/>
      </c>
      <c r="EA135" s="53" t="str">
        <f>IF(OR($E135="",$G135=""),"",IF(AND($E$3=6),'Marks Entry 6th'!BM134,IF(AND($E$3=7),'Marks Entry 7th'!BM134,"")))</f>
        <v/>
      </c>
      <c r="EB135" s="122" t="str">
        <f t="shared" si="161"/>
        <v/>
      </c>
      <c r="EC135" s="123">
        <f t="shared" si="162"/>
        <v>0</v>
      </c>
      <c r="ED135" s="123" t="str">
        <f t="shared" si="163"/>
        <v/>
      </c>
      <c r="EE135" s="123" t="str">
        <f t="shared" si="164"/>
        <v/>
      </c>
      <c r="EF135" s="110" t="str">
        <f t="shared" si="165"/>
        <v/>
      </c>
      <c r="EG135" s="53" t="str">
        <f>IF(OR($E135="",$G135=""),"",IF(AND($E$3=6),'Marks Entry 6th'!BN134,IF(AND($E$3=7),'Marks Entry 7th'!BN134,"")))</f>
        <v/>
      </c>
      <c r="EH135" s="53" t="str">
        <f>IF(OR($E135="",$G135=""),"",IF(AND($E$3=6),'Marks Entry 6th'!BO134,IF(AND($E$3=7),'Marks Entry 7th'!BO134,"")))</f>
        <v/>
      </c>
      <c r="EI135" s="53" t="str">
        <f>IF(OR($E135="",$G135=""),"",IF(AND($E$3=6),'Marks Entry 6th'!BP134,IF(AND($E$3=7),'Marks Entry 7th'!BP134,"")))</f>
        <v/>
      </c>
      <c r="EJ135" s="53" t="str">
        <f>IF(OR($E135="",$G135=""),"",IF(AND($E$3=6),'Marks Entry 6th'!BQ134,IF(AND($E$3=7),'Marks Entry 7th'!BQ134,"")))</f>
        <v/>
      </c>
      <c r="EK135" s="53" t="str">
        <f>IF(OR($E135="",$G135=""),"",IF(AND($E$3=6),'Marks Entry 6th'!BR134,IF(AND($E$3=7),'Marks Entry 7th'!BR134,"")))</f>
        <v/>
      </c>
      <c r="EL135" s="122" t="str">
        <f t="shared" si="166"/>
        <v/>
      </c>
      <c r="EM135" s="123">
        <f t="shared" si="167"/>
        <v>0</v>
      </c>
      <c r="EN135" s="123" t="str">
        <f t="shared" si="168"/>
        <v/>
      </c>
      <c r="EO135" s="123" t="str">
        <f t="shared" si="169"/>
        <v/>
      </c>
      <c r="EP135" s="110" t="str">
        <f t="shared" si="170"/>
        <v/>
      </c>
      <c r="EQ135" s="53" t="str">
        <f>IF(OR($E135="",$G135=""),"",IF(AND($E$3=6),'Marks Entry 6th'!BS134,IF(AND($E$3=7),'Marks Entry 7th'!BS134,"")))</f>
        <v/>
      </c>
      <c r="ER135" s="53" t="str">
        <f>IF(OR($E135="",$G135=""),"",IF(AND($E$3=6),'Marks Entry 6th'!BT134,IF(AND($E$3=7),'Marks Entry 7th'!BT134,"")))</f>
        <v/>
      </c>
      <c r="ES135" s="53" t="str">
        <f>IF(OR($E135="",$G135=""),"",IF(AND($E$3=6),'Marks Entry 6th'!BU134,IF(AND($E$3=7),'Marks Entry 7th'!BU134,"")))</f>
        <v/>
      </c>
      <c r="ET135" s="53" t="str">
        <f>IF(OR($E135="",$G135=""),"",IF(AND($E$3=6),'Marks Entry 6th'!BV134,IF(AND($E$3=7),'Marks Entry 7th'!BV134,"")))</f>
        <v/>
      </c>
      <c r="EU135" s="53" t="str">
        <f>IF(OR($E135="",$G135=""),"",IF(AND($E$3=6),'Marks Entry 6th'!BW134,IF(AND($E$3=7),'Marks Entry 7th'!BW134,"")))</f>
        <v/>
      </c>
      <c r="EV135" s="122" t="str">
        <f t="shared" si="171"/>
        <v/>
      </c>
      <c r="EW135" s="123">
        <f t="shared" si="172"/>
        <v>0</v>
      </c>
      <c r="EX135" s="123" t="str">
        <f t="shared" si="173"/>
        <v/>
      </c>
      <c r="EY135" s="123" t="str">
        <f t="shared" si="174"/>
        <v/>
      </c>
      <c r="EZ135" s="110" t="str">
        <f t="shared" si="175"/>
        <v/>
      </c>
      <c r="FA135" s="373" t="str">
        <f>IF(OR($E135="",$G135=""),"",IF(AND('Marks Entry 6th'!BX134="",'Marks Entry 7th'!BX134=""),"",IF(AND($E$3=6),'Marks Entry 6th'!BX134,IF(AND($E$3=7),'Marks Entry 7th'!BX134,""))))</f>
        <v/>
      </c>
      <c r="FB135" s="373" t="str">
        <f>IF(OR($E135="",$G135=""),"",IF(AND('Marks Entry 6th'!BY134="",'Marks Entry 7th'!BY134=""),"",IF(AND($E$3=6),'Marks Entry 6th'!BY134,IF(AND($E$3=7),'Marks Entry 7th'!BY134,""))))</f>
        <v/>
      </c>
      <c r="FC135" s="374" t="str">
        <f t="shared" si="176"/>
        <v/>
      </c>
      <c r="FD135" s="110" t="str">
        <f t="shared" si="177"/>
        <v/>
      </c>
      <c r="FE135" s="373" t="str">
        <f>IF(OR($E135="",$G135=""),"",IF(AND('Marks Entry 6th'!BZ134="",'Marks Entry 7th'!BZ134=""),"",IF(AND($E$3=6),'Marks Entry 6th'!BZ134,IF(AND($E$3=7),'Marks Entry 7th'!BZ134,""))))</f>
        <v/>
      </c>
      <c r="FF135" s="373" t="str">
        <f>IF(OR($E135="",$G135=""),"",IF(AND('Marks Entry 6th'!CA134="",'Marks Entry 7th'!CA134=""),"",IF(AND($E$3=6),'Marks Entry 6th'!CA134,IF(AND($E$3=7),'Marks Entry 7th'!CA134,""))))</f>
        <v/>
      </c>
      <c r="FG135" s="374" t="str">
        <f t="shared" si="178"/>
        <v/>
      </c>
      <c r="FH135" s="110" t="str">
        <f t="shared" si="179"/>
        <v/>
      </c>
      <c r="FI135" s="79" t="str">
        <f t="shared" si="180"/>
        <v/>
      </c>
      <c r="FJ135" s="335" t="str">
        <f t="shared" si="181"/>
        <v/>
      </c>
      <c r="FK135" s="85" t="str">
        <f t="shared" si="182"/>
        <v/>
      </c>
      <c r="FL135" s="226" t="str">
        <f t="shared" si="183"/>
        <v/>
      </c>
      <c r="FM135" s="86" t="str">
        <f t="shared" si="184"/>
        <v/>
      </c>
      <c r="FN135" s="334" t="str">
        <f>IFERROR(IF(B135="NSO","NSO",IF(OR(D135="",G135="",F135=""),"",IF(AND(FJ135&gt;=36,'Master sheet'!$D$11="Hindi"),"कक्षा क्रमोन्नत",IF(AND(FJ135&gt;=36,'Master sheet'!$D$11="English"),"Promoted",IF(AND(FJ135&lt;36,'Master sheet'!$D$11="Hindi"),"पुनः परीक्षा","Re-Exam"))))),"")</f>
        <v/>
      </c>
      <c r="FO135" s="54" t="str">
        <f>IF(OR($E135="",$G135=""),"",IF(AND($E$3=6,'Marks Entry 6th'!CB134=""),"",IF(AND($E$3=7,'Marks Entry 7th'!CB134=""),"",IF(AND($E$3=6),'Marks Entry 6th'!CB134,IF(AND($E$3=7),'Marks Entry 7th'!CB134,"")))))</f>
        <v/>
      </c>
      <c r="FP135" s="54" t="str">
        <f>IF(OR($E135="",$G135=""),"",IF(AND($E$3=6,'Marks Entry 6th'!CC134=""),"",IF(AND($E$3=7,'Marks Entry 7th'!CC134=""),"",IF(AND($E$3=6),'Marks Entry 6th'!CC134,IF(AND($E$3=7),'Marks Entry 7th'!CC134,"")))))</f>
        <v/>
      </c>
      <c r="FQ135" s="55"/>
      <c r="FY135" s="57">
        <f>IF(AND($E$3=6),'Marks Entry 6th'!I134,IF(AND($E$3=7),'Marks Entry 7th'!I134,""))</f>
        <v>0</v>
      </c>
      <c r="FZ135" s="57">
        <f t="shared" si="185"/>
        <v>0</v>
      </c>
    </row>
    <row r="136" spans="1:182" ht="18.95" customHeight="1">
      <c r="A136" s="69">
        <v>129</v>
      </c>
      <c r="B136" s="69" t="str">
        <f>IF(OR(FY136=0,FY136=""),"",IF(AND($E$3=6),'Marks Entry 6th'!I135,IF(AND($E$3=7),'Marks Entry 7th'!I135,"")))</f>
        <v/>
      </c>
      <c r="C136" s="70" t="str">
        <f>IF(OR(B136=0,B136=""),"",IF(AND($E$3=6,'Marks Entry 6th'!B135=""),"",IF(AND($E$3=7,'Marks Entry 7th'!B135=""),"",IF(AND($E$3=6,'Marks Entry 6th'!B135),'Marks Entry 6th'!B135,IF(AND($E$3=7),'Marks Entry 7th'!B135,"")))))</f>
        <v/>
      </c>
      <c r="D136" s="70" t="str">
        <f>IF(OR(B136=0,B136=""),"",IF(AND($E$3=6,'Marks Entry 6th'!C135=""),"",IF(AND($E$3=7,'Marks Entry 7th'!C135=""),"",IF(AND($E$3=6),'Marks Entry 6th'!C135,IF(AND($E$3=7),'Marks Entry 7th'!C135,"")))))</f>
        <v/>
      </c>
      <c r="E136" s="307" t="str">
        <f>IF(OR(B136=0,B136=""),"",IF(AND($E$3=6,'Marks Entry 6th'!E135=""),"",IF(AND($E$3=7,'Marks Entry 7th'!E135=""),"",IF(AND($E$3=6),'Marks Entry 6th'!E135,IF(AND($E$3=7),'Marks Entry 7th'!E135,"")))))</f>
        <v/>
      </c>
      <c r="F136" s="70" t="str">
        <f>IF(OR(B136=0,B136=""),"",IF(AND($E$3=6,'Marks Entry 6th'!D135=""),"",IF(AND($E$3=7,'Marks Entry 7th'!D135=""),"",IF(AND($E$3=6),'Marks Entry 6th'!D135,IF(AND($E$3=7),'Marks Entry 7th'!D135,"")))))</f>
        <v/>
      </c>
      <c r="G136" s="306" t="str">
        <f>IF(OR(B136=0,B136=""),"",IF(AND($E$3=6,'Marks Entry 6th'!F135=""),"",IF(AND($E$3=7,'Marks Entry 7th'!F135=""),"",IF(AND($E$3=6),UPPER('Marks Entry 6th'!F135),IF(AND($E$3=7),UPPER('Marks Entry 7th'!F135),"")))))</f>
        <v/>
      </c>
      <c r="H136" s="306" t="str">
        <f>IF(OR(B136=0,B136=""),"",IF(AND($E$3=6,'Marks Entry 6th'!G135=""),"",IF(AND($E$3=7,'Marks Entry 7th'!G135=""),"",IF(AND($E$3=6),UPPER('Marks Entry 6th'!G135),IF(AND($E$3=7),UPPER('Marks Entry 7th'!G135),"")))))</f>
        <v/>
      </c>
      <c r="I136" s="306" t="str">
        <f>IF(OR(B136=0,B136=""),"",IF(AND($E$3=6,'Marks Entry 6th'!H135=""),"",IF(AND($E$3=7,'Marks Entry 7th'!H135=""),"",IF(AND($E$3=6),UPPER('Marks Entry 6th'!H135),IF(AND($E$3=7),UPPER('Marks Entry 7th'!H135),"")))))</f>
        <v/>
      </c>
      <c r="J136" s="65" t="str">
        <f>IF(OR(B136=0,B136=""),"",IF(AND($E$3=6,'Marks Entry 6th'!J135=""),"",IF(AND($E$3=7,'Marks Entry 7th'!J135=""),"",IF(AND($E$3=6),'Marks Entry 6th'!J135,IF(AND($E$3=7),'Marks Entry 7th'!J135,"")))))</f>
        <v/>
      </c>
      <c r="K136" s="65" t="str">
        <f>IF(OR(B136=0,B136=""),"",IF(AND($E$3=6,'Marks Entry 6th'!K135=""),"",IF(AND($E$3=7,'Marks Entry 7th'!K135=""),"",IF(AND($E$3=6),'Marks Entry 6th'!K135,IF(AND($E$3=7),'Marks Entry 7th'!K135,"")))))</f>
        <v/>
      </c>
      <c r="L136" s="121" t="str">
        <f>IF(OR($E136="",$G136=""),"",IF(AND($E$3=6),'Marks Entry 6th'!L135,IF(AND($E$3=7),'Marks Entry 7th'!L135,"")))</f>
        <v/>
      </c>
      <c r="M136" s="121" t="str">
        <f>IF(OR($E136="",$G136=""),"",IF(AND($E$3=6),'Marks Entry 6th'!M135,IF(AND($E$3=7),'Marks Entry 7th'!M135,"")))</f>
        <v/>
      </c>
      <c r="N136" s="121" t="str">
        <f>IF(OR($E136="",$G136=""),"",IF(AND($E$3=6),'Marks Entry 6th'!N135,IF(AND($E$3=7),'Marks Entry 7th'!N135,"")))</f>
        <v/>
      </c>
      <c r="O136" s="121" t="str">
        <f>IF(OR($E136="",$G136=""),"",IF(AND($E$3=6),'Marks Entry 6th'!O135,IF(AND($E$3=7),'Marks Entry 7th'!O135,"")))</f>
        <v/>
      </c>
      <c r="P136" s="63" t="str">
        <f t="shared" si="95"/>
        <v/>
      </c>
      <c r="Q136" s="121" t="str">
        <f>IF(OR($E136="",$G136=""),"",IF(AND($E$3=6),'Marks Entry 6th'!P135,IF(AND($E$3=7),'Marks Entry 7th'!P135,"")))</f>
        <v/>
      </c>
      <c r="R136" s="121" t="str">
        <f>IF(OR($E136="",$G136=""),"",IF(AND($E$3=6),'Marks Entry 6th'!Q135,IF(AND($E$3=7),'Marks Entry 7th'!Q135,"")))</f>
        <v/>
      </c>
      <c r="S136" s="66" t="str">
        <f t="shared" si="96"/>
        <v/>
      </c>
      <c r="T136" s="63">
        <f t="shared" si="97"/>
        <v>0</v>
      </c>
      <c r="U136" s="68" t="str">
        <f>IF(OR($E136="",$G136=""),"",IF(AND($E$3=6),'Marks Entry 6th'!R135,IF(AND($E$3=7),'Marks Entry 7th'!R135,"")))</f>
        <v/>
      </c>
      <c r="V136" s="68" t="str">
        <f>IF(OR($E136="",$G136=""),"",IF(AND($E$3=6),'Marks Entry 6th'!S135,IF(AND($E$3=7),'Marks Entry 7th'!S135,"")))</f>
        <v/>
      </c>
      <c r="W136" s="67" t="str">
        <f t="shared" si="98"/>
        <v/>
      </c>
      <c r="X136" s="63" t="str">
        <f t="shared" si="99"/>
        <v/>
      </c>
      <c r="Y136" s="109">
        <f t="shared" si="100"/>
        <v>0</v>
      </c>
      <c r="Z136" s="109" t="str">
        <f t="shared" si="101"/>
        <v/>
      </c>
      <c r="AA136" s="109" t="str">
        <f t="shared" si="102"/>
        <v/>
      </c>
      <c r="AB136" s="109" t="str">
        <f t="shared" si="103"/>
        <v/>
      </c>
      <c r="AC136" s="109" t="str">
        <f t="shared" si="104"/>
        <v/>
      </c>
      <c r="AD136" s="111" t="str">
        <f t="shared" si="105"/>
        <v/>
      </c>
      <c r="AE136" s="121" t="str">
        <f>IF(OR($E136="",$G136=""),"",IF(AND($E$3=6),'Marks Entry 6th'!T135,IF(AND($E$3=7),'Marks Entry 7th'!T135,"")))</f>
        <v/>
      </c>
      <c r="AF136" s="121" t="str">
        <f>IF(OR($E136="",$G136=""),"",IF(AND($E$3=6),'Marks Entry 6th'!U135,IF(AND($E$3=7),'Marks Entry 7th'!U135,"")))</f>
        <v/>
      </c>
      <c r="AG136" s="121" t="str">
        <f>IF(OR($E136="",$G136=""),"",IF(AND($E$3=6),'Marks Entry 6th'!V135,IF(AND($E$3=7),'Marks Entry 7th'!V135,"")))</f>
        <v/>
      </c>
      <c r="AH136" s="121" t="str">
        <f>IF(OR($E136="",$G136=""),"",IF(AND($E$3=6),'Marks Entry 6th'!W135,IF(AND($E$3=7),'Marks Entry 7th'!W135,"")))</f>
        <v/>
      </c>
      <c r="AI136" s="63" t="str">
        <f t="shared" si="106"/>
        <v/>
      </c>
      <c r="AJ136" s="121" t="str">
        <f>IF(OR($E136="",$G136=""),"",IF(AND($E$3=6),'Marks Entry 6th'!X135,IF(AND($E$3=7),'Marks Entry 7th'!X135,"")))</f>
        <v/>
      </c>
      <c r="AK136" s="121" t="str">
        <f>IF(OR($E136="",$G136=""),"",IF(AND($E$3=6),'Marks Entry 6th'!Y135,IF(AND($E$3=7),'Marks Entry 7th'!Y135,"")))</f>
        <v/>
      </c>
      <c r="AL136" s="66" t="str">
        <f t="shared" si="107"/>
        <v/>
      </c>
      <c r="AM136" s="63">
        <f t="shared" si="108"/>
        <v>0</v>
      </c>
      <c r="AN136" s="68" t="str">
        <f>IF(OR($E136="",$G136=""),"",IF(AND($E$3=6),'Marks Entry 6th'!Z135,IF(AND($E$3=7),'Marks Entry 7th'!Z135,"")))</f>
        <v/>
      </c>
      <c r="AO136" s="68" t="str">
        <f>IF(OR($E136="",$G136=""),"",IF(AND($E$3=6),'Marks Entry 6th'!AA135,IF(AND($E$3=7),'Marks Entry 7th'!AA135,"")))</f>
        <v/>
      </c>
      <c r="AP136" s="66" t="str">
        <f t="shared" si="109"/>
        <v/>
      </c>
      <c r="AQ136" s="63" t="str">
        <f t="shared" si="110"/>
        <v/>
      </c>
      <c r="AR136" s="109">
        <f t="shared" si="111"/>
        <v>0</v>
      </c>
      <c r="AS136" s="109" t="str">
        <f t="shared" si="112"/>
        <v/>
      </c>
      <c r="AT136" s="109" t="str">
        <f t="shared" si="113"/>
        <v/>
      </c>
      <c r="AU136" s="109" t="str">
        <f t="shared" si="114"/>
        <v/>
      </c>
      <c r="AV136" s="109" t="str">
        <f t="shared" si="115"/>
        <v/>
      </c>
      <c r="AW136" s="111" t="str">
        <f t="shared" si="116"/>
        <v/>
      </c>
      <c r="AX136" s="314" t="str">
        <f>IF(OR($E136="",$G136=""),"",IF(AND($E$3=6),'Marks Entry 6th'!AB135,IF(AND($E$3=7),'Marks Entry 7th'!AB135,"")))</f>
        <v/>
      </c>
      <c r="AY136" s="121" t="str">
        <f>IF(OR($E136="",$G136=""),"",IF(AND($E$3=6),'Marks Entry 6th'!AC135,IF(AND($E$3=7),'Marks Entry 7th'!AC135,"")))</f>
        <v/>
      </c>
      <c r="AZ136" s="121" t="str">
        <f>IF(OR($E136="",$G136=""),"",IF(AND($E$3=6),'Marks Entry 6th'!AD135,IF(AND($E$3=7),'Marks Entry 7th'!AD135,"")))</f>
        <v/>
      </c>
      <c r="BA136" s="121" t="str">
        <f>IF(OR($E136="",$G136=""),"",IF(AND($E$3=6),'Marks Entry 6th'!AE135,IF(AND($E$3=7),'Marks Entry 7th'!AE135,"")))</f>
        <v/>
      </c>
      <c r="BB136" s="121" t="str">
        <f>IF(OR($E136="",$G136=""),"",IF(AND($E$3=6),'Marks Entry 6th'!AF135,IF(AND($E$3=7),'Marks Entry 7th'!AF135,"")))</f>
        <v/>
      </c>
      <c r="BC136" s="63" t="str">
        <f t="shared" si="117"/>
        <v/>
      </c>
      <c r="BD136" s="121" t="str">
        <f>IF(OR($E136="",$G136=""),"",IF(AND($E$3=6),'Marks Entry 6th'!AG135,IF(AND($E$3=7),'Marks Entry 7th'!AG135,"")))</f>
        <v/>
      </c>
      <c r="BE136" s="121" t="str">
        <f>IF(OR($E136="",$G136=""),"",IF(AND($E$3=6),'Marks Entry 6th'!AH135,IF(AND($E$3=7),'Marks Entry 7th'!AH135,"")))</f>
        <v/>
      </c>
      <c r="BF136" s="66" t="str">
        <f t="shared" si="118"/>
        <v/>
      </c>
      <c r="BG136" s="63">
        <f t="shared" si="119"/>
        <v>0</v>
      </c>
      <c r="BH136" s="68" t="str">
        <f>IF(OR($E136="",$G136=""),"",IF(AND($E$3=6),'Marks Entry 6th'!AI135,IF(AND($E$3=7),'Marks Entry 7th'!AI135,"")))</f>
        <v/>
      </c>
      <c r="BI136" s="68" t="str">
        <f>IF(OR($E136="",$G136=""),"",IF(AND($E$3=6),'Marks Entry 6th'!AJ135,IF(AND($E$3=7),'Marks Entry 7th'!AJ135,"")))</f>
        <v/>
      </c>
      <c r="BJ136" s="66" t="str">
        <f t="shared" si="120"/>
        <v/>
      </c>
      <c r="BK136" s="63" t="str">
        <f t="shared" si="121"/>
        <v/>
      </c>
      <c r="BL136" s="109">
        <f t="shared" si="122"/>
        <v>0</v>
      </c>
      <c r="BM136" s="109" t="str">
        <f t="shared" si="123"/>
        <v/>
      </c>
      <c r="BN136" s="109" t="str">
        <f t="shared" si="124"/>
        <v/>
      </c>
      <c r="BO136" s="109" t="str">
        <f t="shared" si="125"/>
        <v/>
      </c>
      <c r="BP136" s="109" t="str">
        <f t="shared" si="126"/>
        <v/>
      </c>
      <c r="BQ136" s="111" t="str">
        <f t="shared" si="127"/>
        <v/>
      </c>
      <c r="BR136" s="121" t="str">
        <f>IF(OR($E136="",$G136=""),"",IF(AND($E$3=6),'Marks Entry 6th'!AK135,IF(AND($E$3=7),'Marks Entry 7th'!AK135,"")))</f>
        <v/>
      </c>
      <c r="BS136" s="121" t="str">
        <f>IF(OR($E136="",$G136=""),"",IF(AND($E$3=6),'Marks Entry 6th'!AL135,IF(AND($E$3=7),'Marks Entry 7th'!AL135,"")))</f>
        <v/>
      </c>
      <c r="BT136" s="121" t="str">
        <f>IF(OR($E136="",$G136=""),"",IF(AND($E$3=6),'Marks Entry 6th'!AM135,IF(AND($E$3=7),'Marks Entry 7th'!AM135,"")))</f>
        <v/>
      </c>
      <c r="BU136" s="121" t="str">
        <f>IF(OR($E136="",$G136=""),"",IF(AND($E$3=6),'Marks Entry 6th'!AN135,IF(AND($E$3=7),'Marks Entry 7th'!AN135,"")))</f>
        <v/>
      </c>
      <c r="BV136" s="63" t="str">
        <f t="shared" si="128"/>
        <v/>
      </c>
      <c r="BW136" s="121" t="str">
        <f>IF(OR($E136="",$G136=""),"",IF(AND($E$3=6),'Marks Entry 6th'!AO135,IF(AND($E$3=7),'Marks Entry 7th'!AO135,"")))</f>
        <v/>
      </c>
      <c r="BX136" s="121" t="str">
        <f>IF(OR($E136="",$G136=""),"",IF(AND($E$3=6),'Marks Entry 6th'!AP135,IF(AND($E$3=7),'Marks Entry 7th'!AP135,"")))</f>
        <v/>
      </c>
      <c r="BY136" s="66" t="str">
        <f t="shared" si="129"/>
        <v/>
      </c>
      <c r="BZ136" s="63">
        <f t="shared" si="130"/>
        <v>0</v>
      </c>
      <c r="CA136" s="68" t="str">
        <f>IF(OR($E136="",$G136=""),"",IF(AND($E$3=6),'Marks Entry 6th'!AQ135,IF(AND($E$3=7),'Marks Entry 7th'!AQ135,"")))</f>
        <v/>
      </c>
      <c r="CB136" s="68" t="str">
        <f>IF(OR($E136="",$G136=""),"",IF(AND($E$3=6),'Marks Entry 6th'!AR135,IF(AND($E$3=7),'Marks Entry 7th'!AR135,"")))</f>
        <v/>
      </c>
      <c r="CC136" s="66" t="str">
        <f t="shared" si="131"/>
        <v/>
      </c>
      <c r="CD136" s="63" t="str">
        <f t="shared" si="132"/>
        <v/>
      </c>
      <c r="CE136" s="109">
        <f t="shared" si="133"/>
        <v>0</v>
      </c>
      <c r="CF136" s="109" t="str">
        <f t="shared" si="134"/>
        <v/>
      </c>
      <c r="CG136" s="109" t="str">
        <f t="shared" si="135"/>
        <v/>
      </c>
      <c r="CH136" s="109" t="str">
        <f t="shared" si="136"/>
        <v/>
      </c>
      <c r="CI136" s="109" t="str">
        <f t="shared" si="137"/>
        <v/>
      </c>
      <c r="CJ136" s="111" t="str">
        <f t="shared" si="138"/>
        <v/>
      </c>
      <c r="CK136" s="121" t="str">
        <f>IF(OR($E136="",$G136=""),"",IF(AND($E$3=6),'Marks Entry 6th'!AS135,IF(AND($E$3=7),'Marks Entry 7th'!AS135,"")))</f>
        <v/>
      </c>
      <c r="CL136" s="121" t="str">
        <f>IF(OR($E136="",$G136=""),"",IF(AND($E$3=6),'Marks Entry 6th'!AT135,IF(AND($E$3=7),'Marks Entry 7th'!AT135,"")))</f>
        <v/>
      </c>
      <c r="CM136" s="121" t="str">
        <f>IF(OR($E136="",$G136=""),"",IF(AND($E$3=6),'Marks Entry 6th'!AU135,IF(AND($E$3=7),'Marks Entry 7th'!AU135,"")))</f>
        <v/>
      </c>
      <c r="CN136" s="121" t="str">
        <f>IF(OR($E136="",$G136=""),"",IF(AND($E$3=6),'Marks Entry 6th'!AV135,IF(AND($E$3=7),'Marks Entry 7th'!AV135,"")))</f>
        <v/>
      </c>
      <c r="CO136" s="63" t="str">
        <f t="shared" si="139"/>
        <v/>
      </c>
      <c r="CP136" s="121" t="str">
        <f>IF(OR($E136="",$G136=""),"",IF(AND($E$3=6),'Marks Entry 6th'!AW135,IF(AND($E$3=7),'Marks Entry 7th'!AW135,"")))</f>
        <v/>
      </c>
      <c r="CQ136" s="121" t="str">
        <f>IF(OR($E136="",$G136=""),"",IF(AND($E$3=6),'Marks Entry 6th'!AX135,IF(AND($E$3=7),'Marks Entry 7th'!AX135,"")))</f>
        <v/>
      </c>
      <c r="CR136" s="66" t="str">
        <f t="shared" si="140"/>
        <v/>
      </c>
      <c r="CS136" s="63">
        <f t="shared" si="141"/>
        <v>0</v>
      </c>
      <c r="CT136" s="68" t="str">
        <f>IF(OR($E136="",$G136=""),"",IF(AND($E$3=6),'Marks Entry 6th'!AY135,IF(AND($E$3=7),'Marks Entry 7th'!AY135,"")))</f>
        <v/>
      </c>
      <c r="CU136" s="68" t="str">
        <f>IF(OR($E136="",$G136=""),"",IF(AND($E$3=6),'Marks Entry 6th'!AZ135,IF(AND($E$3=7),'Marks Entry 7th'!AZ135,"")))</f>
        <v/>
      </c>
      <c r="CV136" s="66" t="str">
        <f t="shared" si="142"/>
        <v/>
      </c>
      <c r="CW136" s="63" t="str">
        <f t="shared" si="143"/>
        <v/>
      </c>
      <c r="CX136" s="109">
        <f t="shared" si="144"/>
        <v>0</v>
      </c>
      <c r="CY136" s="109" t="str">
        <f t="shared" si="145"/>
        <v/>
      </c>
      <c r="CZ136" s="109" t="str">
        <f t="shared" si="146"/>
        <v/>
      </c>
      <c r="DA136" s="109" t="str">
        <f t="shared" si="147"/>
        <v/>
      </c>
      <c r="DB136" s="109" t="str">
        <f t="shared" si="148"/>
        <v/>
      </c>
      <c r="DC136" s="111" t="str">
        <f t="shared" si="149"/>
        <v/>
      </c>
      <c r="DD136" s="121" t="str">
        <f>IF(OR($E136="",$G136=""),"",IF(AND($E$3=6),'Marks Entry 6th'!BA135,IF(AND($E$3=7),'Marks Entry 7th'!BA135,"")))</f>
        <v/>
      </c>
      <c r="DE136" s="121" t="str">
        <f>IF(OR($E136="",$G136=""),"",IF(AND($E$3=6),'Marks Entry 6th'!BB135,IF(AND($E$3=7),'Marks Entry 7th'!BB135,"")))</f>
        <v/>
      </c>
      <c r="DF136" s="121" t="str">
        <f>IF(OR($E136="",$G136=""),"",IF(AND($E$3=6),'Marks Entry 6th'!BC135,IF(AND($E$3=7),'Marks Entry 7th'!BC135,"")))</f>
        <v/>
      </c>
      <c r="DG136" s="121" t="str">
        <f>IF(OR($E136="",$G136=""),"",IF(AND($E$3=6),'Marks Entry 6th'!BD135,IF(AND($E$3=7),'Marks Entry 7th'!BD135,"")))</f>
        <v/>
      </c>
      <c r="DH136" s="63" t="str">
        <f t="shared" si="150"/>
        <v/>
      </c>
      <c r="DI136" s="121" t="str">
        <f>IF(OR($E136="",$G136=""),"",IF(AND($E$3=6),'Marks Entry 6th'!BE135,IF(AND($E$3=7),'Marks Entry 7th'!BE135,"")))</f>
        <v/>
      </c>
      <c r="DJ136" s="121" t="str">
        <f>IF(OR($E136="",$G136=""),"",IF(AND($E$3=6),'Marks Entry 6th'!BF135,IF(AND($E$3=7),'Marks Entry 7th'!BF135,"")))</f>
        <v/>
      </c>
      <c r="DK136" s="66" t="str">
        <f t="shared" si="151"/>
        <v/>
      </c>
      <c r="DL136" s="63">
        <f t="shared" si="152"/>
        <v>0</v>
      </c>
      <c r="DM136" s="68" t="str">
        <f>IF(OR($E136="",$G136=""),"",IF(AND($E$3=6),'Marks Entry 6th'!BG135,IF(AND($E$3=7),'Marks Entry 7th'!BG135,"")))</f>
        <v/>
      </c>
      <c r="DN136" s="68" t="str">
        <f>IF(OR($E136="",$G136=""),"",IF(AND($E$3=6),'Marks Entry 6th'!BH135,IF(AND($E$3=7),'Marks Entry 7th'!BH135,"")))</f>
        <v/>
      </c>
      <c r="DO136" s="66" t="str">
        <f t="shared" si="153"/>
        <v/>
      </c>
      <c r="DP136" s="63" t="str">
        <f t="shared" si="154"/>
        <v/>
      </c>
      <c r="DQ136" s="109">
        <f t="shared" si="155"/>
        <v>0</v>
      </c>
      <c r="DR136" s="109" t="str">
        <f t="shared" si="156"/>
        <v/>
      </c>
      <c r="DS136" s="109" t="str">
        <f t="shared" si="157"/>
        <v/>
      </c>
      <c r="DT136" s="109" t="str">
        <f t="shared" si="158"/>
        <v/>
      </c>
      <c r="DU136" s="109" t="str">
        <f t="shared" si="159"/>
        <v/>
      </c>
      <c r="DV136" s="111" t="str">
        <f t="shared" si="160"/>
        <v/>
      </c>
      <c r="DW136" s="53" t="str">
        <f>IF(OR($E136="",$G136=""),"",IF(AND($E$3=6),'Marks Entry 6th'!BI135,IF(AND($E$3=7),'Marks Entry 7th'!BI135,"")))</f>
        <v/>
      </c>
      <c r="DX136" s="53" t="str">
        <f>IF(OR($E136="",$G136=""),"",IF(AND($E$3=6),'Marks Entry 6th'!BJ135,IF(AND($E$3=7),'Marks Entry 7th'!BJ135,"")))</f>
        <v/>
      </c>
      <c r="DY136" s="53" t="str">
        <f>IF(OR($E136="",$G136=""),"",IF(AND($E$3=6),'Marks Entry 6th'!BK135,IF(AND($E$3=7),'Marks Entry 7th'!BK135,"")))</f>
        <v/>
      </c>
      <c r="DZ136" s="53" t="str">
        <f>IF(OR($E136="",$G136=""),"",IF(AND($E$3=6),'Marks Entry 6th'!BL135,IF(AND($E$3=7),'Marks Entry 7th'!BL135,"")))</f>
        <v/>
      </c>
      <c r="EA136" s="53" t="str">
        <f>IF(OR($E136="",$G136=""),"",IF(AND($E$3=6),'Marks Entry 6th'!BM135,IF(AND($E$3=7),'Marks Entry 7th'!BM135,"")))</f>
        <v/>
      </c>
      <c r="EB136" s="122" t="str">
        <f t="shared" si="161"/>
        <v/>
      </c>
      <c r="EC136" s="123">
        <f t="shared" si="162"/>
        <v>0</v>
      </c>
      <c r="ED136" s="123" t="str">
        <f t="shared" si="163"/>
        <v/>
      </c>
      <c r="EE136" s="123" t="str">
        <f t="shared" si="164"/>
        <v/>
      </c>
      <c r="EF136" s="110" t="str">
        <f t="shared" si="165"/>
        <v/>
      </c>
      <c r="EG136" s="53" t="str">
        <f>IF(OR($E136="",$G136=""),"",IF(AND($E$3=6),'Marks Entry 6th'!BN135,IF(AND($E$3=7),'Marks Entry 7th'!BN135,"")))</f>
        <v/>
      </c>
      <c r="EH136" s="53" t="str">
        <f>IF(OR($E136="",$G136=""),"",IF(AND($E$3=6),'Marks Entry 6th'!BO135,IF(AND($E$3=7),'Marks Entry 7th'!BO135,"")))</f>
        <v/>
      </c>
      <c r="EI136" s="53" t="str">
        <f>IF(OR($E136="",$G136=""),"",IF(AND($E$3=6),'Marks Entry 6th'!BP135,IF(AND($E$3=7),'Marks Entry 7th'!BP135,"")))</f>
        <v/>
      </c>
      <c r="EJ136" s="53" t="str">
        <f>IF(OR($E136="",$G136=""),"",IF(AND($E$3=6),'Marks Entry 6th'!BQ135,IF(AND($E$3=7),'Marks Entry 7th'!BQ135,"")))</f>
        <v/>
      </c>
      <c r="EK136" s="53" t="str">
        <f>IF(OR($E136="",$G136=""),"",IF(AND($E$3=6),'Marks Entry 6th'!BR135,IF(AND($E$3=7),'Marks Entry 7th'!BR135,"")))</f>
        <v/>
      </c>
      <c r="EL136" s="122" t="str">
        <f t="shared" si="166"/>
        <v/>
      </c>
      <c r="EM136" s="123">
        <f t="shared" si="167"/>
        <v>0</v>
      </c>
      <c r="EN136" s="123" t="str">
        <f t="shared" si="168"/>
        <v/>
      </c>
      <c r="EO136" s="123" t="str">
        <f t="shared" si="169"/>
        <v/>
      </c>
      <c r="EP136" s="110" t="str">
        <f t="shared" si="170"/>
        <v/>
      </c>
      <c r="EQ136" s="53" t="str">
        <f>IF(OR($E136="",$G136=""),"",IF(AND($E$3=6),'Marks Entry 6th'!BS135,IF(AND($E$3=7),'Marks Entry 7th'!BS135,"")))</f>
        <v/>
      </c>
      <c r="ER136" s="53" t="str">
        <f>IF(OR($E136="",$G136=""),"",IF(AND($E$3=6),'Marks Entry 6th'!BT135,IF(AND($E$3=7),'Marks Entry 7th'!BT135,"")))</f>
        <v/>
      </c>
      <c r="ES136" s="53" t="str">
        <f>IF(OR($E136="",$G136=""),"",IF(AND($E$3=6),'Marks Entry 6th'!BU135,IF(AND($E$3=7),'Marks Entry 7th'!BU135,"")))</f>
        <v/>
      </c>
      <c r="ET136" s="53" t="str">
        <f>IF(OR($E136="",$G136=""),"",IF(AND($E$3=6),'Marks Entry 6th'!BV135,IF(AND($E$3=7),'Marks Entry 7th'!BV135,"")))</f>
        <v/>
      </c>
      <c r="EU136" s="53" t="str">
        <f>IF(OR($E136="",$G136=""),"",IF(AND($E$3=6),'Marks Entry 6th'!BW135,IF(AND($E$3=7),'Marks Entry 7th'!BW135,"")))</f>
        <v/>
      </c>
      <c r="EV136" s="122" t="str">
        <f t="shared" si="171"/>
        <v/>
      </c>
      <c r="EW136" s="123">
        <f t="shared" si="172"/>
        <v>0</v>
      </c>
      <c r="EX136" s="123" t="str">
        <f t="shared" si="173"/>
        <v/>
      </c>
      <c r="EY136" s="123" t="str">
        <f t="shared" si="174"/>
        <v/>
      </c>
      <c r="EZ136" s="110" t="str">
        <f t="shared" si="175"/>
        <v/>
      </c>
      <c r="FA136" s="373" t="str">
        <f>IF(OR($E136="",$G136=""),"",IF(AND('Marks Entry 6th'!BX135="",'Marks Entry 7th'!BX135=""),"",IF(AND($E$3=6),'Marks Entry 6th'!BX135,IF(AND($E$3=7),'Marks Entry 7th'!BX135,""))))</f>
        <v/>
      </c>
      <c r="FB136" s="373" t="str">
        <f>IF(OR($E136="",$G136=""),"",IF(AND('Marks Entry 6th'!BY135="",'Marks Entry 7th'!BY135=""),"",IF(AND($E$3=6),'Marks Entry 6th'!BY135,IF(AND($E$3=7),'Marks Entry 7th'!BY135,""))))</f>
        <v/>
      </c>
      <c r="FC136" s="374" t="str">
        <f t="shared" si="176"/>
        <v/>
      </c>
      <c r="FD136" s="110" t="str">
        <f t="shared" si="177"/>
        <v/>
      </c>
      <c r="FE136" s="373" t="str">
        <f>IF(OR($E136="",$G136=""),"",IF(AND('Marks Entry 6th'!BZ135="",'Marks Entry 7th'!BZ135=""),"",IF(AND($E$3=6),'Marks Entry 6th'!BZ135,IF(AND($E$3=7),'Marks Entry 7th'!BZ135,""))))</f>
        <v/>
      </c>
      <c r="FF136" s="373" t="str">
        <f>IF(OR($E136="",$G136=""),"",IF(AND('Marks Entry 6th'!CA135="",'Marks Entry 7th'!CA135=""),"",IF(AND($E$3=6),'Marks Entry 6th'!CA135,IF(AND($E$3=7),'Marks Entry 7th'!CA135,""))))</f>
        <v/>
      </c>
      <c r="FG136" s="374" t="str">
        <f t="shared" si="178"/>
        <v/>
      </c>
      <c r="FH136" s="110" t="str">
        <f t="shared" si="179"/>
        <v/>
      </c>
      <c r="FI136" s="79" t="str">
        <f t="shared" si="180"/>
        <v/>
      </c>
      <c r="FJ136" s="335" t="str">
        <f t="shared" si="181"/>
        <v/>
      </c>
      <c r="FK136" s="85" t="str">
        <f t="shared" si="182"/>
        <v/>
      </c>
      <c r="FL136" s="226" t="str">
        <f t="shared" si="183"/>
        <v/>
      </c>
      <c r="FM136" s="86" t="str">
        <f t="shared" si="184"/>
        <v/>
      </c>
      <c r="FN136" s="334" t="str">
        <f>IFERROR(IF(B136="NSO","NSO",IF(OR(D136="",G136="",F136=""),"",IF(AND(FJ136&gt;=36,'Master sheet'!$D$11="Hindi"),"कक्षा क्रमोन्नत",IF(AND(FJ136&gt;=36,'Master sheet'!$D$11="English"),"Promoted",IF(AND(FJ136&lt;36,'Master sheet'!$D$11="Hindi"),"पुनः परीक्षा","Re-Exam"))))),"")</f>
        <v/>
      </c>
      <c r="FO136" s="54" t="str">
        <f>IF(OR($E136="",$G136=""),"",IF(AND($E$3=6,'Marks Entry 6th'!CB135=""),"",IF(AND($E$3=7,'Marks Entry 7th'!CB135=""),"",IF(AND($E$3=6),'Marks Entry 6th'!CB135,IF(AND($E$3=7),'Marks Entry 7th'!CB135,"")))))</f>
        <v/>
      </c>
      <c r="FP136" s="54" t="str">
        <f>IF(OR($E136="",$G136=""),"",IF(AND($E$3=6,'Marks Entry 6th'!CC135=""),"",IF(AND($E$3=7,'Marks Entry 7th'!CC135=""),"",IF(AND($E$3=6),'Marks Entry 6th'!CC135,IF(AND($E$3=7),'Marks Entry 7th'!CC135,"")))))</f>
        <v/>
      </c>
      <c r="FQ136" s="55"/>
      <c r="FY136" s="57">
        <f>IF(AND($E$3=6),'Marks Entry 6th'!I135,IF(AND($E$3=7),'Marks Entry 7th'!I135,""))</f>
        <v>0</v>
      </c>
      <c r="FZ136" s="57">
        <f t="shared" si="185"/>
        <v>0</v>
      </c>
    </row>
    <row r="137" spans="1:182" ht="18.95" customHeight="1">
      <c r="A137" s="69">
        <v>130</v>
      </c>
      <c r="B137" s="69" t="str">
        <f>IF(OR(FY137=0,FY137=""),"",IF(AND($E$3=6),'Marks Entry 6th'!I136,IF(AND($E$3=7),'Marks Entry 7th'!I136,"")))</f>
        <v/>
      </c>
      <c r="C137" s="70" t="str">
        <f>IF(OR(B137=0,B137=""),"",IF(AND($E$3=6,'Marks Entry 6th'!B136=""),"",IF(AND($E$3=7,'Marks Entry 7th'!B136=""),"",IF(AND($E$3=6,'Marks Entry 6th'!B136),'Marks Entry 6th'!B136,IF(AND($E$3=7),'Marks Entry 7th'!B136,"")))))</f>
        <v/>
      </c>
      <c r="D137" s="70" t="str">
        <f>IF(OR(B137=0,B137=""),"",IF(AND($E$3=6,'Marks Entry 6th'!C136=""),"",IF(AND($E$3=7,'Marks Entry 7th'!C136=""),"",IF(AND($E$3=6),'Marks Entry 6th'!C136,IF(AND($E$3=7),'Marks Entry 7th'!C136,"")))))</f>
        <v/>
      </c>
      <c r="E137" s="307" t="str">
        <f>IF(OR(B137=0,B137=""),"",IF(AND($E$3=6,'Marks Entry 6th'!E136=""),"",IF(AND($E$3=7,'Marks Entry 7th'!E136=""),"",IF(AND($E$3=6),'Marks Entry 6th'!E136,IF(AND($E$3=7),'Marks Entry 7th'!E136,"")))))</f>
        <v/>
      </c>
      <c r="F137" s="70" t="str">
        <f>IF(OR(B137=0,B137=""),"",IF(AND($E$3=6,'Marks Entry 6th'!D136=""),"",IF(AND($E$3=7,'Marks Entry 7th'!D136=""),"",IF(AND($E$3=6),'Marks Entry 6th'!D136,IF(AND($E$3=7),'Marks Entry 7th'!D136,"")))))</f>
        <v/>
      </c>
      <c r="G137" s="306" t="str">
        <f>IF(OR(B137=0,B137=""),"",IF(AND($E$3=6,'Marks Entry 6th'!F136=""),"",IF(AND($E$3=7,'Marks Entry 7th'!F136=""),"",IF(AND($E$3=6),UPPER('Marks Entry 6th'!F136),IF(AND($E$3=7),UPPER('Marks Entry 7th'!F136),"")))))</f>
        <v/>
      </c>
      <c r="H137" s="306" t="str">
        <f>IF(OR(B137=0,B137=""),"",IF(AND($E$3=6,'Marks Entry 6th'!G136=""),"",IF(AND($E$3=7,'Marks Entry 7th'!G136=""),"",IF(AND($E$3=6),UPPER('Marks Entry 6th'!G136),IF(AND($E$3=7),UPPER('Marks Entry 7th'!G136),"")))))</f>
        <v/>
      </c>
      <c r="I137" s="306" t="str">
        <f>IF(OR(B137=0,B137=""),"",IF(AND($E$3=6,'Marks Entry 6th'!H136=""),"",IF(AND($E$3=7,'Marks Entry 7th'!H136=""),"",IF(AND($E$3=6),UPPER('Marks Entry 6th'!H136),IF(AND($E$3=7),UPPER('Marks Entry 7th'!H136),"")))))</f>
        <v/>
      </c>
      <c r="J137" s="65" t="str">
        <f>IF(OR(B137=0,B137=""),"",IF(AND($E$3=6,'Marks Entry 6th'!J136=""),"",IF(AND($E$3=7,'Marks Entry 7th'!J136=""),"",IF(AND($E$3=6),'Marks Entry 6th'!J136,IF(AND($E$3=7),'Marks Entry 7th'!J136,"")))))</f>
        <v/>
      </c>
      <c r="K137" s="65" t="str">
        <f>IF(OR(B137=0,B137=""),"",IF(AND($E$3=6,'Marks Entry 6th'!K136=""),"",IF(AND($E$3=7,'Marks Entry 7th'!K136=""),"",IF(AND($E$3=6),'Marks Entry 6th'!K136,IF(AND($E$3=7),'Marks Entry 7th'!K136,"")))))</f>
        <v/>
      </c>
      <c r="L137" s="121" t="str">
        <f>IF(OR($E137="",$G137=""),"",IF(AND($E$3=6),'Marks Entry 6th'!L136,IF(AND($E$3=7),'Marks Entry 7th'!L136,"")))</f>
        <v/>
      </c>
      <c r="M137" s="121" t="str">
        <f>IF(OR($E137="",$G137=""),"",IF(AND($E$3=6),'Marks Entry 6th'!M136,IF(AND($E$3=7),'Marks Entry 7th'!M136,"")))</f>
        <v/>
      </c>
      <c r="N137" s="121" t="str">
        <f>IF(OR($E137="",$G137=""),"",IF(AND($E$3=6),'Marks Entry 6th'!N136,IF(AND($E$3=7),'Marks Entry 7th'!N136,"")))</f>
        <v/>
      </c>
      <c r="O137" s="121" t="str">
        <f>IF(OR($E137="",$G137=""),"",IF(AND($E$3=6),'Marks Entry 6th'!O136,IF(AND($E$3=7),'Marks Entry 7th'!O136,"")))</f>
        <v/>
      </c>
      <c r="P137" s="63" t="str">
        <f t="shared" ref="P137:P200" si="186">IF(AND(L137="",M137="",N137="",O137=""),"",IF(AND(L137="NA",M137="NA",N137="NA",O137="NA"),"NA",IF(AND(L137="AB",M137="AB",N137="AB",O137="AB"),"AB",IF(AND(L137="ML",M137="ML",N137="ML",O137="ML"),"ML",SUM(L137:O137)))))</f>
        <v/>
      </c>
      <c r="Q137" s="121" t="str">
        <f>IF(OR($E137="",$G137=""),"",IF(AND($E$3=6),'Marks Entry 6th'!P136,IF(AND($E$3=7),'Marks Entry 7th'!P136,"")))</f>
        <v/>
      </c>
      <c r="R137" s="121" t="str">
        <f>IF(OR($E137="",$G137=""),"",IF(AND($E$3=6),'Marks Entry 6th'!Q136,IF(AND($E$3=7),'Marks Entry 7th'!Q136,"")))</f>
        <v/>
      </c>
      <c r="S137" s="66" t="str">
        <f t="shared" ref="S137:S200" si="187">IF(AND(Q137="",R137=""),"",IF(AND(Q137="NA",R137="NA"),"NA",IF(AND(Q137="AB",R137="AB"),"AB",IF(AND(Q137="ML",R137="ML"),"ML",SUM(Q137:R137)))))</f>
        <v/>
      </c>
      <c r="T137" s="63">
        <f t="shared" ref="T137:T200" si="188">IF(AND(P137="NA",S137="NA"),"NA",IF(AND(P137="AB",S137="AB"),"AB",IF(AND(P137="ML",S137="ML"),"ML",SUM(P137,S137))))</f>
        <v>0</v>
      </c>
      <c r="U137" s="68" t="str">
        <f>IF(OR($E137="",$G137=""),"",IF(AND($E$3=6),'Marks Entry 6th'!R136,IF(AND($E$3=7),'Marks Entry 7th'!R136,"")))</f>
        <v/>
      </c>
      <c r="V137" s="68" t="str">
        <f>IF(OR($E137="",$G137=""),"",IF(AND($E$3=6),'Marks Entry 6th'!S136,IF(AND($E$3=7),'Marks Entry 7th'!S136,"")))</f>
        <v/>
      </c>
      <c r="W137" s="67" t="str">
        <f t="shared" ref="W137:W200" si="189">IF(AND(U137="",V137=""),"",IF(AND(U137="AB",V137="AB"),"AB",IF(AND(U137="ML",V137="ML"),"ML",SUM(U137:V137))))</f>
        <v/>
      </c>
      <c r="X137" s="63" t="str">
        <f t="shared" ref="X137:X200" si="190">IF(W137="","",IF(AND(T137="AB",W137="AB"),"AB",SUM(T137,W137)))</f>
        <v/>
      </c>
      <c r="Y137" s="109">
        <f t="shared" ref="Y137:Y200" si="191">COUNTIF(L137:O137,"NA")*5+(COUNTIF(L137:O137,"ML")*5)+(COUNTIF(Q137,"ML")*$Q$7)+(COUNTIF(U137,"ML")*$U$7)</f>
        <v>0</v>
      </c>
      <c r="Z137" s="109" t="str">
        <f t="shared" ref="Z137:Z200" si="192">IF(OR(B137="NSO",B137=0,B137=""),"",IF(AND(L137="",N137="",Q137="",U137=""),"",IF(AND(N137="",Q137="",M137="",O137=""),20-Y137,IF(AND(Q137="",U137=""),50-Y137,IF(AND(U137=""),100-Y137,200-Y137)))))</f>
        <v/>
      </c>
      <c r="AA137" s="109" t="str">
        <f t="shared" ref="AA137:AA200" si="193">IF(AND(OR(L137="ab",L137="ml"),OR(N137="ab",N137="ml"),OR(Q137="ab",Q137="ml")),"AB",IF(AND(OR(L137="ab",L137="ml"),OR(Q137="ab",Q137="ml"),OR(U137="ab",U137="ml")),"AB",IF(AND(OR(N137="ab",N137="ml"),OR(Q137="ab",Q137="ml"),OR(U137="ab",U137="ml")),"AB","")))</f>
        <v/>
      </c>
      <c r="AB137" s="109" t="str">
        <f t="shared" ref="AB137:AB200" si="194">IF(OR(B137="NSO",B137="",U137=""),"",IF(OR(AA137="AB",U137="ab"),"AB",IF(U137="ML","RE",IF(AND(X137&gt;=36%*Z137,U137&gt;=14),"P",IF(AND(X137&gt;=34%*Z137,U137&gt;=14),"G2",IF(AND(X137&gt;=31%*Z137,U137&gt;=14),"G1",IF(X137&gt;=25%*Z137,"S","F")))))))</f>
        <v/>
      </c>
      <c r="AC137" s="109" t="str">
        <f t="shared" ref="AC137:AC200" si="195">IF(OR(AB137="",AB137=0,AB137="S",AB137="RE",AB137="F",AB137="AB"),AB137,IF(X137&gt;=75%*Z137,"D",IF(X137&gt;=60%*Z137,"I",IF(X137&gt;=48%*Z137,"II",IF(X137&gt;=36%*Z137,"III",AB137)))))</f>
        <v/>
      </c>
      <c r="AD137" s="111" t="str">
        <f t="shared" ref="AD137:AD200" si="196">IF(X137="","",IF(OR(AB137="",AB137=0,AB137="S",AB137="RE",AB137="F",AB137="AB"),"",IF(X137&gt;=81%*Z137,"A",IF(X137&gt;=61%*Z137,"B",IF(X137&gt;=41%*Z137,"C",IF(X137&gt;=21%*Z137,"D","E"))))))</f>
        <v/>
      </c>
      <c r="AE137" s="121" t="str">
        <f>IF(OR($E137="",$G137=""),"",IF(AND($E$3=6),'Marks Entry 6th'!T136,IF(AND($E$3=7),'Marks Entry 7th'!T136,"")))</f>
        <v/>
      </c>
      <c r="AF137" s="121" t="str">
        <f>IF(OR($E137="",$G137=""),"",IF(AND($E$3=6),'Marks Entry 6th'!U136,IF(AND($E$3=7),'Marks Entry 7th'!U136,"")))</f>
        <v/>
      </c>
      <c r="AG137" s="121" t="str">
        <f>IF(OR($E137="",$G137=""),"",IF(AND($E$3=6),'Marks Entry 6th'!V136,IF(AND($E$3=7),'Marks Entry 7th'!V136,"")))</f>
        <v/>
      </c>
      <c r="AH137" s="121" t="str">
        <f>IF(OR($E137="",$G137=""),"",IF(AND($E$3=6),'Marks Entry 6th'!W136,IF(AND($E$3=7),'Marks Entry 7th'!W136,"")))</f>
        <v/>
      </c>
      <c r="AI137" s="63" t="str">
        <f t="shared" ref="AI137:AI200" si="197">IF(AND(AE137="",AF137="",AG137="",AH137=""),"",IF(AND(AE137="NA",AF137="NA",AG137="NA",AH137="NA"),"NA",IF(AND(AE137="AB",AF137="AB",AG137="AB",AH137="AB"),"AB",IF(AND(AE137="ML",AF137="ML",AG137="ML",AH137="ML"),"ML",SUM(AE137:AH137)))))</f>
        <v/>
      </c>
      <c r="AJ137" s="121" t="str">
        <f>IF(OR($E137="",$G137=""),"",IF(AND($E$3=6),'Marks Entry 6th'!X136,IF(AND($E$3=7),'Marks Entry 7th'!X136,"")))</f>
        <v/>
      </c>
      <c r="AK137" s="121" t="str">
        <f>IF(OR($E137="",$G137=""),"",IF(AND($E$3=6),'Marks Entry 6th'!Y136,IF(AND($E$3=7),'Marks Entry 7th'!Y136,"")))</f>
        <v/>
      </c>
      <c r="AL137" s="66" t="str">
        <f t="shared" ref="AL137:AL200" si="198">IF(AND(AJ137="",AK137=""),"",IF(AND(AJ137="NA",AK137="NA"),"NA",IF(AND(AJ137="AB",AK137="AB"),"AB",IF(AND(AJ137="ML",AK137="ML"),"ML",SUM(AJ137:AK137)))))</f>
        <v/>
      </c>
      <c r="AM137" s="63">
        <f t="shared" ref="AM137:AM200" si="199">IF(AND(AI137="NA",AL137="NA"),"NA",IF(AND(AI137="AB",AL137="AB"),"AB",IF(AND(AI137="ML",AL137="ML"),"ML",SUM(AI137,AL137))))</f>
        <v>0</v>
      </c>
      <c r="AN137" s="68" t="str">
        <f>IF(OR($E137="",$G137=""),"",IF(AND($E$3=6),'Marks Entry 6th'!Z136,IF(AND($E$3=7),'Marks Entry 7th'!Z136,"")))</f>
        <v/>
      </c>
      <c r="AO137" s="68" t="str">
        <f>IF(OR($E137="",$G137=""),"",IF(AND($E$3=6),'Marks Entry 6th'!AA136,IF(AND($E$3=7),'Marks Entry 7th'!AA136,"")))</f>
        <v/>
      </c>
      <c r="AP137" s="66" t="str">
        <f t="shared" ref="AP137:AP200" si="200">IF(AND(AN137="",AO137=""),"",IF(AND(AN137="NA",AO137="NA"),"NA",IF(AND(AN137="AB",AO137="AB"),"AB",IF(AND(AN137="ML",AO137="ML"),"ML",SUM(AN137:AO137)))))</f>
        <v/>
      </c>
      <c r="AQ137" s="63" t="str">
        <f t="shared" ref="AQ137:AQ200" si="201">IF(AP137="","",IF(AND(AM137="AB",AP137="AB"),"AB",SUM(AM137,AP137)))</f>
        <v/>
      </c>
      <c r="AR137" s="109">
        <f t="shared" ref="AR137:AR200" si="202">COUNTIF(AE137:AH137,"NA")*5+(COUNTIF(AE137:AH137,"ML")*5)+(COUNTIF(AJ137,"ML")*$AJ$7)+(COUNTIF(AN137,"ML")*$AN$7)</f>
        <v>0</v>
      </c>
      <c r="AS137" s="109" t="str">
        <f t="shared" ref="AS137:AS200" si="203">IF(OR(B137="NSO",B137=0,B137=""),"",IF(AND(AE137="",AG137="",AJ137="",AN137=""),"",IF(AND(AG137="",AJ137="",AF137="",AH137=""),20-AR137,IF(AND(AJ137="",AN137=""),50-AR137,IF(AND(AN137=""),100-AR137,200-AR137)))))</f>
        <v/>
      </c>
      <c r="AT137" s="109" t="str">
        <f t="shared" ref="AT137:AT200" si="204">IF(AND(OR(AE137="ab",AE137="ml"),OR(AG137="ab",AG137="ml"),OR(AJ137="ab",AJ137="ml")),"AB",IF(AND(OR(AE137="ab",AE137="ml"),OR(AJ137="ab",AJ137="ml"),OR(AN137="ab",AN137="ml")),"AB",IF(AND(OR(AG137="ab",AG137="ml"),OR(AJ137="ab",AJ137="ml"),OR(AN137="ab",AN137="ml")),"AB","")))</f>
        <v/>
      </c>
      <c r="AU137" s="109" t="str">
        <f t="shared" ref="AU137:AU200" si="205">IF(OR(B137="NSO",B137="",AN137=""),"",IF(OR(AT137="AB",AN137="ab"),"AB",IF(AN137="ML","RE",IF(AND(AQ137&gt;=36%*AS137,AN137&gt;=14),"P",IF(AND(AQ137&gt;=34%*AS137,AN137&gt;=14),"G2",IF(AND(AQ137&gt;=31%*AS137,AN137&gt;=14),"G1",IF(AQ137&gt;=25%*AS137,"S","F")))))))</f>
        <v/>
      </c>
      <c r="AV137" s="109" t="str">
        <f t="shared" ref="AV137:AV200" si="206">IF(OR(AU137="",AU137=0,AU137="S",AU137="RE",AU137="F",AU137="AB"),AU137,IF(AQ137&gt;=75%*AS137,"D",IF(AQ137&gt;=60%*AS137,"I",IF(AQ137&gt;=48%*AS137,"II",IF(AQ137&gt;=36%*AS137,"III",AU137)))))</f>
        <v/>
      </c>
      <c r="AW137" s="111" t="str">
        <f t="shared" ref="AW137:AW200" si="207">IF(AQ137="","",IF(OR(AU137="",AU137=0,AU137="S",AU137="RE",AU137="F",AU137="AB"),"",IF(AQ137&gt;=81%*AS137,"A",IF(AQ137&gt;=61%*AS137,"B",IF(AQ137&gt;=41%*AS137,"C",IF(AQ137&gt;=21%*AS137,"D","E"))))))</f>
        <v/>
      </c>
      <c r="AX137" s="314" t="str">
        <f>IF(OR($E137="",$G137=""),"",IF(AND($E$3=6),'Marks Entry 6th'!AB136,IF(AND($E$3=7),'Marks Entry 7th'!AB136,"")))</f>
        <v/>
      </c>
      <c r="AY137" s="121" t="str">
        <f>IF(OR($E137="",$G137=""),"",IF(AND($E$3=6),'Marks Entry 6th'!AC136,IF(AND($E$3=7),'Marks Entry 7th'!AC136,"")))</f>
        <v/>
      </c>
      <c r="AZ137" s="121" t="str">
        <f>IF(OR($E137="",$G137=""),"",IF(AND($E$3=6),'Marks Entry 6th'!AD136,IF(AND($E$3=7),'Marks Entry 7th'!AD136,"")))</f>
        <v/>
      </c>
      <c r="BA137" s="121" t="str">
        <f>IF(OR($E137="",$G137=""),"",IF(AND($E$3=6),'Marks Entry 6th'!AE136,IF(AND($E$3=7),'Marks Entry 7th'!AE136,"")))</f>
        <v/>
      </c>
      <c r="BB137" s="121" t="str">
        <f>IF(OR($E137="",$G137=""),"",IF(AND($E$3=6),'Marks Entry 6th'!AF136,IF(AND($E$3=7),'Marks Entry 7th'!AF136,"")))</f>
        <v/>
      </c>
      <c r="BC137" s="63" t="str">
        <f t="shared" ref="BC137:BC200" si="208">IF(AND(AY137="",AZ137="",BA137="",BB137=""),"",IF(AND(AY137="NA",AZ137="NA",BA137="NA",BB137="NA"),"NA",IF(AND(AY137="AB",AZ137="AB",BA137="AB",BB137="AB"),"AB",IF(AND(AY137="ML",AZ137="ML",BA137="ML",BB137="ML"),"ML",SUM(AY137:BB137)))))</f>
        <v/>
      </c>
      <c r="BD137" s="121" t="str">
        <f>IF(OR($E137="",$G137=""),"",IF(AND($E$3=6),'Marks Entry 6th'!AG136,IF(AND($E$3=7),'Marks Entry 7th'!AG136,"")))</f>
        <v/>
      </c>
      <c r="BE137" s="121" t="str">
        <f>IF(OR($E137="",$G137=""),"",IF(AND($E$3=6),'Marks Entry 6th'!AH136,IF(AND($E$3=7),'Marks Entry 7th'!AH136,"")))</f>
        <v/>
      </c>
      <c r="BF137" s="66" t="str">
        <f t="shared" ref="BF137:BF200" si="209">IF(AND(BD137="",BE137=""),"",IF(AND(BD137="NA",BE137="NA"),"NA",IF(AND(BD137="AB",BE137="AB"),"AB",IF(AND(BD137="ML",BE137="ML"),"ML",SUM(BD137:BE137)))))</f>
        <v/>
      </c>
      <c r="BG137" s="63">
        <f t="shared" ref="BG137:BG200" si="210">IF(AND(BC137="NA",BF137="NA"),"NA",IF(AND(BC137="AB",BF137="AB"),"AB",SUM(BC137,BF137)))</f>
        <v>0</v>
      </c>
      <c r="BH137" s="68" t="str">
        <f>IF(OR($E137="",$G137=""),"",IF(AND($E$3=6),'Marks Entry 6th'!AI136,IF(AND($E$3=7),'Marks Entry 7th'!AI136,"")))</f>
        <v/>
      </c>
      <c r="BI137" s="68" t="str">
        <f>IF(OR($E137="",$G137=""),"",IF(AND($E$3=6),'Marks Entry 6th'!AJ136,IF(AND($E$3=7),'Marks Entry 7th'!AJ136,"")))</f>
        <v/>
      </c>
      <c r="BJ137" s="66" t="str">
        <f t="shared" ref="BJ137:BJ200" si="211">IF(AND(BH137="",BI137=""),"",IF(AND(BH137="NA",BI137="NA"),"NA",IF(AND(BH137="AB",BI137="AB"),"AB",IF(AND(BH137="ML",BI137="ML"),"ML",SUM(BH137:BI137)))))</f>
        <v/>
      </c>
      <c r="BK137" s="63" t="str">
        <f t="shared" ref="BK137:BK200" si="212">IF(BJ137="","",IF(AND(BG137="AB",BJ137="AB"),"AB",SUM(BG137,BJ137)))</f>
        <v/>
      </c>
      <c r="BL137" s="109">
        <f t="shared" ref="BL137:BL200" si="213">COUNTIF(AY137:BB137,"NA")*5+(COUNTIF(AY137:BB137,"ML")*5)+(COUNTIF(BD137,"ML")*$BD$7)+(COUNTIF(BH137,"ML")*$BH$7)</f>
        <v>0</v>
      </c>
      <c r="BM137" s="109" t="str">
        <f t="shared" ref="BM137:BM200" si="214">IF(OR($B137="NSO",$B137=0,$B137=""),"",IF(AND(AY137="",BA137="",BD137="",BH137=""),"",IF(AND(BA137="",BD137="",AZ137="",BB137=""),20-BL137,IF(AND(BD137="",BH137=""),50-BL137,IF(AND(BH137=""),100-BL137,200-BL137)))))</f>
        <v/>
      </c>
      <c r="BN137" s="109" t="str">
        <f t="shared" ref="BN137:BN200" si="215">IF(AND(OR(AY137="ab",AY137="ml"),OR(BA137="ab",BA137="ml"),OR(BD137="ab",BD137="ml")),"AB",IF(AND(OR(AY137="ab",AY137="ml"),OR(BD137="ab",BD137="ml"),OR(BH137="ab",BH137="ml")),"AB",IF(AND(OR(BA137="ab",BA137="ml"),OR(BD137="ab",BD137="ml"),OR(BH137="ab",BH137="ml")),"AB","")))</f>
        <v/>
      </c>
      <c r="BO137" s="109" t="str">
        <f t="shared" ref="BO137:BO200" si="216">IF(OR($B137="NSO",$B137="",BH137=""),"",IF(OR(BN137="AB",BH137="ab"),"AB",IF(BH137="ML","RE",IF(AND(BK137&gt;=36%*BM137,BH137&gt;=14),"P",IF(AND(BK137&gt;=34%*BM137,BH137&gt;=14),"G2",IF(AND(BK137&gt;=31%*BM137,BH137&gt;=14),"G1",IF(BK137&gt;=25%*BM137,"S","F")))))))</f>
        <v/>
      </c>
      <c r="BP137" s="109" t="str">
        <f t="shared" ref="BP137:BP200" si="217">IF(OR(BO137="",BO137=0,BO137="S",BO137="RE",BO137="F",BO137="AB"),BO137,IF(BK137&gt;=75%*BM137,"D",IF(BK137&gt;=60%*BM137,"I",IF(BK137&gt;=48%*BM137,"II",IF(BK137&gt;=36%*BM137,"III",BO137)))))</f>
        <v/>
      </c>
      <c r="BQ137" s="111" t="str">
        <f t="shared" ref="BQ137:BQ200" si="218">IF(BK137="","",IF(OR(BO137="",BO137=0,BO137="S",BO137="RE",BO137="F",BO137="AB"),"",IF(BK137&gt;=81%*BM137,"A",IF(BK137&gt;=61%*BM137,"B",IF(BK137&gt;=41%*BM137,"C",IF(BK137&gt;=21%*BM137,"D","E"))))))</f>
        <v/>
      </c>
      <c r="BR137" s="121" t="str">
        <f>IF(OR($E137="",$G137=""),"",IF(AND($E$3=6),'Marks Entry 6th'!AK136,IF(AND($E$3=7),'Marks Entry 7th'!AK136,"")))</f>
        <v/>
      </c>
      <c r="BS137" s="121" t="str">
        <f>IF(OR($E137="",$G137=""),"",IF(AND($E$3=6),'Marks Entry 6th'!AL136,IF(AND($E$3=7),'Marks Entry 7th'!AL136,"")))</f>
        <v/>
      </c>
      <c r="BT137" s="121" t="str">
        <f>IF(OR($E137="",$G137=""),"",IF(AND($E$3=6),'Marks Entry 6th'!AM136,IF(AND($E$3=7),'Marks Entry 7th'!AM136,"")))</f>
        <v/>
      </c>
      <c r="BU137" s="121" t="str">
        <f>IF(OR($E137="",$G137=""),"",IF(AND($E$3=6),'Marks Entry 6th'!AN136,IF(AND($E$3=7),'Marks Entry 7th'!AN136,"")))</f>
        <v/>
      </c>
      <c r="BV137" s="63" t="str">
        <f t="shared" ref="BV137:BV200" si="219">IF(AND(BR137="",BS137="",BT137="",BU137=""),"",IF(AND(BR137="NA",BS137="NA",BT137="NA",BU137="NA"),"NA",IF(AND(BR137="AB",BS137="AB",BT137="AB",BU137="AB"),"AB",IF(AND(BR137="ML",BS137="ML",BT137="ML",BU137="ML"),"ML",SUM(BR137:BU137)))))</f>
        <v/>
      </c>
      <c r="BW137" s="121" t="str">
        <f>IF(OR($E137="",$G137=""),"",IF(AND($E$3=6),'Marks Entry 6th'!AO136,IF(AND($E$3=7),'Marks Entry 7th'!AO136,"")))</f>
        <v/>
      </c>
      <c r="BX137" s="121" t="str">
        <f>IF(OR($E137="",$G137=""),"",IF(AND($E$3=6),'Marks Entry 6th'!AP136,IF(AND($E$3=7),'Marks Entry 7th'!AP136,"")))</f>
        <v/>
      </c>
      <c r="BY137" s="66" t="str">
        <f t="shared" ref="BY137:BY200" si="220">IF(AND(BW137="",BX137=""),"",IF(AND(BW137="NA",BX137="NA"),"NA",IF(AND(BW137="AB",BX137="AB"),"AB",IF(AND(BW137="ML",BX137="ML"),"ML",SUM(BW137:BX137)))))</f>
        <v/>
      </c>
      <c r="BZ137" s="63">
        <f t="shared" ref="BZ137:BZ200" si="221">IF(AND(BV137="NA",BY137="NA"),"NA",IF(AND(BV137="AB",BY137="AB"),"AB",SUM(BV137,BY137)))</f>
        <v>0</v>
      </c>
      <c r="CA137" s="68" t="str">
        <f>IF(OR($E137="",$G137=""),"",IF(AND($E$3=6),'Marks Entry 6th'!AQ136,IF(AND($E$3=7),'Marks Entry 7th'!AQ136,"")))</f>
        <v/>
      </c>
      <c r="CB137" s="68" t="str">
        <f>IF(OR($E137="",$G137=""),"",IF(AND($E$3=6),'Marks Entry 6th'!AR136,IF(AND($E$3=7),'Marks Entry 7th'!AR136,"")))</f>
        <v/>
      </c>
      <c r="CC137" s="66" t="str">
        <f t="shared" ref="CC137:CC200" si="222">IF(AND(CA137="",CB137=""),"",IF(AND(CA137="NA",CB137="NA"),"NA",IF(AND(CA137="AB",CB137="AB"),"AB",IF(AND(CA137="ML",CB137="ML"),"ML",SUM(CA137:CB137)))))</f>
        <v/>
      </c>
      <c r="CD137" s="63" t="str">
        <f t="shared" ref="CD137:CD200" si="223">IF(CC137="","",IF(AND(BZ137="AB",CC137="AB"),"AB",SUM(BZ137,CC137)))</f>
        <v/>
      </c>
      <c r="CE137" s="109">
        <f t="shared" ref="CE137:CE200" si="224">COUNTIF(BR137:BU137,"NA")*5+(COUNTIF(BR137:BU137,"ML")*5)+(COUNTIF(BW137,"ML")*$BW$7)+(COUNTIF(CA137,"ML")*$CA$7)</f>
        <v>0</v>
      </c>
      <c r="CF137" s="109" t="str">
        <f t="shared" ref="CF137:CF200" si="225">IF(OR($B137="NSO",$B137=0,$B137=""),"",IF(AND(BR137="",BT137="",BW137="",CA137=""),"",IF(AND(BT137="",BW137="",BS137="",BU137=""),20-CE137,IF(AND(BW137="",CA137=""),50-CE137,IF(AND(CA137=""),100-CE137,200-CE137)))))</f>
        <v/>
      </c>
      <c r="CG137" s="109" t="str">
        <f t="shared" ref="CG137:CG200" si="226">IF(AND(OR(BR137="ab",BR137="ml"),OR(BT137="ab",BT137="ml"),OR(BW137="ab",BW137="ml")),"AB",IF(AND(OR(BR137="ab",BR137="ml"),OR(BW137="ab",BW137="ml"),OR(CA137="ab",CA137="ml")),"AB",IF(AND(OR(BT137="ab",BT137="ml"),OR(BW137="ab",BW137="ml"),OR(CA137="ab",CA137="ml")),"AB","")))</f>
        <v/>
      </c>
      <c r="CH137" s="109" t="str">
        <f t="shared" ref="CH137:CH200" si="227">IF(OR($B137="NSO",$B137="",CA137=""),"",IF(OR(CG137="AB",CA137="ab"),"AB",IF(CA137="ML","RE",IF(AND(CD137&gt;=36%*CF137,CA137&gt;=14),"P",IF(AND(CD137&gt;=34%*CF137,CA137&gt;=14),"G2",IF(AND(CD137&gt;=31%*CF137,CA137&gt;=14),"G1",IF(CD137&gt;=25%*CF137,"S","F")))))))</f>
        <v/>
      </c>
      <c r="CI137" s="109" t="str">
        <f t="shared" ref="CI137:CI200" si="228">IF(OR(CH137="",CH137=0,CH137="S",CH137="RE",CH137="F",CH137="AB"),CH137,IF(CD137&gt;=75%*CF137,"D",IF(CD137&gt;=60%*CF137,"I",IF(CD137&gt;=48%*CF137,"II",IF(CD137&gt;=36%*CF137,"III",CH137)))))</f>
        <v/>
      </c>
      <c r="CJ137" s="111" t="str">
        <f t="shared" ref="CJ137:CJ200" si="229">IF(CD137="","",IF(OR(CH137="",CH137=0,CH137="S",CH137="RE",CH137="F",CH137="AB"),"",IF(CD137&gt;=81%*CF137,"A",IF(CD137&gt;=61%*CF137,"B",IF(CD137&gt;=41%*CF137,"C",IF(CD137&gt;=21%*CF137,"D","E"))))))</f>
        <v/>
      </c>
      <c r="CK137" s="121" t="str">
        <f>IF(OR($E137="",$G137=""),"",IF(AND($E$3=6),'Marks Entry 6th'!AS136,IF(AND($E$3=7),'Marks Entry 7th'!AS136,"")))</f>
        <v/>
      </c>
      <c r="CL137" s="121" t="str">
        <f>IF(OR($E137="",$G137=""),"",IF(AND($E$3=6),'Marks Entry 6th'!AT136,IF(AND($E$3=7),'Marks Entry 7th'!AT136,"")))</f>
        <v/>
      </c>
      <c r="CM137" s="121" t="str">
        <f>IF(OR($E137="",$G137=""),"",IF(AND($E$3=6),'Marks Entry 6th'!AU136,IF(AND($E$3=7),'Marks Entry 7th'!AU136,"")))</f>
        <v/>
      </c>
      <c r="CN137" s="121" t="str">
        <f>IF(OR($E137="",$G137=""),"",IF(AND($E$3=6),'Marks Entry 6th'!AV136,IF(AND($E$3=7),'Marks Entry 7th'!AV136,"")))</f>
        <v/>
      </c>
      <c r="CO137" s="63" t="str">
        <f t="shared" ref="CO137:CO200" si="230">IF(AND(CK137="",CL137="",CM137="",CN137=""),"",IF(AND(CK137="NA",CL137="NA",CM137="NA",CN137="NA"),"NA",IF(AND(CK137="AB",CL137="AB",CM137="AB",CN137="AB"),"AB",IF(AND(CK137="ML",CL137="ML",CM137="ML",CN137="ML"),"ML",SUM(CK137:CN137)))))</f>
        <v/>
      </c>
      <c r="CP137" s="121" t="str">
        <f>IF(OR($E137="",$G137=""),"",IF(AND($E$3=6),'Marks Entry 6th'!AW136,IF(AND($E$3=7),'Marks Entry 7th'!AW136,"")))</f>
        <v/>
      </c>
      <c r="CQ137" s="121" t="str">
        <f>IF(OR($E137="",$G137=""),"",IF(AND($E$3=6),'Marks Entry 6th'!AX136,IF(AND($E$3=7),'Marks Entry 7th'!AX136,"")))</f>
        <v/>
      </c>
      <c r="CR137" s="66" t="str">
        <f t="shared" ref="CR137:CR200" si="231">IF(AND(CP137="",CQ137=""),"",IF(AND(CP137="NA",CQ137="NA"),"NA",IF(AND(CP137="AB",CQ137="AB"),"AB",IF(AND(CP137="ML",CQ137="ML"),"ML",SUM(CP137:CQ137)))))</f>
        <v/>
      </c>
      <c r="CS137" s="63">
        <f t="shared" ref="CS137:CS200" si="232">IF(AND(CO137="NA",CR137="NA"),"NA",IF(AND(CO137="AB",CR137="AB"),"AB",SUM(CO137,CR137)))</f>
        <v>0</v>
      </c>
      <c r="CT137" s="68" t="str">
        <f>IF(OR($E137="",$G137=""),"",IF(AND($E$3=6),'Marks Entry 6th'!AY136,IF(AND($E$3=7),'Marks Entry 7th'!AY136,"")))</f>
        <v/>
      </c>
      <c r="CU137" s="68" t="str">
        <f>IF(OR($E137="",$G137=""),"",IF(AND($E$3=6),'Marks Entry 6th'!AZ136,IF(AND($E$3=7),'Marks Entry 7th'!AZ136,"")))</f>
        <v/>
      </c>
      <c r="CV137" s="66" t="str">
        <f t="shared" ref="CV137:CV200" si="233">IF(AND(CT137="",CU137=""),"",IF(AND(CT137="NA",CU137="NA"),"NA",IF(AND(CT137="AB",CU137="AB"),"AB",IF(AND(CT137="ML",CU137="ML"),"ML",SUM(CT137:CU137)))))</f>
        <v/>
      </c>
      <c r="CW137" s="63" t="str">
        <f t="shared" ref="CW137:CW200" si="234">IF(CV137="","",IF(AND(CS137="AB",CV137="AB"),"AB",SUM(CS137,CV137)))</f>
        <v/>
      </c>
      <c r="CX137" s="109">
        <f t="shared" ref="CX137:CX200" si="235">COUNTIF(CK137:CN137,"NA")*5+(COUNTIF(CK137:CN137,"ML")*5)+(COUNTIF(CP137,"ML")*$CP$7)+(COUNTIF(CT137,"ML")*$CT$7)</f>
        <v>0</v>
      </c>
      <c r="CY137" s="109" t="str">
        <f t="shared" ref="CY137:CY200" si="236">IF(OR($B137="NSO",$B137=0,$B137=""),"",IF(AND(CK137="",CM137="",CP137="",CT137=""),"",IF(AND(CM137="",CP137="",CL137="",CN137=""),20-CX137,IF(AND(CP137="",CT137=""),50-CX137,IF(AND(CT137=""),100-CX137,200-CX137)))))</f>
        <v/>
      </c>
      <c r="CZ137" s="109" t="str">
        <f t="shared" ref="CZ137:CZ200" si="237">IF(AND(OR(CK137="ab",CK137="ml"),OR(CM137="ab",CM137="ml"),OR(CP137="ab",CP137="ml")),"AB",IF(AND(OR(CK137="ab",CK137="ml"),OR(CP137="ab",CP137="ml"),OR(CT137="ab",CT137="ml")),"AB",IF(AND(OR(CM137="ab",CM137="ml"),OR(CP137="ab",CP137="ml"),OR(CT137="ab",CT137="ml")),"AB","")))</f>
        <v/>
      </c>
      <c r="DA137" s="109" t="str">
        <f t="shared" ref="DA137:DA200" si="238">IF(OR($B137="NSO",$B137="",CT137=""),"",IF(OR(CZ137="AB",CT137="ab"),"AB",IF(CT137="ML","RE",IF(AND(CW137&gt;=36%*CY137,CT137&gt;=14),"P",IF(AND(CW137&gt;=34%*CY137,CT137&gt;=14),"G2",IF(AND(CW137&gt;=31%*CY137,CT137&gt;=14),"G1",IF(CW137&gt;=25%*CY137,"S","F")))))))</f>
        <v/>
      </c>
      <c r="DB137" s="109" t="str">
        <f t="shared" ref="DB137:DB200" si="239">IF(OR(DA137="",DA137=0,DA137="S",DA137="RE",DA137="F",DA137="AB"),DA137,IF(CW137&gt;=75%*CY137,"D",IF(CW137&gt;=60%*CY137,"I",IF(CW137&gt;=48%*CY137,"II",IF(CW137&gt;=36%*CY137,"III",DA137)))))</f>
        <v/>
      </c>
      <c r="DC137" s="111" t="str">
        <f t="shared" ref="DC137:DC200" si="240">IF(CW137="","",IF(OR(DA137="",DA137=0,DA137="S",DA137="RE",DA137="F",DA137="AB"),"",IF(CW137&gt;=81%*CY137,"A",IF(CW137&gt;=61%*CY137,"B",IF(CW137&gt;=41%*CY137,"C",IF(CW137&gt;=21%*CY137,"D","E"))))))</f>
        <v/>
      </c>
      <c r="DD137" s="121" t="str">
        <f>IF(OR($E137="",$G137=""),"",IF(AND($E$3=6),'Marks Entry 6th'!BA136,IF(AND($E$3=7),'Marks Entry 7th'!BA136,"")))</f>
        <v/>
      </c>
      <c r="DE137" s="121" t="str">
        <f>IF(OR($E137="",$G137=""),"",IF(AND($E$3=6),'Marks Entry 6th'!BB136,IF(AND($E$3=7),'Marks Entry 7th'!BB136,"")))</f>
        <v/>
      </c>
      <c r="DF137" s="121" t="str">
        <f>IF(OR($E137="",$G137=""),"",IF(AND($E$3=6),'Marks Entry 6th'!BC136,IF(AND($E$3=7),'Marks Entry 7th'!BC136,"")))</f>
        <v/>
      </c>
      <c r="DG137" s="121" t="str">
        <f>IF(OR($E137="",$G137=""),"",IF(AND($E$3=6),'Marks Entry 6th'!BD136,IF(AND($E$3=7),'Marks Entry 7th'!BD136,"")))</f>
        <v/>
      </c>
      <c r="DH137" s="63" t="str">
        <f t="shared" ref="DH137:DH200" si="241">IF(AND(DD137="",DE137="",DF137="",DG137=""),"",IF(AND(DD137="NA",DE137="NA",DF137="NA",DG137="NA"),"NA",IF(AND(DD137="AB",DE137="AB",DF137="AB",DG137="AB"),"AB",IF(AND(DD137="ML",DE137="ML",DF137="ML",DG137="ML"),"ML",SUM(DD137:DG137)))))</f>
        <v/>
      </c>
      <c r="DI137" s="121" t="str">
        <f>IF(OR($E137="",$G137=""),"",IF(AND($E$3=6),'Marks Entry 6th'!BE136,IF(AND($E$3=7),'Marks Entry 7th'!BE136,"")))</f>
        <v/>
      </c>
      <c r="DJ137" s="121" t="str">
        <f>IF(OR($E137="",$G137=""),"",IF(AND($E$3=6),'Marks Entry 6th'!BF136,IF(AND($E$3=7),'Marks Entry 7th'!BF136,"")))</f>
        <v/>
      </c>
      <c r="DK137" s="66" t="str">
        <f t="shared" ref="DK137:DK200" si="242">IF(AND(DI137="",DJ137=""),"",IF(AND(DI137="NA",DJ137="NA"),"NA",IF(AND(DI137="AB",DJ137="AB"),"AB",IF(AND(DI137="ML",DJ137="ML"),"ML",SUM(DI137:DJ137)))))</f>
        <v/>
      </c>
      <c r="DL137" s="63">
        <f t="shared" ref="DL137:DL200" si="243">IF(AND(DH137="NA",DK137="NA"),"NA",IF(AND(DH137="AB",DK137="AB"),"AB",SUM(DH137,DK137)))</f>
        <v>0</v>
      </c>
      <c r="DM137" s="68" t="str">
        <f>IF(OR($E137="",$G137=""),"",IF(AND($E$3=6),'Marks Entry 6th'!BG136,IF(AND($E$3=7),'Marks Entry 7th'!BG136,"")))</f>
        <v/>
      </c>
      <c r="DN137" s="68" t="str">
        <f>IF(OR($E137="",$G137=""),"",IF(AND($E$3=6),'Marks Entry 6th'!BH136,IF(AND($E$3=7),'Marks Entry 7th'!BH136,"")))</f>
        <v/>
      </c>
      <c r="DO137" s="66" t="str">
        <f t="shared" ref="DO137:DO200" si="244">IF(AND(DM137="",DN137=""),"",IF(AND(DM137="NA",DN137="NA"),"NA",IF(AND(DM137="AB",DN137="AB"),"AB",IF(AND(DM137="ML",DN137="ML"),"ML",SUM(DM137:DN137)))))</f>
        <v/>
      </c>
      <c r="DP137" s="63" t="str">
        <f t="shared" ref="DP137:DP200" si="245">IF(DO137="","",IF(AND(DL137="AB",DO137="AB"),"AB",SUM(DL137,DO137)))</f>
        <v/>
      </c>
      <c r="DQ137" s="109">
        <f t="shared" ref="DQ137:DQ200" si="246">COUNTIF(DD137:DG137,"NA")*5+(COUNTIF(DD137:DG137,"ML")*5)+(COUNTIF(DI137,"ML")*$DI$7)+(COUNTIF(DM137,"ML")*$DM$7)</f>
        <v>0</v>
      </c>
      <c r="DR137" s="109" t="str">
        <f t="shared" ref="DR137:DR200" si="247">IF(OR($B137="NSO",$B137=0,$B137=""),"",IF(AND(DD137="",DF137="",DI137="",DM137=""),"",IF(AND(DF137="",DI137="",DE137="",DG137=""),20-DQ137,IF(AND(DI137="",DM137=""),50-DQ137,IF(AND(DM137=""),100-DQ137,200-DQ137)))))</f>
        <v/>
      </c>
      <c r="DS137" s="109" t="str">
        <f t="shared" ref="DS137:DS200" si="248">IF(AND(OR(DD137="ab",DD137="ml"),OR(DF137="ab",DF137="ml"),OR(DI137="ab",DI137="ml")),"AB",IF(AND(OR(DD137="ab",DD137="ml"),OR(DI137="ab",DI137="ml"),OR(DM137="ab",DM137="ml")),"AB",IF(AND(OR(DF137="ab",DF137="ml"),OR(DI137="ab",DI137="ml"),OR(DM137="ab",DM137="ml")),"AB","")))</f>
        <v/>
      </c>
      <c r="DT137" s="109" t="str">
        <f t="shared" ref="DT137:DT200" si="249">IF(OR($B137="NSO",$B137="",DM137=""),"",IF(OR(DS137="AB",DM137="ab"),"AB",IF(DM137="ML","RE",IF(AND(DP137&gt;=36%*DR137,DM137&gt;=14),"P",IF(AND(DP137&gt;=34%*DR137,DM137&gt;=14),"G2",IF(AND(DP137&gt;=31%*DR137,DM137&gt;=14),"G1",IF(DP137&gt;=25%*DR137,"S","F")))))))</f>
        <v/>
      </c>
      <c r="DU137" s="109" t="str">
        <f t="shared" ref="DU137:DU200" si="250">IF(OR(DT137="",DT137=0,DT137="S",DT137="RE",DT137="F",DT137="AB"),DT137,IF(DP137&gt;=75%*DR137,"D",IF(DP137&gt;=60%*DR137,"I",IF(DP137&gt;=48%*DR137,"II",IF(DP137&gt;=36%*DR137,"III",DT137)))))</f>
        <v/>
      </c>
      <c r="DV137" s="111" t="str">
        <f t="shared" ref="DV137:DV200" si="251">IF(DP137="","",IF(OR(DT137="",DT137=0,DT137="S",DT137="RE",DT137="F",DT137="AB"),"",IF(DP137&gt;=81%*DR137,"A",IF(DP137&gt;=61%*DR137,"B",IF(DP137&gt;=41%*DR137,"C",IF(DP137&gt;=21%*DR137,"D","E"))))))</f>
        <v/>
      </c>
      <c r="DW137" s="53" t="str">
        <f>IF(OR($E137="",$G137=""),"",IF(AND($E$3=6),'Marks Entry 6th'!BI136,IF(AND($E$3=7),'Marks Entry 7th'!BI136,"")))</f>
        <v/>
      </c>
      <c r="DX137" s="53" t="str">
        <f>IF(OR($E137="",$G137=""),"",IF(AND($E$3=6),'Marks Entry 6th'!BJ136,IF(AND($E$3=7),'Marks Entry 7th'!BJ136,"")))</f>
        <v/>
      </c>
      <c r="DY137" s="53" t="str">
        <f>IF(OR($E137="",$G137=""),"",IF(AND($E$3=6),'Marks Entry 6th'!BK136,IF(AND($E$3=7),'Marks Entry 7th'!BK136,"")))</f>
        <v/>
      </c>
      <c r="DZ137" s="53" t="str">
        <f>IF(OR($E137="",$G137=""),"",IF(AND($E$3=6),'Marks Entry 6th'!BL136,IF(AND($E$3=7),'Marks Entry 7th'!BL136,"")))</f>
        <v/>
      </c>
      <c r="EA137" s="53" t="str">
        <f>IF(OR($E137="",$G137=""),"",IF(AND($E$3=6),'Marks Entry 6th'!BM136,IF(AND($E$3=7),'Marks Entry 7th'!BM136,"")))</f>
        <v/>
      </c>
      <c r="EB137" s="122" t="str">
        <f t="shared" ref="EB137:EB200" si="252">IF(AND(DW137="",DX137="",DY137="",DZ137="",EA137=""),"",SUM(DW137:EA137))</f>
        <v/>
      </c>
      <c r="EC137" s="123">
        <f t="shared" ref="EC137:EC200" si="253">COUNTIF(DW137,"ML")*$DW$7+COUNTIF(DX137,"ML")*$DX$7+COUNTIF(DY137,"ML")*$DY$7+COUNTIF(DZ137,"ML")*$DZ$7+COUNTIF(EA137,"ML")*$EA$7</f>
        <v>0</v>
      </c>
      <c r="ED137" s="123" t="str">
        <f t="shared" ref="ED137:ED200" si="254">IF(OR($B137="NSO",$B137="",EB137="",EB137=0),"",IF(AND(DW137="",DX137="",DY137="",DZ137="",EA137=""),"",IF(AND(DX137="",DW137=""),$DW$7-EC137,IF(EA137="",($DW$7+$DX$7)-EC137,$EB$7-EC137))))</f>
        <v/>
      </c>
      <c r="EE137" s="123" t="str">
        <f t="shared" ref="EE137:EE200" si="255">IF(OR($B137="NSO",$B137="",EB137="",EB137=0),"",IF(OR(DW137="AB",DY137="AB",DZ137="AB",EA137="AB",DX137="AB"),"AB",IF(EB137&gt;=36%*ED137,"P","S")))</f>
        <v/>
      </c>
      <c r="EF137" s="110" t="str">
        <f t="shared" ref="EF137:EF200" si="256">IF(EB137="","",IF(OR(EE137="",EE137=0,EE137="S",EE137="RE",EE137="F",EE137="AB"),"",IF(EB137&gt;=86%*ED137,"A",IF(EB137&gt;=71%*ED137,"B",IF(EB137&gt;=51%*ED137,"C",IF(EB137&gt;=33%*ED137,"D","E"))))))</f>
        <v/>
      </c>
      <c r="EG137" s="53" t="str">
        <f>IF(OR($E137="",$G137=""),"",IF(AND($E$3=6),'Marks Entry 6th'!BN136,IF(AND($E$3=7),'Marks Entry 7th'!BN136,"")))</f>
        <v/>
      </c>
      <c r="EH137" s="53" t="str">
        <f>IF(OR($E137="",$G137=""),"",IF(AND($E$3=6),'Marks Entry 6th'!BO136,IF(AND($E$3=7),'Marks Entry 7th'!BO136,"")))</f>
        <v/>
      </c>
      <c r="EI137" s="53" t="str">
        <f>IF(OR($E137="",$G137=""),"",IF(AND($E$3=6),'Marks Entry 6th'!BP136,IF(AND($E$3=7),'Marks Entry 7th'!BP136,"")))</f>
        <v/>
      </c>
      <c r="EJ137" s="53" t="str">
        <f>IF(OR($E137="",$G137=""),"",IF(AND($E$3=6),'Marks Entry 6th'!BQ136,IF(AND($E$3=7),'Marks Entry 7th'!BQ136,"")))</f>
        <v/>
      </c>
      <c r="EK137" s="53" t="str">
        <f>IF(OR($E137="",$G137=""),"",IF(AND($E$3=6),'Marks Entry 6th'!BR136,IF(AND($E$3=7),'Marks Entry 7th'!BR136,"")))</f>
        <v/>
      </c>
      <c r="EL137" s="122" t="str">
        <f t="shared" ref="EL137:EL200" si="257">IF(AND(EG137="",EH137="",EI137="",EJ137="",EK137=""),"",SUM(EG137:EK137))</f>
        <v/>
      </c>
      <c r="EM137" s="123">
        <f t="shared" ref="EM137:EM200" si="258">COUNTIF(EG137,"ML")*$EG$7+COUNTIF(EH137,"ML")*$EH$7+COUNTIF(EI137,"ML")*$EI$7+COUNTIF(EJ137,"ML")*$EJ$7+COUNTIF(EK137,"ML")*$EK$7</f>
        <v>0</v>
      </c>
      <c r="EN137" s="123" t="str">
        <f t="shared" ref="EN137:EN200" si="259">IF(OR($B137="NSO",$B137="",EL137="",EL137=0),"",IF(AND(EG137="",EH137="",EI137="",EJ137="",EK137=""),"",IF(AND(EH137="",EG137=""),$EG$7-EM137,IF(EK137="",($EG$7+$EH$7)-EM137,$EL$7-EM137))))</f>
        <v/>
      </c>
      <c r="EO137" s="123" t="str">
        <f t="shared" ref="EO137:EO200" si="260">IF(OR($B137="NSO",$B137="",EL137="",EL137=0),"",IF(OR(EG137="AB",EI137="AB",EJ137="AB",EK137="AB",EH137="AB"),"AB",IF(EL137&gt;=36%*EN137,"P","S")))</f>
        <v/>
      </c>
      <c r="EP137" s="110" t="str">
        <f t="shared" ref="EP137:EP200" si="261">IF(EL137="","",IF(OR(EO137="",EO137=0,EO137="S",EO137="RE",EO137="F",EO137="AB"),"",IF(EL137&gt;=86%*EN137,"A",IF(EL137&gt;=71%*EN137,"B",IF(EL137&gt;=51%*EN137,"C",IF(EL137&gt;=33%*EN137,"D","E"))))))</f>
        <v/>
      </c>
      <c r="EQ137" s="53" t="str">
        <f>IF(OR($E137="",$G137=""),"",IF(AND($E$3=6),'Marks Entry 6th'!BS136,IF(AND($E$3=7),'Marks Entry 7th'!BS136,"")))</f>
        <v/>
      </c>
      <c r="ER137" s="53" t="str">
        <f>IF(OR($E137="",$G137=""),"",IF(AND($E$3=6),'Marks Entry 6th'!BT136,IF(AND($E$3=7),'Marks Entry 7th'!BT136,"")))</f>
        <v/>
      </c>
      <c r="ES137" s="53" t="str">
        <f>IF(OR($E137="",$G137=""),"",IF(AND($E$3=6),'Marks Entry 6th'!BU136,IF(AND($E$3=7),'Marks Entry 7th'!BU136,"")))</f>
        <v/>
      </c>
      <c r="ET137" s="53" t="str">
        <f>IF(OR($E137="",$G137=""),"",IF(AND($E$3=6),'Marks Entry 6th'!BV136,IF(AND($E$3=7),'Marks Entry 7th'!BV136,"")))</f>
        <v/>
      </c>
      <c r="EU137" s="53" t="str">
        <f>IF(OR($E137="",$G137=""),"",IF(AND($E$3=6),'Marks Entry 6th'!BW136,IF(AND($E$3=7),'Marks Entry 7th'!BW136,"")))</f>
        <v/>
      </c>
      <c r="EV137" s="122" t="str">
        <f t="shared" ref="EV137:EV200" si="262">IF(AND(EQ137="",ER137="",ES137="",ET137="",EU137=""),"",SUM(EQ137:EU137))</f>
        <v/>
      </c>
      <c r="EW137" s="123">
        <f t="shared" ref="EW137:EW200" si="263">COUNTIF(EQ137,"ML")*$EQ$7+COUNTIF(ER137,"ML")*$ER$7+COUNTIF(ES137,"ML")*$ES$7+COUNTIF(ET137,"ML")*$ET$7+COUNTIF(EU137,"ML")*$EU$7</f>
        <v>0</v>
      </c>
      <c r="EX137" s="123" t="str">
        <f t="shared" ref="EX137:EX200" si="264">IF(OR($B137="NSO",$B137="",EV137="",EV137=0),"",IF(AND(EQ137="",ER137="",ES137="",ET137="",EU137=""),"",IF(AND(ER137="",EQ137=""),$EQ$7-EW137,IF(EU137="",($EQ$7+$ER$7)-EW137,$EV$7-EW137))))</f>
        <v/>
      </c>
      <c r="EY137" s="123" t="str">
        <f t="shared" ref="EY137:EY200" si="265">IF(OR($B137="NSO",$B137="",EV137="",EV137=0),"",IF(OR(EQ137="AB",ES137="AB",ET137="AB",EU137="AB",ER137="AB"),"AB",IF(EV137&gt;=36%*EX137,"P","S")))</f>
        <v/>
      </c>
      <c r="EZ137" s="110" t="str">
        <f t="shared" ref="EZ137:EZ200" si="266">IF(EV137="","",IF(OR(EY137="",EY137=0,EY137="S",EY137="RE",EY137="F",EY137="AB"),"",IF(EV137&gt;=86%*EX137,"A",IF(EV137&gt;=71%*EX137,"B",IF(EV137&gt;=51%*EX137,"C",IF(EV137&gt;=33%*EX137,"D","E"))))))</f>
        <v/>
      </c>
      <c r="FA137" s="373" t="str">
        <f>IF(OR($E137="",$G137=""),"",IF(AND('Marks Entry 6th'!BX136="",'Marks Entry 7th'!BX136=""),"",IF(AND($E$3=6),'Marks Entry 6th'!BX136,IF(AND($E$3=7),'Marks Entry 7th'!BX136,""))))</f>
        <v/>
      </c>
      <c r="FB137" s="373" t="str">
        <f>IF(OR($E137="",$G137=""),"",IF(AND('Marks Entry 6th'!BY136="",'Marks Entry 7th'!BY136=""),"",IF(AND($E$3=6),'Marks Entry 6th'!BY136,IF(AND($E$3=7),'Marks Entry 7th'!BY136,""))))</f>
        <v/>
      </c>
      <c r="FC137" s="374" t="str">
        <f t="shared" ref="FC137:FC200" si="267">IF(AND(FA137="",FB137=""),"",SUM(FA137:FB137))</f>
        <v/>
      </c>
      <c r="FD137" s="110" t="str">
        <f t="shared" ref="FD137:FD200" si="268">IF(FC137="","",IF(OR(FC137="",FC137=0,FC137="RE",FC137="AB"),"",IF(FC137&gt;85%*$FC$7,"A",IF(FC137&gt;70%*$FC$7,"B",IF(FC137&gt;=50%*$FC$7,"C",IF(FC137&gt;=30%*$FC$7,"D","E"))))))</f>
        <v/>
      </c>
      <c r="FE137" s="373" t="str">
        <f>IF(OR($E137="",$G137=""),"",IF(AND('Marks Entry 6th'!BZ136="",'Marks Entry 7th'!BZ136=""),"",IF(AND($E$3=6),'Marks Entry 6th'!BZ136,IF(AND($E$3=7),'Marks Entry 7th'!BZ136,""))))</f>
        <v/>
      </c>
      <c r="FF137" s="373" t="str">
        <f>IF(OR($E137="",$G137=""),"",IF(AND('Marks Entry 6th'!CA136="",'Marks Entry 7th'!CA136=""),"",IF(AND($E$3=6),'Marks Entry 6th'!CA136,IF(AND($E$3=7),'Marks Entry 7th'!CA136,""))))</f>
        <v/>
      </c>
      <c r="FG137" s="374" t="str">
        <f t="shared" ref="FG137:FG200" si="269">IF(AND(FE137="",FF137=""),"",SUM(FE137:FF137))</f>
        <v/>
      </c>
      <c r="FH137" s="110" t="str">
        <f t="shared" ref="FH137:FH200" si="270">IF(FG137="","",IF(OR(FG137="",FG137=0,FG137="RE",FG137="AB"),"",IF(FG137&gt;85%*$FG$7,"A",IF(FG137&gt;70%*$FG$7,"B",IF(FG137&gt;=50%*$FG$7,"C",IF(FG137&gt;=30%*$FG$7,"D","E"))))))</f>
        <v/>
      </c>
      <c r="FI137" s="79" t="str">
        <f t="shared" ref="FI137:FI200" si="271">IF($E$3="","",IF(OR(E137="",G137=""),"",IF(AND(X137="AB",AQ137="AB",BK137="AB",CD137="AB",CW137="AB",DP137="AB"),"AB",SUM(X137,AQ137,BK137,CD137,CW137,DP137))))</f>
        <v/>
      </c>
      <c r="FJ137" s="335" t="str">
        <f t="shared" ref="FJ137:FJ200" si="272">IFERROR(IF(FI137="","",FI137*100/SUM(Z137,AS137,BM137,CF137,CY137,DR137)),"")</f>
        <v/>
      </c>
      <c r="FK137" s="85" t="str">
        <f t="shared" ref="FK137:FK200" si="273">IFERROR(IF(FJ137="","",IF(AND(FJ137&gt;=60),"I",IF(AND(FJ137&gt;=48),"II",IF(AND(FJ137&gt;=36),"III","")))),"")</f>
        <v/>
      </c>
      <c r="FL137" s="226" t="str">
        <f t="shared" ref="FL137:FL200" si="274">IFERROR(IF(FI137="","",IF(OR(B137="",G137="",FJ137=""),"",IF(FJ137&gt;=81,"A",IF(FJ137&gt;=61,"B",IF(FJ137&gt;=41,"C",IF(FJ137&gt;=21,"D","E")))))),"")</f>
        <v/>
      </c>
      <c r="FM137" s="86" t="str">
        <f t="shared" ref="FM137:FM200" si="275">IFERROR(IF(FJ137="","",SUMPRODUCT((FJ137&lt;$FJ$8:$FJ$207)/COUNTIF($FJ$8:$FJ$207,$FJ$8:$FJ$207))),"")</f>
        <v/>
      </c>
      <c r="FN137" s="334" t="str">
        <f>IFERROR(IF(B137="NSO","NSO",IF(OR(D137="",G137="",F137=""),"",IF(AND(FJ137&gt;=36,'Master sheet'!$D$11="Hindi"),"कक्षा क्रमोन्नत",IF(AND(FJ137&gt;=36,'Master sheet'!$D$11="English"),"Promoted",IF(AND(FJ137&lt;36,'Master sheet'!$D$11="Hindi"),"पुनः परीक्षा","Re-Exam"))))),"")</f>
        <v/>
      </c>
      <c r="FO137" s="54" t="str">
        <f>IF(OR($E137="",$G137=""),"",IF(AND($E$3=6,'Marks Entry 6th'!CB136=""),"",IF(AND($E$3=7,'Marks Entry 7th'!CB136=""),"",IF(AND($E$3=6),'Marks Entry 6th'!CB136,IF(AND($E$3=7),'Marks Entry 7th'!CB136,"")))))</f>
        <v/>
      </c>
      <c r="FP137" s="54" t="str">
        <f>IF(OR($E137="",$G137=""),"",IF(AND($E$3=6,'Marks Entry 6th'!CC136=""),"",IF(AND($E$3=7,'Marks Entry 7th'!CC136=""),"",IF(AND($E$3=6),'Marks Entry 6th'!CC136,IF(AND($E$3=7),'Marks Entry 7th'!CC136,"")))))</f>
        <v/>
      </c>
      <c r="FQ137" s="55"/>
      <c r="FY137" s="57">
        <f>IF(AND($E$3=6),'Marks Entry 6th'!I136,IF(AND($E$3=7),'Marks Entry 7th'!I136,""))</f>
        <v>0</v>
      </c>
      <c r="FZ137" s="57">
        <f t="shared" ref="FZ137:FZ200" si="276">SUM(Z137,AS137,BM137,CF137,CY137,DR137)</f>
        <v>0</v>
      </c>
    </row>
    <row r="138" spans="1:182" ht="18.95" customHeight="1">
      <c r="A138" s="69">
        <v>131</v>
      </c>
      <c r="B138" s="69" t="str">
        <f>IF(OR(FY138=0,FY138=""),"",IF(AND($E$3=6),'Marks Entry 6th'!I137,IF(AND($E$3=7),'Marks Entry 7th'!I137,"")))</f>
        <v/>
      </c>
      <c r="C138" s="70" t="str">
        <f>IF(OR(B138=0,B138=""),"",IF(AND($E$3=6,'Marks Entry 6th'!B137=""),"",IF(AND($E$3=7,'Marks Entry 7th'!B137=""),"",IF(AND($E$3=6,'Marks Entry 6th'!B137),'Marks Entry 6th'!B137,IF(AND($E$3=7),'Marks Entry 7th'!B137,"")))))</f>
        <v/>
      </c>
      <c r="D138" s="70" t="str">
        <f>IF(OR(B138=0,B138=""),"",IF(AND($E$3=6,'Marks Entry 6th'!C137=""),"",IF(AND($E$3=7,'Marks Entry 7th'!C137=""),"",IF(AND($E$3=6),'Marks Entry 6th'!C137,IF(AND($E$3=7),'Marks Entry 7th'!C137,"")))))</f>
        <v/>
      </c>
      <c r="E138" s="307" t="str">
        <f>IF(OR(B138=0,B138=""),"",IF(AND($E$3=6,'Marks Entry 6th'!E137=""),"",IF(AND($E$3=7,'Marks Entry 7th'!E137=""),"",IF(AND($E$3=6),'Marks Entry 6th'!E137,IF(AND($E$3=7),'Marks Entry 7th'!E137,"")))))</f>
        <v/>
      </c>
      <c r="F138" s="70" t="str">
        <f>IF(OR(B138=0,B138=""),"",IF(AND($E$3=6,'Marks Entry 6th'!D137=""),"",IF(AND($E$3=7,'Marks Entry 7th'!D137=""),"",IF(AND($E$3=6),'Marks Entry 6th'!D137,IF(AND($E$3=7),'Marks Entry 7th'!D137,"")))))</f>
        <v/>
      </c>
      <c r="G138" s="306" t="str">
        <f>IF(OR(B138=0,B138=""),"",IF(AND($E$3=6,'Marks Entry 6th'!F137=""),"",IF(AND($E$3=7,'Marks Entry 7th'!F137=""),"",IF(AND($E$3=6),UPPER('Marks Entry 6th'!F137),IF(AND($E$3=7),UPPER('Marks Entry 7th'!F137),"")))))</f>
        <v/>
      </c>
      <c r="H138" s="306" t="str">
        <f>IF(OR(B138=0,B138=""),"",IF(AND($E$3=6,'Marks Entry 6th'!G137=""),"",IF(AND($E$3=7,'Marks Entry 7th'!G137=""),"",IF(AND($E$3=6),UPPER('Marks Entry 6th'!G137),IF(AND($E$3=7),UPPER('Marks Entry 7th'!G137),"")))))</f>
        <v/>
      </c>
      <c r="I138" s="306" t="str">
        <f>IF(OR(B138=0,B138=""),"",IF(AND($E$3=6,'Marks Entry 6th'!H137=""),"",IF(AND($E$3=7,'Marks Entry 7th'!H137=""),"",IF(AND($E$3=6),UPPER('Marks Entry 6th'!H137),IF(AND($E$3=7),UPPER('Marks Entry 7th'!H137),"")))))</f>
        <v/>
      </c>
      <c r="J138" s="65" t="str">
        <f>IF(OR(B138=0,B138=""),"",IF(AND($E$3=6,'Marks Entry 6th'!J137=""),"",IF(AND($E$3=7,'Marks Entry 7th'!J137=""),"",IF(AND($E$3=6),'Marks Entry 6th'!J137,IF(AND($E$3=7),'Marks Entry 7th'!J137,"")))))</f>
        <v/>
      </c>
      <c r="K138" s="65" t="str">
        <f>IF(OR(B138=0,B138=""),"",IF(AND($E$3=6,'Marks Entry 6th'!K137=""),"",IF(AND($E$3=7,'Marks Entry 7th'!K137=""),"",IF(AND($E$3=6),'Marks Entry 6th'!K137,IF(AND($E$3=7),'Marks Entry 7th'!K137,"")))))</f>
        <v/>
      </c>
      <c r="L138" s="121" t="str">
        <f>IF(OR($E138="",$G138=""),"",IF(AND($E$3=6),'Marks Entry 6th'!L137,IF(AND($E$3=7),'Marks Entry 7th'!L137,"")))</f>
        <v/>
      </c>
      <c r="M138" s="121" t="str">
        <f>IF(OR($E138="",$G138=""),"",IF(AND($E$3=6),'Marks Entry 6th'!M137,IF(AND($E$3=7),'Marks Entry 7th'!M137,"")))</f>
        <v/>
      </c>
      <c r="N138" s="121" t="str">
        <f>IF(OR($E138="",$G138=""),"",IF(AND($E$3=6),'Marks Entry 6th'!N137,IF(AND($E$3=7),'Marks Entry 7th'!N137,"")))</f>
        <v/>
      </c>
      <c r="O138" s="121" t="str">
        <f>IF(OR($E138="",$G138=""),"",IF(AND($E$3=6),'Marks Entry 6th'!O137,IF(AND($E$3=7),'Marks Entry 7th'!O137,"")))</f>
        <v/>
      </c>
      <c r="P138" s="63" t="str">
        <f t="shared" si="186"/>
        <v/>
      </c>
      <c r="Q138" s="121" t="str">
        <f>IF(OR($E138="",$G138=""),"",IF(AND($E$3=6),'Marks Entry 6th'!P137,IF(AND($E$3=7),'Marks Entry 7th'!P137,"")))</f>
        <v/>
      </c>
      <c r="R138" s="121" t="str">
        <f>IF(OR($E138="",$G138=""),"",IF(AND($E$3=6),'Marks Entry 6th'!Q137,IF(AND($E$3=7),'Marks Entry 7th'!Q137,"")))</f>
        <v/>
      </c>
      <c r="S138" s="66" t="str">
        <f t="shared" si="187"/>
        <v/>
      </c>
      <c r="T138" s="63">
        <f t="shared" si="188"/>
        <v>0</v>
      </c>
      <c r="U138" s="68" t="str">
        <f>IF(OR($E138="",$G138=""),"",IF(AND($E$3=6),'Marks Entry 6th'!R137,IF(AND($E$3=7),'Marks Entry 7th'!R137,"")))</f>
        <v/>
      </c>
      <c r="V138" s="68" t="str">
        <f>IF(OR($E138="",$G138=""),"",IF(AND($E$3=6),'Marks Entry 6th'!S137,IF(AND($E$3=7),'Marks Entry 7th'!S137,"")))</f>
        <v/>
      </c>
      <c r="W138" s="67" t="str">
        <f t="shared" si="189"/>
        <v/>
      </c>
      <c r="X138" s="63" t="str">
        <f t="shared" si="190"/>
        <v/>
      </c>
      <c r="Y138" s="109">
        <f t="shared" si="191"/>
        <v>0</v>
      </c>
      <c r="Z138" s="109" t="str">
        <f t="shared" si="192"/>
        <v/>
      </c>
      <c r="AA138" s="109" t="str">
        <f t="shared" si="193"/>
        <v/>
      </c>
      <c r="AB138" s="109" t="str">
        <f t="shared" si="194"/>
        <v/>
      </c>
      <c r="AC138" s="109" t="str">
        <f t="shared" si="195"/>
        <v/>
      </c>
      <c r="AD138" s="111" t="str">
        <f t="shared" si="196"/>
        <v/>
      </c>
      <c r="AE138" s="121" t="str">
        <f>IF(OR($E138="",$G138=""),"",IF(AND($E$3=6),'Marks Entry 6th'!T137,IF(AND($E$3=7),'Marks Entry 7th'!T137,"")))</f>
        <v/>
      </c>
      <c r="AF138" s="121" t="str">
        <f>IF(OR($E138="",$G138=""),"",IF(AND($E$3=6),'Marks Entry 6th'!U137,IF(AND($E$3=7),'Marks Entry 7th'!U137,"")))</f>
        <v/>
      </c>
      <c r="AG138" s="121" t="str">
        <f>IF(OR($E138="",$G138=""),"",IF(AND($E$3=6),'Marks Entry 6th'!V137,IF(AND($E$3=7),'Marks Entry 7th'!V137,"")))</f>
        <v/>
      </c>
      <c r="AH138" s="121" t="str">
        <f>IF(OR($E138="",$G138=""),"",IF(AND($E$3=6),'Marks Entry 6th'!W137,IF(AND($E$3=7),'Marks Entry 7th'!W137,"")))</f>
        <v/>
      </c>
      <c r="AI138" s="63" t="str">
        <f t="shared" si="197"/>
        <v/>
      </c>
      <c r="AJ138" s="121" t="str">
        <f>IF(OR($E138="",$G138=""),"",IF(AND($E$3=6),'Marks Entry 6th'!X137,IF(AND($E$3=7),'Marks Entry 7th'!X137,"")))</f>
        <v/>
      </c>
      <c r="AK138" s="121" t="str">
        <f>IF(OR($E138="",$G138=""),"",IF(AND($E$3=6),'Marks Entry 6th'!Y137,IF(AND($E$3=7),'Marks Entry 7th'!Y137,"")))</f>
        <v/>
      </c>
      <c r="AL138" s="66" t="str">
        <f t="shared" si="198"/>
        <v/>
      </c>
      <c r="AM138" s="63">
        <f t="shared" si="199"/>
        <v>0</v>
      </c>
      <c r="AN138" s="68" t="str">
        <f>IF(OR($E138="",$G138=""),"",IF(AND($E$3=6),'Marks Entry 6th'!Z137,IF(AND($E$3=7),'Marks Entry 7th'!Z137,"")))</f>
        <v/>
      </c>
      <c r="AO138" s="68" t="str">
        <f>IF(OR($E138="",$G138=""),"",IF(AND($E$3=6),'Marks Entry 6th'!AA137,IF(AND($E$3=7),'Marks Entry 7th'!AA137,"")))</f>
        <v/>
      </c>
      <c r="AP138" s="66" t="str">
        <f t="shared" si="200"/>
        <v/>
      </c>
      <c r="AQ138" s="63" t="str">
        <f t="shared" si="201"/>
        <v/>
      </c>
      <c r="AR138" s="109">
        <f t="shared" si="202"/>
        <v>0</v>
      </c>
      <c r="AS138" s="109" t="str">
        <f t="shared" si="203"/>
        <v/>
      </c>
      <c r="AT138" s="109" t="str">
        <f t="shared" si="204"/>
        <v/>
      </c>
      <c r="AU138" s="109" t="str">
        <f t="shared" si="205"/>
        <v/>
      </c>
      <c r="AV138" s="109" t="str">
        <f t="shared" si="206"/>
        <v/>
      </c>
      <c r="AW138" s="111" t="str">
        <f t="shared" si="207"/>
        <v/>
      </c>
      <c r="AX138" s="314" t="str">
        <f>IF(OR($E138="",$G138=""),"",IF(AND($E$3=6),'Marks Entry 6th'!AB137,IF(AND($E$3=7),'Marks Entry 7th'!AB137,"")))</f>
        <v/>
      </c>
      <c r="AY138" s="121" t="str">
        <f>IF(OR($E138="",$G138=""),"",IF(AND($E$3=6),'Marks Entry 6th'!AC137,IF(AND($E$3=7),'Marks Entry 7th'!AC137,"")))</f>
        <v/>
      </c>
      <c r="AZ138" s="121" t="str">
        <f>IF(OR($E138="",$G138=""),"",IF(AND($E$3=6),'Marks Entry 6th'!AD137,IF(AND($E$3=7),'Marks Entry 7th'!AD137,"")))</f>
        <v/>
      </c>
      <c r="BA138" s="121" t="str">
        <f>IF(OR($E138="",$G138=""),"",IF(AND($E$3=6),'Marks Entry 6th'!AE137,IF(AND($E$3=7),'Marks Entry 7th'!AE137,"")))</f>
        <v/>
      </c>
      <c r="BB138" s="121" t="str">
        <f>IF(OR($E138="",$G138=""),"",IF(AND($E$3=6),'Marks Entry 6th'!AF137,IF(AND($E$3=7),'Marks Entry 7th'!AF137,"")))</f>
        <v/>
      </c>
      <c r="BC138" s="63" t="str">
        <f t="shared" si="208"/>
        <v/>
      </c>
      <c r="BD138" s="121" t="str">
        <f>IF(OR($E138="",$G138=""),"",IF(AND($E$3=6),'Marks Entry 6th'!AG137,IF(AND($E$3=7),'Marks Entry 7th'!AG137,"")))</f>
        <v/>
      </c>
      <c r="BE138" s="121" t="str">
        <f>IF(OR($E138="",$G138=""),"",IF(AND($E$3=6),'Marks Entry 6th'!AH137,IF(AND($E$3=7),'Marks Entry 7th'!AH137,"")))</f>
        <v/>
      </c>
      <c r="BF138" s="66" t="str">
        <f t="shared" si="209"/>
        <v/>
      </c>
      <c r="BG138" s="63">
        <f t="shared" si="210"/>
        <v>0</v>
      </c>
      <c r="BH138" s="68" t="str">
        <f>IF(OR($E138="",$G138=""),"",IF(AND($E$3=6),'Marks Entry 6th'!AI137,IF(AND($E$3=7),'Marks Entry 7th'!AI137,"")))</f>
        <v/>
      </c>
      <c r="BI138" s="68" t="str">
        <f>IF(OR($E138="",$G138=""),"",IF(AND($E$3=6),'Marks Entry 6th'!AJ137,IF(AND($E$3=7),'Marks Entry 7th'!AJ137,"")))</f>
        <v/>
      </c>
      <c r="BJ138" s="66" t="str">
        <f t="shared" si="211"/>
        <v/>
      </c>
      <c r="BK138" s="63" t="str">
        <f t="shared" si="212"/>
        <v/>
      </c>
      <c r="BL138" s="109">
        <f t="shared" si="213"/>
        <v>0</v>
      </c>
      <c r="BM138" s="109" t="str">
        <f t="shared" si="214"/>
        <v/>
      </c>
      <c r="BN138" s="109" t="str">
        <f t="shared" si="215"/>
        <v/>
      </c>
      <c r="BO138" s="109" t="str">
        <f t="shared" si="216"/>
        <v/>
      </c>
      <c r="BP138" s="109" t="str">
        <f t="shared" si="217"/>
        <v/>
      </c>
      <c r="BQ138" s="111" t="str">
        <f t="shared" si="218"/>
        <v/>
      </c>
      <c r="BR138" s="121" t="str">
        <f>IF(OR($E138="",$G138=""),"",IF(AND($E$3=6),'Marks Entry 6th'!AK137,IF(AND($E$3=7),'Marks Entry 7th'!AK137,"")))</f>
        <v/>
      </c>
      <c r="BS138" s="121" t="str">
        <f>IF(OR($E138="",$G138=""),"",IF(AND($E$3=6),'Marks Entry 6th'!AL137,IF(AND($E$3=7),'Marks Entry 7th'!AL137,"")))</f>
        <v/>
      </c>
      <c r="BT138" s="121" t="str">
        <f>IF(OR($E138="",$G138=""),"",IF(AND($E$3=6),'Marks Entry 6th'!AM137,IF(AND($E$3=7),'Marks Entry 7th'!AM137,"")))</f>
        <v/>
      </c>
      <c r="BU138" s="121" t="str">
        <f>IF(OR($E138="",$G138=""),"",IF(AND($E$3=6),'Marks Entry 6th'!AN137,IF(AND($E$3=7),'Marks Entry 7th'!AN137,"")))</f>
        <v/>
      </c>
      <c r="BV138" s="63" t="str">
        <f t="shared" si="219"/>
        <v/>
      </c>
      <c r="BW138" s="121" t="str">
        <f>IF(OR($E138="",$G138=""),"",IF(AND($E$3=6),'Marks Entry 6th'!AO137,IF(AND($E$3=7),'Marks Entry 7th'!AO137,"")))</f>
        <v/>
      </c>
      <c r="BX138" s="121" t="str">
        <f>IF(OR($E138="",$G138=""),"",IF(AND($E$3=6),'Marks Entry 6th'!AP137,IF(AND($E$3=7),'Marks Entry 7th'!AP137,"")))</f>
        <v/>
      </c>
      <c r="BY138" s="66" t="str">
        <f t="shared" si="220"/>
        <v/>
      </c>
      <c r="BZ138" s="63">
        <f t="shared" si="221"/>
        <v>0</v>
      </c>
      <c r="CA138" s="68" t="str">
        <f>IF(OR($E138="",$G138=""),"",IF(AND($E$3=6),'Marks Entry 6th'!AQ137,IF(AND($E$3=7),'Marks Entry 7th'!AQ137,"")))</f>
        <v/>
      </c>
      <c r="CB138" s="68" t="str">
        <f>IF(OR($E138="",$G138=""),"",IF(AND($E$3=6),'Marks Entry 6th'!AR137,IF(AND($E$3=7),'Marks Entry 7th'!AR137,"")))</f>
        <v/>
      </c>
      <c r="CC138" s="66" t="str">
        <f t="shared" si="222"/>
        <v/>
      </c>
      <c r="CD138" s="63" t="str">
        <f t="shared" si="223"/>
        <v/>
      </c>
      <c r="CE138" s="109">
        <f t="shared" si="224"/>
        <v>0</v>
      </c>
      <c r="CF138" s="109" t="str">
        <f t="shared" si="225"/>
        <v/>
      </c>
      <c r="CG138" s="109" t="str">
        <f t="shared" si="226"/>
        <v/>
      </c>
      <c r="CH138" s="109" t="str">
        <f t="shared" si="227"/>
        <v/>
      </c>
      <c r="CI138" s="109" t="str">
        <f t="shared" si="228"/>
        <v/>
      </c>
      <c r="CJ138" s="111" t="str">
        <f t="shared" si="229"/>
        <v/>
      </c>
      <c r="CK138" s="121" t="str">
        <f>IF(OR($E138="",$G138=""),"",IF(AND($E$3=6),'Marks Entry 6th'!AS137,IF(AND($E$3=7),'Marks Entry 7th'!AS137,"")))</f>
        <v/>
      </c>
      <c r="CL138" s="121" t="str">
        <f>IF(OR($E138="",$G138=""),"",IF(AND($E$3=6),'Marks Entry 6th'!AT137,IF(AND($E$3=7),'Marks Entry 7th'!AT137,"")))</f>
        <v/>
      </c>
      <c r="CM138" s="121" t="str">
        <f>IF(OR($E138="",$G138=""),"",IF(AND($E$3=6),'Marks Entry 6th'!AU137,IF(AND($E$3=7),'Marks Entry 7th'!AU137,"")))</f>
        <v/>
      </c>
      <c r="CN138" s="121" t="str">
        <f>IF(OR($E138="",$G138=""),"",IF(AND($E$3=6),'Marks Entry 6th'!AV137,IF(AND($E$3=7),'Marks Entry 7th'!AV137,"")))</f>
        <v/>
      </c>
      <c r="CO138" s="63" t="str">
        <f t="shared" si="230"/>
        <v/>
      </c>
      <c r="CP138" s="121" t="str">
        <f>IF(OR($E138="",$G138=""),"",IF(AND($E$3=6),'Marks Entry 6th'!AW137,IF(AND($E$3=7),'Marks Entry 7th'!AW137,"")))</f>
        <v/>
      </c>
      <c r="CQ138" s="121" t="str">
        <f>IF(OR($E138="",$G138=""),"",IF(AND($E$3=6),'Marks Entry 6th'!AX137,IF(AND($E$3=7),'Marks Entry 7th'!AX137,"")))</f>
        <v/>
      </c>
      <c r="CR138" s="66" t="str">
        <f t="shared" si="231"/>
        <v/>
      </c>
      <c r="CS138" s="63">
        <f t="shared" si="232"/>
        <v>0</v>
      </c>
      <c r="CT138" s="68" t="str">
        <f>IF(OR($E138="",$G138=""),"",IF(AND($E$3=6),'Marks Entry 6th'!AY137,IF(AND($E$3=7),'Marks Entry 7th'!AY137,"")))</f>
        <v/>
      </c>
      <c r="CU138" s="68" t="str">
        <f>IF(OR($E138="",$G138=""),"",IF(AND($E$3=6),'Marks Entry 6th'!AZ137,IF(AND($E$3=7),'Marks Entry 7th'!AZ137,"")))</f>
        <v/>
      </c>
      <c r="CV138" s="66" t="str">
        <f t="shared" si="233"/>
        <v/>
      </c>
      <c r="CW138" s="63" t="str">
        <f t="shared" si="234"/>
        <v/>
      </c>
      <c r="CX138" s="109">
        <f t="shared" si="235"/>
        <v>0</v>
      </c>
      <c r="CY138" s="109" t="str">
        <f t="shared" si="236"/>
        <v/>
      </c>
      <c r="CZ138" s="109" t="str">
        <f t="shared" si="237"/>
        <v/>
      </c>
      <c r="DA138" s="109" t="str">
        <f t="shared" si="238"/>
        <v/>
      </c>
      <c r="DB138" s="109" t="str">
        <f t="shared" si="239"/>
        <v/>
      </c>
      <c r="DC138" s="111" t="str">
        <f t="shared" si="240"/>
        <v/>
      </c>
      <c r="DD138" s="121" t="str">
        <f>IF(OR($E138="",$G138=""),"",IF(AND($E$3=6),'Marks Entry 6th'!BA137,IF(AND($E$3=7),'Marks Entry 7th'!BA137,"")))</f>
        <v/>
      </c>
      <c r="DE138" s="121" t="str">
        <f>IF(OR($E138="",$G138=""),"",IF(AND($E$3=6),'Marks Entry 6th'!BB137,IF(AND($E$3=7),'Marks Entry 7th'!BB137,"")))</f>
        <v/>
      </c>
      <c r="DF138" s="121" t="str">
        <f>IF(OR($E138="",$G138=""),"",IF(AND($E$3=6),'Marks Entry 6th'!BC137,IF(AND($E$3=7),'Marks Entry 7th'!BC137,"")))</f>
        <v/>
      </c>
      <c r="DG138" s="121" t="str">
        <f>IF(OR($E138="",$G138=""),"",IF(AND($E$3=6),'Marks Entry 6th'!BD137,IF(AND($E$3=7),'Marks Entry 7th'!BD137,"")))</f>
        <v/>
      </c>
      <c r="DH138" s="63" t="str">
        <f t="shared" si="241"/>
        <v/>
      </c>
      <c r="DI138" s="121" t="str">
        <f>IF(OR($E138="",$G138=""),"",IF(AND($E$3=6),'Marks Entry 6th'!BE137,IF(AND($E$3=7),'Marks Entry 7th'!BE137,"")))</f>
        <v/>
      </c>
      <c r="DJ138" s="121" t="str">
        <f>IF(OR($E138="",$G138=""),"",IF(AND($E$3=6),'Marks Entry 6th'!BF137,IF(AND($E$3=7),'Marks Entry 7th'!BF137,"")))</f>
        <v/>
      </c>
      <c r="DK138" s="66" t="str">
        <f t="shared" si="242"/>
        <v/>
      </c>
      <c r="DL138" s="63">
        <f t="shared" si="243"/>
        <v>0</v>
      </c>
      <c r="DM138" s="68" t="str">
        <f>IF(OR($E138="",$G138=""),"",IF(AND($E$3=6),'Marks Entry 6th'!BG137,IF(AND($E$3=7),'Marks Entry 7th'!BG137,"")))</f>
        <v/>
      </c>
      <c r="DN138" s="68" t="str">
        <f>IF(OR($E138="",$G138=""),"",IF(AND($E$3=6),'Marks Entry 6th'!BH137,IF(AND($E$3=7),'Marks Entry 7th'!BH137,"")))</f>
        <v/>
      </c>
      <c r="DO138" s="66" t="str">
        <f t="shared" si="244"/>
        <v/>
      </c>
      <c r="DP138" s="63" t="str">
        <f t="shared" si="245"/>
        <v/>
      </c>
      <c r="DQ138" s="109">
        <f t="shared" si="246"/>
        <v>0</v>
      </c>
      <c r="DR138" s="109" t="str">
        <f t="shared" si="247"/>
        <v/>
      </c>
      <c r="DS138" s="109" t="str">
        <f t="shared" si="248"/>
        <v/>
      </c>
      <c r="DT138" s="109" t="str">
        <f t="shared" si="249"/>
        <v/>
      </c>
      <c r="DU138" s="109" t="str">
        <f t="shared" si="250"/>
        <v/>
      </c>
      <c r="DV138" s="111" t="str">
        <f t="shared" si="251"/>
        <v/>
      </c>
      <c r="DW138" s="53" t="str">
        <f>IF(OR($E138="",$G138=""),"",IF(AND($E$3=6),'Marks Entry 6th'!BI137,IF(AND($E$3=7),'Marks Entry 7th'!BI137,"")))</f>
        <v/>
      </c>
      <c r="DX138" s="53" t="str">
        <f>IF(OR($E138="",$G138=""),"",IF(AND($E$3=6),'Marks Entry 6th'!BJ137,IF(AND($E$3=7),'Marks Entry 7th'!BJ137,"")))</f>
        <v/>
      </c>
      <c r="DY138" s="53" t="str">
        <f>IF(OR($E138="",$G138=""),"",IF(AND($E$3=6),'Marks Entry 6th'!BK137,IF(AND($E$3=7),'Marks Entry 7th'!BK137,"")))</f>
        <v/>
      </c>
      <c r="DZ138" s="53" t="str">
        <f>IF(OR($E138="",$G138=""),"",IF(AND($E$3=6),'Marks Entry 6th'!BL137,IF(AND($E$3=7),'Marks Entry 7th'!BL137,"")))</f>
        <v/>
      </c>
      <c r="EA138" s="53" t="str">
        <f>IF(OR($E138="",$G138=""),"",IF(AND($E$3=6),'Marks Entry 6th'!BM137,IF(AND($E$3=7),'Marks Entry 7th'!BM137,"")))</f>
        <v/>
      </c>
      <c r="EB138" s="122" t="str">
        <f t="shared" si="252"/>
        <v/>
      </c>
      <c r="EC138" s="123">
        <f t="shared" si="253"/>
        <v>0</v>
      </c>
      <c r="ED138" s="123" t="str">
        <f t="shared" si="254"/>
        <v/>
      </c>
      <c r="EE138" s="123" t="str">
        <f t="shared" si="255"/>
        <v/>
      </c>
      <c r="EF138" s="110" t="str">
        <f t="shared" si="256"/>
        <v/>
      </c>
      <c r="EG138" s="53" t="str">
        <f>IF(OR($E138="",$G138=""),"",IF(AND($E$3=6),'Marks Entry 6th'!BN137,IF(AND($E$3=7),'Marks Entry 7th'!BN137,"")))</f>
        <v/>
      </c>
      <c r="EH138" s="53" t="str">
        <f>IF(OR($E138="",$G138=""),"",IF(AND($E$3=6),'Marks Entry 6th'!BO137,IF(AND($E$3=7),'Marks Entry 7th'!BO137,"")))</f>
        <v/>
      </c>
      <c r="EI138" s="53" t="str">
        <f>IF(OR($E138="",$G138=""),"",IF(AND($E$3=6),'Marks Entry 6th'!BP137,IF(AND($E$3=7),'Marks Entry 7th'!BP137,"")))</f>
        <v/>
      </c>
      <c r="EJ138" s="53" t="str">
        <f>IF(OR($E138="",$G138=""),"",IF(AND($E$3=6),'Marks Entry 6th'!BQ137,IF(AND($E$3=7),'Marks Entry 7th'!BQ137,"")))</f>
        <v/>
      </c>
      <c r="EK138" s="53" t="str">
        <f>IF(OR($E138="",$G138=""),"",IF(AND($E$3=6),'Marks Entry 6th'!BR137,IF(AND($E$3=7),'Marks Entry 7th'!BR137,"")))</f>
        <v/>
      </c>
      <c r="EL138" s="122" t="str">
        <f t="shared" si="257"/>
        <v/>
      </c>
      <c r="EM138" s="123">
        <f t="shared" si="258"/>
        <v>0</v>
      </c>
      <c r="EN138" s="123" t="str">
        <f t="shared" si="259"/>
        <v/>
      </c>
      <c r="EO138" s="123" t="str">
        <f t="shared" si="260"/>
        <v/>
      </c>
      <c r="EP138" s="110" t="str">
        <f t="shared" si="261"/>
        <v/>
      </c>
      <c r="EQ138" s="53" t="str">
        <f>IF(OR($E138="",$G138=""),"",IF(AND($E$3=6),'Marks Entry 6th'!BS137,IF(AND($E$3=7),'Marks Entry 7th'!BS137,"")))</f>
        <v/>
      </c>
      <c r="ER138" s="53" t="str">
        <f>IF(OR($E138="",$G138=""),"",IF(AND($E$3=6),'Marks Entry 6th'!BT137,IF(AND($E$3=7),'Marks Entry 7th'!BT137,"")))</f>
        <v/>
      </c>
      <c r="ES138" s="53" t="str">
        <f>IF(OR($E138="",$G138=""),"",IF(AND($E$3=6),'Marks Entry 6th'!BU137,IF(AND($E$3=7),'Marks Entry 7th'!BU137,"")))</f>
        <v/>
      </c>
      <c r="ET138" s="53" t="str">
        <f>IF(OR($E138="",$G138=""),"",IF(AND($E$3=6),'Marks Entry 6th'!BV137,IF(AND($E$3=7),'Marks Entry 7th'!BV137,"")))</f>
        <v/>
      </c>
      <c r="EU138" s="53" t="str">
        <f>IF(OR($E138="",$G138=""),"",IF(AND($E$3=6),'Marks Entry 6th'!BW137,IF(AND($E$3=7),'Marks Entry 7th'!BW137,"")))</f>
        <v/>
      </c>
      <c r="EV138" s="122" t="str">
        <f t="shared" si="262"/>
        <v/>
      </c>
      <c r="EW138" s="123">
        <f t="shared" si="263"/>
        <v>0</v>
      </c>
      <c r="EX138" s="123" t="str">
        <f t="shared" si="264"/>
        <v/>
      </c>
      <c r="EY138" s="123" t="str">
        <f t="shared" si="265"/>
        <v/>
      </c>
      <c r="EZ138" s="110" t="str">
        <f t="shared" si="266"/>
        <v/>
      </c>
      <c r="FA138" s="373" t="str">
        <f>IF(OR($E138="",$G138=""),"",IF(AND('Marks Entry 6th'!BX137="",'Marks Entry 7th'!BX137=""),"",IF(AND($E$3=6),'Marks Entry 6th'!BX137,IF(AND($E$3=7),'Marks Entry 7th'!BX137,""))))</f>
        <v/>
      </c>
      <c r="FB138" s="373" t="str">
        <f>IF(OR($E138="",$G138=""),"",IF(AND('Marks Entry 6th'!BY137="",'Marks Entry 7th'!BY137=""),"",IF(AND($E$3=6),'Marks Entry 6th'!BY137,IF(AND($E$3=7),'Marks Entry 7th'!BY137,""))))</f>
        <v/>
      </c>
      <c r="FC138" s="374" t="str">
        <f t="shared" si="267"/>
        <v/>
      </c>
      <c r="FD138" s="110" t="str">
        <f t="shared" si="268"/>
        <v/>
      </c>
      <c r="FE138" s="373" t="str">
        <f>IF(OR($E138="",$G138=""),"",IF(AND('Marks Entry 6th'!BZ137="",'Marks Entry 7th'!BZ137=""),"",IF(AND($E$3=6),'Marks Entry 6th'!BZ137,IF(AND($E$3=7),'Marks Entry 7th'!BZ137,""))))</f>
        <v/>
      </c>
      <c r="FF138" s="373" t="str">
        <f>IF(OR($E138="",$G138=""),"",IF(AND('Marks Entry 6th'!CA137="",'Marks Entry 7th'!CA137=""),"",IF(AND($E$3=6),'Marks Entry 6th'!CA137,IF(AND($E$3=7),'Marks Entry 7th'!CA137,""))))</f>
        <v/>
      </c>
      <c r="FG138" s="374" t="str">
        <f t="shared" si="269"/>
        <v/>
      </c>
      <c r="FH138" s="110" t="str">
        <f t="shared" si="270"/>
        <v/>
      </c>
      <c r="FI138" s="79" t="str">
        <f t="shared" si="271"/>
        <v/>
      </c>
      <c r="FJ138" s="335" t="str">
        <f t="shared" si="272"/>
        <v/>
      </c>
      <c r="FK138" s="85" t="str">
        <f t="shared" si="273"/>
        <v/>
      </c>
      <c r="FL138" s="226" t="str">
        <f t="shared" si="274"/>
        <v/>
      </c>
      <c r="FM138" s="86" t="str">
        <f t="shared" si="275"/>
        <v/>
      </c>
      <c r="FN138" s="334" t="str">
        <f>IFERROR(IF(B138="NSO","NSO",IF(OR(D138="",G138="",F138=""),"",IF(AND(FJ138&gt;=36,'Master sheet'!$D$11="Hindi"),"कक्षा क्रमोन्नत",IF(AND(FJ138&gt;=36,'Master sheet'!$D$11="English"),"Promoted",IF(AND(FJ138&lt;36,'Master sheet'!$D$11="Hindi"),"पुनः परीक्षा","Re-Exam"))))),"")</f>
        <v/>
      </c>
      <c r="FO138" s="54" t="str">
        <f>IF(OR($E138="",$G138=""),"",IF(AND($E$3=6,'Marks Entry 6th'!CB137=""),"",IF(AND($E$3=7,'Marks Entry 7th'!CB137=""),"",IF(AND($E$3=6),'Marks Entry 6th'!CB137,IF(AND($E$3=7),'Marks Entry 7th'!CB137,"")))))</f>
        <v/>
      </c>
      <c r="FP138" s="54" t="str">
        <f>IF(OR($E138="",$G138=""),"",IF(AND($E$3=6,'Marks Entry 6th'!CC137=""),"",IF(AND($E$3=7,'Marks Entry 7th'!CC137=""),"",IF(AND($E$3=6),'Marks Entry 6th'!CC137,IF(AND($E$3=7),'Marks Entry 7th'!CC137,"")))))</f>
        <v/>
      </c>
      <c r="FQ138" s="55"/>
      <c r="FY138" s="57">
        <f>IF(AND($E$3=6),'Marks Entry 6th'!I137,IF(AND($E$3=7),'Marks Entry 7th'!I137,""))</f>
        <v>0</v>
      </c>
      <c r="FZ138" s="57">
        <f t="shared" si="276"/>
        <v>0</v>
      </c>
    </row>
    <row r="139" spans="1:182" ht="18.95" customHeight="1">
      <c r="A139" s="69">
        <v>132</v>
      </c>
      <c r="B139" s="69" t="str">
        <f>IF(OR(FY139=0,FY139=""),"",IF(AND($E$3=6),'Marks Entry 6th'!I138,IF(AND($E$3=7),'Marks Entry 7th'!I138,"")))</f>
        <v/>
      </c>
      <c r="C139" s="70" t="str">
        <f>IF(OR(B139=0,B139=""),"",IF(AND($E$3=6,'Marks Entry 6th'!B138=""),"",IF(AND($E$3=7,'Marks Entry 7th'!B138=""),"",IF(AND($E$3=6,'Marks Entry 6th'!B138),'Marks Entry 6th'!B138,IF(AND($E$3=7),'Marks Entry 7th'!B138,"")))))</f>
        <v/>
      </c>
      <c r="D139" s="70" t="str">
        <f>IF(OR(B139=0,B139=""),"",IF(AND($E$3=6,'Marks Entry 6th'!C138=""),"",IF(AND($E$3=7,'Marks Entry 7th'!C138=""),"",IF(AND($E$3=6),'Marks Entry 6th'!C138,IF(AND($E$3=7),'Marks Entry 7th'!C138,"")))))</f>
        <v/>
      </c>
      <c r="E139" s="307" t="str">
        <f>IF(OR(B139=0,B139=""),"",IF(AND($E$3=6,'Marks Entry 6th'!E138=""),"",IF(AND($E$3=7,'Marks Entry 7th'!E138=""),"",IF(AND($E$3=6),'Marks Entry 6th'!E138,IF(AND($E$3=7),'Marks Entry 7th'!E138,"")))))</f>
        <v/>
      </c>
      <c r="F139" s="70" t="str">
        <f>IF(OR(B139=0,B139=""),"",IF(AND($E$3=6,'Marks Entry 6th'!D138=""),"",IF(AND($E$3=7,'Marks Entry 7th'!D138=""),"",IF(AND($E$3=6),'Marks Entry 6th'!D138,IF(AND($E$3=7),'Marks Entry 7th'!D138,"")))))</f>
        <v/>
      </c>
      <c r="G139" s="306" t="str">
        <f>IF(OR(B139=0,B139=""),"",IF(AND($E$3=6,'Marks Entry 6th'!F138=""),"",IF(AND($E$3=7,'Marks Entry 7th'!F138=""),"",IF(AND($E$3=6),UPPER('Marks Entry 6th'!F138),IF(AND($E$3=7),UPPER('Marks Entry 7th'!F138),"")))))</f>
        <v/>
      </c>
      <c r="H139" s="306" t="str">
        <f>IF(OR(B139=0,B139=""),"",IF(AND($E$3=6,'Marks Entry 6th'!G138=""),"",IF(AND($E$3=7,'Marks Entry 7th'!G138=""),"",IF(AND($E$3=6),UPPER('Marks Entry 6th'!G138),IF(AND($E$3=7),UPPER('Marks Entry 7th'!G138),"")))))</f>
        <v/>
      </c>
      <c r="I139" s="306" t="str">
        <f>IF(OR(B139=0,B139=""),"",IF(AND($E$3=6,'Marks Entry 6th'!H138=""),"",IF(AND($E$3=7,'Marks Entry 7th'!H138=""),"",IF(AND($E$3=6),UPPER('Marks Entry 6th'!H138),IF(AND($E$3=7),UPPER('Marks Entry 7th'!H138),"")))))</f>
        <v/>
      </c>
      <c r="J139" s="65" t="str">
        <f>IF(OR(B139=0,B139=""),"",IF(AND($E$3=6,'Marks Entry 6th'!J138=""),"",IF(AND($E$3=7,'Marks Entry 7th'!J138=""),"",IF(AND($E$3=6),'Marks Entry 6th'!J138,IF(AND($E$3=7),'Marks Entry 7th'!J138,"")))))</f>
        <v/>
      </c>
      <c r="K139" s="65" t="str">
        <f>IF(OR(B139=0,B139=""),"",IF(AND($E$3=6,'Marks Entry 6th'!K138=""),"",IF(AND($E$3=7,'Marks Entry 7th'!K138=""),"",IF(AND($E$3=6),'Marks Entry 6th'!K138,IF(AND($E$3=7),'Marks Entry 7th'!K138,"")))))</f>
        <v/>
      </c>
      <c r="L139" s="121" t="str">
        <f>IF(OR($E139="",$G139=""),"",IF(AND($E$3=6),'Marks Entry 6th'!L138,IF(AND($E$3=7),'Marks Entry 7th'!L138,"")))</f>
        <v/>
      </c>
      <c r="M139" s="121" t="str">
        <f>IF(OR($E139="",$G139=""),"",IF(AND($E$3=6),'Marks Entry 6th'!M138,IF(AND($E$3=7),'Marks Entry 7th'!M138,"")))</f>
        <v/>
      </c>
      <c r="N139" s="121" t="str">
        <f>IF(OR($E139="",$G139=""),"",IF(AND($E$3=6),'Marks Entry 6th'!N138,IF(AND($E$3=7),'Marks Entry 7th'!N138,"")))</f>
        <v/>
      </c>
      <c r="O139" s="121" t="str">
        <f>IF(OR($E139="",$G139=""),"",IF(AND($E$3=6),'Marks Entry 6th'!O138,IF(AND($E$3=7),'Marks Entry 7th'!O138,"")))</f>
        <v/>
      </c>
      <c r="P139" s="63" t="str">
        <f t="shared" si="186"/>
        <v/>
      </c>
      <c r="Q139" s="121" t="str">
        <f>IF(OR($E139="",$G139=""),"",IF(AND($E$3=6),'Marks Entry 6th'!P138,IF(AND($E$3=7),'Marks Entry 7th'!P138,"")))</f>
        <v/>
      </c>
      <c r="R139" s="121" t="str">
        <f>IF(OR($E139="",$G139=""),"",IF(AND($E$3=6),'Marks Entry 6th'!Q138,IF(AND($E$3=7),'Marks Entry 7th'!Q138,"")))</f>
        <v/>
      </c>
      <c r="S139" s="66" t="str">
        <f t="shared" si="187"/>
        <v/>
      </c>
      <c r="T139" s="63">
        <f t="shared" si="188"/>
        <v>0</v>
      </c>
      <c r="U139" s="68" t="str">
        <f>IF(OR($E139="",$G139=""),"",IF(AND($E$3=6),'Marks Entry 6th'!R138,IF(AND($E$3=7),'Marks Entry 7th'!R138,"")))</f>
        <v/>
      </c>
      <c r="V139" s="68" t="str">
        <f>IF(OR($E139="",$G139=""),"",IF(AND($E$3=6),'Marks Entry 6th'!S138,IF(AND($E$3=7),'Marks Entry 7th'!S138,"")))</f>
        <v/>
      </c>
      <c r="W139" s="67" t="str">
        <f t="shared" si="189"/>
        <v/>
      </c>
      <c r="X139" s="63" t="str">
        <f t="shared" si="190"/>
        <v/>
      </c>
      <c r="Y139" s="109">
        <f t="shared" si="191"/>
        <v>0</v>
      </c>
      <c r="Z139" s="109" t="str">
        <f t="shared" si="192"/>
        <v/>
      </c>
      <c r="AA139" s="109" t="str">
        <f t="shared" si="193"/>
        <v/>
      </c>
      <c r="AB139" s="109" t="str">
        <f t="shared" si="194"/>
        <v/>
      </c>
      <c r="AC139" s="109" t="str">
        <f t="shared" si="195"/>
        <v/>
      </c>
      <c r="AD139" s="111" t="str">
        <f t="shared" si="196"/>
        <v/>
      </c>
      <c r="AE139" s="121" t="str">
        <f>IF(OR($E139="",$G139=""),"",IF(AND($E$3=6),'Marks Entry 6th'!T138,IF(AND($E$3=7),'Marks Entry 7th'!T138,"")))</f>
        <v/>
      </c>
      <c r="AF139" s="121" t="str">
        <f>IF(OR($E139="",$G139=""),"",IF(AND($E$3=6),'Marks Entry 6th'!U138,IF(AND($E$3=7),'Marks Entry 7th'!U138,"")))</f>
        <v/>
      </c>
      <c r="AG139" s="121" t="str">
        <f>IF(OR($E139="",$G139=""),"",IF(AND($E$3=6),'Marks Entry 6th'!V138,IF(AND($E$3=7),'Marks Entry 7th'!V138,"")))</f>
        <v/>
      </c>
      <c r="AH139" s="121" t="str">
        <f>IF(OR($E139="",$G139=""),"",IF(AND($E$3=6),'Marks Entry 6th'!W138,IF(AND($E$3=7),'Marks Entry 7th'!W138,"")))</f>
        <v/>
      </c>
      <c r="AI139" s="63" t="str">
        <f t="shared" si="197"/>
        <v/>
      </c>
      <c r="AJ139" s="121" t="str">
        <f>IF(OR($E139="",$G139=""),"",IF(AND($E$3=6),'Marks Entry 6th'!X138,IF(AND($E$3=7),'Marks Entry 7th'!X138,"")))</f>
        <v/>
      </c>
      <c r="AK139" s="121" t="str">
        <f>IF(OR($E139="",$G139=""),"",IF(AND($E$3=6),'Marks Entry 6th'!Y138,IF(AND($E$3=7),'Marks Entry 7th'!Y138,"")))</f>
        <v/>
      </c>
      <c r="AL139" s="66" t="str">
        <f t="shared" si="198"/>
        <v/>
      </c>
      <c r="AM139" s="63">
        <f t="shared" si="199"/>
        <v>0</v>
      </c>
      <c r="AN139" s="68" t="str">
        <f>IF(OR($E139="",$G139=""),"",IF(AND($E$3=6),'Marks Entry 6th'!Z138,IF(AND($E$3=7),'Marks Entry 7th'!Z138,"")))</f>
        <v/>
      </c>
      <c r="AO139" s="68" t="str">
        <f>IF(OR($E139="",$G139=""),"",IF(AND($E$3=6),'Marks Entry 6th'!AA138,IF(AND($E$3=7),'Marks Entry 7th'!AA138,"")))</f>
        <v/>
      </c>
      <c r="AP139" s="66" t="str">
        <f t="shared" si="200"/>
        <v/>
      </c>
      <c r="AQ139" s="63" t="str">
        <f t="shared" si="201"/>
        <v/>
      </c>
      <c r="AR139" s="109">
        <f t="shared" si="202"/>
        <v>0</v>
      </c>
      <c r="AS139" s="109" t="str">
        <f t="shared" si="203"/>
        <v/>
      </c>
      <c r="AT139" s="109" t="str">
        <f t="shared" si="204"/>
        <v/>
      </c>
      <c r="AU139" s="109" t="str">
        <f t="shared" si="205"/>
        <v/>
      </c>
      <c r="AV139" s="109" t="str">
        <f t="shared" si="206"/>
        <v/>
      </c>
      <c r="AW139" s="111" t="str">
        <f t="shared" si="207"/>
        <v/>
      </c>
      <c r="AX139" s="314" t="str">
        <f>IF(OR($E139="",$G139=""),"",IF(AND($E$3=6),'Marks Entry 6th'!AB138,IF(AND($E$3=7),'Marks Entry 7th'!AB138,"")))</f>
        <v/>
      </c>
      <c r="AY139" s="121" t="str">
        <f>IF(OR($E139="",$G139=""),"",IF(AND($E$3=6),'Marks Entry 6th'!AC138,IF(AND($E$3=7),'Marks Entry 7th'!AC138,"")))</f>
        <v/>
      </c>
      <c r="AZ139" s="121" t="str">
        <f>IF(OR($E139="",$G139=""),"",IF(AND($E$3=6),'Marks Entry 6th'!AD138,IF(AND($E$3=7),'Marks Entry 7th'!AD138,"")))</f>
        <v/>
      </c>
      <c r="BA139" s="121" t="str">
        <f>IF(OR($E139="",$G139=""),"",IF(AND($E$3=6),'Marks Entry 6th'!AE138,IF(AND($E$3=7),'Marks Entry 7th'!AE138,"")))</f>
        <v/>
      </c>
      <c r="BB139" s="121" t="str">
        <f>IF(OR($E139="",$G139=""),"",IF(AND($E$3=6),'Marks Entry 6th'!AF138,IF(AND($E$3=7),'Marks Entry 7th'!AF138,"")))</f>
        <v/>
      </c>
      <c r="BC139" s="63" t="str">
        <f t="shared" si="208"/>
        <v/>
      </c>
      <c r="BD139" s="121" t="str">
        <f>IF(OR($E139="",$G139=""),"",IF(AND($E$3=6),'Marks Entry 6th'!AG138,IF(AND($E$3=7),'Marks Entry 7th'!AG138,"")))</f>
        <v/>
      </c>
      <c r="BE139" s="121" t="str">
        <f>IF(OR($E139="",$G139=""),"",IF(AND($E$3=6),'Marks Entry 6th'!AH138,IF(AND($E$3=7),'Marks Entry 7th'!AH138,"")))</f>
        <v/>
      </c>
      <c r="BF139" s="66" t="str">
        <f t="shared" si="209"/>
        <v/>
      </c>
      <c r="BG139" s="63">
        <f t="shared" si="210"/>
        <v>0</v>
      </c>
      <c r="BH139" s="68" t="str">
        <f>IF(OR($E139="",$G139=""),"",IF(AND($E$3=6),'Marks Entry 6th'!AI138,IF(AND($E$3=7),'Marks Entry 7th'!AI138,"")))</f>
        <v/>
      </c>
      <c r="BI139" s="68" t="str">
        <f>IF(OR($E139="",$G139=""),"",IF(AND($E$3=6),'Marks Entry 6th'!AJ138,IF(AND($E$3=7),'Marks Entry 7th'!AJ138,"")))</f>
        <v/>
      </c>
      <c r="BJ139" s="66" t="str">
        <f t="shared" si="211"/>
        <v/>
      </c>
      <c r="BK139" s="63" t="str">
        <f t="shared" si="212"/>
        <v/>
      </c>
      <c r="BL139" s="109">
        <f t="shared" si="213"/>
        <v>0</v>
      </c>
      <c r="BM139" s="109" t="str">
        <f t="shared" si="214"/>
        <v/>
      </c>
      <c r="BN139" s="109" t="str">
        <f t="shared" si="215"/>
        <v/>
      </c>
      <c r="BO139" s="109" t="str">
        <f t="shared" si="216"/>
        <v/>
      </c>
      <c r="BP139" s="109" t="str">
        <f t="shared" si="217"/>
        <v/>
      </c>
      <c r="BQ139" s="111" t="str">
        <f t="shared" si="218"/>
        <v/>
      </c>
      <c r="BR139" s="121" t="str">
        <f>IF(OR($E139="",$G139=""),"",IF(AND($E$3=6),'Marks Entry 6th'!AK138,IF(AND($E$3=7),'Marks Entry 7th'!AK138,"")))</f>
        <v/>
      </c>
      <c r="BS139" s="121" t="str">
        <f>IF(OR($E139="",$G139=""),"",IF(AND($E$3=6),'Marks Entry 6th'!AL138,IF(AND($E$3=7),'Marks Entry 7th'!AL138,"")))</f>
        <v/>
      </c>
      <c r="BT139" s="121" t="str">
        <f>IF(OR($E139="",$G139=""),"",IF(AND($E$3=6),'Marks Entry 6th'!AM138,IF(AND($E$3=7),'Marks Entry 7th'!AM138,"")))</f>
        <v/>
      </c>
      <c r="BU139" s="121" t="str">
        <f>IF(OR($E139="",$G139=""),"",IF(AND($E$3=6),'Marks Entry 6th'!AN138,IF(AND($E$3=7),'Marks Entry 7th'!AN138,"")))</f>
        <v/>
      </c>
      <c r="BV139" s="63" t="str">
        <f t="shared" si="219"/>
        <v/>
      </c>
      <c r="BW139" s="121" t="str">
        <f>IF(OR($E139="",$G139=""),"",IF(AND($E$3=6),'Marks Entry 6th'!AO138,IF(AND($E$3=7),'Marks Entry 7th'!AO138,"")))</f>
        <v/>
      </c>
      <c r="BX139" s="121" t="str">
        <f>IF(OR($E139="",$G139=""),"",IF(AND($E$3=6),'Marks Entry 6th'!AP138,IF(AND($E$3=7),'Marks Entry 7th'!AP138,"")))</f>
        <v/>
      </c>
      <c r="BY139" s="66" t="str">
        <f t="shared" si="220"/>
        <v/>
      </c>
      <c r="BZ139" s="63">
        <f t="shared" si="221"/>
        <v>0</v>
      </c>
      <c r="CA139" s="68" t="str">
        <f>IF(OR($E139="",$G139=""),"",IF(AND($E$3=6),'Marks Entry 6th'!AQ138,IF(AND($E$3=7),'Marks Entry 7th'!AQ138,"")))</f>
        <v/>
      </c>
      <c r="CB139" s="68" t="str">
        <f>IF(OR($E139="",$G139=""),"",IF(AND($E$3=6),'Marks Entry 6th'!AR138,IF(AND($E$3=7),'Marks Entry 7th'!AR138,"")))</f>
        <v/>
      </c>
      <c r="CC139" s="66" t="str">
        <f t="shared" si="222"/>
        <v/>
      </c>
      <c r="CD139" s="63" t="str">
        <f t="shared" si="223"/>
        <v/>
      </c>
      <c r="CE139" s="109">
        <f t="shared" si="224"/>
        <v>0</v>
      </c>
      <c r="CF139" s="109" t="str">
        <f t="shared" si="225"/>
        <v/>
      </c>
      <c r="CG139" s="109" t="str">
        <f t="shared" si="226"/>
        <v/>
      </c>
      <c r="CH139" s="109" t="str">
        <f t="shared" si="227"/>
        <v/>
      </c>
      <c r="CI139" s="109" t="str">
        <f t="shared" si="228"/>
        <v/>
      </c>
      <c r="CJ139" s="111" t="str">
        <f t="shared" si="229"/>
        <v/>
      </c>
      <c r="CK139" s="121" t="str">
        <f>IF(OR($E139="",$G139=""),"",IF(AND($E$3=6),'Marks Entry 6th'!AS138,IF(AND($E$3=7),'Marks Entry 7th'!AS138,"")))</f>
        <v/>
      </c>
      <c r="CL139" s="121" t="str">
        <f>IF(OR($E139="",$G139=""),"",IF(AND($E$3=6),'Marks Entry 6th'!AT138,IF(AND($E$3=7),'Marks Entry 7th'!AT138,"")))</f>
        <v/>
      </c>
      <c r="CM139" s="121" t="str">
        <f>IF(OR($E139="",$G139=""),"",IF(AND($E$3=6),'Marks Entry 6th'!AU138,IF(AND($E$3=7),'Marks Entry 7th'!AU138,"")))</f>
        <v/>
      </c>
      <c r="CN139" s="121" t="str">
        <f>IF(OR($E139="",$G139=""),"",IF(AND($E$3=6),'Marks Entry 6th'!AV138,IF(AND($E$3=7),'Marks Entry 7th'!AV138,"")))</f>
        <v/>
      </c>
      <c r="CO139" s="63" t="str">
        <f t="shared" si="230"/>
        <v/>
      </c>
      <c r="CP139" s="121" t="str">
        <f>IF(OR($E139="",$G139=""),"",IF(AND($E$3=6),'Marks Entry 6th'!AW138,IF(AND($E$3=7),'Marks Entry 7th'!AW138,"")))</f>
        <v/>
      </c>
      <c r="CQ139" s="121" t="str">
        <f>IF(OR($E139="",$G139=""),"",IF(AND($E$3=6),'Marks Entry 6th'!AX138,IF(AND($E$3=7),'Marks Entry 7th'!AX138,"")))</f>
        <v/>
      </c>
      <c r="CR139" s="66" t="str">
        <f t="shared" si="231"/>
        <v/>
      </c>
      <c r="CS139" s="63">
        <f t="shared" si="232"/>
        <v>0</v>
      </c>
      <c r="CT139" s="68" t="str">
        <f>IF(OR($E139="",$G139=""),"",IF(AND($E$3=6),'Marks Entry 6th'!AY138,IF(AND($E$3=7),'Marks Entry 7th'!AY138,"")))</f>
        <v/>
      </c>
      <c r="CU139" s="68" t="str">
        <f>IF(OR($E139="",$G139=""),"",IF(AND($E$3=6),'Marks Entry 6th'!AZ138,IF(AND($E$3=7),'Marks Entry 7th'!AZ138,"")))</f>
        <v/>
      </c>
      <c r="CV139" s="66" t="str">
        <f t="shared" si="233"/>
        <v/>
      </c>
      <c r="CW139" s="63" t="str">
        <f t="shared" si="234"/>
        <v/>
      </c>
      <c r="CX139" s="109">
        <f t="shared" si="235"/>
        <v>0</v>
      </c>
      <c r="CY139" s="109" t="str">
        <f t="shared" si="236"/>
        <v/>
      </c>
      <c r="CZ139" s="109" t="str">
        <f t="shared" si="237"/>
        <v/>
      </c>
      <c r="DA139" s="109" t="str">
        <f t="shared" si="238"/>
        <v/>
      </c>
      <c r="DB139" s="109" t="str">
        <f t="shared" si="239"/>
        <v/>
      </c>
      <c r="DC139" s="111" t="str">
        <f t="shared" si="240"/>
        <v/>
      </c>
      <c r="DD139" s="121" t="str">
        <f>IF(OR($E139="",$G139=""),"",IF(AND($E$3=6),'Marks Entry 6th'!BA138,IF(AND($E$3=7),'Marks Entry 7th'!BA138,"")))</f>
        <v/>
      </c>
      <c r="DE139" s="121" t="str">
        <f>IF(OR($E139="",$G139=""),"",IF(AND($E$3=6),'Marks Entry 6th'!BB138,IF(AND($E$3=7),'Marks Entry 7th'!BB138,"")))</f>
        <v/>
      </c>
      <c r="DF139" s="121" t="str">
        <f>IF(OR($E139="",$G139=""),"",IF(AND($E$3=6),'Marks Entry 6th'!BC138,IF(AND($E$3=7),'Marks Entry 7th'!BC138,"")))</f>
        <v/>
      </c>
      <c r="DG139" s="121" t="str">
        <f>IF(OR($E139="",$G139=""),"",IF(AND($E$3=6),'Marks Entry 6th'!BD138,IF(AND($E$3=7),'Marks Entry 7th'!BD138,"")))</f>
        <v/>
      </c>
      <c r="DH139" s="63" t="str">
        <f t="shared" si="241"/>
        <v/>
      </c>
      <c r="DI139" s="121" t="str">
        <f>IF(OR($E139="",$G139=""),"",IF(AND($E$3=6),'Marks Entry 6th'!BE138,IF(AND($E$3=7),'Marks Entry 7th'!BE138,"")))</f>
        <v/>
      </c>
      <c r="DJ139" s="121" t="str">
        <f>IF(OR($E139="",$G139=""),"",IF(AND($E$3=6),'Marks Entry 6th'!BF138,IF(AND($E$3=7),'Marks Entry 7th'!BF138,"")))</f>
        <v/>
      </c>
      <c r="DK139" s="66" t="str">
        <f t="shared" si="242"/>
        <v/>
      </c>
      <c r="DL139" s="63">
        <f t="shared" si="243"/>
        <v>0</v>
      </c>
      <c r="DM139" s="68" t="str">
        <f>IF(OR($E139="",$G139=""),"",IF(AND($E$3=6),'Marks Entry 6th'!BG138,IF(AND($E$3=7),'Marks Entry 7th'!BG138,"")))</f>
        <v/>
      </c>
      <c r="DN139" s="68" t="str">
        <f>IF(OR($E139="",$G139=""),"",IF(AND($E$3=6),'Marks Entry 6th'!BH138,IF(AND($E$3=7),'Marks Entry 7th'!BH138,"")))</f>
        <v/>
      </c>
      <c r="DO139" s="66" t="str">
        <f t="shared" si="244"/>
        <v/>
      </c>
      <c r="DP139" s="63" t="str">
        <f t="shared" si="245"/>
        <v/>
      </c>
      <c r="DQ139" s="109">
        <f t="shared" si="246"/>
        <v>0</v>
      </c>
      <c r="DR139" s="109" t="str">
        <f t="shared" si="247"/>
        <v/>
      </c>
      <c r="DS139" s="109" t="str">
        <f t="shared" si="248"/>
        <v/>
      </c>
      <c r="DT139" s="109" t="str">
        <f t="shared" si="249"/>
        <v/>
      </c>
      <c r="DU139" s="109" t="str">
        <f t="shared" si="250"/>
        <v/>
      </c>
      <c r="DV139" s="111" t="str">
        <f t="shared" si="251"/>
        <v/>
      </c>
      <c r="DW139" s="53" t="str">
        <f>IF(OR($E139="",$G139=""),"",IF(AND($E$3=6),'Marks Entry 6th'!BI138,IF(AND($E$3=7),'Marks Entry 7th'!BI138,"")))</f>
        <v/>
      </c>
      <c r="DX139" s="53" t="str">
        <f>IF(OR($E139="",$G139=""),"",IF(AND($E$3=6),'Marks Entry 6th'!BJ138,IF(AND($E$3=7),'Marks Entry 7th'!BJ138,"")))</f>
        <v/>
      </c>
      <c r="DY139" s="53" t="str">
        <f>IF(OR($E139="",$G139=""),"",IF(AND($E$3=6),'Marks Entry 6th'!BK138,IF(AND($E$3=7),'Marks Entry 7th'!BK138,"")))</f>
        <v/>
      </c>
      <c r="DZ139" s="53" t="str">
        <f>IF(OR($E139="",$G139=""),"",IF(AND($E$3=6),'Marks Entry 6th'!BL138,IF(AND($E$3=7),'Marks Entry 7th'!BL138,"")))</f>
        <v/>
      </c>
      <c r="EA139" s="53" t="str">
        <f>IF(OR($E139="",$G139=""),"",IF(AND($E$3=6),'Marks Entry 6th'!BM138,IF(AND($E$3=7),'Marks Entry 7th'!BM138,"")))</f>
        <v/>
      </c>
      <c r="EB139" s="122" t="str">
        <f t="shared" si="252"/>
        <v/>
      </c>
      <c r="EC139" s="123">
        <f t="shared" si="253"/>
        <v>0</v>
      </c>
      <c r="ED139" s="123" t="str">
        <f t="shared" si="254"/>
        <v/>
      </c>
      <c r="EE139" s="123" t="str">
        <f t="shared" si="255"/>
        <v/>
      </c>
      <c r="EF139" s="110" t="str">
        <f t="shared" si="256"/>
        <v/>
      </c>
      <c r="EG139" s="53" t="str">
        <f>IF(OR($E139="",$G139=""),"",IF(AND($E$3=6),'Marks Entry 6th'!BN138,IF(AND($E$3=7),'Marks Entry 7th'!BN138,"")))</f>
        <v/>
      </c>
      <c r="EH139" s="53" t="str">
        <f>IF(OR($E139="",$G139=""),"",IF(AND($E$3=6),'Marks Entry 6th'!BO138,IF(AND($E$3=7),'Marks Entry 7th'!BO138,"")))</f>
        <v/>
      </c>
      <c r="EI139" s="53" t="str">
        <f>IF(OR($E139="",$G139=""),"",IF(AND($E$3=6),'Marks Entry 6th'!BP138,IF(AND($E$3=7),'Marks Entry 7th'!BP138,"")))</f>
        <v/>
      </c>
      <c r="EJ139" s="53" t="str">
        <f>IF(OR($E139="",$G139=""),"",IF(AND($E$3=6),'Marks Entry 6th'!BQ138,IF(AND($E$3=7),'Marks Entry 7th'!BQ138,"")))</f>
        <v/>
      </c>
      <c r="EK139" s="53" t="str">
        <f>IF(OR($E139="",$G139=""),"",IF(AND($E$3=6),'Marks Entry 6th'!BR138,IF(AND($E$3=7),'Marks Entry 7th'!BR138,"")))</f>
        <v/>
      </c>
      <c r="EL139" s="122" t="str">
        <f t="shared" si="257"/>
        <v/>
      </c>
      <c r="EM139" s="123">
        <f t="shared" si="258"/>
        <v>0</v>
      </c>
      <c r="EN139" s="123" t="str">
        <f t="shared" si="259"/>
        <v/>
      </c>
      <c r="EO139" s="123" t="str">
        <f t="shared" si="260"/>
        <v/>
      </c>
      <c r="EP139" s="110" t="str">
        <f t="shared" si="261"/>
        <v/>
      </c>
      <c r="EQ139" s="53" t="str">
        <f>IF(OR($E139="",$G139=""),"",IF(AND($E$3=6),'Marks Entry 6th'!BS138,IF(AND($E$3=7),'Marks Entry 7th'!BS138,"")))</f>
        <v/>
      </c>
      <c r="ER139" s="53" t="str">
        <f>IF(OR($E139="",$G139=""),"",IF(AND($E$3=6),'Marks Entry 6th'!BT138,IF(AND($E$3=7),'Marks Entry 7th'!BT138,"")))</f>
        <v/>
      </c>
      <c r="ES139" s="53" t="str">
        <f>IF(OR($E139="",$G139=""),"",IF(AND($E$3=6),'Marks Entry 6th'!BU138,IF(AND($E$3=7),'Marks Entry 7th'!BU138,"")))</f>
        <v/>
      </c>
      <c r="ET139" s="53" t="str">
        <f>IF(OR($E139="",$G139=""),"",IF(AND($E$3=6),'Marks Entry 6th'!BV138,IF(AND($E$3=7),'Marks Entry 7th'!BV138,"")))</f>
        <v/>
      </c>
      <c r="EU139" s="53" t="str">
        <f>IF(OR($E139="",$G139=""),"",IF(AND($E$3=6),'Marks Entry 6th'!BW138,IF(AND($E$3=7),'Marks Entry 7th'!BW138,"")))</f>
        <v/>
      </c>
      <c r="EV139" s="122" t="str">
        <f t="shared" si="262"/>
        <v/>
      </c>
      <c r="EW139" s="123">
        <f t="shared" si="263"/>
        <v>0</v>
      </c>
      <c r="EX139" s="123" t="str">
        <f t="shared" si="264"/>
        <v/>
      </c>
      <c r="EY139" s="123" t="str">
        <f t="shared" si="265"/>
        <v/>
      </c>
      <c r="EZ139" s="110" t="str">
        <f t="shared" si="266"/>
        <v/>
      </c>
      <c r="FA139" s="373" t="str">
        <f>IF(OR($E139="",$G139=""),"",IF(AND('Marks Entry 6th'!BX138="",'Marks Entry 7th'!BX138=""),"",IF(AND($E$3=6),'Marks Entry 6th'!BX138,IF(AND($E$3=7),'Marks Entry 7th'!BX138,""))))</f>
        <v/>
      </c>
      <c r="FB139" s="373" t="str">
        <f>IF(OR($E139="",$G139=""),"",IF(AND('Marks Entry 6th'!BY138="",'Marks Entry 7th'!BY138=""),"",IF(AND($E$3=6),'Marks Entry 6th'!BY138,IF(AND($E$3=7),'Marks Entry 7th'!BY138,""))))</f>
        <v/>
      </c>
      <c r="FC139" s="374" t="str">
        <f t="shared" si="267"/>
        <v/>
      </c>
      <c r="FD139" s="110" t="str">
        <f t="shared" si="268"/>
        <v/>
      </c>
      <c r="FE139" s="373" t="str">
        <f>IF(OR($E139="",$G139=""),"",IF(AND('Marks Entry 6th'!BZ138="",'Marks Entry 7th'!BZ138=""),"",IF(AND($E$3=6),'Marks Entry 6th'!BZ138,IF(AND($E$3=7),'Marks Entry 7th'!BZ138,""))))</f>
        <v/>
      </c>
      <c r="FF139" s="373" t="str">
        <f>IF(OR($E139="",$G139=""),"",IF(AND('Marks Entry 6th'!CA138="",'Marks Entry 7th'!CA138=""),"",IF(AND($E$3=6),'Marks Entry 6th'!CA138,IF(AND($E$3=7),'Marks Entry 7th'!CA138,""))))</f>
        <v/>
      </c>
      <c r="FG139" s="374" t="str">
        <f t="shared" si="269"/>
        <v/>
      </c>
      <c r="FH139" s="110" t="str">
        <f t="shared" si="270"/>
        <v/>
      </c>
      <c r="FI139" s="79" t="str">
        <f t="shared" si="271"/>
        <v/>
      </c>
      <c r="FJ139" s="335" t="str">
        <f t="shared" si="272"/>
        <v/>
      </c>
      <c r="FK139" s="85" t="str">
        <f t="shared" si="273"/>
        <v/>
      </c>
      <c r="FL139" s="226" t="str">
        <f t="shared" si="274"/>
        <v/>
      </c>
      <c r="FM139" s="86" t="str">
        <f t="shared" si="275"/>
        <v/>
      </c>
      <c r="FN139" s="334" t="str">
        <f>IFERROR(IF(B139="NSO","NSO",IF(OR(D139="",G139="",F139=""),"",IF(AND(FJ139&gt;=36,'Master sheet'!$D$11="Hindi"),"कक्षा क्रमोन्नत",IF(AND(FJ139&gt;=36,'Master sheet'!$D$11="English"),"Promoted",IF(AND(FJ139&lt;36,'Master sheet'!$D$11="Hindi"),"पुनः परीक्षा","Re-Exam"))))),"")</f>
        <v/>
      </c>
      <c r="FO139" s="54" t="str">
        <f>IF(OR($E139="",$G139=""),"",IF(AND($E$3=6,'Marks Entry 6th'!CB138=""),"",IF(AND($E$3=7,'Marks Entry 7th'!CB138=""),"",IF(AND($E$3=6),'Marks Entry 6th'!CB138,IF(AND($E$3=7),'Marks Entry 7th'!CB138,"")))))</f>
        <v/>
      </c>
      <c r="FP139" s="54" t="str">
        <f>IF(OR($E139="",$G139=""),"",IF(AND($E$3=6,'Marks Entry 6th'!CC138=""),"",IF(AND($E$3=7,'Marks Entry 7th'!CC138=""),"",IF(AND($E$3=6),'Marks Entry 6th'!CC138,IF(AND($E$3=7),'Marks Entry 7th'!CC138,"")))))</f>
        <v/>
      </c>
      <c r="FQ139" s="55"/>
      <c r="FY139" s="57">
        <f>IF(AND($E$3=6),'Marks Entry 6th'!I138,IF(AND($E$3=7),'Marks Entry 7th'!I138,""))</f>
        <v>0</v>
      </c>
      <c r="FZ139" s="57">
        <f t="shared" si="276"/>
        <v>0</v>
      </c>
    </row>
    <row r="140" spans="1:182" ht="18.95" customHeight="1">
      <c r="A140" s="69">
        <v>133</v>
      </c>
      <c r="B140" s="69" t="str">
        <f>IF(OR(FY140=0,FY140=""),"",IF(AND($E$3=6),'Marks Entry 6th'!I139,IF(AND($E$3=7),'Marks Entry 7th'!I139,"")))</f>
        <v/>
      </c>
      <c r="C140" s="70" t="str">
        <f>IF(OR(B140=0,B140=""),"",IF(AND($E$3=6,'Marks Entry 6th'!B139=""),"",IF(AND($E$3=7,'Marks Entry 7th'!B139=""),"",IF(AND($E$3=6,'Marks Entry 6th'!B139),'Marks Entry 6th'!B139,IF(AND($E$3=7),'Marks Entry 7th'!B139,"")))))</f>
        <v/>
      </c>
      <c r="D140" s="70" t="str">
        <f>IF(OR(B140=0,B140=""),"",IF(AND($E$3=6,'Marks Entry 6th'!C139=""),"",IF(AND($E$3=7,'Marks Entry 7th'!C139=""),"",IF(AND($E$3=6),'Marks Entry 6th'!C139,IF(AND($E$3=7),'Marks Entry 7th'!C139,"")))))</f>
        <v/>
      </c>
      <c r="E140" s="307" t="str">
        <f>IF(OR(B140=0,B140=""),"",IF(AND($E$3=6,'Marks Entry 6th'!E139=""),"",IF(AND($E$3=7,'Marks Entry 7th'!E139=""),"",IF(AND($E$3=6),'Marks Entry 6th'!E139,IF(AND($E$3=7),'Marks Entry 7th'!E139,"")))))</f>
        <v/>
      </c>
      <c r="F140" s="70" t="str">
        <f>IF(OR(B140=0,B140=""),"",IF(AND($E$3=6,'Marks Entry 6th'!D139=""),"",IF(AND($E$3=7,'Marks Entry 7th'!D139=""),"",IF(AND($E$3=6),'Marks Entry 6th'!D139,IF(AND($E$3=7),'Marks Entry 7th'!D139,"")))))</f>
        <v/>
      </c>
      <c r="G140" s="306" t="str">
        <f>IF(OR(B140=0,B140=""),"",IF(AND($E$3=6,'Marks Entry 6th'!F139=""),"",IF(AND($E$3=7,'Marks Entry 7th'!F139=""),"",IF(AND($E$3=6),UPPER('Marks Entry 6th'!F139),IF(AND($E$3=7),UPPER('Marks Entry 7th'!F139),"")))))</f>
        <v/>
      </c>
      <c r="H140" s="306" t="str">
        <f>IF(OR(B140=0,B140=""),"",IF(AND($E$3=6,'Marks Entry 6th'!G139=""),"",IF(AND($E$3=7,'Marks Entry 7th'!G139=""),"",IF(AND($E$3=6),UPPER('Marks Entry 6th'!G139),IF(AND($E$3=7),UPPER('Marks Entry 7th'!G139),"")))))</f>
        <v/>
      </c>
      <c r="I140" s="306" t="str">
        <f>IF(OR(B140=0,B140=""),"",IF(AND($E$3=6,'Marks Entry 6th'!H139=""),"",IF(AND($E$3=7,'Marks Entry 7th'!H139=""),"",IF(AND($E$3=6),UPPER('Marks Entry 6th'!H139),IF(AND($E$3=7),UPPER('Marks Entry 7th'!H139),"")))))</f>
        <v/>
      </c>
      <c r="J140" s="65" t="str">
        <f>IF(OR(B140=0,B140=""),"",IF(AND($E$3=6,'Marks Entry 6th'!J139=""),"",IF(AND($E$3=7,'Marks Entry 7th'!J139=""),"",IF(AND($E$3=6),'Marks Entry 6th'!J139,IF(AND($E$3=7),'Marks Entry 7th'!J139,"")))))</f>
        <v/>
      </c>
      <c r="K140" s="65" t="str">
        <f>IF(OR(B140=0,B140=""),"",IF(AND($E$3=6,'Marks Entry 6th'!K139=""),"",IF(AND($E$3=7,'Marks Entry 7th'!K139=""),"",IF(AND($E$3=6),'Marks Entry 6th'!K139,IF(AND($E$3=7),'Marks Entry 7th'!K139,"")))))</f>
        <v/>
      </c>
      <c r="L140" s="121" t="str">
        <f>IF(OR($E140="",$G140=""),"",IF(AND($E$3=6),'Marks Entry 6th'!L139,IF(AND($E$3=7),'Marks Entry 7th'!L139,"")))</f>
        <v/>
      </c>
      <c r="M140" s="121" t="str">
        <f>IF(OR($E140="",$G140=""),"",IF(AND($E$3=6),'Marks Entry 6th'!M139,IF(AND($E$3=7),'Marks Entry 7th'!M139,"")))</f>
        <v/>
      </c>
      <c r="N140" s="121" t="str">
        <f>IF(OR($E140="",$G140=""),"",IF(AND($E$3=6),'Marks Entry 6th'!N139,IF(AND($E$3=7),'Marks Entry 7th'!N139,"")))</f>
        <v/>
      </c>
      <c r="O140" s="121" t="str">
        <f>IF(OR($E140="",$G140=""),"",IF(AND($E$3=6),'Marks Entry 6th'!O139,IF(AND($E$3=7),'Marks Entry 7th'!O139,"")))</f>
        <v/>
      </c>
      <c r="P140" s="63" t="str">
        <f t="shared" si="186"/>
        <v/>
      </c>
      <c r="Q140" s="121" t="str">
        <f>IF(OR($E140="",$G140=""),"",IF(AND($E$3=6),'Marks Entry 6th'!P139,IF(AND($E$3=7),'Marks Entry 7th'!P139,"")))</f>
        <v/>
      </c>
      <c r="R140" s="121" t="str">
        <f>IF(OR($E140="",$G140=""),"",IF(AND($E$3=6),'Marks Entry 6th'!Q139,IF(AND($E$3=7),'Marks Entry 7th'!Q139,"")))</f>
        <v/>
      </c>
      <c r="S140" s="66" t="str">
        <f t="shared" si="187"/>
        <v/>
      </c>
      <c r="T140" s="63">
        <f t="shared" si="188"/>
        <v>0</v>
      </c>
      <c r="U140" s="68" t="str">
        <f>IF(OR($E140="",$G140=""),"",IF(AND($E$3=6),'Marks Entry 6th'!R139,IF(AND($E$3=7),'Marks Entry 7th'!R139,"")))</f>
        <v/>
      </c>
      <c r="V140" s="68" t="str">
        <f>IF(OR($E140="",$G140=""),"",IF(AND($E$3=6),'Marks Entry 6th'!S139,IF(AND($E$3=7),'Marks Entry 7th'!S139,"")))</f>
        <v/>
      </c>
      <c r="W140" s="67" t="str">
        <f t="shared" si="189"/>
        <v/>
      </c>
      <c r="X140" s="63" t="str">
        <f t="shared" si="190"/>
        <v/>
      </c>
      <c r="Y140" s="109">
        <f t="shared" si="191"/>
        <v>0</v>
      </c>
      <c r="Z140" s="109" t="str">
        <f t="shared" si="192"/>
        <v/>
      </c>
      <c r="AA140" s="109" t="str">
        <f t="shared" si="193"/>
        <v/>
      </c>
      <c r="AB140" s="109" t="str">
        <f t="shared" si="194"/>
        <v/>
      </c>
      <c r="AC140" s="109" t="str">
        <f t="shared" si="195"/>
        <v/>
      </c>
      <c r="AD140" s="111" t="str">
        <f t="shared" si="196"/>
        <v/>
      </c>
      <c r="AE140" s="121" t="str">
        <f>IF(OR($E140="",$G140=""),"",IF(AND($E$3=6),'Marks Entry 6th'!T139,IF(AND($E$3=7),'Marks Entry 7th'!T139,"")))</f>
        <v/>
      </c>
      <c r="AF140" s="121" t="str">
        <f>IF(OR($E140="",$G140=""),"",IF(AND($E$3=6),'Marks Entry 6th'!U139,IF(AND($E$3=7),'Marks Entry 7th'!U139,"")))</f>
        <v/>
      </c>
      <c r="AG140" s="121" t="str">
        <f>IF(OR($E140="",$G140=""),"",IF(AND($E$3=6),'Marks Entry 6th'!V139,IF(AND($E$3=7),'Marks Entry 7th'!V139,"")))</f>
        <v/>
      </c>
      <c r="AH140" s="121" t="str">
        <f>IF(OR($E140="",$G140=""),"",IF(AND($E$3=6),'Marks Entry 6th'!W139,IF(AND($E$3=7),'Marks Entry 7th'!W139,"")))</f>
        <v/>
      </c>
      <c r="AI140" s="63" t="str">
        <f t="shared" si="197"/>
        <v/>
      </c>
      <c r="AJ140" s="121" t="str">
        <f>IF(OR($E140="",$G140=""),"",IF(AND($E$3=6),'Marks Entry 6th'!X139,IF(AND($E$3=7),'Marks Entry 7th'!X139,"")))</f>
        <v/>
      </c>
      <c r="AK140" s="121" t="str">
        <f>IF(OR($E140="",$G140=""),"",IF(AND($E$3=6),'Marks Entry 6th'!Y139,IF(AND($E$3=7),'Marks Entry 7th'!Y139,"")))</f>
        <v/>
      </c>
      <c r="AL140" s="66" t="str">
        <f t="shared" si="198"/>
        <v/>
      </c>
      <c r="AM140" s="63">
        <f t="shared" si="199"/>
        <v>0</v>
      </c>
      <c r="AN140" s="68" t="str">
        <f>IF(OR($E140="",$G140=""),"",IF(AND($E$3=6),'Marks Entry 6th'!Z139,IF(AND($E$3=7),'Marks Entry 7th'!Z139,"")))</f>
        <v/>
      </c>
      <c r="AO140" s="68" t="str">
        <f>IF(OR($E140="",$G140=""),"",IF(AND($E$3=6),'Marks Entry 6th'!AA139,IF(AND($E$3=7),'Marks Entry 7th'!AA139,"")))</f>
        <v/>
      </c>
      <c r="AP140" s="66" t="str">
        <f t="shared" si="200"/>
        <v/>
      </c>
      <c r="AQ140" s="63" t="str">
        <f t="shared" si="201"/>
        <v/>
      </c>
      <c r="AR140" s="109">
        <f t="shared" si="202"/>
        <v>0</v>
      </c>
      <c r="AS140" s="109" t="str">
        <f t="shared" si="203"/>
        <v/>
      </c>
      <c r="AT140" s="109" t="str">
        <f t="shared" si="204"/>
        <v/>
      </c>
      <c r="AU140" s="109" t="str">
        <f t="shared" si="205"/>
        <v/>
      </c>
      <c r="AV140" s="109" t="str">
        <f t="shared" si="206"/>
        <v/>
      </c>
      <c r="AW140" s="111" t="str">
        <f t="shared" si="207"/>
        <v/>
      </c>
      <c r="AX140" s="314" t="str">
        <f>IF(OR($E140="",$G140=""),"",IF(AND($E$3=6),'Marks Entry 6th'!AB139,IF(AND($E$3=7),'Marks Entry 7th'!AB139,"")))</f>
        <v/>
      </c>
      <c r="AY140" s="121" t="str">
        <f>IF(OR($E140="",$G140=""),"",IF(AND($E$3=6),'Marks Entry 6th'!AC139,IF(AND($E$3=7),'Marks Entry 7th'!AC139,"")))</f>
        <v/>
      </c>
      <c r="AZ140" s="121" t="str">
        <f>IF(OR($E140="",$G140=""),"",IF(AND($E$3=6),'Marks Entry 6th'!AD139,IF(AND($E$3=7),'Marks Entry 7th'!AD139,"")))</f>
        <v/>
      </c>
      <c r="BA140" s="121" t="str">
        <f>IF(OR($E140="",$G140=""),"",IF(AND($E$3=6),'Marks Entry 6th'!AE139,IF(AND($E$3=7),'Marks Entry 7th'!AE139,"")))</f>
        <v/>
      </c>
      <c r="BB140" s="121" t="str">
        <f>IF(OR($E140="",$G140=""),"",IF(AND($E$3=6),'Marks Entry 6th'!AF139,IF(AND($E$3=7),'Marks Entry 7th'!AF139,"")))</f>
        <v/>
      </c>
      <c r="BC140" s="63" t="str">
        <f t="shared" si="208"/>
        <v/>
      </c>
      <c r="BD140" s="121" t="str">
        <f>IF(OR($E140="",$G140=""),"",IF(AND($E$3=6),'Marks Entry 6th'!AG139,IF(AND($E$3=7),'Marks Entry 7th'!AG139,"")))</f>
        <v/>
      </c>
      <c r="BE140" s="121" t="str">
        <f>IF(OR($E140="",$G140=""),"",IF(AND($E$3=6),'Marks Entry 6th'!AH139,IF(AND($E$3=7),'Marks Entry 7th'!AH139,"")))</f>
        <v/>
      </c>
      <c r="BF140" s="66" t="str">
        <f t="shared" si="209"/>
        <v/>
      </c>
      <c r="BG140" s="63">
        <f t="shared" si="210"/>
        <v>0</v>
      </c>
      <c r="BH140" s="68" t="str">
        <f>IF(OR($E140="",$G140=""),"",IF(AND($E$3=6),'Marks Entry 6th'!AI139,IF(AND($E$3=7),'Marks Entry 7th'!AI139,"")))</f>
        <v/>
      </c>
      <c r="BI140" s="68" t="str">
        <f>IF(OR($E140="",$G140=""),"",IF(AND($E$3=6),'Marks Entry 6th'!AJ139,IF(AND($E$3=7),'Marks Entry 7th'!AJ139,"")))</f>
        <v/>
      </c>
      <c r="BJ140" s="66" t="str">
        <f t="shared" si="211"/>
        <v/>
      </c>
      <c r="BK140" s="63" t="str">
        <f t="shared" si="212"/>
        <v/>
      </c>
      <c r="BL140" s="109">
        <f t="shared" si="213"/>
        <v>0</v>
      </c>
      <c r="BM140" s="109" t="str">
        <f t="shared" si="214"/>
        <v/>
      </c>
      <c r="BN140" s="109" t="str">
        <f t="shared" si="215"/>
        <v/>
      </c>
      <c r="BO140" s="109" t="str">
        <f t="shared" si="216"/>
        <v/>
      </c>
      <c r="BP140" s="109" t="str">
        <f t="shared" si="217"/>
        <v/>
      </c>
      <c r="BQ140" s="111" t="str">
        <f t="shared" si="218"/>
        <v/>
      </c>
      <c r="BR140" s="121" t="str">
        <f>IF(OR($E140="",$G140=""),"",IF(AND($E$3=6),'Marks Entry 6th'!AK139,IF(AND($E$3=7),'Marks Entry 7th'!AK139,"")))</f>
        <v/>
      </c>
      <c r="BS140" s="121" t="str">
        <f>IF(OR($E140="",$G140=""),"",IF(AND($E$3=6),'Marks Entry 6th'!AL139,IF(AND($E$3=7),'Marks Entry 7th'!AL139,"")))</f>
        <v/>
      </c>
      <c r="BT140" s="121" t="str">
        <f>IF(OR($E140="",$G140=""),"",IF(AND($E$3=6),'Marks Entry 6th'!AM139,IF(AND($E$3=7),'Marks Entry 7th'!AM139,"")))</f>
        <v/>
      </c>
      <c r="BU140" s="121" t="str">
        <f>IF(OR($E140="",$G140=""),"",IF(AND($E$3=6),'Marks Entry 6th'!AN139,IF(AND($E$3=7),'Marks Entry 7th'!AN139,"")))</f>
        <v/>
      </c>
      <c r="BV140" s="63" t="str">
        <f t="shared" si="219"/>
        <v/>
      </c>
      <c r="BW140" s="121" t="str">
        <f>IF(OR($E140="",$G140=""),"",IF(AND($E$3=6),'Marks Entry 6th'!AO139,IF(AND($E$3=7),'Marks Entry 7th'!AO139,"")))</f>
        <v/>
      </c>
      <c r="BX140" s="121" t="str">
        <f>IF(OR($E140="",$G140=""),"",IF(AND($E$3=6),'Marks Entry 6th'!AP139,IF(AND($E$3=7),'Marks Entry 7th'!AP139,"")))</f>
        <v/>
      </c>
      <c r="BY140" s="66" t="str">
        <f t="shared" si="220"/>
        <v/>
      </c>
      <c r="BZ140" s="63">
        <f t="shared" si="221"/>
        <v>0</v>
      </c>
      <c r="CA140" s="68" t="str">
        <f>IF(OR($E140="",$G140=""),"",IF(AND($E$3=6),'Marks Entry 6th'!AQ139,IF(AND($E$3=7),'Marks Entry 7th'!AQ139,"")))</f>
        <v/>
      </c>
      <c r="CB140" s="68" t="str">
        <f>IF(OR($E140="",$G140=""),"",IF(AND($E$3=6),'Marks Entry 6th'!AR139,IF(AND($E$3=7),'Marks Entry 7th'!AR139,"")))</f>
        <v/>
      </c>
      <c r="CC140" s="66" t="str">
        <f t="shared" si="222"/>
        <v/>
      </c>
      <c r="CD140" s="63" t="str">
        <f t="shared" si="223"/>
        <v/>
      </c>
      <c r="CE140" s="109">
        <f t="shared" si="224"/>
        <v>0</v>
      </c>
      <c r="CF140" s="109" t="str">
        <f t="shared" si="225"/>
        <v/>
      </c>
      <c r="CG140" s="109" t="str">
        <f t="shared" si="226"/>
        <v/>
      </c>
      <c r="CH140" s="109" t="str">
        <f t="shared" si="227"/>
        <v/>
      </c>
      <c r="CI140" s="109" t="str">
        <f t="shared" si="228"/>
        <v/>
      </c>
      <c r="CJ140" s="111" t="str">
        <f t="shared" si="229"/>
        <v/>
      </c>
      <c r="CK140" s="121" t="str">
        <f>IF(OR($E140="",$G140=""),"",IF(AND($E$3=6),'Marks Entry 6th'!AS139,IF(AND($E$3=7),'Marks Entry 7th'!AS139,"")))</f>
        <v/>
      </c>
      <c r="CL140" s="121" t="str">
        <f>IF(OR($E140="",$G140=""),"",IF(AND($E$3=6),'Marks Entry 6th'!AT139,IF(AND($E$3=7),'Marks Entry 7th'!AT139,"")))</f>
        <v/>
      </c>
      <c r="CM140" s="121" t="str">
        <f>IF(OR($E140="",$G140=""),"",IF(AND($E$3=6),'Marks Entry 6th'!AU139,IF(AND($E$3=7),'Marks Entry 7th'!AU139,"")))</f>
        <v/>
      </c>
      <c r="CN140" s="121" t="str">
        <f>IF(OR($E140="",$G140=""),"",IF(AND($E$3=6),'Marks Entry 6th'!AV139,IF(AND($E$3=7),'Marks Entry 7th'!AV139,"")))</f>
        <v/>
      </c>
      <c r="CO140" s="63" t="str">
        <f t="shared" si="230"/>
        <v/>
      </c>
      <c r="CP140" s="121" t="str">
        <f>IF(OR($E140="",$G140=""),"",IF(AND($E$3=6),'Marks Entry 6th'!AW139,IF(AND($E$3=7),'Marks Entry 7th'!AW139,"")))</f>
        <v/>
      </c>
      <c r="CQ140" s="121" t="str">
        <f>IF(OR($E140="",$G140=""),"",IF(AND($E$3=6),'Marks Entry 6th'!AX139,IF(AND($E$3=7),'Marks Entry 7th'!AX139,"")))</f>
        <v/>
      </c>
      <c r="CR140" s="66" t="str">
        <f t="shared" si="231"/>
        <v/>
      </c>
      <c r="CS140" s="63">
        <f t="shared" si="232"/>
        <v>0</v>
      </c>
      <c r="CT140" s="68" t="str">
        <f>IF(OR($E140="",$G140=""),"",IF(AND($E$3=6),'Marks Entry 6th'!AY139,IF(AND($E$3=7),'Marks Entry 7th'!AY139,"")))</f>
        <v/>
      </c>
      <c r="CU140" s="68" t="str">
        <f>IF(OR($E140="",$G140=""),"",IF(AND($E$3=6),'Marks Entry 6th'!AZ139,IF(AND($E$3=7),'Marks Entry 7th'!AZ139,"")))</f>
        <v/>
      </c>
      <c r="CV140" s="66" t="str">
        <f t="shared" si="233"/>
        <v/>
      </c>
      <c r="CW140" s="63" t="str">
        <f t="shared" si="234"/>
        <v/>
      </c>
      <c r="CX140" s="109">
        <f t="shared" si="235"/>
        <v>0</v>
      </c>
      <c r="CY140" s="109" t="str">
        <f t="shared" si="236"/>
        <v/>
      </c>
      <c r="CZ140" s="109" t="str">
        <f t="shared" si="237"/>
        <v/>
      </c>
      <c r="DA140" s="109" t="str">
        <f t="shared" si="238"/>
        <v/>
      </c>
      <c r="DB140" s="109" t="str">
        <f t="shared" si="239"/>
        <v/>
      </c>
      <c r="DC140" s="111" t="str">
        <f t="shared" si="240"/>
        <v/>
      </c>
      <c r="DD140" s="121" t="str">
        <f>IF(OR($E140="",$G140=""),"",IF(AND($E$3=6),'Marks Entry 6th'!BA139,IF(AND($E$3=7),'Marks Entry 7th'!BA139,"")))</f>
        <v/>
      </c>
      <c r="DE140" s="121" t="str">
        <f>IF(OR($E140="",$G140=""),"",IF(AND($E$3=6),'Marks Entry 6th'!BB139,IF(AND($E$3=7),'Marks Entry 7th'!BB139,"")))</f>
        <v/>
      </c>
      <c r="DF140" s="121" t="str">
        <f>IF(OR($E140="",$G140=""),"",IF(AND($E$3=6),'Marks Entry 6th'!BC139,IF(AND($E$3=7),'Marks Entry 7th'!BC139,"")))</f>
        <v/>
      </c>
      <c r="DG140" s="121" t="str">
        <f>IF(OR($E140="",$G140=""),"",IF(AND($E$3=6),'Marks Entry 6th'!BD139,IF(AND($E$3=7),'Marks Entry 7th'!BD139,"")))</f>
        <v/>
      </c>
      <c r="DH140" s="63" t="str">
        <f t="shared" si="241"/>
        <v/>
      </c>
      <c r="DI140" s="121" t="str">
        <f>IF(OR($E140="",$G140=""),"",IF(AND($E$3=6),'Marks Entry 6th'!BE139,IF(AND($E$3=7),'Marks Entry 7th'!BE139,"")))</f>
        <v/>
      </c>
      <c r="DJ140" s="121" t="str">
        <f>IF(OR($E140="",$G140=""),"",IF(AND($E$3=6),'Marks Entry 6th'!BF139,IF(AND($E$3=7),'Marks Entry 7th'!BF139,"")))</f>
        <v/>
      </c>
      <c r="DK140" s="66" t="str">
        <f t="shared" si="242"/>
        <v/>
      </c>
      <c r="DL140" s="63">
        <f t="shared" si="243"/>
        <v>0</v>
      </c>
      <c r="DM140" s="68" t="str">
        <f>IF(OR($E140="",$G140=""),"",IF(AND($E$3=6),'Marks Entry 6th'!BG139,IF(AND($E$3=7),'Marks Entry 7th'!BG139,"")))</f>
        <v/>
      </c>
      <c r="DN140" s="68" t="str">
        <f>IF(OR($E140="",$G140=""),"",IF(AND($E$3=6),'Marks Entry 6th'!BH139,IF(AND($E$3=7),'Marks Entry 7th'!BH139,"")))</f>
        <v/>
      </c>
      <c r="DO140" s="66" t="str">
        <f t="shared" si="244"/>
        <v/>
      </c>
      <c r="DP140" s="63" t="str">
        <f t="shared" si="245"/>
        <v/>
      </c>
      <c r="DQ140" s="109">
        <f t="shared" si="246"/>
        <v>0</v>
      </c>
      <c r="DR140" s="109" t="str">
        <f t="shared" si="247"/>
        <v/>
      </c>
      <c r="DS140" s="109" t="str">
        <f t="shared" si="248"/>
        <v/>
      </c>
      <c r="DT140" s="109" t="str">
        <f t="shared" si="249"/>
        <v/>
      </c>
      <c r="DU140" s="109" t="str">
        <f t="shared" si="250"/>
        <v/>
      </c>
      <c r="DV140" s="111" t="str">
        <f t="shared" si="251"/>
        <v/>
      </c>
      <c r="DW140" s="53" t="str">
        <f>IF(OR($E140="",$G140=""),"",IF(AND($E$3=6),'Marks Entry 6th'!BI139,IF(AND($E$3=7),'Marks Entry 7th'!BI139,"")))</f>
        <v/>
      </c>
      <c r="DX140" s="53" t="str">
        <f>IF(OR($E140="",$G140=""),"",IF(AND($E$3=6),'Marks Entry 6th'!BJ139,IF(AND($E$3=7),'Marks Entry 7th'!BJ139,"")))</f>
        <v/>
      </c>
      <c r="DY140" s="53" t="str">
        <f>IF(OR($E140="",$G140=""),"",IF(AND($E$3=6),'Marks Entry 6th'!BK139,IF(AND($E$3=7),'Marks Entry 7th'!BK139,"")))</f>
        <v/>
      </c>
      <c r="DZ140" s="53" t="str">
        <f>IF(OR($E140="",$G140=""),"",IF(AND($E$3=6),'Marks Entry 6th'!BL139,IF(AND($E$3=7),'Marks Entry 7th'!BL139,"")))</f>
        <v/>
      </c>
      <c r="EA140" s="53" t="str">
        <f>IF(OR($E140="",$G140=""),"",IF(AND($E$3=6),'Marks Entry 6th'!BM139,IF(AND($E$3=7),'Marks Entry 7th'!BM139,"")))</f>
        <v/>
      </c>
      <c r="EB140" s="122" t="str">
        <f t="shared" si="252"/>
        <v/>
      </c>
      <c r="EC140" s="123">
        <f t="shared" si="253"/>
        <v>0</v>
      </c>
      <c r="ED140" s="123" t="str">
        <f t="shared" si="254"/>
        <v/>
      </c>
      <c r="EE140" s="123" t="str">
        <f t="shared" si="255"/>
        <v/>
      </c>
      <c r="EF140" s="110" t="str">
        <f t="shared" si="256"/>
        <v/>
      </c>
      <c r="EG140" s="53" t="str">
        <f>IF(OR($E140="",$G140=""),"",IF(AND($E$3=6),'Marks Entry 6th'!BN139,IF(AND($E$3=7),'Marks Entry 7th'!BN139,"")))</f>
        <v/>
      </c>
      <c r="EH140" s="53" t="str">
        <f>IF(OR($E140="",$G140=""),"",IF(AND($E$3=6),'Marks Entry 6th'!BO139,IF(AND($E$3=7),'Marks Entry 7th'!BO139,"")))</f>
        <v/>
      </c>
      <c r="EI140" s="53" t="str">
        <f>IF(OR($E140="",$G140=""),"",IF(AND($E$3=6),'Marks Entry 6th'!BP139,IF(AND($E$3=7),'Marks Entry 7th'!BP139,"")))</f>
        <v/>
      </c>
      <c r="EJ140" s="53" t="str">
        <f>IF(OR($E140="",$G140=""),"",IF(AND($E$3=6),'Marks Entry 6th'!BQ139,IF(AND($E$3=7),'Marks Entry 7th'!BQ139,"")))</f>
        <v/>
      </c>
      <c r="EK140" s="53" t="str">
        <f>IF(OR($E140="",$G140=""),"",IF(AND($E$3=6),'Marks Entry 6th'!BR139,IF(AND($E$3=7),'Marks Entry 7th'!BR139,"")))</f>
        <v/>
      </c>
      <c r="EL140" s="122" t="str">
        <f t="shared" si="257"/>
        <v/>
      </c>
      <c r="EM140" s="123">
        <f t="shared" si="258"/>
        <v>0</v>
      </c>
      <c r="EN140" s="123" t="str">
        <f t="shared" si="259"/>
        <v/>
      </c>
      <c r="EO140" s="123" t="str">
        <f t="shared" si="260"/>
        <v/>
      </c>
      <c r="EP140" s="110" t="str">
        <f t="shared" si="261"/>
        <v/>
      </c>
      <c r="EQ140" s="53" t="str">
        <f>IF(OR($E140="",$G140=""),"",IF(AND($E$3=6),'Marks Entry 6th'!BS139,IF(AND($E$3=7),'Marks Entry 7th'!BS139,"")))</f>
        <v/>
      </c>
      <c r="ER140" s="53" t="str">
        <f>IF(OR($E140="",$G140=""),"",IF(AND($E$3=6),'Marks Entry 6th'!BT139,IF(AND($E$3=7),'Marks Entry 7th'!BT139,"")))</f>
        <v/>
      </c>
      <c r="ES140" s="53" t="str">
        <f>IF(OR($E140="",$G140=""),"",IF(AND($E$3=6),'Marks Entry 6th'!BU139,IF(AND($E$3=7),'Marks Entry 7th'!BU139,"")))</f>
        <v/>
      </c>
      <c r="ET140" s="53" t="str">
        <f>IF(OR($E140="",$G140=""),"",IF(AND($E$3=6),'Marks Entry 6th'!BV139,IF(AND($E$3=7),'Marks Entry 7th'!BV139,"")))</f>
        <v/>
      </c>
      <c r="EU140" s="53" t="str">
        <f>IF(OR($E140="",$G140=""),"",IF(AND($E$3=6),'Marks Entry 6th'!BW139,IF(AND($E$3=7),'Marks Entry 7th'!BW139,"")))</f>
        <v/>
      </c>
      <c r="EV140" s="122" t="str">
        <f t="shared" si="262"/>
        <v/>
      </c>
      <c r="EW140" s="123">
        <f t="shared" si="263"/>
        <v>0</v>
      </c>
      <c r="EX140" s="123" t="str">
        <f t="shared" si="264"/>
        <v/>
      </c>
      <c r="EY140" s="123" t="str">
        <f t="shared" si="265"/>
        <v/>
      </c>
      <c r="EZ140" s="110" t="str">
        <f t="shared" si="266"/>
        <v/>
      </c>
      <c r="FA140" s="373" t="str">
        <f>IF(OR($E140="",$G140=""),"",IF(AND('Marks Entry 6th'!BX139="",'Marks Entry 7th'!BX139=""),"",IF(AND($E$3=6),'Marks Entry 6th'!BX139,IF(AND($E$3=7),'Marks Entry 7th'!BX139,""))))</f>
        <v/>
      </c>
      <c r="FB140" s="373" t="str">
        <f>IF(OR($E140="",$G140=""),"",IF(AND('Marks Entry 6th'!BY139="",'Marks Entry 7th'!BY139=""),"",IF(AND($E$3=6),'Marks Entry 6th'!BY139,IF(AND($E$3=7),'Marks Entry 7th'!BY139,""))))</f>
        <v/>
      </c>
      <c r="FC140" s="374" t="str">
        <f t="shared" si="267"/>
        <v/>
      </c>
      <c r="FD140" s="110" t="str">
        <f t="shared" si="268"/>
        <v/>
      </c>
      <c r="FE140" s="373" t="str">
        <f>IF(OR($E140="",$G140=""),"",IF(AND('Marks Entry 6th'!BZ139="",'Marks Entry 7th'!BZ139=""),"",IF(AND($E$3=6),'Marks Entry 6th'!BZ139,IF(AND($E$3=7),'Marks Entry 7th'!BZ139,""))))</f>
        <v/>
      </c>
      <c r="FF140" s="373" t="str">
        <f>IF(OR($E140="",$G140=""),"",IF(AND('Marks Entry 6th'!CA139="",'Marks Entry 7th'!CA139=""),"",IF(AND($E$3=6),'Marks Entry 6th'!CA139,IF(AND($E$3=7),'Marks Entry 7th'!CA139,""))))</f>
        <v/>
      </c>
      <c r="FG140" s="374" t="str">
        <f t="shared" si="269"/>
        <v/>
      </c>
      <c r="FH140" s="110" t="str">
        <f t="shared" si="270"/>
        <v/>
      </c>
      <c r="FI140" s="79" t="str">
        <f t="shared" si="271"/>
        <v/>
      </c>
      <c r="FJ140" s="335" t="str">
        <f t="shared" si="272"/>
        <v/>
      </c>
      <c r="FK140" s="85" t="str">
        <f t="shared" si="273"/>
        <v/>
      </c>
      <c r="FL140" s="226" t="str">
        <f t="shared" si="274"/>
        <v/>
      </c>
      <c r="FM140" s="86" t="str">
        <f t="shared" si="275"/>
        <v/>
      </c>
      <c r="FN140" s="334" t="str">
        <f>IFERROR(IF(B140="NSO","NSO",IF(OR(D140="",G140="",F140=""),"",IF(AND(FJ140&gt;=36,'Master sheet'!$D$11="Hindi"),"कक्षा क्रमोन्नत",IF(AND(FJ140&gt;=36,'Master sheet'!$D$11="English"),"Promoted",IF(AND(FJ140&lt;36,'Master sheet'!$D$11="Hindi"),"पुनः परीक्षा","Re-Exam"))))),"")</f>
        <v/>
      </c>
      <c r="FO140" s="54" t="str">
        <f>IF(OR($E140="",$G140=""),"",IF(AND($E$3=6,'Marks Entry 6th'!CB139=""),"",IF(AND($E$3=7,'Marks Entry 7th'!CB139=""),"",IF(AND($E$3=6),'Marks Entry 6th'!CB139,IF(AND($E$3=7),'Marks Entry 7th'!CB139,"")))))</f>
        <v/>
      </c>
      <c r="FP140" s="54" t="str">
        <f>IF(OR($E140="",$G140=""),"",IF(AND($E$3=6,'Marks Entry 6th'!CC139=""),"",IF(AND($E$3=7,'Marks Entry 7th'!CC139=""),"",IF(AND($E$3=6),'Marks Entry 6th'!CC139,IF(AND($E$3=7),'Marks Entry 7th'!CC139,"")))))</f>
        <v/>
      </c>
      <c r="FQ140" s="55"/>
      <c r="FY140" s="57">
        <f>IF(AND($E$3=6),'Marks Entry 6th'!I139,IF(AND($E$3=7),'Marks Entry 7th'!I139,""))</f>
        <v>0</v>
      </c>
      <c r="FZ140" s="57">
        <f t="shared" si="276"/>
        <v>0</v>
      </c>
    </row>
    <row r="141" spans="1:182" ht="18.95" customHeight="1">
      <c r="A141" s="69">
        <v>134</v>
      </c>
      <c r="B141" s="69" t="str">
        <f>IF(OR(FY141=0,FY141=""),"",IF(AND($E$3=6),'Marks Entry 6th'!I140,IF(AND($E$3=7),'Marks Entry 7th'!I140,"")))</f>
        <v/>
      </c>
      <c r="C141" s="70" t="str">
        <f>IF(OR(B141=0,B141=""),"",IF(AND($E$3=6,'Marks Entry 6th'!B140=""),"",IF(AND($E$3=7,'Marks Entry 7th'!B140=""),"",IF(AND($E$3=6,'Marks Entry 6th'!B140),'Marks Entry 6th'!B140,IF(AND($E$3=7),'Marks Entry 7th'!B140,"")))))</f>
        <v/>
      </c>
      <c r="D141" s="70" t="str">
        <f>IF(OR(B141=0,B141=""),"",IF(AND($E$3=6,'Marks Entry 6th'!C140=""),"",IF(AND($E$3=7,'Marks Entry 7th'!C140=""),"",IF(AND($E$3=6),'Marks Entry 6th'!C140,IF(AND($E$3=7),'Marks Entry 7th'!C140,"")))))</f>
        <v/>
      </c>
      <c r="E141" s="307" t="str">
        <f>IF(OR(B141=0,B141=""),"",IF(AND($E$3=6,'Marks Entry 6th'!E140=""),"",IF(AND($E$3=7,'Marks Entry 7th'!E140=""),"",IF(AND($E$3=6),'Marks Entry 6th'!E140,IF(AND($E$3=7),'Marks Entry 7th'!E140,"")))))</f>
        <v/>
      </c>
      <c r="F141" s="70" t="str">
        <f>IF(OR(B141=0,B141=""),"",IF(AND($E$3=6,'Marks Entry 6th'!D140=""),"",IF(AND($E$3=7,'Marks Entry 7th'!D140=""),"",IF(AND($E$3=6),'Marks Entry 6th'!D140,IF(AND($E$3=7),'Marks Entry 7th'!D140,"")))))</f>
        <v/>
      </c>
      <c r="G141" s="306" t="str">
        <f>IF(OR(B141=0,B141=""),"",IF(AND($E$3=6,'Marks Entry 6th'!F140=""),"",IF(AND($E$3=7,'Marks Entry 7th'!F140=""),"",IF(AND($E$3=6),UPPER('Marks Entry 6th'!F140),IF(AND($E$3=7),UPPER('Marks Entry 7th'!F140),"")))))</f>
        <v/>
      </c>
      <c r="H141" s="306" t="str">
        <f>IF(OR(B141=0,B141=""),"",IF(AND($E$3=6,'Marks Entry 6th'!G140=""),"",IF(AND($E$3=7,'Marks Entry 7th'!G140=""),"",IF(AND($E$3=6),UPPER('Marks Entry 6th'!G140),IF(AND($E$3=7),UPPER('Marks Entry 7th'!G140),"")))))</f>
        <v/>
      </c>
      <c r="I141" s="306" t="str">
        <f>IF(OR(B141=0,B141=""),"",IF(AND($E$3=6,'Marks Entry 6th'!H140=""),"",IF(AND($E$3=7,'Marks Entry 7th'!H140=""),"",IF(AND($E$3=6),UPPER('Marks Entry 6th'!H140),IF(AND($E$3=7),UPPER('Marks Entry 7th'!H140),"")))))</f>
        <v/>
      </c>
      <c r="J141" s="65" t="str">
        <f>IF(OR(B141=0,B141=""),"",IF(AND($E$3=6,'Marks Entry 6th'!J140=""),"",IF(AND($E$3=7,'Marks Entry 7th'!J140=""),"",IF(AND($E$3=6),'Marks Entry 6th'!J140,IF(AND($E$3=7),'Marks Entry 7th'!J140,"")))))</f>
        <v/>
      </c>
      <c r="K141" s="65" t="str">
        <f>IF(OR(B141=0,B141=""),"",IF(AND($E$3=6,'Marks Entry 6th'!K140=""),"",IF(AND($E$3=7,'Marks Entry 7th'!K140=""),"",IF(AND($E$3=6),'Marks Entry 6th'!K140,IF(AND($E$3=7),'Marks Entry 7th'!K140,"")))))</f>
        <v/>
      </c>
      <c r="L141" s="121" t="str">
        <f>IF(OR($E141="",$G141=""),"",IF(AND($E$3=6),'Marks Entry 6th'!L140,IF(AND($E$3=7),'Marks Entry 7th'!L140,"")))</f>
        <v/>
      </c>
      <c r="M141" s="121" t="str">
        <f>IF(OR($E141="",$G141=""),"",IF(AND($E$3=6),'Marks Entry 6th'!M140,IF(AND($E$3=7),'Marks Entry 7th'!M140,"")))</f>
        <v/>
      </c>
      <c r="N141" s="121" t="str">
        <f>IF(OR($E141="",$G141=""),"",IF(AND($E$3=6),'Marks Entry 6th'!N140,IF(AND($E$3=7),'Marks Entry 7th'!N140,"")))</f>
        <v/>
      </c>
      <c r="O141" s="121" t="str">
        <f>IF(OR($E141="",$G141=""),"",IF(AND($E$3=6),'Marks Entry 6th'!O140,IF(AND($E$3=7),'Marks Entry 7th'!O140,"")))</f>
        <v/>
      </c>
      <c r="P141" s="63" t="str">
        <f t="shared" si="186"/>
        <v/>
      </c>
      <c r="Q141" s="121" t="str">
        <f>IF(OR($E141="",$G141=""),"",IF(AND($E$3=6),'Marks Entry 6th'!P140,IF(AND($E$3=7),'Marks Entry 7th'!P140,"")))</f>
        <v/>
      </c>
      <c r="R141" s="121" t="str">
        <f>IF(OR($E141="",$G141=""),"",IF(AND($E$3=6),'Marks Entry 6th'!Q140,IF(AND($E$3=7),'Marks Entry 7th'!Q140,"")))</f>
        <v/>
      </c>
      <c r="S141" s="66" t="str">
        <f t="shared" si="187"/>
        <v/>
      </c>
      <c r="T141" s="63">
        <f t="shared" si="188"/>
        <v>0</v>
      </c>
      <c r="U141" s="68" t="str">
        <f>IF(OR($E141="",$G141=""),"",IF(AND($E$3=6),'Marks Entry 6th'!R140,IF(AND($E$3=7),'Marks Entry 7th'!R140,"")))</f>
        <v/>
      </c>
      <c r="V141" s="68" t="str">
        <f>IF(OR($E141="",$G141=""),"",IF(AND($E$3=6),'Marks Entry 6th'!S140,IF(AND($E$3=7),'Marks Entry 7th'!S140,"")))</f>
        <v/>
      </c>
      <c r="W141" s="67" t="str">
        <f t="shared" si="189"/>
        <v/>
      </c>
      <c r="X141" s="63" t="str">
        <f t="shared" si="190"/>
        <v/>
      </c>
      <c r="Y141" s="109">
        <f t="shared" si="191"/>
        <v>0</v>
      </c>
      <c r="Z141" s="109" t="str">
        <f t="shared" si="192"/>
        <v/>
      </c>
      <c r="AA141" s="109" t="str">
        <f t="shared" si="193"/>
        <v/>
      </c>
      <c r="AB141" s="109" t="str">
        <f t="shared" si="194"/>
        <v/>
      </c>
      <c r="AC141" s="109" t="str">
        <f t="shared" si="195"/>
        <v/>
      </c>
      <c r="AD141" s="111" t="str">
        <f t="shared" si="196"/>
        <v/>
      </c>
      <c r="AE141" s="121" t="str">
        <f>IF(OR($E141="",$G141=""),"",IF(AND($E$3=6),'Marks Entry 6th'!T140,IF(AND($E$3=7),'Marks Entry 7th'!T140,"")))</f>
        <v/>
      </c>
      <c r="AF141" s="121" t="str">
        <f>IF(OR($E141="",$G141=""),"",IF(AND($E$3=6),'Marks Entry 6th'!U140,IF(AND($E$3=7),'Marks Entry 7th'!U140,"")))</f>
        <v/>
      </c>
      <c r="AG141" s="121" t="str">
        <f>IF(OR($E141="",$G141=""),"",IF(AND($E$3=6),'Marks Entry 6th'!V140,IF(AND($E$3=7),'Marks Entry 7th'!V140,"")))</f>
        <v/>
      </c>
      <c r="AH141" s="121" t="str">
        <f>IF(OR($E141="",$G141=""),"",IF(AND($E$3=6),'Marks Entry 6th'!W140,IF(AND($E$3=7),'Marks Entry 7th'!W140,"")))</f>
        <v/>
      </c>
      <c r="AI141" s="63" t="str">
        <f t="shared" si="197"/>
        <v/>
      </c>
      <c r="AJ141" s="121" t="str">
        <f>IF(OR($E141="",$G141=""),"",IF(AND($E$3=6),'Marks Entry 6th'!X140,IF(AND($E$3=7),'Marks Entry 7th'!X140,"")))</f>
        <v/>
      </c>
      <c r="AK141" s="121" t="str">
        <f>IF(OR($E141="",$G141=""),"",IF(AND($E$3=6),'Marks Entry 6th'!Y140,IF(AND($E$3=7),'Marks Entry 7th'!Y140,"")))</f>
        <v/>
      </c>
      <c r="AL141" s="66" t="str">
        <f t="shared" si="198"/>
        <v/>
      </c>
      <c r="AM141" s="63">
        <f t="shared" si="199"/>
        <v>0</v>
      </c>
      <c r="AN141" s="68" t="str">
        <f>IF(OR($E141="",$G141=""),"",IF(AND($E$3=6),'Marks Entry 6th'!Z140,IF(AND($E$3=7),'Marks Entry 7th'!Z140,"")))</f>
        <v/>
      </c>
      <c r="AO141" s="68" t="str">
        <f>IF(OR($E141="",$G141=""),"",IF(AND($E$3=6),'Marks Entry 6th'!AA140,IF(AND($E$3=7),'Marks Entry 7th'!AA140,"")))</f>
        <v/>
      </c>
      <c r="AP141" s="66" t="str">
        <f t="shared" si="200"/>
        <v/>
      </c>
      <c r="AQ141" s="63" t="str">
        <f t="shared" si="201"/>
        <v/>
      </c>
      <c r="AR141" s="109">
        <f t="shared" si="202"/>
        <v>0</v>
      </c>
      <c r="AS141" s="109" t="str">
        <f t="shared" si="203"/>
        <v/>
      </c>
      <c r="AT141" s="109" t="str">
        <f t="shared" si="204"/>
        <v/>
      </c>
      <c r="AU141" s="109" t="str">
        <f t="shared" si="205"/>
        <v/>
      </c>
      <c r="AV141" s="109" t="str">
        <f t="shared" si="206"/>
        <v/>
      </c>
      <c r="AW141" s="111" t="str">
        <f t="shared" si="207"/>
        <v/>
      </c>
      <c r="AX141" s="314" t="str">
        <f>IF(OR($E141="",$G141=""),"",IF(AND($E$3=6),'Marks Entry 6th'!AB140,IF(AND($E$3=7),'Marks Entry 7th'!AB140,"")))</f>
        <v/>
      </c>
      <c r="AY141" s="121" t="str">
        <f>IF(OR($E141="",$G141=""),"",IF(AND($E$3=6),'Marks Entry 6th'!AC140,IF(AND($E$3=7),'Marks Entry 7th'!AC140,"")))</f>
        <v/>
      </c>
      <c r="AZ141" s="121" t="str">
        <f>IF(OR($E141="",$G141=""),"",IF(AND($E$3=6),'Marks Entry 6th'!AD140,IF(AND($E$3=7),'Marks Entry 7th'!AD140,"")))</f>
        <v/>
      </c>
      <c r="BA141" s="121" t="str">
        <f>IF(OR($E141="",$G141=""),"",IF(AND($E$3=6),'Marks Entry 6th'!AE140,IF(AND($E$3=7),'Marks Entry 7th'!AE140,"")))</f>
        <v/>
      </c>
      <c r="BB141" s="121" t="str">
        <f>IF(OR($E141="",$G141=""),"",IF(AND($E$3=6),'Marks Entry 6th'!AF140,IF(AND($E$3=7),'Marks Entry 7th'!AF140,"")))</f>
        <v/>
      </c>
      <c r="BC141" s="63" t="str">
        <f t="shared" si="208"/>
        <v/>
      </c>
      <c r="BD141" s="121" t="str">
        <f>IF(OR($E141="",$G141=""),"",IF(AND($E$3=6),'Marks Entry 6th'!AG140,IF(AND($E$3=7),'Marks Entry 7th'!AG140,"")))</f>
        <v/>
      </c>
      <c r="BE141" s="121" t="str">
        <f>IF(OR($E141="",$G141=""),"",IF(AND($E$3=6),'Marks Entry 6th'!AH140,IF(AND($E$3=7),'Marks Entry 7th'!AH140,"")))</f>
        <v/>
      </c>
      <c r="BF141" s="66" t="str">
        <f t="shared" si="209"/>
        <v/>
      </c>
      <c r="BG141" s="63">
        <f t="shared" si="210"/>
        <v>0</v>
      </c>
      <c r="BH141" s="68" t="str">
        <f>IF(OR($E141="",$G141=""),"",IF(AND($E$3=6),'Marks Entry 6th'!AI140,IF(AND($E$3=7),'Marks Entry 7th'!AI140,"")))</f>
        <v/>
      </c>
      <c r="BI141" s="68" t="str">
        <f>IF(OR($E141="",$G141=""),"",IF(AND($E$3=6),'Marks Entry 6th'!AJ140,IF(AND($E$3=7),'Marks Entry 7th'!AJ140,"")))</f>
        <v/>
      </c>
      <c r="BJ141" s="66" t="str">
        <f t="shared" si="211"/>
        <v/>
      </c>
      <c r="BK141" s="63" t="str">
        <f t="shared" si="212"/>
        <v/>
      </c>
      <c r="BL141" s="109">
        <f t="shared" si="213"/>
        <v>0</v>
      </c>
      <c r="BM141" s="109" t="str">
        <f t="shared" si="214"/>
        <v/>
      </c>
      <c r="BN141" s="109" t="str">
        <f t="shared" si="215"/>
        <v/>
      </c>
      <c r="BO141" s="109" t="str">
        <f t="shared" si="216"/>
        <v/>
      </c>
      <c r="BP141" s="109" t="str">
        <f t="shared" si="217"/>
        <v/>
      </c>
      <c r="BQ141" s="111" t="str">
        <f t="shared" si="218"/>
        <v/>
      </c>
      <c r="BR141" s="121" t="str">
        <f>IF(OR($E141="",$G141=""),"",IF(AND($E$3=6),'Marks Entry 6th'!AK140,IF(AND($E$3=7),'Marks Entry 7th'!AK140,"")))</f>
        <v/>
      </c>
      <c r="BS141" s="121" t="str">
        <f>IF(OR($E141="",$G141=""),"",IF(AND($E$3=6),'Marks Entry 6th'!AL140,IF(AND($E$3=7),'Marks Entry 7th'!AL140,"")))</f>
        <v/>
      </c>
      <c r="BT141" s="121" t="str">
        <f>IF(OR($E141="",$G141=""),"",IF(AND($E$3=6),'Marks Entry 6th'!AM140,IF(AND($E$3=7),'Marks Entry 7th'!AM140,"")))</f>
        <v/>
      </c>
      <c r="BU141" s="121" t="str">
        <f>IF(OR($E141="",$G141=""),"",IF(AND($E$3=6),'Marks Entry 6th'!AN140,IF(AND($E$3=7),'Marks Entry 7th'!AN140,"")))</f>
        <v/>
      </c>
      <c r="BV141" s="63" t="str">
        <f t="shared" si="219"/>
        <v/>
      </c>
      <c r="BW141" s="121" t="str">
        <f>IF(OR($E141="",$G141=""),"",IF(AND($E$3=6),'Marks Entry 6th'!AO140,IF(AND($E$3=7),'Marks Entry 7th'!AO140,"")))</f>
        <v/>
      </c>
      <c r="BX141" s="121" t="str">
        <f>IF(OR($E141="",$G141=""),"",IF(AND($E$3=6),'Marks Entry 6th'!AP140,IF(AND($E$3=7),'Marks Entry 7th'!AP140,"")))</f>
        <v/>
      </c>
      <c r="BY141" s="66" t="str">
        <f t="shared" si="220"/>
        <v/>
      </c>
      <c r="BZ141" s="63">
        <f t="shared" si="221"/>
        <v>0</v>
      </c>
      <c r="CA141" s="68" t="str">
        <f>IF(OR($E141="",$G141=""),"",IF(AND($E$3=6),'Marks Entry 6th'!AQ140,IF(AND($E$3=7),'Marks Entry 7th'!AQ140,"")))</f>
        <v/>
      </c>
      <c r="CB141" s="68" t="str">
        <f>IF(OR($E141="",$G141=""),"",IF(AND($E$3=6),'Marks Entry 6th'!AR140,IF(AND($E$3=7),'Marks Entry 7th'!AR140,"")))</f>
        <v/>
      </c>
      <c r="CC141" s="66" t="str">
        <f t="shared" si="222"/>
        <v/>
      </c>
      <c r="CD141" s="63" t="str">
        <f t="shared" si="223"/>
        <v/>
      </c>
      <c r="CE141" s="109">
        <f t="shared" si="224"/>
        <v>0</v>
      </c>
      <c r="CF141" s="109" t="str">
        <f t="shared" si="225"/>
        <v/>
      </c>
      <c r="CG141" s="109" t="str">
        <f t="shared" si="226"/>
        <v/>
      </c>
      <c r="CH141" s="109" t="str">
        <f t="shared" si="227"/>
        <v/>
      </c>
      <c r="CI141" s="109" t="str">
        <f t="shared" si="228"/>
        <v/>
      </c>
      <c r="CJ141" s="111" t="str">
        <f t="shared" si="229"/>
        <v/>
      </c>
      <c r="CK141" s="121" t="str">
        <f>IF(OR($E141="",$G141=""),"",IF(AND($E$3=6),'Marks Entry 6th'!AS140,IF(AND($E$3=7),'Marks Entry 7th'!AS140,"")))</f>
        <v/>
      </c>
      <c r="CL141" s="121" t="str">
        <f>IF(OR($E141="",$G141=""),"",IF(AND($E$3=6),'Marks Entry 6th'!AT140,IF(AND($E$3=7),'Marks Entry 7th'!AT140,"")))</f>
        <v/>
      </c>
      <c r="CM141" s="121" t="str">
        <f>IF(OR($E141="",$G141=""),"",IF(AND($E$3=6),'Marks Entry 6th'!AU140,IF(AND($E$3=7),'Marks Entry 7th'!AU140,"")))</f>
        <v/>
      </c>
      <c r="CN141" s="121" t="str">
        <f>IF(OR($E141="",$G141=""),"",IF(AND($E$3=6),'Marks Entry 6th'!AV140,IF(AND($E$3=7),'Marks Entry 7th'!AV140,"")))</f>
        <v/>
      </c>
      <c r="CO141" s="63" t="str">
        <f t="shared" si="230"/>
        <v/>
      </c>
      <c r="CP141" s="121" t="str">
        <f>IF(OR($E141="",$G141=""),"",IF(AND($E$3=6),'Marks Entry 6th'!AW140,IF(AND($E$3=7),'Marks Entry 7th'!AW140,"")))</f>
        <v/>
      </c>
      <c r="CQ141" s="121" t="str">
        <f>IF(OR($E141="",$G141=""),"",IF(AND($E$3=6),'Marks Entry 6th'!AX140,IF(AND($E$3=7),'Marks Entry 7th'!AX140,"")))</f>
        <v/>
      </c>
      <c r="CR141" s="66" t="str">
        <f t="shared" si="231"/>
        <v/>
      </c>
      <c r="CS141" s="63">
        <f t="shared" si="232"/>
        <v>0</v>
      </c>
      <c r="CT141" s="68" t="str">
        <f>IF(OR($E141="",$G141=""),"",IF(AND($E$3=6),'Marks Entry 6th'!AY140,IF(AND($E$3=7),'Marks Entry 7th'!AY140,"")))</f>
        <v/>
      </c>
      <c r="CU141" s="68" t="str">
        <f>IF(OR($E141="",$G141=""),"",IF(AND($E$3=6),'Marks Entry 6th'!AZ140,IF(AND($E$3=7),'Marks Entry 7th'!AZ140,"")))</f>
        <v/>
      </c>
      <c r="CV141" s="66" t="str">
        <f t="shared" si="233"/>
        <v/>
      </c>
      <c r="CW141" s="63" t="str">
        <f t="shared" si="234"/>
        <v/>
      </c>
      <c r="CX141" s="109">
        <f t="shared" si="235"/>
        <v>0</v>
      </c>
      <c r="CY141" s="109" t="str">
        <f t="shared" si="236"/>
        <v/>
      </c>
      <c r="CZ141" s="109" t="str">
        <f t="shared" si="237"/>
        <v/>
      </c>
      <c r="DA141" s="109" t="str">
        <f t="shared" si="238"/>
        <v/>
      </c>
      <c r="DB141" s="109" t="str">
        <f t="shared" si="239"/>
        <v/>
      </c>
      <c r="DC141" s="111" t="str">
        <f t="shared" si="240"/>
        <v/>
      </c>
      <c r="DD141" s="121" t="str">
        <f>IF(OR($E141="",$G141=""),"",IF(AND($E$3=6),'Marks Entry 6th'!BA140,IF(AND($E$3=7),'Marks Entry 7th'!BA140,"")))</f>
        <v/>
      </c>
      <c r="DE141" s="121" t="str">
        <f>IF(OR($E141="",$G141=""),"",IF(AND($E$3=6),'Marks Entry 6th'!BB140,IF(AND($E$3=7),'Marks Entry 7th'!BB140,"")))</f>
        <v/>
      </c>
      <c r="DF141" s="121" t="str">
        <f>IF(OR($E141="",$G141=""),"",IF(AND($E$3=6),'Marks Entry 6th'!BC140,IF(AND($E$3=7),'Marks Entry 7th'!BC140,"")))</f>
        <v/>
      </c>
      <c r="DG141" s="121" t="str">
        <f>IF(OR($E141="",$G141=""),"",IF(AND($E$3=6),'Marks Entry 6th'!BD140,IF(AND($E$3=7),'Marks Entry 7th'!BD140,"")))</f>
        <v/>
      </c>
      <c r="DH141" s="63" t="str">
        <f t="shared" si="241"/>
        <v/>
      </c>
      <c r="DI141" s="121" t="str">
        <f>IF(OR($E141="",$G141=""),"",IF(AND($E$3=6),'Marks Entry 6th'!BE140,IF(AND($E$3=7),'Marks Entry 7th'!BE140,"")))</f>
        <v/>
      </c>
      <c r="DJ141" s="121" t="str">
        <f>IF(OR($E141="",$G141=""),"",IF(AND($E$3=6),'Marks Entry 6th'!BF140,IF(AND($E$3=7),'Marks Entry 7th'!BF140,"")))</f>
        <v/>
      </c>
      <c r="DK141" s="66" t="str">
        <f t="shared" si="242"/>
        <v/>
      </c>
      <c r="DL141" s="63">
        <f t="shared" si="243"/>
        <v>0</v>
      </c>
      <c r="DM141" s="68" t="str">
        <f>IF(OR($E141="",$G141=""),"",IF(AND($E$3=6),'Marks Entry 6th'!BG140,IF(AND($E$3=7),'Marks Entry 7th'!BG140,"")))</f>
        <v/>
      </c>
      <c r="DN141" s="68" t="str">
        <f>IF(OR($E141="",$G141=""),"",IF(AND($E$3=6),'Marks Entry 6th'!BH140,IF(AND($E$3=7),'Marks Entry 7th'!BH140,"")))</f>
        <v/>
      </c>
      <c r="DO141" s="66" t="str">
        <f t="shared" si="244"/>
        <v/>
      </c>
      <c r="DP141" s="63" t="str">
        <f t="shared" si="245"/>
        <v/>
      </c>
      <c r="DQ141" s="109">
        <f t="shared" si="246"/>
        <v>0</v>
      </c>
      <c r="DR141" s="109" t="str">
        <f t="shared" si="247"/>
        <v/>
      </c>
      <c r="DS141" s="109" t="str">
        <f t="shared" si="248"/>
        <v/>
      </c>
      <c r="DT141" s="109" t="str">
        <f t="shared" si="249"/>
        <v/>
      </c>
      <c r="DU141" s="109" t="str">
        <f t="shared" si="250"/>
        <v/>
      </c>
      <c r="DV141" s="111" t="str">
        <f t="shared" si="251"/>
        <v/>
      </c>
      <c r="DW141" s="53" t="str">
        <f>IF(OR($E141="",$G141=""),"",IF(AND($E$3=6),'Marks Entry 6th'!BI140,IF(AND($E$3=7),'Marks Entry 7th'!BI140,"")))</f>
        <v/>
      </c>
      <c r="DX141" s="53" t="str">
        <f>IF(OR($E141="",$G141=""),"",IF(AND($E$3=6),'Marks Entry 6th'!BJ140,IF(AND($E$3=7),'Marks Entry 7th'!BJ140,"")))</f>
        <v/>
      </c>
      <c r="DY141" s="53" t="str">
        <f>IF(OR($E141="",$G141=""),"",IF(AND($E$3=6),'Marks Entry 6th'!BK140,IF(AND($E$3=7),'Marks Entry 7th'!BK140,"")))</f>
        <v/>
      </c>
      <c r="DZ141" s="53" t="str">
        <f>IF(OR($E141="",$G141=""),"",IF(AND($E$3=6),'Marks Entry 6th'!BL140,IF(AND($E$3=7),'Marks Entry 7th'!BL140,"")))</f>
        <v/>
      </c>
      <c r="EA141" s="53" t="str">
        <f>IF(OR($E141="",$G141=""),"",IF(AND($E$3=6),'Marks Entry 6th'!BM140,IF(AND($E$3=7),'Marks Entry 7th'!BM140,"")))</f>
        <v/>
      </c>
      <c r="EB141" s="122" t="str">
        <f t="shared" si="252"/>
        <v/>
      </c>
      <c r="EC141" s="123">
        <f t="shared" si="253"/>
        <v>0</v>
      </c>
      <c r="ED141" s="123" t="str">
        <f t="shared" si="254"/>
        <v/>
      </c>
      <c r="EE141" s="123" t="str">
        <f t="shared" si="255"/>
        <v/>
      </c>
      <c r="EF141" s="110" t="str">
        <f t="shared" si="256"/>
        <v/>
      </c>
      <c r="EG141" s="53" t="str">
        <f>IF(OR($E141="",$G141=""),"",IF(AND($E$3=6),'Marks Entry 6th'!BN140,IF(AND($E$3=7),'Marks Entry 7th'!BN140,"")))</f>
        <v/>
      </c>
      <c r="EH141" s="53" t="str">
        <f>IF(OR($E141="",$G141=""),"",IF(AND($E$3=6),'Marks Entry 6th'!BO140,IF(AND($E$3=7),'Marks Entry 7th'!BO140,"")))</f>
        <v/>
      </c>
      <c r="EI141" s="53" t="str">
        <f>IF(OR($E141="",$G141=""),"",IF(AND($E$3=6),'Marks Entry 6th'!BP140,IF(AND($E$3=7),'Marks Entry 7th'!BP140,"")))</f>
        <v/>
      </c>
      <c r="EJ141" s="53" t="str">
        <f>IF(OR($E141="",$G141=""),"",IF(AND($E$3=6),'Marks Entry 6th'!BQ140,IF(AND($E$3=7),'Marks Entry 7th'!BQ140,"")))</f>
        <v/>
      </c>
      <c r="EK141" s="53" t="str">
        <f>IF(OR($E141="",$G141=""),"",IF(AND($E$3=6),'Marks Entry 6th'!BR140,IF(AND($E$3=7),'Marks Entry 7th'!BR140,"")))</f>
        <v/>
      </c>
      <c r="EL141" s="122" t="str">
        <f t="shared" si="257"/>
        <v/>
      </c>
      <c r="EM141" s="123">
        <f t="shared" si="258"/>
        <v>0</v>
      </c>
      <c r="EN141" s="123" t="str">
        <f t="shared" si="259"/>
        <v/>
      </c>
      <c r="EO141" s="123" t="str">
        <f t="shared" si="260"/>
        <v/>
      </c>
      <c r="EP141" s="110" t="str">
        <f t="shared" si="261"/>
        <v/>
      </c>
      <c r="EQ141" s="53" t="str">
        <f>IF(OR($E141="",$G141=""),"",IF(AND($E$3=6),'Marks Entry 6th'!BS140,IF(AND($E$3=7),'Marks Entry 7th'!BS140,"")))</f>
        <v/>
      </c>
      <c r="ER141" s="53" t="str">
        <f>IF(OR($E141="",$G141=""),"",IF(AND($E$3=6),'Marks Entry 6th'!BT140,IF(AND($E$3=7),'Marks Entry 7th'!BT140,"")))</f>
        <v/>
      </c>
      <c r="ES141" s="53" t="str">
        <f>IF(OR($E141="",$G141=""),"",IF(AND($E$3=6),'Marks Entry 6th'!BU140,IF(AND($E$3=7),'Marks Entry 7th'!BU140,"")))</f>
        <v/>
      </c>
      <c r="ET141" s="53" t="str">
        <f>IF(OR($E141="",$G141=""),"",IF(AND($E$3=6),'Marks Entry 6th'!BV140,IF(AND($E$3=7),'Marks Entry 7th'!BV140,"")))</f>
        <v/>
      </c>
      <c r="EU141" s="53" t="str">
        <f>IF(OR($E141="",$G141=""),"",IF(AND($E$3=6),'Marks Entry 6th'!BW140,IF(AND($E$3=7),'Marks Entry 7th'!BW140,"")))</f>
        <v/>
      </c>
      <c r="EV141" s="122" t="str">
        <f t="shared" si="262"/>
        <v/>
      </c>
      <c r="EW141" s="123">
        <f t="shared" si="263"/>
        <v>0</v>
      </c>
      <c r="EX141" s="123" t="str">
        <f t="shared" si="264"/>
        <v/>
      </c>
      <c r="EY141" s="123" t="str">
        <f t="shared" si="265"/>
        <v/>
      </c>
      <c r="EZ141" s="110" t="str">
        <f t="shared" si="266"/>
        <v/>
      </c>
      <c r="FA141" s="373" t="str">
        <f>IF(OR($E141="",$G141=""),"",IF(AND('Marks Entry 6th'!BX140="",'Marks Entry 7th'!BX140=""),"",IF(AND($E$3=6),'Marks Entry 6th'!BX140,IF(AND($E$3=7),'Marks Entry 7th'!BX140,""))))</f>
        <v/>
      </c>
      <c r="FB141" s="373" t="str">
        <f>IF(OR($E141="",$G141=""),"",IF(AND('Marks Entry 6th'!BY140="",'Marks Entry 7th'!BY140=""),"",IF(AND($E$3=6),'Marks Entry 6th'!BY140,IF(AND($E$3=7),'Marks Entry 7th'!BY140,""))))</f>
        <v/>
      </c>
      <c r="FC141" s="374" t="str">
        <f t="shared" si="267"/>
        <v/>
      </c>
      <c r="FD141" s="110" t="str">
        <f t="shared" si="268"/>
        <v/>
      </c>
      <c r="FE141" s="373" t="str">
        <f>IF(OR($E141="",$G141=""),"",IF(AND('Marks Entry 6th'!BZ140="",'Marks Entry 7th'!BZ140=""),"",IF(AND($E$3=6),'Marks Entry 6th'!BZ140,IF(AND($E$3=7),'Marks Entry 7th'!BZ140,""))))</f>
        <v/>
      </c>
      <c r="FF141" s="373" t="str">
        <f>IF(OR($E141="",$G141=""),"",IF(AND('Marks Entry 6th'!CA140="",'Marks Entry 7th'!CA140=""),"",IF(AND($E$3=6),'Marks Entry 6th'!CA140,IF(AND($E$3=7),'Marks Entry 7th'!CA140,""))))</f>
        <v/>
      </c>
      <c r="FG141" s="374" t="str">
        <f t="shared" si="269"/>
        <v/>
      </c>
      <c r="FH141" s="110" t="str">
        <f t="shared" si="270"/>
        <v/>
      </c>
      <c r="FI141" s="79" t="str">
        <f t="shared" si="271"/>
        <v/>
      </c>
      <c r="FJ141" s="335" t="str">
        <f t="shared" si="272"/>
        <v/>
      </c>
      <c r="FK141" s="85" t="str">
        <f t="shared" si="273"/>
        <v/>
      </c>
      <c r="FL141" s="226" t="str">
        <f t="shared" si="274"/>
        <v/>
      </c>
      <c r="FM141" s="86" t="str">
        <f t="shared" si="275"/>
        <v/>
      </c>
      <c r="FN141" s="334" t="str">
        <f>IFERROR(IF(B141="NSO","NSO",IF(OR(D141="",G141="",F141=""),"",IF(AND(FJ141&gt;=36,'Master sheet'!$D$11="Hindi"),"कक्षा क्रमोन्नत",IF(AND(FJ141&gt;=36,'Master sheet'!$D$11="English"),"Promoted",IF(AND(FJ141&lt;36,'Master sheet'!$D$11="Hindi"),"पुनः परीक्षा","Re-Exam"))))),"")</f>
        <v/>
      </c>
      <c r="FO141" s="54" t="str">
        <f>IF(OR($E141="",$G141=""),"",IF(AND($E$3=6,'Marks Entry 6th'!CB140=""),"",IF(AND($E$3=7,'Marks Entry 7th'!CB140=""),"",IF(AND($E$3=6),'Marks Entry 6th'!CB140,IF(AND($E$3=7),'Marks Entry 7th'!CB140,"")))))</f>
        <v/>
      </c>
      <c r="FP141" s="54" t="str">
        <f>IF(OR($E141="",$G141=""),"",IF(AND($E$3=6,'Marks Entry 6th'!CC140=""),"",IF(AND($E$3=7,'Marks Entry 7th'!CC140=""),"",IF(AND($E$3=6),'Marks Entry 6th'!CC140,IF(AND($E$3=7),'Marks Entry 7th'!CC140,"")))))</f>
        <v/>
      </c>
      <c r="FQ141" s="55"/>
      <c r="FY141" s="57">
        <f>IF(AND($E$3=6),'Marks Entry 6th'!I140,IF(AND($E$3=7),'Marks Entry 7th'!I140,""))</f>
        <v>0</v>
      </c>
      <c r="FZ141" s="57">
        <f t="shared" si="276"/>
        <v>0</v>
      </c>
    </row>
    <row r="142" spans="1:182" ht="18.95" customHeight="1">
      <c r="A142" s="69">
        <v>135</v>
      </c>
      <c r="B142" s="69" t="str">
        <f>IF(OR(FY142=0,FY142=""),"",IF(AND($E$3=6),'Marks Entry 6th'!I141,IF(AND($E$3=7),'Marks Entry 7th'!I141,"")))</f>
        <v/>
      </c>
      <c r="C142" s="70" t="str">
        <f>IF(OR(B142=0,B142=""),"",IF(AND($E$3=6,'Marks Entry 6th'!B141=""),"",IF(AND($E$3=7,'Marks Entry 7th'!B141=""),"",IF(AND($E$3=6,'Marks Entry 6th'!B141),'Marks Entry 6th'!B141,IF(AND($E$3=7),'Marks Entry 7th'!B141,"")))))</f>
        <v/>
      </c>
      <c r="D142" s="70" t="str">
        <f>IF(OR(B142=0,B142=""),"",IF(AND($E$3=6,'Marks Entry 6th'!C141=""),"",IF(AND($E$3=7,'Marks Entry 7th'!C141=""),"",IF(AND($E$3=6),'Marks Entry 6th'!C141,IF(AND($E$3=7),'Marks Entry 7th'!C141,"")))))</f>
        <v/>
      </c>
      <c r="E142" s="307" t="str">
        <f>IF(OR(B142=0,B142=""),"",IF(AND($E$3=6,'Marks Entry 6th'!E141=""),"",IF(AND($E$3=7,'Marks Entry 7th'!E141=""),"",IF(AND($E$3=6),'Marks Entry 6th'!E141,IF(AND($E$3=7),'Marks Entry 7th'!E141,"")))))</f>
        <v/>
      </c>
      <c r="F142" s="70" t="str">
        <f>IF(OR(B142=0,B142=""),"",IF(AND($E$3=6,'Marks Entry 6th'!D141=""),"",IF(AND($E$3=7,'Marks Entry 7th'!D141=""),"",IF(AND($E$3=6),'Marks Entry 6th'!D141,IF(AND($E$3=7),'Marks Entry 7th'!D141,"")))))</f>
        <v/>
      </c>
      <c r="G142" s="306" t="str">
        <f>IF(OR(B142=0,B142=""),"",IF(AND($E$3=6,'Marks Entry 6th'!F141=""),"",IF(AND($E$3=7,'Marks Entry 7th'!F141=""),"",IF(AND($E$3=6),UPPER('Marks Entry 6th'!F141),IF(AND($E$3=7),UPPER('Marks Entry 7th'!F141),"")))))</f>
        <v/>
      </c>
      <c r="H142" s="306" t="str">
        <f>IF(OR(B142=0,B142=""),"",IF(AND($E$3=6,'Marks Entry 6th'!G141=""),"",IF(AND($E$3=7,'Marks Entry 7th'!G141=""),"",IF(AND($E$3=6),UPPER('Marks Entry 6th'!G141),IF(AND($E$3=7),UPPER('Marks Entry 7th'!G141),"")))))</f>
        <v/>
      </c>
      <c r="I142" s="306" t="str">
        <f>IF(OR(B142=0,B142=""),"",IF(AND($E$3=6,'Marks Entry 6th'!H141=""),"",IF(AND($E$3=7,'Marks Entry 7th'!H141=""),"",IF(AND($E$3=6),UPPER('Marks Entry 6th'!H141),IF(AND($E$3=7),UPPER('Marks Entry 7th'!H141),"")))))</f>
        <v/>
      </c>
      <c r="J142" s="65" t="str">
        <f>IF(OR(B142=0,B142=""),"",IF(AND($E$3=6,'Marks Entry 6th'!J141=""),"",IF(AND($E$3=7,'Marks Entry 7th'!J141=""),"",IF(AND($E$3=6),'Marks Entry 6th'!J141,IF(AND($E$3=7),'Marks Entry 7th'!J141,"")))))</f>
        <v/>
      </c>
      <c r="K142" s="65" t="str">
        <f>IF(OR(B142=0,B142=""),"",IF(AND($E$3=6,'Marks Entry 6th'!K141=""),"",IF(AND($E$3=7,'Marks Entry 7th'!K141=""),"",IF(AND($E$3=6),'Marks Entry 6th'!K141,IF(AND($E$3=7),'Marks Entry 7th'!K141,"")))))</f>
        <v/>
      </c>
      <c r="L142" s="121" t="str">
        <f>IF(OR($E142="",$G142=""),"",IF(AND($E$3=6),'Marks Entry 6th'!L141,IF(AND($E$3=7),'Marks Entry 7th'!L141,"")))</f>
        <v/>
      </c>
      <c r="M142" s="121" t="str">
        <f>IF(OR($E142="",$G142=""),"",IF(AND($E$3=6),'Marks Entry 6th'!M141,IF(AND($E$3=7),'Marks Entry 7th'!M141,"")))</f>
        <v/>
      </c>
      <c r="N142" s="121" t="str">
        <f>IF(OR($E142="",$G142=""),"",IF(AND($E$3=6),'Marks Entry 6th'!N141,IF(AND($E$3=7),'Marks Entry 7th'!N141,"")))</f>
        <v/>
      </c>
      <c r="O142" s="121" t="str">
        <f>IF(OR($E142="",$G142=""),"",IF(AND($E$3=6),'Marks Entry 6th'!O141,IF(AND($E$3=7),'Marks Entry 7th'!O141,"")))</f>
        <v/>
      </c>
      <c r="P142" s="63" t="str">
        <f t="shared" si="186"/>
        <v/>
      </c>
      <c r="Q142" s="121" t="str">
        <f>IF(OR($E142="",$G142=""),"",IF(AND($E$3=6),'Marks Entry 6th'!P141,IF(AND($E$3=7),'Marks Entry 7th'!P141,"")))</f>
        <v/>
      </c>
      <c r="R142" s="121" t="str">
        <f>IF(OR($E142="",$G142=""),"",IF(AND($E$3=6),'Marks Entry 6th'!Q141,IF(AND($E$3=7),'Marks Entry 7th'!Q141,"")))</f>
        <v/>
      </c>
      <c r="S142" s="66" t="str">
        <f t="shared" si="187"/>
        <v/>
      </c>
      <c r="T142" s="63">
        <f t="shared" si="188"/>
        <v>0</v>
      </c>
      <c r="U142" s="68" t="str">
        <f>IF(OR($E142="",$G142=""),"",IF(AND($E$3=6),'Marks Entry 6th'!R141,IF(AND($E$3=7),'Marks Entry 7th'!R141,"")))</f>
        <v/>
      </c>
      <c r="V142" s="68" t="str">
        <f>IF(OR($E142="",$G142=""),"",IF(AND($E$3=6),'Marks Entry 6th'!S141,IF(AND($E$3=7),'Marks Entry 7th'!S141,"")))</f>
        <v/>
      </c>
      <c r="W142" s="67" t="str">
        <f t="shared" si="189"/>
        <v/>
      </c>
      <c r="X142" s="63" t="str">
        <f t="shared" si="190"/>
        <v/>
      </c>
      <c r="Y142" s="109">
        <f t="shared" si="191"/>
        <v>0</v>
      </c>
      <c r="Z142" s="109" t="str">
        <f t="shared" si="192"/>
        <v/>
      </c>
      <c r="AA142" s="109" t="str">
        <f t="shared" si="193"/>
        <v/>
      </c>
      <c r="AB142" s="109" t="str">
        <f t="shared" si="194"/>
        <v/>
      </c>
      <c r="AC142" s="109" t="str">
        <f t="shared" si="195"/>
        <v/>
      </c>
      <c r="AD142" s="111" t="str">
        <f t="shared" si="196"/>
        <v/>
      </c>
      <c r="AE142" s="121" t="str">
        <f>IF(OR($E142="",$G142=""),"",IF(AND($E$3=6),'Marks Entry 6th'!T141,IF(AND($E$3=7),'Marks Entry 7th'!T141,"")))</f>
        <v/>
      </c>
      <c r="AF142" s="121" t="str">
        <f>IF(OR($E142="",$G142=""),"",IF(AND($E$3=6),'Marks Entry 6th'!U141,IF(AND($E$3=7),'Marks Entry 7th'!U141,"")))</f>
        <v/>
      </c>
      <c r="AG142" s="121" t="str">
        <f>IF(OR($E142="",$G142=""),"",IF(AND($E$3=6),'Marks Entry 6th'!V141,IF(AND($E$3=7),'Marks Entry 7th'!V141,"")))</f>
        <v/>
      </c>
      <c r="AH142" s="121" t="str">
        <f>IF(OR($E142="",$G142=""),"",IF(AND($E$3=6),'Marks Entry 6th'!W141,IF(AND($E$3=7),'Marks Entry 7th'!W141,"")))</f>
        <v/>
      </c>
      <c r="AI142" s="63" t="str">
        <f t="shared" si="197"/>
        <v/>
      </c>
      <c r="AJ142" s="121" t="str">
        <f>IF(OR($E142="",$G142=""),"",IF(AND($E$3=6),'Marks Entry 6th'!X141,IF(AND($E$3=7),'Marks Entry 7th'!X141,"")))</f>
        <v/>
      </c>
      <c r="AK142" s="121" t="str">
        <f>IF(OR($E142="",$G142=""),"",IF(AND($E$3=6),'Marks Entry 6th'!Y141,IF(AND($E$3=7),'Marks Entry 7th'!Y141,"")))</f>
        <v/>
      </c>
      <c r="AL142" s="66" t="str">
        <f t="shared" si="198"/>
        <v/>
      </c>
      <c r="AM142" s="63">
        <f t="shared" si="199"/>
        <v>0</v>
      </c>
      <c r="AN142" s="68" t="str">
        <f>IF(OR($E142="",$G142=""),"",IF(AND($E$3=6),'Marks Entry 6th'!Z141,IF(AND($E$3=7),'Marks Entry 7th'!Z141,"")))</f>
        <v/>
      </c>
      <c r="AO142" s="68" t="str">
        <f>IF(OR($E142="",$G142=""),"",IF(AND($E$3=6),'Marks Entry 6th'!AA141,IF(AND($E$3=7),'Marks Entry 7th'!AA141,"")))</f>
        <v/>
      </c>
      <c r="AP142" s="66" t="str">
        <f t="shared" si="200"/>
        <v/>
      </c>
      <c r="AQ142" s="63" t="str">
        <f t="shared" si="201"/>
        <v/>
      </c>
      <c r="AR142" s="109">
        <f t="shared" si="202"/>
        <v>0</v>
      </c>
      <c r="AS142" s="109" t="str">
        <f t="shared" si="203"/>
        <v/>
      </c>
      <c r="AT142" s="109" t="str">
        <f t="shared" si="204"/>
        <v/>
      </c>
      <c r="AU142" s="109" t="str">
        <f t="shared" si="205"/>
        <v/>
      </c>
      <c r="AV142" s="109" t="str">
        <f t="shared" si="206"/>
        <v/>
      </c>
      <c r="AW142" s="111" t="str">
        <f t="shared" si="207"/>
        <v/>
      </c>
      <c r="AX142" s="314" t="str">
        <f>IF(OR($E142="",$G142=""),"",IF(AND($E$3=6),'Marks Entry 6th'!AB141,IF(AND($E$3=7),'Marks Entry 7th'!AB141,"")))</f>
        <v/>
      </c>
      <c r="AY142" s="121" t="str">
        <f>IF(OR($E142="",$G142=""),"",IF(AND($E$3=6),'Marks Entry 6th'!AC141,IF(AND($E$3=7),'Marks Entry 7th'!AC141,"")))</f>
        <v/>
      </c>
      <c r="AZ142" s="121" t="str">
        <f>IF(OR($E142="",$G142=""),"",IF(AND($E$3=6),'Marks Entry 6th'!AD141,IF(AND($E$3=7),'Marks Entry 7th'!AD141,"")))</f>
        <v/>
      </c>
      <c r="BA142" s="121" t="str">
        <f>IF(OR($E142="",$G142=""),"",IF(AND($E$3=6),'Marks Entry 6th'!AE141,IF(AND($E$3=7),'Marks Entry 7th'!AE141,"")))</f>
        <v/>
      </c>
      <c r="BB142" s="121" t="str">
        <f>IF(OR($E142="",$G142=""),"",IF(AND($E$3=6),'Marks Entry 6th'!AF141,IF(AND($E$3=7),'Marks Entry 7th'!AF141,"")))</f>
        <v/>
      </c>
      <c r="BC142" s="63" t="str">
        <f t="shared" si="208"/>
        <v/>
      </c>
      <c r="BD142" s="121" t="str">
        <f>IF(OR($E142="",$G142=""),"",IF(AND($E$3=6),'Marks Entry 6th'!AG141,IF(AND($E$3=7),'Marks Entry 7th'!AG141,"")))</f>
        <v/>
      </c>
      <c r="BE142" s="121" t="str">
        <f>IF(OR($E142="",$G142=""),"",IF(AND($E$3=6),'Marks Entry 6th'!AH141,IF(AND($E$3=7),'Marks Entry 7th'!AH141,"")))</f>
        <v/>
      </c>
      <c r="BF142" s="66" t="str">
        <f t="shared" si="209"/>
        <v/>
      </c>
      <c r="BG142" s="63">
        <f t="shared" si="210"/>
        <v>0</v>
      </c>
      <c r="BH142" s="68" t="str">
        <f>IF(OR($E142="",$G142=""),"",IF(AND($E$3=6),'Marks Entry 6th'!AI141,IF(AND($E$3=7),'Marks Entry 7th'!AI141,"")))</f>
        <v/>
      </c>
      <c r="BI142" s="68" t="str">
        <f>IF(OR($E142="",$G142=""),"",IF(AND($E$3=6),'Marks Entry 6th'!AJ141,IF(AND($E$3=7),'Marks Entry 7th'!AJ141,"")))</f>
        <v/>
      </c>
      <c r="BJ142" s="66" t="str">
        <f t="shared" si="211"/>
        <v/>
      </c>
      <c r="BK142" s="63" t="str">
        <f t="shared" si="212"/>
        <v/>
      </c>
      <c r="BL142" s="109">
        <f t="shared" si="213"/>
        <v>0</v>
      </c>
      <c r="BM142" s="109" t="str">
        <f t="shared" si="214"/>
        <v/>
      </c>
      <c r="BN142" s="109" t="str">
        <f t="shared" si="215"/>
        <v/>
      </c>
      <c r="BO142" s="109" t="str">
        <f t="shared" si="216"/>
        <v/>
      </c>
      <c r="BP142" s="109" t="str">
        <f t="shared" si="217"/>
        <v/>
      </c>
      <c r="BQ142" s="111" t="str">
        <f t="shared" si="218"/>
        <v/>
      </c>
      <c r="BR142" s="121" t="str">
        <f>IF(OR($E142="",$G142=""),"",IF(AND($E$3=6),'Marks Entry 6th'!AK141,IF(AND($E$3=7),'Marks Entry 7th'!AK141,"")))</f>
        <v/>
      </c>
      <c r="BS142" s="121" t="str">
        <f>IF(OR($E142="",$G142=""),"",IF(AND($E$3=6),'Marks Entry 6th'!AL141,IF(AND($E$3=7),'Marks Entry 7th'!AL141,"")))</f>
        <v/>
      </c>
      <c r="BT142" s="121" t="str">
        <f>IF(OR($E142="",$G142=""),"",IF(AND($E$3=6),'Marks Entry 6th'!AM141,IF(AND($E$3=7),'Marks Entry 7th'!AM141,"")))</f>
        <v/>
      </c>
      <c r="BU142" s="121" t="str">
        <f>IF(OR($E142="",$G142=""),"",IF(AND($E$3=6),'Marks Entry 6th'!AN141,IF(AND($E$3=7),'Marks Entry 7th'!AN141,"")))</f>
        <v/>
      </c>
      <c r="BV142" s="63" t="str">
        <f t="shared" si="219"/>
        <v/>
      </c>
      <c r="BW142" s="121" t="str">
        <f>IF(OR($E142="",$G142=""),"",IF(AND($E$3=6),'Marks Entry 6th'!AO141,IF(AND($E$3=7),'Marks Entry 7th'!AO141,"")))</f>
        <v/>
      </c>
      <c r="BX142" s="121" t="str">
        <f>IF(OR($E142="",$G142=""),"",IF(AND($E$3=6),'Marks Entry 6th'!AP141,IF(AND($E$3=7),'Marks Entry 7th'!AP141,"")))</f>
        <v/>
      </c>
      <c r="BY142" s="66" t="str">
        <f t="shared" si="220"/>
        <v/>
      </c>
      <c r="BZ142" s="63">
        <f t="shared" si="221"/>
        <v>0</v>
      </c>
      <c r="CA142" s="68" t="str">
        <f>IF(OR($E142="",$G142=""),"",IF(AND($E$3=6),'Marks Entry 6th'!AQ141,IF(AND($E$3=7),'Marks Entry 7th'!AQ141,"")))</f>
        <v/>
      </c>
      <c r="CB142" s="68" t="str">
        <f>IF(OR($E142="",$G142=""),"",IF(AND($E$3=6),'Marks Entry 6th'!AR141,IF(AND($E$3=7),'Marks Entry 7th'!AR141,"")))</f>
        <v/>
      </c>
      <c r="CC142" s="66" t="str">
        <f t="shared" si="222"/>
        <v/>
      </c>
      <c r="CD142" s="63" t="str">
        <f t="shared" si="223"/>
        <v/>
      </c>
      <c r="CE142" s="109">
        <f t="shared" si="224"/>
        <v>0</v>
      </c>
      <c r="CF142" s="109" t="str">
        <f t="shared" si="225"/>
        <v/>
      </c>
      <c r="CG142" s="109" t="str">
        <f t="shared" si="226"/>
        <v/>
      </c>
      <c r="CH142" s="109" t="str">
        <f t="shared" si="227"/>
        <v/>
      </c>
      <c r="CI142" s="109" t="str">
        <f t="shared" si="228"/>
        <v/>
      </c>
      <c r="CJ142" s="111" t="str">
        <f t="shared" si="229"/>
        <v/>
      </c>
      <c r="CK142" s="121" t="str">
        <f>IF(OR($E142="",$G142=""),"",IF(AND($E$3=6),'Marks Entry 6th'!AS141,IF(AND($E$3=7),'Marks Entry 7th'!AS141,"")))</f>
        <v/>
      </c>
      <c r="CL142" s="121" t="str">
        <f>IF(OR($E142="",$G142=""),"",IF(AND($E$3=6),'Marks Entry 6th'!AT141,IF(AND($E$3=7),'Marks Entry 7th'!AT141,"")))</f>
        <v/>
      </c>
      <c r="CM142" s="121" t="str">
        <f>IF(OR($E142="",$G142=""),"",IF(AND($E$3=6),'Marks Entry 6th'!AU141,IF(AND($E$3=7),'Marks Entry 7th'!AU141,"")))</f>
        <v/>
      </c>
      <c r="CN142" s="121" t="str">
        <f>IF(OR($E142="",$G142=""),"",IF(AND($E$3=6),'Marks Entry 6th'!AV141,IF(AND($E$3=7),'Marks Entry 7th'!AV141,"")))</f>
        <v/>
      </c>
      <c r="CO142" s="63" t="str">
        <f t="shared" si="230"/>
        <v/>
      </c>
      <c r="CP142" s="121" t="str">
        <f>IF(OR($E142="",$G142=""),"",IF(AND($E$3=6),'Marks Entry 6th'!AW141,IF(AND($E$3=7),'Marks Entry 7th'!AW141,"")))</f>
        <v/>
      </c>
      <c r="CQ142" s="121" t="str">
        <f>IF(OR($E142="",$G142=""),"",IF(AND($E$3=6),'Marks Entry 6th'!AX141,IF(AND($E$3=7),'Marks Entry 7th'!AX141,"")))</f>
        <v/>
      </c>
      <c r="CR142" s="66" t="str">
        <f t="shared" si="231"/>
        <v/>
      </c>
      <c r="CS142" s="63">
        <f t="shared" si="232"/>
        <v>0</v>
      </c>
      <c r="CT142" s="68" t="str">
        <f>IF(OR($E142="",$G142=""),"",IF(AND($E$3=6),'Marks Entry 6th'!AY141,IF(AND($E$3=7),'Marks Entry 7th'!AY141,"")))</f>
        <v/>
      </c>
      <c r="CU142" s="68" t="str">
        <f>IF(OR($E142="",$G142=""),"",IF(AND($E$3=6),'Marks Entry 6th'!AZ141,IF(AND($E$3=7),'Marks Entry 7th'!AZ141,"")))</f>
        <v/>
      </c>
      <c r="CV142" s="66" t="str">
        <f t="shared" si="233"/>
        <v/>
      </c>
      <c r="CW142" s="63" t="str">
        <f t="shared" si="234"/>
        <v/>
      </c>
      <c r="CX142" s="109">
        <f t="shared" si="235"/>
        <v>0</v>
      </c>
      <c r="CY142" s="109" t="str">
        <f t="shared" si="236"/>
        <v/>
      </c>
      <c r="CZ142" s="109" t="str">
        <f t="shared" si="237"/>
        <v/>
      </c>
      <c r="DA142" s="109" t="str">
        <f t="shared" si="238"/>
        <v/>
      </c>
      <c r="DB142" s="109" t="str">
        <f t="shared" si="239"/>
        <v/>
      </c>
      <c r="DC142" s="111" t="str">
        <f t="shared" si="240"/>
        <v/>
      </c>
      <c r="DD142" s="121" t="str">
        <f>IF(OR($E142="",$G142=""),"",IF(AND($E$3=6),'Marks Entry 6th'!BA141,IF(AND($E$3=7),'Marks Entry 7th'!BA141,"")))</f>
        <v/>
      </c>
      <c r="DE142" s="121" t="str">
        <f>IF(OR($E142="",$G142=""),"",IF(AND($E$3=6),'Marks Entry 6th'!BB141,IF(AND($E$3=7),'Marks Entry 7th'!BB141,"")))</f>
        <v/>
      </c>
      <c r="DF142" s="121" t="str">
        <f>IF(OR($E142="",$G142=""),"",IF(AND($E$3=6),'Marks Entry 6th'!BC141,IF(AND($E$3=7),'Marks Entry 7th'!BC141,"")))</f>
        <v/>
      </c>
      <c r="DG142" s="121" t="str">
        <f>IF(OR($E142="",$G142=""),"",IF(AND($E$3=6),'Marks Entry 6th'!BD141,IF(AND($E$3=7),'Marks Entry 7th'!BD141,"")))</f>
        <v/>
      </c>
      <c r="DH142" s="63" t="str">
        <f t="shared" si="241"/>
        <v/>
      </c>
      <c r="DI142" s="121" t="str">
        <f>IF(OR($E142="",$G142=""),"",IF(AND($E$3=6),'Marks Entry 6th'!BE141,IF(AND($E$3=7),'Marks Entry 7th'!BE141,"")))</f>
        <v/>
      </c>
      <c r="DJ142" s="121" t="str">
        <f>IF(OR($E142="",$G142=""),"",IF(AND($E$3=6),'Marks Entry 6th'!BF141,IF(AND($E$3=7),'Marks Entry 7th'!BF141,"")))</f>
        <v/>
      </c>
      <c r="DK142" s="66" t="str">
        <f t="shared" si="242"/>
        <v/>
      </c>
      <c r="DL142" s="63">
        <f t="shared" si="243"/>
        <v>0</v>
      </c>
      <c r="DM142" s="68" t="str">
        <f>IF(OR($E142="",$G142=""),"",IF(AND($E$3=6),'Marks Entry 6th'!BG141,IF(AND($E$3=7),'Marks Entry 7th'!BG141,"")))</f>
        <v/>
      </c>
      <c r="DN142" s="68" t="str">
        <f>IF(OR($E142="",$G142=""),"",IF(AND($E$3=6),'Marks Entry 6th'!BH141,IF(AND($E$3=7),'Marks Entry 7th'!BH141,"")))</f>
        <v/>
      </c>
      <c r="DO142" s="66" t="str">
        <f t="shared" si="244"/>
        <v/>
      </c>
      <c r="DP142" s="63" t="str">
        <f t="shared" si="245"/>
        <v/>
      </c>
      <c r="DQ142" s="109">
        <f t="shared" si="246"/>
        <v>0</v>
      </c>
      <c r="DR142" s="109" t="str">
        <f t="shared" si="247"/>
        <v/>
      </c>
      <c r="DS142" s="109" t="str">
        <f t="shared" si="248"/>
        <v/>
      </c>
      <c r="DT142" s="109" t="str">
        <f t="shared" si="249"/>
        <v/>
      </c>
      <c r="DU142" s="109" t="str">
        <f t="shared" si="250"/>
        <v/>
      </c>
      <c r="DV142" s="111" t="str">
        <f t="shared" si="251"/>
        <v/>
      </c>
      <c r="DW142" s="53" t="str">
        <f>IF(OR($E142="",$G142=""),"",IF(AND($E$3=6),'Marks Entry 6th'!BI141,IF(AND($E$3=7),'Marks Entry 7th'!BI141,"")))</f>
        <v/>
      </c>
      <c r="DX142" s="53" t="str">
        <f>IF(OR($E142="",$G142=""),"",IF(AND($E$3=6),'Marks Entry 6th'!BJ141,IF(AND($E$3=7),'Marks Entry 7th'!BJ141,"")))</f>
        <v/>
      </c>
      <c r="DY142" s="53" t="str">
        <f>IF(OR($E142="",$G142=""),"",IF(AND($E$3=6),'Marks Entry 6th'!BK141,IF(AND($E$3=7),'Marks Entry 7th'!BK141,"")))</f>
        <v/>
      </c>
      <c r="DZ142" s="53" t="str">
        <f>IF(OR($E142="",$G142=""),"",IF(AND($E$3=6),'Marks Entry 6th'!BL141,IF(AND($E$3=7),'Marks Entry 7th'!BL141,"")))</f>
        <v/>
      </c>
      <c r="EA142" s="53" t="str">
        <f>IF(OR($E142="",$G142=""),"",IF(AND($E$3=6),'Marks Entry 6th'!BM141,IF(AND($E$3=7),'Marks Entry 7th'!BM141,"")))</f>
        <v/>
      </c>
      <c r="EB142" s="122" t="str">
        <f t="shared" si="252"/>
        <v/>
      </c>
      <c r="EC142" s="123">
        <f t="shared" si="253"/>
        <v>0</v>
      </c>
      <c r="ED142" s="123" t="str">
        <f t="shared" si="254"/>
        <v/>
      </c>
      <c r="EE142" s="123" t="str">
        <f t="shared" si="255"/>
        <v/>
      </c>
      <c r="EF142" s="110" t="str">
        <f t="shared" si="256"/>
        <v/>
      </c>
      <c r="EG142" s="53" t="str">
        <f>IF(OR($E142="",$G142=""),"",IF(AND($E$3=6),'Marks Entry 6th'!BN141,IF(AND($E$3=7),'Marks Entry 7th'!BN141,"")))</f>
        <v/>
      </c>
      <c r="EH142" s="53" t="str">
        <f>IF(OR($E142="",$G142=""),"",IF(AND($E$3=6),'Marks Entry 6th'!BO141,IF(AND($E$3=7),'Marks Entry 7th'!BO141,"")))</f>
        <v/>
      </c>
      <c r="EI142" s="53" t="str">
        <f>IF(OR($E142="",$G142=""),"",IF(AND($E$3=6),'Marks Entry 6th'!BP141,IF(AND($E$3=7),'Marks Entry 7th'!BP141,"")))</f>
        <v/>
      </c>
      <c r="EJ142" s="53" t="str">
        <f>IF(OR($E142="",$G142=""),"",IF(AND($E$3=6),'Marks Entry 6th'!BQ141,IF(AND($E$3=7),'Marks Entry 7th'!BQ141,"")))</f>
        <v/>
      </c>
      <c r="EK142" s="53" t="str">
        <f>IF(OR($E142="",$G142=""),"",IF(AND($E$3=6),'Marks Entry 6th'!BR141,IF(AND($E$3=7),'Marks Entry 7th'!BR141,"")))</f>
        <v/>
      </c>
      <c r="EL142" s="122" t="str">
        <f t="shared" si="257"/>
        <v/>
      </c>
      <c r="EM142" s="123">
        <f t="shared" si="258"/>
        <v>0</v>
      </c>
      <c r="EN142" s="123" t="str">
        <f t="shared" si="259"/>
        <v/>
      </c>
      <c r="EO142" s="123" t="str">
        <f t="shared" si="260"/>
        <v/>
      </c>
      <c r="EP142" s="110" t="str">
        <f t="shared" si="261"/>
        <v/>
      </c>
      <c r="EQ142" s="53" t="str">
        <f>IF(OR($E142="",$G142=""),"",IF(AND($E$3=6),'Marks Entry 6th'!BS141,IF(AND($E$3=7),'Marks Entry 7th'!BS141,"")))</f>
        <v/>
      </c>
      <c r="ER142" s="53" t="str">
        <f>IF(OR($E142="",$G142=""),"",IF(AND($E$3=6),'Marks Entry 6th'!BT141,IF(AND($E$3=7),'Marks Entry 7th'!BT141,"")))</f>
        <v/>
      </c>
      <c r="ES142" s="53" t="str">
        <f>IF(OR($E142="",$G142=""),"",IF(AND($E$3=6),'Marks Entry 6th'!BU141,IF(AND($E$3=7),'Marks Entry 7th'!BU141,"")))</f>
        <v/>
      </c>
      <c r="ET142" s="53" t="str">
        <f>IF(OR($E142="",$G142=""),"",IF(AND($E$3=6),'Marks Entry 6th'!BV141,IF(AND($E$3=7),'Marks Entry 7th'!BV141,"")))</f>
        <v/>
      </c>
      <c r="EU142" s="53" t="str">
        <f>IF(OR($E142="",$G142=""),"",IF(AND($E$3=6),'Marks Entry 6th'!BW141,IF(AND($E$3=7),'Marks Entry 7th'!BW141,"")))</f>
        <v/>
      </c>
      <c r="EV142" s="122" t="str">
        <f t="shared" si="262"/>
        <v/>
      </c>
      <c r="EW142" s="123">
        <f t="shared" si="263"/>
        <v>0</v>
      </c>
      <c r="EX142" s="123" t="str">
        <f t="shared" si="264"/>
        <v/>
      </c>
      <c r="EY142" s="123" t="str">
        <f t="shared" si="265"/>
        <v/>
      </c>
      <c r="EZ142" s="110" t="str">
        <f t="shared" si="266"/>
        <v/>
      </c>
      <c r="FA142" s="373" t="str">
        <f>IF(OR($E142="",$G142=""),"",IF(AND('Marks Entry 6th'!BX141="",'Marks Entry 7th'!BX141=""),"",IF(AND($E$3=6),'Marks Entry 6th'!BX141,IF(AND($E$3=7),'Marks Entry 7th'!BX141,""))))</f>
        <v/>
      </c>
      <c r="FB142" s="373" t="str">
        <f>IF(OR($E142="",$G142=""),"",IF(AND('Marks Entry 6th'!BY141="",'Marks Entry 7th'!BY141=""),"",IF(AND($E$3=6),'Marks Entry 6th'!BY141,IF(AND($E$3=7),'Marks Entry 7th'!BY141,""))))</f>
        <v/>
      </c>
      <c r="FC142" s="374" t="str">
        <f t="shared" si="267"/>
        <v/>
      </c>
      <c r="FD142" s="110" t="str">
        <f t="shared" si="268"/>
        <v/>
      </c>
      <c r="FE142" s="373" t="str">
        <f>IF(OR($E142="",$G142=""),"",IF(AND('Marks Entry 6th'!BZ141="",'Marks Entry 7th'!BZ141=""),"",IF(AND($E$3=6),'Marks Entry 6th'!BZ141,IF(AND($E$3=7),'Marks Entry 7th'!BZ141,""))))</f>
        <v/>
      </c>
      <c r="FF142" s="373" t="str">
        <f>IF(OR($E142="",$G142=""),"",IF(AND('Marks Entry 6th'!CA141="",'Marks Entry 7th'!CA141=""),"",IF(AND($E$3=6),'Marks Entry 6th'!CA141,IF(AND($E$3=7),'Marks Entry 7th'!CA141,""))))</f>
        <v/>
      </c>
      <c r="FG142" s="374" t="str">
        <f t="shared" si="269"/>
        <v/>
      </c>
      <c r="FH142" s="110" t="str">
        <f t="shared" si="270"/>
        <v/>
      </c>
      <c r="FI142" s="79" t="str">
        <f t="shared" si="271"/>
        <v/>
      </c>
      <c r="FJ142" s="335" t="str">
        <f t="shared" si="272"/>
        <v/>
      </c>
      <c r="FK142" s="85" t="str">
        <f t="shared" si="273"/>
        <v/>
      </c>
      <c r="FL142" s="226" t="str">
        <f t="shared" si="274"/>
        <v/>
      </c>
      <c r="FM142" s="86" t="str">
        <f t="shared" si="275"/>
        <v/>
      </c>
      <c r="FN142" s="334" t="str">
        <f>IFERROR(IF(B142="NSO","NSO",IF(OR(D142="",G142="",F142=""),"",IF(AND(FJ142&gt;=36,'Master sheet'!$D$11="Hindi"),"कक्षा क्रमोन्नत",IF(AND(FJ142&gt;=36,'Master sheet'!$D$11="English"),"Promoted",IF(AND(FJ142&lt;36,'Master sheet'!$D$11="Hindi"),"पुनः परीक्षा","Re-Exam"))))),"")</f>
        <v/>
      </c>
      <c r="FO142" s="54" t="str">
        <f>IF(OR($E142="",$G142=""),"",IF(AND($E$3=6,'Marks Entry 6th'!CB141=""),"",IF(AND($E$3=7,'Marks Entry 7th'!CB141=""),"",IF(AND($E$3=6),'Marks Entry 6th'!CB141,IF(AND($E$3=7),'Marks Entry 7th'!CB141,"")))))</f>
        <v/>
      </c>
      <c r="FP142" s="54" t="str">
        <f>IF(OR($E142="",$G142=""),"",IF(AND($E$3=6,'Marks Entry 6th'!CC141=""),"",IF(AND($E$3=7,'Marks Entry 7th'!CC141=""),"",IF(AND($E$3=6),'Marks Entry 6th'!CC141,IF(AND($E$3=7),'Marks Entry 7th'!CC141,"")))))</f>
        <v/>
      </c>
      <c r="FQ142" s="55"/>
      <c r="FY142" s="57">
        <f>IF(AND($E$3=6),'Marks Entry 6th'!I141,IF(AND($E$3=7),'Marks Entry 7th'!I141,""))</f>
        <v>0</v>
      </c>
      <c r="FZ142" s="57">
        <f t="shared" si="276"/>
        <v>0</v>
      </c>
    </row>
    <row r="143" spans="1:182" ht="18.95" customHeight="1">
      <c r="A143" s="69">
        <v>136</v>
      </c>
      <c r="B143" s="69" t="str">
        <f>IF(OR(FY143=0,FY143=""),"",IF(AND($E$3=6),'Marks Entry 6th'!I142,IF(AND($E$3=7),'Marks Entry 7th'!I142,"")))</f>
        <v/>
      </c>
      <c r="C143" s="70" t="str">
        <f>IF(OR(B143=0,B143=""),"",IF(AND($E$3=6,'Marks Entry 6th'!B142=""),"",IF(AND($E$3=7,'Marks Entry 7th'!B142=""),"",IF(AND($E$3=6,'Marks Entry 6th'!B142),'Marks Entry 6th'!B142,IF(AND($E$3=7),'Marks Entry 7th'!B142,"")))))</f>
        <v/>
      </c>
      <c r="D143" s="70" t="str">
        <f>IF(OR(B143=0,B143=""),"",IF(AND($E$3=6,'Marks Entry 6th'!C142=""),"",IF(AND($E$3=7,'Marks Entry 7th'!C142=""),"",IF(AND($E$3=6),'Marks Entry 6th'!C142,IF(AND($E$3=7),'Marks Entry 7th'!C142,"")))))</f>
        <v/>
      </c>
      <c r="E143" s="307" t="str">
        <f>IF(OR(B143=0,B143=""),"",IF(AND($E$3=6,'Marks Entry 6th'!E142=""),"",IF(AND($E$3=7,'Marks Entry 7th'!E142=""),"",IF(AND($E$3=6),'Marks Entry 6th'!E142,IF(AND($E$3=7),'Marks Entry 7th'!E142,"")))))</f>
        <v/>
      </c>
      <c r="F143" s="70" t="str">
        <f>IF(OR(B143=0,B143=""),"",IF(AND($E$3=6,'Marks Entry 6th'!D142=""),"",IF(AND($E$3=7,'Marks Entry 7th'!D142=""),"",IF(AND($E$3=6),'Marks Entry 6th'!D142,IF(AND($E$3=7),'Marks Entry 7th'!D142,"")))))</f>
        <v/>
      </c>
      <c r="G143" s="306" t="str">
        <f>IF(OR(B143=0,B143=""),"",IF(AND($E$3=6,'Marks Entry 6th'!F142=""),"",IF(AND($E$3=7,'Marks Entry 7th'!F142=""),"",IF(AND($E$3=6),UPPER('Marks Entry 6th'!F142),IF(AND($E$3=7),UPPER('Marks Entry 7th'!F142),"")))))</f>
        <v/>
      </c>
      <c r="H143" s="306" t="str">
        <f>IF(OR(B143=0,B143=""),"",IF(AND($E$3=6,'Marks Entry 6th'!G142=""),"",IF(AND($E$3=7,'Marks Entry 7th'!G142=""),"",IF(AND($E$3=6),UPPER('Marks Entry 6th'!G142),IF(AND($E$3=7),UPPER('Marks Entry 7th'!G142),"")))))</f>
        <v/>
      </c>
      <c r="I143" s="306" t="str">
        <f>IF(OR(B143=0,B143=""),"",IF(AND($E$3=6,'Marks Entry 6th'!H142=""),"",IF(AND($E$3=7,'Marks Entry 7th'!H142=""),"",IF(AND($E$3=6),UPPER('Marks Entry 6th'!H142),IF(AND($E$3=7),UPPER('Marks Entry 7th'!H142),"")))))</f>
        <v/>
      </c>
      <c r="J143" s="65" t="str">
        <f>IF(OR(B143=0,B143=""),"",IF(AND($E$3=6,'Marks Entry 6th'!J142=""),"",IF(AND($E$3=7,'Marks Entry 7th'!J142=""),"",IF(AND($E$3=6),'Marks Entry 6th'!J142,IF(AND($E$3=7),'Marks Entry 7th'!J142,"")))))</f>
        <v/>
      </c>
      <c r="K143" s="65" t="str">
        <f>IF(OR(B143=0,B143=""),"",IF(AND($E$3=6,'Marks Entry 6th'!K142=""),"",IF(AND($E$3=7,'Marks Entry 7th'!K142=""),"",IF(AND($E$3=6),'Marks Entry 6th'!K142,IF(AND($E$3=7),'Marks Entry 7th'!K142,"")))))</f>
        <v/>
      </c>
      <c r="L143" s="121" t="str">
        <f>IF(OR($E143="",$G143=""),"",IF(AND($E$3=6),'Marks Entry 6th'!L142,IF(AND($E$3=7),'Marks Entry 7th'!L142,"")))</f>
        <v/>
      </c>
      <c r="M143" s="121" t="str">
        <f>IF(OR($E143="",$G143=""),"",IF(AND($E$3=6),'Marks Entry 6th'!M142,IF(AND($E$3=7),'Marks Entry 7th'!M142,"")))</f>
        <v/>
      </c>
      <c r="N143" s="121" t="str">
        <f>IF(OR($E143="",$G143=""),"",IF(AND($E$3=6),'Marks Entry 6th'!N142,IF(AND($E$3=7),'Marks Entry 7th'!N142,"")))</f>
        <v/>
      </c>
      <c r="O143" s="121" t="str">
        <f>IF(OR($E143="",$G143=""),"",IF(AND($E$3=6),'Marks Entry 6th'!O142,IF(AND($E$3=7),'Marks Entry 7th'!O142,"")))</f>
        <v/>
      </c>
      <c r="P143" s="63" t="str">
        <f t="shared" si="186"/>
        <v/>
      </c>
      <c r="Q143" s="121" t="str">
        <f>IF(OR($E143="",$G143=""),"",IF(AND($E$3=6),'Marks Entry 6th'!P142,IF(AND($E$3=7),'Marks Entry 7th'!P142,"")))</f>
        <v/>
      </c>
      <c r="R143" s="121" t="str">
        <f>IF(OR($E143="",$G143=""),"",IF(AND($E$3=6),'Marks Entry 6th'!Q142,IF(AND($E$3=7),'Marks Entry 7th'!Q142,"")))</f>
        <v/>
      </c>
      <c r="S143" s="66" t="str">
        <f t="shared" si="187"/>
        <v/>
      </c>
      <c r="T143" s="63">
        <f t="shared" si="188"/>
        <v>0</v>
      </c>
      <c r="U143" s="68" t="str">
        <f>IF(OR($E143="",$G143=""),"",IF(AND($E$3=6),'Marks Entry 6th'!R142,IF(AND($E$3=7),'Marks Entry 7th'!R142,"")))</f>
        <v/>
      </c>
      <c r="V143" s="68" t="str">
        <f>IF(OR($E143="",$G143=""),"",IF(AND($E$3=6),'Marks Entry 6th'!S142,IF(AND($E$3=7),'Marks Entry 7th'!S142,"")))</f>
        <v/>
      </c>
      <c r="W143" s="67" t="str">
        <f t="shared" si="189"/>
        <v/>
      </c>
      <c r="X143" s="63" t="str">
        <f t="shared" si="190"/>
        <v/>
      </c>
      <c r="Y143" s="109">
        <f t="shared" si="191"/>
        <v>0</v>
      </c>
      <c r="Z143" s="109" t="str">
        <f t="shared" si="192"/>
        <v/>
      </c>
      <c r="AA143" s="109" t="str">
        <f t="shared" si="193"/>
        <v/>
      </c>
      <c r="AB143" s="109" t="str">
        <f t="shared" si="194"/>
        <v/>
      </c>
      <c r="AC143" s="109" t="str">
        <f t="shared" si="195"/>
        <v/>
      </c>
      <c r="AD143" s="111" t="str">
        <f t="shared" si="196"/>
        <v/>
      </c>
      <c r="AE143" s="121" t="str">
        <f>IF(OR($E143="",$G143=""),"",IF(AND($E$3=6),'Marks Entry 6th'!T142,IF(AND($E$3=7),'Marks Entry 7th'!T142,"")))</f>
        <v/>
      </c>
      <c r="AF143" s="121" t="str">
        <f>IF(OR($E143="",$G143=""),"",IF(AND($E$3=6),'Marks Entry 6th'!U142,IF(AND($E$3=7),'Marks Entry 7th'!U142,"")))</f>
        <v/>
      </c>
      <c r="AG143" s="121" t="str">
        <f>IF(OR($E143="",$G143=""),"",IF(AND($E$3=6),'Marks Entry 6th'!V142,IF(AND($E$3=7),'Marks Entry 7th'!V142,"")))</f>
        <v/>
      </c>
      <c r="AH143" s="121" t="str">
        <f>IF(OR($E143="",$G143=""),"",IF(AND($E$3=6),'Marks Entry 6th'!W142,IF(AND($E$3=7),'Marks Entry 7th'!W142,"")))</f>
        <v/>
      </c>
      <c r="AI143" s="63" t="str">
        <f t="shared" si="197"/>
        <v/>
      </c>
      <c r="AJ143" s="121" t="str">
        <f>IF(OR($E143="",$G143=""),"",IF(AND($E$3=6),'Marks Entry 6th'!X142,IF(AND($E$3=7),'Marks Entry 7th'!X142,"")))</f>
        <v/>
      </c>
      <c r="AK143" s="121" t="str">
        <f>IF(OR($E143="",$G143=""),"",IF(AND($E$3=6),'Marks Entry 6th'!Y142,IF(AND($E$3=7),'Marks Entry 7th'!Y142,"")))</f>
        <v/>
      </c>
      <c r="AL143" s="66" t="str">
        <f t="shared" si="198"/>
        <v/>
      </c>
      <c r="AM143" s="63">
        <f t="shared" si="199"/>
        <v>0</v>
      </c>
      <c r="AN143" s="68" t="str">
        <f>IF(OR($E143="",$G143=""),"",IF(AND($E$3=6),'Marks Entry 6th'!Z142,IF(AND($E$3=7),'Marks Entry 7th'!Z142,"")))</f>
        <v/>
      </c>
      <c r="AO143" s="68" t="str">
        <f>IF(OR($E143="",$G143=""),"",IF(AND($E$3=6),'Marks Entry 6th'!AA142,IF(AND($E$3=7),'Marks Entry 7th'!AA142,"")))</f>
        <v/>
      </c>
      <c r="AP143" s="66" t="str">
        <f t="shared" si="200"/>
        <v/>
      </c>
      <c r="AQ143" s="63" t="str">
        <f t="shared" si="201"/>
        <v/>
      </c>
      <c r="AR143" s="109">
        <f t="shared" si="202"/>
        <v>0</v>
      </c>
      <c r="AS143" s="109" t="str">
        <f t="shared" si="203"/>
        <v/>
      </c>
      <c r="AT143" s="109" t="str">
        <f t="shared" si="204"/>
        <v/>
      </c>
      <c r="AU143" s="109" t="str">
        <f t="shared" si="205"/>
        <v/>
      </c>
      <c r="AV143" s="109" t="str">
        <f t="shared" si="206"/>
        <v/>
      </c>
      <c r="AW143" s="111" t="str">
        <f t="shared" si="207"/>
        <v/>
      </c>
      <c r="AX143" s="314" t="str">
        <f>IF(OR($E143="",$G143=""),"",IF(AND($E$3=6),'Marks Entry 6th'!AB142,IF(AND($E$3=7),'Marks Entry 7th'!AB142,"")))</f>
        <v/>
      </c>
      <c r="AY143" s="121" t="str">
        <f>IF(OR($E143="",$G143=""),"",IF(AND($E$3=6),'Marks Entry 6th'!AC142,IF(AND($E$3=7),'Marks Entry 7th'!AC142,"")))</f>
        <v/>
      </c>
      <c r="AZ143" s="121" t="str">
        <f>IF(OR($E143="",$G143=""),"",IF(AND($E$3=6),'Marks Entry 6th'!AD142,IF(AND($E$3=7),'Marks Entry 7th'!AD142,"")))</f>
        <v/>
      </c>
      <c r="BA143" s="121" t="str">
        <f>IF(OR($E143="",$G143=""),"",IF(AND($E$3=6),'Marks Entry 6th'!AE142,IF(AND($E$3=7),'Marks Entry 7th'!AE142,"")))</f>
        <v/>
      </c>
      <c r="BB143" s="121" t="str">
        <f>IF(OR($E143="",$G143=""),"",IF(AND($E$3=6),'Marks Entry 6th'!AF142,IF(AND($E$3=7),'Marks Entry 7th'!AF142,"")))</f>
        <v/>
      </c>
      <c r="BC143" s="63" t="str">
        <f t="shared" si="208"/>
        <v/>
      </c>
      <c r="BD143" s="121" t="str">
        <f>IF(OR($E143="",$G143=""),"",IF(AND($E$3=6),'Marks Entry 6th'!AG142,IF(AND($E$3=7),'Marks Entry 7th'!AG142,"")))</f>
        <v/>
      </c>
      <c r="BE143" s="121" t="str">
        <f>IF(OR($E143="",$G143=""),"",IF(AND($E$3=6),'Marks Entry 6th'!AH142,IF(AND($E$3=7),'Marks Entry 7th'!AH142,"")))</f>
        <v/>
      </c>
      <c r="BF143" s="66" t="str">
        <f t="shared" si="209"/>
        <v/>
      </c>
      <c r="BG143" s="63">
        <f t="shared" si="210"/>
        <v>0</v>
      </c>
      <c r="BH143" s="68" t="str">
        <f>IF(OR($E143="",$G143=""),"",IF(AND($E$3=6),'Marks Entry 6th'!AI142,IF(AND($E$3=7),'Marks Entry 7th'!AI142,"")))</f>
        <v/>
      </c>
      <c r="BI143" s="68" t="str">
        <f>IF(OR($E143="",$G143=""),"",IF(AND($E$3=6),'Marks Entry 6th'!AJ142,IF(AND($E$3=7),'Marks Entry 7th'!AJ142,"")))</f>
        <v/>
      </c>
      <c r="BJ143" s="66" t="str">
        <f t="shared" si="211"/>
        <v/>
      </c>
      <c r="BK143" s="63" t="str">
        <f t="shared" si="212"/>
        <v/>
      </c>
      <c r="BL143" s="109">
        <f t="shared" si="213"/>
        <v>0</v>
      </c>
      <c r="BM143" s="109" t="str">
        <f t="shared" si="214"/>
        <v/>
      </c>
      <c r="BN143" s="109" t="str">
        <f t="shared" si="215"/>
        <v/>
      </c>
      <c r="BO143" s="109" t="str">
        <f t="shared" si="216"/>
        <v/>
      </c>
      <c r="BP143" s="109" t="str">
        <f t="shared" si="217"/>
        <v/>
      </c>
      <c r="BQ143" s="111" t="str">
        <f t="shared" si="218"/>
        <v/>
      </c>
      <c r="BR143" s="121" t="str">
        <f>IF(OR($E143="",$G143=""),"",IF(AND($E$3=6),'Marks Entry 6th'!AK142,IF(AND($E$3=7),'Marks Entry 7th'!AK142,"")))</f>
        <v/>
      </c>
      <c r="BS143" s="121" t="str">
        <f>IF(OR($E143="",$G143=""),"",IF(AND($E$3=6),'Marks Entry 6th'!AL142,IF(AND($E$3=7),'Marks Entry 7th'!AL142,"")))</f>
        <v/>
      </c>
      <c r="BT143" s="121" t="str">
        <f>IF(OR($E143="",$G143=""),"",IF(AND($E$3=6),'Marks Entry 6th'!AM142,IF(AND($E$3=7),'Marks Entry 7th'!AM142,"")))</f>
        <v/>
      </c>
      <c r="BU143" s="121" t="str">
        <f>IF(OR($E143="",$G143=""),"",IF(AND($E$3=6),'Marks Entry 6th'!AN142,IF(AND($E$3=7),'Marks Entry 7th'!AN142,"")))</f>
        <v/>
      </c>
      <c r="BV143" s="63" t="str">
        <f t="shared" si="219"/>
        <v/>
      </c>
      <c r="BW143" s="121" t="str">
        <f>IF(OR($E143="",$G143=""),"",IF(AND($E$3=6),'Marks Entry 6th'!AO142,IF(AND($E$3=7),'Marks Entry 7th'!AO142,"")))</f>
        <v/>
      </c>
      <c r="BX143" s="121" t="str">
        <f>IF(OR($E143="",$G143=""),"",IF(AND($E$3=6),'Marks Entry 6th'!AP142,IF(AND($E$3=7),'Marks Entry 7th'!AP142,"")))</f>
        <v/>
      </c>
      <c r="BY143" s="66" t="str">
        <f t="shared" si="220"/>
        <v/>
      </c>
      <c r="BZ143" s="63">
        <f t="shared" si="221"/>
        <v>0</v>
      </c>
      <c r="CA143" s="68" t="str">
        <f>IF(OR($E143="",$G143=""),"",IF(AND($E$3=6),'Marks Entry 6th'!AQ142,IF(AND($E$3=7),'Marks Entry 7th'!AQ142,"")))</f>
        <v/>
      </c>
      <c r="CB143" s="68" t="str">
        <f>IF(OR($E143="",$G143=""),"",IF(AND($E$3=6),'Marks Entry 6th'!AR142,IF(AND($E$3=7),'Marks Entry 7th'!AR142,"")))</f>
        <v/>
      </c>
      <c r="CC143" s="66" t="str">
        <f t="shared" si="222"/>
        <v/>
      </c>
      <c r="CD143" s="63" t="str">
        <f t="shared" si="223"/>
        <v/>
      </c>
      <c r="CE143" s="109">
        <f t="shared" si="224"/>
        <v>0</v>
      </c>
      <c r="CF143" s="109" t="str">
        <f t="shared" si="225"/>
        <v/>
      </c>
      <c r="CG143" s="109" t="str">
        <f t="shared" si="226"/>
        <v/>
      </c>
      <c r="CH143" s="109" t="str">
        <f t="shared" si="227"/>
        <v/>
      </c>
      <c r="CI143" s="109" t="str">
        <f t="shared" si="228"/>
        <v/>
      </c>
      <c r="CJ143" s="111" t="str">
        <f t="shared" si="229"/>
        <v/>
      </c>
      <c r="CK143" s="121" t="str">
        <f>IF(OR($E143="",$G143=""),"",IF(AND($E$3=6),'Marks Entry 6th'!AS142,IF(AND($E$3=7),'Marks Entry 7th'!AS142,"")))</f>
        <v/>
      </c>
      <c r="CL143" s="121" t="str">
        <f>IF(OR($E143="",$G143=""),"",IF(AND($E$3=6),'Marks Entry 6th'!AT142,IF(AND($E$3=7),'Marks Entry 7th'!AT142,"")))</f>
        <v/>
      </c>
      <c r="CM143" s="121" t="str">
        <f>IF(OR($E143="",$G143=""),"",IF(AND($E$3=6),'Marks Entry 6th'!AU142,IF(AND($E$3=7),'Marks Entry 7th'!AU142,"")))</f>
        <v/>
      </c>
      <c r="CN143" s="121" t="str">
        <f>IF(OR($E143="",$G143=""),"",IF(AND($E$3=6),'Marks Entry 6th'!AV142,IF(AND($E$3=7),'Marks Entry 7th'!AV142,"")))</f>
        <v/>
      </c>
      <c r="CO143" s="63" t="str">
        <f t="shared" si="230"/>
        <v/>
      </c>
      <c r="CP143" s="121" t="str">
        <f>IF(OR($E143="",$G143=""),"",IF(AND($E$3=6),'Marks Entry 6th'!AW142,IF(AND($E$3=7),'Marks Entry 7th'!AW142,"")))</f>
        <v/>
      </c>
      <c r="CQ143" s="121" t="str">
        <f>IF(OR($E143="",$G143=""),"",IF(AND($E$3=6),'Marks Entry 6th'!AX142,IF(AND($E$3=7),'Marks Entry 7th'!AX142,"")))</f>
        <v/>
      </c>
      <c r="CR143" s="66" t="str">
        <f t="shared" si="231"/>
        <v/>
      </c>
      <c r="CS143" s="63">
        <f t="shared" si="232"/>
        <v>0</v>
      </c>
      <c r="CT143" s="68" t="str">
        <f>IF(OR($E143="",$G143=""),"",IF(AND($E$3=6),'Marks Entry 6th'!AY142,IF(AND($E$3=7),'Marks Entry 7th'!AY142,"")))</f>
        <v/>
      </c>
      <c r="CU143" s="68" t="str">
        <f>IF(OR($E143="",$G143=""),"",IF(AND($E$3=6),'Marks Entry 6th'!AZ142,IF(AND($E$3=7),'Marks Entry 7th'!AZ142,"")))</f>
        <v/>
      </c>
      <c r="CV143" s="66" t="str">
        <f t="shared" si="233"/>
        <v/>
      </c>
      <c r="CW143" s="63" t="str">
        <f t="shared" si="234"/>
        <v/>
      </c>
      <c r="CX143" s="109">
        <f t="shared" si="235"/>
        <v>0</v>
      </c>
      <c r="CY143" s="109" t="str">
        <f t="shared" si="236"/>
        <v/>
      </c>
      <c r="CZ143" s="109" t="str">
        <f t="shared" si="237"/>
        <v/>
      </c>
      <c r="DA143" s="109" t="str">
        <f t="shared" si="238"/>
        <v/>
      </c>
      <c r="DB143" s="109" t="str">
        <f t="shared" si="239"/>
        <v/>
      </c>
      <c r="DC143" s="111" t="str">
        <f t="shared" si="240"/>
        <v/>
      </c>
      <c r="DD143" s="121" t="str">
        <f>IF(OR($E143="",$G143=""),"",IF(AND($E$3=6),'Marks Entry 6th'!BA142,IF(AND($E$3=7),'Marks Entry 7th'!BA142,"")))</f>
        <v/>
      </c>
      <c r="DE143" s="121" t="str">
        <f>IF(OR($E143="",$G143=""),"",IF(AND($E$3=6),'Marks Entry 6th'!BB142,IF(AND($E$3=7),'Marks Entry 7th'!BB142,"")))</f>
        <v/>
      </c>
      <c r="DF143" s="121" t="str">
        <f>IF(OR($E143="",$G143=""),"",IF(AND($E$3=6),'Marks Entry 6th'!BC142,IF(AND($E$3=7),'Marks Entry 7th'!BC142,"")))</f>
        <v/>
      </c>
      <c r="DG143" s="121" t="str">
        <f>IF(OR($E143="",$G143=""),"",IF(AND($E$3=6),'Marks Entry 6th'!BD142,IF(AND($E$3=7),'Marks Entry 7th'!BD142,"")))</f>
        <v/>
      </c>
      <c r="DH143" s="63" t="str">
        <f t="shared" si="241"/>
        <v/>
      </c>
      <c r="DI143" s="121" t="str">
        <f>IF(OR($E143="",$G143=""),"",IF(AND($E$3=6),'Marks Entry 6th'!BE142,IF(AND($E$3=7),'Marks Entry 7th'!BE142,"")))</f>
        <v/>
      </c>
      <c r="DJ143" s="121" t="str">
        <f>IF(OR($E143="",$G143=""),"",IF(AND($E$3=6),'Marks Entry 6th'!BF142,IF(AND($E$3=7),'Marks Entry 7th'!BF142,"")))</f>
        <v/>
      </c>
      <c r="DK143" s="66" t="str">
        <f t="shared" si="242"/>
        <v/>
      </c>
      <c r="DL143" s="63">
        <f t="shared" si="243"/>
        <v>0</v>
      </c>
      <c r="DM143" s="68" t="str">
        <f>IF(OR($E143="",$G143=""),"",IF(AND($E$3=6),'Marks Entry 6th'!BG142,IF(AND($E$3=7),'Marks Entry 7th'!BG142,"")))</f>
        <v/>
      </c>
      <c r="DN143" s="68" t="str">
        <f>IF(OR($E143="",$G143=""),"",IF(AND($E$3=6),'Marks Entry 6th'!BH142,IF(AND($E$3=7),'Marks Entry 7th'!BH142,"")))</f>
        <v/>
      </c>
      <c r="DO143" s="66" t="str">
        <f t="shared" si="244"/>
        <v/>
      </c>
      <c r="DP143" s="63" t="str">
        <f t="shared" si="245"/>
        <v/>
      </c>
      <c r="DQ143" s="109">
        <f t="shared" si="246"/>
        <v>0</v>
      </c>
      <c r="DR143" s="109" t="str">
        <f t="shared" si="247"/>
        <v/>
      </c>
      <c r="DS143" s="109" t="str">
        <f t="shared" si="248"/>
        <v/>
      </c>
      <c r="DT143" s="109" t="str">
        <f t="shared" si="249"/>
        <v/>
      </c>
      <c r="DU143" s="109" t="str">
        <f t="shared" si="250"/>
        <v/>
      </c>
      <c r="DV143" s="111" t="str">
        <f t="shared" si="251"/>
        <v/>
      </c>
      <c r="DW143" s="53" t="str">
        <f>IF(OR($E143="",$G143=""),"",IF(AND($E$3=6),'Marks Entry 6th'!BI142,IF(AND($E$3=7),'Marks Entry 7th'!BI142,"")))</f>
        <v/>
      </c>
      <c r="DX143" s="53" t="str">
        <f>IF(OR($E143="",$G143=""),"",IF(AND($E$3=6),'Marks Entry 6th'!BJ142,IF(AND($E$3=7),'Marks Entry 7th'!BJ142,"")))</f>
        <v/>
      </c>
      <c r="DY143" s="53" t="str">
        <f>IF(OR($E143="",$G143=""),"",IF(AND($E$3=6),'Marks Entry 6th'!BK142,IF(AND($E$3=7),'Marks Entry 7th'!BK142,"")))</f>
        <v/>
      </c>
      <c r="DZ143" s="53" t="str">
        <f>IF(OR($E143="",$G143=""),"",IF(AND($E$3=6),'Marks Entry 6th'!BL142,IF(AND($E$3=7),'Marks Entry 7th'!BL142,"")))</f>
        <v/>
      </c>
      <c r="EA143" s="53" t="str">
        <f>IF(OR($E143="",$G143=""),"",IF(AND($E$3=6),'Marks Entry 6th'!BM142,IF(AND($E$3=7),'Marks Entry 7th'!BM142,"")))</f>
        <v/>
      </c>
      <c r="EB143" s="122" t="str">
        <f t="shared" si="252"/>
        <v/>
      </c>
      <c r="EC143" s="123">
        <f t="shared" si="253"/>
        <v>0</v>
      </c>
      <c r="ED143" s="123" t="str">
        <f t="shared" si="254"/>
        <v/>
      </c>
      <c r="EE143" s="123" t="str">
        <f t="shared" si="255"/>
        <v/>
      </c>
      <c r="EF143" s="110" t="str">
        <f t="shared" si="256"/>
        <v/>
      </c>
      <c r="EG143" s="53" t="str">
        <f>IF(OR($E143="",$G143=""),"",IF(AND($E$3=6),'Marks Entry 6th'!BN142,IF(AND($E$3=7),'Marks Entry 7th'!BN142,"")))</f>
        <v/>
      </c>
      <c r="EH143" s="53" t="str">
        <f>IF(OR($E143="",$G143=""),"",IF(AND($E$3=6),'Marks Entry 6th'!BO142,IF(AND($E$3=7),'Marks Entry 7th'!BO142,"")))</f>
        <v/>
      </c>
      <c r="EI143" s="53" t="str">
        <f>IF(OR($E143="",$G143=""),"",IF(AND($E$3=6),'Marks Entry 6th'!BP142,IF(AND($E$3=7),'Marks Entry 7th'!BP142,"")))</f>
        <v/>
      </c>
      <c r="EJ143" s="53" t="str">
        <f>IF(OR($E143="",$G143=""),"",IF(AND($E$3=6),'Marks Entry 6th'!BQ142,IF(AND($E$3=7),'Marks Entry 7th'!BQ142,"")))</f>
        <v/>
      </c>
      <c r="EK143" s="53" t="str">
        <f>IF(OR($E143="",$G143=""),"",IF(AND($E$3=6),'Marks Entry 6th'!BR142,IF(AND($E$3=7),'Marks Entry 7th'!BR142,"")))</f>
        <v/>
      </c>
      <c r="EL143" s="122" t="str">
        <f t="shared" si="257"/>
        <v/>
      </c>
      <c r="EM143" s="123">
        <f t="shared" si="258"/>
        <v>0</v>
      </c>
      <c r="EN143" s="123" t="str">
        <f t="shared" si="259"/>
        <v/>
      </c>
      <c r="EO143" s="123" t="str">
        <f t="shared" si="260"/>
        <v/>
      </c>
      <c r="EP143" s="110" t="str">
        <f t="shared" si="261"/>
        <v/>
      </c>
      <c r="EQ143" s="53" t="str">
        <f>IF(OR($E143="",$G143=""),"",IF(AND($E$3=6),'Marks Entry 6th'!BS142,IF(AND($E$3=7),'Marks Entry 7th'!BS142,"")))</f>
        <v/>
      </c>
      <c r="ER143" s="53" t="str">
        <f>IF(OR($E143="",$G143=""),"",IF(AND($E$3=6),'Marks Entry 6th'!BT142,IF(AND($E$3=7),'Marks Entry 7th'!BT142,"")))</f>
        <v/>
      </c>
      <c r="ES143" s="53" t="str">
        <f>IF(OR($E143="",$G143=""),"",IF(AND($E$3=6),'Marks Entry 6th'!BU142,IF(AND($E$3=7),'Marks Entry 7th'!BU142,"")))</f>
        <v/>
      </c>
      <c r="ET143" s="53" t="str">
        <f>IF(OR($E143="",$G143=""),"",IF(AND($E$3=6),'Marks Entry 6th'!BV142,IF(AND($E$3=7),'Marks Entry 7th'!BV142,"")))</f>
        <v/>
      </c>
      <c r="EU143" s="53" t="str">
        <f>IF(OR($E143="",$G143=""),"",IF(AND($E$3=6),'Marks Entry 6th'!BW142,IF(AND($E$3=7),'Marks Entry 7th'!BW142,"")))</f>
        <v/>
      </c>
      <c r="EV143" s="122" t="str">
        <f t="shared" si="262"/>
        <v/>
      </c>
      <c r="EW143" s="123">
        <f t="shared" si="263"/>
        <v>0</v>
      </c>
      <c r="EX143" s="123" t="str">
        <f t="shared" si="264"/>
        <v/>
      </c>
      <c r="EY143" s="123" t="str">
        <f t="shared" si="265"/>
        <v/>
      </c>
      <c r="EZ143" s="110" t="str">
        <f t="shared" si="266"/>
        <v/>
      </c>
      <c r="FA143" s="373" t="str">
        <f>IF(OR($E143="",$G143=""),"",IF(AND('Marks Entry 6th'!BX142="",'Marks Entry 7th'!BX142=""),"",IF(AND($E$3=6),'Marks Entry 6th'!BX142,IF(AND($E$3=7),'Marks Entry 7th'!BX142,""))))</f>
        <v/>
      </c>
      <c r="FB143" s="373" t="str">
        <f>IF(OR($E143="",$G143=""),"",IF(AND('Marks Entry 6th'!BY142="",'Marks Entry 7th'!BY142=""),"",IF(AND($E$3=6),'Marks Entry 6th'!BY142,IF(AND($E$3=7),'Marks Entry 7th'!BY142,""))))</f>
        <v/>
      </c>
      <c r="FC143" s="374" t="str">
        <f t="shared" si="267"/>
        <v/>
      </c>
      <c r="FD143" s="110" t="str">
        <f t="shared" si="268"/>
        <v/>
      </c>
      <c r="FE143" s="373" t="str">
        <f>IF(OR($E143="",$G143=""),"",IF(AND('Marks Entry 6th'!BZ142="",'Marks Entry 7th'!BZ142=""),"",IF(AND($E$3=6),'Marks Entry 6th'!BZ142,IF(AND($E$3=7),'Marks Entry 7th'!BZ142,""))))</f>
        <v/>
      </c>
      <c r="FF143" s="373" t="str">
        <f>IF(OR($E143="",$G143=""),"",IF(AND('Marks Entry 6th'!CA142="",'Marks Entry 7th'!CA142=""),"",IF(AND($E$3=6),'Marks Entry 6th'!CA142,IF(AND($E$3=7),'Marks Entry 7th'!CA142,""))))</f>
        <v/>
      </c>
      <c r="FG143" s="374" t="str">
        <f t="shared" si="269"/>
        <v/>
      </c>
      <c r="FH143" s="110" t="str">
        <f t="shared" si="270"/>
        <v/>
      </c>
      <c r="FI143" s="79" t="str">
        <f t="shared" si="271"/>
        <v/>
      </c>
      <c r="FJ143" s="335" t="str">
        <f t="shared" si="272"/>
        <v/>
      </c>
      <c r="FK143" s="85" t="str">
        <f t="shared" si="273"/>
        <v/>
      </c>
      <c r="FL143" s="226" t="str">
        <f t="shared" si="274"/>
        <v/>
      </c>
      <c r="FM143" s="86" t="str">
        <f t="shared" si="275"/>
        <v/>
      </c>
      <c r="FN143" s="334" t="str">
        <f>IFERROR(IF(B143="NSO","NSO",IF(OR(D143="",G143="",F143=""),"",IF(AND(FJ143&gt;=36,'Master sheet'!$D$11="Hindi"),"कक्षा क्रमोन्नत",IF(AND(FJ143&gt;=36,'Master sheet'!$D$11="English"),"Promoted",IF(AND(FJ143&lt;36,'Master sheet'!$D$11="Hindi"),"पुनः परीक्षा","Re-Exam"))))),"")</f>
        <v/>
      </c>
      <c r="FO143" s="54" t="str">
        <f>IF(OR($E143="",$G143=""),"",IF(AND($E$3=6,'Marks Entry 6th'!CB142=""),"",IF(AND($E$3=7,'Marks Entry 7th'!CB142=""),"",IF(AND($E$3=6),'Marks Entry 6th'!CB142,IF(AND($E$3=7),'Marks Entry 7th'!CB142,"")))))</f>
        <v/>
      </c>
      <c r="FP143" s="54" t="str">
        <f>IF(OR($E143="",$G143=""),"",IF(AND($E$3=6,'Marks Entry 6th'!CC142=""),"",IF(AND($E$3=7,'Marks Entry 7th'!CC142=""),"",IF(AND($E$3=6),'Marks Entry 6th'!CC142,IF(AND($E$3=7),'Marks Entry 7th'!CC142,"")))))</f>
        <v/>
      </c>
      <c r="FQ143" s="55"/>
      <c r="FY143" s="57">
        <f>IF(AND($E$3=6),'Marks Entry 6th'!I142,IF(AND($E$3=7),'Marks Entry 7th'!I142,""))</f>
        <v>0</v>
      </c>
      <c r="FZ143" s="57">
        <f t="shared" si="276"/>
        <v>0</v>
      </c>
    </row>
    <row r="144" spans="1:182" ht="18.95" customHeight="1">
      <c r="A144" s="69">
        <v>137</v>
      </c>
      <c r="B144" s="69" t="str">
        <f>IF(OR(FY144=0,FY144=""),"",IF(AND($E$3=6),'Marks Entry 6th'!I143,IF(AND($E$3=7),'Marks Entry 7th'!I143,"")))</f>
        <v/>
      </c>
      <c r="C144" s="70" t="str">
        <f>IF(OR(B144=0,B144=""),"",IF(AND($E$3=6,'Marks Entry 6th'!B143=""),"",IF(AND($E$3=7,'Marks Entry 7th'!B143=""),"",IF(AND($E$3=6,'Marks Entry 6th'!B143),'Marks Entry 6th'!B143,IF(AND($E$3=7),'Marks Entry 7th'!B143,"")))))</f>
        <v/>
      </c>
      <c r="D144" s="70" t="str">
        <f>IF(OR(B144=0,B144=""),"",IF(AND($E$3=6,'Marks Entry 6th'!C143=""),"",IF(AND($E$3=7,'Marks Entry 7th'!C143=""),"",IF(AND($E$3=6),'Marks Entry 6th'!C143,IF(AND($E$3=7),'Marks Entry 7th'!C143,"")))))</f>
        <v/>
      </c>
      <c r="E144" s="307" t="str">
        <f>IF(OR(B144=0,B144=""),"",IF(AND($E$3=6,'Marks Entry 6th'!E143=""),"",IF(AND($E$3=7,'Marks Entry 7th'!E143=""),"",IF(AND($E$3=6),'Marks Entry 6th'!E143,IF(AND($E$3=7),'Marks Entry 7th'!E143,"")))))</f>
        <v/>
      </c>
      <c r="F144" s="70" t="str">
        <f>IF(OR(B144=0,B144=""),"",IF(AND($E$3=6,'Marks Entry 6th'!D143=""),"",IF(AND($E$3=7,'Marks Entry 7th'!D143=""),"",IF(AND($E$3=6),'Marks Entry 6th'!D143,IF(AND($E$3=7),'Marks Entry 7th'!D143,"")))))</f>
        <v/>
      </c>
      <c r="G144" s="306" t="str">
        <f>IF(OR(B144=0,B144=""),"",IF(AND($E$3=6,'Marks Entry 6th'!F143=""),"",IF(AND($E$3=7,'Marks Entry 7th'!F143=""),"",IF(AND($E$3=6),UPPER('Marks Entry 6th'!F143),IF(AND($E$3=7),UPPER('Marks Entry 7th'!F143),"")))))</f>
        <v/>
      </c>
      <c r="H144" s="306" t="str">
        <f>IF(OR(B144=0,B144=""),"",IF(AND($E$3=6,'Marks Entry 6th'!G143=""),"",IF(AND($E$3=7,'Marks Entry 7th'!G143=""),"",IF(AND($E$3=6),UPPER('Marks Entry 6th'!G143),IF(AND($E$3=7),UPPER('Marks Entry 7th'!G143),"")))))</f>
        <v/>
      </c>
      <c r="I144" s="306" t="str">
        <f>IF(OR(B144=0,B144=""),"",IF(AND($E$3=6,'Marks Entry 6th'!H143=""),"",IF(AND($E$3=7,'Marks Entry 7th'!H143=""),"",IF(AND($E$3=6),UPPER('Marks Entry 6th'!H143),IF(AND($E$3=7),UPPER('Marks Entry 7th'!H143),"")))))</f>
        <v/>
      </c>
      <c r="J144" s="65" t="str">
        <f>IF(OR(B144=0,B144=""),"",IF(AND($E$3=6,'Marks Entry 6th'!J143=""),"",IF(AND($E$3=7,'Marks Entry 7th'!J143=""),"",IF(AND($E$3=6),'Marks Entry 6th'!J143,IF(AND($E$3=7),'Marks Entry 7th'!J143,"")))))</f>
        <v/>
      </c>
      <c r="K144" s="65" t="str">
        <f>IF(OR(B144=0,B144=""),"",IF(AND($E$3=6,'Marks Entry 6th'!K143=""),"",IF(AND($E$3=7,'Marks Entry 7th'!K143=""),"",IF(AND($E$3=6),'Marks Entry 6th'!K143,IF(AND($E$3=7),'Marks Entry 7th'!K143,"")))))</f>
        <v/>
      </c>
      <c r="L144" s="121" t="str">
        <f>IF(OR($E144="",$G144=""),"",IF(AND($E$3=6),'Marks Entry 6th'!L143,IF(AND($E$3=7),'Marks Entry 7th'!L143,"")))</f>
        <v/>
      </c>
      <c r="M144" s="121" t="str">
        <f>IF(OR($E144="",$G144=""),"",IF(AND($E$3=6),'Marks Entry 6th'!M143,IF(AND($E$3=7),'Marks Entry 7th'!M143,"")))</f>
        <v/>
      </c>
      <c r="N144" s="121" t="str">
        <f>IF(OR($E144="",$G144=""),"",IF(AND($E$3=6),'Marks Entry 6th'!N143,IF(AND($E$3=7),'Marks Entry 7th'!N143,"")))</f>
        <v/>
      </c>
      <c r="O144" s="121" t="str">
        <f>IF(OR($E144="",$G144=""),"",IF(AND($E$3=6),'Marks Entry 6th'!O143,IF(AND($E$3=7),'Marks Entry 7th'!O143,"")))</f>
        <v/>
      </c>
      <c r="P144" s="63" t="str">
        <f t="shared" si="186"/>
        <v/>
      </c>
      <c r="Q144" s="121" t="str">
        <f>IF(OR($E144="",$G144=""),"",IF(AND($E$3=6),'Marks Entry 6th'!P143,IF(AND($E$3=7),'Marks Entry 7th'!P143,"")))</f>
        <v/>
      </c>
      <c r="R144" s="121" t="str">
        <f>IF(OR($E144="",$G144=""),"",IF(AND($E$3=6),'Marks Entry 6th'!Q143,IF(AND($E$3=7),'Marks Entry 7th'!Q143,"")))</f>
        <v/>
      </c>
      <c r="S144" s="66" t="str">
        <f t="shared" si="187"/>
        <v/>
      </c>
      <c r="T144" s="63">
        <f t="shared" si="188"/>
        <v>0</v>
      </c>
      <c r="U144" s="68" t="str">
        <f>IF(OR($E144="",$G144=""),"",IF(AND($E$3=6),'Marks Entry 6th'!R143,IF(AND($E$3=7),'Marks Entry 7th'!R143,"")))</f>
        <v/>
      </c>
      <c r="V144" s="68" t="str">
        <f>IF(OR($E144="",$G144=""),"",IF(AND($E$3=6),'Marks Entry 6th'!S143,IF(AND($E$3=7),'Marks Entry 7th'!S143,"")))</f>
        <v/>
      </c>
      <c r="W144" s="67" t="str">
        <f t="shared" si="189"/>
        <v/>
      </c>
      <c r="X144" s="63" t="str">
        <f t="shared" si="190"/>
        <v/>
      </c>
      <c r="Y144" s="109">
        <f t="shared" si="191"/>
        <v>0</v>
      </c>
      <c r="Z144" s="109" t="str">
        <f t="shared" si="192"/>
        <v/>
      </c>
      <c r="AA144" s="109" t="str">
        <f t="shared" si="193"/>
        <v/>
      </c>
      <c r="AB144" s="109" t="str">
        <f t="shared" si="194"/>
        <v/>
      </c>
      <c r="AC144" s="109" t="str">
        <f t="shared" si="195"/>
        <v/>
      </c>
      <c r="AD144" s="111" t="str">
        <f t="shared" si="196"/>
        <v/>
      </c>
      <c r="AE144" s="121" t="str">
        <f>IF(OR($E144="",$G144=""),"",IF(AND($E$3=6),'Marks Entry 6th'!T143,IF(AND($E$3=7),'Marks Entry 7th'!T143,"")))</f>
        <v/>
      </c>
      <c r="AF144" s="121" t="str">
        <f>IF(OR($E144="",$G144=""),"",IF(AND($E$3=6),'Marks Entry 6th'!U143,IF(AND($E$3=7),'Marks Entry 7th'!U143,"")))</f>
        <v/>
      </c>
      <c r="AG144" s="121" t="str">
        <f>IF(OR($E144="",$G144=""),"",IF(AND($E$3=6),'Marks Entry 6th'!V143,IF(AND($E$3=7),'Marks Entry 7th'!V143,"")))</f>
        <v/>
      </c>
      <c r="AH144" s="121" t="str">
        <f>IF(OR($E144="",$G144=""),"",IF(AND($E$3=6),'Marks Entry 6th'!W143,IF(AND($E$3=7),'Marks Entry 7th'!W143,"")))</f>
        <v/>
      </c>
      <c r="AI144" s="63" t="str">
        <f t="shared" si="197"/>
        <v/>
      </c>
      <c r="AJ144" s="121" t="str">
        <f>IF(OR($E144="",$G144=""),"",IF(AND($E$3=6),'Marks Entry 6th'!X143,IF(AND($E$3=7),'Marks Entry 7th'!X143,"")))</f>
        <v/>
      </c>
      <c r="AK144" s="121" t="str">
        <f>IF(OR($E144="",$G144=""),"",IF(AND($E$3=6),'Marks Entry 6th'!Y143,IF(AND($E$3=7),'Marks Entry 7th'!Y143,"")))</f>
        <v/>
      </c>
      <c r="AL144" s="66" t="str">
        <f t="shared" si="198"/>
        <v/>
      </c>
      <c r="AM144" s="63">
        <f t="shared" si="199"/>
        <v>0</v>
      </c>
      <c r="AN144" s="68" t="str">
        <f>IF(OR($E144="",$G144=""),"",IF(AND($E$3=6),'Marks Entry 6th'!Z143,IF(AND($E$3=7),'Marks Entry 7th'!Z143,"")))</f>
        <v/>
      </c>
      <c r="AO144" s="68" t="str">
        <f>IF(OR($E144="",$G144=""),"",IF(AND($E$3=6),'Marks Entry 6th'!AA143,IF(AND($E$3=7),'Marks Entry 7th'!AA143,"")))</f>
        <v/>
      </c>
      <c r="AP144" s="66" t="str">
        <f t="shared" si="200"/>
        <v/>
      </c>
      <c r="AQ144" s="63" t="str">
        <f t="shared" si="201"/>
        <v/>
      </c>
      <c r="AR144" s="109">
        <f t="shared" si="202"/>
        <v>0</v>
      </c>
      <c r="AS144" s="109" t="str">
        <f t="shared" si="203"/>
        <v/>
      </c>
      <c r="AT144" s="109" t="str">
        <f t="shared" si="204"/>
        <v/>
      </c>
      <c r="AU144" s="109" t="str">
        <f t="shared" si="205"/>
        <v/>
      </c>
      <c r="AV144" s="109" t="str">
        <f t="shared" si="206"/>
        <v/>
      </c>
      <c r="AW144" s="111" t="str">
        <f t="shared" si="207"/>
        <v/>
      </c>
      <c r="AX144" s="314" t="str">
        <f>IF(OR($E144="",$G144=""),"",IF(AND($E$3=6),'Marks Entry 6th'!AB143,IF(AND($E$3=7),'Marks Entry 7th'!AB143,"")))</f>
        <v/>
      </c>
      <c r="AY144" s="121" t="str">
        <f>IF(OR($E144="",$G144=""),"",IF(AND($E$3=6),'Marks Entry 6th'!AC143,IF(AND($E$3=7),'Marks Entry 7th'!AC143,"")))</f>
        <v/>
      </c>
      <c r="AZ144" s="121" t="str">
        <f>IF(OR($E144="",$G144=""),"",IF(AND($E$3=6),'Marks Entry 6th'!AD143,IF(AND($E$3=7),'Marks Entry 7th'!AD143,"")))</f>
        <v/>
      </c>
      <c r="BA144" s="121" t="str">
        <f>IF(OR($E144="",$G144=""),"",IF(AND($E$3=6),'Marks Entry 6th'!AE143,IF(AND($E$3=7),'Marks Entry 7th'!AE143,"")))</f>
        <v/>
      </c>
      <c r="BB144" s="121" t="str">
        <f>IF(OR($E144="",$G144=""),"",IF(AND($E$3=6),'Marks Entry 6th'!AF143,IF(AND($E$3=7),'Marks Entry 7th'!AF143,"")))</f>
        <v/>
      </c>
      <c r="BC144" s="63" t="str">
        <f t="shared" si="208"/>
        <v/>
      </c>
      <c r="BD144" s="121" t="str">
        <f>IF(OR($E144="",$G144=""),"",IF(AND($E$3=6),'Marks Entry 6th'!AG143,IF(AND($E$3=7),'Marks Entry 7th'!AG143,"")))</f>
        <v/>
      </c>
      <c r="BE144" s="121" t="str">
        <f>IF(OR($E144="",$G144=""),"",IF(AND($E$3=6),'Marks Entry 6th'!AH143,IF(AND($E$3=7),'Marks Entry 7th'!AH143,"")))</f>
        <v/>
      </c>
      <c r="BF144" s="66" t="str">
        <f t="shared" si="209"/>
        <v/>
      </c>
      <c r="BG144" s="63">
        <f t="shared" si="210"/>
        <v>0</v>
      </c>
      <c r="BH144" s="68" t="str">
        <f>IF(OR($E144="",$G144=""),"",IF(AND($E$3=6),'Marks Entry 6th'!AI143,IF(AND($E$3=7),'Marks Entry 7th'!AI143,"")))</f>
        <v/>
      </c>
      <c r="BI144" s="68" t="str">
        <f>IF(OR($E144="",$G144=""),"",IF(AND($E$3=6),'Marks Entry 6th'!AJ143,IF(AND($E$3=7),'Marks Entry 7th'!AJ143,"")))</f>
        <v/>
      </c>
      <c r="BJ144" s="66" t="str">
        <f t="shared" si="211"/>
        <v/>
      </c>
      <c r="BK144" s="63" t="str">
        <f t="shared" si="212"/>
        <v/>
      </c>
      <c r="BL144" s="109">
        <f t="shared" si="213"/>
        <v>0</v>
      </c>
      <c r="BM144" s="109" t="str">
        <f t="shared" si="214"/>
        <v/>
      </c>
      <c r="BN144" s="109" t="str">
        <f t="shared" si="215"/>
        <v/>
      </c>
      <c r="BO144" s="109" t="str">
        <f t="shared" si="216"/>
        <v/>
      </c>
      <c r="BP144" s="109" t="str">
        <f t="shared" si="217"/>
        <v/>
      </c>
      <c r="BQ144" s="111" t="str">
        <f t="shared" si="218"/>
        <v/>
      </c>
      <c r="BR144" s="121" t="str">
        <f>IF(OR($E144="",$G144=""),"",IF(AND($E$3=6),'Marks Entry 6th'!AK143,IF(AND($E$3=7),'Marks Entry 7th'!AK143,"")))</f>
        <v/>
      </c>
      <c r="BS144" s="121" t="str">
        <f>IF(OR($E144="",$G144=""),"",IF(AND($E$3=6),'Marks Entry 6th'!AL143,IF(AND($E$3=7),'Marks Entry 7th'!AL143,"")))</f>
        <v/>
      </c>
      <c r="BT144" s="121" t="str">
        <f>IF(OR($E144="",$G144=""),"",IF(AND($E$3=6),'Marks Entry 6th'!AM143,IF(AND($E$3=7),'Marks Entry 7th'!AM143,"")))</f>
        <v/>
      </c>
      <c r="BU144" s="121" t="str">
        <f>IF(OR($E144="",$G144=""),"",IF(AND($E$3=6),'Marks Entry 6th'!AN143,IF(AND($E$3=7),'Marks Entry 7th'!AN143,"")))</f>
        <v/>
      </c>
      <c r="BV144" s="63" t="str">
        <f t="shared" si="219"/>
        <v/>
      </c>
      <c r="BW144" s="121" t="str">
        <f>IF(OR($E144="",$G144=""),"",IF(AND($E$3=6),'Marks Entry 6th'!AO143,IF(AND($E$3=7),'Marks Entry 7th'!AO143,"")))</f>
        <v/>
      </c>
      <c r="BX144" s="121" t="str">
        <f>IF(OR($E144="",$G144=""),"",IF(AND($E$3=6),'Marks Entry 6th'!AP143,IF(AND($E$3=7),'Marks Entry 7th'!AP143,"")))</f>
        <v/>
      </c>
      <c r="BY144" s="66" t="str">
        <f t="shared" si="220"/>
        <v/>
      </c>
      <c r="BZ144" s="63">
        <f t="shared" si="221"/>
        <v>0</v>
      </c>
      <c r="CA144" s="68" t="str">
        <f>IF(OR($E144="",$G144=""),"",IF(AND($E$3=6),'Marks Entry 6th'!AQ143,IF(AND($E$3=7),'Marks Entry 7th'!AQ143,"")))</f>
        <v/>
      </c>
      <c r="CB144" s="68" t="str">
        <f>IF(OR($E144="",$G144=""),"",IF(AND($E$3=6),'Marks Entry 6th'!AR143,IF(AND($E$3=7),'Marks Entry 7th'!AR143,"")))</f>
        <v/>
      </c>
      <c r="CC144" s="66" t="str">
        <f t="shared" si="222"/>
        <v/>
      </c>
      <c r="CD144" s="63" t="str">
        <f t="shared" si="223"/>
        <v/>
      </c>
      <c r="CE144" s="109">
        <f t="shared" si="224"/>
        <v>0</v>
      </c>
      <c r="CF144" s="109" t="str">
        <f t="shared" si="225"/>
        <v/>
      </c>
      <c r="CG144" s="109" t="str">
        <f t="shared" si="226"/>
        <v/>
      </c>
      <c r="CH144" s="109" t="str">
        <f t="shared" si="227"/>
        <v/>
      </c>
      <c r="CI144" s="109" t="str">
        <f t="shared" si="228"/>
        <v/>
      </c>
      <c r="CJ144" s="111" t="str">
        <f t="shared" si="229"/>
        <v/>
      </c>
      <c r="CK144" s="121" t="str">
        <f>IF(OR($E144="",$G144=""),"",IF(AND($E$3=6),'Marks Entry 6th'!AS143,IF(AND($E$3=7),'Marks Entry 7th'!AS143,"")))</f>
        <v/>
      </c>
      <c r="CL144" s="121" t="str">
        <f>IF(OR($E144="",$G144=""),"",IF(AND($E$3=6),'Marks Entry 6th'!AT143,IF(AND($E$3=7),'Marks Entry 7th'!AT143,"")))</f>
        <v/>
      </c>
      <c r="CM144" s="121" t="str">
        <f>IF(OR($E144="",$G144=""),"",IF(AND($E$3=6),'Marks Entry 6th'!AU143,IF(AND($E$3=7),'Marks Entry 7th'!AU143,"")))</f>
        <v/>
      </c>
      <c r="CN144" s="121" t="str">
        <f>IF(OR($E144="",$G144=""),"",IF(AND($E$3=6),'Marks Entry 6th'!AV143,IF(AND($E$3=7),'Marks Entry 7th'!AV143,"")))</f>
        <v/>
      </c>
      <c r="CO144" s="63" t="str">
        <f t="shared" si="230"/>
        <v/>
      </c>
      <c r="CP144" s="121" t="str">
        <f>IF(OR($E144="",$G144=""),"",IF(AND($E$3=6),'Marks Entry 6th'!AW143,IF(AND($E$3=7),'Marks Entry 7th'!AW143,"")))</f>
        <v/>
      </c>
      <c r="CQ144" s="121" t="str">
        <f>IF(OR($E144="",$G144=""),"",IF(AND($E$3=6),'Marks Entry 6th'!AX143,IF(AND($E$3=7),'Marks Entry 7th'!AX143,"")))</f>
        <v/>
      </c>
      <c r="CR144" s="66" t="str">
        <f t="shared" si="231"/>
        <v/>
      </c>
      <c r="CS144" s="63">
        <f t="shared" si="232"/>
        <v>0</v>
      </c>
      <c r="CT144" s="68" t="str">
        <f>IF(OR($E144="",$G144=""),"",IF(AND($E$3=6),'Marks Entry 6th'!AY143,IF(AND($E$3=7),'Marks Entry 7th'!AY143,"")))</f>
        <v/>
      </c>
      <c r="CU144" s="68" t="str">
        <f>IF(OR($E144="",$G144=""),"",IF(AND($E$3=6),'Marks Entry 6th'!AZ143,IF(AND($E$3=7),'Marks Entry 7th'!AZ143,"")))</f>
        <v/>
      </c>
      <c r="CV144" s="66" t="str">
        <f t="shared" si="233"/>
        <v/>
      </c>
      <c r="CW144" s="63" t="str">
        <f t="shared" si="234"/>
        <v/>
      </c>
      <c r="CX144" s="109">
        <f t="shared" si="235"/>
        <v>0</v>
      </c>
      <c r="CY144" s="109" t="str">
        <f t="shared" si="236"/>
        <v/>
      </c>
      <c r="CZ144" s="109" t="str">
        <f t="shared" si="237"/>
        <v/>
      </c>
      <c r="DA144" s="109" t="str">
        <f t="shared" si="238"/>
        <v/>
      </c>
      <c r="DB144" s="109" t="str">
        <f t="shared" si="239"/>
        <v/>
      </c>
      <c r="DC144" s="111" t="str">
        <f t="shared" si="240"/>
        <v/>
      </c>
      <c r="DD144" s="121" t="str">
        <f>IF(OR($E144="",$G144=""),"",IF(AND($E$3=6),'Marks Entry 6th'!BA143,IF(AND($E$3=7),'Marks Entry 7th'!BA143,"")))</f>
        <v/>
      </c>
      <c r="DE144" s="121" t="str">
        <f>IF(OR($E144="",$G144=""),"",IF(AND($E$3=6),'Marks Entry 6th'!BB143,IF(AND($E$3=7),'Marks Entry 7th'!BB143,"")))</f>
        <v/>
      </c>
      <c r="DF144" s="121" t="str">
        <f>IF(OR($E144="",$G144=""),"",IF(AND($E$3=6),'Marks Entry 6th'!BC143,IF(AND($E$3=7),'Marks Entry 7th'!BC143,"")))</f>
        <v/>
      </c>
      <c r="DG144" s="121" t="str">
        <f>IF(OR($E144="",$G144=""),"",IF(AND($E$3=6),'Marks Entry 6th'!BD143,IF(AND($E$3=7),'Marks Entry 7th'!BD143,"")))</f>
        <v/>
      </c>
      <c r="DH144" s="63" t="str">
        <f t="shared" si="241"/>
        <v/>
      </c>
      <c r="DI144" s="121" t="str">
        <f>IF(OR($E144="",$G144=""),"",IF(AND($E$3=6),'Marks Entry 6th'!BE143,IF(AND($E$3=7),'Marks Entry 7th'!BE143,"")))</f>
        <v/>
      </c>
      <c r="DJ144" s="121" t="str">
        <f>IF(OR($E144="",$G144=""),"",IF(AND($E$3=6),'Marks Entry 6th'!BF143,IF(AND($E$3=7),'Marks Entry 7th'!BF143,"")))</f>
        <v/>
      </c>
      <c r="DK144" s="66" t="str">
        <f t="shared" si="242"/>
        <v/>
      </c>
      <c r="DL144" s="63">
        <f t="shared" si="243"/>
        <v>0</v>
      </c>
      <c r="DM144" s="68" t="str">
        <f>IF(OR($E144="",$G144=""),"",IF(AND($E$3=6),'Marks Entry 6th'!BG143,IF(AND($E$3=7),'Marks Entry 7th'!BG143,"")))</f>
        <v/>
      </c>
      <c r="DN144" s="68" t="str">
        <f>IF(OR($E144="",$G144=""),"",IF(AND($E$3=6),'Marks Entry 6th'!BH143,IF(AND($E$3=7),'Marks Entry 7th'!BH143,"")))</f>
        <v/>
      </c>
      <c r="DO144" s="66" t="str">
        <f t="shared" si="244"/>
        <v/>
      </c>
      <c r="DP144" s="63" t="str">
        <f t="shared" si="245"/>
        <v/>
      </c>
      <c r="DQ144" s="109">
        <f t="shared" si="246"/>
        <v>0</v>
      </c>
      <c r="DR144" s="109" t="str">
        <f t="shared" si="247"/>
        <v/>
      </c>
      <c r="DS144" s="109" t="str">
        <f t="shared" si="248"/>
        <v/>
      </c>
      <c r="DT144" s="109" t="str">
        <f t="shared" si="249"/>
        <v/>
      </c>
      <c r="DU144" s="109" t="str">
        <f t="shared" si="250"/>
        <v/>
      </c>
      <c r="DV144" s="111" t="str">
        <f t="shared" si="251"/>
        <v/>
      </c>
      <c r="DW144" s="53" t="str">
        <f>IF(OR($E144="",$G144=""),"",IF(AND($E$3=6),'Marks Entry 6th'!BI143,IF(AND($E$3=7),'Marks Entry 7th'!BI143,"")))</f>
        <v/>
      </c>
      <c r="DX144" s="53" t="str">
        <f>IF(OR($E144="",$G144=""),"",IF(AND($E$3=6),'Marks Entry 6th'!BJ143,IF(AND($E$3=7),'Marks Entry 7th'!BJ143,"")))</f>
        <v/>
      </c>
      <c r="DY144" s="53" t="str">
        <f>IF(OR($E144="",$G144=""),"",IF(AND($E$3=6),'Marks Entry 6th'!BK143,IF(AND($E$3=7),'Marks Entry 7th'!BK143,"")))</f>
        <v/>
      </c>
      <c r="DZ144" s="53" t="str">
        <f>IF(OR($E144="",$G144=""),"",IF(AND($E$3=6),'Marks Entry 6th'!BL143,IF(AND($E$3=7),'Marks Entry 7th'!BL143,"")))</f>
        <v/>
      </c>
      <c r="EA144" s="53" t="str">
        <f>IF(OR($E144="",$G144=""),"",IF(AND($E$3=6),'Marks Entry 6th'!BM143,IF(AND($E$3=7),'Marks Entry 7th'!BM143,"")))</f>
        <v/>
      </c>
      <c r="EB144" s="122" t="str">
        <f t="shared" si="252"/>
        <v/>
      </c>
      <c r="EC144" s="123">
        <f t="shared" si="253"/>
        <v>0</v>
      </c>
      <c r="ED144" s="123" t="str">
        <f t="shared" si="254"/>
        <v/>
      </c>
      <c r="EE144" s="123" t="str">
        <f t="shared" si="255"/>
        <v/>
      </c>
      <c r="EF144" s="110" t="str">
        <f t="shared" si="256"/>
        <v/>
      </c>
      <c r="EG144" s="53" t="str">
        <f>IF(OR($E144="",$G144=""),"",IF(AND($E$3=6),'Marks Entry 6th'!BN143,IF(AND($E$3=7),'Marks Entry 7th'!BN143,"")))</f>
        <v/>
      </c>
      <c r="EH144" s="53" t="str">
        <f>IF(OR($E144="",$G144=""),"",IF(AND($E$3=6),'Marks Entry 6th'!BO143,IF(AND($E$3=7),'Marks Entry 7th'!BO143,"")))</f>
        <v/>
      </c>
      <c r="EI144" s="53" t="str">
        <f>IF(OR($E144="",$G144=""),"",IF(AND($E$3=6),'Marks Entry 6th'!BP143,IF(AND($E$3=7),'Marks Entry 7th'!BP143,"")))</f>
        <v/>
      </c>
      <c r="EJ144" s="53" t="str">
        <f>IF(OR($E144="",$G144=""),"",IF(AND($E$3=6),'Marks Entry 6th'!BQ143,IF(AND($E$3=7),'Marks Entry 7th'!BQ143,"")))</f>
        <v/>
      </c>
      <c r="EK144" s="53" t="str">
        <f>IF(OR($E144="",$G144=""),"",IF(AND($E$3=6),'Marks Entry 6th'!BR143,IF(AND($E$3=7),'Marks Entry 7th'!BR143,"")))</f>
        <v/>
      </c>
      <c r="EL144" s="122" t="str">
        <f t="shared" si="257"/>
        <v/>
      </c>
      <c r="EM144" s="123">
        <f t="shared" si="258"/>
        <v>0</v>
      </c>
      <c r="EN144" s="123" t="str">
        <f t="shared" si="259"/>
        <v/>
      </c>
      <c r="EO144" s="123" t="str">
        <f t="shared" si="260"/>
        <v/>
      </c>
      <c r="EP144" s="110" t="str">
        <f t="shared" si="261"/>
        <v/>
      </c>
      <c r="EQ144" s="53" t="str">
        <f>IF(OR($E144="",$G144=""),"",IF(AND($E$3=6),'Marks Entry 6th'!BS143,IF(AND($E$3=7),'Marks Entry 7th'!BS143,"")))</f>
        <v/>
      </c>
      <c r="ER144" s="53" t="str">
        <f>IF(OR($E144="",$G144=""),"",IF(AND($E$3=6),'Marks Entry 6th'!BT143,IF(AND($E$3=7),'Marks Entry 7th'!BT143,"")))</f>
        <v/>
      </c>
      <c r="ES144" s="53" t="str">
        <f>IF(OR($E144="",$G144=""),"",IF(AND($E$3=6),'Marks Entry 6th'!BU143,IF(AND($E$3=7),'Marks Entry 7th'!BU143,"")))</f>
        <v/>
      </c>
      <c r="ET144" s="53" t="str">
        <f>IF(OR($E144="",$G144=""),"",IF(AND($E$3=6),'Marks Entry 6th'!BV143,IF(AND($E$3=7),'Marks Entry 7th'!BV143,"")))</f>
        <v/>
      </c>
      <c r="EU144" s="53" t="str">
        <f>IF(OR($E144="",$G144=""),"",IF(AND($E$3=6),'Marks Entry 6th'!BW143,IF(AND($E$3=7),'Marks Entry 7th'!BW143,"")))</f>
        <v/>
      </c>
      <c r="EV144" s="122" t="str">
        <f t="shared" si="262"/>
        <v/>
      </c>
      <c r="EW144" s="123">
        <f t="shared" si="263"/>
        <v>0</v>
      </c>
      <c r="EX144" s="123" t="str">
        <f t="shared" si="264"/>
        <v/>
      </c>
      <c r="EY144" s="123" t="str">
        <f t="shared" si="265"/>
        <v/>
      </c>
      <c r="EZ144" s="110" t="str">
        <f t="shared" si="266"/>
        <v/>
      </c>
      <c r="FA144" s="373" t="str">
        <f>IF(OR($E144="",$G144=""),"",IF(AND('Marks Entry 6th'!BX143="",'Marks Entry 7th'!BX143=""),"",IF(AND($E$3=6),'Marks Entry 6th'!BX143,IF(AND($E$3=7),'Marks Entry 7th'!BX143,""))))</f>
        <v/>
      </c>
      <c r="FB144" s="373" t="str">
        <f>IF(OR($E144="",$G144=""),"",IF(AND('Marks Entry 6th'!BY143="",'Marks Entry 7th'!BY143=""),"",IF(AND($E$3=6),'Marks Entry 6th'!BY143,IF(AND($E$3=7),'Marks Entry 7th'!BY143,""))))</f>
        <v/>
      </c>
      <c r="FC144" s="374" t="str">
        <f t="shared" si="267"/>
        <v/>
      </c>
      <c r="FD144" s="110" t="str">
        <f t="shared" si="268"/>
        <v/>
      </c>
      <c r="FE144" s="373" t="str">
        <f>IF(OR($E144="",$G144=""),"",IF(AND('Marks Entry 6th'!BZ143="",'Marks Entry 7th'!BZ143=""),"",IF(AND($E$3=6),'Marks Entry 6th'!BZ143,IF(AND($E$3=7),'Marks Entry 7th'!BZ143,""))))</f>
        <v/>
      </c>
      <c r="FF144" s="373" t="str">
        <f>IF(OR($E144="",$G144=""),"",IF(AND('Marks Entry 6th'!CA143="",'Marks Entry 7th'!CA143=""),"",IF(AND($E$3=6),'Marks Entry 6th'!CA143,IF(AND($E$3=7),'Marks Entry 7th'!CA143,""))))</f>
        <v/>
      </c>
      <c r="FG144" s="374" t="str">
        <f t="shared" si="269"/>
        <v/>
      </c>
      <c r="FH144" s="110" t="str">
        <f t="shared" si="270"/>
        <v/>
      </c>
      <c r="FI144" s="79" t="str">
        <f t="shared" si="271"/>
        <v/>
      </c>
      <c r="FJ144" s="335" t="str">
        <f t="shared" si="272"/>
        <v/>
      </c>
      <c r="FK144" s="85" t="str">
        <f t="shared" si="273"/>
        <v/>
      </c>
      <c r="FL144" s="226" t="str">
        <f t="shared" si="274"/>
        <v/>
      </c>
      <c r="FM144" s="86" t="str">
        <f t="shared" si="275"/>
        <v/>
      </c>
      <c r="FN144" s="334" t="str">
        <f>IFERROR(IF(B144="NSO","NSO",IF(OR(D144="",G144="",F144=""),"",IF(AND(FJ144&gt;=36,'Master sheet'!$D$11="Hindi"),"कक्षा क्रमोन्नत",IF(AND(FJ144&gt;=36,'Master sheet'!$D$11="English"),"Promoted",IF(AND(FJ144&lt;36,'Master sheet'!$D$11="Hindi"),"पुनः परीक्षा","Re-Exam"))))),"")</f>
        <v/>
      </c>
      <c r="FO144" s="54" t="str">
        <f>IF(OR($E144="",$G144=""),"",IF(AND($E$3=6,'Marks Entry 6th'!CB143=""),"",IF(AND($E$3=7,'Marks Entry 7th'!CB143=""),"",IF(AND($E$3=6),'Marks Entry 6th'!CB143,IF(AND($E$3=7),'Marks Entry 7th'!CB143,"")))))</f>
        <v/>
      </c>
      <c r="FP144" s="54" t="str">
        <f>IF(OR($E144="",$G144=""),"",IF(AND($E$3=6,'Marks Entry 6th'!CC143=""),"",IF(AND($E$3=7,'Marks Entry 7th'!CC143=""),"",IF(AND($E$3=6),'Marks Entry 6th'!CC143,IF(AND($E$3=7),'Marks Entry 7th'!CC143,"")))))</f>
        <v/>
      </c>
      <c r="FQ144" s="55"/>
      <c r="FY144" s="57">
        <f>IF(AND($E$3=6),'Marks Entry 6th'!I143,IF(AND($E$3=7),'Marks Entry 7th'!I143,""))</f>
        <v>0</v>
      </c>
      <c r="FZ144" s="57">
        <f t="shared" si="276"/>
        <v>0</v>
      </c>
    </row>
    <row r="145" spans="1:182" ht="18.95" customHeight="1">
      <c r="A145" s="69">
        <v>138</v>
      </c>
      <c r="B145" s="69" t="str">
        <f>IF(OR(FY145=0,FY145=""),"",IF(AND($E$3=6),'Marks Entry 6th'!I144,IF(AND($E$3=7),'Marks Entry 7th'!I144,"")))</f>
        <v/>
      </c>
      <c r="C145" s="70" t="str">
        <f>IF(OR(B145=0,B145=""),"",IF(AND($E$3=6,'Marks Entry 6th'!B144=""),"",IF(AND($E$3=7,'Marks Entry 7th'!B144=""),"",IF(AND($E$3=6,'Marks Entry 6th'!B144),'Marks Entry 6th'!B144,IF(AND($E$3=7),'Marks Entry 7th'!B144,"")))))</f>
        <v/>
      </c>
      <c r="D145" s="70" t="str">
        <f>IF(OR(B145=0,B145=""),"",IF(AND($E$3=6,'Marks Entry 6th'!C144=""),"",IF(AND($E$3=7,'Marks Entry 7th'!C144=""),"",IF(AND($E$3=6),'Marks Entry 6th'!C144,IF(AND($E$3=7),'Marks Entry 7th'!C144,"")))))</f>
        <v/>
      </c>
      <c r="E145" s="307" t="str">
        <f>IF(OR(B145=0,B145=""),"",IF(AND($E$3=6,'Marks Entry 6th'!E144=""),"",IF(AND($E$3=7,'Marks Entry 7th'!E144=""),"",IF(AND($E$3=6),'Marks Entry 6th'!E144,IF(AND($E$3=7),'Marks Entry 7th'!E144,"")))))</f>
        <v/>
      </c>
      <c r="F145" s="70" t="str">
        <f>IF(OR(B145=0,B145=""),"",IF(AND($E$3=6,'Marks Entry 6th'!D144=""),"",IF(AND($E$3=7,'Marks Entry 7th'!D144=""),"",IF(AND($E$3=6),'Marks Entry 6th'!D144,IF(AND($E$3=7),'Marks Entry 7th'!D144,"")))))</f>
        <v/>
      </c>
      <c r="G145" s="306" t="str">
        <f>IF(OR(B145=0,B145=""),"",IF(AND($E$3=6,'Marks Entry 6th'!F144=""),"",IF(AND($E$3=7,'Marks Entry 7th'!F144=""),"",IF(AND($E$3=6),UPPER('Marks Entry 6th'!F144),IF(AND($E$3=7),UPPER('Marks Entry 7th'!F144),"")))))</f>
        <v/>
      </c>
      <c r="H145" s="306" t="str">
        <f>IF(OR(B145=0,B145=""),"",IF(AND($E$3=6,'Marks Entry 6th'!G144=""),"",IF(AND($E$3=7,'Marks Entry 7th'!G144=""),"",IF(AND($E$3=6),UPPER('Marks Entry 6th'!G144),IF(AND($E$3=7),UPPER('Marks Entry 7th'!G144),"")))))</f>
        <v/>
      </c>
      <c r="I145" s="306" t="str">
        <f>IF(OR(B145=0,B145=""),"",IF(AND($E$3=6,'Marks Entry 6th'!H144=""),"",IF(AND($E$3=7,'Marks Entry 7th'!H144=""),"",IF(AND($E$3=6),UPPER('Marks Entry 6th'!H144),IF(AND($E$3=7),UPPER('Marks Entry 7th'!H144),"")))))</f>
        <v/>
      </c>
      <c r="J145" s="65" t="str">
        <f>IF(OR(B145=0,B145=""),"",IF(AND($E$3=6,'Marks Entry 6th'!J144=""),"",IF(AND($E$3=7,'Marks Entry 7th'!J144=""),"",IF(AND($E$3=6),'Marks Entry 6th'!J144,IF(AND($E$3=7),'Marks Entry 7th'!J144,"")))))</f>
        <v/>
      </c>
      <c r="K145" s="65" t="str">
        <f>IF(OR(B145=0,B145=""),"",IF(AND($E$3=6,'Marks Entry 6th'!K144=""),"",IF(AND($E$3=7,'Marks Entry 7th'!K144=""),"",IF(AND($E$3=6),'Marks Entry 6th'!K144,IF(AND($E$3=7),'Marks Entry 7th'!K144,"")))))</f>
        <v/>
      </c>
      <c r="L145" s="121" t="str">
        <f>IF(OR($E145="",$G145=""),"",IF(AND($E$3=6),'Marks Entry 6th'!L144,IF(AND($E$3=7),'Marks Entry 7th'!L144,"")))</f>
        <v/>
      </c>
      <c r="M145" s="121" t="str">
        <f>IF(OR($E145="",$G145=""),"",IF(AND($E$3=6),'Marks Entry 6th'!M144,IF(AND($E$3=7),'Marks Entry 7th'!M144,"")))</f>
        <v/>
      </c>
      <c r="N145" s="121" t="str">
        <f>IF(OR($E145="",$G145=""),"",IF(AND($E$3=6),'Marks Entry 6th'!N144,IF(AND($E$3=7),'Marks Entry 7th'!N144,"")))</f>
        <v/>
      </c>
      <c r="O145" s="121" t="str">
        <f>IF(OR($E145="",$G145=""),"",IF(AND($E$3=6),'Marks Entry 6th'!O144,IF(AND($E$3=7),'Marks Entry 7th'!O144,"")))</f>
        <v/>
      </c>
      <c r="P145" s="63" t="str">
        <f t="shared" si="186"/>
        <v/>
      </c>
      <c r="Q145" s="121" t="str">
        <f>IF(OR($E145="",$G145=""),"",IF(AND($E$3=6),'Marks Entry 6th'!P144,IF(AND($E$3=7),'Marks Entry 7th'!P144,"")))</f>
        <v/>
      </c>
      <c r="R145" s="121" t="str">
        <f>IF(OR($E145="",$G145=""),"",IF(AND($E$3=6),'Marks Entry 6th'!Q144,IF(AND($E$3=7),'Marks Entry 7th'!Q144,"")))</f>
        <v/>
      </c>
      <c r="S145" s="66" t="str">
        <f t="shared" si="187"/>
        <v/>
      </c>
      <c r="T145" s="63">
        <f t="shared" si="188"/>
        <v>0</v>
      </c>
      <c r="U145" s="68" t="str">
        <f>IF(OR($E145="",$G145=""),"",IF(AND($E$3=6),'Marks Entry 6th'!R144,IF(AND($E$3=7),'Marks Entry 7th'!R144,"")))</f>
        <v/>
      </c>
      <c r="V145" s="68" t="str">
        <f>IF(OR($E145="",$G145=""),"",IF(AND($E$3=6),'Marks Entry 6th'!S144,IF(AND($E$3=7),'Marks Entry 7th'!S144,"")))</f>
        <v/>
      </c>
      <c r="W145" s="67" t="str">
        <f t="shared" si="189"/>
        <v/>
      </c>
      <c r="X145" s="63" t="str">
        <f t="shared" si="190"/>
        <v/>
      </c>
      <c r="Y145" s="109">
        <f t="shared" si="191"/>
        <v>0</v>
      </c>
      <c r="Z145" s="109" t="str">
        <f t="shared" si="192"/>
        <v/>
      </c>
      <c r="AA145" s="109" t="str">
        <f t="shared" si="193"/>
        <v/>
      </c>
      <c r="AB145" s="109" t="str">
        <f t="shared" si="194"/>
        <v/>
      </c>
      <c r="AC145" s="109" t="str">
        <f t="shared" si="195"/>
        <v/>
      </c>
      <c r="AD145" s="111" t="str">
        <f t="shared" si="196"/>
        <v/>
      </c>
      <c r="AE145" s="121" t="str">
        <f>IF(OR($E145="",$G145=""),"",IF(AND($E$3=6),'Marks Entry 6th'!T144,IF(AND($E$3=7),'Marks Entry 7th'!T144,"")))</f>
        <v/>
      </c>
      <c r="AF145" s="121" t="str">
        <f>IF(OR($E145="",$G145=""),"",IF(AND($E$3=6),'Marks Entry 6th'!U144,IF(AND($E$3=7),'Marks Entry 7th'!U144,"")))</f>
        <v/>
      </c>
      <c r="AG145" s="121" t="str">
        <f>IF(OR($E145="",$G145=""),"",IF(AND($E$3=6),'Marks Entry 6th'!V144,IF(AND($E$3=7),'Marks Entry 7th'!V144,"")))</f>
        <v/>
      </c>
      <c r="AH145" s="121" t="str">
        <f>IF(OR($E145="",$G145=""),"",IF(AND($E$3=6),'Marks Entry 6th'!W144,IF(AND($E$3=7),'Marks Entry 7th'!W144,"")))</f>
        <v/>
      </c>
      <c r="AI145" s="63" t="str">
        <f t="shared" si="197"/>
        <v/>
      </c>
      <c r="AJ145" s="121" t="str">
        <f>IF(OR($E145="",$G145=""),"",IF(AND($E$3=6),'Marks Entry 6th'!X144,IF(AND($E$3=7),'Marks Entry 7th'!X144,"")))</f>
        <v/>
      </c>
      <c r="AK145" s="121" t="str">
        <f>IF(OR($E145="",$G145=""),"",IF(AND($E$3=6),'Marks Entry 6th'!Y144,IF(AND($E$3=7),'Marks Entry 7th'!Y144,"")))</f>
        <v/>
      </c>
      <c r="AL145" s="66" t="str">
        <f t="shared" si="198"/>
        <v/>
      </c>
      <c r="AM145" s="63">
        <f t="shared" si="199"/>
        <v>0</v>
      </c>
      <c r="AN145" s="68" t="str">
        <f>IF(OR($E145="",$G145=""),"",IF(AND($E$3=6),'Marks Entry 6th'!Z144,IF(AND($E$3=7),'Marks Entry 7th'!Z144,"")))</f>
        <v/>
      </c>
      <c r="AO145" s="68" t="str">
        <f>IF(OR($E145="",$G145=""),"",IF(AND($E$3=6),'Marks Entry 6th'!AA144,IF(AND($E$3=7),'Marks Entry 7th'!AA144,"")))</f>
        <v/>
      </c>
      <c r="AP145" s="66" t="str">
        <f t="shared" si="200"/>
        <v/>
      </c>
      <c r="AQ145" s="63" t="str">
        <f t="shared" si="201"/>
        <v/>
      </c>
      <c r="AR145" s="109">
        <f t="shared" si="202"/>
        <v>0</v>
      </c>
      <c r="AS145" s="109" t="str">
        <f t="shared" si="203"/>
        <v/>
      </c>
      <c r="AT145" s="109" t="str">
        <f t="shared" si="204"/>
        <v/>
      </c>
      <c r="AU145" s="109" t="str">
        <f t="shared" si="205"/>
        <v/>
      </c>
      <c r="AV145" s="109" t="str">
        <f t="shared" si="206"/>
        <v/>
      </c>
      <c r="AW145" s="111" t="str">
        <f t="shared" si="207"/>
        <v/>
      </c>
      <c r="AX145" s="314" t="str">
        <f>IF(OR($E145="",$G145=""),"",IF(AND($E$3=6),'Marks Entry 6th'!AB144,IF(AND($E$3=7),'Marks Entry 7th'!AB144,"")))</f>
        <v/>
      </c>
      <c r="AY145" s="121" t="str">
        <f>IF(OR($E145="",$G145=""),"",IF(AND($E$3=6),'Marks Entry 6th'!AC144,IF(AND($E$3=7),'Marks Entry 7th'!AC144,"")))</f>
        <v/>
      </c>
      <c r="AZ145" s="121" t="str">
        <f>IF(OR($E145="",$G145=""),"",IF(AND($E$3=6),'Marks Entry 6th'!AD144,IF(AND($E$3=7),'Marks Entry 7th'!AD144,"")))</f>
        <v/>
      </c>
      <c r="BA145" s="121" t="str">
        <f>IF(OR($E145="",$G145=""),"",IF(AND($E$3=6),'Marks Entry 6th'!AE144,IF(AND($E$3=7),'Marks Entry 7th'!AE144,"")))</f>
        <v/>
      </c>
      <c r="BB145" s="121" t="str">
        <f>IF(OR($E145="",$G145=""),"",IF(AND($E$3=6),'Marks Entry 6th'!AF144,IF(AND($E$3=7),'Marks Entry 7th'!AF144,"")))</f>
        <v/>
      </c>
      <c r="BC145" s="63" t="str">
        <f t="shared" si="208"/>
        <v/>
      </c>
      <c r="BD145" s="121" t="str">
        <f>IF(OR($E145="",$G145=""),"",IF(AND($E$3=6),'Marks Entry 6th'!AG144,IF(AND($E$3=7),'Marks Entry 7th'!AG144,"")))</f>
        <v/>
      </c>
      <c r="BE145" s="121" t="str">
        <f>IF(OR($E145="",$G145=""),"",IF(AND($E$3=6),'Marks Entry 6th'!AH144,IF(AND($E$3=7),'Marks Entry 7th'!AH144,"")))</f>
        <v/>
      </c>
      <c r="BF145" s="66" t="str">
        <f t="shared" si="209"/>
        <v/>
      </c>
      <c r="BG145" s="63">
        <f t="shared" si="210"/>
        <v>0</v>
      </c>
      <c r="BH145" s="68" t="str">
        <f>IF(OR($E145="",$G145=""),"",IF(AND($E$3=6),'Marks Entry 6th'!AI144,IF(AND($E$3=7),'Marks Entry 7th'!AI144,"")))</f>
        <v/>
      </c>
      <c r="BI145" s="68" t="str">
        <f>IF(OR($E145="",$G145=""),"",IF(AND($E$3=6),'Marks Entry 6th'!AJ144,IF(AND($E$3=7),'Marks Entry 7th'!AJ144,"")))</f>
        <v/>
      </c>
      <c r="BJ145" s="66" t="str">
        <f t="shared" si="211"/>
        <v/>
      </c>
      <c r="BK145" s="63" t="str">
        <f t="shared" si="212"/>
        <v/>
      </c>
      <c r="BL145" s="109">
        <f t="shared" si="213"/>
        <v>0</v>
      </c>
      <c r="BM145" s="109" t="str">
        <f t="shared" si="214"/>
        <v/>
      </c>
      <c r="BN145" s="109" t="str">
        <f t="shared" si="215"/>
        <v/>
      </c>
      <c r="BO145" s="109" t="str">
        <f t="shared" si="216"/>
        <v/>
      </c>
      <c r="BP145" s="109" t="str">
        <f t="shared" si="217"/>
        <v/>
      </c>
      <c r="BQ145" s="111" t="str">
        <f t="shared" si="218"/>
        <v/>
      </c>
      <c r="BR145" s="121" t="str">
        <f>IF(OR($E145="",$G145=""),"",IF(AND($E$3=6),'Marks Entry 6th'!AK144,IF(AND($E$3=7),'Marks Entry 7th'!AK144,"")))</f>
        <v/>
      </c>
      <c r="BS145" s="121" t="str">
        <f>IF(OR($E145="",$G145=""),"",IF(AND($E$3=6),'Marks Entry 6th'!AL144,IF(AND($E$3=7),'Marks Entry 7th'!AL144,"")))</f>
        <v/>
      </c>
      <c r="BT145" s="121" t="str">
        <f>IF(OR($E145="",$G145=""),"",IF(AND($E$3=6),'Marks Entry 6th'!AM144,IF(AND($E$3=7),'Marks Entry 7th'!AM144,"")))</f>
        <v/>
      </c>
      <c r="BU145" s="121" t="str">
        <f>IF(OR($E145="",$G145=""),"",IF(AND($E$3=6),'Marks Entry 6th'!AN144,IF(AND($E$3=7),'Marks Entry 7th'!AN144,"")))</f>
        <v/>
      </c>
      <c r="BV145" s="63" t="str">
        <f t="shared" si="219"/>
        <v/>
      </c>
      <c r="BW145" s="121" t="str">
        <f>IF(OR($E145="",$G145=""),"",IF(AND($E$3=6),'Marks Entry 6th'!AO144,IF(AND($E$3=7),'Marks Entry 7th'!AO144,"")))</f>
        <v/>
      </c>
      <c r="BX145" s="121" t="str">
        <f>IF(OR($E145="",$G145=""),"",IF(AND($E$3=6),'Marks Entry 6th'!AP144,IF(AND($E$3=7),'Marks Entry 7th'!AP144,"")))</f>
        <v/>
      </c>
      <c r="BY145" s="66" t="str">
        <f t="shared" si="220"/>
        <v/>
      </c>
      <c r="BZ145" s="63">
        <f t="shared" si="221"/>
        <v>0</v>
      </c>
      <c r="CA145" s="68" t="str">
        <f>IF(OR($E145="",$G145=""),"",IF(AND($E$3=6),'Marks Entry 6th'!AQ144,IF(AND($E$3=7),'Marks Entry 7th'!AQ144,"")))</f>
        <v/>
      </c>
      <c r="CB145" s="68" t="str">
        <f>IF(OR($E145="",$G145=""),"",IF(AND($E$3=6),'Marks Entry 6th'!AR144,IF(AND($E$3=7),'Marks Entry 7th'!AR144,"")))</f>
        <v/>
      </c>
      <c r="CC145" s="66" t="str">
        <f t="shared" si="222"/>
        <v/>
      </c>
      <c r="CD145" s="63" t="str">
        <f t="shared" si="223"/>
        <v/>
      </c>
      <c r="CE145" s="109">
        <f t="shared" si="224"/>
        <v>0</v>
      </c>
      <c r="CF145" s="109" t="str">
        <f t="shared" si="225"/>
        <v/>
      </c>
      <c r="CG145" s="109" t="str">
        <f t="shared" si="226"/>
        <v/>
      </c>
      <c r="CH145" s="109" t="str">
        <f t="shared" si="227"/>
        <v/>
      </c>
      <c r="CI145" s="109" t="str">
        <f t="shared" si="228"/>
        <v/>
      </c>
      <c r="CJ145" s="111" t="str">
        <f t="shared" si="229"/>
        <v/>
      </c>
      <c r="CK145" s="121" t="str">
        <f>IF(OR($E145="",$G145=""),"",IF(AND($E$3=6),'Marks Entry 6th'!AS144,IF(AND($E$3=7),'Marks Entry 7th'!AS144,"")))</f>
        <v/>
      </c>
      <c r="CL145" s="121" t="str">
        <f>IF(OR($E145="",$G145=""),"",IF(AND($E$3=6),'Marks Entry 6th'!AT144,IF(AND($E$3=7),'Marks Entry 7th'!AT144,"")))</f>
        <v/>
      </c>
      <c r="CM145" s="121" t="str">
        <f>IF(OR($E145="",$G145=""),"",IF(AND($E$3=6),'Marks Entry 6th'!AU144,IF(AND($E$3=7),'Marks Entry 7th'!AU144,"")))</f>
        <v/>
      </c>
      <c r="CN145" s="121" t="str">
        <f>IF(OR($E145="",$G145=""),"",IF(AND($E$3=6),'Marks Entry 6th'!AV144,IF(AND($E$3=7),'Marks Entry 7th'!AV144,"")))</f>
        <v/>
      </c>
      <c r="CO145" s="63" t="str">
        <f t="shared" si="230"/>
        <v/>
      </c>
      <c r="CP145" s="121" t="str">
        <f>IF(OR($E145="",$G145=""),"",IF(AND($E$3=6),'Marks Entry 6th'!AW144,IF(AND($E$3=7),'Marks Entry 7th'!AW144,"")))</f>
        <v/>
      </c>
      <c r="CQ145" s="121" t="str">
        <f>IF(OR($E145="",$G145=""),"",IF(AND($E$3=6),'Marks Entry 6th'!AX144,IF(AND($E$3=7),'Marks Entry 7th'!AX144,"")))</f>
        <v/>
      </c>
      <c r="CR145" s="66" t="str">
        <f t="shared" si="231"/>
        <v/>
      </c>
      <c r="CS145" s="63">
        <f t="shared" si="232"/>
        <v>0</v>
      </c>
      <c r="CT145" s="68" t="str">
        <f>IF(OR($E145="",$G145=""),"",IF(AND($E$3=6),'Marks Entry 6th'!AY144,IF(AND($E$3=7),'Marks Entry 7th'!AY144,"")))</f>
        <v/>
      </c>
      <c r="CU145" s="68" t="str">
        <f>IF(OR($E145="",$G145=""),"",IF(AND($E$3=6),'Marks Entry 6th'!AZ144,IF(AND($E$3=7),'Marks Entry 7th'!AZ144,"")))</f>
        <v/>
      </c>
      <c r="CV145" s="66" t="str">
        <f t="shared" si="233"/>
        <v/>
      </c>
      <c r="CW145" s="63" t="str">
        <f t="shared" si="234"/>
        <v/>
      </c>
      <c r="CX145" s="109">
        <f t="shared" si="235"/>
        <v>0</v>
      </c>
      <c r="CY145" s="109" t="str">
        <f t="shared" si="236"/>
        <v/>
      </c>
      <c r="CZ145" s="109" t="str">
        <f t="shared" si="237"/>
        <v/>
      </c>
      <c r="DA145" s="109" t="str">
        <f t="shared" si="238"/>
        <v/>
      </c>
      <c r="DB145" s="109" t="str">
        <f t="shared" si="239"/>
        <v/>
      </c>
      <c r="DC145" s="111" t="str">
        <f t="shared" si="240"/>
        <v/>
      </c>
      <c r="DD145" s="121" t="str">
        <f>IF(OR($E145="",$G145=""),"",IF(AND($E$3=6),'Marks Entry 6th'!BA144,IF(AND($E$3=7),'Marks Entry 7th'!BA144,"")))</f>
        <v/>
      </c>
      <c r="DE145" s="121" t="str">
        <f>IF(OR($E145="",$G145=""),"",IF(AND($E$3=6),'Marks Entry 6th'!BB144,IF(AND($E$3=7),'Marks Entry 7th'!BB144,"")))</f>
        <v/>
      </c>
      <c r="DF145" s="121" t="str">
        <f>IF(OR($E145="",$G145=""),"",IF(AND($E$3=6),'Marks Entry 6th'!BC144,IF(AND($E$3=7),'Marks Entry 7th'!BC144,"")))</f>
        <v/>
      </c>
      <c r="DG145" s="121" t="str">
        <f>IF(OR($E145="",$G145=""),"",IF(AND($E$3=6),'Marks Entry 6th'!BD144,IF(AND($E$3=7),'Marks Entry 7th'!BD144,"")))</f>
        <v/>
      </c>
      <c r="DH145" s="63" t="str">
        <f t="shared" si="241"/>
        <v/>
      </c>
      <c r="DI145" s="121" t="str">
        <f>IF(OR($E145="",$G145=""),"",IF(AND($E$3=6),'Marks Entry 6th'!BE144,IF(AND($E$3=7),'Marks Entry 7th'!BE144,"")))</f>
        <v/>
      </c>
      <c r="DJ145" s="121" t="str">
        <f>IF(OR($E145="",$G145=""),"",IF(AND($E$3=6),'Marks Entry 6th'!BF144,IF(AND($E$3=7),'Marks Entry 7th'!BF144,"")))</f>
        <v/>
      </c>
      <c r="DK145" s="66" t="str">
        <f t="shared" si="242"/>
        <v/>
      </c>
      <c r="DL145" s="63">
        <f t="shared" si="243"/>
        <v>0</v>
      </c>
      <c r="DM145" s="68" t="str">
        <f>IF(OR($E145="",$G145=""),"",IF(AND($E$3=6),'Marks Entry 6th'!BG144,IF(AND($E$3=7),'Marks Entry 7th'!BG144,"")))</f>
        <v/>
      </c>
      <c r="DN145" s="68" t="str">
        <f>IF(OR($E145="",$G145=""),"",IF(AND($E$3=6),'Marks Entry 6th'!BH144,IF(AND($E$3=7),'Marks Entry 7th'!BH144,"")))</f>
        <v/>
      </c>
      <c r="DO145" s="66" t="str">
        <f t="shared" si="244"/>
        <v/>
      </c>
      <c r="DP145" s="63" t="str">
        <f t="shared" si="245"/>
        <v/>
      </c>
      <c r="DQ145" s="109">
        <f t="shared" si="246"/>
        <v>0</v>
      </c>
      <c r="DR145" s="109" t="str">
        <f t="shared" si="247"/>
        <v/>
      </c>
      <c r="DS145" s="109" t="str">
        <f t="shared" si="248"/>
        <v/>
      </c>
      <c r="DT145" s="109" t="str">
        <f t="shared" si="249"/>
        <v/>
      </c>
      <c r="DU145" s="109" t="str">
        <f t="shared" si="250"/>
        <v/>
      </c>
      <c r="DV145" s="111" t="str">
        <f t="shared" si="251"/>
        <v/>
      </c>
      <c r="DW145" s="53" t="str">
        <f>IF(OR($E145="",$G145=""),"",IF(AND($E$3=6),'Marks Entry 6th'!BI144,IF(AND($E$3=7),'Marks Entry 7th'!BI144,"")))</f>
        <v/>
      </c>
      <c r="DX145" s="53" t="str">
        <f>IF(OR($E145="",$G145=""),"",IF(AND($E$3=6),'Marks Entry 6th'!BJ144,IF(AND($E$3=7),'Marks Entry 7th'!BJ144,"")))</f>
        <v/>
      </c>
      <c r="DY145" s="53" t="str">
        <f>IF(OR($E145="",$G145=""),"",IF(AND($E$3=6),'Marks Entry 6th'!BK144,IF(AND($E$3=7),'Marks Entry 7th'!BK144,"")))</f>
        <v/>
      </c>
      <c r="DZ145" s="53" t="str">
        <f>IF(OR($E145="",$G145=""),"",IF(AND($E$3=6),'Marks Entry 6th'!BL144,IF(AND($E$3=7),'Marks Entry 7th'!BL144,"")))</f>
        <v/>
      </c>
      <c r="EA145" s="53" t="str">
        <f>IF(OR($E145="",$G145=""),"",IF(AND($E$3=6),'Marks Entry 6th'!BM144,IF(AND($E$3=7),'Marks Entry 7th'!BM144,"")))</f>
        <v/>
      </c>
      <c r="EB145" s="122" t="str">
        <f t="shared" si="252"/>
        <v/>
      </c>
      <c r="EC145" s="123">
        <f t="shared" si="253"/>
        <v>0</v>
      </c>
      <c r="ED145" s="123" t="str">
        <f t="shared" si="254"/>
        <v/>
      </c>
      <c r="EE145" s="123" t="str">
        <f t="shared" si="255"/>
        <v/>
      </c>
      <c r="EF145" s="110" t="str">
        <f t="shared" si="256"/>
        <v/>
      </c>
      <c r="EG145" s="53" t="str">
        <f>IF(OR($E145="",$G145=""),"",IF(AND($E$3=6),'Marks Entry 6th'!BN144,IF(AND($E$3=7),'Marks Entry 7th'!BN144,"")))</f>
        <v/>
      </c>
      <c r="EH145" s="53" t="str">
        <f>IF(OR($E145="",$G145=""),"",IF(AND($E$3=6),'Marks Entry 6th'!BO144,IF(AND($E$3=7),'Marks Entry 7th'!BO144,"")))</f>
        <v/>
      </c>
      <c r="EI145" s="53" t="str">
        <f>IF(OR($E145="",$G145=""),"",IF(AND($E$3=6),'Marks Entry 6th'!BP144,IF(AND($E$3=7),'Marks Entry 7th'!BP144,"")))</f>
        <v/>
      </c>
      <c r="EJ145" s="53" t="str">
        <f>IF(OR($E145="",$G145=""),"",IF(AND($E$3=6),'Marks Entry 6th'!BQ144,IF(AND($E$3=7),'Marks Entry 7th'!BQ144,"")))</f>
        <v/>
      </c>
      <c r="EK145" s="53" t="str">
        <f>IF(OR($E145="",$G145=""),"",IF(AND($E$3=6),'Marks Entry 6th'!BR144,IF(AND($E$3=7),'Marks Entry 7th'!BR144,"")))</f>
        <v/>
      </c>
      <c r="EL145" s="122" t="str">
        <f t="shared" si="257"/>
        <v/>
      </c>
      <c r="EM145" s="123">
        <f t="shared" si="258"/>
        <v>0</v>
      </c>
      <c r="EN145" s="123" t="str">
        <f t="shared" si="259"/>
        <v/>
      </c>
      <c r="EO145" s="123" t="str">
        <f t="shared" si="260"/>
        <v/>
      </c>
      <c r="EP145" s="110" t="str">
        <f t="shared" si="261"/>
        <v/>
      </c>
      <c r="EQ145" s="53" t="str">
        <f>IF(OR($E145="",$G145=""),"",IF(AND($E$3=6),'Marks Entry 6th'!BS144,IF(AND($E$3=7),'Marks Entry 7th'!BS144,"")))</f>
        <v/>
      </c>
      <c r="ER145" s="53" t="str">
        <f>IF(OR($E145="",$G145=""),"",IF(AND($E$3=6),'Marks Entry 6th'!BT144,IF(AND($E$3=7),'Marks Entry 7th'!BT144,"")))</f>
        <v/>
      </c>
      <c r="ES145" s="53" t="str">
        <f>IF(OR($E145="",$G145=""),"",IF(AND($E$3=6),'Marks Entry 6th'!BU144,IF(AND($E$3=7),'Marks Entry 7th'!BU144,"")))</f>
        <v/>
      </c>
      <c r="ET145" s="53" t="str">
        <f>IF(OR($E145="",$G145=""),"",IF(AND($E$3=6),'Marks Entry 6th'!BV144,IF(AND($E$3=7),'Marks Entry 7th'!BV144,"")))</f>
        <v/>
      </c>
      <c r="EU145" s="53" t="str">
        <f>IF(OR($E145="",$G145=""),"",IF(AND($E$3=6),'Marks Entry 6th'!BW144,IF(AND($E$3=7),'Marks Entry 7th'!BW144,"")))</f>
        <v/>
      </c>
      <c r="EV145" s="122" t="str">
        <f t="shared" si="262"/>
        <v/>
      </c>
      <c r="EW145" s="123">
        <f t="shared" si="263"/>
        <v>0</v>
      </c>
      <c r="EX145" s="123" t="str">
        <f t="shared" si="264"/>
        <v/>
      </c>
      <c r="EY145" s="123" t="str">
        <f t="shared" si="265"/>
        <v/>
      </c>
      <c r="EZ145" s="110" t="str">
        <f t="shared" si="266"/>
        <v/>
      </c>
      <c r="FA145" s="373" t="str">
        <f>IF(OR($E145="",$G145=""),"",IF(AND('Marks Entry 6th'!BX144="",'Marks Entry 7th'!BX144=""),"",IF(AND($E$3=6),'Marks Entry 6th'!BX144,IF(AND($E$3=7),'Marks Entry 7th'!BX144,""))))</f>
        <v/>
      </c>
      <c r="FB145" s="373" t="str">
        <f>IF(OR($E145="",$G145=""),"",IF(AND('Marks Entry 6th'!BY144="",'Marks Entry 7th'!BY144=""),"",IF(AND($E$3=6),'Marks Entry 6th'!BY144,IF(AND($E$3=7),'Marks Entry 7th'!BY144,""))))</f>
        <v/>
      </c>
      <c r="FC145" s="374" t="str">
        <f t="shared" si="267"/>
        <v/>
      </c>
      <c r="FD145" s="110" t="str">
        <f t="shared" si="268"/>
        <v/>
      </c>
      <c r="FE145" s="373" t="str">
        <f>IF(OR($E145="",$G145=""),"",IF(AND('Marks Entry 6th'!BZ144="",'Marks Entry 7th'!BZ144=""),"",IF(AND($E$3=6),'Marks Entry 6th'!BZ144,IF(AND($E$3=7),'Marks Entry 7th'!BZ144,""))))</f>
        <v/>
      </c>
      <c r="FF145" s="373" t="str">
        <f>IF(OR($E145="",$G145=""),"",IF(AND('Marks Entry 6th'!CA144="",'Marks Entry 7th'!CA144=""),"",IF(AND($E$3=6),'Marks Entry 6th'!CA144,IF(AND($E$3=7),'Marks Entry 7th'!CA144,""))))</f>
        <v/>
      </c>
      <c r="FG145" s="374" t="str">
        <f t="shared" si="269"/>
        <v/>
      </c>
      <c r="FH145" s="110" t="str">
        <f t="shared" si="270"/>
        <v/>
      </c>
      <c r="FI145" s="79" t="str">
        <f t="shared" si="271"/>
        <v/>
      </c>
      <c r="FJ145" s="335" t="str">
        <f t="shared" si="272"/>
        <v/>
      </c>
      <c r="FK145" s="85" t="str">
        <f t="shared" si="273"/>
        <v/>
      </c>
      <c r="FL145" s="226" t="str">
        <f t="shared" si="274"/>
        <v/>
      </c>
      <c r="FM145" s="86" t="str">
        <f t="shared" si="275"/>
        <v/>
      </c>
      <c r="FN145" s="334" t="str">
        <f>IFERROR(IF(B145="NSO","NSO",IF(OR(D145="",G145="",F145=""),"",IF(AND(FJ145&gt;=36,'Master sheet'!$D$11="Hindi"),"कक्षा क्रमोन्नत",IF(AND(FJ145&gt;=36,'Master sheet'!$D$11="English"),"Promoted",IF(AND(FJ145&lt;36,'Master sheet'!$D$11="Hindi"),"पुनः परीक्षा","Re-Exam"))))),"")</f>
        <v/>
      </c>
      <c r="FO145" s="54" t="str">
        <f>IF(OR($E145="",$G145=""),"",IF(AND($E$3=6,'Marks Entry 6th'!CB144=""),"",IF(AND($E$3=7,'Marks Entry 7th'!CB144=""),"",IF(AND($E$3=6),'Marks Entry 6th'!CB144,IF(AND($E$3=7),'Marks Entry 7th'!CB144,"")))))</f>
        <v/>
      </c>
      <c r="FP145" s="54" t="str">
        <f>IF(OR($E145="",$G145=""),"",IF(AND($E$3=6,'Marks Entry 6th'!CC144=""),"",IF(AND($E$3=7,'Marks Entry 7th'!CC144=""),"",IF(AND($E$3=6),'Marks Entry 6th'!CC144,IF(AND($E$3=7),'Marks Entry 7th'!CC144,"")))))</f>
        <v/>
      </c>
      <c r="FQ145" s="55"/>
      <c r="FY145" s="57">
        <f>IF(AND($E$3=6),'Marks Entry 6th'!I144,IF(AND($E$3=7),'Marks Entry 7th'!I144,""))</f>
        <v>0</v>
      </c>
      <c r="FZ145" s="57">
        <f t="shared" si="276"/>
        <v>0</v>
      </c>
    </row>
    <row r="146" spans="1:182" ht="18.95" customHeight="1">
      <c r="A146" s="69">
        <v>139</v>
      </c>
      <c r="B146" s="69" t="str">
        <f>IF(OR(FY146=0,FY146=""),"",IF(AND($E$3=6),'Marks Entry 6th'!I145,IF(AND($E$3=7),'Marks Entry 7th'!I145,"")))</f>
        <v/>
      </c>
      <c r="C146" s="70" t="str">
        <f>IF(OR(B146=0,B146=""),"",IF(AND($E$3=6,'Marks Entry 6th'!B145=""),"",IF(AND($E$3=7,'Marks Entry 7th'!B145=""),"",IF(AND($E$3=6,'Marks Entry 6th'!B145),'Marks Entry 6th'!B145,IF(AND($E$3=7),'Marks Entry 7th'!B145,"")))))</f>
        <v/>
      </c>
      <c r="D146" s="70" t="str">
        <f>IF(OR(B146=0,B146=""),"",IF(AND($E$3=6,'Marks Entry 6th'!C145=""),"",IF(AND($E$3=7,'Marks Entry 7th'!C145=""),"",IF(AND($E$3=6),'Marks Entry 6th'!C145,IF(AND($E$3=7),'Marks Entry 7th'!C145,"")))))</f>
        <v/>
      </c>
      <c r="E146" s="307" t="str">
        <f>IF(OR(B146=0,B146=""),"",IF(AND($E$3=6,'Marks Entry 6th'!E145=""),"",IF(AND($E$3=7,'Marks Entry 7th'!E145=""),"",IF(AND($E$3=6),'Marks Entry 6th'!E145,IF(AND($E$3=7),'Marks Entry 7th'!E145,"")))))</f>
        <v/>
      </c>
      <c r="F146" s="70" t="str">
        <f>IF(OR(B146=0,B146=""),"",IF(AND($E$3=6,'Marks Entry 6th'!D145=""),"",IF(AND($E$3=7,'Marks Entry 7th'!D145=""),"",IF(AND($E$3=6),'Marks Entry 6th'!D145,IF(AND($E$3=7),'Marks Entry 7th'!D145,"")))))</f>
        <v/>
      </c>
      <c r="G146" s="306" t="str">
        <f>IF(OR(B146=0,B146=""),"",IF(AND($E$3=6,'Marks Entry 6th'!F145=""),"",IF(AND($E$3=7,'Marks Entry 7th'!F145=""),"",IF(AND($E$3=6),UPPER('Marks Entry 6th'!F145),IF(AND($E$3=7),UPPER('Marks Entry 7th'!F145),"")))))</f>
        <v/>
      </c>
      <c r="H146" s="306" t="str">
        <f>IF(OR(B146=0,B146=""),"",IF(AND($E$3=6,'Marks Entry 6th'!G145=""),"",IF(AND($E$3=7,'Marks Entry 7th'!G145=""),"",IF(AND($E$3=6),UPPER('Marks Entry 6th'!G145),IF(AND($E$3=7),UPPER('Marks Entry 7th'!G145),"")))))</f>
        <v/>
      </c>
      <c r="I146" s="306" t="str">
        <f>IF(OR(B146=0,B146=""),"",IF(AND($E$3=6,'Marks Entry 6th'!H145=""),"",IF(AND($E$3=7,'Marks Entry 7th'!H145=""),"",IF(AND($E$3=6),UPPER('Marks Entry 6th'!H145),IF(AND($E$3=7),UPPER('Marks Entry 7th'!H145),"")))))</f>
        <v/>
      </c>
      <c r="J146" s="65" t="str">
        <f>IF(OR(B146=0,B146=""),"",IF(AND($E$3=6,'Marks Entry 6th'!J145=""),"",IF(AND($E$3=7,'Marks Entry 7th'!J145=""),"",IF(AND($E$3=6),'Marks Entry 6th'!J145,IF(AND($E$3=7),'Marks Entry 7th'!J145,"")))))</f>
        <v/>
      </c>
      <c r="K146" s="65" t="str">
        <f>IF(OR(B146=0,B146=""),"",IF(AND($E$3=6,'Marks Entry 6th'!K145=""),"",IF(AND($E$3=7,'Marks Entry 7th'!K145=""),"",IF(AND($E$3=6),'Marks Entry 6th'!K145,IF(AND($E$3=7),'Marks Entry 7th'!K145,"")))))</f>
        <v/>
      </c>
      <c r="L146" s="121" t="str">
        <f>IF(OR($E146="",$G146=""),"",IF(AND($E$3=6),'Marks Entry 6th'!L145,IF(AND($E$3=7),'Marks Entry 7th'!L145,"")))</f>
        <v/>
      </c>
      <c r="M146" s="121" t="str">
        <f>IF(OR($E146="",$G146=""),"",IF(AND($E$3=6),'Marks Entry 6th'!M145,IF(AND($E$3=7),'Marks Entry 7th'!M145,"")))</f>
        <v/>
      </c>
      <c r="N146" s="121" t="str">
        <f>IF(OR($E146="",$G146=""),"",IF(AND($E$3=6),'Marks Entry 6th'!N145,IF(AND($E$3=7),'Marks Entry 7th'!N145,"")))</f>
        <v/>
      </c>
      <c r="O146" s="121" t="str">
        <f>IF(OR($E146="",$G146=""),"",IF(AND($E$3=6),'Marks Entry 6th'!O145,IF(AND($E$3=7),'Marks Entry 7th'!O145,"")))</f>
        <v/>
      </c>
      <c r="P146" s="63" t="str">
        <f t="shared" si="186"/>
        <v/>
      </c>
      <c r="Q146" s="121" t="str">
        <f>IF(OR($E146="",$G146=""),"",IF(AND($E$3=6),'Marks Entry 6th'!P145,IF(AND($E$3=7),'Marks Entry 7th'!P145,"")))</f>
        <v/>
      </c>
      <c r="R146" s="121" t="str">
        <f>IF(OR($E146="",$G146=""),"",IF(AND($E$3=6),'Marks Entry 6th'!Q145,IF(AND($E$3=7),'Marks Entry 7th'!Q145,"")))</f>
        <v/>
      </c>
      <c r="S146" s="66" t="str">
        <f t="shared" si="187"/>
        <v/>
      </c>
      <c r="T146" s="63">
        <f t="shared" si="188"/>
        <v>0</v>
      </c>
      <c r="U146" s="68" t="str">
        <f>IF(OR($E146="",$G146=""),"",IF(AND($E$3=6),'Marks Entry 6th'!R145,IF(AND($E$3=7),'Marks Entry 7th'!R145,"")))</f>
        <v/>
      </c>
      <c r="V146" s="68" t="str">
        <f>IF(OR($E146="",$G146=""),"",IF(AND($E$3=6),'Marks Entry 6th'!S145,IF(AND($E$3=7),'Marks Entry 7th'!S145,"")))</f>
        <v/>
      </c>
      <c r="W146" s="67" t="str">
        <f t="shared" si="189"/>
        <v/>
      </c>
      <c r="X146" s="63" t="str">
        <f t="shared" si="190"/>
        <v/>
      </c>
      <c r="Y146" s="109">
        <f t="shared" si="191"/>
        <v>0</v>
      </c>
      <c r="Z146" s="109" t="str">
        <f t="shared" si="192"/>
        <v/>
      </c>
      <c r="AA146" s="109" t="str">
        <f t="shared" si="193"/>
        <v/>
      </c>
      <c r="AB146" s="109" t="str">
        <f t="shared" si="194"/>
        <v/>
      </c>
      <c r="AC146" s="109" t="str">
        <f t="shared" si="195"/>
        <v/>
      </c>
      <c r="AD146" s="111" t="str">
        <f t="shared" si="196"/>
        <v/>
      </c>
      <c r="AE146" s="121" t="str">
        <f>IF(OR($E146="",$G146=""),"",IF(AND($E$3=6),'Marks Entry 6th'!T145,IF(AND($E$3=7),'Marks Entry 7th'!T145,"")))</f>
        <v/>
      </c>
      <c r="AF146" s="121" t="str">
        <f>IF(OR($E146="",$G146=""),"",IF(AND($E$3=6),'Marks Entry 6th'!U145,IF(AND($E$3=7),'Marks Entry 7th'!U145,"")))</f>
        <v/>
      </c>
      <c r="AG146" s="121" t="str">
        <f>IF(OR($E146="",$G146=""),"",IF(AND($E$3=6),'Marks Entry 6th'!V145,IF(AND($E$3=7),'Marks Entry 7th'!V145,"")))</f>
        <v/>
      </c>
      <c r="AH146" s="121" t="str">
        <f>IF(OR($E146="",$G146=""),"",IF(AND($E$3=6),'Marks Entry 6th'!W145,IF(AND($E$3=7),'Marks Entry 7th'!W145,"")))</f>
        <v/>
      </c>
      <c r="AI146" s="63" t="str">
        <f t="shared" si="197"/>
        <v/>
      </c>
      <c r="AJ146" s="121" t="str">
        <f>IF(OR($E146="",$G146=""),"",IF(AND($E$3=6),'Marks Entry 6th'!X145,IF(AND($E$3=7),'Marks Entry 7th'!X145,"")))</f>
        <v/>
      </c>
      <c r="AK146" s="121" t="str">
        <f>IF(OR($E146="",$G146=""),"",IF(AND($E$3=6),'Marks Entry 6th'!Y145,IF(AND($E$3=7),'Marks Entry 7th'!Y145,"")))</f>
        <v/>
      </c>
      <c r="AL146" s="66" t="str">
        <f t="shared" si="198"/>
        <v/>
      </c>
      <c r="AM146" s="63">
        <f t="shared" si="199"/>
        <v>0</v>
      </c>
      <c r="AN146" s="68" t="str">
        <f>IF(OR($E146="",$G146=""),"",IF(AND($E$3=6),'Marks Entry 6th'!Z145,IF(AND($E$3=7),'Marks Entry 7th'!Z145,"")))</f>
        <v/>
      </c>
      <c r="AO146" s="68" t="str">
        <f>IF(OR($E146="",$G146=""),"",IF(AND($E$3=6),'Marks Entry 6th'!AA145,IF(AND($E$3=7),'Marks Entry 7th'!AA145,"")))</f>
        <v/>
      </c>
      <c r="AP146" s="66" t="str">
        <f t="shared" si="200"/>
        <v/>
      </c>
      <c r="AQ146" s="63" t="str">
        <f t="shared" si="201"/>
        <v/>
      </c>
      <c r="AR146" s="109">
        <f t="shared" si="202"/>
        <v>0</v>
      </c>
      <c r="AS146" s="109" t="str">
        <f t="shared" si="203"/>
        <v/>
      </c>
      <c r="AT146" s="109" t="str">
        <f t="shared" si="204"/>
        <v/>
      </c>
      <c r="AU146" s="109" t="str">
        <f t="shared" si="205"/>
        <v/>
      </c>
      <c r="AV146" s="109" t="str">
        <f t="shared" si="206"/>
        <v/>
      </c>
      <c r="AW146" s="111" t="str">
        <f t="shared" si="207"/>
        <v/>
      </c>
      <c r="AX146" s="314" t="str">
        <f>IF(OR($E146="",$G146=""),"",IF(AND($E$3=6),'Marks Entry 6th'!AB145,IF(AND($E$3=7),'Marks Entry 7th'!AB145,"")))</f>
        <v/>
      </c>
      <c r="AY146" s="121" t="str">
        <f>IF(OR($E146="",$G146=""),"",IF(AND($E$3=6),'Marks Entry 6th'!AC145,IF(AND($E$3=7),'Marks Entry 7th'!AC145,"")))</f>
        <v/>
      </c>
      <c r="AZ146" s="121" t="str">
        <f>IF(OR($E146="",$G146=""),"",IF(AND($E$3=6),'Marks Entry 6th'!AD145,IF(AND($E$3=7),'Marks Entry 7th'!AD145,"")))</f>
        <v/>
      </c>
      <c r="BA146" s="121" t="str">
        <f>IF(OR($E146="",$G146=""),"",IF(AND($E$3=6),'Marks Entry 6th'!AE145,IF(AND($E$3=7),'Marks Entry 7th'!AE145,"")))</f>
        <v/>
      </c>
      <c r="BB146" s="121" t="str">
        <f>IF(OR($E146="",$G146=""),"",IF(AND($E$3=6),'Marks Entry 6th'!AF145,IF(AND($E$3=7),'Marks Entry 7th'!AF145,"")))</f>
        <v/>
      </c>
      <c r="BC146" s="63" t="str">
        <f t="shared" si="208"/>
        <v/>
      </c>
      <c r="BD146" s="121" t="str">
        <f>IF(OR($E146="",$G146=""),"",IF(AND($E$3=6),'Marks Entry 6th'!AG145,IF(AND($E$3=7),'Marks Entry 7th'!AG145,"")))</f>
        <v/>
      </c>
      <c r="BE146" s="121" t="str">
        <f>IF(OR($E146="",$G146=""),"",IF(AND($E$3=6),'Marks Entry 6th'!AH145,IF(AND($E$3=7),'Marks Entry 7th'!AH145,"")))</f>
        <v/>
      </c>
      <c r="BF146" s="66" t="str">
        <f t="shared" si="209"/>
        <v/>
      </c>
      <c r="BG146" s="63">
        <f t="shared" si="210"/>
        <v>0</v>
      </c>
      <c r="BH146" s="68" t="str">
        <f>IF(OR($E146="",$G146=""),"",IF(AND($E$3=6),'Marks Entry 6th'!AI145,IF(AND($E$3=7),'Marks Entry 7th'!AI145,"")))</f>
        <v/>
      </c>
      <c r="BI146" s="68" t="str">
        <f>IF(OR($E146="",$G146=""),"",IF(AND($E$3=6),'Marks Entry 6th'!AJ145,IF(AND($E$3=7),'Marks Entry 7th'!AJ145,"")))</f>
        <v/>
      </c>
      <c r="BJ146" s="66" t="str">
        <f t="shared" si="211"/>
        <v/>
      </c>
      <c r="BK146" s="63" t="str">
        <f t="shared" si="212"/>
        <v/>
      </c>
      <c r="BL146" s="109">
        <f t="shared" si="213"/>
        <v>0</v>
      </c>
      <c r="BM146" s="109" t="str">
        <f t="shared" si="214"/>
        <v/>
      </c>
      <c r="BN146" s="109" t="str">
        <f t="shared" si="215"/>
        <v/>
      </c>
      <c r="BO146" s="109" t="str">
        <f t="shared" si="216"/>
        <v/>
      </c>
      <c r="BP146" s="109" t="str">
        <f t="shared" si="217"/>
        <v/>
      </c>
      <c r="BQ146" s="111" t="str">
        <f t="shared" si="218"/>
        <v/>
      </c>
      <c r="BR146" s="121" t="str">
        <f>IF(OR($E146="",$G146=""),"",IF(AND($E$3=6),'Marks Entry 6th'!AK145,IF(AND($E$3=7),'Marks Entry 7th'!AK145,"")))</f>
        <v/>
      </c>
      <c r="BS146" s="121" t="str">
        <f>IF(OR($E146="",$G146=""),"",IF(AND($E$3=6),'Marks Entry 6th'!AL145,IF(AND($E$3=7),'Marks Entry 7th'!AL145,"")))</f>
        <v/>
      </c>
      <c r="BT146" s="121" t="str">
        <f>IF(OR($E146="",$G146=""),"",IF(AND($E$3=6),'Marks Entry 6th'!AM145,IF(AND($E$3=7),'Marks Entry 7th'!AM145,"")))</f>
        <v/>
      </c>
      <c r="BU146" s="121" t="str">
        <f>IF(OR($E146="",$G146=""),"",IF(AND($E$3=6),'Marks Entry 6th'!AN145,IF(AND($E$3=7),'Marks Entry 7th'!AN145,"")))</f>
        <v/>
      </c>
      <c r="BV146" s="63" t="str">
        <f t="shared" si="219"/>
        <v/>
      </c>
      <c r="BW146" s="121" t="str">
        <f>IF(OR($E146="",$G146=""),"",IF(AND($E$3=6),'Marks Entry 6th'!AO145,IF(AND($E$3=7),'Marks Entry 7th'!AO145,"")))</f>
        <v/>
      </c>
      <c r="BX146" s="121" t="str">
        <f>IF(OR($E146="",$G146=""),"",IF(AND($E$3=6),'Marks Entry 6th'!AP145,IF(AND($E$3=7),'Marks Entry 7th'!AP145,"")))</f>
        <v/>
      </c>
      <c r="BY146" s="66" t="str">
        <f t="shared" si="220"/>
        <v/>
      </c>
      <c r="BZ146" s="63">
        <f t="shared" si="221"/>
        <v>0</v>
      </c>
      <c r="CA146" s="68" t="str">
        <f>IF(OR($E146="",$G146=""),"",IF(AND($E$3=6),'Marks Entry 6th'!AQ145,IF(AND($E$3=7),'Marks Entry 7th'!AQ145,"")))</f>
        <v/>
      </c>
      <c r="CB146" s="68" t="str">
        <f>IF(OR($E146="",$G146=""),"",IF(AND($E$3=6),'Marks Entry 6th'!AR145,IF(AND($E$3=7),'Marks Entry 7th'!AR145,"")))</f>
        <v/>
      </c>
      <c r="CC146" s="66" t="str">
        <f t="shared" si="222"/>
        <v/>
      </c>
      <c r="CD146" s="63" t="str">
        <f t="shared" si="223"/>
        <v/>
      </c>
      <c r="CE146" s="109">
        <f t="shared" si="224"/>
        <v>0</v>
      </c>
      <c r="CF146" s="109" t="str">
        <f t="shared" si="225"/>
        <v/>
      </c>
      <c r="CG146" s="109" t="str">
        <f t="shared" si="226"/>
        <v/>
      </c>
      <c r="CH146" s="109" t="str">
        <f t="shared" si="227"/>
        <v/>
      </c>
      <c r="CI146" s="109" t="str">
        <f t="shared" si="228"/>
        <v/>
      </c>
      <c r="CJ146" s="111" t="str">
        <f t="shared" si="229"/>
        <v/>
      </c>
      <c r="CK146" s="121" t="str">
        <f>IF(OR($E146="",$G146=""),"",IF(AND($E$3=6),'Marks Entry 6th'!AS145,IF(AND($E$3=7),'Marks Entry 7th'!AS145,"")))</f>
        <v/>
      </c>
      <c r="CL146" s="121" t="str">
        <f>IF(OR($E146="",$G146=""),"",IF(AND($E$3=6),'Marks Entry 6th'!AT145,IF(AND($E$3=7),'Marks Entry 7th'!AT145,"")))</f>
        <v/>
      </c>
      <c r="CM146" s="121" t="str">
        <f>IF(OR($E146="",$G146=""),"",IF(AND($E$3=6),'Marks Entry 6th'!AU145,IF(AND($E$3=7),'Marks Entry 7th'!AU145,"")))</f>
        <v/>
      </c>
      <c r="CN146" s="121" t="str">
        <f>IF(OR($E146="",$G146=""),"",IF(AND($E$3=6),'Marks Entry 6th'!AV145,IF(AND($E$3=7),'Marks Entry 7th'!AV145,"")))</f>
        <v/>
      </c>
      <c r="CO146" s="63" t="str">
        <f t="shared" si="230"/>
        <v/>
      </c>
      <c r="CP146" s="121" t="str">
        <f>IF(OR($E146="",$G146=""),"",IF(AND($E$3=6),'Marks Entry 6th'!AW145,IF(AND($E$3=7),'Marks Entry 7th'!AW145,"")))</f>
        <v/>
      </c>
      <c r="CQ146" s="121" t="str">
        <f>IF(OR($E146="",$G146=""),"",IF(AND($E$3=6),'Marks Entry 6th'!AX145,IF(AND($E$3=7),'Marks Entry 7th'!AX145,"")))</f>
        <v/>
      </c>
      <c r="CR146" s="66" t="str">
        <f t="shared" si="231"/>
        <v/>
      </c>
      <c r="CS146" s="63">
        <f t="shared" si="232"/>
        <v>0</v>
      </c>
      <c r="CT146" s="68" t="str">
        <f>IF(OR($E146="",$G146=""),"",IF(AND($E$3=6),'Marks Entry 6th'!AY145,IF(AND($E$3=7),'Marks Entry 7th'!AY145,"")))</f>
        <v/>
      </c>
      <c r="CU146" s="68" t="str">
        <f>IF(OR($E146="",$G146=""),"",IF(AND($E$3=6),'Marks Entry 6th'!AZ145,IF(AND($E$3=7),'Marks Entry 7th'!AZ145,"")))</f>
        <v/>
      </c>
      <c r="CV146" s="66" t="str">
        <f t="shared" si="233"/>
        <v/>
      </c>
      <c r="CW146" s="63" t="str">
        <f t="shared" si="234"/>
        <v/>
      </c>
      <c r="CX146" s="109">
        <f t="shared" si="235"/>
        <v>0</v>
      </c>
      <c r="CY146" s="109" t="str">
        <f t="shared" si="236"/>
        <v/>
      </c>
      <c r="CZ146" s="109" t="str">
        <f t="shared" si="237"/>
        <v/>
      </c>
      <c r="DA146" s="109" t="str">
        <f t="shared" si="238"/>
        <v/>
      </c>
      <c r="DB146" s="109" t="str">
        <f t="shared" si="239"/>
        <v/>
      </c>
      <c r="DC146" s="111" t="str">
        <f t="shared" si="240"/>
        <v/>
      </c>
      <c r="DD146" s="121" t="str">
        <f>IF(OR($E146="",$G146=""),"",IF(AND($E$3=6),'Marks Entry 6th'!BA145,IF(AND($E$3=7),'Marks Entry 7th'!BA145,"")))</f>
        <v/>
      </c>
      <c r="DE146" s="121" t="str">
        <f>IF(OR($E146="",$G146=""),"",IF(AND($E$3=6),'Marks Entry 6th'!BB145,IF(AND($E$3=7),'Marks Entry 7th'!BB145,"")))</f>
        <v/>
      </c>
      <c r="DF146" s="121" t="str">
        <f>IF(OR($E146="",$G146=""),"",IF(AND($E$3=6),'Marks Entry 6th'!BC145,IF(AND($E$3=7),'Marks Entry 7th'!BC145,"")))</f>
        <v/>
      </c>
      <c r="DG146" s="121" t="str">
        <f>IF(OR($E146="",$G146=""),"",IF(AND($E$3=6),'Marks Entry 6th'!BD145,IF(AND($E$3=7),'Marks Entry 7th'!BD145,"")))</f>
        <v/>
      </c>
      <c r="DH146" s="63" t="str">
        <f t="shared" si="241"/>
        <v/>
      </c>
      <c r="DI146" s="121" t="str">
        <f>IF(OR($E146="",$G146=""),"",IF(AND($E$3=6),'Marks Entry 6th'!BE145,IF(AND($E$3=7),'Marks Entry 7th'!BE145,"")))</f>
        <v/>
      </c>
      <c r="DJ146" s="121" t="str">
        <f>IF(OR($E146="",$G146=""),"",IF(AND($E$3=6),'Marks Entry 6th'!BF145,IF(AND($E$3=7),'Marks Entry 7th'!BF145,"")))</f>
        <v/>
      </c>
      <c r="DK146" s="66" t="str">
        <f t="shared" si="242"/>
        <v/>
      </c>
      <c r="DL146" s="63">
        <f t="shared" si="243"/>
        <v>0</v>
      </c>
      <c r="DM146" s="68" t="str">
        <f>IF(OR($E146="",$G146=""),"",IF(AND($E$3=6),'Marks Entry 6th'!BG145,IF(AND($E$3=7),'Marks Entry 7th'!BG145,"")))</f>
        <v/>
      </c>
      <c r="DN146" s="68" t="str">
        <f>IF(OR($E146="",$G146=""),"",IF(AND($E$3=6),'Marks Entry 6th'!BH145,IF(AND($E$3=7),'Marks Entry 7th'!BH145,"")))</f>
        <v/>
      </c>
      <c r="DO146" s="66" t="str">
        <f t="shared" si="244"/>
        <v/>
      </c>
      <c r="DP146" s="63" t="str">
        <f t="shared" si="245"/>
        <v/>
      </c>
      <c r="DQ146" s="109">
        <f t="shared" si="246"/>
        <v>0</v>
      </c>
      <c r="DR146" s="109" t="str">
        <f t="shared" si="247"/>
        <v/>
      </c>
      <c r="DS146" s="109" t="str">
        <f t="shared" si="248"/>
        <v/>
      </c>
      <c r="DT146" s="109" t="str">
        <f t="shared" si="249"/>
        <v/>
      </c>
      <c r="DU146" s="109" t="str">
        <f t="shared" si="250"/>
        <v/>
      </c>
      <c r="DV146" s="111" t="str">
        <f t="shared" si="251"/>
        <v/>
      </c>
      <c r="DW146" s="53" t="str">
        <f>IF(OR($E146="",$G146=""),"",IF(AND($E$3=6),'Marks Entry 6th'!BI145,IF(AND($E$3=7),'Marks Entry 7th'!BI145,"")))</f>
        <v/>
      </c>
      <c r="DX146" s="53" t="str">
        <f>IF(OR($E146="",$G146=""),"",IF(AND($E$3=6),'Marks Entry 6th'!BJ145,IF(AND($E$3=7),'Marks Entry 7th'!BJ145,"")))</f>
        <v/>
      </c>
      <c r="DY146" s="53" t="str">
        <f>IF(OR($E146="",$G146=""),"",IF(AND($E$3=6),'Marks Entry 6th'!BK145,IF(AND($E$3=7),'Marks Entry 7th'!BK145,"")))</f>
        <v/>
      </c>
      <c r="DZ146" s="53" t="str">
        <f>IF(OR($E146="",$G146=""),"",IF(AND($E$3=6),'Marks Entry 6th'!BL145,IF(AND($E$3=7),'Marks Entry 7th'!BL145,"")))</f>
        <v/>
      </c>
      <c r="EA146" s="53" t="str">
        <f>IF(OR($E146="",$G146=""),"",IF(AND($E$3=6),'Marks Entry 6th'!BM145,IF(AND($E$3=7),'Marks Entry 7th'!BM145,"")))</f>
        <v/>
      </c>
      <c r="EB146" s="122" t="str">
        <f t="shared" si="252"/>
        <v/>
      </c>
      <c r="EC146" s="123">
        <f t="shared" si="253"/>
        <v>0</v>
      </c>
      <c r="ED146" s="123" t="str">
        <f t="shared" si="254"/>
        <v/>
      </c>
      <c r="EE146" s="123" t="str">
        <f t="shared" si="255"/>
        <v/>
      </c>
      <c r="EF146" s="110" t="str">
        <f t="shared" si="256"/>
        <v/>
      </c>
      <c r="EG146" s="53" t="str">
        <f>IF(OR($E146="",$G146=""),"",IF(AND($E$3=6),'Marks Entry 6th'!BN145,IF(AND($E$3=7),'Marks Entry 7th'!BN145,"")))</f>
        <v/>
      </c>
      <c r="EH146" s="53" t="str">
        <f>IF(OR($E146="",$G146=""),"",IF(AND($E$3=6),'Marks Entry 6th'!BO145,IF(AND($E$3=7),'Marks Entry 7th'!BO145,"")))</f>
        <v/>
      </c>
      <c r="EI146" s="53" t="str">
        <f>IF(OR($E146="",$G146=""),"",IF(AND($E$3=6),'Marks Entry 6th'!BP145,IF(AND($E$3=7),'Marks Entry 7th'!BP145,"")))</f>
        <v/>
      </c>
      <c r="EJ146" s="53" t="str">
        <f>IF(OR($E146="",$G146=""),"",IF(AND($E$3=6),'Marks Entry 6th'!BQ145,IF(AND($E$3=7),'Marks Entry 7th'!BQ145,"")))</f>
        <v/>
      </c>
      <c r="EK146" s="53" t="str">
        <f>IF(OR($E146="",$G146=""),"",IF(AND($E$3=6),'Marks Entry 6th'!BR145,IF(AND($E$3=7),'Marks Entry 7th'!BR145,"")))</f>
        <v/>
      </c>
      <c r="EL146" s="122" t="str">
        <f t="shared" si="257"/>
        <v/>
      </c>
      <c r="EM146" s="123">
        <f t="shared" si="258"/>
        <v>0</v>
      </c>
      <c r="EN146" s="123" t="str">
        <f t="shared" si="259"/>
        <v/>
      </c>
      <c r="EO146" s="123" t="str">
        <f t="shared" si="260"/>
        <v/>
      </c>
      <c r="EP146" s="110" t="str">
        <f t="shared" si="261"/>
        <v/>
      </c>
      <c r="EQ146" s="53" t="str">
        <f>IF(OR($E146="",$G146=""),"",IF(AND($E$3=6),'Marks Entry 6th'!BS145,IF(AND($E$3=7),'Marks Entry 7th'!BS145,"")))</f>
        <v/>
      </c>
      <c r="ER146" s="53" t="str">
        <f>IF(OR($E146="",$G146=""),"",IF(AND($E$3=6),'Marks Entry 6th'!BT145,IF(AND($E$3=7),'Marks Entry 7th'!BT145,"")))</f>
        <v/>
      </c>
      <c r="ES146" s="53" t="str">
        <f>IF(OR($E146="",$G146=""),"",IF(AND($E$3=6),'Marks Entry 6th'!BU145,IF(AND($E$3=7),'Marks Entry 7th'!BU145,"")))</f>
        <v/>
      </c>
      <c r="ET146" s="53" t="str">
        <f>IF(OR($E146="",$G146=""),"",IF(AND($E$3=6),'Marks Entry 6th'!BV145,IF(AND($E$3=7),'Marks Entry 7th'!BV145,"")))</f>
        <v/>
      </c>
      <c r="EU146" s="53" t="str">
        <f>IF(OR($E146="",$G146=""),"",IF(AND($E$3=6),'Marks Entry 6th'!BW145,IF(AND($E$3=7),'Marks Entry 7th'!BW145,"")))</f>
        <v/>
      </c>
      <c r="EV146" s="122" t="str">
        <f t="shared" si="262"/>
        <v/>
      </c>
      <c r="EW146" s="123">
        <f t="shared" si="263"/>
        <v>0</v>
      </c>
      <c r="EX146" s="123" t="str">
        <f t="shared" si="264"/>
        <v/>
      </c>
      <c r="EY146" s="123" t="str">
        <f t="shared" si="265"/>
        <v/>
      </c>
      <c r="EZ146" s="110" t="str">
        <f t="shared" si="266"/>
        <v/>
      </c>
      <c r="FA146" s="373" t="str">
        <f>IF(OR($E146="",$G146=""),"",IF(AND('Marks Entry 6th'!BX145="",'Marks Entry 7th'!BX145=""),"",IF(AND($E$3=6),'Marks Entry 6th'!BX145,IF(AND($E$3=7),'Marks Entry 7th'!BX145,""))))</f>
        <v/>
      </c>
      <c r="FB146" s="373" t="str">
        <f>IF(OR($E146="",$G146=""),"",IF(AND('Marks Entry 6th'!BY145="",'Marks Entry 7th'!BY145=""),"",IF(AND($E$3=6),'Marks Entry 6th'!BY145,IF(AND($E$3=7),'Marks Entry 7th'!BY145,""))))</f>
        <v/>
      </c>
      <c r="FC146" s="374" t="str">
        <f t="shared" si="267"/>
        <v/>
      </c>
      <c r="FD146" s="110" t="str">
        <f t="shared" si="268"/>
        <v/>
      </c>
      <c r="FE146" s="373" t="str">
        <f>IF(OR($E146="",$G146=""),"",IF(AND('Marks Entry 6th'!BZ145="",'Marks Entry 7th'!BZ145=""),"",IF(AND($E$3=6),'Marks Entry 6th'!BZ145,IF(AND($E$3=7),'Marks Entry 7th'!BZ145,""))))</f>
        <v/>
      </c>
      <c r="FF146" s="373" t="str">
        <f>IF(OR($E146="",$G146=""),"",IF(AND('Marks Entry 6th'!CA145="",'Marks Entry 7th'!CA145=""),"",IF(AND($E$3=6),'Marks Entry 6th'!CA145,IF(AND($E$3=7),'Marks Entry 7th'!CA145,""))))</f>
        <v/>
      </c>
      <c r="FG146" s="374" t="str">
        <f t="shared" si="269"/>
        <v/>
      </c>
      <c r="FH146" s="110" t="str">
        <f t="shared" si="270"/>
        <v/>
      </c>
      <c r="FI146" s="79" t="str">
        <f t="shared" si="271"/>
        <v/>
      </c>
      <c r="FJ146" s="335" t="str">
        <f t="shared" si="272"/>
        <v/>
      </c>
      <c r="FK146" s="85" t="str">
        <f t="shared" si="273"/>
        <v/>
      </c>
      <c r="FL146" s="226" t="str">
        <f t="shared" si="274"/>
        <v/>
      </c>
      <c r="FM146" s="86" t="str">
        <f t="shared" si="275"/>
        <v/>
      </c>
      <c r="FN146" s="334" t="str">
        <f>IFERROR(IF(B146="NSO","NSO",IF(OR(D146="",G146="",F146=""),"",IF(AND(FJ146&gt;=36,'Master sheet'!$D$11="Hindi"),"कक्षा क्रमोन्नत",IF(AND(FJ146&gt;=36,'Master sheet'!$D$11="English"),"Promoted",IF(AND(FJ146&lt;36,'Master sheet'!$D$11="Hindi"),"पुनः परीक्षा","Re-Exam"))))),"")</f>
        <v/>
      </c>
      <c r="FO146" s="54" t="str">
        <f>IF(OR($E146="",$G146=""),"",IF(AND($E$3=6,'Marks Entry 6th'!CB145=""),"",IF(AND($E$3=7,'Marks Entry 7th'!CB145=""),"",IF(AND($E$3=6),'Marks Entry 6th'!CB145,IF(AND($E$3=7),'Marks Entry 7th'!CB145,"")))))</f>
        <v/>
      </c>
      <c r="FP146" s="54" t="str">
        <f>IF(OR($E146="",$G146=""),"",IF(AND($E$3=6,'Marks Entry 6th'!CC145=""),"",IF(AND($E$3=7,'Marks Entry 7th'!CC145=""),"",IF(AND($E$3=6),'Marks Entry 6th'!CC145,IF(AND($E$3=7),'Marks Entry 7th'!CC145,"")))))</f>
        <v/>
      </c>
      <c r="FQ146" s="55"/>
      <c r="FY146" s="57">
        <f>IF(AND($E$3=6),'Marks Entry 6th'!I145,IF(AND($E$3=7),'Marks Entry 7th'!I145,""))</f>
        <v>0</v>
      </c>
      <c r="FZ146" s="57">
        <f t="shared" si="276"/>
        <v>0</v>
      </c>
    </row>
    <row r="147" spans="1:182" ht="18.95" customHeight="1">
      <c r="A147" s="69">
        <v>140</v>
      </c>
      <c r="B147" s="69" t="str">
        <f>IF(OR(FY147=0,FY147=""),"",IF(AND($E$3=6),'Marks Entry 6th'!I146,IF(AND($E$3=7),'Marks Entry 7th'!I146,"")))</f>
        <v/>
      </c>
      <c r="C147" s="70" t="str">
        <f>IF(OR(B147=0,B147=""),"",IF(AND($E$3=6,'Marks Entry 6th'!B146=""),"",IF(AND($E$3=7,'Marks Entry 7th'!B146=""),"",IF(AND($E$3=6,'Marks Entry 6th'!B146),'Marks Entry 6th'!B146,IF(AND($E$3=7),'Marks Entry 7th'!B146,"")))))</f>
        <v/>
      </c>
      <c r="D147" s="70" t="str">
        <f>IF(OR(B147=0,B147=""),"",IF(AND($E$3=6,'Marks Entry 6th'!C146=""),"",IF(AND($E$3=7,'Marks Entry 7th'!C146=""),"",IF(AND($E$3=6),'Marks Entry 6th'!C146,IF(AND($E$3=7),'Marks Entry 7th'!C146,"")))))</f>
        <v/>
      </c>
      <c r="E147" s="307" t="str">
        <f>IF(OR(B147=0,B147=""),"",IF(AND($E$3=6,'Marks Entry 6th'!E146=""),"",IF(AND($E$3=7,'Marks Entry 7th'!E146=""),"",IF(AND($E$3=6),'Marks Entry 6th'!E146,IF(AND($E$3=7),'Marks Entry 7th'!E146,"")))))</f>
        <v/>
      </c>
      <c r="F147" s="70" t="str">
        <f>IF(OR(B147=0,B147=""),"",IF(AND($E$3=6,'Marks Entry 6th'!D146=""),"",IF(AND($E$3=7,'Marks Entry 7th'!D146=""),"",IF(AND($E$3=6),'Marks Entry 6th'!D146,IF(AND($E$3=7),'Marks Entry 7th'!D146,"")))))</f>
        <v/>
      </c>
      <c r="G147" s="306" t="str">
        <f>IF(OR(B147=0,B147=""),"",IF(AND($E$3=6,'Marks Entry 6th'!F146=""),"",IF(AND($E$3=7,'Marks Entry 7th'!F146=""),"",IF(AND($E$3=6),UPPER('Marks Entry 6th'!F146),IF(AND($E$3=7),UPPER('Marks Entry 7th'!F146),"")))))</f>
        <v/>
      </c>
      <c r="H147" s="306" t="str">
        <f>IF(OR(B147=0,B147=""),"",IF(AND($E$3=6,'Marks Entry 6th'!G146=""),"",IF(AND($E$3=7,'Marks Entry 7th'!G146=""),"",IF(AND($E$3=6),UPPER('Marks Entry 6th'!G146),IF(AND($E$3=7),UPPER('Marks Entry 7th'!G146),"")))))</f>
        <v/>
      </c>
      <c r="I147" s="306" t="str">
        <f>IF(OR(B147=0,B147=""),"",IF(AND($E$3=6,'Marks Entry 6th'!H146=""),"",IF(AND($E$3=7,'Marks Entry 7th'!H146=""),"",IF(AND($E$3=6),UPPER('Marks Entry 6th'!H146),IF(AND($E$3=7),UPPER('Marks Entry 7th'!H146),"")))))</f>
        <v/>
      </c>
      <c r="J147" s="65" t="str">
        <f>IF(OR(B147=0,B147=""),"",IF(AND($E$3=6,'Marks Entry 6th'!J146=""),"",IF(AND($E$3=7,'Marks Entry 7th'!J146=""),"",IF(AND($E$3=6),'Marks Entry 6th'!J146,IF(AND($E$3=7),'Marks Entry 7th'!J146,"")))))</f>
        <v/>
      </c>
      <c r="K147" s="65" t="str">
        <f>IF(OR(B147=0,B147=""),"",IF(AND($E$3=6,'Marks Entry 6th'!K146=""),"",IF(AND($E$3=7,'Marks Entry 7th'!K146=""),"",IF(AND($E$3=6),'Marks Entry 6th'!K146,IF(AND($E$3=7),'Marks Entry 7th'!K146,"")))))</f>
        <v/>
      </c>
      <c r="L147" s="121" t="str">
        <f>IF(OR($E147="",$G147=""),"",IF(AND($E$3=6),'Marks Entry 6th'!L146,IF(AND($E$3=7),'Marks Entry 7th'!L146,"")))</f>
        <v/>
      </c>
      <c r="M147" s="121" t="str">
        <f>IF(OR($E147="",$G147=""),"",IF(AND($E$3=6),'Marks Entry 6th'!M146,IF(AND($E$3=7),'Marks Entry 7th'!M146,"")))</f>
        <v/>
      </c>
      <c r="N147" s="121" t="str">
        <f>IF(OR($E147="",$G147=""),"",IF(AND($E$3=6),'Marks Entry 6th'!N146,IF(AND($E$3=7),'Marks Entry 7th'!N146,"")))</f>
        <v/>
      </c>
      <c r="O147" s="121" t="str">
        <f>IF(OR($E147="",$G147=""),"",IF(AND($E$3=6),'Marks Entry 6th'!O146,IF(AND($E$3=7),'Marks Entry 7th'!O146,"")))</f>
        <v/>
      </c>
      <c r="P147" s="63" t="str">
        <f t="shared" si="186"/>
        <v/>
      </c>
      <c r="Q147" s="121" t="str">
        <f>IF(OR($E147="",$G147=""),"",IF(AND($E$3=6),'Marks Entry 6th'!P146,IF(AND($E$3=7),'Marks Entry 7th'!P146,"")))</f>
        <v/>
      </c>
      <c r="R147" s="121" t="str">
        <f>IF(OR($E147="",$G147=""),"",IF(AND($E$3=6),'Marks Entry 6th'!Q146,IF(AND($E$3=7),'Marks Entry 7th'!Q146,"")))</f>
        <v/>
      </c>
      <c r="S147" s="66" t="str">
        <f t="shared" si="187"/>
        <v/>
      </c>
      <c r="T147" s="63">
        <f t="shared" si="188"/>
        <v>0</v>
      </c>
      <c r="U147" s="68" t="str">
        <f>IF(OR($E147="",$G147=""),"",IF(AND($E$3=6),'Marks Entry 6th'!R146,IF(AND($E$3=7),'Marks Entry 7th'!R146,"")))</f>
        <v/>
      </c>
      <c r="V147" s="68" t="str">
        <f>IF(OR($E147="",$G147=""),"",IF(AND($E$3=6),'Marks Entry 6th'!S146,IF(AND($E$3=7),'Marks Entry 7th'!S146,"")))</f>
        <v/>
      </c>
      <c r="W147" s="67" t="str">
        <f t="shared" si="189"/>
        <v/>
      </c>
      <c r="X147" s="63" t="str">
        <f t="shared" si="190"/>
        <v/>
      </c>
      <c r="Y147" s="109">
        <f t="shared" si="191"/>
        <v>0</v>
      </c>
      <c r="Z147" s="109" t="str">
        <f t="shared" si="192"/>
        <v/>
      </c>
      <c r="AA147" s="109" t="str">
        <f t="shared" si="193"/>
        <v/>
      </c>
      <c r="AB147" s="109" t="str">
        <f t="shared" si="194"/>
        <v/>
      </c>
      <c r="AC147" s="109" t="str">
        <f t="shared" si="195"/>
        <v/>
      </c>
      <c r="AD147" s="111" t="str">
        <f t="shared" si="196"/>
        <v/>
      </c>
      <c r="AE147" s="121" t="str">
        <f>IF(OR($E147="",$G147=""),"",IF(AND($E$3=6),'Marks Entry 6th'!T146,IF(AND($E$3=7),'Marks Entry 7th'!T146,"")))</f>
        <v/>
      </c>
      <c r="AF147" s="121" t="str">
        <f>IF(OR($E147="",$G147=""),"",IF(AND($E$3=6),'Marks Entry 6th'!U146,IF(AND($E$3=7),'Marks Entry 7th'!U146,"")))</f>
        <v/>
      </c>
      <c r="AG147" s="121" t="str">
        <f>IF(OR($E147="",$G147=""),"",IF(AND($E$3=6),'Marks Entry 6th'!V146,IF(AND($E$3=7),'Marks Entry 7th'!V146,"")))</f>
        <v/>
      </c>
      <c r="AH147" s="121" t="str">
        <f>IF(OR($E147="",$G147=""),"",IF(AND($E$3=6),'Marks Entry 6th'!W146,IF(AND($E$3=7),'Marks Entry 7th'!W146,"")))</f>
        <v/>
      </c>
      <c r="AI147" s="63" t="str">
        <f t="shared" si="197"/>
        <v/>
      </c>
      <c r="AJ147" s="121" t="str">
        <f>IF(OR($E147="",$G147=""),"",IF(AND($E$3=6),'Marks Entry 6th'!X146,IF(AND($E$3=7),'Marks Entry 7th'!X146,"")))</f>
        <v/>
      </c>
      <c r="AK147" s="121" t="str">
        <f>IF(OR($E147="",$G147=""),"",IF(AND($E$3=6),'Marks Entry 6th'!Y146,IF(AND($E$3=7),'Marks Entry 7th'!Y146,"")))</f>
        <v/>
      </c>
      <c r="AL147" s="66" t="str">
        <f t="shared" si="198"/>
        <v/>
      </c>
      <c r="AM147" s="63">
        <f t="shared" si="199"/>
        <v>0</v>
      </c>
      <c r="AN147" s="68" t="str">
        <f>IF(OR($E147="",$G147=""),"",IF(AND($E$3=6),'Marks Entry 6th'!Z146,IF(AND($E$3=7),'Marks Entry 7th'!Z146,"")))</f>
        <v/>
      </c>
      <c r="AO147" s="68" t="str">
        <f>IF(OR($E147="",$G147=""),"",IF(AND($E$3=6),'Marks Entry 6th'!AA146,IF(AND($E$3=7),'Marks Entry 7th'!AA146,"")))</f>
        <v/>
      </c>
      <c r="AP147" s="66" t="str">
        <f t="shared" si="200"/>
        <v/>
      </c>
      <c r="AQ147" s="63" t="str">
        <f t="shared" si="201"/>
        <v/>
      </c>
      <c r="AR147" s="109">
        <f t="shared" si="202"/>
        <v>0</v>
      </c>
      <c r="AS147" s="109" t="str">
        <f t="shared" si="203"/>
        <v/>
      </c>
      <c r="AT147" s="109" t="str">
        <f t="shared" si="204"/>
        <v/>
      </c>
      <c r="AU147" s="109" t="str">
        <f t="shared" si="205"/>
        <v/>
      </c>
      <c r="AV147" s="109" t="str">
        <f t="shared" si="206"/>
        <v/>
      </c>
      <c r="AW147" s="111" t="str">
        <f t="shared" si="207"/>
        <v/>
      </c>
      <c r="AX147" s="314" t="str">
        <f>IF(OR($E147="",$G147=""),"",IF(AND($E$3=6),'Marks Entry 6th'!AB146,IF(AND($E$3=7),'Marks Entry 7th'!AB146,"")))</f>
        <v/>
      </c>
      <c r="AY147" s="121" t="str">
        <f>IF(OR($E147="",$G147=""),"",IF(AND($E$3=6),'Marks Entry 6th'!AC146,IF(AND($E$3=7),'Marks Entry 7th'!AC146,"")))</f>
        <v/>
      </c>
      <c r="AZ147" s="121" t="str">
        <f>IF(OR($E147="",$G147=""),"",IF(AND($E$3=6),'Marks Entry 6th'!AD146,IF(AND($E$3=7),'Marks Entry 7th'!AD146,"")))</f>
        <v/>
      </c>
      <c r="BA147" s="121" t="str">
        <f>IF(OR($E147="",$G147=""),"",IF(AND($E$3=6),'Marks Entry 6th'!AE146,IF(AND($E$3=7),'Marks Entry 7th'!AE146,"")))</f>
        <v/>
      </c>
      <c r="BB147" s="121" t="str">
        <f>IF(OR($E147="",$G147=""),"",IF(AND($E$3=6),'Marks Entry 6th'!AF146,IF(AND($E$3=7),'Marks Entry 7th'!AF146,"")))</f>
        <v/>
      </c>
      <c r="BC147" s="63" t="str">
        <f t="shared" si="208"/>
        <v/>
      </c>
      <c r="BD147" s="121" t="str">
        <f>IF(OR($E147="",$G147=""),"",IF(AND($E$3=6),'Marks Entry 6th'!AG146,IF(AND($E$3=7),'Marks Entry 7th'!AG146,"")))</f>
        <v/>
      </c>
      <c r="BE147" s="121" t="str">
        <f>IF(OR($E147="",$G147=""),"",IF(AND($E$3=6),'Marks Entry 6th'!AH146,IF(AND($E$3=7),'Marks Entry 7th'!AH146,"")))</f>
        <v/>
      </c>
      <c r="BF147" s="66" t="str">
        <f t="shared" si="209"/>
        <v/>
      </c>
      <c r="BG147" s="63">
        <f t="shared" si="210"/>
        <v>0</v>
      </c>
      <c r="BH147" s="68" t="str">
        <f>IF(OR($E147="",$G147=""),"",IF(AND($E$3=6),'Marks Entry 6th'!AI146,IF(AND($E$3=7),'Marks Entry 7th'!AI146,"")))</f>
        <v/>
      </c>
      <c r="BI147" s="68" t="str">
        <f>IF(OR($E147="",$G147=""),"",IF(AND($E$3=6),'Marks Entry 6th'!AJ146,IF(AND($E$3=7),'Marks Entry 7th'!AJ146,"")))</f>
        <v/>
      </c>
      <c r="BJ147" s="66" t="str">
        <f t="shared" si="211"/>
        <v/>
      </c>
      <c r="BK147" s="63" t="str">
        <f t="shared" si="212"/>
        <v/>
      </c>
      <c r="BL147" s="109">
        <f t="shared" si="213"/>
        <v>0</v>
      </c>
      <c r="BM147" s="109" t="str">
        <f t="shared" si="214"/>
        <v/>
      </c>
      <c r="BN147" s="109" t="str">
        <f t="shared" si="215"/>
        <v/>
      </c>
      <c r="BO147" s="109" t="str">
        <f t="shared" si="216"/>
        <v/>
      </c>
      <c r="BP147" s="109" t="str">
        <f t="shared" si="217"/>
        <v/>
      </c>
      <c r="BQ147" s="111" t="str">
        <f t="shared" si="218"/>
        <v/>
      </c>
      <c r="BR147" s="121" t="str">
        <f>IF(OR($E147="",$G147=""),"",IF(AND($E$3=6),'Marks Entry 6th'!AK146,IF(AND($E$3=7),'Marks Entry 7th'!AK146,"")))</f>
        <v/>
      </c>
      <c r="BS147" s="121" t="str">
        <f>IF(OR($E147="",$G147=""),"",IF(AND($E$3=6),'Marks Entry 6th'!AL146,IF(AND($E$3=7),'Marks Entry 7th'!AL146,"")))</f>
        <v/>
      </c>
      <c r="BT147" s="121" t="str">
        <f>IF(OR($E147="",$G147=""),"",IF(AND($E$3=6),'Marks Entry 6th'!AM146,IF(AND($E$3=7),'Marks Entry 7th'!AM146,"")))</f>
        <v/>
      </c>
      <c r="BU147" s="121" t="str">
        <f>IF(OR($E147="",$G147=""),"",IF(AND($E$3=6),'Marks Entry 6th'!AN146,IF(AND($E$3=7),'Marks Entry 7th'!AN146,"")))</f>
        <v/>
      </c>
      <c r="BV147" s="63" t="str">
        <f t="shared" si="219"/>
        <v/>
      </c>
      <c r="BW147" s="121" t="str">
        <f>IF(OR($E147="",$G147=""),"",IF(AND($E$3=6),'Marks Entry 6th'!AO146,IF(AND($E$3=7),'Marks Entry 7th'!AO146,"")))</f>
        <v/>
      </c>
      <c r="BX147" s="121" t="str">
        <f>IF(OR($E147="",$G147=""),"",IF(AND($E$3=6),'Marks Entry 6th'!AP146,IF(AND($E$3=7),'Marks Entry 7th'!AP146,"")))</f>
        <v/>
      </c>
      <c r="BY147" s="66" t="str">
        <f t="shared" si="220"/>
        <v/>
      </c>
      <c r="BZ147" s="63">
        <f t="shared" si="221"/>
        <v>0</v>
      </c>
      <c r="CA147" s="68" t="str">
        <f>IF(OR($E147="",$G147=""),"",IF(AND($E$3=6),'Marks Entry 6th'!AQ146,IF(AND($E$3=7),'Marks Entry 7th'!AQ146,"")))</f>
        <v/>
      </c>
      <c r="CB147" s="68" t="str">
        <f>IF(OR($E147="",$G147=""),"",IF(AND($E$3=6),'Marks Entry 6th'!AR146,IF(AND($E$3=7),'Marks Entry 7th'!AR146,"")))</f>
        <v/>
      </c>
      <c r="CC147" s="66" t="str">
        <f t="shared" si="222"/>
        <v/>
      </c>
      <c r="CD147" s="63" t="str">
        <f t="shared" si="223"/>
        <v/>
      </c>
      <c r="CE147" s="109">
        <f t="shared" si="224"/>
        <v>0</v>
      </c>
      <c r="CF147" s="109" t="str">
        <f t="shared" si="225"/>
        <v/>
      </c>
      <c r="CG147" s="109" t="str">
        <f t="shared" si="226"/>
        <v/>
      </c>
      <c r="CH147" s="109" t="str">
        <f t="shared" si="227"/>
        <v/>
      </c>
      <c r="CI147" s="109" t="str">
        <f t="shared" si="228"/>
        <v/>
      </c>
      <c r="CJ147" s="111" t="str">
        <f t="shared" si="229"/>
        <v/>
      </c>
      <c r="CK147" s="121" t="str">
        <f>IF(OR($E147="",$G147=""),"",IF(AND($E$3=6),'Marks Entry 6th'!AS146,IF(AND($E$3=7),'Marks Entry 7th'!AS146,"")))</f>
        <v/>
      </c>
      <c r="CL147" s="121" t="str">
        <f>IF(OR($E147="",$G147=""),"",IF(AND($E$3=6),'Marks Entry 6th'!AT146,IF(AND($E$3=7),'Marks Entry 7th'!AT146,"")))</f>
        <v/>
      </c>
      <c r="CM147" s="121" t="str">
        <f>IF(OR($E147="",$G147=""),"",IF(AND($E$3=6),'Marks Entry 6th'!AU146,IF(AND($E$3=7),'Marks Entry 7th'!AU146,"")))</f>
        <v/>
      </c>
      <c r="CN147" s="121" t="str">
        <f>IF(OR($E147="",$G147=""),"",IF(AND($E$3=6),'Marks Entry 6th'!AV146,IF(AND($E$3=7),'Marks Entry 7th'!AV146,"")))</f>
        <v/>
      </c>
      <c r="CO147" s="63" t="str">
        <f t="shared" si="230"/>
        <v/>
      </c>
      <c r="CP147" s="121" t="str">
        <f>IF(OR($E147="",$G147=""),"",IF(AND($E$3=6),'Marks Entry 6th'!AW146,IF(AND($E$3=7),'Marks Entry 7th'!AW146,"")))</f>
        <v/>
      </c>
      <c r="CQ147" s="121" t="str">
        <f>IF(OR($E147="",$G147=""),"",IF(AND($E$3=6),'Marks Entry 6th'!AX146,IF(AND($E$3=7),'Marks Entry 7th'!AX146,"")))</f>
        <v/>
      </c>
      <c r="CR147" s="66" t="str">
        <f t="shared" si="231"/>
        <v/>
      </c>
      <c r="CS147" s="63">
        <f t="shared" si="232"/>
        <v>0</v>
      </c>
      <c r="CT147" s="68" t="str">
        <f>IF(OR($E147="",$G147=""),"",IF(AND($E$3=6),'Marks Entry 6th'!AY146,IF(AND($E$3=7),'Marks Entry 7th'!AY146,"")))</f>
        <v/>
      </c>
      <c r="CU147" s="68" t="str">
        <f>IF(OR($E147="",$G147=""),"",IF(AND($E$3=6),'Marks Entry 6th'!AZ146,IF(AND($E$3=7),'Marks Entry 7th'!AZ146,"")))</f>
        <v/>
      </c>
      <c r="CV147" s="66" t="str">
        <f t="shared" si="233"/>
        <v/>
      </c>
      <c r="CW147" s="63" t="str">
        <f t="shared" si="234"/>
        <v/>
      </c>
      <c r="CX147" s="109">
        <f t="shared" si="235"/>
        <v>0</v>
      </c>
      <c r="CY147" s="109" t="str">
        <f t="shared" si="236"/>
        <v/>
      </c>
      <c r="CZ147" s="109" t="str">
        <f t="shared" si="237"/>
        <v/>
      </c>
      <c r="DA147" s="109" t="str">
        <f t="shared" si="238"/>
        <v/>
      </c>
      <c r="DB147" s="109" t="str">
        <f t="shared" si="239"/>
        <v/>
      </c>
      <c r="DC147" s="111" t="str">
        <f t="shared" si="240"/>
        <v/>
      </c>
      <c r="DD147" s="121" t="str">
        <f>IF(OR($E147="",$G147=""),"",IF(AND($E$3=6),'Marks Entry 6th'!BA146,IF(AND($E$3=7),'Marks Entry 7th'!BA146,"")))</f>
        <v/>
      </c>
      <c r="DE147" s="121" t="str">
        <f>IF(OR($E147="",$G147=""),"",IF(AND($E$3=6),'Marks Entry 6th'!BB146,IF(AND($E$3=7),'Marks Entry 7th'!BB146,"")))</f>
        <v/>
      </c>
      <c r="DF147" s="121" t="str">
        <f>IF(OR($E147="",$G147=""),"",IF(AND($E$3=6),'Marks Entry 6th'!BC146,IF(AND($E$3=7),'Marks Entry 7th'!BC146,"")))</f>
        <v/>
      </c>
      <c r="DG147" s="121" t="str">
        <f>IF(OR($E147="",$G147=""),"",IF(AND($E$3=6),'Marks Entry 6th'!BD146,IF(AND($E$3=7),'Marks Entry 7th'!BD146,"")))</f>
        <v/>
      </c>
      <c r="DH147" s="63" t="str">
        <f t="shared" si="241"/>
        <v/>
      </c>
      <c r="DI147" s="121" t="str">
        <f>IF(OR($E147="",$G147=""),"",IF(AND($E$3=6),'Marks Entry 6th'!BE146,IF(AND($E$3=7),'Marks Entry 7th'!BE146,"")))</f>
        <v/>
      </c>
      <c r="DJ147" s="121" t="str">
        <f>IF(OR($E147="",$G147=""),"",IF(AND($E$3=6),'Marks Entry 6th'!BF146,IF(AND($E$3=7),'Marks Entry 7th'!BF146,"")))</f>
        <v/>
      </c>
      <c r="DK147" s="66" t="str">
        <f t="shared" si="242"/>
        <v/>
      </c>
      <c r="DL147" s="63">
        <f t="shared" si="243"/>
        <v>0</v>
      </c>
      <c r="DM147" s="68" t="str">
        <f>IF(OR($E147="",$G147=""),"",IF(AND($E$3=6),'Marks Entry 6th'!BG146,IF(AND($E$3=7),'Marks Entry 7th'!BG146,"")))</f>
        <v/>
      </c>
      <c r="DN147" s="68" t="str">
        <f>IF(OR($E147="",$G147=""),"",IF(AND($E$3=6),'Marks Entry 6th'!BH146,IF(AND($E$3=7),'Marks Entry 7th'!BH146,"")))</f>
        <v/>
      </c>
      <c r="DO147" s="66" t="str">
        <f t="shared" si="244"/>
        <v/>
      </c>
      <c r="DP147" s="63" t="str">
        <f t="shared" si="245"/>
        <v/>
      </c>
      <c r="DQ147" s="109">
        <f t="shared" si="246"/>
        <v>0</v>
      </c>
      <c r="DR147" s="109" t="str">
        <f t="shared" si="247"/>
        <v/>
      </c>
      <c r="DS147" s="109" t="str">
        <f t="shared" si="248"/>
        <v/>
      </c>
      <c r="DT147" s="109" t="str">
        <f t="shared" si="249"/>
        <v/>
      </c>
      <c r="DU147" s="109" t="str">
        <f t="shared" si="250"/>
        <v/>
      </c>
      <c r="DV147" s="111" t="str">
        <f t="shared" si="251"/>
        <v/>
      </c>
      <c r="DW147" s="53" t="str">
        <f>IF(OR($E147="",$G147=""),"",IF(AND($E$3=6),'Marks Entry 6th'!BI146,IF(AND($E$3=7),'Marks Entry 7th'!BI146,"")))</f>
        <v/>
      </c>
      <c r="DX147" s="53" t="str">
        <f>IF(OR($E147="",$G147=""),"",IF(AND($E$3=6),'Marks Entry 6th'!BJ146,IF(AND($E$3=7),'Marks Entry 7th'!BJ146,"")))</f>
        <v/>
      </c>
      <c r="DY147" s="53" t="str">
        <f>IF(OR($E147="",$G147=""),"",IF(AND($E$3=6),'Marks Entry 6th'!BK146,IF(AND($E$3=7),'Marks Entry 7th'!BK146,"")))</f>
        <v/>
      </c>
      <c r="DZ147" s="53" t="str">
        <f>IF(OR($E147="",$G147=""),"",IF(AND($E$3=6),'Marks Entry 6th'!BL146,IF(AND($E$3=7),'Marks Entry 7th'!BL146,"")))</f>
        <v/>
      </c>
      <c r="EA147" s="53" t="str">
        <f>IF(OR($E147="",$G147=""),"",IF(AND($E$3=6),'Marks Entry 6th'!BM146,IF(AND($E$3=7),'Marks Entry 7th'!BM146,"")))</f>
        <v/>
      </c>
      <c r="EB147" s="122" t="str">
        <f t="shared" si="252"/>
        <v/>
      </c>
      <c r="EC147" s="123">
        <f t="shared" si="253"/>
        <v>0</v>
      </c>
      <c r="ED147" s="123" t="str">
        <f t="shared" si="254"/>
        <v/>
      </c>
      <c r="EE147" s="123" t="str">
        <f t="shared" si="255"/>
        <v/>
      </c>
      <c r="EF147" s="110" t="str">
        <f t="shared" si="256"/>
        <v/>
      </c>
      <c r="EG147" s="53" t="str">
        <f>IF(OR($E147="",$G147=""),"",IF(AND($E$3=6),'Marks Entry 6th'!BN146,IF(AND($E$3=7),'Marks Entry 7th'!BN146,"")))</f>
        <v/>
      </c>
      <c r="EH147" s="53" t="str">
        <f>IF(OR($E147="",$G147=""),"",IF(AND($E$3=6),'Marks Entry 6th'!BO146,IF(AND($E$3=7),'Marks Entry 7th'!BO146,"")))</f>
        <v/>
      </c>
      <c r="EI147" s="53" t="str">
        <f>IF(OR($E147="",$G147=""),"",IF(AND($E$3=6),'Marks Entry 6th'!BP146,IF(AND($E$3=7),'Marks Entry 7th'!BP146,"")))</f>
        <v/>
      </c>
      <c r="EJ147" s="53" t="str">
        <f>IF(OR($E147="",$G147=""),"",IF(AND($E$3=6),'Marks Entry 6th'!BQ146,IF(AND($E$3=7),'Marks Entry 7th'!BQ146,"")))</f>
        <v/>
      </c>
      <c r="EK147" s="53" t="str">
        <f>IF(OR($E147="",$G147=""),"",IF(AND($E$3=6),'Marks Entry 6th'!BR146,IF(AND($E$3=7),'Marks Entry 7th'!BR146,"")))</f>
        <v/>
      </c>
      <c r="EL147" s="122" t="str">
        <f t="shared" si="257"/>
        <v/>
      </c>
      <c r="EM147" s="123">
        <f t="shared" si="258"/>
        <v>0</v>
      </c>
      <c r="EN147" s="123" t="str">
        <f t="shared" si="259"/>
        <v/>
      </c>
      <c r="EO147" s="123" t="str">
        <f t="shared" si="260"/>
        <v/>
      </c>
      <c r="EP147" s="110" t="str">
        <f t="shared" si="261"/>
        <v/>
      </c>
      <c r="EQ147" s="53" t="str">
        <f>IF(OR($E147="",$G147=""),"",IF(AND($E$3=6),'Marks Entry 6th'!BS146,IF(AND($E$3=7),'Marks Entry 7th'!BS146,"")))</f>
        <v/>
      </c>
      <c r="ER147" s="53" t="str">
        <f>IF(OR($E147="",$G147=""),"",IF(AND($E$3=6),'Marks Entry 6th'!BT146,IF(AND($E$3=7),'Marks Entry 7th'!BT146,"")))</f>
        <v/>
      </c>
      <c r="ES147" s="53" t="str">
        <f>IF(OR($E147="",$G147=""),"",IF(AND($E$3=6),'Marks Entry 6th'!BU146,IF(AND($E$3=7),'Marks Entry 7th'!BU146,"")))</f>
        <v/>
      </c>
      <c r="ET147" s="53" t="str">
        <f>IF(OR($E147="",$G147=""),"",IF(AND($E$3=6),'Marks Entry 6th'!BV146,IF(AND($E$3=7),'Marks Entry 7th'!BV146,"")))</f>
        <v/>
      </c>
      <c r="EU147" s="53" t="str">
        <f>IF(OR($E147="",$G147=""),"",IF(AND($E$3=6),'Marks Entry 6th'!BW146,IF(AND($E$3=7),'Marks Entry 7th'!BW146,"")))</f>
        <v/>
      </c>
      <c r="EV147" s="122" t="str">
        <f t="shared" si="262"/>
        <v/>
      </c>
      <c r="EW147" s="123">
        <f t="shared" si="263"/>
        <v>0</v>
      </c>
      <c r="EX147" s="123" t="str">
        <f t="shared" si="264"/>
        <v/>
      </c>
      <c r="EY147" s="123" t="str">
        <f t="shared" si="265"/>
        <v/>
      </c>
      <c r="EZ147" s="110" t="str">
        <f t="shared" si="266"/>
        <v/>
      </c>
      <c r="FA147" s="373" t="str">
        <f>IF(OR($E147="",$G147=""),"",IF(AND('Marks Entry 6th'!BX146="",'Marks Entry 7th'!BX146=""),"",IF(AND($E$3=6),'Marks Entry 6th'!BX146,IF(AND($E$3=7),'Marks Entry 7th'!BX146,""))))</f>
        <v/>
      </c>
      <c r="FB147" s="373" t="str">
        <f>IF(OR($E147="",$G147=""),"",IF(AND('Marks Entry 6th'!BY146="",'Marks Entry 7th'!BY146=""),"",IF(AND($E$3=6),'Marks Entry 6th'!BY146,IF(AND($E$3=7),'Marks Entry 7th'!BY146,""))))</f>
        <v/>
      </c>
      <c r="FC147" s="374" t="str">
        <f t="shared" si="267"/>
        <v/>
      </c>
      <c r="FD147" s="110" t="str">
        <f t="shared" si="268"/>
        <v/>
      </c>
      <c r="FE147" s="373" t="str">
        <f>IF(OR($E147="",$G147=""),"",IF(AND('Marks Entry 6th'!BZ146="",'Marks Entry 7th'!BZ146=""),"",IF(AND($E$3=6),'Marks Entry 6th'!BZ146,IF(AND($E$3=7),'Marks Entry 7th'!BZ146,""))))</f>
        <v/>
      </c>
      <c r="FF147" s="373" t="str">
        <f>IF(OR($E147="",$G147=""),"",IF(AND('Marks Entry 6th'!CA146="",'Marks Entry 7th'!CA146=""),"",IF(AND($E$3=6),'Marks Entry 6th'!CA146,IF(AND($E$3=7),'Marks Entry 7th'!CA146,""))))</f>
        <v/>
      </c>
      <c r="FG147" s="374" t="str">
        <f t="shared" si="269"/>
        <v/>
      </c>
      <c r="FH147" s="110" t="str">
        <f t="shared" si="270"/>
        <v/>
      </c>
      <c r="FI147" s="79" t="str">
        <f t="shared" si="271"/>
        <v/>
      </c>
      <c r="FJ147" s="335" t="str">
        <f t="shared" si="272"/>
        <v/>
      </c>
      <c r="FK147" s="85" t="str">
        <f t="shared" si="273"/>
        <v/>
      </c>
      <c r="FL147" s="226" t="str">
        <f t="shared" si="274"/>
        <v/>
      </c>
      <c r="FM147" s="86" t="str">
        <f t="shared" si="275"/>
        <v/>
      </c>
      <c r="FN147" s="334" t="str">
        <f>IFERROR(IF(B147="NSO","NSO",IF(OR(D147="",G147="",F147=""),"",IF(AND(FJ147&gt;=36,'Master sheet'!$D$11="Hindi"),"कक्षा क्रमोन्नत",IF(AND(FJ147&gt;=36,'Master sheet'!$D$11="English"),"Promoted",IF(AND(FJ147&lt;36,'Master sheet'!$D$11="Hindi"),"पुनः परीक्षा","Re-Exam"))))),"")</f>
        <v/>
      </c>
      <c r="FO147" s="54" t="str">
        <f>IF(OR($E147="",$G147=""),"",IF(AND($E$3=6,'Marks Entry 6th'!CB146=""),"",IF(AND($E$3=7,'Marks Entry 7th'!CB146=""),"",IF(AND($E$3=6),'Marks Entry 6th'!CB146,IF(AND($E$3=7),'Marks Entry 7th'!CB146,"")))))</f>
        <v/>
      </c>
      <c r="FP147" s="54" t="str">
        <f>IF(OR($E147="",$G147=""),"",IF(AND($E$3=6,'Marks Entry 6th'!CC146=""),"",IF(AND($E$3=7,'Marks Entry 7th'!CC146=""),"",IF(AND($E$3=6),'Marks Entry 6th'!CC146,IF(AND($E$3=7),'Marks Entry 7th'!CC146,"")))))</f>
        <v/>
      </c>
      <c r="FQ147" s="55"/>
      <c r="FY147" s="57">
        <f>IF(AND($E$3=6),'Marks Entry 6th'!I146,IF(AND($E$3=7),'Marks Entry 7th'!I146,""))</f>
        <v>0</v>
      </c>
      <c r="FZ147" s="57">
        <f t="shared" si="276"/>
        <v>0</v>
      </c>
    </row>
    <row r="148" spans="1:182" ht="18.95" customHeight="1">
      <c r="A148" s="69">
        <v>141</v>
      </c>
      <c r="B148" s="69" t="str">
        <f>IF(OR(FY148=0,FY148=""),"",IF(AND($E$3=6),'Marks Entry 6th'!I147,IF(AND($E$3=7),'Marks Entry 7th'!I147,"")))</f>
        <v/>
      </c>
      <c r="C148" s="70" t="str">
        <f>IF(OR(B148=0,B148=""),"",IF(AND($E$3=6,'Marks Entry 6th'!B147=""),"",IF(AND($E$3=7,'Marks Entry 7th'!B147=""),"",IF(AND($E$3=6,'Marks Entry 6th'!B147),'Marks Entry 6th'!B147,IF(AND($E$3=7),'Marks Entry 7th'!B147,"")))))</f>
        <v/>
      </c>
      <c r="D148" s="70" t="str">
        <f>IF(OR(B148=0,B148=""),"",IF(AND($E$3=6,'Marks Entry 6th'!C147=""),"",IF(AND($E$3=7,'Marks Entry 7th'!C147=""),"",IF(AND($E$3=6),'Marks Entry 6th'!C147,IF(AND($E$3=7),'Marks Entry 7th'!C147,"")))))</f>
        <v/>
      </c>
      <c r="E148" s="307" t="str">
        <f>IF(OR(B148=0,B148=""),"",IF(AND($E$3=6,'Marks Entry 6th'!E147=""),"",IF(AND($E$3=7,'Marks Entry 7th'!E147=""),"",IF(AND($E$3=6),'Marks Entry 6th'!E147,IF(AND($E$3=7),'Marks Entry 7th'!E147,"")))))</f>
        <v/>
      </c>
      <c r="F148" s="70" t="str">
        <f>IF(OR(B148=0,B148=""),"",IF(AND($E$3=6,'Marks Entry 6th'!D147=""),"",IF(AND($E$3=7,'Marks Entry 7th'!D147=""),"",IF(AND($E$3=6),'Marks Entry 6th'!D147,IF(AND($E$3=7),'Marks Entry 7th'!D147,"")))))</f>
        <v/>
      </c>
      <c r="G148" s="306" t="str">
        <f>IF(OR(B148=0,B148=""),"",IF(AND($E$3=6,'Marks Entry 6th'!F147=""),"",IF(AND($E$3=7,'Marks Entry 7th'!F147=""),"",IF(AND($E$3=6),UPPER('Marks Entry 6th'!F147),IF(AND($E$3=7),UPPER('Marks Entry 7th'!F147),"")))))</f>
        <v/>
      </c>
      <c r="H148" s="306" t="str">
        <f>IF(OR(B148=0,B148=""),"",IF(AND($E$3=6,'Marks Entry 6th'!G147=""),"",IF(AND($E$3=7,'Marks Entry 7th'!G147=""),"",IF(AND($E$3=6),UPPER('Marks Entry 6th'!G147),IF(AND($E$3=7),UPPER('Marks Entry 7th'!G147),"")))))</f>
        <v/>
      </c>
      <c r="I148" s="306" t="str">
        <f>IF(OR(B148=0,B148=""),"",IF(AND($E$3=6,'Marks Entry 6th'!H147=""),"",IF(AND($E$3=7,'Marks Entry 7th'!H147=""),"",IF(AND($E$3=6),UPPER('Marks Entry 6th'!H147),IF(AND($E$3=7),UPPER('Marks Entry 7th'!H147),"")))))</f>
        <v/>
      </c>
      <c r="J148" s="65" t="str">
        <f>IF(OR(B148=0,B148=""),"",IF(AND($E$3=6,'Marks Entry 6th'!J147=""),"",IF(AND($E$3=7,'Marks Entry 7th'!J147=""),"",IF(AND($E$3=6),'Marks Entry 6th'!J147,IF(AND($E$3=7),'Marks Entry 7th'!J147,"")))))</f>
        <v/>
      </c>
      <c r="K148" s="65" t="str">
        <f>IF(OR(B148=0,B148=""),"",IF(AND($E$3=6,'Marks Entry 6th'!K147=""),"",IF(AND($E$3=7,'Marks Entry 7th'!K147=""),"",IF(AND($E$3=6),'Marks Entry 6th'!K147,IF(AND($E$3=7),'Marks Entry 7th'!K147,"")))))</f>
        <v/>
      </c>
      <c r="L148" s="121" t="str">
        <f>IF(OR($E148="",$G148=""),"",IF(AND($E$3=6),'Marks Entry 6th'!L147,IF(AND($E$3=7),'Marks Entry 7th'!L147,"")))</f>
        <v/>
      </c>
      <c r="M148" s="121" t="str">
        <f>IF(OR($E148="",$G148=""),"",IF(AND($E$3=6),'Marks Entry 6th'!M147,IF(AND($E$3=7),'Marks Entry 7th'!M147,"")))</f>
        <v/>
      </c>
      <c r="N148" s="121" t="str">
        <f>IF(OR($E148="",$G148=""),"",IF(AND($E$3=6),'Marks Entry 6th'!N147,IF(AND($E$3=7),'Marks Entry 7th'!N147,"")))</f>
        <v/>
      </c>
      <c r="O148" s="121" t="str">
        <f>IF(OR($E148="",$G148=""),"",IF(AND($E$3=6),'Marks Entry 6th'!O147,IF(AND($E$3=7),'Marks Entry 7th'!O147,"")))</f>
        <v/>
      </c>
      <c r="P148" s="63" t="str">
        <f t="shared" si="186"/>
        <v/>
      </c>
      <c r="Q148" s="121" t="str">
        <f>IF(OR($E148="",$G148=""),"",IF(AND($E$3=6),'Marks Entry 6th'!P147,IF(AND($E$3=7),'Marks Entry 7th'!P147,"")))</f>
        <v/>
      </c>
      <c r="R148" s="121" t="str">
        <f>IF(OR($E148="",$G148=""),"",IF(AND($E$3=6),'Marks Entry 6th'!Q147,IF(AND($E$3=7),'Marks Entry 7th'!Q147,"")))</f>
        <v/>
      </c>
      <c r="S148" s="66" t="str">
        <f t="shared" si="187"/>
        <v/>
      </c>
      <c r="T148" s="63">
        <f t="shared" si="188"/>
        <v>0</v>
      </c>
      <c r="U148" s="68" t="str">
        <f>IF(OR($E148="",$G148=""),"",IF(AND($E$3=6),'Marks Entry 6th'!R147,IF(AND($E$3=7),'Marks Entry 7th'!R147,"")))</f>
        <v/>
      </c>
      <c r="V148" s="68" t="str">
        <f>IF(OR($E148="",$G148=""),"",IF(AND($E$3=6),'Marks Entry 6th'!S147,IF(AND($E$3=7),'Marks Entry 7th'!S147,"")))</f>
        <v/>
      </c>
      <c r="W148" s="67" t="str">
        <f t="shared" si="189"/>
        <v/>
      </c>
      <c r="X148" s="63" t="str">
        <f t="shared" si="190"/>
        <v/>
      </c>
      <c r="Y148" s="109">
        <f t="shared" si="191"/>
        <v>0</v>
      </c>
      <c r="Z148" s="109" t="str">
        <f t="shared" si="192"/>
        <v/>
      </c>
      <c r="AA148" s="109" t="str">
        <f t="shared" si="193"/>
        <v/>
      </c>
      <c r="AB148" s="109" t="str">
        <f t="shared" si="194"/>
        <v/>
      </c>
      <c r="AC148" s="109" t="str">
        <f t="shared" si="195"/>
        <v/>
      </c>
      <c r="AD148" s="111" t="str">
        <f t="shared" si="196"/>
        <v/>
      </c>
      <c r="AE148" s="121" t="str">
        <f>IF(OR($E148="",$G148=""),"",IF(AND($E$3=6),'Marks Entry 6th'!T147,IF(AND($E$3=7),'Marks Entry 7th'!T147,"")))</f>
        <v/>
      </c>
      <c r="AF148" s="121" t="str">
        <f>IF(OR($E148="",$G148=""),"",IF(AND($E$3=6),'Marks Entry 6th'!U147,IF(AND($E$3=7),'Marks Entry 7th'!U147,"")))</f>
        <v/>
      </c>
      <c r="AG148" s="121" t="str">
        <f>IF(OR($E148="",$G148=""),"",IF(AND($E$3=6),'Marks Entry 6th'!V147,IF(AND($E$3=7),'Marks Entry 7th'!V147,"")))</f>
        <v/>
      </c>
      <c r="AH148" s="121" t="str">
        <f>IF(OR($E148="",$G148=""),"",IF(AND($E$3=6),'Marks Entry 6th'!W147,IF(AND($E$3=7),'Marks Entry 7th'!W147,"")))</f>
        <v/>
      </c>
      <c r="AI148" s="63" t="str">
        <f t="shared" si="197"/>
        <v/>
      </c>
      <c r="AJ148" s="121" t="str">
        <f>IF(OR($E148="",$G148=""),"",IF(AND($E$3=6),'Marks Entry 6th'!X147,IF(AND($E$3=7),'Marks Entry 7th'!X147,"")))</f>
        <v/>
      </c>
      <c r="AK148" s="121" t="str">
        <f>IF(OR($E148="",$G148=""),"",IF(AND($E$3=6),'Marks Entry 6th'!Y147,IF(AND($E$3=7),'Marks Entry 7th'!Y147,"")))</f>
        <v/>
      </c>
      <c r="AL148" s="66" t="str">
        <f t="shared" si="198"/>
        <v/>
      </c>
      <c r="AM148" s="63">
        <f t="shared" si="199"/>
        <v>0</v>
      </c>
      <c r="AN148" s="68" t="str">
        <f>IF(OR($E148="",$G148=""),"",IF(AND($E$3=6),'Marks Entry 6th'!Z147,IF(AND($E$3=7),'Marks Entry 7th'!Z147,"")))</f>
        <v/>
      </c>
      <c r="AO148" s="68" t="str">
        <f>IF(OR($E148="",$G148=""),"",IF(AND($E$3=6),'Marks Entry 6th'!AA147,IF(AND($E$3=7),'Marks Entry 7th'!AA147,"")))</f>
        <v/>
      </c>
      <c r="AP148" s="66" t="str">
        <f t="shared" si="200"/>
        <v/>
      </c>
      <c r="AQ148" s="63" t="str">
        <f t="shared" si="201"/>
        <v/>
      </c>
      <c r="AR148" s="109">
        <f t="shared" si="202"/>
        <v>0</v>
      </c>
      <c r="AS148" s="109" t="str">
        <f t="shared" si="203"/>
        <v/>
      </c>
      <c r="AT148" s="109" t="str">
        <f t="shared" si="204"/>
        <v/>
      </c>
      <c r="AU148" s="109" t="str">
        <f t="shared" si="205"/>
        <v/>
      </c>
      <c r="AV148" s="109" t="str">
        <f t="shared" si="206"/>
        <v/>
      </c>
      <c r="AW148" s="111" t="str">
        <f t="shared" si="207"/>
        <v/>
      </c>
      <c r="AX148" s="314" t="str">
        <f>IF(OR($E148="",$G148=""),"",IF(AND($E$3=6),'Marks Entry 6th'!AB147,IF(AND($E$3=7),'Marks Entry 7th'!AB147,"")))</f>
        <v/>
      </c>
      <c r="AY148" s="121" t="str">
        <f>IF(OR($E148="",$G148=""),"",IF(AND($E$3=6),'Marks Entry 6th'!AC147,IF(AND($E$3=7),'Marks Entry 7th'!AC147,"")))</f>
        <v/>
      </c>
      <c r="AZ148" s="121" t="str">
        <f>IF(OR($E148="",$G148=""),"",IF(AND($E$3=6),'Marks Entry 6th'!AD147,IF(AND($E$3=7),'Marks Entry 7th'!AD147,"")))</f>
        <v/>
      </c>
      <c r="BA148" s="121" t="str">
        <f>IF(OR($E148="",$G148=""),"",IF(AND($E$3=6),'Marks Entry 6th'!AE147,IF(AND($E$3=7),'Marks Entry 7th'!AE147,"")))</f>
        <v/>
      </c>
      <c r="BB148" s="121" t="str">
        <f>IF(OR($E148="",$G148=""),"",IF(AND($E$3=6),'Marks Entry 6th'!AF147,IF(AND($E$3=7),'Marks Entry 7th'!AF147,"")))</f>
        <v/>
      </c>
      <c r="BC148" s="63" t="str">
        <f t="shared" si="208"/>
        <v/>
      </c>
      <c r="BD148" s="121" t="str">
        <f>IF(OR($E148="",$G148=""),"",IF(AND($E$3=6),'Marks Entry 6th'!AG147,IF(AND($E$3=7),'Marks Entry 7th'!AG147,"")))</f>
        <v/>
      </c>
      <c r="BE148" s="121" t="str">
        <f>IF(OR($E148="",$G148=""),"",IF(AND($E$3=6),'Marks Entry 6th'!AH147,IF(AND($E$3=7),'Marks Entry 7th'!AH147,"")))</f>
        <v/>
      </c>
      <c r="BF148" s="66" t="str">
        <f t="shared" si="209"/>
        <v/>
      </c>
      <c r="BG148" s="63">
        <f t="shared" si="210"/>
        <v>0</v>
      </c>
      <c r="BH148" s="68" t="str">
        <f>IF(OR($E148="",$G148=""),"",IF(AND($E$3=6),'Marks Entry 6th'!AI147,IF(AND($E$3=7),'Marks Entry 7th'!AI147,"")))</f>
        <v/>
      </c>
      <c r="BI148" s="68" t="str">
        <f>IF(OR($E148="",$G148=""),"",IF(AND($E$3=6),'Marks Entry 6th'!AJ147,IF(AND($E$3=7),'Marks Entry 7th'!AJ147,"")))</f>
        <v/>
      </c>
      <c r="BJ148" s="66" t="str">
        <f t="shared" si="211"/>
        <v/>
      </c>
      <c r="BK148" s="63" t="str">
        <f t="shared" si="212"/>
        <v/>
      </c>
      <c r="BL148" s="109">
        <f t="shared" si="213"/>
        <v>0</v>
      </c>
      <c r="BM148" s="109" t="str">
        <f t="shared" si="214"/>
        <v/>
      </c>
      <c r="BN148" s="109" t="str">
        <f t="shared" si="215"/>
        <v/>
      </c>
      <c r="BO148" s="109" t="str">
        <f t="shared" si="216"/>
        <v/>
      </c>
      <c r="BP148" s="109" t="str">
        <f t="shared" si="217"/>
        <v/>
      </c>
      <c r="BQ148" s="111" t="str">
        <f t="shared" si="218"/>
        <v/>
      </c>
      <c r="BR148" s="121" t="str">
        <f>IF(OR($E148="",$G148=""),"",IF(AND($E$3=6),'Marks Entry 6th'!AK147,IF(AND($E$3=7),'Marks Entry 7th'!AK147,"")))</f>
        <v/>
      </c>
      <c r="BS148" s="121" t="str">
        <f>IF(OR($E148="",$G148=""),"",IF(AND($E$3=6),'Marks Entry 6th'!AL147,IF(AND($E$3=7),'Marks Entry 7th'!AL147,"")))</f>
        <v/>
      </c>
      <c r="BT148" s="121" t="str">
        <f>IF(OR($E148="",$G148=""),"",IF(AND($E$3=6),'Marks Entry 6th'!AM147,IF(AND($E$3=7),'Marks Entry 7th'!AM147,"")))</f>
        <v/>
      </c>
      <c r="BU148" s="121" t="str">
        <f>IF(OR($E148="",$G148=""),"",IF(AND($E$3=6),'Marks Entry 6th'!AN147,IF(AND($E$3=7),'Marks Entry 7th'!AN147,"")))</f>
        <v/>
      </c>
      <c r="BV148" s="63" t="str">
        <f t="shared" si="219"/>
        <v/>
      </c>
      <c r="BW148" s="121" t="str">
        <f>IF(OR($E148="",$G148=""),"",IF(AND($E$3=6),'Marks Entry 6th'!AO147,IF(AND($E$3=7),'Marks Entry 7th'!AO147,"")))</f>
        <v/>
      </c>
      <c r="BX148" s="121" t="str">
        <f>IF(OR($E148="",$G148=""),"",IF(AND($E$3=6),'Marks Entry 6th'!AP147,IF(AND($E$3=7),'Marks Entry 7th'!AP147,"")))</f>
        <v/>
      </c>
      <c r="BY148" s="66" t="str">
        <f t="shared" si="220"/>
        <v/>
      </c>
      <c r="BZ148" s="63">
        <f t="shared" si="221"/>
        <v>0</v>
      </c>
      <c r="CA148" s="68" t="str">
        <f>IF(OR($E148="",$G148=""),"",IF(AND($E$3=6),'Marks Entry 6th'!AQ147,IF(AND($E$3=7),'Marks Entry 7th'!AQ147,"")))</f>
        <v/>
      </c>
      <c r="CB148" s="68" t="str">
        <f>IF(OR($E148="",$G148=""),"",IF(AND($E$3=6),'Marks Entry 6th'!AR147,IF(AND($E$3=7),'Marks Entry 7th'!AR147,"")))</f>
        <v/>
      </c>
      <c r="CC148" s="66" t="str">
        <f t="shared" si="222"/>
        <v/>
      </c>
      <c r="CD148" s="63" t="str">
        <f t="shared" si="223"/>
        <v/>
      </c>
      <c r="CE148" s="109">
        <f t="shared" si="224"/>
        <v>0</v>
      </c>
      <c r="CF148" s="109" t="str">
        <f t="shared" si="225"/>
        <v/>
      </c>
      <c r="CG148" s="109" t="str">
        <f t="shared" si="226"/>
        <v/>
      </c>
      <c r="CH148" s="109" t="str">
        <f t="shared" si="227"/>
        <v/>
      </c>
      <c r="CI148" s="109" t="str">
        <f t="shared" si="228"/>
        <v/>
      </c>
      <c r="CJ148" s="111" t="str">
        <f t="shared" si="229"/>
        <v/>
      </c>
      <c r="CK148" s="121" t="str">
        <f>IF(OR($E148="",$G148=""),"",IF(AND($E$3=6),'Marks Entry 6th'!AS147,IF(AND($E$3=7),'Marks Entry 7th'!AS147,"")))</f>
        <v/>
      </c>
      <c r="CL148" s="121" t="str">
        <f>IF(OR($E148="",$G148=""),"",IF(AND($E$3=6),'Marks Entry 6th'!AT147,IF(AND($E$3=7),'Marks Entry 7th'!AT147,"")))</f>
        <v/>
      </c>
      <c r="CM148" s="121" t="str">
        <f>IF(OR($E148="",$G148=""),"",IF(AND($E$3=6),'Marks Entry 6th'!AU147,IF(AND($E$3=7),'Marks Entry 7th'!AU147,"")))</f>
        <v/>
      </c>
      <c r="CN148" s="121" t="str">
        <f>IF(OR($E148="",$G148=""),"",IF(AND($E$3=6),'Marks Entry 6th'!AV147,IF(AND($E$3=7),'Marks Entry 7th'!AV147,"")))</f>
        <v/>
      </c>
      <c r="CO148" s="63" t="str">
        <f t="shared" si="230"/>
        <v/>
      </c>
      <c r="CP148" s="121" t="str">
        <f>IF(OR($E148="",$G148=""),"",IF(AND($E$3=6),'Marks Entry 6th'!AW147,IF(AND($E$3=7),'Marks Entry 7th'!AW147,"")))</f>
        <v/>
      </c>
      <c r="CQ148" s="121" t="str">
        <f>IF(OR($E148="",$G148=""),"",IF(AND($E$3=6),'Marks Entry 6th'!AX147,IF(AND($E$3=7),'Marks Entry 7th'!AX147,"")))</f>
        <v/>
      </c>
      <c r="CR148" s="66" t="str">
        <f t="shared" si="231"/>
        <v/>
      </c>
      <c r="CS148" s="63">
        <f t="shared" si="232"/>
        <v>0</v>
      </c>
      <c r="CT148" s="68" t="str">
        <f>IF(OR($E148="",$G148=""),"",IF(AND($E$3=6),'Marks Entry 6th'!AY147,IF(AND($E$3=7),'Marks Entry 7th'!AY147,"")))</f>
        <v/>
      </c>
      <c r="CU148" s="68" t="str">
        <f>IF(OR($E148="",$G148=""),"",IF(AND($E$3=6),'Marks Entry 6th'!AZ147,IF(AND($E$3=7),'Marks Entry 7th'!AZ147,"")))</f>
        <v/>
      </c>
      <c r="CV148" s="66" t="str">
        <f t="shared" si="233"/>
        <v/>
      </c>
      <c r="CW148" s="63" t="str">
        <f t="shared" si="234"/>
        <v/>
      </c>
      <c r="CX148" s="109">
        <f t="shared" si="235"/>
        <v>0</v>
      </c>
      <c r="CY148" s="109" t="str">
        <f t="shared" si="236"/>
        <v/>
      </c>
      <c r="CZ148" s="109" t="str">
        <f t="shared" si="237"/>
        <v/>
      </c>
      <c r="DA148" s="109" t="str">
        <f t="shared" si="238"/>
        <v/>
      </c>
      <c r="DB148" s="109" t="str">
        <f t="shared" si="239"/>
        <v/>
      </c>
      <c r="DC148" s="111" t="str">
        <f t="shared" si="240"/>
        <v/>
      </c>
      <c r="DD148" s="121" t="str">
        <f>IF(OR($E148="",$G148=""),"",IF(AND($E$3=6),'Marks Entry 6th'!BA147,IF(AND($E$3=7),'Marks Entry 7th'!BA147,"")))</f>
        <v/>
      </c>
      <c r="DE148" s="121" t="str">
        <f>IF(OR($E148="",$G148=""),"",IF(AND($E$3=6),'Marks Entry 6th'!BB147,IF(AND($E$3=7),'Marks Entry 7th'!BB147,"")))</f>
        <v/>
      </c>
      <c r="DF148" s="121" t="str">
        <f>IF(OR($E148="",$G148=""),"",IF(AND($E$3=6),'Marks Entry 6th'!BC147,IF(AND($E$3=7),'Marks Entry 7th'!BC147,"")))</f>
        <v/>
      </c>
      <c r="DG148" s="121" t="str">
        <f>IF(OR($E148="",$G148=""),"",IF(AND($E$3=6),'Marks Entry 6th'!BD147,IF(AND($E$3=7),'Marks Entry 7th'!BD147,"")))</f>
        <v/>
      </c>
      <c r="DH148" s="63" t="str">
        <f t="shared" si="241"/>
        <v/>
      </c>
      <c r="DI148" s="121" t="str">
        <f>IF(OR($E148="",$G148=""),"",IF(AND($E$3=6),'Marks Entry 6th'!BE147,IF(AND($E$3=7),'Marks Entry 7th'!BE147,"")))</f>
        <v/>
      </c>
      <c r="DJ148" s="121" t="str">
        <f>IF(OR($E148="",$G148=""),"",IF(AND($E$3=6),'Marks Entry 6th'!BF147,IF(AND($E$3=7),'Marks Entry 7th'!BF147,"")))</f>
        <v/>
      </c>
      <c r="DK148" s="66" t="str">
        <f t="shared" si="242"/>
        <v/>
      </c>
      <c r="DL148" s="63">
        <f t="shared" si="243"/>
        <v>0</v>
      </c>
      <c r="DM148" s="68" t="str">
        <f>IF(OR($E148="",$G148=""),"",IF(AND($E$3=6),'Marks Entry 6th'!BG147,IF(AND($E$3=7),'Marks Entry 7th'!BG147,"")))</f>
        <v/>
      </c>
      <c r="DN148" s="68" t="str">
        <f>IF(OR($E148="",$G148=""),"",IF(AND($E$3=6),'Marks Entry 6th'!BH147,IF(AND($E$3=7),'Marks Entry 7th'!BH147,"")))</f>
        <v/>
      </c>
      <c r="DO148" s="66" t="str">
        <f t="shared" si="244"/>
        <v/>
      </c>
      <c r="DP148" s="63" t="str">
        <f t="shared" si="245"/>
        <v/>
      </c>
      <c r="DQ148" s="109">
        <f t="shared" si="246"/>
        <v>0</v>
      </c>
      <c r="DR148" s="109" t="str">
        <f t="shared" si="247"/>
        <v/>
      </c>
      <c r="DS148" s="109" t="str">
        <f t="shared" si="248"/>
        <v/>
      </c>
      <c r="DT148" s="109" t="str">
        <f t="shared" si="249"/>
        <v/>
      </c>
      <c r="DU148" s="109" t="str">
        <f t="shared" si="250"/>
        <v/>
      </c>
      <c r="DV148" s="111" t="str">
        <f t="shared" si="251"/>
        <v/>
      </c>
      <c r="DW148" s="53" t="str">
        <f>IF(OR($E148="",$G148=""),"",IF(AND($E$3=6),'Marks Entry 6th'!BI147,IF(AND($E$3=7),'Marks Entry 7th'!BI147,"")))</f>
        <v/>
      </c>
      <c r="DX148" s="53" t="str">
        <f>IF(OR($E148="",$G148=""),"",IF(AND($E$3=6),'Marks Entry 6th'!BJ147,IF(AND($E$3=7),'Marks Entry 7th'!BJ147,"")))</f>
        <v/>
      </c>
      <c r="DY148" s="53" t="str">
        <f>IF(OR($E148="",$G148=""),"",IF(AND($E$3=6),'Marks Entry 6th'!BK147,IF(AND($E$3=7),'Marks Entry 7th'!BK147,"")))</f>
        <v/>
      </c>
      <c r="DZ148" s="53" t="str">
        <f>IF(OR($E148="",$G148=""),"",IF(AND($E$3=6),'Marks Entry 6th'!BL147,IF(AND($E$3=7),'Marks Entry 7th'!BL147,"")))</f>
        <v/>
      </c>
      <c r="EA148" s="53" t="str">
        <f>IF(OR($E148="",$G148=""),"",IF(AND($E$3=6),'Marks Entry 6th'!BM147,IF(AND($E$3=7),'Marks Entry 7th'!BM147,"")))</f>
        <v/>
      </c>
      <c r="EB148" s="122" t="str">
        <f t="shared" si="252"/>
        <v/>
      </c>
      <c r="EC148" s="123">
        <f t="shared" si="253"/>
        <v>0</v>
      </c>
      <c r="ED148" s="123" t="str">
        <f t="shared" si="254"/>
        <v/>
      </c>
      <c r="EE148" s="123" t="str">
        <f t="shared" si="255"/>
        <v/>
      </c>
      <c r="EF148" s="110" t="str">
        <f t="shared" si="256"/>
        <v/>
      </c>
      <c r="EG148" s="53" t="str">
        <f>IF(OR($E148="",$G148=""),"",IF(AND($E$3=6),'Marks Entry 6th'!BN147,IF(AND($E$3=7),'Marks Entry 7th'!BN147,"")))</f>
        <v/>
      </c>
      <c r="EH148" s="53" t="str">
        <f>IF(OR($E148="",$G148=""),"",IF(AND($E$3=6),'Marks Entry 6th'!BO147,IF(AND($E$3=7),'Marks Entry 7th'!BO147,"")))</f>
        <v/>
      </c>
      <c r="EI148" s="53" t="str">
        <f>IF(OR($E148="",$G148=""),"",IF(AND($E$3=6),'Marks Entry 6th'!BP147,IF(AND($E$3=7),'Marks Entry 7th'!BP147,"")))</f>
        <v/>
      </c>
      <c r="EJ148" s="53" t="str">
        <f>IF(OR($E148="",$G148=""),"",IF(AND($E$3=6),'Marks Entry 6th'!BQ147,IF(AND($E$3=7),'Marks Entry 7th'!BQ147,"")))</f>
        <v/>
      </c>
      <c r="EK148" s="53" t="str">
        <f>IF(OR($E148="",$G148=""),"",IF(AND($E$3=6),'Marks Entry 6th'!BR147,IF(AND($E$3=7),'Marks Entry 7th'!BR147,"")))</f>
        <v/>
      </c>
      <c r="EL148" s="122" t="str">
        <f t="shared" si="257"/>
        <v/>
      </c>
      <c r="EM148" s="123">
        <f t="shared" si="258"/>
        <v>0</v>
      </c>
      <c r="EN148" s="123" t="str">
        <f t="shared" si="259"/>
        <v/>
      </c>
      <c r="EO148" s="123" t="str">
        <f t="shared" si="260"/>
        <v/>
      </c>
      <c r="EP148" s="110" t="str">
        <f t="shared" si="261"/>
        <v/>
      </c>
      <c r="EQ148" s="53" t="str">
        <f>IF(OR($E148="",$G148=""),"",IF(AND($E$3=6),'Marks Entry 6th'!BS147,IF(AND($E$3=7),'Marks Entry 7th'!BS147,"")))</f>
        <v/>
      </c>
      <c r="ER148" s="53" t="str">
        <f>IF(OR($E148="",$G148=""),"",IF(AND($E$3=6),'Marks Entry 6th'!BT147,IF(AND($E$3=7),'Marks Entry 7th'!BT147,"")))</f>
        <v/>
      </c>
      <c r="ES148" s="53" t="str">
        <f>IF(OR($E148="",$G148=""),"",IF(AND($E$3=6),'Marks Entry 6th'!BU147,IF(AND($E$3=7),'Marks Entry 7th'!BU147,"")))</f>
        <v/>
      </c>
      <c r="ET148" s="53" t="str">
        <f>IF(OR($E148="",$G148=""),"",IF(AND($E$3=6),'Marks Entry 6th'!BV147,IF(AND($E$3=7),'Marks Entry 7th'!BV147,"")))</f>
        <v/>
      </c>
      <c r="EU148" s="53" t="str">
        <f>IF(OR($E148="",$G148=""),"",IF(AND($E$3=6),'Marks Entry 6th'!BW147,IF(AND($E$3=7),'Marks Entry 7th'!BW147,"")))</f>
        <v/>
      </c>
      <c r="EV148" s="122" t="str">
        <f t="shared" si="262"/>
        <v/>
      </c>
      <c r="EW148" s="123">
        <f t="shared" si="263"/>
        <v>0</v>
      </c>
      <c r="EX148" s="123" t="str">
        <f t="shared" si="264"/>
        <v/>
      </c>
      <c r="EY148" s="123" t="str">
        <f t="shared" si="265"/>
        <v/>
      </c>
      <c r="EZ148" s="110" t="str">
        <f t="shared" si="266"/>
        <v/>
      </c>
      <c r="FA148" s="373" t="str">
        <f>IF(OR($E148="",$G148=""),"",IF(AND('Marks Entry 6th'!BX147="",'Marks Entry 7th'!BX147=""),"",IF(AND($E$3=6),'Marks Entry 6th'!BX147,IF(AND($E$3=7),'Marks Entry 7th'!BX147,""))))</f>
        <v/>
      </c>
      <c r="FB148" s="373" t="str">
        <f>IF(OR($E148="",$G148=""),"",IF(AND('Marks Entry 6th'!BY147="",'Marks Entry 7th'!BY147=""),"",IF(AND($E$3=6),'Marks Entry 6th'!BY147,IF(AND($E$3=7),'Marks Entry 7th'!BY147,""))))</f>
        <v/>
      </c>
      <c r="FC148" s="374" t="str">
        <f t="shared" si="267"/>
        <v/>
      </c>
      <c r="FD148" s="110" t="str">
        <f t="shared" si="268"/>
        <v/>
      </c>
      <c r="FE148" s="373" t="str">
        <f>IF(OR($E148="",$G148=""),"",IF(AND('Marks Entry 6th'!BZ147="",'Marks Entry 7th'!BZ147=""),"",IF(AND($E$3=6),'Marks Entry 6th'!BZ147,IF(AND($E$3=7),'Marks Entry 7th'!BZ147,""))))</f>
        <v/>
      </c>
      <c r="FF148" s="373" t="str">
        <f>IF(OR($E148="",$G148=""),"",IF(AND('Marks Entry 6th'!CA147="",'Marks Entry 7th'!CA147=""),"",IF(AND($E$3=6),'Marks Entry 6th'!CA147,IF(AND($E$3=7),'Marks Entry 7th'!CA147,""))))</f>
        <v/>
      </c>
      <c r="FG148" s="374" t="str">
        <f t="shared" si="269"/>
        <v/>
      </c>
      <c r="FH148" s="110" t="str">
        <f t="shared" si="270"/>
        <v/>
      </c>
      <c r="FI148" s="79" t="str">
        <f t="shared" si="271"/>
        <v/>
      </c>
      <c r="FJ148" s="335" t="str">
        <f t="shared" si="272"/>
        <v/>
      </c>
      <c r="FK148" s="85" t="str">
        <f t="shared" si="273"/>
        <v/>
      </c>
      <c r="FL148" s="226" t="str">
        <f t="shared" si="274"/>
        <v/>
      </c>
      <c r="FM148" s="86" t="str">
        <f t="shared" si="275"/>
        <v/>
      </c>
      <c r="FN148" s="334" t="str">
        <f>IFERROR(IF(B148="NSO","NSO",IF(OR(D148="",G148="",F148=""),"",IF(AND(FJ148&gt;=36,'Master sheet'!$D$11="Hindi"),"कक्षा क्रमोन्नत",IF(AND(FJ148&gt;=36,'Master sheet'!$D$11="English"),"Promoted",IF(AND(FJ148&lt;36,'Master sheet'!$D$11="Hindi"),"पुनः परीक्षा","Re-Exam"))))),"")</f>
        <v/>
      </c>
      <c r="FO148" s="54" t="str">
        <f>IF(OR($E148="",$G148=""),"",IF(AND($E$3=6,'Marks Entry 6th'!CB147=""),"",IF(AND($E$3=7,'Marks Entry 7th'!CB147=""),"",IF(AND($E$3=6),'Marks Entry 6th'!CB147,IF(AND($E$3=7),'Marks Entry 7th'!CB147,"")))))</f>
        <v/>
      </c>
      <c r="FP148" s="54" t="str">
        <f>IF(OR($E148="",$G148=""),"",IF(AND($E$3=6,'Marks Entry 6th'!CC147=""),"",IF(AND($E$3=7,'Marks Entry 7th'!CC147=""),"",IF(AND($E$3=6),'Marks Entry 6th'!CC147,IF(AND($E$3=7),'Marks Entry 7th'!CC147,"")))))</f>
        <v/>
      </c>
      <c r="FQ148" s="55"/>
      <c r="FY148" s="57">
        <f>IF(AND($E$3=6),'Marks Entry 6th'!I147,IF(AND($E$3=7),'Marks Entry 7th'!I147,""))</f>
        <v>0</v>
      </c>
      <c r="FZ148" s="57">
        <f t="shared" si="276"/>
        <v>0</v>
      </c>
    </row>
    <row r="149" spans="1:182" ht="18.95" customHeight="1">
      <c r="A149" s="69">
        <v>142</v>
      </c>
      <c r="B149" s="69" t="str">
        <f>IF(OR(FY149=0,FY149=""),"",IF(AND($E$3=6),'Marks Entry 6th'!I148,IF(AND($E$3=7),'Marks Entry 7th'!I148,"")))</f>
        <v/>
      </c>
      <c r="C149" s="70" t="str">
        <f>IF(OR(B149=0,B149=""),"",IF(AND($E$3=6,'Marks Entry 6th'!B148=""),"",IF(AND($E$3=7,'Marks Entry 7th'!B148=""),"",IF(AND($E$3=6,'Marks Entry 6th'!B148),'Marks Entry 6th'!B148,IF(AND($E$3=7),'Marks Entry 7th'!B148,"")))))</f>
        <v/>
      </c>
      <c r="D149" s="70" t="str">
        <f>IF(OR(B149=0,B149=""),"",IF(AND($E$3=6,'Marks Entry 6th'!C148=""),"",IF(AND($E$3=7,'Marks Entry 7th'!C148=""),"",IF(AND($E$3=6),'Marks Entry 6th'!C148,IF(AND($E$3=7),'Marks Entry 7th'!C148,"")))))</f>
        <v/>
      </c>
      <c r="E149" s="307" t="str">
        <f>IF(OR(B149=0,B149=""),"",IF(AND($E$3=6,'Marks Entry 6th'!E148=""),"",IF(AND($E$3=7,'Marks Entry 7th'!E148=""),"",IF(AND($E$3=6),'Marks Entry 6th'!E148,IF(AND($E$3=7),'Marks Entry 7th'!E148,"")))))</f>
        <v/>
      </c>
      <c r="F149" s="70" t="str">
        <f>IF(OR(B149=0,B149=""),"",IF(AND($E$3=6,'Marks Entry 6th'!D148=""),"",IF(AND($E$3=7,'Marks Entry 7th'!D148=""),"",IF(AND($E$3=6),'Marks Entry 6th'!D148,IF(AND($E$3=7),'Marks Entry 7th'!D148,"")))))</f>
        <v/>
      </c>
      <c r="G149" s="306" t="str">
        <f>IF(OR(B149=0,B149=""),"",IF(AND($E$3=6,'Marks Entry 6th'!F148=""),"",IF(AND($E$3=7,'Marks Entry 7th'!F148=""),"",IF(AND($E$3=6),UPPER('Marks Entry 6th'!F148),IF(AND($E$3=7),UPPER('Marks Entry 7th'!F148),"")))))</f>
        <v/>
      </c>
      <c r="H149" s="306" t="str">
        <f>IF(OR(B149=0,B149=""),"",IF(AND($E$3=6,'Marks Entry 6th'!G148=""),"",IF(AND($E$3=7,'Marks Entry 7th'!G148=""),"",IF(AND($E$3=6),UPPER('Marks Entry 6th'!G148),IF(AND($E$3=7),UPPER('Marks Entry 7th'!G148),"")))))</f>
        <v/>
      </c>
      <c r="I149" s="306" t="str">
        <f>IF(OR(B149=0,B149=""),"",IF(AND($E$3=6,'Marks Entry 6th'!H148=""),"",IF(AND($E$3=7,'Marks Entry 7th'!H148=""),"",IF(AND($E$3=6),UPPER('Marks Entry 6th'!H148),IF(AND($E$3=7),UPPER('Marks Entry 7th'!H148),"")))))</f>
        <v/>
      </c>
      <c r="J149" s="65" t="str">
        <f>IF(OR(B149=0,B149=""),"",IF(AND($E$3=6,'Marks Entry 6th'!J148=""),"",IF(AND($E$3=7,'Marks Entry 7th'!J148=""),"",IF(AND($E$3=6),'Marks Entry 6th'!J148,IF(AND($E$3=7),'Marks Entry 7th'!J148,"")))))</f>
        <v/>
      </c>
      <c r="K149" s="65" t="str">
        <f>IF(OR(B149=0,B149=""),"",IF(AND($E$3=6,'Marks Entry 6th'!K148=""),"",IF(AND($E$3=7,'Marks Entry 7th'!K148=""),"",IF(AND($E$3=6),'Marks Entry 6th'!K148,IF(AND($E$3=7),'Marks Entry 7th'!K148,"")))))</f>
        <v/>
      </c>
      <c r="L149" s="121" t="str">
        <f>IF(OR($E149="",$G149=""),"",IF(AND($E$3=6),'Marks Entry 6th'!L148,IF(AND($E$3=7),'Marks Entry 7th'!L148,"")))</f>
        <v/>
      </c>
      <c r="M149" s="121" t="str">
        <f>IF(OR($E149="",$G149=""),"",IF(AND($E$3=6),'Marks Entry 6th'!M148,IF(AND($E$3=7),'Marks Entry 7th'!M148,"")))</f>
        <v/>
      </c>
      <c r="N149" s="121" t="str">
        <f>IF(OR($E149="",$G149=""),"",IF(AND($E$3=6),'Marks Entry 6th'!N148,IF(AND($E$3=7),'Marks Entry 7th'!N148,"")))</f>
        <v/>
      </c>
      <c r="O149" s="121" t="str">
        <f>IF(OR($E149="",$G149=""),"",IF(AND($E$3=6),'Marks Entry 6th'!O148,IF(AND($E$3=7),'Marks Entry 7th'!O148,"")))</f>
        <v/>
      </c>
      <c r="P149" s="63" t="str">
        <f t="shared" si="186"/>
        <v/>
      </c>
      <c r="Q149" s="121" t="str">
        <f>IF(OR($E149="",$G149=""),"",IF(AND($E$3=6),'Marks Entry 6th'!P148,IF(AND($E$3=7),'Marks Entry 7th'!P148,"")))</f>
        <v/>
      </c>
      <c r="R149" s="121" t="str">
        <f>IF(OR($E149="",$G149=""),"",IF(AND($E$3=6),'Marks Entry 6th'!Q148,IF(AND($E$3=7),'Marks Entry 7th'!Q148,"")))</f>
        <v/>
      </c>
      <c r="S149" s="66" t="str">
        <f t="shared" si="187"/>
        <v/>
      </c>
      <c r="T149" s="63">
        <f t="shared" si="188"/>
        <v>0</v>
      </c>
      <c r="U149" s="68" t="str">
        <f>IF(OR($E149="",$G149=""),"",IF(AND($E$3=6),'Marks Entry 6th'!R148,IF(AND($E$3=7),'Marks Entry 7th'!R148,"")))</f>
        <v/>
      </c>
      <c r="V149" s="68" t="str">
        <f>IF(OR($E149="",$G149=""),"",IF(AND($E$3=6),'Marks Entry 6th'!S148,IF(AND($E$3=7),'Marks Entry 7th'!S148,"")))</f>
        <v/>
      </c>
      <c r="W149" s="67" t="str">
        <f t="shared" si="189"/>
        <v/>
      </c>
      <c r="X149" s="63" t="str">
        <f t="shared" si="190"/>
        <v/>
      </c>
      <c r="Y149" s="109">
        <f t="shared" si="191"/>
        <v>0</v>
      </c>
      <c r="Z149" s="109" t="str">
        <f t="shared" si="192"/>
        <v/>
      </c>
      <c r="AA149" s="109" t="str">
        <f t="shared" si="193"/>
        <v/>
      </c>
      <c r="AB149" s="109" t="str">
        <f t="shared" si="194"/>
        <v/>
      </c>
      <c r="AC149" s="109" t="str">
        <f t="shared" si="195"/>
        <v/>
      </c>
      <c r="AD149" s="111" t="str">
        <f t="shared" si="196"/>
        <v/>
      </c>
      <c r="AE149" s="121" t="str">
        <f>IF(OR($E149="",$G149=""),"",IF(AND($E$3=6),'Marks Entry 6th'!T148,IF(AND($E$3=7),'Marks Entry 7th'!T148,"")))</f>
        <v/>
      </c>
      <c r="AF149" s="121" t="str">
        <f>IF(OR($E149="",$G149=""),"",IF(AND($E$3=6),'Marks Entry 6th'!U148,IF(AND($E$3=7),'Marks Entry 7th'!U148,"")))</f>
        <v/>
      </c>
      <c r="AG149" s="121" t="str">
        <f>IF(OR($E149="",$G149=""),"",IF(AND($E$3=6),'Marks Entry 6th'!V148,IF(AND($E$3=7),'Marks Entry 7th'!V148,"")))</f>
        <v/>
      </c>
      <c r="AH149" s="121" t="str">
        <f>IF(OR($E149="",$G149=""),"",IF(AND($E$3=6),'Marks Entry 6th'!W148,IF(AND($E$3=7),'Marks Entry 7th'!W148,"")))</f>
        <v/>
      </c>
      <c r="AI149" s="63" t="str">
        <f t="shared" si="197"/>
        <v/>
      </c>
      <c r="AJ149" s="121" t="str">
        <f>IF(OR($E149="",$G149=""),"",IF(AND($E$3=6),'Marks Entry 6th'!X148,IF(AND($E$3=7),'Marks Entry 7th'!X148,"")))</f>
        <v/>
      </c>
      <c r="AK149" s="121" t="str">
        <f>IF(OR($E149="",$G149=""),"",IF(AND($E$3=6),'Marks Entry 6th'!Y148,IF(AND($E$3=7),'Marks Entry 7th'!Y148,"")))</f>
        <v/>
      </c>
      <c r="AL149" s="66" t="str">
        <f t="shared" si="198"/>
        <v/>
      </c>
      <c r="AM149" s="63">
        <f t="shared" si="199"/>
        <v>0</v>
      </c>
      <c r="AN149" s="68" t="str">
        <f>IF(OR($E149="",$G149=""),"",IF(AND($E$3=6),'Marks Entry 6th'!Z148,IF(AND($E$3=7),'Marks Entry 7th'!Z148,"")))</f>
        <v/>
      </c>
      <c r="AO149" s="68" t="str">
        <f>IF(OR($E149="",$G149=""),"",IF(AND($E$3=6),'Marks Entry 6th'!AA148,IF(AND($E$3=7),'Marks Entry 7th'!AA148,"")))</f>
        <v/>
      </c>
      <c r="AP149" s="66" t="str">
        <f t="shared" si="200"/>
        <v/>
      </c>
      <c r="AQ149" s="63" t="str">
        <f t="shared" si="201"/>
        <v/>
      </c>
      <c r="AR149" s="109">
        <f t="shared" si="202"/>
        <v>0</v>
      </c>
      <c r="AS149" s="109" t="str">
        <f t="shared" si="203"/>
        <v/>
      </c>
      <c r="AT149" s="109" t="str">
        <f t="shared" si="204"/>
        <v/>
      </c>
      <c r="AU149" s="109" t="str">
        <f t="shared" si="205"/>
        <v/>
      </c>
      <c r="AV149" s="109" t="str">
        <f t="shared" si="206"/>
        <v/>
      </c>
      <c r="AW149" s="111" t="str">
        <f t="shared" si="207"/>
        <v/>
      </c>
      <c r="AX149" s="314" t="str">
        <f>IF(OR($E149="",$G149=""),"",IF(AND($E$3=6),'Marks Entry 6th'!AB148,IF(AND($E$3=7),'Marks Entry 7th'!AB148,"")))</f>
        <v/>
      </c>
      <c r="AY149" s="121" t="str">
        <f>IF(OR($E149="",$G149=""),"",IF(AND($E$3=6),'Marks Entry 6th'!AC148,IF(AND($E$3=7),'Marks Entry 7th'!AC148,"")))</f>
        <v/>
      </c>
      <c r="AZ149" s="121" t="str">
        <f>IF(OR($E149="",$G149=""),"",IF(AND($E$3=6),'Marks Entry 6th'!AD148,IF(AND($E$3=7),'Marks Entry 7th'!AD148,"")))</f>
        <v/>
      </c>
      <c r="BA149" s="121" t="str">
        <f>IF(OR($E149="",$G149=""),"",IF(AND($E$3=6),'Marks Entry 6th'!AE148,IF(AND($E$3=7),'Marks Entry 7th'!AE148,"")))</f>
        <v/>
      </c>
      <c r="BB149" s="121" t="str">
        <f>IF(OR($E149="",$G149=""),"",IF(AND($E$3=6),'Marks Entry 6th'!AF148,IF(AND($E$3=7),'Marks Entry 7th'!AF148,"")))</f>
        <v/>
      </c>
      <c r="BC149" s="63" t="str">
        <f t="shared" si="208"/>
        <v/>
      </c>
      <c r="BD149" s="121" t="str">
        <f>IF(OR($E149="",$G149=""),"",IF(AND($E$3=6),'Marks Entry 6th'!AG148,IF(AND($E$3=7),'Marks Entry 7th'!AG148,"")))</f>
        <v/>
      </c>
      <c r="BE149" s="121" t="str">
        <f>IF(OR($E149="",$G149=""),"",IF(AND($E$3=6),'Marks Entry 6th'!AH148,IF(AND($E$3=7),'Marks Entry 7th'!AH148,"")))</f>
        <v/>
      </c>
      <c r="BF149" s="66" t="str">
        <f t="shared" si="209"/>
        <v/>
      </c>
      <c r="BG149" s="63">
        <f t="shared" si="210"/>
        <v>0</v>
      </c>
      <c r="BH149" s="68" t="str">
        <f>IF(OR($E149="",$G149=""),"",IF(AND($E$3=6),'Marks Entry 6th'!AI148,IF(AND($E$3=7),'Marks Entry 7th'!AI148,"")))</f>
        <v/>
      </c>
      <c r="BI149" s="68" t="str">
        <f>IF(OR($E149="",$G149=""),"",IF(AND($E$3=6),'Marks Entry 6th'!AJ148,IF(AND($E$3=7),'Marks Entry 7th'!AJ148,"")))</f>
        <v/>
      </c>
      <c r="BJ149" s="66" t="str">
        <f t="shared" si="211"/>
        <v/>
      </c>
      <c r="BK149" s="63" t="str">
        <f t="shared" si="212"/>
        <v/>
      </c>
      <c r="BL149" s="109">
        <f t="shared" si="213"/>
        <v>0</v>
      </c>
      <c r="BM149" s="109" t="str">
        <f t="shared" si="214"/>
        <v/>
      </c>
      <c r="BN149" s="109" t="str">
        <f t="shared" si="215"/>
        <v/>
      </c>
      <c r="BO149" s="109" t="str">
        <f t="shared" si="216"/>
        <v/>
      </c>
      <c r="BP149" s="109" t="str">
        <f t="shared" si="217"/>
        <v/>
      </c>
      <c r="BQ149" s="111" t="str">
        <f t="shared" si="218"/>
        <v/>
      </c>
      <c r="BR149" s="121" t="str">
        <f>IF(OR($E149="",$G149=""),"",IF(AND($E$3=6),'Marks Entry 6th'!AK148,IF(AND($E$3=7),'Marks Entry 7th'!AK148,"")))</f>
        <v/>
      </c>
      <c r="BS149" s="121" t="str">
        <f>IF(OR($E149="",$G149=""),"",IF(AND($E$3=6),'Marks Entry 6th'!AL148,IF(AND($E$3=7),'Marks Entry 7th'!AL148,"")))</f>
        <v/>
      </c>
      <c r="BT149" s="121" t="str">
        <f>IF(OR($E149="",$G149=""),"",IF(AND($E$3=6),'Marks Entry 6th'!AM148,IF(AND($E$3=7),'Marks Entry 7th'!AM148,"")))</f>
        <v/>
      </c>
      <c r="BU149" s="121" t="str">
        <f>IF(OR($E149="",$G149=""),"",IF(AND($E$3=6),'Marks Entry 6th'!AN148,IF(AND($E$3=7),'Marks Entry 7th'!AN148,"")))</f>
        <v/>
      </c>
      <c r="BV149" s="63" t="str">
        <f t="shared" si="219"/>
        <v/>
      </c>
      <c r="BW149" s="121" t="str">
        <f>IF(OR($E149="",$G149=""),"",IF(AND($E$3=6),'Marks Entry 6th'!AO148,IF(AND($E$3=7),'Marks Entry 7th'!AO148,"")))</f>
        <v/>
      </c>
      <c r="BX149" s="121" t="str">
        <f>IF(OR($E149="",$G149=""),"",IF(AND($E$3=6),'Marks Entry 6th'!AP148,IF(AND($E$3=7),'Marks Entry 7th'!AP148,"")))</f>
        <v/>
      </c>
      <c r="BY149" s="66" t="str">
        <f t="shared" si="220"/>
        <v/>
      </c>
      <c r="BZ149" s="63">
        <f t="shared" si="221"/>
        <v>0</v>
      </c>
      <c r="CA149" s="68" t="str">
        <f>IF(OR($E149="",$G149=""),"",IF(AND($E$3=6),'Marks Entry 6th'!AQ148,IF(AND($E$3=7),'Marks Entry 7th'!AQ148,"")))</f>
        <v/>
      </c>
      <c r="CB149" s="68" t="str">
        <f>IF(OR($E149="",$G149=""),"",IF(AND($E$3=6),'Marks Entry 6th'!AR148,IF(AND($E$3=7),'Marks Entry 7th'!AR148,"")))</f>
        <v/>
      </c>
      <c r="CC149" s="66" t="str">
        <f t="shared" si="222"/>
        <v/>
      </c>
      <c r="CD149" s="63" t="str">
        <f t="shared" si="223"/>
        <v/>
      </c>
      <c r="CE149" s="109">
        <f t="shared" si="224"/>
        <v>0</v>
      </c>
      <c r="CF149" s="109" t="str">
        <f t="shared" si="225"/>
        <v/>
      </c>
      <c r="CG149" s="109" t="str">
        <f t="shared" si="226"/>
        <v/>
      </c>
      <c r="CH149" s="109" t="str">
        <f t="shared" si="227"/>
        <v/>
      </c>
      <c r="CI149" s="109" t="str">
        <f t="shared" si="228"/>
        <v/>
      </c>
      <c r="CJ149" s="111" t="str">
        <f t="shared" si="229"/>
        <v/>
      </c>
      <c r="CK149" s="121" t="str">
        <f>IF(OR($E149="",$G149=""),"",IF(AND($E$3=6),'Marks Entry 6th'!AS148,IF(AND($E$3=7),'Marks Entry 7th'!AS148,"")))</f>
        <v/>
      </c>
      <c r="CL149" s="121" t="str">
        <f>IF(OR($E149="",$G149=""),"",IF(AND($E$3=6),'Marks Entry 6th'!AT148,IF(AND($E$3=7),'Marks Entry 7th'!AT148,"")))</f>
        <v/>
      </c>
      <c r="CM149" s="121" t="str">
        <f>IF(OR($E149="",$G149=""),"",IF(AND($E$3=6),'Marks Entry 6th'!AU148,IF(AND($E$3=7),'Marks Entry 7th'!AU148,"")))</f>
        <v/>
      </c>
      <c r="CN149" s="121" t="str">
        <f>IF(OR($E149="",$G149=""),"",IF(AND($E$3=6),'Marks Entry 6th'!AV148,IF(AND($E$3=7),'Marks Entry 7th'!AV148,"")))</f>
        <v/>
      </c>
      <c r="CO149" s="63" t="str">
        <f t="shared" si="230"/>
        <v/>
      </c>
      <c r="CP149" s="121" t="str">
        <f>IF(OR($E149="",$G149=""),"",IF(AND($E$3=6),'Marks Entry 6th'!AW148,IF(AND($E$3=7),'Marks Entry 7th'!AW148,"")))</f>
        <v/>
      </c>
      <c r="CQ149" s="121" t="str">
        <f>IF(OR($E149="",$G149=""),"",IF(AND($E$3=6),'Marks Entry 6th'!AX148,IF(AND($E$3=7),'Marks Entry 7th'!AX148,"")))</f>
        <v/>
      </c>
      <c r="CR149" s="66" t="str">
        <f t="shared" si="231"/>
        <v/>
      </c>
      <c r="CS149" s="63">
        <f t="shared" si="232"/>
        <v>0</v>
      </c>
      <c r="CT149" s="68" t="str">
        <f>IF(OR($E149="",$G149=""),"",IF(AND($E$3=6),'Marks Entry 6th'!AY148,IF(AND($E$3=7),'Marks Entry 7th'!AY148,"")))</f>
        <v/>
      </c>
      <c r="CU149" s="68" t="str">
        <f>IF(OR($E149="",$G149=""),"",IF(AND($E$3=6),'Marks Entry 6th'!AZ148,IF(AND($E$3=7),'Marks Entry 7th'!AZ148,"")))</f>
        <v/>
      </c>
      <c r="CV149" s="66" t="str">
        <f t="shared" si="233"/>
        <v/>
      </c>
      <c r="CW149" s="63" t="str">
        <f t="shared" si="234"/>
        <v/>
      </c>
      <c r="CX149" s="109">
        <f t="shared" si="235"/>
        <v>0</v>
      </c>
      <c r="CY149" s="109" t="str">
        <f t="shared" si="236"/>
        <v/>
      </c>
      <c r="CZ149" s="109" t="str">
        <f t="shared" si="237"/>
        <v/>
      </c>
      <c r="DA149" s="109" t="str">
        <f t="shared" si="238"/>
        <v/>
      </c>
      <c r="DB149" s="109" t="str">
        <f t="shared" si="239"/>
        <v/>
      </c>
      <c r="DC149" s="111" t="str">
        <f t="shared" si="240"/>
        <v/>
      </c>
      <c r="DD149" s="121" t="str">
        <f>IF(OR($E149="",$G149=""),"",IF(AND($E$3=6),'Marks Entry 6th'!BA148,IF(AND($E$3=7),'Marks Entry 7th'!BA148,"")))</f>
        <v/>
      </c>
      <c r="DE149" s="121" t="str">
        <f>IF(OR($E149="",$G149=""),"",IF(AND($E$3=6),'Marks Entry 6th'!BB148,IF(AND($E$3=7),'Marks Entry 7th'!BB148,"")))</f>
        <v/>
      </c>
      <c r="DF149" s="121" t="str">
        <f>IF(OR($E149="",$G149=""),"",IF(AND($E$3=6),'Marks Entry 6th'!BC148,IF(AND($E$3=7),'Marks Entry 7th'!BC148,"")))</f>
        <v/>
      </c>
      <c r="DG149" s="121" t="str">
        <f>IF(OR($E149="",$G149=""),"",IF(AND($E$3=6),'Marks Entry 6th'!BD148,IF(AND($E$3=7),'Marks Entry 7th'!BD148,"")))</f>
        <v/>
      </c>
      <c r="DH149" s="63" t="str">
        <f t="shared" si="241"/>
        <v/>
      </c>
      <c r="DI149" s="121" t="str">
        <f>IF(OR($E149="",$G149=""),"",IF(AND($E$3=6),'Marks Entry 6th'!BE148,IF(AND($E$3=7),'Marks Entry 7th'!BE148,"")))</f>
        <v/>
      </c>
      <c r="DJ149" s="121" t="str">
        <f>IF(OR($E149="",$G149=""),"",IF(AND($E$3=6),'Marks Entry 6th'!BF148,IF(AND($E$3=7),'Marks Entry 7th'!BF148,"")))</f>
        <v/>
      </c>
      <c r="DK149" s="66" t="str">
        <f t="shared" si="242"/>
        <v/>
      </c>
      <c r="DL149" s="63">
        <f t="shared" si="243"/>
        <v>0</v>
      </c>
      <c r="DM149" s="68" t="str">
        <f>IF(OR($E149="",$G149=""),"",IF(AND($E$3=6),'Marks Entry 6th'!BG148,IF(AND($E$3=7),'Marks Entry 7th'!BG148,"")))</f>
        <v/>
      </c>
      <c r="DN149" s="68" t="str">
        <f>IF(OR($E149="",$G149=""),"",IF(AND($E$3=6),'Marks Entry 6th'!BH148,IF(AND($E$3=7),'Marks Entry 7th'!BH148,"")))</f>
        <v/>
      </c>
      <c r="DO149" s="66" t="str">
        <f t="shared" si="244"/>
        <v/>
      </c>
      <c r="DP149" s="63" t="str">
        <f t="shared" si="245"/>
        <v/>
      </c>
      <c r="DQ149" s="109">
        <f t="shared" si="246"/>
        <v>0</v>
      </c>
      <c r="DR149" s="109" t="str">
        <f t="shared" si="247"/>
        <v/>
      </c>
      <c r="DS149" s="109" t="str">
        <f t="shared" si="248"/>
        <v/>
      </c>
      <c r="DT149" s="109" t="str">
        <f t="shared" si="249"/>
        <v/>
      </c>
      <c r="DU149" s="109" t="str">
        <f t="shared" si="250"/>
        <v/>
      </c>
      <c r="DV149" s="111" t="str">
        <f t="shared" si="251"/>
        <v/>
      </c>
      <c r="DW149" s="53" t="str">
        <f>IF(OR($E149="",$G149=""),"",IF(AND($E$3=6),'Marks Entry 6th'!BI148,IF(AND($E$3=7),'Marks Entry 7th'!BI148,"")))</f>
        <v/>
      </c>
      <c r="DX149" s="53" t="str">
        <f>IF(OR($E149="",$G149=""),"",IF(AND($E$3=6),'Marks Entry 6th'!BJ148,IF(AND($E$3=7),'Marks Entry 7th'!BJ148,"")))</f>
        <v/>
      </c>
      <c r="DY149" s="53" t="str">
        <f>IF(OR($E149="",$G149=""),"",IF(AND($E$3=6),'Marks Entry 6th'!BK148,IF(AND($E$3=7),'Marks Entry 7th'!BK148,"")))</f>
        <v/>
      </c>
      <c r="DZ149" s="53" t="str">
        <f>IF(OR($E149="",$G149=""),"",IF(AND($E$3=6),'Marks Entry 6th'!BL148,IF(AND($E$3=7),'Marks Entry 7th'!BL148,"")))</f>
        <v/>
      </c>
      <c r="EA149" s="53" t="str">
        <f>IF(OR($E149="",$G149=""),"",IF(AND($E$3=6),'Marks Entry 6th'!BM148,IF(AND($E$3=7),'Marks Entry 7th'!BM148,"")))</f>
        <v/>
      </c>
      <c r="EB149" s="122" t="str">
        <f t="shared" si="252"/>
        <v/>
      </c>
      <c r="EC149" s="123">
        <f t="shared" si="253"/>
        <v>0</v>
      </c>
      <c r="ED149" s="123" t="str">
        <f t="shared" si="254"/>
        <v/>
      </c>
      <c r="EE149" s="123" t="str">
        <f t="shared" si="255"/>
        <v/>
      </c>
      <c r="EF149" s="110" t="str">
        <f t="shared" si="256"/>
        <v/>
      </c>
      <c r="EG149" s="53" t="str">
        <f>IF(OR($E149="",$G149=""),"",IF(AND($E$3=6),'Marks Entry 6th'!BN148,IF(AND($E$3=7),'Marks Entry 7th'!BN148,"")))</f>
        <v/>
      </c>
      <c r="EH149" s="53" t="str">
        <f>IF(OR($E149="",$G149=""),"",IF(AND($E$3=6),'Marks Entry 6th'!BO148,IF(AND($E$3=7),'Marks Entry 7th'!BO148,"")))</f>
        <v/>
      </c>
      <c r="EI149" s="53" t="str">
        <f>IF(OR($E149="",$G149=""),"",IF(AND($E$3=6),'Marks Entry 6th'!BP148,IF(AND($E$3=7),'Marks Entry 7th'!BP148,"")))</f>
        <v/>
      </c>
      <c r="EJ149" s="53" t="str">
        <f>IF(OR($E149="",$G149=""),"",IF(AND($E$3=6),'Marks Entry 6th'!BQ148,IF(AND($E$3=7),'Marks Entry 7th'!BQ148,"")))</f>
        <v/>
      </c>
      <c r="EK149" s="53" t="str">
        <f>IF(OR($E149="",$G149=""),"",IF(AND($E$3=6),'Marks Entry 6th'!BR148,IF(AND($E$3=7),'Marks Entry 7th'!BR148,"")))</f>
        <v/>
      </c>
      <c r="EL149" s="122" t="str">
        <f t="shared" si="257"/>
        <v/>
      </c>
      <c r="EM149" s="123">
        <f t="shared" si="258"/>
        <v>0</v>
      </c>
      <c r="EN149" s="123" t="str">
        <f t="shared" si="259"/>
        <v/>
      </c>
      <c r="EO149" s="123" t="str">
        <f t="shared" si="260"/>
        <v/>
      </c>
      <c r="EP149" s="110" t="str">
        <f t="shared" si="261"/>
        <v/>
      </c>
      <c r="EQ149" s="53" t="str">
        <f>IF(OR($E149="",$G149=""),"",IF(AND($E$3=6),'Marks Entry 6th'!BS148,IF(AND($E$3=7),'Marks Entry 7th'!BS148,"")))</f>
        <v/>
      </c>
      <c r="ER149" s="53" t="str">
        <f>IF(OR($E149="",$G149=""),"",IF(AND($E$3=6),'Marks Entry 6th'!BT148,IF(AND($E$3=7),'Marks Entry 7th'!BT148,"")))</f>
        <v/>
      </c>
      <c r="ES149" s="53" t="str">
        <f>IF(OR($E149="",$G149=""),"",IF(AND($E$3=6),'Marks Entry 6th'!BU148,IF(AND($E$3=7),'Marks Entry 7th'!BU148,"")))</f>
        <v/>
      </c>
      <c r="ET149" s="53" t="str">
        <f>IF(OR($E149="",$G149=""),"",IF(AND($E$3=6),'Marks Entry 6th'!BV148,IF(AND($E$3=7),'Marks Entry 7th'!BV148,"")))</f>
        <v/>
      </c>
      <c r="EU149" s="53" t="str">
        <f>IF(OR($E149="",$G149=""),"",IF(AND($E$3=6),'Marks Entry 6th'!BW148,IF(AND($E$3=7),'Marks Entry 7th'!BW148,"")))</f>
        <v/>
      </c>
      <c r="EV149" s="122" t="str">
        <f t="shared" si="262"/>
        <v/>
      </c>
      <c r="EW149" s="123">
        <f t="shared" si="263"/>
        <v>0</v>
      </c>
      <c r="EX149" s="123" t="str">
        <f t="shared" si="264"/>
        <v/>
      </c>
      <c r="EY149" s="123" t="str">
        <f t="shared" si="265"/>
        <v/>
      </c>
      <c r="EZ149" s="110" t="str">
        <f t="shared" si="266"/>
        <v/>
      </c>
      <c r="FA149" s="373" t="str">
        <f>IF(OR($E149="",$G149=""),"",IF(AND('Marks Entry 6th'!BX148="",'Marks Entry 7th'!BX148=""),"",IF(AND($E$3=6),'Marks Entry 6th'!BX148,IF(AND($E$3=7),'Marks Entry 7th'!BX148,""))))</f>
        <v/>
      </c>
      <c r="FB149" s="373" t="str">
        <f>IF(OR($E149="",$G149=""),"",IF(AND('Marks Entry 6th'!BY148="",'Marks Entry 7th'!BY148=""),"",IF(AND($E$3=6),'Marks Entry 6th'!BY148,IF(AND($E$3=7),'Marks Entry 7th'!BY148,""))))</f>
        <v/>
      </c>
      <c r="FC149" s="374" t="str">
        <f t="shared" si="267"/>
        <v/>
      </c>
      <c r="FD149" s="110" t="str">
        <f t="shared" si="268"/>
        <v/>
      </c>
      <c r="FE149" s="373" t="str">
        <f>IF(OR($E149="",$G149=""),"",IF(AND('Marks Entry 6th'!BZ148="",'Marks Entry 7th'!BZ148=""),"",IF(AND($E$3=6),'Marks Entry 6th'!BZ148,IF(AND($E$3=7),'Marks Entry 7th'!BZ148,""))))</f>
        <v/>
      </c>
      <c r="FF149" s="373" t="str">
        <f>IF(OR($E149="",$G149=""),"",IF(AND('Marks Entry 6th'!CA148="",'Marks Entry 7th'!CA148=""),"",IF(AND($E$3=6),'Marks Entry 6th'!CA148,IF(AND($E$3=7),'Marks Entry 7th'!CA148,""))))</f>
        <v/>
      </c>
      <c r="FG149" s="374" t="str">
        <f t="shared" si="269"/>
        <v/>
      </c>
      <c r="FH149" s="110" t="str">
        <f t="shared" si="270"/>
        <v/>
      </c>
      <c r="FI149" s="79" t="str">
        <f t="shared" si="271"/>
        <v/>
      </c>
      <c r="FJ149" s="335" t="str">
        <f t="shared" si="272"/>
        <v/>
      </c>
      <c r="FK149" s="85" t="str">
        <f t="shared" si="273"/>
        <v/>
      </c>
      <c r="FL149" s="226" t="str">
        <f t="shared" si="274"/>
        <v/>
      </c>
      <c r="FM149" s="86" t="str">
        <f t="shared" si="275"/>
        <v/>
      </c>
      <c r="FN149" s="334" t="str">
        <f>IFERROR(IF(B149="NSO","NSO",IF(OR(D149="",G149="",F149=""),"",IF(AND(FJ149&gt;=36,'Master sheet'!$D$11="Hindi"),"कक्षा क्रमोन्नत",IF(AND(FJ149&gt;=36,'Master sheet'!$D$11="English"),"Promoted",IF(AND(FJ149&lt;36,'Master sheet'!$D$11="Hindi"),"पुनः परीक्षा","Re-Exam"))))),"")</f>
        <v/>
      </c>
      <c r="FO149" s="54" t="str">
        <f>IF(OR($E149="",$G149=""),"",IF(AND($E$3=6,'Marks Entry 6th'!CB148=""),"",IF(AND($E$3=7,'Marks Entry 7th'!CB148=""),"",IF(AND($E$3=6),'Marks Entry 6th'!CB148,IF(AND($E$3=7),'Marks Entry 7th'!CB148,"")))))</f>
        <v/>
      </c>
      <c r="FP149" s="54" t="str">
        <f>IF(OR($E149="",$G149=""),"",IF(AND($E$3=6,'Marks Entry 6th'!CC148=""),"",IF(AND($E$3=7,'Marks Entry 7th'!CC148=""),"",IF(AND($E$3=6),'Marks Entry 6th'!CC148,IF(AND($E$3=7),'Marks Entry 7th'!CC148,"")))))</f>
        <v/>
      </c>
      <c r="FQ149" s="55"/>
      <c r="FY149" s="57">
        <f>IF(AND($E$3=6),'Marks Entry 6th'!I148,IF(AND($E$3=7),'Marks Entry 7th'!I148,""))</f>
        <v>0</v>
      </c>
      <c r="FZ149" s="57">
        <f t="shared" si="276"/>
        <v>0</v>
      </c>
    </row>
    <row r="150" spans="1:182" ht="18.95" customHeight="1">
      <c r="A150" s="69">
        <v>143</v>
      </c>
      <c r="B150" s="69" t="str">
        <f>IF(OR(FY150=0,FY150=""),"",IF(AND($E$3=6),'Marks Entry 6th'!I149,IF(AND($E$3=7),'Marks Entry 7th'!I149,"")))</f>
        <v/>
      </c>
      <c r="C150" s="70" t="str">
        <f>IF(OR(B150=0,B150=""),"",IF(AND($E$3=6,'Marks Entry 6th'!B149=""),"",IF(AND($E$3=7,'Marks Entry 7th'!B149=""),"",IF(AND($E$3=6,'Marks Entry 6th'!B149),'Marks Entry 6th'!B149,IF(AND($E$3=7),'Marks Entry 7th'!B149,"")))))</f>
        <v/>
      </c>
      <c r="D150" s="70" t="str">
        <f>IF(OR(B150=0,B150=""),"",IF(AND($E$3=6,'Marks Entry 6th'!C149=""),"",IF(AND($E$3=7,'Marks Entry 7th'!C149=""),"",IF(AND($E$3=6),'Marks Entry 6th'!C149,IF(AND($E$3=7),'Marks Entry 7th'!C149,"")))))</f>
        <v/>
      </c>
      <c r="E150" s="307" t="str">
        <f>IF(OR(B150=0,B150=""),"",IF(AND($E$3=6,'Marks Entry 6th'!E149=""),"",IF(AND($E$3=7,'Marks Entry 7th'!E149=""),"",IF(AND($E$3=6),'Marks Entry 6th'!E149,IF(AND($E$3=7),'Marks Entry 7th'!E149,"")))))</f>
        <v/>
      </c>
      <c r="F150" s="70" t="str">
        <f>IF(OR(B150=0,B150=""),"",IF(AND($E$3=6,'Marks Entry 6th'!D149=""),"",IF(AND($E$3=7,'Marks Entry 7th'!D149=""),"",IF(AND($E$3=6),'Marks Entry 6th'!D149,IF(AND($E$3=7),'Marks Entry 7th'!D149,"")))))</f>
        <v/>
      </c>
      <c r="G150" s="306" t="str">
        <f>IF(OR(B150=0,B150=""),"",IF(AND($E$3=6,'Marks Entry 6th'!F149=""),"",IF(AND($E$3=7,'Marks Entry 7th'!F149=""),"",IF(AND($E$3=6),UPPER('Marks Entry 6th'!F149),IF(AND($E$3=7),UPPER('Marks Entry 7th'!F149),"")))))</f>
        <v/>
      </c>
      <c r="H150" s="306" t="str">
        <f>IF(OR(B150=0,B150=""),"",IF(AND($E$3=6,'Marks Entry 6th'!G149=""),"",IF(AND($E$3=7,'Marks Entry 7th'!G149=""),"",IF(AND($E$3=6),UPPER('Marks Entry 6th'!G149),IF(AND($E$3=7),UPPER('Marks Entry 7th'!G149),"")))))</f>
        <v/>
      </c>
      <c r="I150" s="306" t="str">
        <f>IF(OR(B150=0,B150=""),"",IF(AND($E$3=6,'Marks Entry 6th'!H149=""),"",IF(AND($E$3=7,'Marks Entry 7th'!H149=""),"",IF(AND($E$3=6),UPPER('Marks Entry 6th'!H149),IF(AND($E$3=7),UPPER('Marks Entry 7th'!H149),"")))))</f>
        <v/>
      </c>
      <c r="J150" s="65" t="str">
        <f>IF(OR(B150=0,B150=""),"",IF(AND($E$3=6,'Marks Entry 6th'!J149=""),"",IF(AND($E$3=7,'Marks Entry 7th'!J149=""),"",IF(AND($E$3=6),'Marks Entry 6th'!J149,IF(AND($E$3=7),'Marks Entry 7th'!J149,"")))))</f>
        <v/>
      </c>
      <c r="K150" s="65" t="str">
        <f>IF(OR(B150=0,B150=""),"",IF(AND($E$3=6,'Marks Entry 6th'!K149=""),"",IF(AND($E$3=7,'Marks Entry 7th'!K149=""),"",IF(AND($E$3=6),'Marks Entry 6th'!K149,IF(AND($E$3=7),'Marks Entry 7th'!K149,"")))))</f>
        <v/>
      </c>
      <c r="L150" s="121" t="str">
        <f>IF(OR($E150="",$G150=""),"",IF(AND($E$3=6),'Marks Entry 6th'!L149,IF(AND($E$3=7),'Marks Entry 7th'!L149,"")))</f>
        <v/>
      </c>
      <c r="M150" s="121" t="str">
        <f>IF(OR($E150="",$G150=""),"",IF(AND($E$3=6),'Marks Entry 6th'!M149,IF(AND($E$3=7),'Marks Entry 7th'!M149,"")))</f>
        <v/>
      </c>
      <c r="N150" s="121" t="str">
        <f>IF(OR($E150="",$G150=""),"",IF(AND($E$3=6),'Marks Entry 6th'!N149,IF(AND($E$3=7),'Marks Entry 7th'!N149,"")))</f>
        <v/>
      </c>
      <c r="O150" s="121" t="str">
        <f>IF(OR($E150="",$G150=""),"",IF(AND($E$3=6),'Marks Entry 6th'!O149,IF(AND($E$3=7),'Marks Entry 7th'!O149,"")))</f>
        <v/>
      </c>
      <c r="P150" s="63" t="str">
        <f t="shared" si="186"/>
        <v/>
      </c>
      <c r="Q150" s="121" t="str">
        <f>IF(OR($E150="",$G150=""),"",IF(AND($E$3=6),'Marks Entry 6th'!P149,IF(AND($E$3=7),'Marks Entry 7th'!P149,"")))</f>
        <v/>
      </c>
      <c r="R150" s="121" t="str">
        <f>IF(OR($E150="",$G150=""),"",IF(AND($E$3=6),'Marks Entry 6th'!Q149,IF(AND($E$3=7),'Marks Entry 7th'!Q149,"")))</f>
        <v/>
      </c>
      <c r="S150" s="66" t="str">
        <f t="shared" si="187"/>
        <v/>
      </c>
      <c r="T150" s="63">
        <f t="shared" si="188"/>
        <v>0</v>
      </c>
      <c r="U150" s="68" t="str">
        <f>IF(OR($E150="",$G150=""),"",IF(AND($E$3=6),'Marks Entry 6th'!R149,IF(AND($E$3=7),'Marks Entry 7th'!R149,"")))</f>
        <v/>
      </c>
      <c r="V150" s="68" t="str">
        <f>IF(OR($E150="",$G150=""),"",IF(AND($E$3=6),'Marks Entry 6th'!S149,IF(AND($E$3=7),'Marks Entry 7th'!S149,"")))</f>
        <v/>
      </c>
      <c r="W150" s="67" t="str">
        <f t="shared" si="189"/>
        <v/>
      </c>
      <c r="X150" s="63" t="str">
        <f t="shared" si="190"/>
        <v/>
      </c>
      <c r="Y150" s="109">
        <f t="shared" si="191"/>
        <v>0</v>
      </c>
      <c r="Z150" s="109" t="str">
        <f t="shared" si="192"/>
        <v/>
      </c>
      <c r="AA150" s="109" t="str">
        <f t="shared" si="193"/>
        <v/>
      </c>
      <c r="AB150" s="109" t="str">
        <f t="shared" si="194"/>
        <v/>
      </c>
      <c r="AC150" s="109" t="str">
        <f t="shared" si="195"/>
        <v/>
      </c>
      <c r="AD150" s="111" t="str">
        <f t="shared" si="196"/>
        <v/>
      </c>
      <c r="AE150" s="121" t="str">
        <f>IF(OR($E150="",$G150=""),"",IF(AND($E$3=6),'Marks Entry 6th'!T149,IF(AND($E$3=7),'Marks Entry 7th'!T149,"")))</f>
        <v/>
      </c>
      <c r="AF150" s="121" t="str">
        <f>IF(OR($E150="",$G150=""),"",IF(AND($E$3=6),'Marks Entry 6th'!U149,IF(AND($E$3=7),'Marks Entry 7th'!U149,"")))</f>
        <v/>
      </c>
      <c r="AG150" s="121" t="str">
        <f>IF(OR($E150="",$G150=""),"",IF(AND($E$3=6),'Marks Entry 6th'!V149,IF(AND($E$3=7),'Marks Entry 7th'!V149,"")))</f>
        <v/>
      </c>
      <c r="AH150" s="121" t="str">
        <f>IF(OR($E150="",$G150=""),"",IF(AND($E$3=6),'Marks Entry 6th'!W149,IF(AND($E$3=7),'Marks Entry 7th'!W149,"")))</f>
        <v/>
      </c>
      <c r="AI150" s="63" t="str">
        <f t="shared" si="197"/>
        <v/>
      </c>
      <c r="AJ150" s="121" t="str">
        <f>IF(OR($E150="",$G150=""),"",IF(AND($E$3=6),'Marks Entry 6th'!X149,IF(AND($E$3=7),'Marks Entry 7th'!X149,"")))</f>
        <v/>
      </c>
      <c r="AK150" s="121" t="str">
        <f>IF(OR($E150="",$G150=""),"",IF(AND($E$3=6),'Marks Entry 6th'!Y149,IF(AND($E$3=7),'Marks Entry 7th'!Y149,"")))</f>
        <v/>
      </c>
      <c r="AL150" s="66" t="str">
        <f t="shared" si="198"/>
        <v/>
      </c>
      <c r="AM150" s="63">
        <f t="shared" si="199"/>
        <v>0</v>
      </c>
      <c r="AN150" s="68" t="str">
        <f>IF(OR($E150="",$G150=""),"",IF(AND($E$3=6),'Marks Entry 6th'!Z149,IF(AND($E$3=7),'Marks Entry 7th'!Z149,"")))</f>
        <v/>
      </c>
      <c r="AO150" s="68" t="str">
        <f>IF(OR($E150="",$G150=""),"",IF(AND($E$3=6),'Marks Entry 6th'!AA149,IF(AND($E$3=7),'Marks Entry 7th'!AA149,"")))</f>
        <v/>
      </c>
      <c r="AP150" s="66" t="str">
        <f t="shared" si="200"/>
        <v/>
      </c>
      <c r="AQ150" s="63" t="str">
        <f t="shared" si="201"/>
        <v/>
      </c>
      <c r="AR150" s="109">
        <f t="shared" si="202"/>
        <v>0</v>
      </c>
      <c r="AS150" s="109" t="str">
        <f t="shared" si="203"/>
        <v/>
      </c>
      <c r="AT150" s="109" t="str">
        <f t="shared" si="204"/>
        <v/>
      </c>
      <c r="AU150" s="109" t="str">
        <f t="shared" si="205"/>
        <v/>
      </c>
      <c r="AV150" s="109" t="str">
        <f t="shared" si="206"/>
        <v/>
      </c>
      <c r="AW150" s="111" t="str">
        <f t="shared" si="207"/>
        <v/>
      </c>
      <c r="AX150" s="314" t="str">
        <f>IF(OR($E150="",$G150=""),"",IF(AND($E$3=6),'Marks Entry 6th'!AB149,IF(AND($E$3=7),'Marks Entry 7th'!AB149,"")))</f>
        <v/>
      </c>
      <c r="AY150" s="121" t="str">
        <f>IF(OR($E150="",$G150=""),"",IF(AND($E$3=6),'Marks Entry 6th'!AC149,IF(AND($E$3=7),'Marks Entry 7th'!AC149,"")))</f>
        <v/>
      </c>
      <c r="AZ150" s="121" t="str">
        <f>IF(OR($E150="",$G150=""),"",IF(AND($E$3=6),'Marks Entry 6th'!AD149,IF(AND($E$3=7),'Marks Entry 7th'!AD149,"")))</f>
        <v/>
      </c>
      <c r="BA150" s="121" t="str">
        <f>IF(OR($E150="",$G150=""),"",IF(AND($E$3=6),'Marks Entry 6th'!AE149,IF(AND($E$3=7),'Marks Entry 7th'!AE149,"")))</f>
        <v/>
      </c>
      <c r="BB150" s="121" t="str">
        <f>IF(OR($E150="",$G150=""),"",IF(AND($E$3=6),'Marks Entry 6th'!AF149,IF(AND($E$3=7),'Marks Entry 7th'!AF149,"")))</f>
        <v/>
      </c>
      <c r="BC150" s="63" t="str">
        <f t="shared" si="208"/>
        <v/>
      </c>
      <c r="BD150" s="121" t="str">
        <f>IF(OR($E150="",$G150=""),"",IF(AND($E$3=6),'Marks Entry 6th'!AG149,IF(AND($E$3=7),'Marks Entry 7th'!AG149,"")))</f>
        <v/>
      </c>
      <c r="BE150" s="121" t="str">
        <f>IF(OR($E150="",$G150=""),"",IF(AND($E$3=6),'Marks Entry 6th'!AH149,IF(AND($E$3=7),'Marks Entry 7th'!AH149,"")))</f>
        <v/>
      </c>
      <c r="BF150" s="66" t="str">
        <f t="shared" si="209"/>
        <v/>
      </c>
      <c r="BG150" s="63">
        <f t="shared" si="210"/>
        <v>0</v>
      </c>
      <c r="BH150" s="68" t="str">
        <f>IF(OR($E150="",$G150=""),"",IF(AND($E$3=6),'Marks Entry 6th'!AI149,IF(AND($E$3=7),'Marks Entry 7th'!AI149,"")))</f>
        <v/>
      </c>
      <c r="BI150" s="68" t="str">
        <f>IF(OR($E150="",$G150=""),"",IF(AND($E$3=6),'Marks Entry 6th'!AJ149,IF(AND($E$3=7),'Marks Entry 7th'!AJ149,"")))</f>
        <v/>
      </c>
      <c r="BJ150" s="66" t="str">
        <f t="shared" si="211"/>
        <v/>
      </c>
      <c r="BK150" s="63" t="str">
        <f t="shared" si="212"/>
        <v/>
      </c>
      <c r="BL150" s="109">
        <f t="shared" si="213"/>
        <v>0</v>
      </c>
      <c r="BM150" s="109" t="str">
        <f t="shared" si="214"/>
        <v/>
      </c>
      <c r="BN150" s="109" t="str">
        <f t="shared" si="215"/>
        <v/>
      </c>
      <c r="BO150" s="109" t="str">
        <f t="shared" si="216"/>
        <v/>
      </c>
      <c r="BP150" s="109" t="str">
        <f t="shared" si="217"/>
        <v/>
      </c>
      <c r="BQ150" s="111" t="str">
        <f t="shared" si="218"/>
        <v/>
      </c>
      <c r="BR150" s="121" t="str">
        <f>IF(OR($E150="",$G150=""),"",IF(AND($E$3=6),'Marks Entry 6th'!AK149,IF(AND($E$3=7),'Marks Entry 7th'!AK149,"")))</f>
        <v/>
      </c>
      <c r="BS150" s="121" t="str">
        <f>IF(OR($E150="",$G150=""),"",IF(AND($E$3=6),'Marks Entry 6th'!AL149,IF(AND($E$3=7),'Marks Entry 7th'!AL149,"")))</f>
        <v/>
      </c>
      <c r="BT150" s="121" t="str">
        <f>IF(OR($E150="",$G150=""),"",IF(AND($E$3=6),'Marks Entry 6th'!AM149,IF(AND($E$3=7),'Marks Entry 7th'!AM149,"")))</f>
        <v/>
      </c>
      <c r="BU150" s="121" t="str">
        <f>IF(OR($E150="",$G150=""),"",IF(AND($E$3=6),'Marks Entry 6th'!AN149,IF(AND($E$3=7),'Marks Entry 7th'!AN149,"")))</f>
        <v/>
      </c>
      <c r="BV150" s="63" t="str">
        <f t="shared" si="219"/>
        <v/>
      </c>
      <c r="BW150" s="121" t="str">
        <f>IF(OR($E150="",$G150=""),"",IF(AND($E$3=6),'Marks Entry 6th'!AO149,IF(AND($E$3=7),'Marks Entry 7th'!AO149,"")))</f>
        <v/>
      </c>
      <c r="BX150" s="121" t="str">
        <f>IF(OR($E150="",$G150=""),"",IF(AND($E$3=6),'Marks Entry 6th'!AP149,IF(AND($E$3=7),'Marks Entry 7th'!AP149,"")))</f>
        <v/>
      </c>
      <c r="BY150" s="66" t="str">
        <f t="shared" si="220"/>
        <v/>
      </c>
      <c r="BZ150" s="63">
        <f t="shared" si="221"/>
        <v>0</v>
      </c>
      <c r="CA150" s="68" t="str">
        <f>IF(OR($E150="",$G150=""),"",IF(AND($E$3=6),'Marks Entry 6th'!AQ149,IF(AND($E$3=7),'Marks Entry 7th'!AQ149,"")))</f>
        <v/>
      </c>
      <c r="CB150" s="68" t="str">
        <f>IF(OR($E150="",$G150=""),"",IF(AND($E$3=6),'Marks Entry 6th'!AR149,IF(AND($E$3=7),'Marks Entry 7th'!AR149,"")))</f>
        <v/>
      </c>
      <c r="CC150" s="66" t="str">
        <f t="shared" si="222"/>
        <v/>
      </c>
      <c r="CD150" s="63" t="str">
        <f t="shared" si="223"/>
        <v/>
      </c>
      <c r="CE150" s="109">
        <f t="shared" si="224"/>
        <v>0</v>
      </c>
      <c r="CF150" s="109" t="str">
        <f t="shared" si="225"/>
        <v/>
      </c>
      <c r="CG150" s="109" t="str">
        <f t="shared" si="226"/>
        <v/>
      </c>
      <c r="CH150" s="109" t="str">
        <f t="shared" si="227"/>
        <v/>
      </c>
      <c r="CI150" s="109" t="str">
        <f t="shared" si="228"/>
        <v/>
      </c>
      <c r="CJ150" s="111" t="str">
        <f t="shared" si="229"/>
        <v/>
      </c>
      <c r="CK150" s="121" t="str">
        <f>IF(OR($E150="",$G150=""),"",IF(AND($E$3=6),'Marks Entry 6th'!AS149,IF(AND($E$3=7),'Marks Entry 7th'!AS149,"")))</f>
        <v/>
      </c>
      <c r="CL150" s="121" t="str">
        <f>IF(OR($E150="",$G150=""),"",IF(AND($E$3=6),'Marks Entry 6th'!AT149,IF(AND($E$3=7),'Marks Entry 7th'!AT149,"")))</f>
        <v/>
      </c>
      <c r="CM150" s="121" t="str">
        <f>IF(OR($E150="",$G150=""),"",IF(AND($E$3=6),'Marks Entry 6th'!AU149,IF(AND($E$3=7),'Marks Entry 7th'!AU149,"")))</f>
        <v/>
      </c>
      <c r="CN150" s="121" t="str">
        <f>IF(OR($E150="",$G150=""),"",IF(AND($E$3=6),'Marks Entry 6th'!AV149,IF(AND($E$3=7),'Marks Entry 7th'!AV149,"")))</f>
        <v/>
      </c>
      <c r="CO150" s="63" t="str">
        <f t="shared" si="230"/>
        <v/>
      </c>
      <c r="CP150" s="121" t="str">
        <f>IF(OR($E150="",$G150=""),"",IF(AND($E$3=6),'Marks Entry 6th'!AW149,IF(AND($E$3=7),'Marks Entry 7th'!AW149,"")))</f>
        <v/>
      </c>
      <c r="CQ150" s="121" t="str">
        <f>IF(OR($E150="",$G150=""),"",IF(AND($E$3=6),'Marks Entry 6th'!AX149,IF(AND($E$3=7),'Marks Entry 7th'!AX149,"")))</f>
        <v/>
      </c>
      <c r="CR150" s="66" t="str">
        <f t="shared" si="231"/>
        <v/>
      </c>
      <c r="CS150" s="63">
        <f t="shared" si="232"/>
        <v>0</v>
      </c>
      <c r="CT150" s="68" t="str">
        <f>IF(OR($E150="",$G150=""),"",IF(AND($E$3=6),'Marks Entry 6th'!AY149,IF(AND($E$3=7),'Marks Entry 7th'!AY149,"")))</f>
        <v/>
      </c>
      <c r="CU150" s="68" t="str">
        <f>IF(OR($E150="",$G150=""),"",IF(AND($E$3=6),'Marks Entry 6th'!AZ149,IF(AND($E$3=7),'Marks Entry 7th'!AZ149,"")))</f>
        <v/>
      </c>
      <c r="CV150" s="66" t="str">
        <f t="shared" si="233"/>
        <v/>
      </c>
      <c r="CW150" s="63" t="str">
        <f t="shared" si="234"/>
        <v/>
      </c>
      <c r="CX150" s="109">
        <f t="shared" si="235"/>
        <v>0</v>
      </c>
      <c r="CY150" s="109" t="str">
        <f t="shared" si="236"/>
        <v/>
      </c>
      <c r="CZ150" s="109" t="str">
        <f t="shared" si="237"/>
        <v/>
      </c>
      <c r="DA150" s="109" t="str">
        <f t="shared" si="238"/>
        <v/>
      </c>
      <c r="DB150" s="109" t="str">
        <f t="shared" si="239"/>
        <v/>
      </c>
      <c r="DC150" s="111" t="str">
        <f t="shared" si="240"/>
        <v/>
      </c>
      <c r="DD150" s="121" t="str">
        <f>IF(OR($E150="",$G150=""),"",IF(AND($E$3=6),'Marks Entry 6th'!BA149,IF(AND($E$3=7),'Marks Entry 7th'!BA149,"")))</f>
        <v/>
      </c>
      <c r="DE150" s="121" t="str">
        <f>IF(OR($E150="",$G150=""),"",IF(AND($E$3=6),'Marks Entry 6th'!BB149,IF(AND($E$3=7),'Marks Entry 7th'!BB149,"")))</f>
        <v/>
      </c>
      <c r="DF150" s="121" t="str">
        <f>IF(OR($E150="",$G150=""),"",IF(AND($E$3=6),'Marks Entry 6th'!BC149,IF(AND($E$3=7),'Marks Entry 7th'!BC149,"")))</f>
        <v/>
      </c>
      <c r="DG150" s="121" t="str">
        <f>IF(OR($E150="",$G150=""),"",IF(AND($E$3=6),'Marks Entry 6th'!BD149,IF(AND($E$3=7),'Marks Entry 7th'!BD149,"")))</f>
        <v/>
      </c>
      <c r="DH150" s="63" t="str">
        <f t="shared" si="241"/>
        <v/>
      </c>
      <c r="DI150" s="121" t="str">
        <f>IF(OR($E150="",$G150=""),"",IF(AND($E$3=6),'Marks Entry 6th'!BE149,IF(AND($E$3=7),'Marks Entry 7th'!BE149,"")))</f>
        <v/>
      </c>
      <c r="DJ150" s="121" t="str">
        <f>IF(OR($E150="",$G150=""),"",IF(AND($E$3=6),'Marks Entry 6th'!BF149,IF(AND($E$3=7),'Marks Entry 7th'!BF149,"")))</f>
        <v/>
      </c>
      <c r="DK150" s="66" t="str">
        <f t="shared" si="242"/>
        <v/>
      </c>
      <c r="DL150" s="63">
        <f t="shared" si="243"/>
        <v>0</v>
      </c>
      <c r="DM150" s="68" t="str">
        <f>IF(OR($E150="",$G150=""),"",IF(AND($E$3=6),'Marks Entry 6th'!BG149,IF(AND($E$3=7),'Marks Entry 7th'!BG149,"")))</f>
        <v/>
      </c>
      <c r="DN150" s="68" t="str">
        <f>IF(OR($E150="",$G150=""),"",IF(AND($E$3=6),'Marks Entry 6th'!BH149,IF(AND($E$3=7),'Marks Entry 7th'!BH149,"")))</f>
        <v/>
      </c>
      <c r="DO150" s="66" t="str">
        <f t="shared" si="244"/>
        <v/>
      </c>
      <c r="DP150" s="63" t="str">
        <f t="shared" si="245"/>
        <v/>
      </c>
      <c r="DQ150" s="109">
        <f t="shared" si="246"/>
        <v>0</v>
      </c>
      <c r="DR150" s="109" t="str">
        <f t="shared" si="247"/>
        <v/>
      </c>
      <c r="DS150" s="109" t="str">
        <f t="shared" si="248"/>
        <v/>
      </c>
      <c r="DT150" s="109" t="str">
        <f t="shared" si="249"/>
        <v/>
      </c>
      <c r="DU150" s="109" t="str">
        <f t="shared" si="250"/>
        <v/>
      </c>
      <c r="DV150" s="111" t="str">
        <f t="shared" si="251"/>
        <v/>
      </c>
      <c r="DW150" s="53" t="str">
        <f>IF(OR($E150="",$G150=""),"",IF(AND($E$3=6),'Marks Entry 6th'!BI149,IF(AND($E$3=7),'Marks Entry 7th'!BI149,"")))</f>
        <v/>
      </c>
      <c r="DX150" s="53" t="str">
        <f>IF(OR($E150="",$G150=""),"",IF(AND($E$3=6),'Marks Entry 6th'!BJ149,IF(AND($E$3=7),'Marks Entry 7th'!BJ149,"")))</f>
        <v/>
      </c>
      <c r="DY150" s="53" t="str">
        <f>IF(OR($E150="",$G150=""),"",IF(AND($E$3=6),'Marks Entry 6th'!BK149,IF(AND($E$3=7),'Marks Entry 7th'!BK149,"")))</f>
        <v/>
      </c>
      <c r="DZ150" s="53" t="str">
        <f>IF(OR($E150="",$G150=""),"",IF(AND($E$3=6),'Marks Entry 6th'!BL149,IF(AND($E$3=7),'Marks Entry 7th'!BL149,"")))</f>
        <v/>
      </c>
      <c r="EA150" s="53" t="str">
        <f>IF(OR($E150="",$G150=""),"",IF(AND($E$3=6),'Marks Entry 6th'!BM149,IF(AND($E$3=7),'Marks Entry 7th'!BM149,"")))</f>
        <v/>
      </c>
      <c r="EB150" s="122" t="str">
        <f t="shared" si="252"/>
        <v/>
      </c>
      <c r="EC150" s="123">
        <f t="shared" si="253"/>
        <v>0</v>
      </c>
      <c r="ED150" s="123" t="str">
        <f t="shared" si="254"/>
        <v/>
      </c>
      <c r="EE150" s="123" t="str">
        <f t="shared" si="255"/>
        <v/>
      </c>
      <c r="EF150" s="110" t="str">
        <f t="shared" si="256"/>
        <v/>
      </c>
      <c r="EG150" s="53" t="str">
        <f>IF(OR($E150="",$G150=""),"",IF(AND($E$3=6),'Marks Entry 6th'!BN149,IF(AND($E$3=7),'Marks Entry 7th'!BN149,"")))</f>
        <v/>
      </c>
      <c r="EH150" s="53" t="str">
        <f>IF(OR($E150="",$G150=""),"",IF(AND($E$3=6),'Marks Entry 6th'!BO149,IF(AND($E$3=7),'Marks Entry 7th'!BO149,"")))</f>
        <v/>
      </c>
      <c r="EI150" s="53" t="str">
        <f>IF(OR($E150="",$G150=""),"",IF(AND($E$3=6),'Marks Entry 6th'!BP149,IF(AND($E$3=7),'Marks Entry 7th'!BP149,"")))</f>
        <v/>
      </c>
      <c r="EJ150" s="53" t="str">
        <f>IF(OR($E150="",$G150=""),"",IF(AND($E$3=6),'Marks Entry 6th'!BQ149,IF(AND($E$3=7),'Marks Entry 7th'!BQ149,"")))</f>
        <v/>
      </c>
      <c r="EK150" s="53" t="str">
        <f>IF(OR($E150="",$G150=""),"",IF(AND($E$3=6),'Marks Entry 6th'!BR149,IF(AND($E$3=7),'Marks Entry 7th'!BR149,"")))</f>
        <v/>
      </c>
      <c r="EL150" s="122" t="str">
        <f t="shared" si="257"/>
        <v/>
      </c>
      <c r="EM150" s="123">
        <f t="shared" si="258"/>
        <v>0</v>
      </c>
      <c r="EN150" s="123" t="str">
        <f t="shared" si="259"/>
        <v/>
      </c>
      <c r="EO150" s="123" t="str">
        <f t="shared" si="260"/>
        <v/>
      </c>
      <c r="EP150" s="110" t="str">
        <f t="shared" si="261"/>
        <v/>
      </c>
      <c r="EQ150" s="53" t="str">
        <f>IF(OR($E150="",$G150=""),"",IF(AND($E$3=6),'Marks Entry 6th'!BS149,IF(AND($E$3=7),'Marks Entry 7th'!BS149,"")))</f>
        <v/>
      </c>
      <c r="ER150" s="53" t="str">
        <f>IF(OR($E150="",$G150=""),"",IF(AND($E$3=6),'Marks Entry 6th'!BT149,IF(AND($E$3=7),'Marks Entry 7th'!BT149,"")))</f>
        <v/>
      </c>
      <c r="ES150" s="53" t="str">
        <f>IF(OR($E150="",$G150=""),"",IF(AND($E$3=6),'Marks Entry 6th'!BU149,IF(AND($E$3=7),'Marks Entry 7th'!BU149,"")))</f>
        <v/>
      </c>
      <c r="ET150" s="53" t="str">
        <f>IF(OR($E150="",$G150=""),"",IF(AND($E$3=6),'Marks Entry 6th'!BV149,IF(AND($E$3=7),'Marks Entry 7th'!BV149,"")))</f>
        <v/>
      </c>
      <c r="EU150" s="53" t="str">
        <f>IF(OR($E150="",$G150=""),"",IF(AND($E$3=6),'Marks Entry 6th'!BW149,IF(AND($E$3=7),'Marks Entry 7th'!BW149,"")))</f>
        <v/>
      </c>
      <c r="EV150" s="122" t="str">
        <f t="shared" si="262"/>
        <v/>
      </c>
      <c r="EW150" s="123">
        <f t="shared" si="263"/>
        <v>0</v>
      </c>
      <c r="EX150" s="123" t="str">
        <f t="shared" si="264"/>
        <v/>
      </c>
      <c r="EY150" s="123" t="str">
        <f t="shared" si="265"/>
        <v/>
      </c>
      <c r="EZ150" s="110" t="str">
        <f t="shared" si="266"/>
        <v/>
      </c>
      <c r="FA150" s="373" t="str">
        <f>IF(OR($E150="",$G150=""),"",IF(AND('Marks Entry 6th'!BX149="",'Marks Entry 7th'!BX149=""),"",IF(AND($E$3=6),'Marks Entry 6th'!BX149,IF(AND($E$3=7),'Marks Entry 7th'!BX149,""))))</f>
        <v/>
      </c>
      <c r="FB150" s="373" t="str">
        <f>IF(OR($E150="",$G150=""),"",IF(AND('Marks Entry 6th'!BY149="",'Marks Entry 7th'!BY149=""),"",IF(AND($E$3=6),'Marks Entry 6th'!BY149,IF(AND($E$3=7),'Marks Entry 7th'!BY149,""))))</f>
        <v/>
      </c>
      <c r="FC150" s="374" t="str">
        <f t="shared" si="267"/>
        <v/>
      </c>
      <c r="FD150" s="110" t="str">
        <f t="shared" si="268"/>
        <v/>
      </c>
      <c r="FE150" s="373" t="str">
        <f>IF(OR($E150="",$G150=""),"",IF(AND('Marks Entry 6th'!BZ149="",'Marks Entry 7th'!BZ149=""),"",IF(AND($E$3=6),'Marks Entry 6th'!BZ149,IF(AND($E$3=7),'Marks Entry 7th'!BZ149,""))))</f>
        <v/>
      </c>
      <c r="FF150" s="373" t="str">
        <f>IF(OR($E150="",$G150=""),"",IF(AND('Marks Entry 6th'!CA149="",'Marks Entry 7th'!CA149=""),"",IF(AND($E$3=6),'Marks Entry 6th'!CA149,IF(AND($E$3=7),'Marks Entry 7th'!CA149,""))))</f>
        <v/>
      </c>
      <c r="FG150" s="374" t="str">
        <f t="shared" si="269"/>
        <v/>
      </c>
      <c r="FH150" s="110" t="str">
        <f t="shared" si="270"/>
        <v/>
      </c>
      <c r="FI150" s="79" t="str">
        <f t="shared" si="271"/>
        <v/>
      </c>
      <c r="FJ150" s="335" t="str">
        <f t="shared" si="272"/>
        <v/>
      </c>
      <c r="FK150" s="85" t="str">
        <f t="shared" si="273"/>
        <v/>
      </c>
      <c r="FL150" s="226" t="str">
        <f t="shared" si="274"/>
        <v/>
      </c>
      <c r="FM150" s="86" t="str">
        <f t="shared" si="275"/>
        <v/>
      </c>
      <c r="FN150" s="334" t="str">
        <f>IFERROR(IF(B150="NSO","NSO",IF(OR(D150="",G150="",F150=""),"",IF(AND(FJ150&gt;=36,'Master sheet'!$D$11="Hindi"),"कक्षा क्रमोन्नत",IF(AND(FJ150&gt;=36,'Master sheet'!$D$11="English"),"Promoted",IF(AND(FJ150&lt;36,'Master sheet'!$D$11="Hindi"),"पुनः परीक्षा","Re-Exam"))))),"")</f>
        <v/>
      </c>
      <c r="FO150" s="54" t="str">
        <f>IF(OR($E150="",$G150=""),"",IF(AND($E$3=6,'Marks Entry 6th'!CB149=""),"",IF(AND($E$3=7,'Marks Entry 7th'!CB149=""),"",IF(AND($E$3=6),'Marks Entry 6th'!CB149,IF(AND($E$3=7),'Marks Entry 7th'!CB149,"")))))</f>
        <v/>
      </c>
      <c r="FP150" s="54" t="str">
        <f>IF(OR($E150="",$G150=""),"",IF(AND($E$3=6,'Marks Entry 6th'!CC149=""),"",IF(AND($E$3=7,'Marks Entry 7th'!CC149=""),"",IF(AND($E$3=6),'Marks Entry 6th'!CC149,IF(AND($E$3=7),'Marks Entry 7th'!CC149,"")))))</f>
        <v/>
      </c>
      <c r="FQ150" s="55"/>
      <c r="FY150" s="57">
        <f>IF(AND($E$3=6),'Marks Entry 6th'!I149,IF(AND($E$3=7),'Marks Entry 7th'!I149,""))</f>
        <v>0</v>
      </c>
      <c r="FZ150" s="57">
        <f t="shared" si="276"/>
        <v>0</v>
      </c>
    </row>
    <row r="151" spans="1:182" ht="18.95" customHeight="1">
      <c r="A151" s="69">
        <v>144</v>
      </c>
      <c r="B151" s="69" t="str">
        <f>IF(OR(FY151=0,FY151=""),"",IF(AND($E$3=6),'Marks Entry 6th'!I150,IF(AND($E$3=7),'Marks Entry 7th'!I150,"")))</f>
        <v/>
      </c>
      <c r="C151" s="70" t="str">
        <f>IF(OR(B151=0,B151=""),"",IF(AND($E$3=6,'Marks Entry 6th'!B150=""),"",IF(AND($E$3=7,'Marks Entry 7th'!B150=""),"",IF(AND($E$3=6,'Marks Entry 6th'!B150),'Marks Entry 6th'!B150,IF(AND($E$3=7),'Marks Entry 7th'!B150,"")))))</f>
        <v/>
      </c>
      <c r="D151" s="70" t="str">
        <f>IF(OR(B151=0,B151=""),"",IF(AND($E$3=6,'Marks Entry 6th'!C150=""),"",IF(AND($E$3=7,'Marks Entry 7th'!C150=""),"",IF(AND($E$3=6),'Marks Entry 6th'!C150,IF(AND($E$3=7),'Marks Entry 7th'!C150,"")))))</f>
        <v/>
      </c>
      <c r="E151" s="307" t="str">
        <f>IF(OR(B151=0,B151=""),"",IF(AND($E$3=6,'Marks Entry 6th'!E150=""),"",IF(AND($E$3=7,'Marks Entry 7th'!E150=""),"",IF(AND($E$3=6),'Marks Entry 6th'!E150,IF(AND($E$3=7),'Marks Entry 7th'!E150,"")))))</f>
        <v/>
      </c>
      <c r="F151" s="70" t="str">
        <f>IF(OR(B151=0,B151=""),"",IF(AND($E$3=6,'Marks Entry 6th'!D150=""),"",IF(AND($E$3=7,'Marks Entry 7th'!D150=""),"",IF(AND($E$3=6),'Marks Entry 6th'!D150,IF(AND($E$3=7),'Marks Entry 7th'!D150,"")))))</f>
        <v/>
      </c>
      <c r="G151" s="306" t="str">
        <f>IF(OR(B151=0,B151=""),"",IF(AND($E$3=6,'Marks Entry 6th'!F150=""),"",IF(AND($E$3=7,'Marks Entry 7th'!F150=""),"",IF(AND($E$3=6),UPPER('Marks Entry 6th'!F150),IF(AND($E$3=7),UPPER('Marks Entry 7th'!F150),"")))))</f>
        <v/>
      </c>
      <c r="H151" s="306" t="str">
        <f>IF(OR(B151=0,B151=""),"",IF(AND($E$3=6,'Marks Entry 6th'!G150=""),"",IF(AND($E$3=7,'Marks Entry 7th'!G150=""),"",IF(AND($E$3=6),UPPER('Marks Entry 6th'!G150),IF(AND($E$3=7),UPPER('Marks Entry 7th'!G150),"")))))</f>
        <v/>
      </c>
      <c r="I151" s="306" t="str">
        <f>IF(OR(B151=0,B151=""),"",IF(AND($E$3=6,'Marks Entry 6th'!H150=""),"",IF(AND($E$3=7,'Marks Entry 7th'!H150=""),"",IF(AND($E$3=6),UPPER('Marks Entry 6th'!H150),IF(AND($E$3=7),UPPER('Marks Entry 7th'!H150),"")))))</f>
        <v/>
      </c>
      <c r="J151" s="65" t="str">
        <f>IF(OR(B151=0,B151=""),"",IF(AND($E$3=6,'Marks Entry 6th'!J150=""),"",IF(AND($E$3=7,'Marks Entry 7th'!J150=""),"",IF(AND($E$3=6),'Marks Entry 6th'!J150,IF(AND($E$3=7),'Marks Entry 7th'!J150,"")))))</f>
        <v/>
      </c>
      <c r="K151" s="65" t="str">
        <f>IF(OR(B151=0,B151=""),"",IF(AND($E$3=6,'Marks Entry 6th'!K150=""),"",IF(AND($E$3=7,'Marks Entry 7th'!K150=""),"",IF(AND($E$3=6),'Marks Entry 6th'!K150,IF(AND($E$3=7),'Marks Entry 7th'!K150,"")))))</f>
        <v/>
      </c>
      <c r="L151" s="121" t="str">
        <f>IF(OR($E151="",$G151=""),"",IF(AND($E$3=6),'Marks Entry 6th'!L150,IF(AND($E$3=7),'Marks Entry 7th'!L150,"")))</f>
        <v/>
      </c>
      <c r="M151" s="121" t="str">
        <f>IF(OR($E151="",$G151=""),"",IF(AND($E$3=6),'Marks Entry 6th'!M150,IF(AND($E$3=7),'Marks Entry 7th'!M150,"")))</f>
        <v/>
      </c>
      <c r="N151" s="121" t="str">
        <f>IF(OR($E151="",$G151=""),"",IF(AND($E$3=6),'Marks Entry 6th'!N150,IF(AND($E$3=7),'Marks Entry 7th'!N150,"")))</f>
        <v/>
      </c>
      <c r="O151" s="121" t="str">
        <f>IF(OR($E151="",$G151=""),"",IF(AND($E$3=6),'Marks Entry 6th'!O150,IF(AND($E$3=7),'Marks Entry 7th'!O150,"")))</f>
        <v/>
      </c>
      <c r="P151" s="63" t="str">
        <f t="shared" si="186"/>
        <v/>
      </c>
      <c r="Q151" s="121" t="str">
        <f>IF(OR($E151="",$G151=""),"",IF(AND($E$3=6),'Marks Entry 6th'!P150,IF(AND($E$3=7),'Marks Entry 7th'!P150,"")))</f>
        <v/>
      </c>
      <c r="R151" s="121" t="str">
        <f>IF(OR($E151="",$G151=""),"",IF(AND($E$3=6),'Marks Entry 6th'!Q150,IF(AND($E$3=7),'Marks Entry 7th'!Q150,"")))</f>
        <v/>
      </c>
      <c r="S151" s="66" t="str">
        <f t="shared" si="187"/>
        <v/>
      </c>
      <c r="T151" s="63">
        <f t="shared" si="188"/>
        <v>0</v>
      </c>
      <c r="U151" s="68" t="str">
        <f>IF(OR($E151="",$G151=""),"",IF(AND($E$3=6),'Marks Entry 6th'!R150,IF(AND($E$3=7),'Marks Entry 7th'!R150,"")))</f>
        <v/>
      </c>
      <c r="V151" s="68" t="str">
        <f>IF(OR($E151="",$G151=""),"",IF(AND($E$3=6),'Marks Entry 6th'!S150,IF(AND($E$3=7),'Marks Entry 7th'!S150,"")))</f>
        <v/>
      </c>
      <c r="W151" s="67" t="str">
        <f t="shared" si="189"/>
        <v/>
      </c>
      <c r="X151" s="63" t="str">
        <f t="shared" si="190"/>
        <v/>
      </c>
      <c r="Y151" s="109">
        <f t="shared" si="191"/>
        <v>0</v>
      </c>
      <c r="Z151" s="109" t="str">
        <f t="shared" si="192"/>
        <v/>
      </c>
      <c r="AA151" s="109" t="str">
        <f t="shared" si="193"/>
        <v/>
      </c>
      <c r="AB151" s="109" t="str">
        <f t="shared" si="194"/>
        <v/>
      </c>
      <c r="AC151" s="109" t="str">
        <f t="shared" si="195"/>
        <v/>
      </c>
      <c r="AD151" s="111" t="str">
        <f t="shared" si="196"/>
        <v/>
      </c>
      <c r="AE151" s="121" t="str">
        <f>IF(OR($E151="",$G151=""),"",IF(AND($E$3=6),'Marks Entry 6th'!T150,IF(AND($E$3=7),'Marks Entry 7th'!T150,"")))</f>
        <v/>
      </c>
      <c r="AF151" s="121" t="str">
        <f>IF(OR($E151="",$G151=""),"",IF(AND($E$3=6),'Marks Entry 6th'!U150,IF(AND($E$3=7),'Marks Entry 7th'!U150,"")))</f>
        <v/>
      </c>
      <c r="AG151" s="121" t="str">
        <f>IF(OR($E151="",$G151=""),"",IF(AND($E$3=6),'Marks Entry 6th'!V150,IF(AND($E$3=7),'Marks Entry 7th'!V150,"")))</f>
        <v/>
      </c>
      <c r="AH151" s="121" t="str">
        <f>IF(OR($E151="",$G151=""),"",IF(AND($E$3=6),'Marks Entry 6th'!W150,IF(AND($E$3=7),'Marks Entry 7th'!W150,"")))</f>
        <v/>
      </c>
      <c r="AI151" s="63" t="str">
        <f t="shared" si="197"/>
        <v/>
      </c>
      <c r="AJ151" s="121" t="str">
        <f>IF(OR($E151="",$G151=""),"",IF(AND($E$3=6),'Marks Entry 6th'!X150,IF(AND($E$3=7),'Marks Entry 7th'!X150,"")))</f>
        <v/>
      </c>
      <c r="AK151" s="121" t="str">
        <f>IF(OR($E151="",$G151=""),"",IF(AND($E$3=6),'Marks Entry 6th'!Y150,IF(AND($E$3=7),'Marks Entry 7th'!Y150,"")))</f>
        <v/>
      </c>
      <c r="AL151" s="66" t="str">
        <f t="shared" si="198"/>
        <v/>
      </c>
      <c r="AM151" s="63">
        <f t="shared" si="199"/>
        <v>0</v>
      </c>
      <c r="AN151" s="68" t="str">
        <f>IF(OR($E151="",$G151=""),"",IF(AND($E$3=6),'Marks Entry 6th'!Z150,IF(AND($E$3=7),'Marks Entry 7th'!Z150,"")))</f>
        <v/>
      </c>
      <c r="AO151" s="68" t="str">
        <f>IF(OR($E151="",$G151=""),"",IF(AND($E$3=6),'Marks Entry 6th'!AA150,IF(AND($E$3=7),'Marks Entry 7th'!AA150,"")))</f>
        <v/>
      </c>
      <c r="AP151" s="66" t="str">
        <f t="shared" si="200"/>
        <v/>
      </c>
      <c r="AQ151" s="63" t="str">
        <f t="shared" si="201"/>
        <v/>
      </c>
      <c r="AR151" s="109">
        <f t="shared" si="202"/>
        <v>0</v>
      </c>
      <c r="AS151" s="109" t="str">
        <f t="shared" si="203"/>
        <v/>
      </c>
      <c r="AT151" s="109" t="str">
        <f t="shared" si="204"/>
        <v/>
      </c>
      <c r="AU151" s="109" t="str">
        <f t="shared" si="205"/>
        <v/>
      </c>
      <c r="AV151" s="109" t="str">
        <f t="shared" si="206"/>
        <v/>
      </c>
      <c r="AW151" s="111" t="str">
        <f t="shared" si="207"/>
        <v/>
      </c>
      <c r="AX151" s="314" t="str">
        <f>IF(OR($E151="",$G151=""),"",IF(AND($E$3=6),'Marks Entry 6th'!AB150,IF(AND($E$3=7),'Marks Entry 7th'!AB150,"")))</f>
        <v/>
      </c>
      <c r="AY151" s="121" t="str">
        <f>IF(OR($E151="",$G151=""),"",IF(AND($E$3=6),'Marks Entry 6th'!AC150,IF(AND($E$3=7),'Marks Entry 7th'!AC150,"")))</f>
        <v/>
      </c>
      <c r="AZ151" s="121" t="str">
        <f>IF(OR($E151="",$G151=""),"",IF(AND($E$3=6),'Marks Entry 6th'!AD150,IF(AND($E$3=7),'Marks Entry 7th'!AD150,"")))</f>
        <v/>
      </c>
      <c r="BA151" s="121" t="str">
        <f>IF(OR($E151="",$G151=""),"",IF(AND($E$3=6),'Marks Entry 6th'!AE150,IF(AND($E$3=7),'Marks Entry 7th'!AE150,"")))</f>
        <v/>
      </c>
      <c r="BB151" s="121" t="str">
        <f>IF(OR($E151="",$G151=""),"",IF(AND($E$3=6),'Marks Entry 6th'!AF150,IF(AND($E$3=7),'Marks Entry 7th'!AF150,"")))</f>
        <v/>
      </c>
      <c r="BC151" s="63" t="str">
        <f t="shared" si="208"/>
        <v/>
      </c>
      <c r="BD151" s="121" t="str">
        <f>IF(OR($E151="",$G151=""),"",IF(AND($E$3=6),'Marks Entry 6th'!AG150,IF(AND($E$3=7),'Marks Entry 7th'!AG150,"")))</f>
        <v/>
      </c>
      <c r="BE151" s="121" t="str">
        <f>IF(OR($E151="",$G151=""),"",IF(AND($E$3=6),'Marks Entry 6th'!AH150,IF(AND($E$3=7),'Marks Entry 7th'!AH150,"")))</f>
        <v/>
      </c>
      <c r="BF151" s="66" t="str">
        <f t="shared" si="209"/>
        <v/>
      </c>
      <c r="BG151" s="63">
        <f t="shared" si="210"/>
        <v>0</v>
      </c>
      <c r="BH151" s="68" t="str">
        <f>IF(OR($E151="",$G151=""),"",IF(AND($E$3=6),'Marks Entry 6th'!AI150,IF(AND($E$3=7),'Marks Entry 7th'!AI150,"")))</f>
        <v/>
      </c>
      <c r="BI151" s="68" t="str">
        <f>IF(OR($E151="",$G151=""),"",IF(AND($E$3=6),'Marks Entry 6th'!AJ150,IF(AND($E$3=7),'Marks Entry 7th'!AJ150,"")))</f>
        <v/>
      </c>
      <c r="BJ151" s="66" t="str">
        <f t="shared" si="211"/>
        <v/>
      </c>
      <c r="BK151" s="63" t="str">
        <f t="shared" si="212"/>
        <v/>
      </c>
      <c r="BL151" s="109">
        <f t="shared" si="213"/>
        <v>0</v>
      </c>
      <c r="BM151" s="109" t="str">
        <f t="shared" si="214"/>
        <v/>
      </c>
      <c r="BN151" s="109" t="str">
        <f t="shared" si="215"/>
        <v/>
      </c>
      <c r="BO151" s="109" t="str">
        <f t="shared" si="216"/>
        <v/>
      </c>
      <c r="BP151" s="109" t="str">
        <f t="shared" si="217"/>
        <v/>
      </c>
      <c r="BQ151" s="111" t="str">
        <f t="shared" si="218"/>
        <v/>
      </c>
      <c r="BR151" s="121" t="str">
        <f>IF(OR($E151="",$G151=""),"",IF(AND($E$3=6),'Marks Entry 6th'!AK150,IF(AND($E$3=7),'Marks Entry 7th'!AK150,"")))</f>
        <v/>
      </c>
      <c r="BS151" s="121" t="str">
        <f>IF(OR($E151="",$G151=""),"",IF(AND($E$3=6),'Marks Entry 6th'!AL150,IF(AND($E$3=7),'Marks Entry 7th'!AL150,"")))</f>
        <v/>
      </c>
      <c r="BT151" s="121" t="str">
        <f>IF(OR($E151="",$G151=""),"",IF(AND($E$3=6),'Marks Entry 6th'!AM150,IF(AND($E$3=7),'Marks Entry 7th'!AM150,"")))</f>
        <v/>
      </c>
      <c r="BU151" s="121" t="str">
        <f>IF(OR($E151="",$G151=""),"",IF(AND($E$3=6),'Marks Entry 6th'!AN150,IF(AND($E$3=7),'Marks Entry 7th'!AN150,"")))</f>
        <v/>
      </c>
      <c r="BV151" s="63" t="str">
        <f t="shared" si="219"/>
        <v/>
      </c>
      <c r="BW151" s="121" t="str">
        <f>IF(OR($E151="",$G151=""),"",IF(AND($E$3=6),'Marks Entry 6th'!AO150,IF(AND($E$3=7),'Marks Entry 7th'!AO150,"")))</f>
        <v/>
      </c>
      <c r="BX151" s="121" t="str">
        <f>IF(OR($E151="",$G151=""),"",IF(AND($E$3=6),'Marks Entry 6th'!AP150,IF(AND($E$3=7),'Marks Entry 7th'!AP150,"")))</f>
        <v/>
      </c>
      <c r="BY151" s="66" t="str">
        <f t="shared" si="220"/>
        <v/>
      </c>
      <c r="BZ151" s="63">
        <f t="shared" si="221"/>
        <v>0</v>
      </c>
      <c r="CA151" s="68" t="str">
        <f>IF(OR($E151="",$G151=""),"",IF(AND($E$3=6),'Marks Entry 6th'!AQ150,IF(AND($E$3=7),'Marks Entry 7th'!AQ150,"")))</f>
        <v/>
      </c>
      <c r="CB151" s="68" t="str">
        <f>IF(OR($E151="",$G151=""),"",IF(AND($E$3=6),'Marks Entry 6th'!AR150,IF(AND($E$3=7),'Marks Entry 7th'!AR150,"")))</f>
        <v/>
      </c>
      <c r="CC151" s="66" t="str">
        <f t="shared" si="222"/>
        <v/>
      </c>
      <c r="CD151" s="63" t="str">
        <f t="shared" si="223"/>
        <v/>
      </c>
      <c r="CE151" s="109">
        <f t="shared" si="224"/>
        <v>0</v>
      </c>
      <c r="CF151" s="109" t="str">
        <f t="shared" si="225"/>
        <v/>
      </c>
      <c r="CG151" s="109" t="str">
        <f t="shared" si="226"/>
        <v/>
      </c>
      <c r="CH151" s="109" t="str">
        <f t="shared" si="227"/>
        <v/>
      </c>
      <c r="CI151" s="109" t="str">
        <f t="shared" si="228"/>
        <v/>
      </c>
      <c r="CJ151" s="111" t="str">
        <f t="shared" si="229"/>
        <v/>
      </c>
      <c r="CK151" s="121" t="str">
        <f>IF(OR($E151="",$G151=""),"",IF(AND($E$3=6),'Marks Entry 6th'!AS150,IF(AND($E$3=7),'Marks Entry 7th'!AS150,"")))</f>
        <v/>
      </c>
      <c r="CL151" s="121" t="str">
        <f>IF(OR($E151="",$G151=""),"",IF(AND($E$3=6),'Marks Entry 6th'!AT150,IF(AND($E$3=7),'Marks Entry 7th'!AT150,"")))</f>
        <v/>
      </c>
      <c r="CM151" s="121" t="str">
        <f>IF(OR($E151="",$G151=""),"",IF(AND($E$3=6),'Marks Entry 6th'!AU150,IF(AND($E$3=7),'Marks Entry 7th'!AU150,"")))</f>
        <v/>
      </c>
      <c r="CN151" s="121" t="str">
        <f>IF(OR($E151="",$G151=""),"",IF(AND($E$3=6),'Marks Entry 6th'!AV150,IF(AND($E$3=7),'Marks Entry 7th'!AV150,"")))</f>
        <v/>
      </c>
      <c r="CO151" s="63" t="str">
        <f t="shared" si="230"/>
        <v/>
      </c>
      <c r="CP151" s="121" t="str">
        <f>IF(OR($E151="",$G151=""),"",IF(AND($E$3=6),'Marks Entry 6th'!AW150,IF(AND($E$3=7),'Marks Entry 7th'!AW150,"")))</f>
        <v/>
      </c>
      <c r="CQ151" s="121" t="str">
        <f>IF(OR($E151="",$G151=""),"",IF(AND($E$3=6),'Marks Entry 6th'!AX150,IF(AND($E$3=7),'Marks Entry 7th'!AX150,"")))</f>
        <v/>
      </c>
      <c r="CR151" s="66" t="str">
        <f t="shared" si="231"/>
        <v/>
      </c>
      <c r="CS151" s="63">
        <f t="shared" si="232"/>
        <v>0</v>
      </c>
      <c r="CT151" s="68" t="str">
        <f>IF(OR($E151="",$G151=""),"",IF(AND($E$3=6),'Marks Entry 6th'!AY150,IF(AND($E$3=7),'Marks Entry 7th'!AY150,"")))</f>
        <v/>
      </c>
      <c r="CU151" s="68" t="str">
        <f>IF(OR($E151="",$G151=""),"",IF(AND($E$3=6),'Marks Entry 6th'!AZ150,IF(AND($E$3=7),'Marks Entry 7th'!AZ150,"")))</f>
        <v/>
      </c>
      <c r="CV151" s="66" t="str">
        <f t="shared" si="233"/>
        <v/>
      </c>
      <c r="CW151" s="63" t="str">
        <f t="shared" si="234"/>
        <v/>
      </c>
      <c r="CX151" s="109">
        <f t="shared" si="235"/>
        <v>0</v>
      </c>
      <c r="CY151" s="109" t="str">
        <f t="shared" si="236"/>
        <v/>
      </c>
      <c r="CZ151" s="109" t="str">
        <f t="shared" si="237"/>
        <v/>
      </c>
      <c r="DA151" s="109" t="str">
        <f t="shared" si="238"/>
        <v/>
      </c>
      <c r="DB151" s="109" t="str">
        <f t="shared" si="239"/>
        <v/>
      </c>
      <c r="DC151" s="111" t="str">
        <f t="shared" si="240"/>
        <v/>
      </c>
      <c r="DD151" s="121" t="str">
        <f>IF(OR($E151="",$G151=""),"",IF(AND($E$3=6),'Marks Entry 6th'!BA150,IF(AND($E$3=7),'Marks Entry 7th'!BA150,"")))</f>
        <v/>
      </c>
      <c r="DE151" s="121" t="str">
        <f>IF(OR($E151="",$G151=""),"",IF(AND($E$3=6),'Marks Entry 6th'!BB150,IF(AND($E$3=7),'Marks Entry 7th'!BB150,"")))</f>
        <v/>
      </c>
      <c r="DF151" s="121" t="str">
        <f>IF(OR($E151="",$G151=""),"",IF(AND($E$3=6),'Marks Entry 6th'!BC150,IF(AND($E$3=7),'Marks Entry 7th'!BC150,"")))</f>
        <v/>
      </c>
      <c r="DG151" s="121" t="str">
        <f>IF(OR($E151="",$G151=""),"",IF(AND($E$3=6),'Marks Entry 6th'!BD150,IF(AND($E$3=7),'Marks Entry 7th'!BD150,"")))</f>
        <v/>
      </c>
      <c r="DH151" s="63" t="str">
        <f t="shared" si="241"/>
        <v/>
      </c>
      <c r="DI151" s="121" t="str">
        <f>IF(OR($E151="",$G151=""),"",IF(AND($E$3=6),'Marks Entry 6th'!BE150,IF(AND($E$3=7),'Marks Entry 7th'!BE150,"")))</f>
        <v/>
      </c>
      <c r="DJ151" s="121" t="str">
        <f>IF(OR($E151="",$G151=""),"",IF(AND($E$3=6),'Marks Entry 6th'!BF150,IF(AND($E$3=7),'Marks Entry 7th'!BF150,"")))</f>
        <v/>
      </c>
      <c r="DK151" s="66" t="str">
        <f t="shared" si="242"/>
        <v/>
      </c>
      <c r="DL151" s="63">
        <f t="shared" si="243"/>
        <v>0</v>
      </c>
      <c r="DM151" s="68" t="str">
        <f>IF(OR($E151="",$G151=""),"",IF(AND($E$3=6),'Marks Entry 6th'!BG150,IF(AND($E$3=7),'Marks Entry 7th'!BG150,"")))</f>
        <v/>
      </c>
      <c r="DN151" s="68" t="str">
        <f>IF(OR($E151="",$G151=""),"",IF(AND($E$3=6),'Marks Entry 6th'!BH150,IF(AND($E$3=7),'Marks Entry 7th'!BH150,"")))</f>
        <v/>
      </c>
      <c r="DO151" s="66" t="str">
        <f t="shared" si="244"/>
        <v/>
      </c>
      <c r="DP151" s="63" t="str">
        <f t="shared" si="245"/>
        <v/>
      </c>
      <c r="DQ151" s="109">
        <f t="shared" si="246"/>
        <v>0</v>
      </c>
      <c r="DR151" s="109" t="str">
        <f t="shared" si="247"/>
        <v/>
      </c>
      <c r="DS151" s="109" t="str">
        <f t="shared" si="248"/>
        <v/>
      </c>
      <c r="DT151" s="109" t="str">
        <f t="shared" si="249"/>
        <v/>
      </c>
      <c r="DU151" s="109" t="str">
        <f t="shared" si="250"/>
        <v/>
      </c>
      <c r="DV151" s="111" t="str">
        <f t="shared" si="251"/>
        <v/>
      </c>
      <c r="DW151" s="53" t="str">
        <f>IF(OR($E151="",$G151=""),"",IF(AND($E$3=6),'Marks Entry 6th'!BI150,IF(AND($E$3=7),'Marks Entry 7th'!BI150,"")))</f>
        <v/>
      </c>
      <c r="DX151" s="53" t="str">
        <f>IF(OR($E151="",$G151=""),"",IF(AND($E$3=6),'Marks Entry 6th'!BJ150,IF(AND($E$3=7),'Marks Entry 7th'!BJ150,"")))</f>
        <v/>
      </c>
      <c r="DY151" s="53" t="str">
        <f>IF(OR($E151="",$G151=""),"",IF(AND($E$3=6),'Marks Entry 6th'!BK150,IF(AND($E$3=7),'Marks Entry 7th'!BK150,"")))</f>
        <v/>
      </c>
      <c r="DZ151" s="53" t="str">
        <f>IF(OR($E151="",$G151=""),"",IF(AND($E$3=6),'Marks Entry 6th'!BL150,IF(AND($E$3=7),'Marks Entry 7th'!BL150,"")))</f>
        <v/>
      </c>
      <c r="EA151" s="53" t="str">
        <f>IF(OR($E151="",$G151=""),"",IF(AND($E$3=6),'Marks Entry 6th'!BM150,IF(AND($E$3=7),'Marks Entry 7th'!BM150,"")))</f>
        <v/>
      </c>
      <c r="EB151" s="122" t="str">
        <f t="shared" si="252"/>
        <v/>
      </c>
      <c r="EC151" s="123">
        <f t="shared" si="253"/>
        <v>0</v>
      </c>
      <c r="ED151" s="123" t="str">
        <f t="shared" si="254"/>
        <v/>
      </c>
      <c r="EE151" s="123" t="str">
        <f t="shared" si="255"/>
        <v/>
      </c>
      <c r="EF151" s="110" t="str">
        <f t="shared" si="256"/>
        <v/>
      </c>
      <c r="EG151" s="53" t="str">
        <f>IF(OR($E151="",$G151=""),"",IF(AND($E$3=6),'Marks Entry 6th'!BN150,IF(AND($E$3=7),'Marks Entry 7th'!BN150,"")))</f>
        <v/>
      </c>
      <c r="EH151" s="53" t="str">
        <f>IF(OR($E151="",$G151=""),"",IF(AND($E$3=6),'Marks Entry 6th'!BO150,IF(AND($E$3=7),'Marks Entry 7th'!BO150,"")))</f>
        <v/>
      </c>
      <c r="EI151" s="53" t="str">
        <f>IF(OR($E151="",$G151=""),"",IF(AND($E$3=6),'Marks Entry 6th'!BP150,IF(AND($E$3=7),'Marks Entry 7th'!BP150,"")))</f>
        <v/>
      </c>
      <c r="EJ151" s="53" t="str">
        <f>IF(OR($E151="",$G151=""),"",IF(AND($E$3=6),'Marks Entry 6th'!BQ150,IF(AND($E$3=7),'Marks Entry 7th'!BQ150,"")))</f>
        <v/>
      </c>
      <c r="EK151" s="53" t="str">
        <f>IF(OR($E151="",$G151=""),"",IF(AND($E$3=6),'Marks Entry 6th'!BR150,IF(AND($E$3=7),'Marks Entry 7th'!BR150,"")))</f>
        <v/>
      </c>
      <c r="EL151" s="122" t="str">
        <f t="shared" si="257"/>
        <v/>
      </c>
      <c r="EM151" s="123">
        <f t="shared" si="258"/>
        <v>0</v>
      </c>
      <c r="EN151" s="123" t="str">
        <f t="shared" si="259"/>
        <v/>
      </c>
      <c r="EO151" s="123" t="str">
        <f t="shared" si="260"/>
        <v/>
      </c>
      <c r="EP151" s="110" t="str">
        <f t="shared" si="261"/>
        <v/>
      </c>
      <c r="EQ151" s="53" t="str">
        <f>IF(OR($E151="",$G151=""),"",IF(AND($E$3=6),'Marks Entry 6th'!BS150,IF(AND($E$3=7),'Marks Entry 7th'!BS150,"")))</f>
        <v/>
      </c>
      <c r="ER151" s="53" t="str">
        <f>IF(OR($E151="",$G151=""),"",IF(AND($E$3=6),'Marks Entry 6th'!BT150,IF(AND($E$3=7),'Marks Entry 7th'!BT150,"")))</f>
        <v/>
      </c>
      <c r="ES151" s="53" t="str">
        <f>IF(OR($E151="",$G151=""),"",IF(AND($E$3=6),'Marks Entry 6th'!BU150,IF(AND($E$3=7),'Marks Entry 7th'!BU150,"")))</f>
        <v/>
      </c>
      <c r="ET151" s="53" t="str">
        <f>IF(OR($E151="",$G151=""),"",IF(AND($E$3=6),'Marks Entry 6th'!BV150,IF(AND($E$3=7),'Marks Entry 7th'!BV150,"")))</f>
        <v/>
      </c>
      <c r="EU151" s="53" t="str">
        <f>IF(OR($E151="",$G151=""),"",IF(AND($E$3=6),'Marks Entry 6th'!BW150,IF(AND($E$3=7),'Marks Entry 7th'!BW150,"")))</f>
        <v/>
      </c>
      <c r="EV151" s="122" t="str">
        <f t="shared" si="262"/>
        <v/>
      </c>
      <c r="EW151" s="123">
        <f t="shared" si="263"/>
        <v>0</v>
      </c>
      <c r="EX151" s="123" t="str">
        <f t="shared" si="264"/>
        <v/>
      </c>
      <c r="EY151" s="123" t="str">
        <f t="shared" si="265"/>
        <v/>
      </c>
      <c r="EZ151" s="110" t="str">
        <f t="shared" si="266"/>
        <v/>
      </c>
      <c r="FA151" s="373" t="str">
        <f>IF(OR($E151="",$G151=""),"",IF(AND('Marks Entry 6th'!BX150="",'Marks Entry 7th'!BX150=""),"",IF(AND($E$3=6),'Marks Entry 6th'!BX150,IF(AND($E$3=7),'Marks Entry 7th'!BX150,""))))</f>
        <v/>
      </c>
      <c r="FB151" s="373" t="str">
        <f>IF(OR($E151="",$G151=""),"",IF(AND('Marks Entry 6th'!BY150="",'Marks Entry 7th'!BY150=""),"",IF(AND($E$3=6),'Marks Entry 6th'!BY150,IF(AND($E$3=7),'Marks Entry 7th'!BY150,""))))</f>
        <v/>
      </c>
      <c r="FC151" s="374" t="str">
        <f t="shared" si="267"/>
        <v/>
      </c>
      <c r="FD151" s="110" t="str">
        <f t="shared" si="268"/>
        <v/>
      </c>
      <c r="FE151" s="373" t="str">
        <f>IF(OR($E151="",$G151=""),"",IF(AND('Marks Entry 6th'!BZ150="",'Marks Entry 7th'!BZ150=""),"",IF(AND($E$3=6),'Marks Entry 6th'!BZ150,IF(AND($E$3=7),'Marks Entry 7th'!BZ150,""))))</f>
        <v/>
      </c>
      <c r="FF151" s="373" t="str">
        <f>IF(OR($E151="",$G151=""),"",IF(AND('Marks Entry 6th'!CA150="",'Marks Entry 7th'!CA150=""),"",IF(AND($E$3=6),'Marks Entry 6th'!CA150,IF(AND($E$3=7),'Marks Entry 7th'!CA150,""))))</f>
        <v/>
      </c>
      <c r="FG151" s="374" t="str">
        <f t="shared" si="269"/>
        <v/>
      </c>
      <c r="FH151" s="110" t="str">
        <f t="shared" si="270"/>
        <v/>
      </c>
      <c r="FI151" s="79" t="str">
        <f t="shared" si="271"/>
        <v/>
      </c>
      <c r="FJ151" s="335" t="str">
        <f t="shared" si="272"/>
        <v/>
      </c>
      <c r="FK151" s="85" t="str">
        <f t="shared" si="273"/>
        <v/>
      </c>
      <c r="FL151" s="226" t="str">
        <f t="shared" si="274"/>
        <v/>
      </c>
      <c r="FM151" s="86" t="str">
        <f t="shared" si="275"/>
        <v/>
      </c>
      <c r="FN151" s="334" t="str">
        <f>IFERROR(IF(B151="NSO","NSO",IF(OR(D151="",G151="",F151=""),"",IF(AND(FJ151&gt;=36,'Master sheet'!$D$11="Hindi"),"कक्षा क्रमोन्नत",IF(AND(FJ151&gt;=36,'Master sheet'!$D$11="English"),"Promoted",IF(AND(FJ151&lt;36,'Master sheet'!$D$11="Hindi"),"पुनः परीक्षा","Re-Exam"))))),"")</f>
        <v/>
      </c>
      <c r="FO151" s="54" t="str">
        <f>IF(OR($E151="",$G151=""),"",IF(AND($E$3=6,'Marks Entry 6th'!CB150=""),"",IF(AND($E$3=7,'Marks Entry 7th'!CB150=""),"",IF(AND($E$3=6),'Marks Entry 6th'!CB150,IF(AND($E$3=7),'Marks Entry 7th'!CB150,"")))))</f>
        <v/>
      </c>
      <c r="FP151" s="54" t="str">
        <f>IF(OR($E151="",$G151=""),"",IF(AND($E$3=6,'Marks Entry 6th'!CC150=""),"",IF(AND($E$3=7,'Marks Entry 7th'!CC150=""),"",IF(AND($E$3=6),'Marks Entry 6th'!CC150,IF(AND($E$3=7),'Marks Entry 7th'!CC150,"")))))</f>
        <v/>
      </c>
      <c r="FQ151" s="55"/>
      <c r="FY151" s="57">
        <f>IF(AND($E$3=6),'Marks Entry 6th'!I150,IF(AND($E$3=7),'Marks Entry 7th'!I150,""))</f>
        <v>0</v>
      </c>
      <c r="FZ151" s="57">
        <f t="shared" si="276"/>
        <v>0</v>
      </c>
    </row>
    <row r="152" spans="1:182" ht="18.95" customHeight="1">
      <c r="A152" s="69">
        <v>145</v>
      </c>
      <c r="B152" s="69" t="str">
        <f>IF(OR(FY152=0,FY152=""),"",IF(AND($E$3=6),'Marks Entry 6th'!I151,IF(AND($E$3=7),'Marks Entry 7th'!I151,"")))</f>
        <v/>
      </c>
      <c r="C152" s="70" t="str">
        <f>IF(OR(B152=0,B152=""),"",IF(AND($E$3=6,'Marks Entry 6th'!B151=""),"",IF(AND($E$3=7,'Marks Entry 7th'!B151=""),"",IF(AND($E$3=6,'Marks Entry 6th'!B151),'Marks Entry 6th'!B151,IF(AND($E$3=7),'Marks Entry 7th'!B151,"")))))</f>
        <v/>
      </c>
      <c r="D152" s="70" t="str">
        <f>IF(OR(B152=0,B152=""),"",IF(AND($E$3=6,'Marks Entry 6th'!C151=""),"",IF(AND($E$3=7,'Marks Entry 7th'!C151=""),"",IF(AND($E$3=6),'Marks Entry 6th'!C151,IF(AND($E$3=7),'Marks Entry 7th'!C151,"")))))</f>
        <v/>
      </c>
      <c r="E152" s="307" t="str">
        <f>IF(OR(B152=0,B152=""),"",IF(AND($E$3=6,'Marks Entry 6th'!E151=""),"",IF(AND($E$3=7,'Marks Entry 7th'!E151=""),"",IF(AND($E$3=6),'Marks Entry 6th'!E151,IF(AND($E$3=7),'Marks Entry 7th'!E151,"")))))</f>
        <v/>
      </c>
      <c r="F152" s="70" t="str">
        <f>IF(OR(B152=0,B152=""),"",IF(AND($E$3=6,'Marks Entry 6th'!D151=""),"",IF(AND($E$3=7,'Marks Entry 7th'!D151=""),"",IF(AND($E$3=6),'Marks Entry 6th'!D151,IF(AND($E$3=7),'Marks Entry 7th'!D151,"")))))</f>
        <v/>
      </c>
      <c r="G152" s="306" t="str">
        <f>IF(OR(B152=0,B152=""),"",IF(AND($E$3=6,'Marks Entry 6th'!F151=""),"",IF(AND($E$3=7,'Marks Entry 7th'!F151=""),"",IF(AND($E$3=6),UPPER('Marks Entry 6th'!F151),IF(AND($E$3=7),UPPER('Marks Entry 7th'!F151),"")))))</f>
        <v/>
      </c>
      <c r="H152" s="306" t="str">
        <f>IF(OR(B152=0,B152=""),"",IF(AND($E$3=6,'Marks Entry 6th'!G151=""),"",IF(AND($E$3=7,'Marks Entry 7th'!G151=""),"",IF(AND($E$3=6),UPPER('Marks Entry 6th'!G151),IF(AND($E$3=7),UPPER('Marks Entry 7th'!G151),"")))))</f>
        <v/>
      </c>
      <c r="I152" s="306" t="str">
        <f>IF(OR(B152=0,B152=""),"",IF(AND($E$3=6,'Marks Entry 6th'!H151=""),"",IF(AND($E$3=7,'Marks Entry 7th'!H151=""),"",IF(AND($E$3=6),UPPER('Marks Entry 6th'!H151),IF(AND($E$3=7),UPPER('Marks Entry 7th'!H151),"")))))</f>
        <v/>
      </c>
      <c r="J152" s="65" t="str">
        <f>IF(OR(B152=0,B152=""),"",IF(AND($E$3=6,'Marks Entry 6th'!J151=""),"",IF(AND($E$3=7,'Marks Entry 7th'!J151=""),"",IF(AND($E$3=6),'Marks Entry 6th'!J151,IF(AND($E$3=7),'Marks Entry 7th'!J151,"")))))</f>
        <v/>
      </c>
      <c r="K152" s="65" t="str">
        <f>IF(OR(B152=0,B152=""),"",IF(AND($E$3=6,'Marks Entry 6th'!K151=""),"",IF(AND($E$3=7,'Marks Entry 7th'!K151=""),"",IF(AND($E$3=6),'Marks Entry 6th'!K151,IF(AND($E$3=7),'Marks Entry 7th'!K151,"")))))</f>
        <v/>
      </c>
      <c r="L152" s="121" t="str">
        <f>IF(OR($E152="",$G152=""),"",IF(AND($E$3=6),'Marks Entry 6th'!L151,IF(AND($E$3=7),'Marks Entry 7th'!L151,"")))</f>
        <v/>
      </c>
      <c r="M152" s="121" t="str">
        <f>IF(OR($E152="",$G152=""),"",IF(AND($E$3=6),'Marks Entry 6th'!M151,IF(AND($E$3=7),'Marks Entry 7th'!M151,"")))</f>
        <v/>
      </c>
      <c r="N152" s="121" t="str">
        <f>IF(OR($E152="",$G152=""),"",IF(AND($E$3=6),'Marks Entry 6th'!N151,IF(AND($E$3=7),'Marks Entry 7th'!N151,"")))</f>
        <v/>
      </c>
      <c r="O152" s="121" t="str">
        <f>IF(OR($E152="",$G152=""),"",IF(AND($E$3=6),'Marks Entry 6th'!O151,IF(AND($E$3=7),'Marks Entry 7th'!O151,"")))</f>
        <v/>
      </c>
      <c r="P152" s="63" t="str">
        <f t="shared" si="186"/>
        <v/>
      </c>
      <c r="Q152" s="121" t="str">
        <f>IF(OR($E152="",$G152=""),"",IF(AND($E$3=6),'Marks Entry 6th'!P151,IF(AND($E$3=7),'Marks Entry 7th'!P151,"")))</f>
        <v/>
      </c>
      <c r="R152" s="121" t="str">
        <f>IF(OR($E152="",$G152=""),"",IF(AND($E$3=6),'Marks Entry 6th'!Q151,IF(AND($E$3=7),'Marks Entry 7th'!Q151,"")))</f>
        <v/>
      </c>
      <c r="S152" s="66" t="str">
        <f t="shared" si="187"/>
        <v/>
      </c>
      <c r="T152" s="63">
        <f t="shared" si="188"/>
        <v>0</v>
      </c>
      <c r="U152" s="68" t="str">
        <f>IF(OR($E152="",$G152=""),"",IF(AND($E$3=6),'Marks Entry 6th'!R151,IF(AND($E$3=7),'Marks Entry 7th'!R151,"")))</f>
        <v/>
      </c>
      <c r="V152" s="68" t="str">
        <f>IF(OR($E152="",$G152=""),"",IF(AND($E$3=6),'Marks Entry 6th'!S151,IF(AND($E$3=7),'Marks Entry 7th'!S151,"")))</f>
        <v/>
      </c>
      <c r="W152" s="67" t="str">
        <f t="shared" si="189"/>
        <v/>
      </c>
      <c r="X152" s="63" t="str">
        <f t="shared" si="190"/>
        <v/>
      </c>
      <c r="Y152" s="109">
        <f t="shared" si="191"/>
        <v>0</v>
      </c>
      <c r="Z152" s="109" t="str">
        <f t="shared" si="192"/>
        <v/>
      </c>
      <c r="AA152" s="109" t="str">
        <f t="shared" si="193"/>
        <v/>
      </c>
      <c r="AB152" s="109" t="str">
        <f t="shared" si="194"/>
        <v/>
      </c>
      <c r="AC152" s="109" t="str">
        <f t="shared" si="195"/>
        <v/>
      </c>
      <c r="AD152" s="111" t="str">
        <f t="shared" si="196"/>
        <v/>
      </c>
      <c r="AE152" s="121" t="str">
        <f>IF(OR($E152="",$G152=""),"",IF(AND($E$3=6),'Marks Entry 6th'!T151,IF(AND($E$3=7),'Marks Entry 7th'!T151,"")))</f>
        <v/>
      </c>
      <c r="AF152" s="121" t="str">
        <f>IF(OR($E152="",$G152=""),"",IF(AND($E$3=6),'Marks Entry 6th'!U151,IF(AND($E$3=7),'Marks Entry 7th'!U151,"")))</f>
        <v/>
      </c>
      <c r="AG152" s="121" t="str">
        <f>IF(OR($E152="",$G152=""),"",IF(AND($E$3=6),'Marks Entry 6th'!V151,IF(AND($E$3=7),'Marks Entry 7th'!V151,"")))</f>
        <v/>
      </c>
      <c r="AH152" s="121" t="str">
        <f>IF(OR($E152="",$G152=""),"",IF(AND($E$3=6),'Marks Entry 6th'!W151,IF(AND($E$3=7),'Marks Entry 7th'!W151,"")))</f>
        <v/>
      </c>
      <c r="AI152" s="63" t="str">
        <f t="shared" si="197"/>
        <v/>
      </c>
      <c r="AJ152" s="121" t="str">
        <f>IF(OR($E152="",$G152=""),"",IF(AND($E$3=6),'Marks Entry 6th'!X151,IF(AND($E$3=7),'Marks Entry 7th'!X151,"")))</f>
        <v/>
      </c>
      <c r="AK152" s="121" t="str">
        <f>IF(OR($E152="",$G152=""),"",IF(AND($E$3=6),'Marks Entry 6th'!Y151,IF(AND($E$3=7),'Marks Entry 7th'!Y151,"")))</f>
        <v/>
      </c>
      <c r="AL152" s="66" t="str">
        <f t="shared" si="198"/>
        <v/>
      </c>
      <c r="AM152" s="63">
        <f t="shared" si="199"/>
        <v>0</v>
      </c>
      <c r="AN152" s="68" t="str">
        <f>IF(OR($E152="",$G152=""),"",IF(AND($E$3=6),'Marks Entry 6th'!Z151,IF(AND($E$3=7),'Marks Entry 7th'!Z151,"")))</f>
        <v/>
      </c>
      <c r="AO152" s="68" t="str">
        <f>IF(OR($E152="",$G152=""),"",IF(AND($E$3=6),'Marks Entry 6th'!AA151,IF(AND($E$3=7),'Marks Entry 7th'!AA151,"")))</f>
        <v/>
      </c>
      <c r="AP152" s="66" t="str">
        <f t="shared" si="200"/>
        <v/>
      </c>
      <c r="AQ152" s="63" t="str">
        <f t="shared" si="201"/>
        <v/>
      </c>
      <c r="AR152" s="109">
        <f t="shared" si="202"/>
        <v>0</v>
      </c>
      <c r="AS152" s="109" t="str">
        <f t="shared" si="203"/>
        <v/>
      </c>
      <c r="AT152" s="109" t="str">
        <f t="shared" si="204"/>
        <v/>
      </c>
      <c r="AU152" s="109" t="str">
        <f t="shared" si="205"/>
        <v/>
      </c>
      <c r="AV152" s="109" t="str">
        <f t="shared" si="206"/>
        <v/>
      </c>
      <c r="AW152" s="111" t="str">
        <f t="shared" si="207"/>
        <v/>
      </c>
      <c r="AX152" s="314" t="str">
        <f>IF(OR($E152="",$G152=""),"",IF(AND($E$3=6),'Marks Entry 6th'!AB151,IF(AND($E$3=7),'Marks Entry 7th'!AB151,"")))</f>
        <v/>
      </c>
      <c r="AY152" s="121" t="str">
        <f>IF(OR($E152="",$G152=""),"",IF(AND($E$3=6),'Marks Entry 6th'!AC151,IF(AND($E$3=7),'Marks Entry 7th'!AC151,"")))</f>
        <v/>
      </c>
      <c r="AZ152" s="121" t="str">
        <f>IF(OR($E152="",$G152=""),"",IF(AND($E$3=6),'Marks Entry 6th'!AD151,IF(AND($E$3=7),'Marks Entry 7th'!AD151,"")))</f>
        <v/>
      </c>
      <c r="BA152" s="121" t="str">
        <f>IF(OR($E152="",$G152=""),"",IF(AND($E$3=6),'Marks Entry 6th'!AE151,IF(AND($E$3=7),'Marks Entry 7th'!AE151,"")))</f>
        <v/>
      </c>
      <c r="BB152" s="121" t="str">
        <f>IF(OR($E152="",$G152=""),"",IF(AND($E$3=6),'Marks Entry 6th'!AF151,IF(AND($E$3=7),'Marks Entry 7th'!AF151,"")))</f>
        <v/>
      </c>
      <c r="BC152" s="63" t="str">
        <f t="shared" si="208"/>
        <v/>
      </c>
      <c r="BD152" s="121" t="str">
        <f>IF(OR($E152="",$G152=""),"",IF(AND($E$3=6),'Marks Entry 6th'!AG151,IF(AND($E$3=7),'Marks Entry 7th'!AG151,"")))</f>
        <v/>
      </c>
      <c r="BE152" s="121" t="str">
        <f>IF(OR($E152="",$G152=""),"",IF(AND($E$3=6),'Marks Entry 6th'!AH151,IF(AND($E$3=7),'Marks Entry 7th'!AH151,"")))</f>
        <v/>
      </c>
      <c r="BF152" s="66" t="str">
        <f t="shared" si="209"/>
        <v/>
      </c>
      <c r="BG152" s="63">
        <f t="shared" si="210"/>
        <v>0</v>
      </c>
      <c r="BH152" s="68" t="str">
        <f>IF(OR($E152="",$G152=""),"",IF(AND($E$3=6),'Marks Entry 6th'!AI151,IF(AND($E$3=7),'Marks Entry 7th'!AI151,"")))</f>
        <v/>
      </c>
      <c r="BI152" s="68" t="str">
        <f>IF(OR($E152="",$G152=""),"",IF(AND($E$3=6),'Marks Entry 6th'!AJ151,IF(AND($E$3=7),'Marks Entry 7th'!AJ151,"")))</f>
        <v/>
      </c>
      <c r="BJ152" s="66" t="str">
        <f t="shared" si="211"/>
        <v/>
      </c>
      <c r="BK152" s="63" t="str">
        <f t="shared" si="212"/>
        <v/>
      </c>
      <c r="BL152" s="109">
        <f t="shared" si="213"/>
        <v>0</v>
      </c>
      <c r="BM152" s="109" t="str">
        <f t="shared" si="214"/>
        <v/>
      </c>
      <c r="BN152" s="109" t="str">
        <f t="shared" si="215"/>
        <v/>
      </c>
      <c r="BO152" s="109" t="str">
        <f t="shared" si="216"/>
        <v/>
      </c>
      <c r="BP152" s="109" t="str">
        <f t="shared" si="217"/>
        <v/>
      </c>
      <c r="BQ152" s="111" t="str">
        <f t="shared" si="218"/>
        <v/>
      </c>
      <c r="BR152" s="121" t="str">
        <f>IF(OR($E152="",$G152=""),"",IF(AND($E$3=6),'Marks Entry 6th'!AK151,IF(AND($E$3=7),'Marks Entry 7th'!AK151,"")))</f>
        <v/>
      </c>
      <c r="BS152" s="121" t="str">
        <f>IF(OR($E152="",$G152=""),"",IF(AND($E$3=6),'Marks Entry 6th'!AL151,IF(AND($E$3=7),'Marks Entry 7th'!AL151,"")))</f>
        <v/>
      </c>
      <c r="BT152" s="121" t="str">
        <f>IF(OR($E152="",$G152=""),"",IF(AND($E$3=6),'Marks Entry 6th'!AM151,IF(AND($E$3=7),'Marks Entry 7th'!AM151,"")))</f>
        <v/>
      </c>
      <c r="BU152" s="121" t="str">
        <f>IF(OR($E152="",$G152=""),"",IF(AND($E$3=6),'Marks Entry 6th'!AN151,IF(AND($E$3=7),'Marks Entry 7th'!AN151,"")))</f>
        <v/>
      </c>
      <c r="BV152" s="63" t="str">
        <f t="shared" si="219"/>
        <v/>
      </c>
      <c r="BW152" s="121" t="str">
        <f>IF(OR($E152="",$G152=""),"",IF(AND($E$3=6),'Marks Entry 6th'!AO151,IF(AND($E$3=7),'Marks Entry 7th'!AO151,"")))</f>
        <v/>
      </c>
      <c r="BX152" s="121" t="str">
        <f>IF(OR($E152="",$G152=""),"",IF(AND($E$3=6),'Marks Entry 6th'!AP151,IF(AND($E$3=7),'Marks Entry 7th'!AP151,"")))</f>
        <v/>
      </c>
      <c r="BY152" s="66" t="str">
        <f t="shared" si="220"/>
        <v/>
      </c>
      <c r="BZ152" s="63">
        <f t="shared" si="221"/>
        <v>0</v>
      </c>
      <c r="CA152" s="68" t="str">
        <f>IF(OR($E152="",$G152=""),"",IF(AND($E$3=6),'Marks Entry 6th'!AQ151,IF(AND($E$3=7),'Marks Entry 7th'!AQ151,"")))</f>
        <v/>
      </c>
      <c r="CB152" s="68" t="str">
        <f>IF(OR($E152="",$G152=""),"",IF(AND($E$3=6),'Marks Entry 6th'!AR151,IF(AND($E$3=7),'Marks Entry 7th'!AR151,"")))</f>
        <v/>
      </c>
      <c r="CC152" s="66" t="str">
        <f t="shared" si="222"/>
        <v/>
      </c>
      <c r="CD152" s="63" t="str">
        <f t="shared" si="223"/>
        <v/>
      </c>
      <c r="CE152" s="109">
        <f t="shared" si="224"/>
        <v>0</v>
      </c>
      <c r="CF152" s="109" t="str">
        <f t="shared" si="225"/>
        <v/>
      </c>
      <c r="CG152" s="109" t="str">
        <f t="shared" si="226"/>
        <v/>
      </c>
      <c r="CH152" s="109" t="str">
        <f t="shared" si="227"/>
        <v/>
      </c>
      <c r="CI152" s="109" t="str">
        <f t="shared" si="228"/>
        <v/>
      </c>
      <c r="CJ152" s="111" t="str">
        <f t="shared" si="229"/>
        <v/>
      </c>
      <c r="CK152" s="121" t="str">
        <f>IF(OR($E152="",$G152=""),"",IF(AND($E$3=6),'Marks Entry 6th'!AS151,IF(AND($E$3=7),'Marks Entry 7th'!AS151,"")))</f>
        <v/>
      </c>
      <c r="CL152" s="121" t="str">
        <f>IF(OR($E152="",$G152=""),"",IF(AND($E$3=6),'Marks Entry 6th'!AT151,IF(AND($E$3=7),'Marks Entry 7th'!AT151,"")))</f>
        <v/>
      </c>
      <c r="CM152" s="121" t="str">
        <f>IF(OR($E152="",$G152=""),"",IF(AND($E$3=6),'Marks Entry 6th'!AU151,IF(AND($E$3=7),'Marks Entry 7th'!AU151,"")))</f>
        <v/>
      </c>
      <c r="CN152" s="121" t="str">
        <f>IF(OR($E152="",$G152=""),"",IF(AND($E$3=6),'Marks Entry 6th'!AV151,IF(AND($E$3=7),'Marks Entry 7th'!AV151,"")))</f>
        <v/>
      </c>
      <c r="CO152" s="63" t="str">
        <f t="shared" si="230"/>
        <v/>
      </c>
      <c r="CP152" s="121" t="str">
        <f>IF(OR($E152="",$G152=""),"",IF(AND($E$3=6),'Marks Entry 6th'!AW151,IF(AND($E$3=7),'Marks Entry 7th'!AW151,"")))</f>
        <v/>
      </c>
      <c r="CQ152" s="121" t="str">
        <f>IF(OR($E152="",$G152=""),"",IF(AND($E$3=6),'Marks Entry 6th'!AX151,IF(AND($E$3=7),'Marks Entry 7th'!AX151,"")))</f>
        <v/>
      </c>
      <c r="CR152" s="66" t="str">
        <f t="shared" si="231"/>
        <v/>
      </c>
      <c r="CS152" s="63">
        <f t="shared" si="232"/>
        <v>0</v>
      </c>
      <c r="CT152" s="68" t="str">
        <f>IF(OR($E152="",$G152=""),"",IF(AND($E$3=6),'Marks Entry 6th'!AY151,IF(AND($E$3=7),'Marks Entry 7th'!AY151,"")))</f>
        <v/>
      </c>
      <c r="CU152" s="68" t="str">
        <f>IF(OR($E152="",$G152=""),"",IF(AND($E$3=6),'Marks Entry 6th'!AZ151,IF(AND($E$3=7),'Marks Entry 7th'!AZ151,"")))</f>
        <v/>
      </c>
      <c r="CV152" s="66" t="str">
        <f t="shared" si="233"/>
        <v/>
      </c>
      <c r="CW152" s="63" t="str">
        <f t="shared" si="234"/>
        <v/>
      </c>
      <c r="CX152" s="109">
        <f t="shared" si="235"/>
        <v>0</v>
      </c>
      <c r="CY152" s="109" t="str">
        <f t="shared" si="236"/>
        <v/>
      </c>
      <c r="CZ152" s="109" t="str">
        <f t="shared" si="237"/>
        <v/>
      </c>
      <c r="DA152" s="109" t="str">
        <f t="shared" si="238"/>
        <v/>
      </c>
      <c r="DB152" s="109" t="str">
        <f t="shared" si="239"/>
        <v/>
      </c>
      <c r="DC152" s="111" t="str">
        <f t="shared" si="240"/>
        <v/>
      </c>
      <c r="DD152" s="121" t="str">
        <f>IF(OR($E152="",$G152=""),"",IF(AND($E$3=6),'Marks Entry 6th'!BA151,IF(AND($E$3=7),'Marks Entry 7th'!BA151,"")))</f>
        <v/>
      </c>
      <c r="DE152" s="121" t="str">
        <f>IF(OR($E152="",$G152=""),"",IF(AND($E$3=6),'Marks Entry 6th'!BB151,IF(AND($E$3=7),'Marks Entry 7th'!BB151,"")))</f>
        <v/>
      </c>
      <c r="DF152" s="121" t="str">
        <f>IF(OR($E152="",$G152=""),"",IF(AND($E$3=6),'Marks Entry 6th'!BC151,IF(AND($E$3=7),'Marks Entry 7th'!BC151,"")))</f>
        <v/>
      </c>
      <c r="DG152" s="121" t="str">
        <f>IF(OR($E152="",$G152=""),"",IF(AND($E$3=6),'Marks Entry 6th'!BD151,IF(AND($E$3=7),'Marks Entry 7th'!BD151,"")))</f>
        <v/>
      </c>
      <c r="DH152" s="63" t="str">
        <f t="shared" si="241"/>
        <v/>
      </c>
      <c r="DI152" s="121" t="str">
        <f>IF(OR($E152="",$G152=""),"",IF(AND($E$3=6),'Marks Entry 6th'!BE151,IF(AND($E$3=7),'Marks Entry 7th'!BE151,"")))</f>
        <v/>
      </c>
      <c r="DJ152" s="121" t="str">
        <f>IF(OR($E152="",$G152=""),"",IF(AND($E$3=6),'Marks Entry 6th'!BF151,IF(AND($E$3=7),'Marks Entry 7th'!BF151,"")))</f>
        <v/>
      </c>
      <c r="DK152" s="66" t="str">
        <f t="shared" si="242"/>
        <v/>
      </c>
      <c r="DL152" s="63">
        <f t="shared" si="243"/>
        <v>0</v>
      </c>
      <c r="DM152" s="68" t="str">
        <f>IF(OR($E152="",$G152=""),"",IF(AND($E$3=6),'Marks Entry 6th'!BG151,IF(AND($E$3=7),'Marks Entry 7th'!BG151,"")))</f>
        <v/>
      </c>
      <c r="DN152" s="68" t="str">
        <f>IF(OR($E152="",$G152=""),"",IF(AND($E$3=6),'Marks Entry 6th'!BH151,IF(AND($E$3=7),'Marks Entry 7th'!BH151,"")))</f>
        <v/>
      </c>
      <c r="DO152" s="66" t="str">
        <f t="shared" si="244"/>
        <v/>
      </c>
      <c r="DP152" s="63" t="str">
        <f t="shared" si="245"/>
        <v/>
      </c>
      <c r="DQ152" s="109">
        <f t="shared" si="246"/>
        <v>0</v>
      </c>
      <c r="DR152" s="109" t="str">
        <f t="shared" si="247"/>
        <v/>
      </c>
      <c r="DS152" s="109" t="str">
        <f t="shared" si="248"/>
        <v/>
      </c>
      <c r="DT152" s="109" t="str">
        <f t="shared" si="249"/>
        <v/>
      </c>
      <c r="DU152" s="109" t="str">
        <f t="shared" si="250"/>
        <v/>
      </c>
      <c r="DV152" s="111" t="str">
        <f t="shared" si="251"/>
        <v/>
      </c>
      <c r="DW152" s="53" t="str">
        <f>IF(OR($E152="",$G152=""),"",IF(AND($E$3=6),'Marks Entry 6th'!BI151,IF(AND($E$3=7),'Marks Entry 7th'!BI151,"")))</f>
        <v/>
      </c>
      <c r="DX152" s="53" t="str">
        <f>IF(OR($E152="",$G152=""),"",IF(AND($E$3=6),'Marks Entry 6th'!BJ151,IF(AND($E$3=7),'Marks Entry 7th'!BJ151,"")))</f>
        <v/>
      </c>
      <c r="DY152" s="53" t="str">
        <f>IF(OR($E152="",$G152=""),"",IF(AND($E$3=6),'Marks Entry 6th'!BK151,IF(AND($E$3=7),'Marks Entry 7th'!BK151,"")))</f>
        <v/>
      </c>
      <c r="DZ152" s="53" t="str">
        <f>IF(OR($E152="",$G152=""),"",IF(AND($E$3=6),'Marks Entry 6th'!BL151,IF(AND($E$3=7),'Marks Entry 7th'!BL151,"")))</f>
        <v/>
      </c>
      <c r="EA152" s="53" t="str">
        <f>IF(OR($E152="",$G152=""),"",IF(AND($E$3=6),'Marks Entry 6th'!BM151,IF(AND($E$3=7),'Marks Entry 7th'!BM151,"")))</f>
        <v/>
      </c>
      <c r="EB152" s="122" t="str">
        <f t="shared" si="252"/>
        <v/>
      </c>
      <c r="EC152" s="123">
        <f t="shared" si="253"/>
        <v>0</v>
      </c>
      <c r="ED152" s="123" t="str">
        <f t="shared" si="254"/>
        <v/>
      </c>
      <c r="EE152" s="123" t="str">
        <f t="shared" si="255"/>
        <v/>
      </c>
      <c r="EF152" s="110" t="str">
        <f t="shared" si="256"/>
        <v/>
      </c>
      <c r="EG152" s="53" t="str">
        <f>IF(OR($E152="",$G152=""),"",IF(AND($E$3=6),'Marks Entry 6th'!BN151,IF(AND($E$3=7),'Marks Entry 7th'!BN151,"")))</f>
        <v/>
      </c>
      <c r="EH152" s="53" t="str">
        <f>IF(OR($E152="",$G152=""),"",IF(AND($E$3=6),'Marks Entry 6th'!BO151,IF(AND($E$3=7),'Marks Entry 7th'!BO151,"")))</f>
        <v/>
      </c>
      <c r="EI152" s="53" t="str">
        <f>IF(OR($E152="",$G152=""),"",IF(AND($E$3=6),'Marks Entry 6th'!BP151,IF(AND($E$3=7),'Marks Entry 7th'!BP151,"")))</f>
        <v/>
      </c>
      <c r="EJ152" s="53" t="str">
        <f>IF(OR($E152="",$G152=""),"",IF(AND($E$3=6),'Marks Entry 6th'!BQ151,IF(AND($E$3=7),'Marks Entry 7th'!BQ151,"")))</f>
        <v/>
      </c>
      <c r="EK152" s="53" t="str">
        <f>IF(OR($E152="",$G152=""),"",IF(AND($E$3=6),'Marks Entry 6th'!BR151,IF(AND($E$3=7),'Marks Entry 7th'!BR151,"")))</f>
        <v/>
      </c>
      <c r="EL152" s="122" t="str">
        <f t="shared" si="257"/>
        <v/>
      </c>
      <c r="EM152" s="123">
        <f t="shared" si="258"/>
        <v>0</v>
      </c>
      <c r="EN152" s="123" t="str">
        <f t="shared" si="259"/>
        <v/>
      </c>
      <c r="EO152" s="123" t="str">
        <f t="shared" si="260"/>
        <v/>
      </c>
      <c r="EP152" s="110" t="str">
        <f t="shared" si="261"/>
        <v/>
      </c>
      <c r="EQ152" s="53" t="str">
        <f>IF(OR($E152="",$G152=""),"",IF(AND($E$3=6),'Marks Entry 6th'!BS151,IF(AND($E$3=7),'Marks Entry 7th'!BS151,"")))</f>
        <v/>
      </c>
      <c r="ER152" s="53" t="str">
        <f>IF(OR($E152="",$G152=""),"",IF(AND($E$3=6),'Marks Entry 6th'!BT151,IF(AND($E$3=7),'Marks Entry 7th'!BT151,"")))</f>
        <v/>
      </c>
      <c r="ES152" s="53" t="str">
        <f>IF(OR($E152="",$G152=""),"",IF(AND($E$3=6),'Marks Entry 6th'!BU151,IF(AND($E$3=7),'Marks Entry 7th'!BU151,"")))</f>
        <v/>
      </c>
      <c r="ET152" s="53" t="str">
        <f>IF(OR($E152="",$G152=""),"",IF(AND($E$3=6),'Marks Entry 6th'!BV151,IF(AND($E$3=7),'Marks Entry 7th'!BV151,"")))</f>
        <v/>
      </c>
      <c r="EU152" s="53" t="str">
        <f>IF(OR($E152="",$G152=""),"",IF(AND($E$3=6),'Marks Entry 6th'!BW151,IF(AND($E$3=7),'Marks Entry 7th'!BW151,"")))</f>
        <v/>
      </c>
      <c r="EV152" s="122" t="str">
        <f t="shared" si="262"/>
        <v/>
      </c>
      <c r="EW152" s="123">
        <f t="shared" si="263"/>
        <v>0</v>
      </c>
      <c r="EX152" s="123" t="str">
        <f t="shared" si="264"/>
        <v/>
      </c>
      <c r="EY152" s="123" t="str">
        <f t="shared" si="265"/>
        <v/>
      </c>
      <c r="EZ152" s="110" t="str">
        <f t="shared" si="266"/>
        <v/>
      </c>
      <c r="FA152" s="373" t="str">
        <f>IF(OR($E152="",$G152=""),"",IF(AND('Marks Entry 6th'!BX151="",'Marks Entry 7th'!BX151=""),"",IF(AND($E$3=6),'Marks Entry 6th'!BX151,IF(AND($E$3=7),'Marks Entry 7th'!BX151,""))))</f>
        <v/>
      </c>
      <c r="FB152" s="373" t="str">
        <f>IF(OR($E152="",$G152=""),"",IF(AND('Marks Entry 6th'!BY151="",'Marks Entry 7th'!BY151=""),"",IF(AND($E$3=6),'Marks Entry 6th'!BY151,IF(AND($E$3=7),'Marks Entry 7th'!BY151,""))))</f>
        <v/>
      </c>
      <c r="FC152" s="374" t="str">
        <f t="shared" si="267"/>
        <v/>
      </c>
      <c r="FD152" s="110" t="str">
        <f t="shared" si="268"/>
        <v/>
      </c>
      <c r="FE152" s="373" t="str">
        <f>IF(OR($E152="",$G152=""),"",IF(AND('Marks Entry 6th'!BZ151="",'Marks Entry 7th'!BZ151=""),"",IF(AND($E$3=6),'Marks Entry 6th'!BZ151,IF(AND($E$3=7),'Marks Entry 7th'!BZ151,""))))</f>
        <v/>
      </c>
      <c r="FF152" s="373" t="str">
        <f>IF(OR($E152="",$G152=""),"",IF(AND('Marks Entry 6th'!CA151="",'Marks Entry 7th'!CA151=""),"",IF(AND($E$3=6),'Marks Entry 6th'!CA151,IF(AND($E$3=7),'Marks Entry 7th'!CA151,""))))</f>
        <v/>
      </c>
      <c r="FG152" s="374" t="str">
        <f t="shared" si="269"/>
        <v/>
      </c>
      <c r="FH152" s="110" t="str">
        <f t="shared" si="270"/>
        <v/>
      </c>
      <c r="FI152" s="79" t="str">
        <f t="shared" si="271"/>
        <v/>
      </c>
      <c r="FJ152" s="335" t="str">
        <f t="shared" si="272"/>
        <v/>
      </c>
      <c r="FK152" s="85" t="str">
        <f t="shared" si="273"/>
        <v/>
      </c>
      <c r="FL152" s="226" t="str">
        <f t="shared" si="274"/>
        <v/>
      </c>
      <c r="FM152" s="86" t="str">
        <f t="shared" si="275"/>
        <v/>
      </c>
      <c r="FN152" s="334" t="str">
        <f>IFERROR(IF(B152="NSO","NSO",IF(OR(D152="",G152="",F152=""),"",IF(AND(FJ152&gt;=36,'Master sheet'!$D$11="Hindi"),"कक्षा क्रमोन्नत",IF(AND(FJ152&gt;=36,'Master sheet'!$D$11="English"),"Promoted",IF(AND(FJ152&lt;36,'Master sheet'!$D$11="Hindi"),"पुनः परीक्षा","Re-Exam"))))),"")</f>
        <v/>
      </c>
      <c r="FO152" s="54" t="str">
        <f>IF(OR($E152="",$G152=""),"",IF(AND($E$3=6,'Marks Entry 6th'!CB151=""),"",IF(AND($E$3=7,'Marks Entry 7th'!CB151=""),"",IF(AND($E$3=6),'Marks Entry 6th'!CB151,IF(AND($E$3=7),'Marks Entry 7th'!CB151,"")))))</f>
        <v/>
      </c>
      <c r="FP152" s="54" t="str">
        <f>IF(OR($E152="",$G152=""),"",IF(AND($E$3=6,'Marks Entry 6th'!CC151=""),"",IF(AND($E$3=7,'Marks Entry 7th'!CC151=""),"",IF(AND($E$3=6),'Marks Entry 6th'!CC151,IF(AND($E$3=7),'Marks Entry 7th'!CC151,"")))))</f>
        <v/>
      </c>
      <c r="FQ152" s="55"/>
      <c r="FY152" s="57">
        <f>IF(AND($E$3=6),'Marks Entry 6th'!I151,IF(AND($E$3=7),'Marks Entry 7th'!I151,""))</f>
        <v>0</v>
      </c>
      <c r="FZ152" s="57">
        <f t="shared" si="276"/>
        <v>0</v>
      </c>
    </row>
    <row r="153" spans="1:182" ht="18.95" customHeight="1">
      <c r="A153" s="69">
        <v>146</v>
      </c>
      <c r="B153" s="69" t="str">
        <f>IF(OR(FY153=0,FY153=""),"",IF(AND($E$3=6),'Marks Entry 6th'!I152,IF(AND($E$3=7),'Marks Entry 7th'!I152,"")))</f>
        <v/>
      </c>
      <c r="C153" s="70" t="str">
        <f>IF(OR(B153=0,B153=""),"",IF(AND($E$3=6,'Marks Entry 6th'!B152=""),"",IF(AND($E$3=7,'Marks Entry 7th'!B152=""),"",IF(AND($E$3=6,'Marks Entry 6th'!B152),'Marks Entry 6th'!B152,IF(AND($E$3=7),'Marks Entry 7th'!B152,"")))))</f>
        <v/>
      </c>
      <c r="D153" s="70" t="str">
        <f>IF(OR(B153=0,B153=""),"",IF(AND($E$3=6,'Marks Entry 6th'!C152=""),"",IF(AND($E$3=7,'Marks Entry 7th'!C152=""),"",IF(AND($E$3=6),'Marks Entry 6th'!C152,IF(AND($E$3=7),'Marks Entry 7th'!C152,"")))))</f>
        <v/>
      </c>
      <c r="E153" s="307" t="str">
        <f>IF(OR(B153=0,B153=""),"",IF(AND($E$3=6,'Marks Entry 6th'!E152=""),"",IF(AND($E$3=7,'Marks Entry 7th'!E152=""),"",IF(AND($E$3=6),'Marks Entry 6th'!E152,IF(AND($E$3=7),'Marks Entry 7th'!E152,"")))))</f>
        <v/>
      </c>
      <c r="F153" s="70" t="str">
        <f>IF(OR(B153=0,B153=""),"",IF(AND($E$3=6,'Marks Entry 6th'!D152=""),"",IF(AND($E$3=7,'Marks Entry 7th'!D152=""),"",IF(AND($E$3=6),'Marks Entry 6th'!D152,IF(AND($E$3=7),'Marks Entry 7th'!D152,"")))))</f>
        <v/>
      </c>
      <c r="G153" s="306" t="str">
        <f>IF(OR(B153=0,B153=""),"",IF(AND($E$3=6,'Marks Entry 6th'!F152=""),"",IF(AND($E$3=7,'Marks Entry 7th'!F152=""),"",IF(AND($E$3=6),UPPER('Marks Entry 6th'!F152),IF(AND($E$3=7),UPPER('Marks Entry 7th'!F152),"")))))</f>
        <v/>
      </c>
      <c r="H153" s="306" t="str">
        <f>IF(OR(B153=0,B153=""),"",IF(AND($E$3=6,'Marks Entry 6th'!G152=""),"",IF(AND($E$3=7,'Marks Entry 7th'!G152=""),"",IF(AND($E$3=6),UPPER('Marks Entry 6th'!G152),IF(AND($E$3=7),UPPER('Marks Entry 7th'!G152),"")))))</f>
        <v/>
      </c>
      <c r="I153" s="306" t="str">
        <f>IF(OR(B153=0,B153=""),"",IF(AND($E$3=6,'Marks Entry 6th'!H152=""),"",IF(AND($E$3=7,'Marks Entry 7th'!H152=""),"",IF(AND($E$3=6),UPPER('Marks Entry 6th'!H152),IF(AND($E$3=7),UPPER('Marks Entry 7th'!H152),"")))))</f>
        <v/>
      </c>
      <c r="J153" s="65" t="str">
        <f>IF(OR(B153=0,B153=""),"",IF(AND($E$3=6,'Marks Entry 6th'!J152=""),"",IF(AND($E$3=7,'Marks Entry 7th'!J152=""),"",IF(AND($E$3=6),'Marks Entry 6th'!J152,IF(AND($E$3=7),'Marks Entry 7th'!J152,"")))))</f>
        <v/>
      </c>
      <c r="K153" s="65" t="str">
        <f>IF(OR(B153=0,B153=""),"",IF(AND($E$3=6,'Marks Entry 6th'!K152=""),"",IF(AND($E$3=7,'Marks Entry 7th'!K152=""),"",IF(AND($E$3=6),'Marks Entry 6th'!K152,IF(AND($E$3=7),'Marks Entry 7th'!K152,"")))))</f>
        <v/>
      </c>
      <c r="L153" s="121" t="str">
        <f>IF(OR($E153="",$G153=""),"",IF(AND($E$3=6),'Marks Entry 6th'!L152,IF(AND($E$3=7),'Marks Entry 7th'!L152,"")))</f>
        <v/>
      </c>
      <c r="M153" s="121" t="str">
        <f>IF(OR($E153="",$G153=""),"",IF(AND($E$3=6),'Marks Entry 6th'!M152,IF(AND($E$3=7),'Marks Entry 7th'!M152,"")))</f>
        <v/>
      </c>
      <c r="N153" s="121" t="str">
        <f>IF(OR($E153="",$G153=""),"",IF(AND($E$3=6),'Marks Entry 6th'!N152,IF(AND($E$3=7),'Marks Entry 7th'!N152,"")))</f>
        <v/>
      </c>
      <c r="O153" s="121" t="str">
        <f>IF(OR($E153="",$G153=""),"",IF(AND($E$3=6),'Marks Entry 6th'!O152,IF(AND($E$3=7),'Marks Entry 7th'!O152,"")))</f>
        <v/>
      </c>
      <c r="P153" s="63" t="str">
        <f t="shared" si="186"/>
        <v/>
      </c>
      <c r="Q153" s="121" t="str">
        <f>IF(OR($E153="",$G153=""),"",IF(AND($E$3=6),'Marks Entry 6th'!P152,IF(AND($E$3=7),'Marks Entry 7th'!P152,"")))</f>
        <v/>
      </c>
      <c r="R153" s="121" t="str">
        <f>IF(OR($E153="",$G153=""),"",IF(AND($E$3=6),'Marks Entry 6th'!Q152,IF(AND($E$3=7),'Marks Entry 7th'!Q152,"")))</f>
        <v/>
      </c>
      <c r="S153" s="66" t="str">
        <f t="shared" si="187"/>
        <v/>
      </c>
      <c r="T153" s="63">
        <f t="shared" si="188"/>
        <v>0</v>
      </c>
      <c r="U153" s="68" t="str">
        <f>IF(OR($E153="",$G153=""),"",IF(AND($E$3=6),'Marks Entry 6th'!R152,IF(AND($E$3=7),'Marks Entry 7th'!R152,"")))</f>
        <v/>
      </c>
      <c r="V153" s="68" t="str">
        <f>IF(OR($E153="",$G153=""),"",IF(AND($E$3=6),'Marks Entry 6th'!S152,IF(AND($E$3=7),'Marks Entry 7th'!S152,"")))</f>
        <v/>
      </c>
      <c r="W153" s="67" t="str">
        <f t="shared" si="189"/>
        <v/>
      </c>
      <c r="X153" s="63" t="str">
        <f t="shared" si="190"/>
        <v/>
      </c>
      <c r="Y153" s="109">
        <f t="shared" si="191"/>
        <v>0</v>
      </c>
      <c r="Z153" s="109" t="str">
        <f t="shared" si="192"/>
        <v/>
      </c>
      <c r="AA153" s="109" t="str">
        <f t="shared" si="193"/>
        <v/>
      </c>
      <c r="AB153" s="109" t="str">
        <f t="shared" si="194"/>
        <v/>
      </c>
      <c r="AC153" s="109" t="str">
        <f t="shared" si="195"/>
        <v/>
      </c>
      <c r="AD153" s="111" t="str">
        <f t="shared" si="196"/>
        <v/>
      </c>
      <c r="AE153" s="121" t="str">
        <f>IF(OR($E153="",$G153=""),"",IF(AND($E$3=6),'Marks Entry 6th'!T152,IF(AND($E$3=7),'Marks Entry 7th'!T152,"")))</f>
        <v/>
      </c>
      <c r="AF153" s="121" t="str">
        <f>IF(OR($E153="",$G153=""),"",IF(AND($E$3=6),'Marks Entry 6th'!U152,IF(AND($E$3=7),'Marks Entry 7th'!U152,"")))</f>
        <v/>
      </c>
      <c r="AG153" s="121" t="str">
        <f>IF(OR($E153="",$G153=""),"",IF(AND($E$3=6),'Marks Entry 6th'!V152,IF(AND($E$3=7),'Marks Entry 7th'!V152,"")))</f>
        <v/>
      </c>
      <c r="AH153" s="121" t="str">
        <f>IF(OR($E153="",$G153=""),"",IF(AND($E$3=6),'Marks Entry 6th'!W152,IF(AND($E$3=7),'Marks Entry 7th'!W152,"")))</f>
        <v/>
      </c>
      <c r="AI153" s="63" t="str">
        <f t="shared" si="197"/>
        <v/>
      </c>
      <c r="AJ153" s="121" t="str">
        <f>IF(OR($E153="",$G153=""),"",IF(AND($E$3=6),'Marks Entry 6th'!X152,IF(AND($E$3=7),'Marks Entry 7th'!X152,"")))</f>
        <v/>
      </c>
      <c r="AK153" s="121" t="str">
        <f>IF(OR($E153="",$G153=""),"",IF(AND($E$3=6),'Marks Entry 6th'!Y152,IF(AND($E$3=7),'Marks Entry 7th'!Y152,"")))</f>
        <v/>
      </c>
      <c r="AL153" s="66" t="str">
        <f t="shared" si="198"/>
        <v/>
      </c>
      <c r="AM153" s="63">
        <f t="shared" si="199"/>
        <v>0</v>
      </c>
      <c r="AN153" s="68" t="str">
        <f>IF(OR($E153="",$G153=""),"",IF(AND($E$3=6),'Marks Entry 6th'!Z152,IF(AND($E$3=7),'Marks Entry 7th'!Z152,"")))</f>
        <v/>
      </c>
      <c r="AO153" s="68" t="str">
        <f>IF(OR($E153="",$G153=""),"",IF(AND($E$3=6),'Marks Entry 6th'!AA152,IF(AND($E$3=7),'Marks Entry 7th'!AA152,"")))</f>
        <v/>
      </c>
      <c r="AP153" s="66" t="str">
        <f t="shared" si="200"/>
        <v/>
      </c>
      <c r="AQ153" s="63" t="str">
        <f t="shared" si="201"/>
        <v/>
      </c>
      <c r="AR153" s="109">
        <f t="shared" si="202"/>
        <v>0</v>
      </c>
      <c r="AS153" s="109" t="str">
        <f t="shared" si="203"/>
        <v/>
      </c>
      <c r="AT153" s="109" t="str">
        <f t="shared" si="204"/>
        <v/>
      </c>
      <c r="AU153" s="109" t="str">
        <f t="shared" si="205"/>
        <v/>
      </c>
      <c r="AV153" s="109" t="str">
        <f t="shared" si="206"/>
        <v/>
      </c>
      <c r="AW153" s="111" t="str">
        <f t="shared" si="207"/>
        <v/>
      </c>
      <c r="AX153" s="314" t="str">
        <f>IF(OR($E153="",$G153=""),"",IF(AND($E$3=6),'Marks Entry 6th'!AB152,IF(AND($E$3=7),'Marks Entry 7th'!AB152,"")))</f>
        <v/>
      </c>
      <c r="AY153" s="121" t="str">
        <f>IF(OR($E153="",$G153=""),"",IF(AND($E$3=6),'Marks Entry 6th'!AC152,IF(AND($E$3=7),'Marks Entry 7th'!AC152,"")))</f>
        <v/>
      </c>
      <c r="AZ153" s="121" t="str">
        <f>IF(OR($E153="",$G153=""),"",IF(AND($E$3=6),'Marks Entry 6th'!AD152,IF(AND($E$3=7),'Marks Entry 7th'!AD152,"")))</f>
        <v/>
      </c>
      <c r="BA153" s="121" t="str">
        <f>IF(OR($E153="",$G153=""),"",IF(AND($E$3=6),'Marks Entry 6th'!AE152,IF(AND($E$3=7),'Marks Entry 7th'!AE152,"")))</f>
        <v/>
      </c>
      <c r="BB153" s="121" t="str">
        <f>IF(OR($E153="",$G153=""),"",IF(AND($E$3=6),'Marks Entry 6th'!AF152,IF(AND($E$3=7),'Marks Entry 7th'!AF152,"")))</f>
        <v/>
      </c>
      <c r="BC153" s="63" t="str">
        <f t="shared" si="208"/>
        <v/>
      </c>
      <c r="BD153" s="121" t="str">
        <f>IF(OR($E153="",$G153=""),"",IF(AND($E$3=6),'Marks Entry 6th'!AG152,IF(AND($E$3=7),'Marks Entry 7th'!AG152,"")))</f>
        <v/>
      </c>
      <c r="BE153" s="121" t="str">
        <f>IF(OR($E153="",$G153=""),"",IF(AND($E$3=6),'Marks Entry 6th'!AH152,IF(AND($E$3=7),'Marks Entry 7th'!AH152,"")))</f>
        <v/>
      </c>
      <c r="BF153" s="66" t="str">
        <f t="shared" si="209"/>
        <v/>
      </c>
      <c r="BG153" s="63">
        <f t="shared" si="210"/>
        <v>0</v>
      </c>
      <c r="BH153" s="68" t="str">
        <f>IF(OR($E153="",$G153=""),"",IF(AND($E$3=6),'Marks Entry 6th'!AI152,IF(AND($E$3=7),'Marks Entry 7th'!AI152,"")))</f>
        <v/>
      </c>
      <c r="BI153" s="68" t="str">
        <f>IF(OR($E153="",$G153=""),"",IF(AND($E$3=6),'Marks Entry 6th'!AJ152,IF(AND($E$3=7),'Marks Entry 7th'!AJ152,"")))</f>
        <v/>
      </c>
      <c r="BJ153" s="66" t="str">
        <f t="shared" si="211"/>
        <v/>
      </c>
      <c r="BK153" s="63" t="str">
        <f t="shared" si="212"/>
        <v/>
      </c>
      <c r="BL153" s="109">
        <f t="shared" si="213"/>
        <v>0</v>
      </c>
      <c r="BM153" s="109" t="str">
        <f t="shared" si="214"/>
        <v/>
      </c>
      <c r="BN153" s="109" t="str">
        <f t="shared" si="215"/>
        <v/>
      </c>
      <c r="BO153" s="109" t="str">
        <f t="shared" si="216"/>
        <v/>
      </c>
      <c r="BP153" s="109" t="str">
        <f t="shared" si="217"/>
        <v/>
      </c>
      <c r="BQ153" s="111" t="str">
        <f t="shared" si="218"/>
        <v/>
      </c>
      <c r="BR153" s="121" t="str">
        <f>IF(OR($E153="",$G153=""),"",IF(AND($E$3=6),'Marks Entry 6th'!AK152,IF(AND($E$3=7),'Marks Entry 7th'!AK152,"")))</f>
        <v/>
      </c>
      <c r="BS153" s="121" t="str">
        <f>IF(OR($E153="",$G153=""),"",IF(AND($E$3=6),'Marks Entry 6th'!AL152,IF(AND($E$3=7),'Marks Entry 7th'!AL152,"")))</f>
        <v/>
      </c>
      <c r="BT153" s="121" t="str">
        <f>IF(OR($E153="",$G153=""),"",IF(AND($E$3=6),'Marks Entry 6th'!AM152,IF(AND($E$3=7),'Marks Entry 7th'!AM152,"")))</f>
        <v/>
      </c>
      <c r="BU153" s="121" t="str">
        <f>IF(OR($E153="",$G153=""),"",IF(AND($E$3=6),'Marks Entry 6th'!AN152,IF(AND($E$3=7),'Marks Entry 7th'!AN152,"")))</f>
        <v/>
      </c>
      <c r="BV153" s="63" t="str">
        <f t="shared" si="219"/>
        <v/>
      </c>
      <c r="BW153" s="121" t="str">
        <f>IF(OR($E153="",$G153=""),"",IF(AND($E$3=6),'Marks Entry 6th'!AO152,IF(AND($E$3=7),'Marks Entry 7th'!AO152,"")))</f>
        <v/>
      </c>
      <c r="BX153" s="121" t="str">
        <f>IF(OR($E153="",$G153=""),"",IF(AND($E$3=6),'Marks Entry 6th'!AP152,IF(AND($E$3=7),'Marks Entry 7th'!AP152,"")))</f>
        <v/>
      </c>
      <c r="BY153" s="66" t="str">
        <f t="shared" si="220"/>
        <v/>
      </c>
      <c r="BZ153" s="63">
        <f t="shared" si="221"/>
        <v>0</v>
      </c>
      <c r="CA153" s="68" t="str">
        <f>IF(OR($E153="",$G153=""),"",IF(AND($E$3=6),'Marks Entry 6th'!AQ152,IF(AND($E$3=7),'Marks Entry 7th'!AQ152,"")))</f>
        <v/>
      </c>
      <c r="CB153" s="68" t="str">
        <f>IF(OR($E153="",$G153=""),"",IF(AND($E$3=6),'Marks Entry 6th'!AR152,IF(AND($E$3=7),'Marks Entry 7th'!AR152,"")))</f>
        <v/>
      </c>
      <c r="CC153" s="66" t="str">
        <f t="shared" si="222"/>
        <v/>
      </c>
      <c r="CD153" s="63" t="str">
        <f t="shared" si="223"/>
        <v/>
      </c>
      <c r="CE153" s="109">
        <f t="shared" si="224"/>
        <v>0</v>
      </c>
      <c r="CF153" s="109" t="str">
        <f t="shared" si="225"/>
        <v/>
      </c>
      <c r="CG153" s="109" t="str">
        <f t="shared" si="226"/>
        <v/>
      </c>
      <c r="CH153" s="109" t="str">
        <f t="shared" si="227"/>
        <v/>
      </c>
      <c r="CI153" s="109" t="str">
        <f t="shared" si="228"/>
        <v/>
      </c>
      <c r="CJ153" s="111" t="str">
        <f t="shared" si="229"/>
        <v/>
      </c>
      <c r="CK153" s="121" t="str">
        <f>IF(OR($E153="",$G153=""),"",IF(AND($E$3=6),'Marks Entry 6th'!AS152,IF(AND($E$3=7),'Marks Entry 7th'!AS152,"")))</f>
        <v/>
      </c>
      <c r="CL153" s="121" t="str">
        <f>IF(OR($E153="",$G153=""),"",IF(AND($E$3=6),'Marks Entry 6th'!AT152,IF(AND($E$3=7),'Marks Entry 7th'!AT152,"")))</f>
        <v/>
      </c>
      <c r="CM153" s="121" t="str">
        <f>IF(OR($E153="",$G153=""),"",IF(AND($E$3=6),'Marks Entry 6th'!AU152,IF(AND($E$3=7),'Marks Entry 7th'!AU152,"")))</f>
        <v/>
      </c>
      <c r="CN153" s="121" t="str">
        <f>IF(OR($E153="",$G153=""),"",IF(AND($E$3=6),'Marks Entry 6th'!AV152,IF(AND($E$3=7),'Marks Entry 7th'!AV152,"")))</f>
        <v/>
      </c>
      <c r="CO153" s="63" t="str">
        <f t="shared" si="230"/>
        <v/>
      </c>
      <c r="CP153" s="121" t="str">
        <f>IF(OR($E153="",$G153=""),"",IF(AND($E$3=6),'Marks Entry 6th'!AW152,IF(AND($E$3=7),'Marks Entry 7th'!AW152,"")))</f>
        <v/>
      </c>
      <c r="CQ153" s="121" t="str">
        <f>IF(OR($E153="",$G153=""),"",IF(AND($E$3=6),'Marks Entry 6th'!AX152,IF(AND($E$3=7),'Marks Entry 7th'!AX152,"")))</f>
        <v/>
      </c>
      <c r="CR153" s="66" t="str">
        <f t="shared" si="231"/>
        <v/>
      </c>
      <c r="CS153" s="63">
        <f t="shared" si="232"/>
        <v>0</v>
      </c>
      <c r="CT153" s="68" t="str">
        <f>IF(OR($E153="",$G153=""),"",IF(AND($E$3=6),'Marks Entry 6th'!AY152,IF(AND($E$3=7),'Marks Entry 7th'!AY152,"")))</f>
        <v/>
      </c>
      <c r="CU153" s="68" t="str">
        <f>IF(OR($E153="",$G153=""),"",IF(AND($E$3=6),'Marks Entry 6th'!AZ152,IF(AND($E$3=7),'Marks Entry 7th'!AZ152,"")))</f>
        <v/>
      </c>
      <c r="CV153" s="66" t="str">
        <f t="shared" si="233"/>
        <v/>
      </c>
      <c r="CW153" s="63" t="str">
        <f t="shared" si="234"/>
        <v/>
      </c>
      <c r="CX153" s="109">
        <f t="shared" si="235"/>
        <v>0</v>
      </c>
      <c r="CY153" s="109" t="str">
        <f t="shared" si="236"/>
        <v/>
      </c>
      <c r="CZ153" s="109" t="str">
        <f t="shared" si="237"/>
        <v/>
      </c>
      <c r="DA153" s="109" t="str">
        <f t="shared" si="238"/>
        <v/>
      </c>
      <c r="DB153" s="109" t="str">
        <f t="shared" si="239"/>
        <v/>
      </c>
      <c r="DC153" s="111" t="str">
        <f t="shared" si="240"/>
        <v/>
      </c>
      <c r="DD153" s="121" t="str">
        <f>IF(OR($E153="",$G153=""),"",IF(AND($E$3=6),'Marks Entry 6th'!BA152,IF(AND($E$3=7),'Marks Entry 7th'!BA152,"")))</f>
        <v/>
      </c>
      <c r="DE153" s="121" t="str">
        <f>IF(OR($E153="",$G153=""),"",IF(AND($E$3=6),'Marks Entry 6th'!BB152,IF(AND($E$3=7),'Marks Entry 7th'!BB152,"")))</f>
        <v/>
      </c>
      <c r="DF153" s="121" t="str">
        <f>IF(OR($E153="",$G153=""),"",IF(AND($E$3=6),'Marks Entry 6th'!BC152,IF(AND($E$3=7),'Marks Entry 7th'!BC152,"")))</f>
        <v/>
      </c>
      <c r="DG153" s="121" t="str">
        <f>IF(OR($E153="",$G153=""),"",IF(AND($E$3=6),'Marks Entry 6th'!BD152,IF(AND($E$3=7),'Marks Entry 7th'!BD152,"")))</f>
        <v/>
      </c>
      <c r="DH153" s="63" t="str">
        <f t="shared" si="241"/>
        <v/>
      </c>
      <c r="DI153" s="121" t="str">
        <f>IF(OR($E153="",$G153=""),"",IF(AND($E$3=6),'Marks Entry 6th'!BE152,IF(AND($E$3=7),'Marks Entry 7th'!BE152,"")))</f>
        <v/>
      </c>
      <c r="DJ153" s="121" t="str">
        <f>IF(OR($E153="",$G153=""),"",IF(AND($E$3=6),'Marks Entry 6th'!BF152,IF(AND($E$3=7),'Marks Entry 7th'!BF152,"")))</f>
        <v/>
      </c>
      <c r="DK153" s="66" t="str">
        <f t="shared" si="242"/>
        <v/>
      </c>
      <c r="DL153" s="63">
        <f t="shared" si="243"/>
        <v>0</v>
      </c>
      <c r="DM153" s="68" t="str">
        <f>IF(OR($E153="",$G153=""),"",IF(AND($E$3=6),'Marks Entry 6th'!BG152,IF(AND($E$3=7),'Marks Entry 7th'!BG152,"")))</f>
        <v/>
      </c>
      <c r="DN153" s="68" t="str">
        <f>IF(OR($E153="",$G153=""),"",IF(AND($E$3=6),'Marks Entry 6th'!BH152,IF(AND($E$3=7),'Marks Entry 7th'!BH152,"")))</f>
        <v/>
      </c>
      <c r="DO153" s="66" t="str">
        <f t="shared" si="244"/>
        <v/>
      </c>
      <c r="DP153" s="63" t="str">
        <f t="shared" si="245"/>
        <v/>
      </c>
      <c r="DQ153" s="109">
        <f t="shared" si="246"/>
        <v>0</v>
      </c>
      <c r="DR153" s="109" t="str">
        <f t="shared" si="247"/>
        <v/>
      </c>
      <c r="DS153" s="109" t="str">
        <f t="shared" si="248"/>
        <v/>
      </c>
      <c r="DT153" s="109" t="str">
        <f t="shared" si="249"/>
        <v/>
      </c>
      <c r="DU153" s="109" t="str">
        <f t="shared" si="250"/>
        <v/>
      </c>
      <c r="DV153" s="111" t="str">
        <f t="shared" si="251"/>
        <v/>
      </c>
      <c r="DW153" s="53" t="str">
        <f>IF(OR($E153="",$G153=""),"",IF(AND($E$3=6),'Marks Entry 6th'!BI152,IF(AND($E$3=7),'Marks Entry 7th'!BI152,"")))</f>
        <v/>
      </c>
      <c r="DX153" s="53" t="str">
        <f>IF(OR($E153="",$G153=""),"",IF(AND($E$3=6),'Marks Entry 6th'!BJ152,IF(AND($E$3=7),'Marks Entry 7th'!BJ152,"")))</f>
        <v/>
      </c>
      <c r="DY153" s="53" t="str">
        <f>IF(OR($E153="",$G153=""),"",IF(AND($E$3=6),'Marks Entry 6th'!BK152,IF(AND($E$3=7),'Marks Entry 7th'!BK152,"")))</f>
        <v/>
      </c>
      <c r="DZ153" s="53" t="str">
        <f>IF(OR($E153="",$G153=""),"",IF(AND($E$3=6),'Marks Entry 6th'!BL152,IF(AND($E$3=7),'Marks Entry 7th'!BL152,"")))</f>
        <v/>
      </c>
      <c r="EA153" s="53" t="str">
        <f>IF(OR($E153="",$G153=""),"",IF(AND($E$3=6),'Marks Entry 6th'!BM152,IF(AND($E$3=7),'Marks Entry 7th'!BM152,"")))</f>
        <v/>
      </c>
      <c r="EB153" s="122" t="str">
        <f t="shared" si="252"/>
        <v/>
      </c>
      <c r="EC153" s="123">
        <f t="shared" si="253"/>
        <v>0</v>
      </c>
      <c r="ED153" s="123" t="str">
        <f t="shared" si="254"/>
        <v/>
      </c>
      <c r="EE153" s="123" t="str">
        <f t="shared" si="255"/>
        <v/>
      </c>
      <c r="EF153" s="110" t="str">
        <f t="shared" si="256"/>
        <v/>
      </c>
      <c r="EG153" s="53" t="str">
        <f>IF(OR($E153="",$G153=""),"",IF(AND($E$3=6),'Marks Entry 6th'!BN152,IF(AND($E$3=7),'Marks Entry 7th'!BN152,"")))</f>
        <v/>
      </c>
      <c r="EH153" s="53" t="str">
        <f>IF(OR($E153="",$G153=""),"",IF(AND($E$3=6),'Marks Entry 6th'!BO152,IF(AND($E$3=7),'Marks Entry 7th'!BO152,"")))</f>
        <v/>
      </c>
      <c r="EI153" s="53" t="str">
        <f>IF(OR($E153="",$G153=""),"",IF(AND($E$3=6),'Marks Entry 6th'!BP152,IF(AND($E$3=7),'Marks Entry 7th'!BP152,"")))</f>
        <v/>
      </c>
      <c r="EJ153" s="53" t="str">
        <f>IF(OR($E153="",$G153=""),"",IF(AND($E$3=6),'Marks Entry 6th'!BQ152,IF(AND($E$3=7),'Marks Entry 7th'!BQ152,"")))</f>
        <v/>
      </c>
      <c r="EK153" s="53" t="str">
        <f>IF(OR($E153="",$G153=""),"",IF(AND($E$3=6),'Marks Entry 6th'!BR152,IF(AND($E$3=7),'Marks Entry 7th'!BR152,"")))</f>
        <v/>
      </c>
      <c r="EL153" s="122" t="str">
        <f t="shared" si="257"/>
        <v/>
      </c>
      <c r="EM153" s="123">
        <f t="shared" si="258"/>
        <v>0</v>
      </c>
      <c r="EN153" s="123" t="str">
        <f t="shared" si="259"/>
        <v/>
      </c>
      <c r="EO153" s="123" t="str">
        <f t="shared" si="260"/>
        <v/>
      </c>
      <c r="EP153" s="110" t="str">
        <f t="shared" si="261"/>
        <v/>
      </c>
      <c r="EQ153" s="53" t="str">
        <f>IF(OR($E153="",$G153=""),"",IF(AND($E$3=6),'Marks Entry 6th'!BS152,IF(AND($E$3=7),'Marks Entry 7th'!BS152,"")))</f>
        <v/>
      </c>
      <c r="ER153" s="53" t="str">
        <f>IF(OR($E153="",$G153=""),"",IF(AND($E$3=6),'Marks Entry 6th'!BT152,IF(AND($E$3=7),'Marks Entry 7th'!BT152,"")))</f>
        <v/>
      </c>
      <c r="ES153" s="53" t="str">
        <f>IF(OR($E153="",$G153=""),"",IF(AND($E$3=6),'Marks Entry 6th'!BU152,IF(AND($E$3=7),'Marks Entry 7th'!BU152,"")))</f>
        <v/>
      </c>
      <c r="ET153" s="53" t="str">
        <f>IF(OR($E153="",$G153=""),"",IF(AND($E$3=6),'Marks Entry 6th'!BV152,IF(AND($E$3=7),'Marks Entry 7th'!BV152,"")))</f>
        <v/>
      </c>
      <c r="EU153" s="53" t="str">
        <f>IF(OR($E153="",$G153=""),"",IF(AND($E$3=6),'Marks Entry 6th'!BW152,IF(AND($E$3=7),'Marks Entry 7th'!BW152,"")))</f>
        <v/>
      </c>
      <c r="EV153" s="122" t="str">
        <f t="shared" si="262"/>
        <v/>
      </c>
      <c r="EW153" s="123">
        <f t="shared" si="263"/>
        <v>0</v>
      </c>
      <c r="EX153" s="123" t="str">
        <f t="shared" si="264"/>
        <v/>
      </c>
      <c r="EY153" s="123" t="str">
        <f t="shared" si="265"/>
        <v/>
      </c>
      <c r="EZ153" s="110" t="str">
        <f t="shared" si="266"/>
        <v/>
      </c>
      <c r="FA153" s="373" t="str">
        <f>IF(OR($E153="",$G153=""),"",IF(AND('Marks Entry 6th'!BX152="",'Marks Entry 7th'!BX152=""),"",IF(AND($E$3=6),'Marks Entry 6th'!BX152,IF(AND($E$3=7),'Marks Entry 7th'!BX152,""))))</f>
        <v/>
      </c>
      <c r="FB153" s="373" t="str">
        <f>IF(OR($E153="",$G153=""),"",IF(AND('Marks Entry 6th'!BY152="",'Marks Entry 7th'!BY152=""),"",IF(AND($E$3=6),'Marks Entry 6th'!BY152,IF(AND($E$3=7),'Marks Entry 7th'!BY152,""))))</f>
        <v/>
      </c>
      <c r="FC153" s="374" t="str">
        <f t="shared" si="267"/>
        <v/>
      </c>
      <c r="FD153" s="110" t="str">
        <f t="shared" si="268"/>
        <v/>
      </c>
      <c r="FE153" s="373" t="str">
        <f>IF(OR($E153="",$G153=""),"",IF(AND('Marks Entry 6th'!BZ152="",'Marks Entry 7th'!BZ152=""),"",IF(AND($E$3=6),'Marks Entry 6th'!BZ152,IF(AND($E$3=7),'Marks Entry 7th'!BZ152,""))))</f>
        <v/>
      </c>
      <c r="FF153" s="373" t="str">
        <f>IF(OR($E153="",$G153=""),"",IF(AND('Marks Entry 6th'!CA152="",'Marks Entry 7th'!CA152=""),"",IF(AND($E$3=6),'Marks Entry 6th'!CA152,IF(AND($E$3=7),'Marks Entry 7th'!CA152,""))))</f>
        <v/>
      </c>
      <c r="FG153" s="374" t="str">
        <f t="shared" si="269"/>
        <v/>
      </c>
      <c r="FH153" s="110" t="str">
        <f t="shared" si="270"/>
        <v/>
      </c>
      <c r="FI153" s="79" t="str">
        <f t="shared" si="271"/>
        <v/>
      </c>
      <c r="FJ153" s="335" t="str">
        <f t="shared" si="272"/>
        <v/>
      </c>
      <c r="FK153" s="85" t="str">
        <f t="shared" si="273"/>
        <v/>
      </c>
      <c r="FL153" s="226" t="str">
        <f t="shared" si="274"/>
        <v/>
      </c>
      <c r="FM153" s="86" t="str">
        <f t="shared" si="275"/>
        <v/>
      </c>
      <c r="FN153" s="334" t="str">
        <f>IFERROR(IF(B153="NSO","NSO",IF(OR(D153="",G153="",F153=""),"",IF(AND(FJ153&gt;=36,'Master sheet'!$D$11="Hindi"),"कक्षा क्रमोन्नत",IF(AND(FJ153&gt;=36,'Master sheet'!$D$11="English"),"Promoted",IF(AND(FJ153&lt;36,'Master sheet'!$D$11="Hindi"),"पुनः परीक्षा","Re-Exam"))))),"")</f>
        <v/>
      </c>
      <c r="FO153" s="54" t="str">
        <f>IF(OR($E153="",$G153=""),"",IF(AND($E$3=6,'Marks Entry 6th'!CB152=""),"",IF(AND($E$3=7,'Marks Entry 7th'!CB152=""),"",IF(AND($E$3=6),'Marks Entry 6th'!CB152,IF(AND($E$3=7),'Marks Entry 7th'!CB152,"")))))</f>
        <v/>
      </c>
      <c r="FP153" s="54" t="str">
        <f>IF(OR($E153="",$G153=""),"",IF(AND($E$3=6,'Marks Entry 6th'!CC152=""),"",IF(AND($E$3=7,'Marks Entry 7th'!CC152=""),"",IF(AND($E$3=6),'Marks Entry 6th'!CC152,IF(AND($E$3=7),'Marks Entry 7th'!CC152,"")))))</f>
        <v/>
      </c>
      <c r="FQ153" s="55"/>
      <c r="FY153" s="57">
        <f>IF(AND($E$3=6),'Marks Entry 6th'!I152,IF(AND($E$3=7),'Marks Entry 7th'!I152,""))</f>
        <v>0</v>
      </c>
      <c r="FZ153" s="57">
        <f t="shared" si="276"/>
        <v>0</v>
      </c>
    </row>
    <row r="154" spans="1:182" ht="18.95" customHeight="1">
      <c r="A154" s="69">
        <v>147</v>
      </c>
      <c r="B154" s="69" t="str">
        <f>IF(OR(FY154=0,FY154=""),"",IF(AND($E$3=6),'Marks Entry 6th'!I153,IF(AND($E$3=7),'Marks Entry 7th'!I153,"")))</f>
        <v/>
      </c>
      <c r="C154" s="70" t="str">
        <f>IF(OR(B154=0,B154=""),"",IF(AND($E$3=6,'Marks Entry 6th'!B153=""),"",IF(AND($E$3=7,'Marks Entry 7th'!B153=""),"",IF(AND($E$3=6,'Marks Entry 6th'!B153),'Marks Entry 6th'!B153,IF(AND($E$3=7),'Marks Entry 7th'!B153,"")))))</f>
        <v/>
      </c>
      <c r="D154" s="70" t="str">
        <f>IF(OR(B154=0,B154=""),"",IF(AND($E$3=6,'Marks Entry 6th'!C153=""),"",IF(AND($E$3=7,'Marks Entry 7th'!C153=""),"",IF(AND($E$3=6),'Marks Entry 6th'!C153,IF(AND($E$3=7),'Marks Entry 7th'!C153,"")))))</f>
        <v/>
      </c>
      <c r="E154" s="307" t="str">
        <f>IF(OR(B154=0,B154=""),"",IF(AND($E$3=6,'Marks Entry 6th'!E153=""),"",IF(AND($E$3=7,'Marks Entry 7th'!E153=""),"",IF(AND($E$3=6),'Marks Entry 6th'!E153,IF(AND($E$3=7),'Marks Entry 7th'!E153,"")))))</f>
        <v/>
      </c>
      <c r="F154" s="70" t="str">
        <f>IF(OR(B154=0,B154=""),"",IF(AND($E$3=6,'Marks Entry 6th'!D153=""),"",IF(AND($E$3=7,'Marks Entry 7th'!D153=""),"",IF(AND($E$3=6),'Marks Entry 6th'!D153,IF(AND($E$3=7),'Marks Entry 7th'!D153,"")))))</f>
        <v/>
      </c>
      <c r="G154" s="306" t="str">
        <f>IF(OR(B154=0,B154=""),"",IF(AND($E$3=6,'Marks Entry 6th'!F153=""),"",IF(AND($E$3=7,'Marks Entry 7th'!F153=""),"",IF(AND($E$3=6),UPPER('Marks Entry 6th'!F153),IF(AND($E$3=7),UPPER('Marks Entry 7th'!F153),"")))))</f>
        <v/>
      </c>
      <c r="H154" s="306" t="str">
        <f>IF(OR(B154=0,B154=""),"",IF(AND($E$3=6,'Marks Entry 6th'!G153=""),"",IF(AND($E$3=7,'Marks Entry 7th'!G153=""),"",IF(AND($E$3=6),UPPER('Marks Entry 6th'!G153),IF(AND($E$3=7),UPPER('Marks Entry 7th'!G153),"")))))</f>
        <v/>
      </c>
      <c r="I154" s="306" t="str">
        <f>IF(OR(B154=0,B154=""),"",IF(AND($E$3=6,'Marks Entry 6th'!H153=""),"",IF(AND($E$3=7,'Marks Entry 7th'!H153=""),"",IF(AND($E$3=6),UPPER('Marks Entry 6th'!H153),IF(AND($E$3=7),UPPER('Marks Entry 7th'!H153),"")))))</f>
        <v/>
      </c>
      <c r="J154" s="65" t="str">
        <f>IF(OR(B154=0,B154=""),"",IF(AND($E$3=6,'Marks Entry 6th'!J153=""),"",IF(AND($E$3=7,'Marks Entry 7th'!J153=""),"",IF(AND($E$3=6),'Marks Entry 6th'!J153,IF(AND($E$3=7),'Marks Entry 7th'!J153,"")))))</f>
        <v/>
      </c>
      <c r="K154" s="65" t="str">
        <f>IF(OR(B154=0,B154=""),"",IF(AND($E$3=6,'Marks Entry 6th'!K153=""),"",IF(AND($E$3=7,'Marks Entry 7th'!K153=""),"",IF(AND($E$3=6),'Marks Entry 6th'!K153,IF(AND($E$3=7),'Marks Entry 7th'!K153,"")))))</f>
        <v/>
      </c>
      <c r="L154" s="121" t="str">
        <f>IF(OR($E154="",$G154=""),"",IF(AND($E$3=6),'Marks Entry 6th'!L153,IF(AND($E$3=7),'Marks Entry 7th'!L153,"")))</f>
        <v/>
      </c>
      <c r="M154" s="121" t="str">
        <f>IF(OR($E154="",$G154=""),"",IF(AND($E$3=6),'Marks Entry 6th'!M153,IF(AND($E$3=7),'Marks Entry 7th'!M153,"")))</f>
        <v/>
      </c>
      <c r="N154" s="121" t="str">
        <f>IF(OR($E154="",$G154=""),"",IF(AND($E$3=6),'Marks Entry 6th'!N153,IF(AND($E$3=7),'Marks Entry 7th'!N153,"")))</f>
        <v/>
      </c>
      <c r="O154" s="121" t="str">
        <f>IF(OR($E154="",$G154=""),"",IF(AND($E$3=6),'Marks Entry 6th'!O153,IF(AND($E$3=7),'Marks Entry 7th'!O153,"")))</f>
        <v/>
      </c>
      <c r="P154" s="63" t="str">
        <f t="shared" si="186"/>
        <v/>
      </c>
      <c r="Q154" s="121" t="str">
        <f>IF(OR($E154="",$G154=""),"",IF(AND($E$3=6),'Marks Entry 6th'!P153,IF(AND($E$3=7),'Marks Entry 7th'!P153,"")))</f>
        <v/>
      </c>
      <c r="R154" s="121" t="str">
        <f>IF(OR($E154="",$G154=""),"",IF(AND($E$3=6),'Marks Entry 6th'!Q153,IF(AND($E$3=7),'Marks Entry 7th'!Q153,"")))</f>
        <v/>
      </c>
      <c r="S154" s="66" t="str">
        <f t="shared" si="187"/>
        <v/>
      </c>
      <c r="T154" s="63">
        <f t="shared" si="188"/>
        <v>0</v>
      </c>
      <c r="U154" s="68" t="str">
        <f>IF(OR($E154="",$G154=""),"",IF(AND($E$3=6),'Marks Entry 6th'!R153,IF(AND($E$3=7),'Marks Entry 7th'!R153,"")))</f>
        <v/>
      </c>
      <c r="V154" s="68" t="str">
        <f>IF(OR($E154="",$G154=""),"",IF(AND($E$3=6),'Marks Entry 6th'!S153,IF(AND($E$3=7),'Marks Entry 7th'!S153,"")))</f>
        <v/>
      </c>
      <c r="W154" s="67" t="str">
        <f t="shared" si="189"/>
        <v/>
      </c>
      <c r="X154" s="63" t="str">
        <f t="shared" si="190"/>
        <v/>
      </c>
      <c r="Y154" s="109">
        <f t="shared" si="191"/>
        <v>0</v>
      </c>
      <c r="Z154" s="109" t="str">
        <f t="shared" si="192"/>
        <v/>
      </c>
      <c r="AA154" s="109" t="str">
        <f t="shared" si="193"/>
        <v/>
      </c>
      <c r="AB154" s="109" t="str">
        <f t="shared" si="194"/>
        <v/>
      </c>
      <c r="AC154" s="109" t="str">
        <f t="shared" si="195"/>
        <v/>
      </c>
      <c r="AD154" s="111" t="str">
        <f t="shared" si="196"/>
        <v/>
      </c>
      <c r="AE154" s="121" t="str">
        <f>IF(OR($E154="",$G154=""),"",IF(AND($E$3=6),'Marks Entry 6th'!T153,IF(AND($E$3=7),'Marks Entry 7th'!T153,"")))</f>
        <v/>
      </c>
      <c r="AF154" s="121" t="str">
        <f>IF(OR($E154="",$G154=""),"",IF(AND($E$3=6),'Marks Entry 6th'!U153,IF(AND($E$3=7),'Marks Entry 7th'!U153,"")))</f>
        <v/>
      </c>
      <c r="AG154" s="121" t="str">
        <f>IF(OR($E154="",$G154=""),"",IF(AND($E$3=6),'Marks Entry 6th'!V153,IF(AND($E$3=7),'Marks Entry 7th'!V153,"")))</f>
        <v/>
      </c>
      <c r="AH154" s="121" t="str">
        <f>IF(OR($E154="",$G154=""),"",IF(AND($E$3=6),'Marks Entry 6th'!W153,IF(AND($E$3=7),'Marks Entry 7th'!W153,"")))</f>
        <v/>
      </c>
      <c r="AI154" s="63" t="str">
        <f t="shared" si="197"/>
        <v/>
      </c>
      <c r="AJ154" s="121" t="str">
        <f>IF(OR($E154="",$G154=""),"",IF(AND($E$3=6),'Marks Entry 6th'!X153,IF(AND($E$3=7),'Marks Entry 7th'!X153,"")))</f>
        <v/>
      </c>
      <c r="AK154" s="121" t="str">
        <f>IF(OR($E154="",$G154=""),"",IF(AND($E$3=6),'Marks Entry 6th'!Y153,IF(AND($E$3=7),'Marks Entry 7th'!Y153,"")))</f>
        <v/>
      </c>
      <c r="AL154" s="66" t="str">
        <f t="shared" si="198"/>
        <v/>
      </c>
      <c r="AM154" s="63">
        <f t="shared" si="199"/>
        <v>0</v>
      </c>
      <c r="AN154" s="68" t="str">
        <f>IF(OR($E154="",$G154=""),"",IF(AND($E$3=6),'Marks Entry 6th'!Z153,IF(AND($E$3=7),'Marks Entry 7th'!Z153,"")))</f>
        <v/>
      </c>
      <c r="AO154" s="68" t="str">
        <f>IF(OR($E154="",$G154=""),"",IF(AND($E$3=6),'Marks Entry 6th'!AA153,IF(AND($E$3=7),'Marks Entry 7th'!AA153,"")))</f>
        <v/>
      </c>
      <c r="AP154" s="66" t="str">
        <f t="shared" si="200"/>
        <v/>
      </c>
      <c r="AQ154" s="63" t="str">
        <f t="shared" si="201"/>
        <v/>
      </c>
      <c r="AR154" s="109">
        <f t="shared" si="202"/>
        <v>0</v>
      </c>
      <c r="AS154" s="109" t="str">
        <f t="shared" si="203"/>
        <v/>
      </c>
      <c r="AT154" s="109" t="str">
        <f t="shared" si="204"/>
        <v/>
      </c>
      <c r="AU154" s="109" t="str">
        <f t="shared" si="205"/>
        <v/>
      </c>
      <c r="AV154" s="109" t="str">
        <f t="shared" si="206"/>
        <v/>
      </c>
      <c r="AW154" s="111" t="str">
        <f t="shared" si="207"/>
        <v/>
      </c>
      <c r="AX154" s="314" t="str">
        <f>IF(OR($E154="",$G154=""),"",IF(AND($E$3=6),'Marks Entry 6th'!AB153,IF(AND($E$3=7),'Marks Entry 7th'!AB153,"")))</f>
        <v/>
      </c>
      <c r="AY154" s="121" t="str">
        <f>IF(OR($E154="",$G154=""),"",IF(AND($E$3=6),'Marks Entry 6th'!AC153,IF(AND($E$3=7),'Marks Entry 7th'!AC153,"")))</f>
        <v/>
      </c>
      <c r="AZ154" s="121" t="str">
        <f>IF(OR($E154="",$G154=""),"",IF(AND($E$3=6),'Marks Entry 6th'!AD153,IF(AND($E$3=7),'Marks Entry 7th'!AD153,"")))</f>
        <v/>
      </c>
      <c r="BA154" s="121" t="str">
        <f>IF(OR($E154="",$G154=""),"",IF(AND($E$3=6),'Marks Entry 6th'!AE153,IF(AND($E$3=7),'Marks Entry 7th'!AE153,"")))</f>
        <v/>
      </c>
      <c r="BB154" s="121" t="str">
        <f>IF(OR($E154="",$G154=""),"",IF(AND($E$3=6),'Marks Entry 6th'!AF153,IF(AND($E$3=7),'Marks Entry 7th'!AF153,"")))</f>
        <v/>
      </c>
      <c r="BC154" s="63" t="str">
        <f t="shared" si="208"/>
        <v/>
      </c>
      <c r="BD154" s="121" t="str">
        <f>IF(OR($E154="",$G154=""),"",IF(AND($E$3=6),'Marks Entry 6th'!AG153,IF(AND($E$3=7),'Marks Entry 7th'!AG153,"")))</f>
        <v/>
      </c>
      <c r="BE154" s="121" t="str">
        <f>IF(OR($E154="",$G154=""),"",IF(AND($E$3=6),'Marks Entry 6th'!AH153,IF(AND($E$3=7),'Marks Entry 7th'!AH153,"")))</f>
        <v/>
      </c>
      <c r="BF154" s="66" t="str">
        <f t="shared" si="209"/>
        <v/>
      </c>
      <c r="BG154" s="63">
        <f t="shared" si="210"/>
        <v>0</v>
      </c>
      <c r="BH154" s="68" t="str">
        <f>IF(OR($E154="",$G154=""),"",IF(AND($E$3=6),'Marks Entry 6th'!AI153,IF(AND($E$3=7),'Marks Entry 7th'!AI153,"")))</f>
        <v/>
      </c>
      <c r="BI154" s="68" t="str">
        <f>IF(OR($E154="",$G154=""),"",IF(AND($E$3=6),'Marks Entry 6th'!AJ153,IF(AND($E$3=7),'Marks Entry 7th'!AJ153,"")))</f>
        <v/>
      </c>
      <c r="BJ154" s="66" t="str">
        <f t="shared" si="211"/>
        <v/>
      </c>
      <c r="BK154" s="63" t="str">
        <f t="shared" si="212"/>
        <v/>
      </c>
      <c r="BL154" s="109">
        <f t="shared" si="213"/>
        <v>0</v>
      </c>
      <c r="BM154" s="109" t="str">
        <f t="shared" si="214"/>
        <v/>
      </c>
      <c r="BN154" s="109" t="str">
        <f t="shared" si="215"/>
        <v/>
      </c>
      <c r="BO154" s="109" t="str">
        <f t="shared" si="216"/>
        <v/>
      </c>
      <c r="BP154" s="109" t="str">
        <f t="shared" si="217"/>
        <v/>
      </c>
      <c r="BQ154" s="111" t="str">
        <f t="shared" si="218"/>
        <v/>
      </c>
      <c r="BR154" s="121" t="str">
        <f>IF(OR($E154="",$G154=""),"",IF(AND($E$3=6),'Marks Entry 6th'!AK153,IF(AND($E$3=7),'Marks Entry 7th'!AK153,"")))</f>
        <v/>
      </c>
      <c r="BS154" s="121" t="str">
        <f>IF(OR($E154="",$G154=""),"",IF(AND($E$3=6),'Marks Entry 6th'!AL153,IF(AND($E$3=7),'Marks Entry 7th'!AL153,"")))</f>
        <v/>
      </c>
      <c r="BT154" s="121" t="str">
        <f>IF(OR($E154="",$G154=""),"",IF(AND($E$3=6),'Marks Entry 6th'!AM153,IF(AND($E$3=7),'Marks Entry 7th'!AM153,"")))</f>
        <v/>
      </c>
      <c r="BU154" s="121" t="str">
        <f>IF(OR($E154="",$G154=""),"",IF(AND($E$3=6),'Marks Entry 6th'!AN153,IF(AND($E$3=7),'Marks Entry 7th'!AN153,"")))</f>
        <v/>
      </c>
      <c r="BV154" s="63" t="str">
        <f t="shared" si="219"/>
        <v/>
      </c>
      <c r="BW154" s="121" t="str">
        <f>IF(OR($E154="",$G154=""),"",IF(AND($E$3=6),'Marks Entry 6th'!AO153,IF(AND($E$3=7),'Marks Entry 7th'!AO153,"")))</f>
        <v/>
      </c>
      <c r="BX154" s="121" t="str">
        <f>IF(OR($E154="",$G154=""),"",IF(AND($E$3=6),'Marks Entry 6th'!AP153,IF(AND($E$3=7),'Marks Entry 7th'!AP153,"")))</f>
        <v/>
      </c>
      <c r="BY154" s="66" t="str">
        <f t="shared" si="220"/>
        <v/>
      </c>
      <c r="BZ154" s="63">
        <f t="shared" si="221"/>
        <v>0</v>
      </c>
      <c r="CA154" s="68" t="str">
        <f>IF(OR($E154="",$G154=""),"",IF(AND($E$3=6),'Marks Entry 6th'!AQ153,IF(AND($E$3=7),'Marks Entry 7th'!AQ153,"")))</f>
        <v/>
      </c>
      <c r="CB154" s="68" t="str">
        <f>IF(OR($E154="",$G154=""),"",IF(AND($E$3=6),'Marks Entry 6th'!AR153,IF(AND($E$3=7),'Marks Entry 7th'!AR153,"")))</f>
        <v/>
      </c>
      <c r="CC154" s="66" t="str">
        <f t="shared" si="222"/>
        <v/>
      </c>
      <c r="CD154" s="63" t="str">
        <f t="shared" si="223"/>
        <v/>
      </c>
      <c r="CE154" s="109">
        <f t="shared" si="224"/>
        <v>0</v>
      </c>
      <c r="CF154" s="109" t="str">
        <f t="shared" si="225"/>
        <v/>
      </c>
      <c r="CG154" s="109" t="str">
        <f t="shared" si="226"/>
        <v/>
      </c>
      <c r="CH154" s="109" t="str">
        <f t="shared" si="227"/>
        <v/>
      </c>
      <c r="CI154" s="109" t="str">
        <f t="shared" si="228"/>
        <v/>
      </c>
      <c r="CJ154" s="111" t="str">
        <f t="shared" si="229"/>
        <v/>
      </c>
      <c r="CK154" s="121" t="str">
        <f>IF(OR($E154="",$G154=""),"",IF(AND($E$3=6),'Marks Entry 6th'!AS153,IF(AND($E$3=7),'Marks Entry 7th'!AS153,"")))</f>
        <v/>
      </c>
      <c r="CL154" s="121" t="str">
        <f>IF(OR($E154="",$G154=""),"",IF(AND($E$3=6),'Marks Entry 6th'!AT153,IF(AND($E$3=7),'Marks Entry 7th'!AT153,"")))</f>
        <v/>
      </c>
      <c r="CM154" s="121" t="str">
        <f>IF(OR($E154="",$G154=""),"",IF(AND($E$3=6),'Marks Entry 6th'!AU153,IF(AND($E$3=7),'Marks Entry 7th'!AU153,"")))</f>
        <v/>
      </c>
      <c r="CN154" s="121" t="str">
        <f>IF(OR($E154="",$G154=""),"",IF(AND($E$3=6),'Marks Entry 6th'!AV153,IF(AND($E$3=7),'Marks Entry 7th'!AV153,"")))</f>
        <v/>
      </c>
      <c r="CO154" s="63" t="str">
        <f t="shared" si="230"/>
        <v/>
      </c>
      <c r="CP154" s="121" t="str">
        <f>IF(OR($E154="",$G154=""),"",IF(AND($E$3=6),'Marks Entry 6th'!AW153,IF(AND($E$3=7),'Marks Entry 7th'!AW153,"")))</f>
        <v/>
      </c>
      <c r="CQ154" s="121" t="str">
        <f>IF(OR($E154="",$G154=""),"",IF(AND($E$3=6),'Marks Entry 6th'!AX153,IF(AND($E$3=7),'Marks Entry 7th'!AX153,"")))</f>
        <v/>
      </c>
      <c r="CR154" s="66" t="str">
        <f t="shared" si="231"/>
        <v/>
      </c>
      <c r="CS154" s="63">
        <f t="shared" si="232"/>
        <v>0</v>
      </c>
      <c r="CT154" s="68" t="str">
        <f>IF(OR($E154="",$G154=""),"",IF(AND($E$3=6),'Marks Entry 6th'!AY153,IF(AND($E$3=7),'Marks Entry 7th'!AY153,"")))</f>
        <v/>
      </c>
      <c r="CU154" s="68" t="str">
        <f>IF(OR($E154="",$G154=""),"",IF(AND($E$3=6),'Marks Entry 6th'!AZ153,IF(AND($E$3=7),'Marks Entry 7th'!AZ153,"")))</f>
        <v/>
      </c>
      <c r="CV154" s="66" t="str">
        <f t="shared" si="233"/>
        <v/>
      </c>
      <c r="CW154" s="63" t="str">
        <f t="shared" si="234"/>
        <v/>
      </c>
      <c r="CX154" s="109">
        <f t="shared" si="235"/>
        <v>0</v>
      </c>
      <c r="CY154" s="109" t="str">
        <f t="shared" si="236"/>
        <v/>
      </c>
      <c r="CZ154" s="109" t="str">
        <f t="shared" si="237"/>
        <v/>
      </c>
      <c r="DA154" s="109" t="str">
        <f t="shared" si="238"/>
        <v/>
      </c>
      <c r="DB154" s="109" t="str">
        <f t="shared" si="239"/>
        <v/>
      </c>
      <c r="DC154" s="111" t="str">
        <f t="shared" si="240"/>
        <v/>
      </c>
      <c r="DD154" s="121" t="str">
        <f>IF(OR($E154="",$G154=""),"",IF(AND($E$3=6),'Marks Entry 6th'!BA153,IF(AND($E$3=7),'Marks Entry 7th'!BA153,"")))</f>
        <v/>
      </c>
      <c r="DE154" s="121" t="str">
        <f>IF(OR($E154="",$G154=""),"",IF(AND($E$3=6),'Marks Entry 6th'!BB153,IF(AND($E$3=7),'Marks Entry 7th'!BB153,"")))</f>
        <v/>
      </c>
      <c r="DF154" s="121" t="str">
        <f>IF(OR($E154="",$G154=""),"",IF(AND($E$3=6),'Marks Entry 6th'!BC153,IF(AND($E$3=7),'Marks Entry 7th'!BC153,"")))</f>
        <v/>
      </c>
      <c r="DG154" s="121" t="str">
        <f>IF(OR($E154="",$G154=""),"",IF(AND($E$3=6),'Marks Entry 6th'!BD153,IF(AND($E$3=7),'Marks Entry 7th'!BD153,"")))</f>
        <v/>
      </c>
      <c r="DH154" s="63" t="str">
        <f t="shared" si="241"/>
        <v/>
      </c>
      <c r="DI154" s="121" t="str">
        <f>IF(OR($E154="",$G154=""),"",IF(AND($E$3=6),'Marks Entry 6th'!BE153,IF(AND($E$3=7),'Marks Entry 7th'!BE153,"")))</f>
        <v/>
      </c>
      <c r="DJ154" s="121" t="str">
        <f>IF(OR($E154="",$G154=""),"",IF(AND($E$3=6),'Marks Entry 6th'!BF153,IF(AND($E$3=7),'Marks Entry 7th'!BF153,"")))</f>
        <v/>
      </c>
      <c r="DK154" s="66" t="str">
        <f t="shared" si="242"/>
        <v/>
      </c>
      <c r="DL154" s="63">
        <f t="shared" si="243"/>
        <v>0</v>
      </c>
      <c r="DM154" s="68" t="str">
        <f>IF(OR($E154="",$G154=""),"",IF(AND($E$3=6),'Marks Entry 6th'!BG153,IF(AND($E$3=7),'Marks Entry 7th'!BG153,"")))</f>
        <v/>
      </c>
      <c r="DN154" s="68" t="str">
        <f>IF(OR($E154="",$G154=""),"",IF(AND($E$3=6),'Marks Entry 6th'!BH153,IF(AND($E$3=7),'Marks Entry 7th'!BH153,"")))</f>
        <v/>
      </c>
      <c r="DO154" s="66" t="str">
        <f t="shared" si="244"/>
        <v/>
      </c>
      <c r="DP154" s="63" t="str">
        <f t="shared" si="245"/>
        <v/>
      </c>
      <c r="DQ154" s="109">
        <f t="shared" si="246"/>
        <v>0</v>
      </c>
      <c r="DR154" s="109" t="str">
        <f t="shared" si="247"/>
        <v/>
      </c>
      <c r="DS154" s="109" t="str">
        <f t="shared" si="248"/>
        <v/>
      </c>
      <c r="DT154" s="109" t="str">
        <f t="shared" si="249"/>
        <v/>
      </c>
      <c r="DU154" s="109" t="str">
        <f t="shared" si="250"/>
        <v/>
      </c>
      <c r="DV154" s="111" t="str">
        <f t="shared" si="251"/>
        <v/>
      </c>
      <c r="DW154" s="53" t="str">
        <f>IF(OR($E154="",$G154=""),"",IF(AND($E$3=6),'Marks Entry 6th'!BI153,IF(AND($E$3=7),'Marks Entry 7th'!BI153,"")))</f>
        <v/>
      </c>
      <c r="DX154" s="53" t="str">
        <f>IF(OR($E154="",$G154=""),"",IF(AND($E$3=6),'Marks Entry 6th'!BJ153,IF(AND($E$3=7),'Marks Entry 7th'!BJ153,"")))</f>
        <v/>
      </c>
      <c r="DY154" s="53" t="str">
        <f>IF(OR($E154="",$G154=""),"",IF(AND($E$3=6),'Marks Entry 6th'!BK153,IF(AND($E$3=7),'Marks Entry 7th'!BK153,"")))</f>
        <v/>
      </c>
      <c r="DZ154" s="53" t="str">
        <f>IF(OR($E154="",$G154=""),"",IF(AND($E$3=6),'Marks Entry 6th'!BL153,IF(AND($E$3=7),'Marks Entry 7th'!BL153,"")))</f>
        <v/>
      </c>
      <c r="EA154" s="53" t="str">
        <f>IF(OR($E154="",$G154=""),"",IF(AND($E$3=6),'Marks Entry 6th'!BM153,IF(AND($E$3=7),'Marks Entry 7th'!BM153,"")))</f>
        <v/>
      </c>
      <c r="EB154" s="122" t="str">
        <f t="shared" si="252"/>
        <v/>
      </c>
      <c r="EC154" s="123">
        <f t="shared" si="253"/>
        <v>0</v>
      </c>
      <c r="ED154" s="123" t="str">
        <f t="shared" si="254"/>
        <v/>
      </c>
      <c r="EE154" s="123" t="str">
        <f t="shared" si="255"/>
        <v/>
      </c>
      <c r="EF154" s="110" t="str">
        <f t="shared" si="256"/>
        <v/>
      </c>
      <c r="EG154" s="53" t="str">
        <f>IF(OR($E154="",$G154=""),"",IF(AND($E$3=6),'Marks Entry 6th'!BN153,IF(AND($E$3=7),'Marks Entry 7th'!BN153,"")))</f>
        <v/>
      </c>
      <c r="EH154" s="53" t="str">
        <f>IF(OR($E154="",$G154=""),"",IF(AND($E$3=6),'Marks Entry 6th'!BO153,IF(AND($E$3=7),'Marks Entry 7th'!BO153,"")))</f>
        <v/>
      </c>
      <c r="EI154" s="53" t="str">
        <f>IF(OR($E154="",$G154=""),"",IF(AND($E$3=6),'Marks Entry 6th'!BP153,IF(AND($E$3=7),'Marks Entry 7th'!BP153,"")))</f>
        <v/>
      </c>
      <c r="EJ154" s="53" t="str">
        <f>IF(OR($E154="",$G154=""),"",IF(AND($E$3=6),'Marks Entry 6th'!BQ153,IF(AND($E$3=7),'Marks Entry 7th'!BQ153,"")))</f>
        <v/>
      </c>
      <c r="EK154" s="53" t="str">
        <f>IF(OR($E154="",$G154=""),"",IF(AND($E$3=6),'Marks Entry 6th'!BR153,IF(AND($E$3=7),'Marks Entry 7th'!BR153,"")))</f>
        <v/>
      </c>
      <c r="EL154" s="122" t="str">
        <f t="shared" si="257"/>
        <v/>
      </c>
      <c r="EM154" s="123">
        <f t="shared" si="258"/>
        <v>0</v>
      </c>
      <c r="EN154" s="123" t="str">
        <f t="shared" si="259"/>
        <v/>
      </c>
      <c r="EO154" s="123" t="str">
        <f t="shared" si="260"/>
        <v/>
      </c>
      <c r="EP154" s="110" t="str">
        <f t="shared" si="261"/>
        <v/>
      </c>
      <c r="EQ154" s="53" t="str">
        <f>IF(OR($E154="",$G154=""),"",IF(AND($E$3=6),'Marks Entry 6th'!BS153,IF(AND($E$3=7),'Marks Entry 7th'!BS153,"")))</f>
        <v/>
      </c>
      <c r="ER154" s="53" t="str">
        <f>IF(OR($E154="",$G154=""),"",IF(AND($E$3=6),'Marks Entry 6th'!BT153,IF(AND($E$3=7),'Marks Entry 7th'!BT153,"")))</f>
        <v/>
      </c>
      <c r="ES154" s="53" t="str">
        <f>IF(OR($E154="",$G154=""),"",IF(AND($E$3=6),'Marks Entry 6th'!BU153,IF(AND($E$3=7),'Marks Entry 7th'!BU153,"")))</f>
        <v/>
      </c>
      <c r="ET154" s="53" t="str">
        <f>IF(OR($E154="",$G154=""),"",IF(AND($E$3=6),'Marks Entry 6th'!BV153,IF(AND($E$3=7),'Marks Entry 7th'!BV153,"")))</f>
        <v/>
      </c>
      <c r="EU154" s="53" t="str">
        <f>IF(OR($E154="",$G154=""),"",IF(AND($E$3=6),'Marks Entry 6th'!BW153,IF(AND($E$3=7),'Marks Entry 7th'!BW153,"")))</f>
        <v/>
      </c>
      <c r="EV154" s="122" t="str">
        <f t="shared" si="262"/>
        <v/>
      </c>
      <c r="EW154" s="123">
        <f t="shared" si="263"/>
        <v>0</v>
      </c>
      <c r="EX154" s="123" t="str">
        <f t="shared" si="264"/>
        <v/>
      </c>
      <c r="EY154" s="123" t="str">
        <f t="shared" si="265"/>
        <v/>
      </c>
      <c r="EZ154" s="110" t="str">
        <f t="shared" si="266"/>
        <v/>
      </c>
      <c r="FA154" s="373" t="str">
        <f>IF(OR($E154="",$G154=""),"",IF(AND('Marks Entry 6th'!BX153="",'Marks Entry 7th'!BX153=""),"",IF(AND($E$3=6),'Marks Entry 6th'!BX153,IF(AND($E$3=7),'Marks Entry 7th'!BX153,""))))</f>
        <v/>
      </c>
      <c r="FB154" s="373" t="str">
        <f>IF(OR($E154="",$G154=""),"",IF(AND('Marks Entry 6th'!BY153="",'Marks Entry 7th'!BY153=""),"",IF(AND($E$3=6),'Marks Entry 6th'!BY153,IF(AND($E$3=7),'Marks Entry 7th'!BY153,""))))</f>
        <v/>
      </c>
      <c r="FC154" s="374" t="str">
        <f t="shared" si="267"/>
        <v/>
      </c>
      <c r="FD154" s="110" t="str">
        <f t="shared" si="268"/>
        <v/>
      </c>
      <c r="FE154" s="373" t="str">
        <f>IF(OR($E154="",$G154=""),"",IF(AND('Marks Entry 6th'!BZ153="",'Marks Entry 7th'!BZ153=""),"",IF(AND($E$3=6),'Marks Entry 6th'!BZ153,IF(AND($E$3=7),'Marks Entry 7th'!BZ153,""))))</f>
        <v/>
      </c>
      <c r="FF154" s="373" t="str">
        <f>IF(OR($E154="",$G154=""),"",IF(AND('Marks Entry 6th'!CA153="",'Marks Entry 7th'!CA153=""),"",IF(AND($E$3=6),'Marks Entry 6th'!CA153,IF(AND($E$3=7),'Marks Entry 7th'!CA153,""))))</f>
        <v/>
      </c>
      <c r="FG154" s="374" t="str">
        <f t="shared" si="269"/>
        <v/>
      </c>
      <c r="FH154" s="110" t="str">
        <f t="shared" si="270"/>
        <v/>
      </c>
      <c r="FI154" s="79" t="str">
        <f t="shared" si="271"/>
        <v/>
      </c>
      <c r="FJ154" s="335" t="str">
        <f t="shared" si="272"/>
        <v/>
      </c>
      <c r="FK154" s="85" t="str">
        <f t="shared" si="273"/>
        <v/>
      </c>
      <c r="FL154" s="226" t="str">
        <f t="shared" si="274"/>
        <v/>
      </c>
      <c r="FM154" s="86" t="str">
        <f t="shared" si="275"/>
        <v/>
      </c>
      <c r="FN154" s="334" t="str">
        <f>IFERROR(IF(B154="NSO","NSO",IF(OR(D154="",G154="",F154=""),"",IF(AND(FJ154&gt;=36,'Master sheet'!$D$11="Hindi"),"कक्षा क्रमोन्नत",IF(AND(FJ154&gt;=36,'Master sheet'!$D$11="English"),"Promoted",IF(AND(FJ154&lt;36,'Master sheet'!$D$11="Hindi"),"पुनः परीक्षा","Re-Exam"))))),"")</f>
        <v/>
      </c>
      <c r="FO154" s="54" t="str">
        <f>IF(OR($E154="",$G154=""),"",IF(AND($E$3=6,'Marks Entry 6th'!CB153=""),"",IF(AND($E$3=7,'Marks Entry 7th'!CB153=""),"",IF(AND($E$3=6),'Marks Entry 6th'!CB153,IF(AND($E$3=7),'Marks Entry 7th'!CB153,"")))))</f>
        <v/>
      </c>
      <c r="FP154" s="54" t="str">
        <f>IF(OR($E154="",$G154=""),"",IF(AND($E$3=6,'Marks Entry 6th'!CC153=""),"",IF(AND($E$3=7,'Marks Entry 7th'!CC153=""),"",IF(AND($E$3=6),'Marks Entry 6th'!CC153,IF(AND($E$3=7),'Marks Entry 7th'!CC153,"")))))</f>
        <v/>
      </c>
      <c r="FQ154" s="55"/>
      <c r="FY154" s="57">
        <f>IF(AND($E$3=6),'Marks Entry 6th'!I153,IF(AND($E$3=7),'Marks Entry 7th'!I153,""))</f>
        <v>0</v>
      </c>
      <c r="FZ154" s="57">
        <f t="shared" si="276"/>
        <v>0</v>
      </c>
    </row>
    <row r="155" spans="1:182" ht="18.95" customHeight="1">
      <c r="A155" s="69">
        <v>148</v>
      </c>
      <c r="B155" s="69" t="str">
        <f>IF(OR(FY155=0,FY155=""),"",IF(AND($E$3=6),'Marks Entry 6th'!I154,IF(AND($E$3=7),'Marks Entry 7th'!I154,"")))</f>
        <v/>
      </c>
      <c r="C155" s="70" t="str">
        <f>IF(OR(B155=0,B155=""),"",IF(AND($E$3=6,'Marks Entry 6th'!B154=""),"",IF(AND($E$3=7,'Marks Entry 7th'!B154=""),"",IF(AND($E$3=6,'Marks Entry 6th'!B154),'Marks Entry 6th'!B154,IF(AND($E$3=7),'Marks Entry 7th'!B154,"")))))</f>
        <v/>
      </c>
      <c r="D155" s="70" t="str">
        <f>IF(OR(B155=0,B155=""),"",IF(AND($E$3=6,'Marks Entry 6th'!C154=""),"",IF(AND($E$3=7,'Marks Entry 7th'!C154=""),"",IF(AND($E$3=6),'Marks Entry 6th'!C154,IF(AND($E$3=7),'Marks Entry 7th'!C154,"")))))</f>
        <v/>
      </c>
      <c r="E155" s="307" t="str">
        <f>IF(OR(B155=0,B155=""),"",IF(AND($E$3=6,'Marks Entry 6th'!E154=""),"",IF(AND($E$3=7,'Marks Entry 7th'!E154=""),"",IF(AND($E$3=6),'Marks Entry 6th'!E154,IF(AND($E$3=7),'Marks Entry 7th'!E154,"")))))</f>
        <v/>
      </c>
      <c r="F155" s="70" t="str">
        <f>IF(OR(B155=0,B155=""),"",IF(AND($E$3=6,'Marks Entry 6th'!D154=""),"",IF(AND($E$3=7,'Marks Entry 7th'!D154=""),"",IF(AND($E$3=6),'Marks Entry 6th'!D154,IF(AND($E$3=7),'Marks Entry 7th'!D154,"")))))</f>
        <v/>
      </c>
      <c r="G155" s="306" t="str">
        <f>IF(OR(B155=0,B155=""),"",IF(AND($E$3=6,'Marks Entry 6th'!F154=""),"",IF(AND($E$3=7,'Marks Entry 7th'!F154=""),"",IF(AND($E$3=6),UPPER('Marks Entry 6th'!F154),IF(AND($E$3=7),UPPER('Marks Entry 7th'!F154),"")))))</f>
        <v/>
      </c>
      <c r="H155" s="306" t="str">
        <f>IF(OR(B155=0,B155=""),"",IF(AND($E$3=6,'Marks Entry 6th'!G154=""),"",IF(AND($E$3=7,'Marks Entry 7th'!G154=""),"",IF(AND($E$3=6),UPPER('Marks Entry 6th'!G154),IF(AND($E$3=7),UPPER('Marks Entry 7th'!G154),"")))))</f>
        <v/>
      </c>
      <c r="I155" s="306" t="str">
        <f>IF(OR(B155=0,B155=""),"",IF(AND($E$3=6,'Marks Entry 6th'!H154=""),"",IF(AND($E$3=7,'Marks Entry 7th'!H154=""),"",IF(AND($E$3=6),UPPER('Marks Entry 6th'!H154),IF(AND($E$3=7),UPPER('Marks Entry 7th'!H154),"")))))</f>
        <v/>
      </c>
      <c r="J155" s="65" t="str">
        <f>IF(OR(B155=0,B155=""),"",IF(AND($E$3=6,'Marks Entry 6th'!J154=""),"",IF(AND($E$3=7,'Marks Entry 7th'!J154=""),"",IF(AND($E$3=6),'Marks Entry 6th'!J154,IF(AND($E$3=7),'Marks Entry 7th'!J154,"")))))</f>
        <v/>
      </c>
      <c r="K155" s="65" t="str">
        <f>IF(OR(B155=0,B155=""),"",IF(AND($E$3=6,'Marks Entry 6th'!K154=""),"",IF(AND($E$3=7,'Marks Entry 7th'!K154=""),"",IF(AND($E$3=6),'Marks Entry 6th'!K154,IF(AND($E$3=7),'Marks Entry 7th'!K154,"")))))</f>
        <v/>
      </c>
      <c r="L155" s="121" t="str">
        <f>IF(OR($E155="",$G155=""),"",IF(AND($E$3=6),'Marks Entry 6th'!L154,IF(AND($E$3=7),'Marks Entry 7th'!L154,"")))</f>
        <v/>
      </c>
      <c r="M155" s="121" t="str">
        <f>IF(OR($E155="",$G155=""),"",IF(AND($E$3=6),'Marks Entry 6th'!M154,IF(AND($E$3=7),'Marks Entry 7th'!M154,"")))</f>
        <v/>
      </c>
      <c r="N155" s="121" t="str">
        <f>IF(OR($E155="",$G155=""),"",IF(AND($E$3=6),'Marks Entry 6th'!N154,IF(AND($E$3=7),'Marks Entry 7th'!N154,"")))</f>
        <v/>
      </c>
      <c r="O155" s="121" t="str">
        <f>IF(OR($E155="",$G155=""),"",IF(AND($E$3=6),'Marks Entry 6th'!O154,IF(AND($E$3=7),'Marks Entry 7th'!O154,"")))</f>
        <v/>
      </c>
      <c r="P155" s="63" t="str">
        <f t="shared" si="186"/>
        <v/>
      </c>
      <c r="Q155" s="121" t="str">
        <f>IF(OR($E155="",$G155=""),"",IF(AND($E$3=6),'Marks Entry 6th'!P154,IF(AND($E$3=7),'Marks Entry 7th'!P154,"")))</f>
        <v/>
      </c>
      <c r="R155" s="121" t="str">
        <f>IF(OR($E155="",$G155=""),"",IF(AND($E$3=6),'Marks Entry 6th'!Q154,IF(AND($E$3=7),'Marks Entry 7th'!Q154,"")))</f>
        <v/>
      </c>
      <c r="S155" s="66" t="str">
        <f t="shared" si="187"/>
        <v/>
      </c>
      <c r="T155" s="63">
        <f t="shared" si="188"/>
        <v>0</v>
      </c>
      <c r="U155" s="68" t="str">
        <f>IF(OR($E155="",$G155=""),"",IF(AND($E$3=6),'Marks Entry 6th'!R154,IF(AND($E$3=7),'Marks Entry 7th'!R154,"")))</f>
        <v/>
      </c>
      <c r="V155" s="68" t="str">
        <f>IF(OR($E155="",$G155=""),"",IF(AND($E$3=6),'Marks Entry 6th'!S154,IF(AND($E$3=7),'Marks Entry 7th'!S154,"")))</f>
        <v/>
      </c>
      <c r="W155" s="67" t="str">
        <f t="shared" si="189"/>
        <v/>
      </c>
      <c r="X155" s="63" t="str">
        <f t="shared" si="190"/>
        <v/>
      </c>
      <c r="Y155" s="109">
        <f t="shared" si="191"/>
        <v>0</v>
      </c>
      <c r="Z155" s="109" t="str">
        <f t="shared" si="192"/>
        <v/>
      </c>
      <c r="AA155" s="109" t="str">
        <f t="shared" si="193"/>
        <v/>
      </c>
      <c r="AB155" s="109" t="str">
        <f t="shared" si="194"/>
        <v/>
      </c>
      <c r="AC155" s="109" t="str">
        <f t="shared" si="195"/>
        <v/>
      </c>
      <c r="AD155" s="111" t="str">
        <f t="shared" si="196"/>
        <v/>
      </c>
      <c r="AE155" s="121" t="str">
        <f>IF(OR($E155="",$G155=""),"",IF(AND($E$3=6),'Marks Entry 6th'!T154,IF(AND($E$3=7),'Marks Entry 7th'!T154,"")))</f>
        <v/>
      </c>
      <c r="AF155" s="121" t="str">
        <f>IF(OR($E155="",$G155=""),"",IF(AND($E$3=6),'Marks Entry 6th'!U154,IF(AND($E$3=7),'Marks Entry 7th'!U154,"")))</f>
        <v/>
      </c>
      <c r="AG155" s="121" t="str">
        <f>IF(OR($E155="",$G155=""),"",IF(AND($E$3=6),'Marks Entry 6th'!V154,IF(AND($E$3=7),'Marks Entry 7th'!V154,"")))</f>
        <v/>
      </c>
      <c r="AH155" s="121" t="str">
        <f>IF(OR($E155="",$G155=""),"",IF(AND($E$3=6),'Marks Entry 6th'!W154,IF(AND($E$3=7),'Marks Entry 7th'!W154,"")))</f>
        <v/>
      </c>
      <c r="AI155" s="63" t="str">
        <f t="shared" si="197"/>
        <v/>
      </c>
      <c r="AJ155" s="121" t="str">
        <f>IF(OR($E155="",$G155=""),"",IF(AND($E$3=6),'Marks Entry 6th'!X154,IF(AND($E$3=7),'Marks Entry 7th'!X154,"")))</f>
        <v/>
      </c>
      <c r="AK155" s="121" t="str">
        <f>IF(OR($E155="",$G155=""),"",IF(AND($E$3=6),'Marks Entry 6th'!Y154,IF(AND($E$3=7),'Marks Entry 7th'!Y154,"")))</f>
        <v/>
      </c>
      <c r="AL155" s="66" t="str">
        <f t="shared" si="198"/>
        <v/>
      </c>
      <c r="AM155" s="63">
        <f t="shared" si="199"/>
        <v>0</v>
      </c>
      <c r="AN155" s="68" t="str">
        <f>IF(OR($E155="",$G155=""),"",IF(AND($E$3=6),'Marks Entry 6th'!Z154,IF(AND($E$3=7),'Marks Entry 7th'!Z154,"")))</f>
        <v/>
      </c>
      <c r="AO155" s="68" t="str">
        <f>IF(OR($E155="",$G155=""),"",IF(AND($E$3=6),'Marks Entry 6th'!AA154,IF(AND($E$3=7),'Marks Entry 7th'!AA154,"")))</f>
        <v/>
      </c>
      <c r="AP155" s="66" t="str">
        <f t="shared" si="200"/>
        <v/>
      </c>
      <c r="AQ155" s="63" t="str">
        <f t="shared" si="201"/>
        <v/>
      </c>
      <c r="AR155" s="109">
        <f t="shared" si="202"/>
        <v>0</v>
      </c>
      <c r="AS155" s="109" t="str">
        <f t="shared" si="203"/>
        <v/>
      </c>
      <c r="AT155" s="109" t="str">
        <f t="shared" si="204"/>
        <v/>
      </c>
      <c r="AU155" s="109" t="str">
        <f t="shared" si="205"/>
        <v/>
      </c>
      <c r="AV155" s="109" t="str">
        <f t="shared" si="206"/>
        <v/>
      </c>
      <c r="AW155" s="111" t="str">
        <f t="shared" si="207"/>
        <v/>
      </c>
      <c r="AX155" s="314" t="str">
        <f>IF(OR($E155="",$G155=""),"",IF(AND($E$3=6),'Marks Entry 6th'!AB154,IF(AND($E$3=7),'Marks Entry 7th'!AB154,"")))</f>
        <v/>
      </c>
      <c r="AY155" s="121" t="str">
        <f>IF(OR($E155="",$G155=""),"",IF(AND($E$3=6),'Marks Entry 6th'!AC154,IF(AND($E$3=7),'Marks Entry 7th'!AC154,"")))</f>
        <v/>
      </c>
      <c r="AZ155" s="121" t="str">
        <f>IF(OR($E155="",$G155=""),"",IF(AND($E$3=6),'Marks Entry 6th'!AD154,IF(AND($E$3=7),'Marks Entry 7th'!AD154,"")))</f>
        <v/>
      </c>
      <c r="BA155" s="121" t="str">
        <f>IF(OR($E155="",$G155=""),"",IF(AND($E$3=6),'Marks Entry 6th'!AE154,IF(AND($E$3=7),'Marks Entry 7th'!AE154,"")))</f>
        <v/>
      </c>
      <c r="BB155" s="121" t="str">
        <f>IF(OR($E155="",$G155=""),"",IF(AND($E$3=6),'Marks Entry 6th'!AF154,IF(AND($E$3=7),'Marks Entry 7th'!AF154,"")))</f>
        <v/>
      </c>
      <c r="BC155" s="63" t="str">
        <f t="shared" si="208"/>
        <v/>
      </c>
      <c r="BD155" s="121" t="str">
        <f>IF(OR($E155="",$G155=""),"",IF(AND($E$3=6),'Marks Entry 6th'!AG154,IF(AND($E$3=7),'Marks Entry 7th'!AG154,"")))</f>
        <v/>
      </c>
      <c r="BE155" s="121" t="str">
        <f>IF(OR($E155="",$G155=""),"",IF(AND($E$3=6),'Marks Entry 6th'!AH154,IF(AND($E$3=7),'Marks Entry 7th'!AH154,"")))</f>
        <v/>
      </c>
      <c r="BF155" s="66" t="str">
        <f t="shared" si="209"/>
        <v/>
      </c>
      <c r="BG155" s="63">
        <f t="shared" si="210"/>
        <v>0</v>
      </c>
      <c r="BH155" s="68" t="str">
        <f>IF(OR($E155="",$G155=""),"",IF(AND($E$3=6),'Marks Entry 6th'!AI154,IF(AND($E$3=7),'Marks Entry 7th'!AI154,"")))</f>
        <v/>
      </c>
      <c r="BI155" s="68" t="str">
        <f>IF(OR($E155="",$G155=""),"",IF(AND($E$3=6),'Marks Entry 6th'!AJ154,IF(AND($E$3=7),'Marks Entry 7th'!AJ154,"")))</f>
        <v/>
      </c>
      <c r="BJ155" s="66" t="str">
        <f t="shared" si="211"/>
        <v/>
      </c>
      <c r="BK155" s="63" t="str">
        <f t="shared" si="212"/>
        <v/>
      </c>
      <c r="BL155" s="109">
        <f t="shared" si="213"/>
        <v>0</v>
      </c>
      <c r="BM155" s="109" t="str">
        <f t="shared" si="214"/>
        <v/>
      </c>
      <c r="BN155" s="109" t="str">
        <f t="shared" si="215"/>
        <v/>
      </c>
      <c r="BO155" s="109" t="str">
        <f t="shared" si="216"/>
        <v/>
      </c>
      <c r="BP155" s="109" t="str">
        <f t="shared" si="217"/>
        <v/>
      </c>
      <c r="BQ155" s="111" t="str">
        <f t="shared" si="218"/>
        <v/>
      </c>
      <c r="BR155" s="121" t="str">
        <f>IF(OR($E155="",$G155=""),"",IF(AND($E$3=6),'Marks Entry 6th'!AK154,IF(AND($E$3=7),'Marks Entry 7th'!AK154,"")))</f>
        <v/>
      </c>
      <c r="BS155" s="121" t="str">
        <f>IF(OR($E155="",$G155=""),"",IF(AND($E$3=6),'Marks Entry 6th'!AL154,IF(AND($E$3=7),'Marks Entry 7th'!AL154,"")))</f>
        <v/>
      </c>
      <c r="BT155" s="121" t="str">
        <f>IF(OR($E155="",$G155=""),"",IF(AND($E$3=6),'Marks Entry 6th'!AM154,IF(AND($E$3=7),'Marks Entry 7th'!AM154,"")))</f>
        <v/>
      </c>
      <c r="BU155" s="121" t="str">
        <f>IF(OR($E155="",$G155=""),"",IF(AND($E$3=6),'Marks Entry 6th'!AN154,IF(AND($E$3=7),'Marks Entry 7th'!AN154,"")))</f>
        <v/>
      </c>
      <c r="BV155" s="63" t="str">
        <f t="shared" si="219"/>
        <v/>
      </c>
      <c r="BW155" s="121" t="str">
        <f>IF(OR($E155="",$G155=""),"",IF(AND($E$3=6),'Marks Entry 6th'!AO154,IF(AND($E$3=7),'Marks Entry 7th'!AO154,"")))</f>
        <v/>
      </c>
      <c r="BX155" s="121" t="str">
        <f>IF(OR($E155="",$G155=""),"",IF(AND($E$3=6),'Marks Entry 6th'!AP154,IF(AND($E$3=7),'Marks Entry 7th'!AP154,"")))</f>
        <v/>
      </c>
      <c r="BY155" s="66" t="str">
        <f t="shared" si="220"/>
        <v/>
      </c>
      <c r="BZ155" s="63">
        <f t="shared" si="221"/>
        <v>0</v>
      </c>
      <c r="CA155" s="68" t="str">
        <f>IF(OR($E155="",$G155=""),"",IF(AND($E$3=6),'Marks Entry 6th'!AQ154,IF(AND($E$3=7),'Marks Entry 7th'!AQ154,"")))</f>
        <v/>
      </c>
      <c r="CB155" s="68" t="str">
        <f>IF(OR($E155="",$G155=""),"",IF(AND($E$3=6),'Marks Entry 6th'!AR154,IF(AND($E$3=7),'Marks Entry 7th'!AR154,"")))</f>
        <v/>
      </c>
      <c r="CC155" s="66" t="str">
        <f t="shared" si="222"/>
        <v/>
      </c>
      <c r="CD155" s="63" t="str">
        <f t="shared" si="223"/>
        <v/>
      </c>
      <c r="CE155" s="109">
        <f t="shared" si="224"/>
        <v>0</v>
      </c>
      <c r="CF155" s="109" t="str">
        <f t="shared" si="225"/>
        <v/>
      </c>
      <c r="CG155" s="109" t="str">
        <f t="shared" si="226"/>
        <v/>
      </c>
      <c r="CH155" s="109" t="str">
        <f t="shared" si="227"/>
        <v/>
      </c>
      <c r="CI155" s="109" t="str">
        <f t="shared" si="228"/>
        <v/>
      </c>
      <c r="CJ155" s="111" t="str">
        <f t="shared" si="229"/>
        <v/>
      </c>
      <c r="CK155" s="121" t="str">
        <f>IF(OR($E155="",$G155=""),"",IF(AND($E$3=6),'Marks Entry 6th'!AS154,IF(AND($E$3=7),'Marks Entry 7th'!AS154,"")))</f>
        <v/>
      </c>
      <c r="CL155" s="121" t="str">
        <f>IF(OR($E155="",$G155=""),"",IF(AND($E$3=6),'Marks Entry 6th'!AT154,IF(AND($E$3=7),'Marks Entry 7th'!AT154,"")))</f>
        <v/>
      </c>
      <c r="CM155" s="121" t="str">
        <f>IF(OR($E155="",$G155=""),"",IF(AND($E$3=6),'Marks Entry 6th'!AU154,IF(AND($E$3=7),'Marks Entry 7th'!AU154,"")))</f>
        <v/>
      </c>
      <c r="CN155" s="121" t="str">
        <f>IF(OR($E155="",$G155=""),"",IF(AND($E$3=6),'Marks Entry 6th'!AV154,IF(AND($E$3=7),'Marks Entry 7th'!AV154,"")))</f>
        <v/>
      </c>
      <c r="CO155" s="63" t="str">
        <f t="shared" si="230"/>
        <v/>
      </c>
      <c r="CP155" s="121" t="str">
        <f>IF(OR($E155="",$G155=""),"",IF(AND($E$3=6),'Marks Entry 6th'!AW154,IF(AND($E$3=7),'Marks Entry 7th'!AW154,"")))</f>
        <v/>
      </c>
      <c r="CQ155" s="121" t="str">
        <f>IF(OR($E155="",$G155=""),"",IF(AND($E$3=6),'Marks Entry 6th'!AX154,IF(AND($E$3=7),'Marks Entry 7th'!AX154,"")))</f>
        <v/>
      </c>
      <c r="CR155" s="66" t="str">
        <f t="shared" si="231"/>
        <v/>
      </c>
      <c r="CS155" s="63">
        <f t="shared" si="232"/>
        <v>0</v>
      </c>
      <c r="CT155" s="68" t="str">
        <f>IF(OR($E155="",$G155=""),"",IF(AND($E$3=6),'Marks Entry 6th'!AY154,IF(AND($E$3=7),'Marks Entry 7th'!AY154,"")))</f>
        <v/>
      </c>
      <c r="CU155" s="68" t="str">
        <f>IF(OR($E155="",$G155=""),"",IF(AND($E$3=6),'Marks Entry 6th'!AZ154,IF(AND($E$3=7),'Marks Entry 7th'!AZ154,"")))</f>
        <v/>
      </c>
      <c r="CV155" s="66" t="str">
        <f t="shared" si="233"/>
        <v/>
      </c>
      <c r="CW155" s="63" t="str">
        <f t="shared" si="234"/>
        <v/>
      </c>
      <c r="CX155" s="109">
        <f t="shared" si="235"/>
        <v>0</v>
      </c>
      <c r="CY155" s="109" t="str">
        <f t="shared" si="236"/>
        <v/>
      </c>
      <c r="CZ155" s="109" t="str">
        <f t="shared" si="237"/>
        <v/>
      </c>
      <c r="DA155" s="109" t="str">
        <f t="shared" si="238"/>
        <v/>
      </c>
      <c r="DB155" s="109" t="str">
        <f t="shared" si="239"/>
        <v/>
      </c>
      <c r="DC155" s="111" t="str">
        <f t="shared" si="240"/>
        <v/>
      </c>
      <c r="DD155" s="121" t="str">
        <f>IF(OR($E155="",$G155=""),"",IF(AND($E$3=6),'Marks Entry 6th'!BA154,IF(AND($E$3=7),'Marks Entry 7th'!BA154,"")))</f>
        <v/>
      </c>
      <c r="DE155" s="121" t="str">
        <f>IF(OR($E155="",$G155=""),"",IF(AND($E$3=6),'Marks Entry 6th'!BB154,IF(AND($E$3=7),'Marks Entry 7th'!BB154,"")))</f>
        <v/>
      </c>
      <c r="DF155" s="121" t="str">
        <f>IF(OR($E155="",$G155=""),"",IF(AND($E$3=6),'Marks Entry 6th'!BC154,IF(AND($E$3=7),'Marks Entry 7th'!BC154,"")))</f>
        <v/>
      </c>
      <c r="DG155" s="121" t="str">
        <f>IF(OR($E155="",$G155=""),"",IF(AND($E$3=6),'Marks Entry 6th'!BD154,IF(AND($E$3=7),'Marks Entry 7th'!BD154,"")))</f>
        <v/>
      </c>
      <c r="DH155" s="63" t="str">
        <f t="shared" si="241"/>
        <v/>
      </c>
      <c r="DI155" s="121" t="str">
        <f>IF(OR($E155="",$G155=""),"",IF(AND($E$3=6),'Marks Entry 6th'!BE154,IF(AND($E$3=7),'Marks Entry 7th'!BE154,"")))</f>
        <v/>
      </c>
      <c r="DJ155" s="121" t="str">
        <f>IF(OR($E155="",$G155=""),"",IF(AND($E$3=6),'Marks Entry 6th'!BF154,IF(AND($E$3=7),'Marks Entry 7th'!BF154,"")))</f>
        <v/>
      </c>
      <c r="DK155" s="66" t="str">
        <f t="shared" si="242"/>
        <v/>
      </c>
      <c r="DL155" s="63">
        <f t="shared" si="243"/>
        <v>0</v>
      </c>
      <c r="DM155" s="68" t="str">
        <f>IF(OR($E155="",$G155=""),"",IF(AND($E$3=6),'Marks Entry 6th'!BG154,IF(AND($E$3=7),'Marks Entry 7th'!BG154,"")))</f>
        <v/>
      </c>
      <c r="DN155" s="68" t="str">
        <f>IF(OR($E155="",$G155=""),"",IF(AND($E$3=6),'Marks Entry 6th'!BH154,IF(AND($E$3=7),'Marks Entry 7th'!BH154,"")))</f>
        <v/>
      </c>
      <c r="DO155" s="66" t="str">
        <f t="shared" si="244"/>
        <v/>
      </c>
      <c r="DP155" s="63" t="str">
        <f t="shared" si="245"/>
        <v/>
      </c>
      <c r="DQ155" s="109">
        <f t="shared" si="246"/>
        <v>0</v>
      </c>
      <c r="DR155" s="109" t="str">
        <f t="shared" si="247"/>
        <v/>
      </c>
      <c r="DS155" s="109" t="str">
        <f t="shared" si="248"/>
        <v/>
      </c>
      <c r="DT155" s="109" t="str">
        <f t="shared" si="249"/>
        <v/>
      </c>
      <c r="DU155" s="109" t="str">
        <f t="shared" si="250"/>
        <v/>
      </c>
      <c r="DV155" s="111" t="str">
        <f t="shared" si="251"/>
        <v/>
      </c>
      <c r="DW155" s="53" t="str">
        <f>IF(OR($E155="",$G155=""),"",IF(AND($E$3=6),'Marks Entry 6th'!BI154,IF(AND($E$3=7),'Marks Entry 7th'!BI154,"")))</f>
        <v/>
      </c>
      <c r="DX155" s="53" t="str">
        <f>IF(OR($E155="",$G155=""),"",IF(AND($E$3=6),'Marks Entry 6th'!BJ154,IF(AND($E$3=7),'Marks Entry 7th'!BJ154,"")))</f>
        <v/>
      </c>
      <c r="DY155" s="53" t="str">
        <f>IF(OR($E155="",$G155=""),"",IF(AND($E$3=6),'Marks Entry 6th'!BK154,IF(AND($E$3=7),'Marks Entry 7th'!BK154,"")))</f>
        <v/>
      </c>
      <c r="DZ155" s="53" t="str">
        <f>IF(OR($E155="",$G155=""),"",IF(AND($E$3=6),'Marks Entry 6th'!BL154,IF(AND($E$3=7),'Marks Entry 7th'!BL154,"")))</f>
        <v/>
      </c>
      <c r="EA155" s="53" t="str">
        <f>IF(OR($E155="",$G155=""),"",IF(AND($E$3=6),'Marks Entry 6th'!BM154,IF(AND($E$3=7),'Marks Entry 7th'!BM154,"")))</f>
        <v/>
      </c>
      <c r="EB155" s="122" t="str">
        <f t="shared" si="252"/>
        <v/>
      </c>
      <c r="EC155" s="123">
        <f t="shared" si="253"/>
        <v>0</v>
      </c>
      <c r="ED155" s="123" t="str">
        <f t="shared" si="254"/>
        <v/>
      </c>
      <c r="EE155" s="123" t="str">
        <f t="shared" si="255"/>
        <v/>
      </c>
      <c r="EF155" s="110" t="str">
        <f t="shared" si="256"/>
        <v/>
      </c>
      <c r="EG155" s="53" t="str">
        <f>IF(OR($E155="",$G155=""),"",IF(AND($E$3=6),'Marks Entry 6th'!BN154,IF(AND($E$3=7),'Marks Entry 7th'!BN154,"")))</f>
        <v/>
      </c>
      <c r="EH155" s="53" t="str">
        <f>IF(OR($E155="",$G155=""),"",IF(AND($E$3=6),'Marks Entry 6th'!BO154,IF(AND($E$3=7),'Marks Entry 7th'!BO154,"")))</f>
        <v/>
      </c>
      <c r="EI155" s="53" t="str">
        <f>IF(OR($E155="",$G155=""),"",IF(AND($E$3=6),'Marks Entry 6th'!BP154,IF(AND($E$3=7),'Marks Entry 7th'!BP154,"")))</f>
        <v/>
      </c>
      <c r="EJ155" s="53" t="str">
        <f>IF(OR($E155="",$G155=""),"",IF(AND($E$3=6),'Marks Entry 6th'!BQ154,IF(AND($E$3=7),'Marks Entry 7th'!BQ154,"")))</f>
        <v/>
      </c>
      <c r="EK155" s="53" t="str">
        <f>IF(OR($E155="",$G155=""),"",IF(AND($E$3=6),'Marks Entry 6th'!BR154,IF(AND($E$3=7),'Marks Entry 7th'!BR154,"")))</f>
        <v/>
      </c>
      <c r="EL155" s="122" t="str">
        <f t="shared" si="257"/>
        <v/>
      </c>
      <c r="EM155" s="123">
        <f t="shared" si="258"/>
        <v>0</v>
      </c>
      <c r="EN155" s="123" t="str">
        <f t="shared" si="259"/>
        <v/>
      </c>
      <c r="EO155" s="123" t="str">
        <f t="shared" si="260"/>
        <v/>
      </c>
      <c r="EP155" s="110" t="str">
        <f t="shared" si="261"/>
        <v/>
      </c>
      <c r="EQ155" s="53" t="str">
        <f>IF(OR($E155="",$G155=""),"",IF(AND($E$3=6),'Marks Entry 6th'!BS154,IF(AND($E$3=7),'Marks Entry 7th'!BS154,"")))</f>
        <v/>
      </c>
      <c r="ER155" s="53" t="str">
        <f>IF(OR($E155="",$G155=""),"",IF(AND($E$3=6),'Marks Entry 6th'!BT154,IF(AND($E$3=7),'Marks Entry 7th'!BT154,"")))</f>
        <v/>
      </c>
      <c r="ES155" s="53" t="str">
        <f>IF(OR($E155="",$G155=""),"",IF(AND($E$3=6),'Marks Entry 6th'!BU154,IF(AND($E$3=7),'Marks Entry 7th'!BU154,"")))</f>
        <v/>
      </c>
      <c r="ET155" s="53" t="str">
        <f>IF(OR($E155="",$G155=""),"",IF(AND($E$3=6),'Marks Entry 6th'!BV154,IF(AND($E$3=7),'Marks Entry 7th'!BV154,"")))</f>
        <v/>
      </c>
      <c r="EU155" s="53" t="str">
        <f>IF(OR($E155="",$G155=""),"",IF(AND($E$3=6),'Marks Entry 6th'!BW154,IF(AND($E$3=7),'Marks Entry 7th'!BW154,"")))</f>
        <v/>
      </c>
      <c r="EV155" s="122" t="str">
        <f t="shared" si="262"/>
        <v/>
      </c>
      <c r="EW155" s="123">
        <f t="shared" si="263"/>
        <v>0</v>
      </c>
      <c r="EX155" s="123" t="str">
        <f t="shared" si="264"/>
        <v/>
      </c>
      <c r="EY155" s="123" t="str">
        <f t="shared" si="265"/>
        <v/>
      </c>
      <c r="EZ155" s="110" t="str">
        <f t="shared" si="266"/>
        <v/>
      </c>
      <c r="FA155" s="373" t="str">
        <f>IF(OR($E155="",$G155=""),"",IF(AND('Marks Entry 6th'!BX154="",'Marks Entry 7th'!BX154=""),"",IF(AND($E$3=6),'Marks Entry 6th'!BX154,IF(AND($E$3=7),'Marks Entry 7th'!BX154,""))))</f>
        <v/>
      </c>
      <c r="FB155" s="373" t="str">
        <f>IF(OR($E155="",$G155=""),"",IF(AND('Marks Entry 6th'!BY154="",'Marks Entry 7th'!BY154=""),"",IF(AND($E$3=6),'Marks Entry 6th'!BY154,IF(AND($E$3=7),'Marks Entry 7th'!BY154,""))))</f>
        <v/>
      </c>
      <c r="FC155" s="374" t="str">
        <f t="shared" si="267"/>
        <v/>
      </c>
      <c r="FD155" s="110" t="str">
        <f t="shared" si="268"/>
        <v/>
      </c>
      <c r="FE155" s="373" t="str">
        <f>IF(OR($E155="",$G155=""),"",IF(AND('Marks Entry 6th'!BZ154="",'Marks Entry 7th'!BZ154=""),"",IF(AND($E$3=6),'Marks Entry 6th'!BZ154,IF(AND($E$3=7),'Marks Entry 7th'!BZ154,""))))</f>
        <v/>
      </c>
      <c r="FF155" s="373" t="str">
        <f>IF(OR($E155="",$G155=""),"",IF(AND('Marks Entry 6th'!CA154="",'Marks Entry 7th'!CA154=""),"",IF(AND($E$3=6),'Marks Entry 6th'!CA154,IF(AND($E$3=7),'Marks Entry 7th'!CA154,""))))</f>
        <v/>
      </c>
      <c r="FG155" s="374" t="str">
        <f t="shared" si="269"/>
        <v/>
      </c>
      <c r="FH155" s="110" t="str">
        <f t="shared" si="270"/>
        <v/>
      </c>
      <c r="FI155" s="79" t="str">
        <f t="shared" si="271"/>
        <v/>
      </c>
      <c r="FJ155" s="335" t="str">
        <f t="shared" si="272"/>
        <v/>
      </c>
      <c r="FK155" s="85" t="str">
        <f t="shared" si="273"/>
        <v/>
      </c>
      <c r="FL155" s="226" t="str">
        <f t="shared" si="274"/>
        <v/>
      </c>
      <c r="FM155" s="86" t="str">
        <f t="shared" si="275"/>
        <v/>
      </c>
      <c r="FN155" s="334" t="str">
        <f>IFERROR(IF(B155="NSO","NSO",IF(OR(D155="",G155="",F155=""),"",IF(AND(FJ155&gt;=36,'Master sheet'!$D$11="Hindi"),"कक्षा क्रमोन्नत",IF(AND(FJ155&gt;=36,'Master sheet'!$D$11="English"),"Promoted",IF(AND(FJ155&lt;36,'Master sheet'!$D$11="Hindi"),"पुनः परीक्षा","Re-Exam"))))),"")</f>
        <v/>
      </c>
      <c r="FO155" s="54" t="str">
        <f>IF(OR($E155="",$G155=""),"",IF(AND($E$3=6,'Marks Entry 6th'!CB154=""),"",IF(AND($E$3=7,'Marks Entry 7th'!CB154=""),"",IF(AND($E$3=6),'Marks Entry 6th'!CB154,IF(AND($E$3=7),'Marks Entry 7th'!CB154,"")))))</f>
        <v/>
      </c>
      <c r="FP155" s="54" t="str">
        <f>IF(OR($E155="",$G155=""),"",IF(AND($E$3=6,'Marks Entry 6th'!CC154=""),"",IF(AND($E$3=7,'Marks Entry 7th'!CC154=""),"",IF(AND($E$3=6),'Marks Entry 6th'!CC154,IF(AND($E$3=7),'Marks Entry 7th'!CC154,"")))))</f>
        <v/>
      </c>
      <c r="FQ155" s="55"/>
      <c r="FY155" s="57">
        <f>IF(AND($E$3=6),'Marks Entry 6th'!I154,IF(AND($E$3=7),'Marks Entry 7th'!I154,""))</f>
        <v>0</v>
      </c>
      <c r="FZ155" s="57">
        <f t="shared" si="276"/>
        <v>0</v>
      </c>
    </row>
    <row r="156" spans="1:182" ht="18.95" customHeight="1">
      <c r="A156" s="69">
        <v>149</v>
      </c>
      <c r="B156" s="69" t="str">
        <f>IF(OR(FY156=0,FY156=""),"",IF(AND($E$3=6),'Marks Entry 6th'!I155,IF(AND($E$3=7),'Marks Entry 7th'!I155,"")))</f>
        <v/>
      </c>
      <c r="C156" s="70" t="str">
        <f>IF(OR(B156=0,B156=""),"",IF(AND($E$3=6,'Marks Entry 6th'!B155=""),"",IF(AND($E$3=7,'Marks Entry 7th'!B155=""),"",IF(AND($E$3=6,'Marks Entry 6th'!B155),'Marks Entry 6th'!B155,IF(AND($E$3=7),'Marks Entry 7th'!B155,"")))))</f>
        <v/>
      </c>
      <c r="D156" s="70" t="str">
        <f>IF(OR(B156=0,B156=""),"",IF(AND($E$3=6,'Marks Entry 6th'!C155=""),"",IF(AND($E$3=7,'Marks Entry 7th'!C155=""),"",IF(AND($E$3=6),'Marks Entry 6th'!C155,IF(AND($E$3=7),'Marks Entry 7th'!C155,"")))))</f>
        <v/>
      </c>
      <c r="E156" s="307" t="str">
        <f>IF(OR(B156=0,B156=""),"",IF(AND($E$3=6,'Marks Entry 6th'!E155=""),"",IF(AND($E$3=7,'Marks Entry 7th'!E155=""),"",IF(AND($E$3=6),'Marks Entry 6th'!E155,IF(AND($E$3=7),'Marks Entry 7th'!E155,"")))))</f>
        <v/>
      </c>
      <c r="F156" s="70" t="str">
        <f>IF(OR(B156=0,B156=""),"",IF(AND($E$3=6,'Marks Entry 6th'!D155=""),"",IF(AND($E$3=7,'Marks Entry 7th'!D155=""),"",IF(AND($E$3=6),'Marks Entry 6th'!D155,IF(AND($E$3=7),'Marks Entry 7th'!D155,"")))))</f>
        <v/>
      </c>
      <c r="G156" s="306" t="str">
        <f>IF(OR(B156=0,B156=""),"",IF(AND($E$3=6,'Marks Entry 6th'!F155=""),"",IF(AND($E$3=7,'Marks Entry 7th'!F155=""),"",IF(AND($E$3=6),UPPER('Marks Entry 6th'!F155),IF(AND($E$3=7),UPPER('Marks Entry 7th'!F155),"")))))</f>
        <v/>
      </c>
      <c r="H156" s="306" t="str">
        <f>IF(OR(B156=0,B156=""),"",IF(AND($E$3=6,'Marks Entry 6th'!G155=""),"",IF(AND($E$3=7,'Marks Entry 7th'!G155=""),"",IF(AND($E$3=6),UPPER('Marks Entry 6th'!G155),IF(AND($E$3=7),UPPER('Marks Entry 7th'!G155),"")))))</f>
        <v/>
      </c>
      <c r="I156" s="306" t="str">
        <f>IF(OR(B156=0,B156=""),"",IF(AND($E$3=6,'Marks Entry 6th'!H155=""),"",IF(AND($E$3=7,'Marks Entry 7th'!H155=""),"",IF(AND($E$3=6),UPPER('Marks Entry 6th'!H155),IF(AND($E$3=7),UPPER('Marks Entry 7th'!H155),"")))))</f>
        <v/>
      </c>
      <c r="J156" s="65" t="str">
        <f>IF(OR(B156=0,B156=""),"",IF(AND($E$3=6,'Marks Entry 6th'!J155=""),"",IF(AND($E$3=7,'Marks Entry 7th'!J155=""),"",IF(AND($E$3=6),'Marks Entry 6th'!J155,IF(AND($E$3=7),'Marks Entry 7th'!J155,"")))))</f>
        <v/>
      </c>
      <c r="K156" s="65" t="str">
        <f>IF(OR(B156=0,B156=""),"",IF(AND($E$3=6,'Marks Entry 6th'!K155=""),"",IF(AND($E$3=7,'Marks Entry 7th'!K155=""),"",IF(AND($E$3=6),'Marks Entry 6th'!K155,IF(AND($E$3=7),'Marks Entry 7th'!K155,"")))))</f>
        <v/>
      </c>
      <c r="L156" s="121" t="str">
        <f>IF(OR($E156="",$G156=""),"",IF(AND($E$3=6),'Marks Entry 6th'!L155,IF(AND($E$3=7),'Marks Entry 7th'!L155,"")))</f>
        <v/>
      </c>
      <c r="M156" s="121" t="str">
        <f>IF(OR($E156="",$G156=""),"",IF(AND($E$3=6),'Marks Entry 6th'!M155,IF(AND($E$3=7),'Marks Entry 7th'!M155,"")))</f>
        <v/>
      </c>
      <c r="N156" s="121" t="str">
        <f>IF(OR($E156="",$G156=""),"",IF(AND($E$3=6),'Marks Entry 6th'!N155,IF(AND($E$3=7),'Marks Entry 7th'!N155,"")))</f>
        <v/>
      </c>
      <c r="O156" s="121" t="str">
        <f>IF(OR($E156="",$G156=""),"",IF(AND($E$3=6),'Marks Entry 6th'!O155,IF(AND($E$3=7),'Marks Entry 7th'!O155,"")))</f>
        <v/>
      </c>
      <c r="P156" s="63" t="str">
        <f t="shared" si="186"/>
        <v/>
      </c>
      <c r="Q156" s="121" t="str">
        <f>IF(OR($E156="",$G156=""),"",IF(AND($E$3=6),'Marks Entry 6th'!P155,IF(AND($E$3=7),'Marks Entry 7th'!P155,"")))</f>
        <v/>
      </c>
      <c r="R156" s="121" t="str">
        <f>IF(OR($E156="",$G156=""),"",IF(AND($E$3=6),'Marks Entry 6th'!Q155,IF(AND($E$3=7),'Marks Entry 7th'!Q155,"")))</f>
        <v/>
      </c>
      <c r="S156" s="66" t="str">
        <f t="shared" si="187"/>
        <v/>
      </c>
      <c r="T156" s="63">
        <f t="shared" si="188"/>
        <v>0</v>
      </c>
      <c r="U156" s="68" t="str">
        <f>IF(OR($E156="",$G156=""),"",IF(AND($E$3=6),'Marks Entry 6th'!R155,IF(AND($E$3=7),'Marks Entry 7th'!R155,"")))</f>
        <v/>
      </c>
      <c r="V156" s="68" t="str">
        <f>IF(OR($E156="",$G156=""),"",IF(AND($E$3=6),'Marks Entry 6th'!S155,IF(AND($E$3=7),'Marks Entry 7th'!S155,"")))</f>
        <v/>
      </c>
      <c r="W156" s="67" t="str">
        <f t="shared" si="189"/>
        <v/>
      </c>
      <c r="X156" s="63" t="str">
        <f t="shared" si="190"/>
        <v/>
      </c>
      <c r="Y156" s="109">
        <f t="shared" si="191"/>
        <v>0</v>
      </c>
      <c r="Z156" s="109" t="str">
        <f t="shared" si="192"/>
        <v/>
      </c>
      <c r="AA156" s="109" t="str">
        <f t="shared" si="193"/>
        <v/>
      </c>
      <c r="AB156" s="109" t="str">
        <f t="shared" si="194"/>
        <v/>
      </c>
      <c r="AC156" s="109" t="str">
        <f t="shared" si="195"/>
        <v/>
      </c>
      <c r="AD156" s="111" t="str">
        <f t="shared" si="196"/>
        <v/>
      </c>
      <c r="AE156" s="121" t="str">
        <f>IF(OR($E156="",$G156=""),"",IF(AND($E$3=6),'Marks Entry 6th'!T155,IF(AND($E$3=7),'Marks Entry 7th'!T155,"")))</f>
        <v/>
      </c>
      <c r="AF156" s="121" t="str">
        <f>IF(OR($E156="",$G156=""),"",IF(AND($E$3=6),'Marks Entry 6th'!U155,IF(AND($E$3=7),'Marks Entry 7th'!U155,"")))</f>
        <v/>
      </c>
      <c r="AG156" s="121" t="str">
        <f>IF(OR($E156="",$G156=""),"",IF(AND($E$3=6),'Marks Entry 6th'!V155,IF(AND($E$3=7),'Marks Entry 7th'!V155,"")))</f>
        <v/>
      </c>
      <c r="AH156" s="121" t="str">
        <f>IF(OR($E156="",$G156=""),"",IF(AND($E$3=6),'Marks Entry 6th'!W155,IF(AND($E$3=7),'Marks Entry 7th'!W155,"")))</f>
        <v/>
      </c>
      <c r="AI156" s="63" t="str">
        <f t="shared" si="197"/>
        <v/>
      </c>
      <c r="AJ156" s="121" t="str">
        <f>IF(OR($E156="",$G156=""),"",IF(AND($E$3=6),'Marks Entry 6th'!X155,IF(AND($E$3=7),'Marks Entry 7th'!X155,"")))</f>
        <v/>
      </c>
      <c r="AK156" s="121" t="str">
        <f>IF(OR($E156="",$G156=""),"",IF(AND($E$3=6),'Marks Entry 6th'!Y155,IF(AND($E$3=7),'Marks Entry 7th'!Y155,"")))</f>
        <v/>
      </c>
      <c r="AL156" s="66" t="str">
        <f t="shared" si="198"/>
        <v/>
      </c>
      <c r="AM156" s="63">
        <f t="shared" si="199"/>
        <v>0</v>
      </c>
      <c r="AN156" s="68" t="str">
        <f>IF(OR($E156="",$G156=""),"",IF(AND($E$3=6),'Marks Entry 6th'!Z155,IF(AND($E$3=7),'Marks Entry 7th'!Z155,"")))</f>
        <v/>
      </c>
      <c r="AO156" s="68" t="str">
        <f>IF(OR($E156="",$G156=""),"",IF(AND($E$3=6),'Marks Entry 6th'!AA155,IF(AND($E$3=7),'Marks Entry 7th'!AA155,"")))</f>
        <v/>
      </c>
      <c r="AP156" s="66" t="str">
        <f t="shared" si="200"/>
        <v/>
      </c>
      <c r="AQ156" s="63" t="str">
        <f t="shared" si="201"/>
        <v/>
      </c>
      <c r="AR156" s="109">
        <f t="shared" si="202"/>
        <v>0</v>
      </c>
      <c r="AS156" s="109" t="str">
        <f t="shared" si="203"/>
        <v/>
      </c>
      <c r="AT156" s="109" t="str">
        <f t="shared" si="204"/>
        <v/>
      </c>
      <c r="AU156" s="109" t="str">
        <f t="shared" si="205"/>
        <v/>
      </c>
      <c r="AV156" s="109" t="str">
        <f t="shared" si="206"/>
        <v/>
      </c>
      <c r="AW156" s="111" t="str">
        <f t="shared" si="207"/>
        <v/>
      </c>
      <c r="AX156" s="314" t="str">
        <f>IF(OR($E156="",$G156=""),"",IF(AND($E$3=6),'Marks Entry 6th'!AB155,IF(AND($E$3=7),'Marks Entry 7th'!AB155,"")))</f>
        <v/>
      </c>
      <c r="AY156" s="121" t="str">
        <f>IF(OR($E156="",$G156=""),"",IF(AND($E$3=6),'Marks Entry 6th'!AC155,IF(AND($E$3=7),'Marks Entry 7th'!AC155,"")))</f>
        <v/>
      </c>
      <c r="AZ156" s="121" t="str">
        <f>IF(OR($E156="",$G156=""),"",IF(AND($E$3=6),'Marks Entry 6th'!AD155,IF(AND($E$3=7),'Marks Entry 7th'!AD155,"")))</f>
        <v/>
      </c>
      <c r="BA156" s="121" t="str">
        <f>IF(OR($E156="",$G156=""),"",IF(AND($E$3=6),'Marks Entry 6th'!AE155,IF(AND($E$3=7),'Marks Entry 7th'!AE155,"")))</f>
        <v/>
      </c>
      <c r="BB156" s="121" t="str">
        <f>IF(OR($E156="",$G156=""),"",IF(AND($E$3=6),'Marks Entry 6th'!AF155,IF(AND($E$3=7),'Marks Entry 7th'!AF155,"")))</f>
        <v/>
      </c>
      <c r="BC156" s="63" t="str">
        <f t="shared" si="208"/>
        <v/>
      </c>
      <c r="BD156" s="121" t="str">
        <f>IF(OR($E156="",$G156=""),"",IF(AND($E$3=6),'Marks Entry 6th'!AG155,IF(AND($E$3=7),'Marks Entry 7th'!AG155,"")))</f>
        <v/>
      </c>
      <c r="BE156" s="121" t="str">
        <f>IF(OR($E156="",$G156=""),"",IF(AND($E$3=6),'Marks Entry 6th'!AH155,IF(AND($E$3=7),'Marks Entry 7th'!AH155,"")))</f>
        <v/>
      </c>
      <c r="BF156" s="66" t="str">
        <f t="shared" si="209"/>
        <v/>
      </c>
      <c r="BG156" s="63">
        <f t="shared" si="210"/>
        <v>0</v>
      </c>
      <c r="BH156" s="68" t="str">
        <f>IF(OR($E156="",$G156=""),"",IF(AND($E$3=6),'Marks Entry 6th'!AI155,IF(AND($E$3=7),'Marks Entry 7th'!AI155,"")))</f>
        <v/>
      </c>
      <c r="BI156" s="68" t="str">
        <f>IF(OR($E156="",$G156=""),"",IF(AND($E$3=6),'Marks Entry 6th'!AJ155,IF(AND($E$3=7),'Marks Entry 7th'!AJ155,"")))</f>
        <v/>
      </c>
      <c r="BJ156" s="66" t="str">
        <f t="shared" si="211"/>
        <v/>
      </c>
      <c r="BK156" s="63" t="str">
        <f t="shared" si="212"/>
        <v/>
      </c>
      <c r="BL156" s="109">
        <f t="shared" si="213"/>
        <v>0</v>
      </c>
      <c r="BM156" s="109" t="str">
        <f t="shared" si="214"/>
        <v/>
      </c>
      <c r="BN156" s="109" t="str">
        <f t="shared" si="215"/>
        <v/>
      </c>
      <c r="BO156" s="109" t="str">
        <f t="shared" si="216"/>
        <v/>
      </c>
      <c r="BP156" s="109" t="str">
        <f t="shared" si="217"/>
        <v/>
      </c>
      <c r="BQ156" s="111" t="str">
        <f t="shared" si="218"/>
        <v/>
      </c>
      <c r="BR156" s="121" t="str">
        <f>IF(OR($E156="",$G156=""),"",IF(AND($E$3=6),'Marks Entry 6th'!AK155,IF(AND($E$3=7),'Marks Entry 7th'!AK155,"")))</f>
        <v/>
      </c>
      <c r="BS156" s="121" t="str">
        <f>IF(OR($E156="",$G156=""),"",IF(AND($E$3=6),'Marks Entry 6th'!AL155,IF(AND($E$3=7),'Marks Entry 7th'!AL155,"")))</f>
        <v/>
      </c>
      <c r="BT156" s="121" t="str">
        <f>IF(OR($E156="",$G156=""),"",IF(AND($E$3=6),'Marks Entry 6th'!AM155,IF(AND($E$3=7),'Marks Entry 7th'!AM155,"")))</f>
        <v/>
      </c>
      <c r="BU156" s="121" t="str">
        <f>IF(OR($E156="",$G156=""),"",IF(AND($E$3=6),'Marks Entry 6th'!AN155,IF(AND($E$3=7),'Marks Entry 7th'!AN155,"")))</f>
        <v/>
      </c>
      <c r="BV156" s="63" t="str">
        <f t="shared" si="219"/>
        <v/>
      </c>
      <c r="BW156" s="121" t="str">
        <f>IF(OR($E156="",$G156=""),"",IF(AND($E$3=6),'Marks Entry 6th'!AO155,IF(AND($E$3=7),'Marks Entry 7th'!AO155,"")))</f>
        <v/>
      </c>
      <c r="BX156" s="121" t="str">
        <f>IF(OR($E156="",$G156=""),"",IF(AND($E$3=6),'Marks Entry 6th'!AP155,IF(AND($E$3=7),'Marks Entry 7th'!AP155,"")))</f>
        <v/>
      </c>
      <c r="BY156" s="66" t="str">
        <f t="shared" si="220"/>
        <v/>
      </c>
      <c r="BZ156" s="63">
        <f t="shared" si="221"/>
        <v>0</v>
      </c>
      <c r="CA156" s="68" t="str">
        <f>IF(OR($E156="",$G156=""),"",IF(AND($E$3=6),'Marks Entry 6th'!AQ155,IF(AND($E$3=7),'Marks Entry 7th'!AQ155,"")))</f>
        <v/>
      </c>
      <c r="CB156" s="68" t="str">
        <f>IF(OR($E156="",$G156=""),"",IF(AND($E$3=6),'Marks Entry 6th'!AR155,IF(AND($E$3=7),'Marks Entry 7th'!AR155,"")))</f>
        <v/>
      </c>
      <c r="CC156" s="66" t="str">
        <f t="shared" si="222"/>
        <v/>
      </c>
      <c r="CD156" s="63" t="str">
        <f t="shared" si="223"/>
        <v/>
      </c>
      <c r="CE156" s="109">
        <f t="shared" si="224"/>
        <v>0</v>
      </c>
      <c r="CF156" s="109" t="str">
        <f t="shared" si="225"/>
        <v/>
      </c>
      <c r="CG156" s="109" t="str">
        <f t="shared" si="226"/>
        <v/>
      </c>
      <c r="CH156" s="109" t="str">
        <f t="shared" si="227"/>
        <v/>
      </c>
      <c r="CI156" s="109" t="str">
        <f t="shared" si="228"/>
        <v/>
      </c>
      <c r="CJ156" s="111" t="str">
        <f t="shared" si="229"/>
        <v/>
      </c>
      <c r="CK156" s="121" t="str">
        <f>IF(OR($E156="",$G156=""),"",IF(AND($E$3=6),'Marks Entry 6th'!AS155,IF(AND($E$3=7),'Marks Entry 7th'!AS155,"")))</f>
        <v/>
      </c>
      <c r="CL156" s="121" t="str">
        <f>IF(OR($E156="",$G156=""),"",IF(AND($E$3=6),'Marks Entry 6th'!AT155,IF(AND($E$3=7),'Marks Entry 7th'!AT155,"")))</f>
        <v/>
      </c>
      <c r="CM156" s="121" t="str">
        <f>IF(OR($E156="",$G156=""),"",IF(AND($E$3=6),'Marks Entry 6th'!AU155,IF(AND($E$3=7),'Marks Entry 7th'!AU155,"")))</f>
        <v/>
      </c>
      <c r="CN156" s="121" t="str">
        <f>IF(OR($E156="",$G156=""),"",IF(AND($E$3=6),'Marks Entry 6th'!AV155,IF(AND($E$3=7),'Marks Entry 7th'!AV155,"")))</f>
        <v/>
      </c>
      <c r="CO156" s="63" t="str">
        <f t="shared" si="230"/>
        <v/>
      </c>
      <c r="CP156" s="121" t="str">
        <f>IF(OR($E156="",$G156=""),"",IF(AND($E$3=6),'Marks Entry 6th'!AW155,IF(AND($E$3=7),'Marks Entry 7th'!AW155,"")))</f>
        <v/>
      </c>
      <c r="CQ156" s="121" t="str">
        <f>IF(OR($E156="",$G156=""),"",IF(AND($E$3=6),'Marks Entry 6th'!AX155,IF(AND($E$3=7),'Marks Entry 7th'!AX155,"")))</f>
        <v/>
      </c>
      <c r="CR156" s="66" t="str">
        <f t="shared" si="231"/>
        <v/>
      </c>
      <c r="CS156" s="63">
        <f t="shared" si="232"/>
        <v>0</v>
      </c>
      <c r="CT156" s="68" t="str">
        <f>IF(OR($E156="",$G156=""),"",IF(AND($E$3=6),'Marks Entry 6th'!AY155,IF(AND($E$3=7),'Marks Entry 7th'!AY155,"")))</f>
        <v/>
      </c>
      <c r="CU156" s="68" t="str">
        <f>IF(OR($E156="",$G156=""),"",IF(AND($E$3=6),'Marks Entry 6th'!AZ155,IF(AND($E$3=7),'Marks Entry 7th'!AZ155,"")))</f>
        <v/>
      </c>
      <c r="CV156" s="66" t="str">
        <f t="shared" si="233"/>
        <v/>
      </c>
      <c r="CW156" s="63" t="str">
        <f t="shared" si="234"/>
        <v/>
      </c>
      <c r="CX156" s="109">
        <f t="shared" si="235"/>
        <v>0</v>
      </c>
      <c r="CY156" s="109" t="str">
        <f t="shared" si="236"/>
        <v/>
      </c>
      <c r="CZ156" s="109" t="str">
        <f t="shared" si="237"/>
        <v/>
      </c>
      <c r="DA156" s="109" t="str">
        <f t="shared" si="238"/>
        <v/>
      </c>
      <c r="DB156" s="109" t="str">
        <f t="shared" si="239"/>
        <v/>
      </c>
      <c r="DC156" s="111" t="str">
        <f t="shared" si="240"/>
        <v/>
      </c>
      <c r="DD156" s="121" t="str">
        <f>IF(OR($E156="",$G156=""),"",IF(AND($E$3=6),'Marks Entry 6th'!BA155,IF(AND($E$3=7),'Marks Entry 7th'!BA155,"")))</f>
        <v/>
      </c>
      <c r="DE156" s="121" t="str">
        <f>IF(OR($E156="",$G156=""),"",IF(AND($E$3=6),'Marks Entry 6th'!BB155,IF(AND($E$3=7),'Marks Entry 7th'!BB155,"")))</f>
        <v/>
      </c>
      <c r="DF156" s="121" t="str">
        <f>IF(OR($E156="",$G156=""),"",IF(AND($E$3=6),'Marks Entry 6th'!BC155,IF(AND($E$3=7),'Marks Entry 7th'!BC155,"")))</f>
        <v/>
      </c>
      <c r="DG156" s="121" t="str">
        <f>IF(OR($E156="",$G156=""),"",IF(AND($E$3=6),'Marks Entry 6th'!BD155,IF(AND($E$3=7),'Marks Entry 7th'!BD155,"")))</f>
        <v/>
      </c>
      <c r="DH156" s="63" t="str">
        <f t="shared" si="241"/>
        <v/>
      </c>
      <c r="DI156" s="121" t="str">
        <f>IF(OR($E156="",$G156=""),"",IF(AND($E$3=6),'Marks Entry 6th'!BE155,IF(AND($E$3=7),'Marks Entry 7th'!BE155,"")))</f>
        <v/>
      </c>
      <c r="DJ156" s="121" t="str">
        <f>IF(OR($E156="",$G156=""),"",IF(AND($E$3=6),'Marks Entry 6th'!BF155,IF(AND($E$3=7),'Marks Entry 7th'!BF155,"")))</f>
        <v/>
      </c>
      <c r="DK156" s="66" t="str">
        <f t="shared" si="242"/>
        <v/>
      </c>
      <c r="DL156" s="63">
        <f t="shared" si="243"/>
        <v>0</v>
      </c>
      <c r="DM156" s="68" t="str">
        <f>IF(OR($E156="",$G156=""),"",IF(AND($E$3=6),'Marks Entry 6th'!BG155,IF(AND($E$3=7),'Marks Entry 7th'!BG155,"")))</f>
        <v/>
      </c>
      <c r="DN156" s="68" t="str">
        <f>IF(OR($E156="",$G156=""),"",IF(AND($E$3=6),'Marks Entry 6th'!BH155,IF(AND($E$3=7),'Marks Entry 7th'!BH155,"")))</f>
        <v/>
      </c>
      <c r="DO156" s="66" t="str">
        <f t="shared" si="244"/>
        <v/>
      </c>
      <c r="DP156" s="63" t="str">
        <f t="shared" si="245"/>
        <v/>
      </c>
      <c r="DQ156" s="109">
        <f t="shared" si="246"/>
        <v>0</v>
      </c>
      <c r="DR156" s="109" t="str">
        <f t="shared" si="247"/>
        <v/>
      </c>
      <c r="DS156" s="109" t="str">
        <f t="shared" si="248"/>
        <v/>
      </c>
      <c r="DT156" s="109" t="str">
        <f t="shared" si="249"/>
        <v/>
      </c>
      <c r="DU156" s="109" t="str">
        <f t="shared" si="250"/>
        <v/>
      </c>
      <c r="DV156" s="111" t="str">
        <f t="shared" si="251"/>
        <v/>
      </c>
      <c r="DW156" s="53" t="str">
        <f>IF(OR($E156="",$G156=""),"",IF(AND($E$3=6),'Marks Entry 6th'!BI155,IF(AND($E$3=7),'Marks Entry 7th'!BI155,"")))</f>
        <v/>
      </c>
      <c r="DX156" s="53" t="str">
        <f>IF(OR($E156="",$G156=""),"",IF(AND($E$3=6),'Marks Entry 6th'!BJ155,IF(AND($E$3=7),'Marks Entry 7th'!BJ155,"")))</f>
        <v/>
      </c>
      <c r="DY156" s="53" t="str">
        <f>IF(OR($E156="",$G156=""),"",IF(AND($E$3=6),'Marks Entry 6th'!BK155,IF(AND($E$3=7),'Marks Entry 7th'!BK155,"")))</f>
        <v/>
      </c>
      <c r="DZ156" s="53" t="str">
        <f>IF(OR($E156="",$G156=""),"",IF(AND($E$3=6),'Marks Entry 6th'!BL155,IF(AND($E$3=7),'Marks Entry 7th'!BL155,"")))</f>
        <v/>
      </c>
      <c r="EA156" s="53" t="str">
        <f>IF(OR($E156="",$G156=""),"",IF(AND($E$3=6),'Marks Entry 6th'!BM155,IF(AND($E$3=7),'Marks Entry 7th'!BM155,"")))</f>
        <v/>
      </c>
      <c r="EB156" s="122" t="str">
        <f t="shared" si="252"/>
        <v/>
      </c>
      <c r="EC156" s="123">
        <f t="shared" si="253"/>
        <v>0</v>
      </c>
      <c r="ED156" s="123" t="str">
        <f t="shared" si="254"/>
        <v/>
      </c>
      <c r="EE156" s="123" t="str">
        <f t="shared" si="255"/>
        <v/>
      </c>
      <c r="EF156" s="110" t="str">
        <f t="shared" si="256"/>
        <v/>
      </c>
      <c r="EG156" s="53" t="str">
        <f>IF(OR($E156="",$G156=""),"",IF(AND($E$3=6),'Marks Entry 6th'!BN155,IF(AND($E$3=7),'Marks Entry 7th'!BN155,"")))</f>
        <v/>
      </c>
      <c r="EH156" s="53" t="str">
        <f>IF(OR($E156="",$G156=""),"",IF(AND($E$3=6),'Marks Entry 6th'!BO155,IF(AND($E$3=7),'Marks Entry 7th'!BO155,"")))</f>
        <v/>
      </c>
      <c r="EI156" s="53" t="str">
        <f>IF(OR($E156="",$G156=""),"",IF(AND($E$3=6),'Marks Entry 6th'!BP155,IF(AND($E$3=7),'Marks Entry 7th'!BP155,"")))</f>
        <v/>
      </c>
      <c r="EJ156" s="53" t="str">
        <f>IF(OR($E156="",$G156=""),"",IF(AND($E$3=6),'Marks Entry 6th'!BQ155,IF(AND($E$3=7),'Marks Entry 7th'!BQ155,"")))</f>
        <v/>
      </c>
      <c r="EK156" s="53" t="str">
        <f>IF(OR($E156="",$G156=""),"",IF(AND($E$3=6),'Marks Entry 6th'!BR155,IF(AND($E$3=7),'Marks Entry 7th'!BR155,"")))</f>
        <v/>
      </c>
      <c r="EL156" s="122" t="str">
        <f t="shared" si="257"/>
        <v/>
      </c>
      <c r="EM156" s="123">
        <f t="shared" si="258"/>
        <v>0</v>
      </c>
      <c r="EN156" s="123" t="str">
        <f t="shared" si="259"/>
        <v/>
      </c>
      <c r="EO156" s="123" t="str">
        <f t="shared" si="260"/>
        <v/>
      </c>
      <c r="EP156" s="110" t="str">
        <f t="shared" si="261"/>
        <v/>
      </c>
      <c r="EQ156" s="53" t="str">
        <f>IF(OR($E156="",$G156=""),"",IF(AND($E$3=6),'Marks Entry 6th'!BS155,IF(AND($E$3=7),'Marks Entry 7th'!BS155,"")))</f>
        <v/>
      </c>
      <c r="ER156" s="53" t="str">
        <f>IF(OR($E156="",$G156=""),"",IF(AND($E$3=6),'Marks Entry 6th'!BT155,IF(AND($E$3=7),'Marks Entry 7th'!BT155,"")))</f>
        <v/>
      </c>
      <c r="ES156" s="53" t="str">
        <f>IF(OR($E156="",$G156=""),"",IF(AND($E$3=6),'Marks Entry 6th'!BU155,IF(AND($E$3=7),'Marks Entry 7th'!BU155,"")))</f>
        <v/>
      </c>
      <c r="ET156" s="53" t="str">
        <f>IF(OR($E156="",$G156=""),"",IF(AND($E$3=6),'Marks Entry 6th'!BV155,IF(AND($E$3=7),'Marks Entry 7th'!BV155,"")))</f>
        <v/>
      </c>
      <c r="EU156" s="53" t="str">
        <f>IF(OR($E156="",$G156=""),"",IF(AND($E$3=6),'Marks Entry 6th'!BW155,IF(AND($E$3=7),'Marks Entry 7th'!BW155,"")))</f>
        <v/>
      </c>
      <c r="EV156" s="122" t="str">
        <f t="shared" si="262"/>
        <v/>
      </c>
      <c r="EW156" s="123">
        <f t="shared" si="263"/>
        <v>0</v>
      </c>
      <c r="EX156" s="123" t="str">
        <f t="shared" si="264"/>
        <v/>
      </c>
      <c r="EY156" s="123" t="str">
        <f t="shared" si="265"/>
        <v/>
      </c>
      <c r="EZ156" s="110" t="str">
        <f t="shared" si="266"/>
        <v/>
      </c>
      <c r="FA156" s="373" t="str">
        <f>IF(OR($E156="",$G156=""),"",IF(AND('Marks Entry 6th'!BX155="",'Marks Entry 7th'!BX155=""),"",IF(AND($E$3=6),'Marks Entry 6th'!BX155,IF(AND($E$3=7),'Marks Entry 7th'!BX155,""))))</f>
        <v/>
      </c>
      <c r="FB156" s="373" t="str">
        <f>IF(OR($E156="",$G156=""),"",IF(AND('Marks Entry 6th'!BY155="",'Marks Entry 7th'!BY155=""),"",IF(AND($E$3=6),'Marks Entry 6th'!BY155,IF(AND($E$3=7),'Marks Entry 7th'!BY155,""))))</f>
        <v/>
      </c>
      <c r="FC156" s="374" t="str">
        <f t="shared" si="267"/>
        <v/>
      </c>
      <c r="FD156" s="110" t="str">
        <f t="shared" si="268"/>
        <v/>
      </c>
      <c r="FE156" s="373" t="str">
        <f>IF(OR($E156="",$G156=""),"",IF(AND('Marks Entry 6th'!BZ155="",'Marks Entry 7th'!BZ155=""),"",IF(AND($E$3=6),'Marks Entry 6th'!BZ155,IF(AND($E$3=7),'Marks Entry 7th'!BZ155,""))))</f>
        <v/>
      </c>
      <c r="FF156" s="373" t="str">
        <f>IF(OR($E156="",$G156=""),"",IF(AND('Marks Entry 6th'!CA155="",'Marks Entry 7th'!CA155=""),"",IF(AND($E$3=6),'Marks Entry 6th'!CA155,IF(AND($E$3=7),'Marks Entry 7th'!CA155,""))))</f>
        <v/>
      </c>
      <c r="FG156" s="374" t="str">
        <f t="shared" si="269"/>
        <v/>
      </c>
      <c r="FH156" s="110" t="str">
        <f t="shared" si="270"/>
        <v/>
      </c>
      <c r="FI156" s="79" t="str">
        <f t="shared" si="271"/>
        <v/>
      </c>
      <c r="FJ156" s="335" t="str">
        <f t="shared" si="272"/>
        <v/>
      </c>
      <c r="FK156" s="85" t="str">
        <f t="shared" si="273"/>
        <v/>
      </c>
      <c r="FL156" s="226" t="str">
        <f t="shared" si="274"/>
        <v/>
      </c>
      <c r="FM156" s="86" t="str">
        <f t="shared" si="275"/>
        <v/>
      </c>
      <c r="FN156" s="334" t="str">
        <f>IFERROR(IF(B156="NSO","NSO",IF(OR(D156="",G156="",F156=""),"",IF(AND(FJ156&gt;=36,'Master sheet'!$D$11="Hindi"),"कक्षा क्रमोन्नत",IF(AND(FJ156&gt;=36,'Master sheet'!$D$11="English"),"Promoted",IF(AND(FJ156&lt;36,'Master sheet'!$D$11="Hindi"),"पुनः परीक्षा","Re-Exam"))))),"")</f>
        <v/>
      </c>
      <c r="FO156" s="54" t="str">
        <f>IF(OR($E156="",$G156=""),"",IF(AND($E$3=6,'Marks Entry 6th'!CB155=""),"",IF(AND($E$3=7,'Marks Entry 7th'!CB155=""),"",IF(AND($E$3=6),'Marks Entry 6th'!CB155,IF(AND($E$3=7),'Marks Entry 7th'!CB155,"")))))</f>
        <v/>
      </c>
      <c r="FP156" s="54" t="str">
        <f>IF(OR($E156="",$G156=""),"",IF(AND($E$3=6,'Marks Entry 6th'!CC155=""),"",IF(AND($E$3=7,'Marks Entry 7th'!CC155=""),"",IF(AND($E$3=6),'Marks Entry 6th'!CC155,IF(AND($E$3=7),'Marks Entry 7th'!CC155,"")))))</f>
        <v/>
      </c>
      <c r="FQ156" s="55"/>
      <c r="FY156" s="57">
        <f>IF(AND($E$3=6),'Marks Entry 6th'!I155,IF(AND($E$3=7),'Marks Entry 7th'!I155,""))</f>
        <v>0</v>
      </c>
      <c r="FZ156" s="57">
        <f t="shared" si="276"/>
        <v>0</v>
      </c>
    </row>
    <row r="157" spans="1:182" ht="18.95" customHeight="1">
      <c r="A157" s="69">
        <v>150</v>
      </c>
      <c r="B157" s="69" t="str">
        <f>IF(OR(FY157=0,FY157=""),"",IF(AND($E$3=6),'Marks Entry 6th'!I156,IF(AND($E$3=7),'Marks Entry 7th'!I156,"")))</f>
        <v/>
      </c>
      <c r="C157" s="70" t="str">
        <f>IF(OR(B157=0,B157=""),"",IF(AND($E$3=6,'Marks Entry 6th'!B156=""),"",IF(AND($E$3=7,'Marks Entry 7th'!B156=""),"",IF(AND($E$3=6,'Marks Entry 6th'!B156),'Marks Entry 6th'!B156,IF(AND($E$3=7),'Marks Entry 7th'!B156,"")))))</f>
        <v/>
      </c>
      <c r="D157" s="70" t="str">
        <f>IF(OR(B157=0,B157=""),"",IF(AND($E$3=6,'Marks Entry 6th'!C156=""),"",IF(AND($E$3=7,'Marks Entry 7th'!C156=""),"",IF(AND($E$3=6),'Marks Entry 6th'!C156,IF(AND($E$3=7),'Marks Entry 7th'!C156,"")))))</f>
        <v/>
      </c>
      <c r="E157" s="307" t="str">
        <f>IF(OR(B157=0,B157=""),"",IF(AND($E$3=6,'Marks Entry 6th'!E156=""),"",IF(AND($E$3=7,'Marks Entry 7th'!E156=""),"",IF(AND($E$3=6),'Marks Entry 6th'!E156,IF(AND($E$3=7),'Marks Entry 7th'!E156,"")))))</f>
        <v/>
      </c>
      <c r="F157" s="70" t="str">
        <f>IF(OR(B157=0,B157=""),"",IF(AND($E$3=6,'Marks Entry 6th'!D156=""),"",IF(AND($E$3=7,'Marks Entry 7th'!D156=""),"",IF(AND($E$3=6),'Marks Entry 6th'!D156,IF(AND($E$3=7),'Marks Entry 7th'!D156,"")))))</f>
        <v/>
      </c>
      <c r="G157" s="306" t="str">
        <f>IF(OR(B157=0,B157=""),"",IF(AND($E$3=6,'Marks Entry 6th'!F156=""),"",IF(AND($E$3=7,'Marks Entry 7th'!F156=""),"",IF(AND($E$3=6),UPPER('Marks Entry 6th'!F156),IF(AND($E$3=7),UPPER('Marks Entry 7th'!F156),"")))))</f>
        <v/>
      </c>
      <c r="H157" s="306" t="str">
        <f>IF(OR(B157=0,B157=""),"",IF(AND($E$3=6,'Marks Entry 6th'!G156=""),"",IF(AND($E$3=7,'Marks Entry 7th'!G156=""),"",IF(AND($E$3=6),UPPER('Marks Entry 6th'!G156),IF(AND($E$3=7),UPPER('Marks Entry 7th'!G156),"")))))</f>
        <v/>
      </c>
      <c r="I157" s="306" t="str">
        <f>IF(OR(B157=0,B157=""),"",IF(AND($E$3=6,'Marks Entry 6th'!H156=""),"",IF(AND($E$3=7,'Marks Entry 7th'!H156=""),"",IF(AND($E$3=6),UPPER('Marks Entry 6th'!H156),IF(AND($E$3=7),UPPER('Marks Entry 7th'!H156),"")))))</f>
        <v/>
      </c>
      <c r="J157" s="65" t="str">
        <f>IF(OR(B157=0,B157=""),"",IF(AND($E$3=6,'Marks Entry 6th'!J156=""),"",IF(AND($E$3=7,'Marks Entry 7th'!J156=""),"",IF(AND($E$3=6),'Marks Entry 6th'!J156,IF(AND($E$3=7),'Marks Entry 7th'!J156,"")))))</f>
        <v/>
      </c>
      <c r="K157" s="65" t="str">
        <f>IF(OR(B157=0,B157=""),"",IF(AND($E$3=6,'Marks Entry 6th'!K156=""),"",IF(AND($E$3=7,'Marks Entry 7th'!K156=""),"",IF(AND($E$3=6),'Marks Entry 6th'!K156,IF(AND($E$3=7),'Marks Entry 7th'!K156,"")))))</f>
        <v/>
      </c>
      <c r="L157" s="121" t="str">
        <f>IF(OR($E157="",$G157=""),"",IF(AND($E$3=6),'Marks Entry 6th'!L156,IF(AND($E$3=7),'Marks Entry 7th'!L156,"")))</f>
        <v/>
      </c>
      <c r="M157" s="121" t="str">
        <f>IF(OR($E157="",$G157=""),"",IF(AND($E$3=6),'Marks Entry 6th'!M156,IF(AND($E$3=7),'Marks Entry 7th'!M156,"")))</f>
        <v/>
      </c>
      <c r="N157" s="121" t="str">
        <f>IF(OR($E157="",$G157=""),"",IF(AND($E$3=6),'Marks Entry 6th'!N156,IF(AND($E$3=7),'Marks Entry 7th'!N156,"")))</f>
        <v/>
      </c>
      <c r="O157" s="121" t="str">
        <f>IF(OR($E157="",$G157=""),"",IF(AND($E$3=6),'Marks Entry 6th'!O156,IF(AND($E$3=7),'Marks Entry 7th'!O156,"")))</f>
        <v/>
      </c>
      <c r="P157" s="63" t="str">
        <f t="shared" si="186"/>
        <v/>
      </c>
      <c r="Q157" s="121" t="str">
        <f>IF(OR($E157="",$G157=""),"",IF(AND($E$3=6),'Marks Entry 6th'!P156,IF(AND($E$3=7),'Marks Entry 7th'!P156,"")))</f>
        <v/>
      </c>
      <c r="R157" s="121" t="str">
        <f>IF(OR($E157="",$G157=""),"",IF(AND($E$3=6),'Marks Entry 6th'!Q156,IF(AND($E$3=7),'Marks Entry 7th'!Q156,"")))</f>
        <v/>
      </c>
      <c r="S157" s="66" t="str">
        <f t="shared" si="187"/>
        <v/>
      </c>
      <c r="T157" s="63">
        <f t="shared" si="188"/>
        <v>0</v>
      </c>
      <c r="U157" s="68" t="str">
        <f>IF(OR($E157="",$G157=""),"",IF(AND($E$3=6),'Marks Entry 6th'!R156,IF(AND($E$3=7),'Marks Entry 7th'!R156,"")))</f>
        <v/>
      </c>
      <c r="V157" s="68" t="str">
        <f>IF(OR($E157="",$G157=""),"",IF(AND($E$3=6),'Marks Entry 6th'!S156,IF(AND($E$3=7),'Marks Entry 7th'!S156,"")))</f>
        <v/>
      </c>
      <c r="W157" s="67" t="str">
        <f t="shared" si="189"/>
        <v/>
      </c>
      <c r="X157" s="63" t="str">
        <f t="shared" si="190"/>
        <v/>
      </c>
      <c r="Y157" s="109">
        <f t="shared" si="191"/>
        <v>0</v>
      </c>
      <c r="Z157" s="109" t="str">
        <f t="shared" si="192"/>
        <v/>
      </c>
      <c r="AA157" s="109" t="str">
        <f t="shared" si="193"/>
        <v/>
      </c>
      <c r="AB157" s="109" t="str">
        <f t="shared" si="194"/>
        <v/>
      </c>
      <c r="AC157" s="109" t="str">
        <f t="shared" si="195"/>
        <v/>
      </c>
      <c r="AD157" s="111" t="str">
        <f t="shared" si="196"/>
        <v/>
      </c>
      <c r="AE157" s="121" t="str">
        <f>IF(OR($E157="",$G157=""),"",IF(AND($E$3=6),'Marks Entry 6th'!T156,IF(AND($E$3=7),'Marks Entry 7th'!T156,"")))</f>
        <v/>
      </c>
      <c r="AF157" s="121" t="str">
        <f>IF(OR($E157="",$G157=""),"",IF(AND($E$3=6),'Marks Entry 6th'!U156,IF(AND($E$3=7),'Marks Entry 7th'!U156,"")))</f>
        <v/>
      </c>
      <c r="AG157" s="121" t="str">
        <f>IF(OR($E157="",$G157=""),"",IF(AND($E$3=6),'Marks Entry 6th'!V156,IF(AND($E$3=7),'Marks Entry 7th'!V156,"")))</f>
        <v/>
      </c>
      <c r="AH157" s="121" t="str">
        <f>IF(OR($E157="",$G157=""),"",IF(AND($E$3=6),'Marks Entry 6th'!W156,IF(AND($E$3=7),'Marks Entry 7th'!W156,"")))</f>
        <v/>
      </c>
      <c r="AI157" s="63" t="str">
        <f t="shared" si="197"/>
        <v/>
      </c>
      <c r="AJ157" s="121" t="str">
        <f>IF(OR($E157="",$G157=""),"",IF(AND($E$3=6),'Marks Entry 6th'!X156,IF(AND($E$3=7),'Marks Entry 7th'!X156,"")))</f>
        <v/>
      </c>
      <c r="AK157" s="121" t="str">
        <f>IF(OR($E157="",$G157=""),"",IF(AND($E$3=6),'Marks Entry 6th'!Y156,IF(AND($E$3=7),'Marks Entry 7th'!Y156,"")))</f>
        <v/>
      </c>
      <c r="AL157" s="66" t="str">
        <f t="shared" si="198"/>
        <v/>
      </c>
      <c r="AM157" s="63">
        <f t="shared" si="199"/>
        <v>0</v>
      </c>
      <c r="AN157" s="68" t="str">
        <f>IF(OR($E157="",$G157=""),"",IF(AND($E$3=6),'Marks Entry 6th'!Z156,IF(AND($E$3=7),'Marks Entry 7th'!Z156,"")))</f>
        <v/>
      </c>
      <c r="AO157" s="68" t="str">
        <f>IF(OR($E157="",$G157=""),"",IF(AND($E$3=6),'Marks Entry 6th'!AA156,IF(AND($E$3=7),'Marks Entry 7th'!AA156,"")))</f>
        <v/>
      </c>
      <c r="AP157" s="66" t="str">
        <f t="shared" si="200"/>
        <v/>
      </c>
      <c r="AQ157" s="63" t="str">
        <f t="shared" si="201"/>
        <v/>
      </c>
      <c r="AR157" s="109">
        <f t="shared" si="202"/>
        <v>0</v>
      </c>
      <c r="AS157" s="109" t="str">
        <f t="shared" si="203"/>
        <v/>
      </c>
      <c r="AT157" s="109" t="str">
        <f t="shared" si="204"/>
        <v/>
      </c>
      <c r="AU157" s="109" t="str">
        <f t="shared" si="205"/>
        <v/>
      </c>
      <c r="AV157" s="109" t="str">
        <f t="shared" si="206"/>
        <v/>
      </c>
      <c r="AW157" s="111" t="str">
        <f t="shared" si="207"/>
        <v/>
      </c>
      <c r="AX157" s="314" t="str">
        <f>IF(OR($E157="",$G157=""),"",IF(AND($E$3=6),'Marks Entry 6th'!AB156,IF(AND($E$3=7),'Marks Entry 7th'!AB156,"")))</f>
        <v/>
      </c>
      <c r="AY157" s="121" t="str">
        <f>IF(OR($E157="",$G157=""),"",IF(AND($E$3=6),'Marks Entry 6th'!AC156,IF(AND($E$3=7),'Marks Entry 7th'!AC156,"")))</f>
        <v/>
      </c>
      <c r="AZ157" s="121" t="str">
        <f>IF(OR($E157="",$G157=""),"",IF(AND($E$3=6),'Marks Entry 6th'!AD156,IF(AND($E$3=7),'Marks Entry 7th'!AD156,"")))</f>
        <v/>
      </c>
      <c r="BA157" s="121" t="str">
        <f>IF(OR($E157="",$G157=""),"",IF(AND($E$3=6),'Marks Entry 6th'!AE156,IF(AND($E$3=7),'Marks Entry 7th'!AE156,"")))</f>
        <v/>
      </c>
      <c r="BB157" s="121" t="str">
        <f>IF(OR($E157="",$G157=""),"",IF(AND($E$3=6),'Marks Entry 6th'!AF156,IF(AND($E$3=7),'Marks Entry 7th'!AF156,"")))</f>
        <v/>
      </c>
      <c r="BC157" s="63" t="str">
        <f t="shared" si="208"/>
        <v/>
      </c>
      <c r="BD157" s="121" t="str">
        <f>IF(OR($E157="",$G157=""),"",IF(AND($E$3=6),'Marks Entry 6th'!AG156,IF(AND($E$3=7),'Marks Entry 7th'!AG156,"")))</f>
        <v/>
      </c>
      <c r="BE157" s="121" t="str">
        <f>IF(OR($E157="",$G157=""),"",IF(AND($E$3=6),'Marks Entry 6th'!AH156,IF(AND($E$3=7),'Marks Entry 7th'!AH156,"")))</f>
        <v/>
      </c>
      <c r="BF157" s="66" t="str">
        <f t="shared" si="209"/>
        <v/>
      </c>
      <c r="BG157" s="63">
        <f t="shared" si="210"/>
        <v>0</v>
      </c>
      <c r="BH157" s="68" t="str">
        <f>IF(OR($E157="",$G157=""),"",IF(AND($E$3=6),'Marks Entry 6th'!AI156,IF(AND($E$3=7),'Marks Entry 7th'!AI156,"")))</f>
        <v/>
      </c>
      <c r="BI157" s="68" t="str">
        <f>IF(OR($E157="",$G157=""),"",IF(AND($E$3=6),'Marks Entry 6th'!AJ156,IF(AND($E$3=7),'Marks Entry 7th'!AJ156,"")))</f>
        <v/>
      </c>
      <c r="BJ157" s="66" t="str">
        <f t="shared" si="211"/>
        <v/>
      </c>
      <c r="BK157" s="63" t="str">
        <f t="shared" si="212"/>
        <v/>
      </c>
      <c r="BL157" s="109">
        <f t="shared" si="213"/>
        <v>0</v>
      </c>
      <c r="BM157" s="109" t="str">
        <f t="shared" si="214"/>
        <v/>
      </c>
      <c r="BN157" s="109" t="str">
        <f t="shared" si="215"/>
        <v/>
      </c>
      <c r="BO157" s="109" t="str">
        <f t="shared" si="216"/>
        <v/>
      </c>
      <c r="BP157" s="109" t="str">
        <f t="shared" si="217"/>
        <v/>
      </c>
      <c r="BQ157" s="111" t="str">
        <f t="shared" si="218"/>
        <v/>
      </c>
      <c r="BR157" s="121" t="str">
        <f>IF(OR($E157="",$G157=""),"",IF(AND($E$3=6),'Marks Entry 6th'!AK156,IF(AND($E$3=7),'Marks Entry 7th'!AK156,"")))</f>
        <v/>
      </c>
      <c r="BS157" s="121" t="str">
        <f>IF(OR($E157="",$G157=""),"",IF(AND($E$3=6),'Marks Entry 6th'!AL156,IF(AND($E$3=7),'Marks Entry 7th'!AL156,"")))</f>
        <v/>
      </c>
      <c r="BT157" s="121" t="str">
        <f>IF(OR($E157="",$G157=""),"",IF(AND($E$3=6),'Marks Entry 6th'!AM156,IF(AND($E$3=7),'Marks Entry 7th'!AM156,"")))</f>
        <v/>
      </c>
      <c r="BU157" s="121" t="str">
        <f>IF(OR($E157="",$G157=""),"",IF(AND($E$3=6),'Marks Entry 6th'!AN156,IF(AND($E$3=7),'Marks Entry 7th'!AN156,"")))</f>
        <v/>
      </c>
      <c r="BV157" s="63" t="str">
        <f t="shared" si="219"/>
        <v/>
      </c>
      <c r="BW157" s="121" t="str">
        <f>IF(OR($E157="",$G157=""),"",IF(AND($E$3=6),'Marks Entry 6th'!AO156,IF(AND($E$3=7),'Marks Entry 7th'!AO156,"")))</f>
        <v/>
      </c>
      <c r="BX157" s="121" t="str">
        <f>IF(OR($E157="",$G157=""),"",IF(AND($E$3=6),'Marks Entry 6th'!AP156,IF(AND($E$3=7),'Marks Entry 7th'!AP156,"")))</f>
        <v/>
      </c>
      <c r="BY157" s="66" t="str">
        <f t="shared" si="220"/>
        <v/>
      </c>
      <c r="BZ157" s="63">
        <f t="shared" si="221"/>
        <v>0</v>
      </c>
      <c r="CA157" s="68" t="str">
        <f>IF(OR($E157="",$G157=""),"",IF(AND($E$3=6),'Marks Entry 6th'!AQ156,IF(AND($E$3=7),'Marks Entry 7th'!AQ156,"")))</f>
        <v/>
      </c>
      <c r="CB157" s="68" t="str">
        <f>IF(OR($E157="",$G157=""),"",IF(AND($E$3=6),'Marks Entry 6th'!AR156,IF(AND($E$3=7),'Marks Entry 7th'!AR156,"")))</f>
        <v/>
      </c>
      <c r="CC157" s="66" t="str">
        <f t="shared" si="222"/>
        <v/>
      </c>
      <c r="CD157" s="63" t="str">
        <f t="shared" si="223"/>
        <v/>
      </c>
      <c r="CE157" s="109">
        <f t="shared" si="224"/>
        <v>0</v>
      </c>
      <c r="CF157" s="109" t="str">
        <f t="shared" si="225"/>
        <v/>
      </c>
      <c r="CG157" s="109" t="str">
        <f t="shared" si="226"/>
        <v/>
      </c>
      <c r="CH157" s="109" t="str">
        <f t="shared" si="227"/>
        <v/>
      </c>
      <c r="CI157" s="109" t="str">
        <f t="shared" si="228"/>
        <v/>
      </c>
      <c r="CJ157" s="111" t="str">
        <f t="shared" si="229"/>
        <v/>
      </c>
      <c r="CK157" s="121" t="str">
        <f>IF(OR($E157="",$G157=""),"",IF(AND($E$3=6),'Marks Entry 6th'!AS156,IF(AND($E$3=7),'Marks Entry 7th'!AS156,"")))</f>
        <v/>
      </c>
      <c r="CL157" s="121" t="str">
        <f>IF(OR($E157="",$G157=""),"",IF(AND($E$3=6),'Marks Entry 6th'!AT156,IF(AND($E$3=7),'Marks Entry 7th'!AT156,"")))</f>
        <v/>
      </c>
      <c r="CM157" s="121" t="str">
        <f>IF(OR($E157="",$G157=""),"",IF(AND($E$3=6),'Marks Entry 6th'!AU156,IF(AND($E$3=7),'Marks Entry 7th'!AU156,"")))</f>
        <v/>
      </c>
      <c r="CN157" s="121" t="str">
        <f>IF(OR($E157="",$G157=""),"",IF(AND($E$3=6),'Marks Entry 6th'!AV156,IF(AND($E$3=7),'Marks Entry 7th'!AV156,"")))</f>
        <v/>
      </c>
      <c r="CO157" s="63" t="str">
        <f t="shared" si="230"/>
        <v/>
      </c>
      <c r="CP157" s="121" t="str">
        <f>IF(OR($E157="",$G157=""),"",IF(AND($E$3=6),'Marks Entry 6th'!AW156,IF(AND($E$3=7),'Marks Entry 7th'!AW156,"")))</f>
        <v/>
      </c>
      <c r="CQ157" s="121" t="str">
        <f>IF(OR($E157="",$G157=""),"",IF(AND($E$3=6),'Marks Entry 6th'!AX156,IF(AND($E$3=7),'Marks Entry 7th'!AX156,"")))</f>
        <v/>
      </c>
      <c r="CR157" s="66" t="str">
        <f t="shared" si="231"/>
        <v/>
      </c>
      <c r="CS157" s="63">
        <f t="shared" si="232"/>
        <v>0</v>
      </c>
      <c r="CT157" s="68" t="str">
        <f>IF(OR($E157="",$G157=""),"",IF(AND($E$3=6),'Marks Entry 6th'!AY156,IF(AND($E$3=7),'Marks Entry 7th'!AY156,"")))</f>
        <v/>
      </c>
      <c r="CU157" s="68" t="str">
        <f>IF(OR($E157="",$G157=""),"",IF(AND($E$3=6),'Marks Entry 6th'!AZ156,IF(AND($E$3=7),'Marks Entry 7th'!AZ156,"")))</f>
        <v/>
      </c>
      <c r="CV157" s="66" t="str">
        <f t="shared" si="233"/>
        <v/>
      </c>
      <c r="CW157" s="63" t="str">
        <f t="shared" si="234"/>
        <v/>
      </c>
      <c r="CX157" s="109">
        <f t="shared" si="235"/>
        <v>0</v>
      </c>
      <c r="CY157" s="109" t="str">
        <f t="shared" si="236"/>
        <v/>
      </c>
      <c r="CZ157" s="109" t="str">
        <f t="shared" si="237"/>
        <v/>
      </c>
      <c r="DA157" s="109" t="str">
        <f t="shared" si="238"/>
        <v/>
      </c>
      <c r="DB157" s="109" t="str">
        <f t="shared" si="239"/>
        <v/>
      </c>
      <c r="DC157" s="111" t="str">
        <f t="shared" si="240"/>
        <v/>
      </c>
      <c r="DD157" s="121" t="str">
        <f>IF(OR($E157="",$G157=""),"",IF(AND($E$3=6),'Marks Entry 6th'!BA156,IF(AND($E$3=7),'Marks Entry 7th'!BA156,"")))</f>
        <v/>
      </c>
      <c r="DE157" s="121" t="str">
        <f>IF(OR($E157="",$G157=""),"",IF(AND($E$3=6),'Marks Entry 6th'!BB156,IF(AND($E$3=7),'Marks Entry 7th'!BB156,"")))</f>
        <v/>
      </c>
      <c r="DF157" s="121" t="str">
        <f>IF(OR($E157="",$G157=""),"",IF(AND($E$3=6),'Marks Entry 6th'!BC156,IF(AND($E$3=7),'Marks Entry 7th'!BC156,"")))</f>
        <v/>
      </c>
      <c r="DG157" s="121" t="str">
        <f>IF(OR($E157="",$G157=""),"",IF(AND($E$3=6),'Marks Entry 6th'!BD156,IF(AND($E$3=7),'Marks Entry 7th'!BD156,"")))</f>
        <v/>
      </c>
      <c r="DH157" s="63" t="str">
        <f t="shared" si="241"/>
        <v/>
      </c>
      <c r="DI157" s="121" t="str">
        <f>IF(OR($E157="",$G157=""),"",IF(AND($E$3=6),'Marks Entry 6th'!BE156,IF(AND($E$3=7),'Marks Entry 7th'!BE156,"")))</f>
        <v/>
      </c>
      <c r="DJ157" s="121" t="str">
        <f>IF(OR($E157="",$G157=""),"",IF(AND($E$3=6),'Marks Entry 6th'!BF156,IF(AND($E$3=7),'Marks Entry 7th'!BF156,"")))</f>
        <v/>
      </c>
      <c r="DK157" s="66" t="str">
        <f t="shared" si="242"/>
        <v/>
      </c>
      <c r="DL157" s="63">
        <f t="shared" si="243"/>
        <v>0</v>
      </c>
      <c r="DM157" s="68" t="str">
        <f>IF(OR($E157="",$G157=""),"",IF(AND($E$3=6),'Marks Entry 6th'!BG156,IF(AND($E$3=7),'Marks Entry 7th'!BG156,"")))</f>
        <v/>
      </c>
      <c r="DN157" s="68" t="str">
        <f>IF(OR($E157="",$G157=""),"",IF(AND($E$3=6),'Marks Entry 6th'!BH156,IF(AND($E$3=7),'Marks Entry 7th'!BH156,"")))</f>
        <v/>
      </c>
      <c r="DO157" s="66" t="str">
        <f t="shared" si="244"/>
        <v/>
      </c>
      <c r="DP157" s="63" t="str">
        <f t="shared" si="245"/>
        <v/>
      </c>
      <c r="DQ157" s="109">
        <f t="shared" si="246"/>
        <v>0</v>
      </c>
      <c r="DR157" s="109" t="str">
        <f t="shared" si="247"/>
        <v/>
      </c>
      <c r="DS157" s="109" t="str">
        <f t="shared" si="248"/>
        <v/>
      </c>
      <c r="DT157" s="109" t="str">
        <f t="shared" si="249"/>
        <v/>
      </c>
      <c r="DU157" s="109" t="str">
        <f t="shared" si="250"/>
        <v/>
      </c>
      <c r="DV157" s="111" t="str">
        <f t="shared" si="251"/>
        <v/>
      </c>
      <c r="DW157" s="53" t="str">
        <f>IF(OR($E157="",$G157=""),"",IF(AND($E$3=6),'Marks Entry 6th'!BI156,IF(AND($E$3=7),'Marks Entry 7th'!BI156,"")))</f>
        <v/>
      </c>
      <c r="DX157" s="53" t="str">
        <f>IF(OR($E157="",$G157=""),"",IF(AND($E$3=6),'Marks Entry 6th'!BJ156,IF(AND($E$3=7),'Marks Entry 7th'!BJ156,"")))</f>
        <v/>
      </c>
      <c r="DY157" s="53" t="str">
        <f>IF(OR($E157="",$G157=""),"",IF(AND($E$3=6),'Marks Entry 6th'!BK156,IF(AND($E$3=7),'Marks Entry 7th'!BK156,"")))</f>
        <v/>
      </c>
      <c r="DZ157" s="53" t="str">
        <f>IF(OR($E157="",$G157=""),"",IF(AND($E$3=6),'Marks Entry 6th'!BL156,IF(AND($E$3=7),'Marks Entry 7th'!BL156,"")))</f>
        <v/>
      </c>
      <c r="EA157" s="53" t="str">
        <f>IF(OR($E157="",$G157=""),"",IF(AND($E$3=6),'Marks Entry 6th'!BM156,IF(AND($E$3=7),'Marks Entry 7th'!BM156,"")))</f>
        <v/>
      </c>
      <c r="EB157" s="122" t="str">
        <f t="shared" si="252"/>
        <v/>
      </c>
      <c r="EC157" s="123">
        <f t="shared" si="253"/>
        <v>0</v>
      </c>
      <c r="ED157" s="123" t="str">
        <f t="shared" si="254"/>
        <v/>
      </c>
      <c r="EE157" s="123" t="str">
        <f t="shared" si="255"/>
        <v/>
      </c>
      <c r="EF157" s="110" t="str">
        <f t="shared" si="256"/>
        <v/>
      </c>
      <c r="EG157" s="53" t="str">
        <f>IF(OR($E157="",$G157=""),"",IF(AND($E$3=6),'Marks Entry 6th'!BN156,IF(AND($E$3=7),'Marks Entry 7th'!BN156,"")))</f>
        <v/>
      </c>
      <c r="EH157" s="53" t="str">
        <f>IF(OR($E157="",$G157=""),"",IF(AND($E$3=6),'Marks Entry 6th'!BO156,IF(AND($E$3=7),'Marks Entry 7th'!BO156,"")))</f>
        <v/>
      </c>
      <c r="EI157" s="53" t="str">
        <f>IF(OR($E157="",$G157=""),"",IF(AND($E$3=6),'Marks Entry 6th'!BP156,IF(AND($E$3=7),'Marks Entry 7th'!BP156,"")))</f>
        <v/>
      </c>
      <c r="EJ157" s="53" t="str">
        <f>IF(OR($E157="",$G157=""),"",IF(AND($E$3=6),'Marks Entry 6th'!BQ156,IF(AND($E$3=7),'Marks Entry 7th'!BQ156,"")))</f>
        <v/>
      </c>
      <c r="EK157" s="53" t="str">
        <f>IF(OR($E157="",$G157=""),"",IF(AND($E$3=6),'Marks Entry 6th'!BR156,IF(AND($E$3=7),'Marks Entry 7th'!BR156,"")))</f>
        <v/>
      </c>
      <c r="EL157" s="122" t="str">
        <f t="shared" si="257"/>
        <v/>
      </c>
      <c r="EM157" s="123">
        <f t="shared" si="258"/>
        <v>0</v>
      </c>
      <c r="EN157" s="123" t="str">
        <f t="shared" si="259"/>
        <v/>
      </c>
      <c r="EO157" s="123" t="str">
        <f t="shared" si="260"/>
        <v/>
      </c>
      <c r="EP157" s="110" t="str">
        <f t="shared" si="261"/>
        <v/>
      </c>
      <c r="EQ157" s="53" t="str">
        <f>IF(OR($E157="",$G157=""),"",IF(AND($E$3=6),'Marks Entry 6th'!BS156,IF(AND($E$3=7),'Marks Entry 7th'!BS156,"")))</f>
        <v/>
      </c>
      <c r="ER157" s="53" t="str">
        <f>IF(OR($E157="",$G157=""),"",IF(AND($E$3=6),'Marks Entry 6th'!BT156,IF(AND($E$3=7),'Marks Entry 7th'!BT156,"")))</f>
        <v/>
      </c>
      <c r="ES157" s="53" t="str">
        <f>IF(OR($E157="",$G157=""),"",IF(AND($E$3=6),'Marks Entry 6th'!BU156,IF(AND($E$3=7),'Marks Entry 7th'!BU156,"")))</f>
        <v/>
      </c>
      <c r="ET157" s="53" t="str">
        <f>IF(OR($E157="",$G157=""),"",IF(AND($E$3=6),'Marks Entry 6th'!BV156,IF(AND($E$3=7),'Marks Entry 7th'!BV156,"")))</f>
        <v/>
      </c>
      <c r="EU157" s="53" t="str">
        <f>IF(OR($E157="",$G157=""),"",IF(AND($E$3=6),'Marks Entry 6th'!BW156,IF(AND($E$3=7),'Marks Entry 7th'!BW156,"")))</f>
        <v/>
      </c>
      <c r="EV157" s="122" t="str">
        <f t="shared" si="262"/>
        <v/>
      </c>
      <c r="EW157" s="123">
        <f t="shared" si="263"/>
        <v>0</v>
      </c>
      <c r="EX157" s="123" t="str">
        <f t="shared" si="264"/>
        <v/>
      </c>
      <c r="EY157" s="123" t="str">
        <f t="shared" si="265"/>
        <v/>
      </c>
      <c r="EZ157" s="110" t="str">
        <f t="shared" si="266"/>
        <v/>
      </c>
      <c r="FA157" s="373" t="str">
        <f>IF(OR($E157="",$G157=""),"",IF(AND('Marks Entry 6th'!BX156="",'Marks Entry 7th'!BX156=""),"",IF(AND($E$3=6),'Marks Entry 6th'!BX156,IF(AND($E$3=7),'Marks Entry 7th'!BX156,""))))</f>
        <v/>
      </c>
      <c r="FB157" s="373" t="str">
        <f>IF(OR($E157="",$G157=""),"",IF(AND('Marks Entry 6th'!BY156="",'Marks Entry 7th'!BY156=""),"",IF(AND($E$3=6),'Marks Entry 6th'!BY156,IF(AND($E$3=7),'Marks Entry 7th'!BY156,""))))</f>
        <v/>
      </c>
      <c r="FC157" s="374" t="str">
        <f t="shared" si="267"/>
        <v/>
      </c>
      <c r="FD157" s="110" t="str">
        <f t="shared" si="268"/>
        <v/>
      </c>
      <c r="FE157" s="373" t="str">
        <f>IF(OR($E157="",$G157=""),"",IF(AND('Marks Entry 6th'!BZ156="",'Marks Entry 7th'!BZ156=""),"",IF(AND($E$3=6),'Marks Entry 6th'!BZ156,IF(AND($E$3=7),'Marks Entry 7th'!BZ156,""))))</f>
        <v/>
      </c>
      <c r="FF157" s="373" t="str">
        <f>IF(OR($E157="",$G157=""),"",IF(AND('Marks Entry 6th'!CA156="",'Marks Entry 7th'!CA156=""),"",IF(AND($E$3=6),'Marks Entry 6th'!CA156,IF(AND($E$3=7),'Marks Entry 7th'!CA156,""))))</f>
        <v/>
      </c>
      <c r="FG157" s="374" t="str">
        <f t="shared" si="269"/>
        <v/>
      </c>
      <c r="FH157" s="110" t="str">
        <f t="shared" si="270"/>
        <v/>
      </c>
      <c r="FI157" s="79" t="str">
        <f t="shared" si="271"/>
        <v/>
      </c>
      <c r="FJ157" s="335" t="str">
        <f t="shared" si="272"/>
        <v/>
      </c>
      <c r="FK157" s="85" t="str">
        <f t="shared" si="273"/>
        <v/>
      </c>
      <c r="FL157" s="226" t="str">
        <f t="shared" si="274"/>
        <v/>
      </c>
      <c r="FM157" s="86" t="str">
        <f t="shared" si="275"/>
        <v/>
      </c>
      <c r="FN157" s="334" t="str">
        <f>IFERROR(IF(B157="NSO","NSO",IF(OR(D157="",G157="",F157=""),"",IF(AND(FJ157&gt;=36,'Master sheet'!$D$11="Hindi"),"कक्षा क्रमोन्नत",IF(AND(FJ157&gt;=36,'Master sheet'!$D$11="English"),"Promoted",IF(AND(FJ157&lt;36,'Master sheet'!$D$11="Hindi"),"पुनः परीक्षा","Re-Exam"))))),"")</f>
        <v/>
      </c>
      <c r="FO157" s="54" t="str">
        <f>IF(OR($E157="",$G157=""),"",IF(AND($E$3=6,'Marks Entry 6th'!CB156=""),"",IF(AND($E$3=7,'Marks Entry 7th'!CB156=""),"",IF(AND($E$3=6),'Marks Entry 6th'!CB156,IF(AND($E$3=7),'Marks Entry 7th'!CB156,"")))))</f>
        <v/>
      </c>
      <c r="FP157" s="54" t="str">
        <f>IF(OR($E157="",$G157=""),"",IF(AND($E$3=6,'Marks Entry 6th'!CC156=""),"",IF(AND($E$3=7,'Marks Entry 7th'!CC156=""),"",IF(AND($E$3=6),'Marks Entry 6th'!CC156,IF(AND($E$3=7),'Marks Entry 7th'!CC156,"")))))</f>
        <v/>
      </c>
      <c r="FQ157" s="55"/>
      <c r="FY157" s="57">
        <f>IF(AND($E$3=6),'Marks Entry 6th'!I156,IF(AND($E$3=7),'Marks Entry 7th'!I156,""))</f>
        <v>0</v>
      </c>
      <c r="FZ157" s="57">
        <f t="shared" si="276"/>
        <v>0</v>
      </c>
    </row>
    <row r="158" spans="1:182" ht="18.95" customHeight="1">
      <c r="A158" s="69">
        <v>151</v>
      </c>
      <c r="B158" s="69" t="str">
        <f>IF(OR(FY158=0,FY158=""),"",IF(AND($E$3=6),'Marks Entry 6th'!I157,IF(AND($E$3=7),'Marks Entry 7th'!I157,"")))</f>
        <v/>
      </c>
      <c r="C158" s="70" t="str">
        <f>IF(OR(B158=0,B158=""),"",IF(AND($E$3=6,'Marks Entry 6th'!B157=""),"",IF(AND($E$3=7,'Marks Entry 7th'!B157=""),"",IF(AND($E$3=6,'Marks Entry 6th'!B157),'Marks Entry 6th'!B157,IF(AND($E$3=7),'Marks Entry 7th'!B157,"")))))</f>
        <v/>
      </c>
      <c r="D158" s="70" t="str">
        <f>IF(OR(B158=0,B158=""),"",IF(AND($E$3=6,'Marks Entry 6th'!C157=""),"",IF(AND($E$3=7,'Marks Entry 7th'!C157=""),"",IF(AND($E$3=6),'Marks Entry 6th'!C157,IF(AND($E$3=7),'Marks Entry 7th'!C157,"")))))</f>
        <v/>
      </c>
      <c r="E158" s="307" t="str">
        <f>IF(OR(B158=0,B158=""),"",IF(AND($E$3=6,'Marks Entry 6th'!E157=""),"",IF(AND($E$3=7,'Marks Entry 7th'!E157=""),"",IF(AND($E$3=6),'Marks Entry 6th'!E157,IF(AND($E$3=7),'Marks Entry 7th'!E157,"")))))</f>
        <v/>
      </c>
      <c r="F158" s="70" t="str">
        <f>IF(OR(B158=0,B158=""),"",IF(AND($E$3=6,'Marks Entry 6th'!D157=""),"",IF(AND($E$3=7,'Marks Entry 7th'!D157=""),"",IF(AND($E$3=6),'Marks Entry 6th'!D157,IF(AND($E$3=7),'Marks Entry 7th'!D157,"")))))</f>
        <v/>
      </c>
      <c r="G158" s="306" t="str">
        <f>IF(OR(B158=0,B158=""),"",IF(AND($E$3=6,'Marks Entry 6th'!F157=""),"",IF(AND($E$3=7,'Marks Entry 7th'!F157=""),"",IF(AND($E$3=6),UPPER('Marks Entry 6th'!F157),IF(AND($E$3=7),UPPER('Marks Entry 7th'!F157),"")))))</f>
        <v/>
      </c>
      <c r="H158" s="306" t="str">
        <f>IF(OR(B158=0,B158=""),"",IF(AND($E$3=6,'Marks Entry 6th'!G157=""),"",IF(AND($E$3=7,'Marks Entry 7th'!G157=""),"",IF(AND($E$3=6),UPPER('Marks Entry 6th'!G157),IF(AND($E$3=7),UPPER('Marks Entry 7th'!G157),"")))))</f>
        <v/>
      </c>
      <c r="I158" s="306" t="str">
        <f>IF(OR(B158=0,B158=""),"",IF(AND($E$3=6,'Marks Entry 6th'!H157=""),"",IF(AND($E$3=7,'Marks Entry 7th'!H157=""),"",IF(AND($E$3=6),UPPER('Marks Entry 6th'!H157),IF(AND($E$3=7),UPPER('Marks Entry 7th'!H157),"")))))</f>
        <v/>
      </c>
      <c r="J158" s="65" t="str">
        <f>IF(OR(B158=0,B158=""),"",IF(AND($E$3=6,'Marks Entry 6th'!J157=""),"",IF(AND($E$3=7,'Marks Entry 7th'!J157=""),"",IF(AND($E$3=6),'Marks Entry 6th'!J157,IF(AND($E$3=7),'Marks Entry 7th'!J157,"")))))</f>
        <v/>
      </c>
      <c r="K158" s="65" t="str">
        <f>IF(OR(B158=0,B158=""),"",IF(AND($E$3=6,'Marks Entry 6th'!K157=""),"",IF(AND($E$3=7,'Marks Entry 7th'!K157=""),"",IF(AND($E$3=6),'Marks Entry 6th'!K157,IF(AND($E$3=7),'Marks Entry 7th'!K157,"")))))</f>
        <v/>
      </c>
      <c r="L158" s="121" t="str">
        <f>IF(OR($E158="",$G158=""),"",IF(AND($E$3=6),'Marks Entry 6th'!L157,IF(AND($E$3=7),'Marks Entry 7th'!L157,"")))</f>
        <v/>
      </c>
      <c r="M158" s="121" t="str">
        <f>IF(OR($E158="",$G158=""),"",IF(AND($E$3=6),'Marks Entry 6th'!M157,IF(AND($E$3=7),'Marks Entry 7th'!M157,"")))</f>
        <v/>
      </c>
      <c r="N158" s="121" t="str">
        <f>IF(OR($E158="",$G158=""),"",IF(AND($E$3=6),'Marks Entry 6th'!N157,IF(AND($E$3=7),'Marks Entry 7th'!N157,"")))</f>
        <v/>
      </c>
      <c r="O158" s="121" t="str">
        <f>IF(OR($E158="",$G158=""),"",IF(AND($E$3=6),'Marks Entry 6th'!O157,IF(AND($E$3=7),'Marks Entry 7th'!O157,"")))</f>
        <v/>
      </c>
      <c r="P158" s="63" t="str">
        <f t="shared" si="186"/>
        <v/>
      </c>
      <c r="Q158" s="121" t="str">
        <f>IF(OR($E158="",$G158=""),"",IF(AND($E$3=6),'Marks Entry 6th'!P157,IF(AND($E$3=7),'Marks Entry 7th'!P157,"")))</f>
        <v/>
      </c>
      <c r="R158" s="121" t="str">
        <f>IF(OR($E158="",$G158=""),"",IF(AND($E$3=6),'Marks Entry 6th'!Q157,IF(AND($E$3=7),'Marks Entry 7th'!Q157,"")))</f>
        <v/>
      </c>
      <c r="S158" s="66" t="str">
        <f t="shared" si="187"/>
        <v/>
      </c>
      <c r="T158" s="63">
        <f t="shared" si="188"/>
        <v>0</v>
      </c>
      <c r="U158" s="68" t="str">
        <f>IF(OR($E158="",$G158=""),"",IF(AND($E$3=6),'Marks Entry 6th'!R157,IF(AND($E$3=7),'Marks Entry 7th'!R157,"")))</f>
        <v/>
      </c>
      <c r="V158" s="68" t="str">
        <f>IF(OR($E158="",$G158=""),"",IF(AND($E$3=6),'Marks Entry 6th'!S157,IF(AND($E$3=7),'Marks Entry 7th'!S157,"")))</f>
        <v/>
      </c>
      <c r="W158" s="67" t="str">
        <f t="shared" si="189"/>
        <v/>
      </c>
      <c r="X158" s="63" t="str">
        <f t="shared" si="190"/>
        <v/>
      </c>
      <c r="Y158" s="109">
        <f t="shared" si="191"/>
        <v>0</v>
      </c>
      <c r="Z158" s="109" t="str">
        <f t="shared" si="192"/>
        <v/>
      </c>
      <c r="AA158" s="109" t="str">
        <f t="shared" si="193"/>
        <v/>
      </c>
      <c r="AB158" s="109" t="str">
        <f t="shared" si="194"/>
        <v/>
      </c>
      <c r="AC158" s="109" t="str">
        <f t="shared" si="195"/>
        <v/>
      </c>
      <c r="AD158" s="111" t="str">
        <f t="shared" si="196"/>
        <v/>
      </c>
      <c r="AE158" s="121" t="str">
        <f>IF(OR($E158="",$G158=""),"",IF(AND($E$3=6),'Marks Entry 6th'!T157,IF(AND($E$3=7),'Marks Entry 7th'!T157,"")))</f>
        <v/>
      </c>
      <c r="AF158" s="121" t="str">
        <f>IF(OR($E158="",$G158=""),"",IF(AND($E$3=6),'Marks Entry 6th'!U157,IF(AND($E$3=7),'Marks Entry 7th'!U157,"")))</f>
        <v/>
      </c>
      <c r="AG158" s="121" t="str">
        <f>IF(OR($E158="",$G158=""),"",IF(AND($E$3=6),'Marks Entry 6th'!V157,IF(AND($E$3=7),'Marks Entry 7th'!V157,"")))</f>
        <v/>
      </c>
      <c r="AH158" s="121" t="str">
        <f>IF(OR($E158="",$G158=""),"",IF(AND($E$3=6),'Marks Entry 6th'!W157,IF(AND($E$3=7),'Marks Entry 7th'!W157,"")))</f>
        <v/>
      </c>
      <c r="AI158" s="63" t="str">
        <f t="shared" si="197"/>
        <v/>
      </c>
      <c r="AJ158" s="121" t="str">
        <f>IF(OR($E158="",$G158=""),"",IF(AND($E$3=6),'Marks Entry 6th'!X157,IF(AND($E$3=7),'Marks Entry 7th'!X157,"")))</f>
        <v/>
      </c>
      <c r="AK158" s="121" t="str">
        <f>IF(OR($E158="",$G158=""),"",IF(AND($E$3=6),'Marks Entry 6th'!Y157,IF(AND($E$3=7),'Marks Entry 7th'!Y157,"")))</f>
        <v/>
      </c>
      <c r="AL158" s="66" t="str">
        <f t="shared" si="198"/>
        <v/>
      </c>
      <c r="AM158" s="63">
        <f t="shared" si="199"/>
        <v>0</v>
      </c>
      <c r="AN158" s="68" t="str">
        <f>IF(OR($E158="",$G158=""),"",IF(AND($E$3=6),'Marks Entry 6th'!Z157,IF(AND($E$3=7),'Marks Entry 7th'!Z157,"")))</f>
        <v/>
      </c>
      <c r="AO158" s="68" t="str">
        <f>IF(OR($E158="",$G158=""),"",IF(AND($E$3=6),'Marks Entry 6th'!AA157,IF(AND($E$3=7),'Marks Entry 7th'!AA157,"")))</f>
        <v/>
      </c>
      <c r="AP158" s="66" t="str">
        <f t="shared" si="200"/>
        <v/>
      </c>
      <c r="AQ158" s="63" t="str">
        <f t="shared" si="201"/>
        <v/>
      </c>
      <c r="AR158" s="109">
        <f t="shared" si="202"/>
        <v>0</v>
      </c>
      <c r="AS158" s="109" t="str">
        <f t="shared" si="203"/>
        <v/>
      </c>
      <c r="AT158" s="109" t="str">
        <f t="shared" si="204"/>
        <v/>
      </c>
      <c r="AU158" s="109" t="str">
        <f t="shared" si="205"/>
        <v/>
      </c>
      <c r="AV158" s="109" t="str">
        <f t="shared" si="206"/>
        <v/>
      </c>
      <c r="AW158" s="111" t="str">
        <f t="shared" si="207"/>
        <v/>
      </c>
      <c r="AX158" s="314" t="str">
        <f>IF(OR($E158="",$G158=""),"",IF(AND($E$3=6),'Marks Entry 6th'!AB157,IF(AND($E$3=7),'Marks Entry 7th'!AB157,"")))</f>
        <v/>
      </c>
      <c r="AY158" s="121" t="str">
        <f>IF(OR($E158="",$G158=""),"",IF(AND($E$3=6),'Marks Entry 6th'!AC157,IF(AND($E$3=7),'Marks Entry 7th'!AC157,"")))</f>
        <v/>
      </c>
      <c r="AZ158" s="121" t="str">
        <f>IF(OR($E158="",$G158=""),"",IF(AND($E$3=6),'Marks Entry 6th'!AD157,IF(AND($E$3=7),'Marks Entry 7th'!AD157,"")))</f>
        <v/>
      </c>
      <c r="BA158" s="121" t="str">
        <f>IF(OR($E158="",$G158=""),"",IF(AND($E$3=6),'Marks Entry 6th'!AE157,IF(AND($E$3=7),'Marks Entry 7th'!AE157,"")))</f>
        <v/>
      </c>
      <c r="BB158" s="121" t="str">
        <f>IF(OR($E158="",$G158=""),"",IF(AND($E$3=6),'Marks Entry 6th'!AF157,IF(AND($E$3=7),'Marks Entry 7th'!AF157,"")))</f>
        <v/>
      </c>
      <c r="BC158" s="63" t="str">
        <f t="shared" si="208"/>
        <v/>
      </c>
      <c r="BD158" s="121" t="str">
        <f>IF(OR($E158="",$G158=""),"",IF(AND($E$3=6),'Marks Entry 6th'!AG157,IF(AND($E$3=7),'Marks Entry 7th'!AG157,"")))</f>
        <v/>
      </c>
      <c r="BE158" s="121" t="str">
        <f>IF(OR($E158="",$G158=""),"",IF(AND($E$3=6),'Marks Entry 6th'!AH157,IF(AND($E$3=7),'Marks Entry 7th'!AH157,"")))</f>
        <v/>
      </c>
      <c r="BF158" s="66" t="str">
        <f t="shared" si="209"/>
        <v/>
      </c>
      <c r="BG158" s="63">
        <f t="shared" si="210"/>
        <v>0</v>
      </c>
      <c r="BH158" s="68" t="str">
        <f>IF(OR($E158="",$G158=""),"",IF(AND($E$3=6),'Marks Entry 6th'!AI157,IF(AND($E$3=7),'Marks Entry 7th'!AI157,"")))</f>
        <v/>
      </c>
      <c r="BI158" s="68" t="str">
        <f>IF(OR($E158="",$G158=""),"",IF(AND($E$3=6),'Marks Entry 6th'!AJ157,IF(AND($E$3=7),'Marks Entry 7th'!AJ157,"")))</f>
        <v/>
      </c>
      <c r="BJ158" s="66" t="str">
        <f t="shared" si="211"/>
        <v/>
      </c>
      <c r="BK158" s="63" t="str">
        <f t="shared" si="212"/>
        <v/>
      </c>
      <c r="BL158" s="109">
        <f t="shared" si="213"/>
        <v>0</v>
      </c>
      <c r="BM158" s="109" t="str">
        <f t="shared" si="214"/>
        <v/>
      </c>
      <c r="BN158" s="109" t="str">
        <f t="shared" si="215"/>
        <v/>
      </c>
      <c r="BO158" s="109" t="str">
        <f t="shared" si="216"/>
        <v/>
      </c>
      <c r="BP158" s="109" t="str">
        <f t="shared" si="217"/>
        <v/>
      </c>
      <c r="BQ158" s="111" t="str">
        <f t="shared" si="218"/>
        <v/>
      </c>
      <c r="BR158" s="121" t="str">
        <f>IF(OR($E158="",$G158=""),"",IF(AND($E$3=6),'Marks Entry 6th'!AK157,IF(AND($E$3=7),'Marks Entry 7th'!AK157,"")))</f>
        <v/>
      </c>
      <c r="BS158" s="121" t="str">
        <f>IF(OR($E158="",$G158=""),"",IF(AND($E$3=6),'Marks Entry 6th'!AL157,IF(AND($E$3=7),'Marks Entry 7th'!AL157,"")))</f>
        <v/>
      </c>
      <c r="BT158" s="121" t="str">
        <f>IF(OR($E158="",$G158=""),"",IF(AND($E$3=6),'Marks Entry 6th'!AM157,IF(AND($E$3=7),'Marks Entry 7th'!AM157,"")))</f>
        <v/>
      </c>
      <c r="BU158" s="121" t="str">
        <f>IF(OR($E158="",$G158=""),"",IF(AND($E$3=6),'Marks Entry 6th'!AN157,IF(AND($E$3=7),'Marks Entry 7th'!AN157,"")))</f>
        <v/>
      </c>
      <c r="BV158" s="63" t="str">
        <f t="shared" si="219"/>
        <v/>
      </c>
      <c r="BW158" s="121" t="str">
        <f>IF(OR($E158="",$G158=""),"",IF(AND($E$3=6),'Marks Entry 6th'!AO157,IF(AND($E$3=7),'Marks Entry 7th'!AO157,"")))</f>
        <v/>
      </c>
      <c r="BX158" s="121" t="str">
        <f>IF(OR($E158="",$G158=""),"",IF(AND($E$3=6),'Marks Entry 6th'!AP157,IF(AND($E$3=7),'Marks Entry 7th'!AP157,"")))</f>
        <v/>
      </c>
      <c r="BY158" s="66" t="str">
        <f t="shared" si="220"/>
        <v/>
      </c>
      <c r="BZ158" s="63">
        <f t="shared" si="221"/>
        <v>0</v>
      </c>
      <c r="CA158" s="68" t="str">
        <f>IF(OR($E158="",$G158=""),"",IF(AND($E$3=6),'Marks Entry 6th'!AQ157,IF(AND($E$3=7),'Marks Entry 7th'!AQ157,"")))</f>
        <v/>
      </c>
      <c r="CB158" s="68" t="str">
        <f>IF(OR($E158="",$G158=""),"",IF(AND($E$3=6),'Marks Entry 6th'!AR157,IF(AND($E$3=7),'Marks Entry 7th'!AR157,"")))</f>
        <v/>
      </c>
      <c r="CC158" s="66" t="str">
        <f t="shared" si="222"/>
        <v/>
      </c>
      <c r="CD158" s="63" t="str">
        <f t="shared" si="223"/>
        <v/>
      </c>
      <c r="CE158" s="109">
        <f t="shared" si="224"/>
        <v>0</v>
      </c>
      <c r="CF158" s="109" t="str">
        <f t="shared" si="225"/>
        <v/>
      </c>
      <c r="CG158" s="109" t="str">
        <f t="shared" si="226"/>
        <v/>
      </c>
      <c r="CH158" s="109" t="str">
        <f t="shared" si="227"/>
        <v/>
      </c>
      <c r="CI158" s="109" t="str">
        <f t="shared" si="228"/>
        <v/>
      </c>
      <c r="CJ158" s="111" t="str">
        <f t="shared" si="229"/>
        <v/>
      </c>
      <c r="CK158" s="121" t="str">
        <f>IF(OR($E158="",$G158=""),"",IF(AND($E$3=6),'Marks Entry 6th'!AS157,IF(AND($E$3=7),'Marks Entry 7th'!AS157,"")))</f>
        <v/>
      </c>
      <c r="CL158" s="121" t="str">
        <f>IF(OR($E158="",$G158=""),"",IF(AND($E$3=6),'Marks Entry 6th'!AT157,IF(AND($E$3=7),'Marks Entry 7th'!AT157,"")))</f>
        <v/>
      </c>
      <c r="CM158" s="121" t="str">
        <f>IF(OR($E158="",$G158=""),"",IF(AND($E$3=6),'Marks Entry 6th'!AU157,IF(AND($E$3=7),'Marks Entry 7th'!AU157,"")))</f>
        <v/>
      </c>
      <c r="CN158" s="121" t="str">
        <f>IF(OR($E158="",$G158=""),"",IF(AND($E$3=6),'Marks Entry 6th'!AV157,IF(AND($E$3=7),'Marks Entry 7th'!AV157,"")))</f>
        <v/>
      </c>
      <c r="CO158" s="63" t="str">
        <f t="shared" si="230"/>
        <v/>
      </c>
      <c r="CP158" s="121" t="str">
        <f>IF(OR($E158="",$G158=""),"",IF(AND($E$3=6),'Marks Entry 6th'!AW157,IF(AND($E$3=7),'Marks Entry 7th'!AW157,"")))</f>
        <v/>
      </c>
      <c r="CQ158" s="121" t="str">
        <f>IF(OR($E158="",$G158=""),"",IF(AND($E$3=6),'Marks Entry 6th'!AX157,IF(AND($E$3=7),'Marks Entry 7th'!AX157,"")))</f>
        <v/>
      </c>
      <c r="CR158" s="66" t="str">
        <f t="shared" si="231"/>
        <v/>
      </c>
      <c r="CS158" s="63">
        <f t="shared" si="232"/>
        <v>0</v>
      </c>
      <c r="CT158" s="68" t="str">
        <f>IF(OR($E158="",$G158=""),"",IF(AND($E$3=6),'Marks Entry 6th'!AY157,IF(AND($E$3=7),'Marks Entry 7th'!AY157,"")))</f>
        <v/>
      </c>
      <c r="CU158" s="68" t="str">
        <f>IF(OR($E158="",$G158=""),"",IF(AND($E$3=6),'Marks Entry 6th'!AZ157,IF(AND($E$3=7),'Marks Entry 7th'!AZ157,"")))</f>
        <v/>
      </c>
      <c r="CV158" s="66" t="str">
        <f t="shared" si="233"/>
        <v/>
      </c>
      <c r="CW158" s="63" t="str">
        <f t="shared" si="234"/>
        <v/>
      </c>
      <c r="CX158" s="109">
        <f t="shared" si="235"/>
        <v>0</v>
      </c>
      <c r="CY158" s="109" t="str">
        <f t="shared" si="236"/>
        <v/>
      </c>
      <c r="CZ158" s="109" t="str">
        <f t="shared" si="237"/>
        <v/>
      </c>
      <c r="DA158" s="109" t="str">
        <f t="shared" si="238"/>
        <v/>
      </c>
      <c r="DB158" s="109" t="str">
        <f t="shared" si="239"/>
        <v/>
      </c>
      <c r="DC158" s="111" t="str">
        <f t="shared" si="240"/>
        <v/>
      </c>
      <c r="DD158" s="121" t="str">
        <f>IF(OR($E158="",$G158=""),"",IF(AND($E$3=6),'Marks Entry 6th'!BA157,IF(AND($E$3=7),'Marks Entry 7th'!BA157,"")))</f>
        <v/>
      </c>
      <c r="DE158" s="121" t="str">
        <f>IF(OR($E158="",$G158=""),"",IF(AND($E$3=6),'Marks Entry 6th'!BB157,IF(AND($E$3=7),'Marks Entry 7th'!BB157,"")))</f>
        <v/>
      </c>
      <c r="DF158" s="121" t="str">
        <f>IF(OR($E158="",$G158=""),"",IF(AND($E$3=6),'Marks Entry 6th'!BC157,IF(AND($E$3=7),'Marks Entry 7th'!BC157,"")))</f>
        <v/>
      </c>
      <c r="DG158" s="121" t="str">
        <f>IF(OR($E158="",$G158=""),"",IF(AND($E$3=6),'Marks Entry 6th'!BD157,IF(AND($E$3=7),'Marks Entry 7th'!BD157,"")))</f>
        <v/>
      </c>
      <c r="DH158" s="63" t="str">
        <f t="shared" si="241"/>
        <v/>
      </c>
      <c r="DI158" s="121" t="str">
        <f>IF(OR($E158="",$G158=""),"",IF(AND($E$3=6),'Marks Entry 6th'!BE157,IF(AND($E$3=7),'Marks Entry 7th'!BE157,"")))</f>
        <v/>
      </c>
      <c r="DJ158" s="121" t="str">
        <f>IF(OR($E158="",$G158=""),"",IF(AND($E$3=6),'Marks Entry 6th'!BF157,IF(AND($E$3=7),'Marks Entry 7th'!BF157,"")))</f>
        <v/>
      </c>
      <c r="DK158" s="66" t="str">
        <f t="shared" si="242"/>
        <v/>
      </c>
      <c r="DL158" s="63">
        <f t="shared" si="243"/>
        <v>0</v>
      </c>
      <c r="DM158" s="68" t="str">
        <f>IF(OR($E158="",$G158=""),"",IF(AND($E$3=6),'Marks Entry 6th'!BG157,IF(AND($E$3=7),'Marks Entry 7th'!BG157,"")))</f>
        <v/>
      </c>
      <c r="DN158" s="68" t="str">
        <f>IF(OR($E158="",$G158=""),"",IF(AND($E$3=6),'Marks Entry 6th'!BH157,IF(AND($E$3=7),'Marks Entry 7th'!BH157,"")))</f>
        <v/>
      </c>
      <c r="DO158" s="66" t="str">
        <f t="shared" si="244"/>
        <v/>
      </c>
      <c r="DP158" s="63" t="str">
        <f t="shared" si="245"/>
        <v/>
      </c>
      <c r="DQ158" s="109">
        <f t="shared" si="246"/>
        <v>0</v>
      </c>
      <c r="DR158" s="109" t="str">
        <f t="shared" si="247"/>
        <v/>
      </c>
      <c r="DS158" s="109" t="str">
        <f t="shared" si="248"/>
        <v/>
      </c>
      <c r="DT158" s="109" t="str">
        <f t="shared" si="249"/>
        <v/>
      </c>
      <c r="DU158" s="109" t="str">
        <f t="shared" si="250"/>
        <v/>
      </c>
      <c r="DV158" s="111" t="str">
        <f t="shared" si="251"/>
        <v/>
      </c>
      <c r="DW158" s="53" t="str">
        <f>IF(OR($E158="",$G158=""),"",IF(AND($E$3=6),'Marks Entry 6th'!BI157,IF(AND($E$3=7),'Marks Entry 7th'!BI157,"")))</f>
        <v/>
      </c>
      <c r="DX158" s="53" t="str">
        <f>IF(OR($E158="",$G158=""),"",IF(AND($E$3=6),'Marks Entry 6th'!BJ157,IF(AND($E$3=7),'Marks Entry 7th'!BJ157,"")))</f>
        <v/>
      </c>
      <c r="DY158" s="53" t="str">
        <f>IF(OR($E158="",$G158=""),"",IF(AND($E$3=6),'Marks Entry 6th'!BK157,IF(AND($E$3=7),'Marks Entry 7th'!BK157,"")))</f>
        <v/>
      </c>
      <c r="DZ158" s="53" t="str">
        <f>IF(OR($E158="",$G158=""),"",IF(AND($E$3=6),'Marks Entry 6th'!BL157,IF(AND($E$3=7),'Marks Entry 7th'!BL157,"")))</f>
        <v/>
      </c>
      <c r="EA158" s="53" t="str">
        <f>IF(OR($E158="",$G158=""),"",IF(AND($E$3=6),'Marks Entry 6th'!BM157,IF(AND($E$3=7),'Marks Entry 7th'!BM157,"")))</f>
        <v/>
      </c>
      <c r="EB158" s="122" t="str">
        <f t="shared" si="252"/>
        <v/>
      </c>
      <c r="EC158" s="123">
        <f t="shared" si="253"/>
        <v>0</v>
      </c>
      <c r="ED158" s="123" t="str">
        <f t="shared" si="254"/>
        <v/>
      </c>
      <c r="EE158" s="123" t="str">
        <f t="shared" si="255"/>
        <v/>
      </c>
      <c r="EF158" s="110" t="str">
        <f t="shared" si="256"/>
        <v/>
      </c>
      <c r="EG158" s="53" t="str">
        <f>IF(OR($E158="",$G158=""),"",IF(AND($E$3=6),'Marks Entry 6th'!BN157,IF(AND($E$3=7),'Marks Entry 7th'!BN157,"")))</f>
        <v/>
      </c>
      <c r="EH158" s="53" t="str">
        <f>IF(OR($E158="",$G158=""),"",IF(AND($E$3=6),'Marks Entry 6th'!BO157,IF(AND($E$3=7),'Marks Entry 7th'!BO157,"")))</f>
        <v/>
      </c>
      <c r="EI158" s="53" t="str">
        <f>IF(OR($E158="",$G158=""),"",IF(AND($E$3=6),'Marks Entry 6th'!BP157,IF(AND($E$3=7),'Marks Entry 7th'!BP157,"")))</f>
        <v/>
      </c>
      <c r="EJ158" s="53" t="str">
        <f>IF(OR($E158="",$G158=""),"",IF(AND($E$3=6),'Marks Entry 6th'!BQ157,IF(AND($E$3=7),'Marks Entry 7th'!BQ157,"")))</f>
        <v/>
      </c>
      <c r="EK158" s="53" t="str">
        <f>IF(OR($E158="",$G158=""),"",IF(AND($E$3=6),'Marks Entry 6th'!BR157,IF(AND($E$3=7),'Marks Entry 7th'!BR157,"")))</f>
        <v/>
      </c>
      <c r="EL158" s="122" t="str">
        <f t="shared" si="257"/>
        <v/>
      </c>
      <c r="EM158" s="123">
        <f t="shared" si="258"/>
        <v>0</v>
      </c>
      <c r="EN158" s="123" t="str">
        <f t="shared" si="259"/>
        <v/>
      </c>
      <c r="EO158" s="123" t="str">
        <f t="shared" si="260"/>
        <v/>
      </c>
      <c r="EP158" s="110" t="str">
        <f t="shared" si="261"/>
        <v/>
      </c>
      <c r="EQ158" s="53" t="str">
        <f>IF(OR($E158="",$G158=""),"",IF(AND($E$3=6),'Marks Entry 6th'!BS157,IF(AND($E$3=7),'Marks Entry 7th'!BS157,"")))</f>
        <v/>
      </c>
      <c r="ER158" s="53" t="str">
        <f>IF(OR($E158="",$G158=""),"",IF(AND($E$3=6),'Marks Entry 6th'!BT157,IF(AND($E$3=7),'Marks Entry 7th'!BT157,"")))</f>
        <v/>
      </c>
      <c r="ES158" s="53" t="str">
        <f>IF(OR($E158="",$G158=""),"",IF(AND($E$3=6),'Marks Entry 6th'!BU157,IF(AND($E$3=7),'Marks Entry 7th'!BU157,"")))</f>
        <v/>
      </c>
      <c r="ET158" s="53" t="str">
        <f>IF(OR($E158="",$G158=""),"",IF(AND($E$3=6),'Marks Entry 6th'!BV157,IF(AND($E$3=7),'Marks Entry 7th'!BV157,"")))</f>
        <v/>
      </c>
      <c r="EU158" s="53" t="str">
        <f>IF(OR($E158="",$G158=""),"",IF(AND($E$3=6),'Marks Entry 6th'!BW157,IF(AND($E$3=7),'Marks Entry 7th'!BW157,"")))</f>
        <v/>
      </c>
      <c r="EV158" s="122" t="str">
        <f t="shared" si="262"/>
        <v/>
      </c>
      <c r="EW158" s="123">
        <f t="shared" si="263"/>
        <v>0</v>
      </c>
      <c r="EX158" s="123" t="str">
        <f t="shared" si="264"/>
        <v/>
      </c>
      <c r="EY158" s="123" t="str">
        <f t="shared" si="265"/>
        <v/>
      </c>
      <c r="EZ158" s="110" t="str">
        <f t="shared" si="266"/>
        <v/>
      </c>
      <c r="FA158" s="373" t="str">
        <f>IF(OR($E158="",$G158=""),"",IF(AND('Marks Entry 6th'!BX157="",'Marks Entry 7th'!BX157=""),"",IF(AND($E$3=6),'Marks Entry 6th'!BX157,IF(AND($E$3=7),'Marks Entry 7th'!BX157,""))))</f>
        <v/>
      </c>
      <c r="FB158" s="373" t="str">
        <f>IF(OR($E158="",$G158=""),"",IF(AND('Marks Entry 6th'!BY157="",'Marks Entry 7th'!BY157=""),"",IF(AND($E$3=6),'Marks Entry 6th'!BY157,IF(AND($E$3=7),'Marks Entry 7th'!BY157,""))))</f>
        <v/>
      </c>
      <c r="FC158" s="374" t="str">
        <f t="shared" si="267"/>
        <v/>
      </c>
      <c r="FD158" s="110" t="str">
        <f t="shared" si="268"/>
        <v/>
      </c>
      <c r="FE158" s="373" t="str">
        <f>IF(OR($E158="",$G158=""),"",IF(AND('Marks Entry 6th'!BZ157="",'Marks Entry 7th'!BZ157=""),"",IF(AND($E$3=6),'Marks Entry 6th'!BZ157,IF(AND($E$3=7),'Marks Entry 7th'!BZ157,""))))</f>
        <v/>
      </c>
      <c r="FF158" s="373" t="str">
        <f>IF(OR($E158="",$G158=""),"",IF(AND('Marks Entry 6th'!CA157="",'Marks Entry 7th'!CA157=""),"",IF(AND($E$3=6),'Marks Entry 6th'!CA157,IF(AND($E$3=7),'Marks Entry 7th'!CA157,""))))</f>
        <v/>
      </c>
      <c r="FG158" s="374" t="str">
        <f t="shared" si="269"/>
        <v/>
      </c>
      <c r="FH158" s="110" t="str">
        <f t="shared" si="270"/>
        <v/>
      </c>
      <c r="FI158" s="79" t="str">
        <f t="shared" si="271"/>
        <v/>
      </c>
      <c r="FJ158" s="335" t="str">
        <f t="shared" si="272"/>
        <v/>
      </c>
      <c r="FK158" s="85" t="str">
        <f t="shared" si="273"/>
        <v/>
      </c>
      <c r="FL158" s="226" t="str">
        <f t="shared" si="274"/>
        <v/>
      </c>
      <c r="FM158" s="86" t="str">
        <f t="shared" si="275"/>
        <v/>
      </c>
      <c r="FN158" s="334" t="str">
        <f>IFERROR(IF(B158="NSO","NSO",IF(OR(D158="",G158="",F158=""),"",IF(AND(FJ158&gt;=36,'Master sheet'!$D$11="Hindi"),"कक्षा क्रमोन्नत",IF(AND(FJ158&gt;=36,'Master sheet'!$D$11="English"),"Promoted",IF(AND(FJ158&lt;36,'Master sheet'!$D$11="Hindi"),"पुनः परीक्षा","Re-Exam"))))),"")</f>
        <v/>
      </c>
      <c r="FO158" s="54" t="str">
        <f>IF(OR($E158="",$G158=""),"",IF(AND($E$3=6,'Marks Entry 6th'!CB157=""),"",IF(AND($E$3=7,'Marks Entry 7th'!CB157=""),"",IF(AND($E$3=6),'Marks Entry 6th'!CB157,IF(AND($E$3=7),'Marks Entry 7th'!CB157,"")))))</f>
        <v/>
      </c>
      <c r="FP158" s="54" t="str">
        <f>IF(OR($E158="",$G158=""),"",IF(AND($E$3=6,'Marks Entry 6th'!CC157=""),"",IF(AND($E$3=7,'Marks Entry 7th'!CC157=""),"",IF(AND($E$3=6),'Marks Entry 6th'!CC157,IF(AND($E$3=7),'Marks Entry 7th'!CC157,"")))))</f>
        <v/>
      </c>
      <c r="FQ158" s="55"/>
      <c r="FY158" s="57">
        <f>IF(AND($E$3=6),'Marks Entry 6th'!I157,IF(AND($E$3=7),'Marks Entry 7th'!I157,""))</f>
        <v>0</v>
      </c>
      <c r="FZ158" s="57">
        <f t="shared" si="276"/>
        <v>0</v>
      </c>
    </row>
    <row r="159" spans="1:182" ht="18.95" customHeight="1">
      <c r="A159" s="69">
        <v>152</v>
      </c>
      <c r="B159" s="69" t="str">
        <f>IF(OR(FY159=0,FY159=""),"",IF(AND($E$3=6),'Marks Entry 6th'!I158,IF(AND($E$3=7),'Marks Entry 7th'!I158,"")))</f>
        <v/>
      </c>
      <c r="C159" s="70" t="str">
        <f>IF(OR(B159=0,B159=""),"",IF(AND($E$3=6,'Marks Entry 6th'!B158=""),"",IF(AND($E$3=7,'Marks Entry 7th'!B158=""),"",IF(AND($E$3=6,'Marks Entry 6th'!B158),'Marks Entry 6th'!B158,IF(AND($E$3=7),'Marks Entry 7th'!B158,"")))))</f>
        <v/>
      </c>
      <c r="D159" s="70" t="str">
        <f>IF(OR(B159=0,B159=""),"",IF(AND($E$3=6,'Marks Entry 6th'!C158=""),"",IF(AND($E$3=7,'Marks Entry 7th'!C158=""),"",IF(AND($E$3=6),'Marks Entry 6th'!C158,IF(AND($E$3=7),'Marks Entry 7th'!C158,"")))))</f>
        <v/>
      </c>
      <c r="E159" s="307" t="str">
        <f>IF(OR(B159=0,B159=""),"",IF(AND($E$3=6,'Marks Entry 6th'!E158=""),"",IF(AND($E$3=7,'Marks Entry 7th'!E158=""),"",IF(AND($E$3=6),'Marks Entry 6th'!E158,IF(AND($E$3=7),'Marks Entry 7th'!E158,"")))))</f>
        <v/>
      </c>
      <c r="F159" s="70" t="str">
        <f>IF(OR(B159=0,B159=""),"",IF(AND($E$3=6,'Marks Entry 6th'!D158=""),"",IF(AND($E$3=7,'Marks Entry 7th'!D158=""),"",IF(AND($E$3=6),'Marks Entry 6th'!D158,IF(AND($E$3=7),'Marks Entry 7th'!D158,"")))))</f>
        <v/>
      </c>
      <c r="G159" s="306" t="str">
        <f>IF(OR(B159=0,B159=""),"",IF(AND($E$3=6,'Marks Entry 6th'!F158=""),"",IF(AND($E$3=7,'Marks Entry 7th'!F158=""),"",IF(AND($E$3=6),UPPER('Marks Entry 6th'!F158),IF(AND($E$3=7),UPPER('Marks Entry 7th'!F158),"")))))</f>
        <v/>
      </c>
      <c r="H159" s="306" t="str">
        <f>IF(OR(B159=0,B159=""),"",IF(AND($E$3=6,'Marks Entry 6th'!G158=""),"",IF(AND($E$3=7,'Marks Entry 7th'!G158=""),"",IF(AND($E$3=6),UPPER('Marks Entry 6th'!G158),IF(AND($E$3=7),UPPER('Marks Entry 7th'!G158),"")))))</f>
        <v/>
      </c>
      <c r="I159" s="306" t="str">
        <f>IF(OR(B159=0,B159=""),"",IF(AND($E$3=6,'Marks Entry 6th'!H158=""),"",IF(AND($E$3=7,'Marks Entry 7th'!H158=""),"",IF(AND($E$3=6),UPPER('Marks Entry 6th'!H158),IF(AND($E$3=7),UPPER('Marks Entry 7th'!H158),"")))))</f>
        <v/>
      </c>
      <c r="J159" s="65" t="str">
        <f>IF(OR(B159=0,B159=""),"",IF(AND($E$3=6,'Marks Entry 6th'!J158=""),"",IF(AND($E$3=7,'Marks Entry 7th'!J158=""),"",IF(AND($E$3=6),'Marks Entry 6th'!J158,IF(AND($E$3=7),'Marks Entry 7th'!J158,"")))))</f>
        <v/>
      </c>
      <c r="K159" s="65" t="str">
        <f>IF(OR(B159=0,B159=""),"",IF(AND($E$3=6,'Marks Entry 6th'!K158=""),"",IF(AND($E$3=7,'Marks Entry 7th'!K158=""),"",IF(AND($E$3=6),'Marks Entry 6th'!K158,IF(AND($E$3=7),'Marks Entry 7th'!K158,"")))))</f>
        <v/>
      </c>
      <c r="L159" s="121" t="str">
        <f>IF(OR($E159="",$G159=""),"",IF(AND($E$3=6),'Marks Entry 6th'!L158,IF(AND($E$3=7),'Marks Entry 7th'!L158,"")))</f>
        <v/>
      </c>
      <c r="M159" s="121" t="str">
        <f>IF(OR($E159="",$G159=""),"",IF(AND($E$3=6),'Marks Entry 6th'!M158,IF(AND($E$3=7),'Marks Entry 7th'!M158,"")))</f>
        <v/>
      </c>
      <c r="N159" s="121" t="str">
        <f>IF(OR($E159="",$G159=""),"",IF(AND($E$3=6),'Marks Entry 6th'!N158,IF(AND($E$3=7),'Marks Entry 7th'!N158,"")))</f>
        <v/>
      </c>
      <c r="O159" s="121" t="str">
        <f>IF(OR($E159="",$G159=""),"",IF(AND($E$3=6),'Marks Entry 6th'!O158,IF(AND($E$3=7),'Marks Entry 7th'!O158,"")))</f>
        <v/>
      </c>
      <c r="P159" s="63" t="str">
        <f t="shared" si="186"/>
        <v/>
      </c>
      <c r="Q159" s="121" t="str">
        <f>IF(OR($E159="",$G159=""),"",IF(AND($E$3=6),'Marks Entry 6th'!P158,IF(AND($E$3=7),'Marks Entry 7th'!P158,"")))</f>
        <v/>
      </c>
      <c r="R159" s="121" t="str">
        <f>IF(OR($E159="",$G159=""),"",IF(AND($E$3=6),'Marks Entry 6th'!Q158,IF(AND($E$3=7),'Marks Entry 7th'!Q158,"")))</f>
        <v/>
      </c>
      <c r="S159" s="66" t="str">
        <f t="shared" si="187"/>
        <v/>
      </c>
      <c r="T159" s="63">
        <f t="shared" si="188"/>
        <v>0</v>
      </c>
      <c r="U159" s="68" t="str">
        <f>IF(OR($E159="",$G159=""),"",IF(AND($E$3=6),'Marks Entry 6th'!R158,IF(AND($E$3=7),'Marks Entry 7th'!R158,"")))</f>
        <v/>
      </c>
      <c r="V159" s="68" t="str">
        <f>IF(OR($E159="",$G159=""),"",IF(AND($E$3=6),'Marks Entry 6th'!S158,IF(AND($E$3=7),'Marks Entry 7th'!S158,"")))</f>
        <v/>
      </c>
      <c r="W159" s="67" t="str">
        <f t="shared" si="189"/>
        <v/>
      </c>
      <c r="X159" s="63" t="str">
        <f t="shared" si="190"/>
        <v/>
      </c>
      <c r="Y159" s="109">
        <f t="shared" si="191"/>
        <v>0</v>
      </c>
      <c r="Z159" s="109" t="str">
        <f t="shared" si="192"/>
        <v/>
      </c>
      <c r="AA159" s="109" t="str">
        <f t="shared" si="193"/>
        <v/>
      </c>
      <c r="AB159" s="109" t="str">
        <f t="shared" si="194"/>
        <v/>
      </c>
      <c r="AC159" s="109" t="str">
        <f t="shared" si="195"/>
        <v/>
      </c>
      <c r="AD159" s="111" t="str">
        <f t="shared" si="196"/>
        <v/>
      </c>
      <c r="AE159" s="121" t="str">
        <f>IF(OR($E159="",$G159=""),"",IF(AND($E$3=6),'Marks Entry 6th'!T158,IF(AND($E$3=7),'Marks Entry 7th'!T158,"")))</f>
        <v/>
      </c>
      <c r="AF159" s="121" t="str">
        <f>IF(OR($E159="",$G159=""),"",IF(AND($E$3=6),'Marks Entry 6th'!U158,IF(AND($E$3=7),'Marks Entry 7th'!U158,"")))</f>
        <v/>
      </c>
      <c r="AG159" s="121" t="str">
        <f>IF(OR($E159="",$G159=""),"",IF(AND($E$3=6),'Marks Entry 6th'!V158,IF(AND($E$3=7),'Marks Entry 7th'!V158,"")))</f>
        <v/>
      </c>
      <c r="AH159" s="121" t="str">
        <f>IF(OR($E159="",$G159=""),"",IF(AND($E$3=6),'Marks Entry 6th'!W158,IF(AND($E$3=7),'Marks Entry 7th'!W158,"")))</f>
        <v/>
      </c>
      <c r="AI159" s="63" t="str">
        <f t="shared" si="197"/>
        <v/>
      </c>
      <c r="AJ159" s="121" t="str">
        <f>IF(OR($E159="",$G159=""),"",IF(AND($E$3=6),'Marks Entry 6th'!X158,IF(AND($E$3=7),'Marks Entry 7th'!X158,"")))</f>
        <v/>
      </c>
      <c r="AK159" s="121" t="str">
        <f>IF(OR($E159="",$G159=""),"",IF(AND($E$3=6),'Marks Entry 6th'!Y158,IF(AND($E$3=7),'Marks Entry 7th'!Y158,"")))</f>
        <v/>
      </c>
      <c r="AL159" s="66" t="str">
        <f t="shared" si="198"/>
        <v/>
      </c>
      <c r="AM159" s="63">
        <f t="shared" si="199"/>
        <v>0</v>
      </c>
      <c r="AN159" s="68" t="str">
        <f>IF(OR($E159="",$G159=""),"",IF(AND($E$3=6),'Marks Entry 6th'!Z158,IF(AND($E$3=7),'Marks Entry 7th'!Z158,"")))</f>
        <v/>
      </c>
      <c r="AO159" s="68" t="str">
        <f>IF(OR($E159="",$G159=""),"",IF(AND($E$3=6),'Marks Entry 6th'!AA158,IF(AND($E$3=7),'Marks Entry 7th'!AA158,"")))</f>
        <v/>
      </c>
      <c r="AP159" s="66" t="str">
        <f t="shared" si="200"/>
        <v/>
      </c>
      <c r="AQ159" s="63" t="str">
        <f t="shared" si="201"/>
        <v/>
      </c>
      <c r="AR159" s="109">
        <f t="shared" si="202"/>
        <v>0</v>
      </c>
      <c r="AS159" s="109" t="str">
        <f t="shared" si="203"/>
        <v/>
      </c>
      <c r="AT159" s="109" t="str">
        <f t="shared" si="204"/>
        <v/>
      </c>
      <c r="AU159" s="109" t="str">
        <f t="shared" si="205"/>
        <v/>
      </c>
      <c r="AV159" s="109" t="str">
        <f t="shared" si="206"/>
        <v/>
      </c>
      <c r="AW159" s="111" t="str">
        <f t="shared" si="207"/>
        <v/>
      </c>
      <c r="AX159" s="314" t="str">
        <f>IF(OR($E159="",$G159=""),"",IF(AND($E$3=6),'Marks Entry 6th'!AB158,IF(AND($E$3=7),'Marks Entry 7th'!AB158,"")))</f>
        <v/>
      </c>
      <c r="AY159" s="121" t="str">
        <f>IF(OR($E159="",$G159=""),"",IF(AND($E$3=6),'Marks Entry 6th'!AC158,IF(AND($E$3=7),'Marks Entry 7th'!AC158,"")))</f>
        <v/>
      </c>
      <c r="AZ159" s="121" t="str">
        <f>IF(OR($E159="",$G159=""),"",IF(AND($E$3=6),'Marks Entry 6th'!AD158,IF(AND($E$3=7),'Marks Entry 7th'!AD158,"")))</f>
        <v/>
      </c>
      <c r="BA159" s="121" t="str">
        <f>IF(OR($E159="",$G159=""),"",IF(AND($E$3=6),'Marks Entry 6th'!AE158,IF(AND($E$3=7),'Marks Entry 7th'!AE158,"")))</f>
        <v/>
      </c>
      <c r="BB159" s="121" t="str">
        <f>IF(OR($E159="",$G159=""),"",IF(AND($E$3=6),'Marks Entry 6th'!AF158,IF(AND($E$3=7),'Marks Entry 7th'!AF158,"")))</f>
        <v/>
      </c>
      <c r="BC159" s="63" t="str">
        <f t="shared" si="208"/>
        <v/>
      </c>
      <c r="BD159" s="121" t="str">
        <f>IF(OR($E159="",$G159=""),"",IF(AND($E$3=6),'Marks Entry 6th'!AG158,IF(AND($E$3=7),'Marks Entry 7th'!AG158,"")))</f>
        <v/>
      </c>
      <c r="BE159" s="121" t="str">
        <f>IF(OR($E159="",$G159=""),"",IF(AND($E$3=6),'Marks Entry 6th'!AH158,IF(AND($E$3=7),'Marks Entry 7th'!AH158,"")))</f>
        <v/>
      </c>
      <c r="BF159" s="66" t="str">
        <f t="shared" si="209"/>
        <v/>
      </c>
      <c r="BG159" s="63">
        <f t="shared" si="210"/>
        <v>0</v>
      </c>
      <c r="BH159" s="68" t="str">
        <f>IF(OR($E159="",$G159=""),"",IF(AND($E$3=6),'Marks Entry 6th'!AI158,IF(AND($E$3=7),'Marks Entry 7th'!AI158,"")))</f>
        <v/>
      </c>
      <c r="BI159" s="68" t="str">
        <f>IF(OR($E159="",$G159=""),"",IF(AND($E$3=6),'Marks Entry 6th'!AJ158,IF(AND($E$3=7),'Marks Entry 7th'!AJ158,"")))</f>
        <v/>
      </c>
      <c r="BJ159" s="66" t="str">
        <f t="shared" si="211"/>
        <v/>
      </c>
      <c r="BK159" s="63" t="str">
        <f t="shared" si="212"/>
        <v/>
      </c>
      <c r="BL159" s="109">
        <f t="shared" si="213"/>
        <v>0</v>
      </c>
      <c r="BM159" s="109" t="str">
        <f t="shared" si="214"/>
        <v/>
      </c>
      <c r="BN159" s="109" t="str">
        <f t="shared" si="215"/>
        <v/>
      </c>
      <c r="BO159" s="109" t="str">
        <f t="shared" si="216"/>
        <v/>
      </c>
      <c r="BP159" s="109" t="str">
        <f t="shared" si="217"/>
        <v/>
      </c>
      <c r="BQ159" s="111" t="str">
        <f t="shared" si="218"/>
        <v/>
      </c>
      <c r="BR159" s="121" t="str">
        <f>IF(OR($E159="",$G159=""),"",IF(AND($E$3=6),'Marks Entry 6th'!AK158,IF(AND($E$3=7),'Marks Entry 7th'!AK158,"")))</f>
        <v/>
      </c>
      <c r="BS159" s="121" t="str">
        <f>IF(OR($E159="",$G159=""),"",IF(AND($E$3=6),'Marks Entry 6th'!AL158,IF(AND($E$3=7),'Marks Entry 7th'!AL158,"")))</f>
        <v/>
      </c>
      <c r="BT159" s="121" t="str">
        <f>IF(OR($E159="",$G159=""),"",IF(AND($E$3=6),'Marks Entry 6th'!AM158,IF(AND($E$3=7),'Marks Entry 7th'!AM158,"")))</f>
        <v/>
      </c>
      <c r="BU159" s="121" t="str">
        <f>IF(OR($E159="",$G159=""),"",IF(AND($E$3=6),'Marks Entry 6th'!AN158,IF(AND($E$3=7),'Marks Entry 7th'!AN158,"")))</f>
        <v/>
      </c>
      <c r="BV159" s="63" t="str">
        <f t="shared" si="219"/>
        <v/>
      </c>
      <c r="BW159" s="121" t="str">
        <f>IF(OR($E159="",$G159=""),"",IF(AND($E$3=6),'Marks Entry 6th'!AO158,IF(AND($E$3=7),'Marks Entry 7th'!AO158,"")))</f>
        <v/>
      </c>
      <c r="BX159" s="121" t="str">
        <f>IF(OR($E159="",$G159=""),"",IF(AND($E$3=6),'Marks Entry 6th'!AP158,IF(AND($E$3=7),'Marks Entry 7th'!AP158,"")))</f>
        <v/>
      </c>
      <c r="BY159" s="66" t="str">
        <f t="shared" si="220"/>
        <v/>
      </c>
      <c r="BZ159" s="63">
        <f t="shared" si="221"/>
        <v>0</v>
      </c>
      <c r="CA159" s="68" t="str">
        <f>IF(OR($E159="",$G159=""),"",IF(AND($E$3=6),'Marks Entry 6th'!AQ158,IF(AND($E$3=7),'Marks Entry 7th'!AQ158,"")))</f>
        <v/>
      </c>
      <c r="CB159" s="68" t="str">
        <f>IF(OR($E159="",$G159=""),"",IF(AND($E$3=6),'Marks Entry 6th'!AR158,IF(AND($E$3=7),'Marks Entry 7th'!AR158,"")))</f>
        <v/>
      </c>
      <c r="CC159" s="66" t="str">
        <f t="shared" si="222"/>
        <v/>
      </c>
      <c r="CD159" s="63" t="str">
        <f t="shared" si="223"/>
        <v/>
      </c>
      <c r="CE159" s="109">
        <f t="shared" si="224"/>
        <v>0</v>
      </c>
      <c r="CF159" s="109" t="str">
        <f t="shared" si="225"/>
        <v/>
      </c>
      <c r="CG159" s="109" t="str">
        <f t="shared" si="226"/>
        <v/>
      </c>
      <c r="CH159" s="109" t="str">
        <f t="shared" si="227"/>
        <v/>
      </c>
      <c r="CI159" s="109" t="str">
        <f t="shared" si="228"/>
        <v/>
      </c>
      <c r="CJ159" s="111" t="str">
        <f t="shared" si="229"/>
        <v/>
      </c>
      <c r="CK159" s="121" t="str">
        <f>IF(OR($E159="",$G159=""),"",IF(AND($E$3=6),'Marks Entry 6th'!AS158,IF(AND($E$3=7),'Marks Entry 7th'!AS158,"")))</f>
        <v/>
      </c>
      <c r="CL159" s="121" t="str">
        <f>IF(OR($E159="",$G159=""),"",IF(AND($E$3=6),'Marks Entry 6th'!AT158,IF(AND($E$3=7),'Marks Entry 7th'!AT158,"")))</f>
        <v/>
      </c>
      <c r="CM159" s="121" t="str">
        <f>IF(OR($E159="",$G159=""),"",IF(AND($E$3=6),'Marks Entry 6th'!AU158,IF(AND($E$3=7),'Marks Entry 7th'!AU158,"")))</f>
        <v/>
      </c>
      <c r="CN159" s="121" t="str">
        <f>IF(OR($E159="",$G159=""),"",IF(AND($E$3=6),'Marks Entry 6th'!AV158,IF(AND($E$3=7),'Marks Entry 7th'!AV158,"")))</f>
        <v/>
      </c>
      <c r="CO159" s="63" t="str">
        <f t="shared" si="230"/>
        <v/>
      </c>
      <c r="CP159" s="121" t="str">
        <f>IF(OR($E159="",$G159=""),"",IF(AND($E$3=6),'Marks Entry 6th'!AW158,IF(AND($E$3=7),'Marks Entry 7th'!AW158,"")))</f>
        <v/>
      </c>
      <c r="CQ159" s="121" t="str">
        <f>IF(OR($E159="",$G159=""),"",IF(AND($E$3=6),'Marks Entry 6th'!AX158,IF(AND($E$3=7),'Marks Entry 7th'!AX158,"")))</f>
        <v/>
      </c>
      <c r="CR159" s="66" t="str">
        <f t="shared" si="231"/>
        <v/>
      </c>
      <c r="CS159" s="63">
        <f t="shared" si="232"/>
        <v>0</v>
      </c>
      <c r="CT159" s="68" t="str">
        <f>IF(OR($E159="",$G159=""),"",IF(AND($E$3=6),'Marks Entry 6th'!AY158,IF(AND($E$3=7),'Marks Entry 7th'!AY158,"")))</f>
        <v/>
      </c>
      <c r="CU159" s="68" t="str">
        <f>IF(OR($E159="",$G159=""),"",IF(AND($E$3=6),'Marks Entry 6th'!AZ158,IF(AND($E$3=7),'Marks Entry 7th'!AZ158,"")))</f>
        <v/>
      </c>
      <c r="CV159" s="66" t="str">
        <f t="shared" si="233"/>
        <v/>
      </c>
      <c r="CW159" s="63" t="str">
        <f t="shared" si="234"/>
        <v/>
      </c>
      <c r="CX159" s="109">
        <f t="shared" si="235"/>
        <v>0</v>
      </c>
      <c r="CY159" s="109" t="str">
        <f t="shared" si="236"/>
        <v/>
      </c>
      <c r="CZ159" s="109" t="str">
        <f t="shared" si="237"/>
        <v/>
      </c>
      <c r="DA159" s="109" t="str">
        <f t="shared" si="238"/>
        <v/>
      </c>
      <c r="DB159" s="109" t="str">
        <f t="shared" si="239"/>
        <v/>
      </c>
      <c r="DC159" s="111" t="str">
        <f t="shared" si="240"/>
        <v/>
      </c>
      <c r="DD159" s="121" t="str">
        <f>IF(OR($E159="",$G159=""),"",IF(AND($E$3=6),'Marks Entry 6th'!BA158,IF(AND($E$3=7),'Marks Entry 7th'!BA158,"")))</f>
        <v/>
      </c>
      <c r="DE159" s="121" t="str">
        <f>IF(OR($E159="",$G159=""),"",IF(AND($E$3=6),'Marks Entry 6th'!BB158,IF(AND($E$3=7),'Marks Entry 7th'!BB158,"")))</f>
        <v/>
      </c>
      <c r="DF159" s="121" t="str">
        <f>IF(OR($E159="",$G159=""),"",IF(AND($E$3=6),'Marks Entry 6th'!BC158,IF(AND($E$3=7),'Marks Entry 7th'!BC158,"")))</f>
        <v/>
      </c>
      <c r="DG159" s="121" t="str">
        <f>IF(OR($E159="",$G159=""),"",IF(AND($E$3=6),'Marks Entry 6th'!BD158,IF(AND($E$3=7),'Marks Entry 7th'!BD158,"")))</f>
        <v/>
      </c>
      <c r="DH159" s="63" t="str">
        <f t="shared" si="241"/>
        <v/>
      </c>
      <c r="DI159" s="121" t="str">
        <f>IF(OR($E159="",$G159=""),"",IF(AND($E$3=6),'Marks Entry 6th'!BE158,IF(AND($E$3=7),'Marks Entry 7th'!BE158,"")))</f>
        <v/>
      </c>
      <c r="DJ159" s="121" t="str">
        <f>IF(OR($E159="",$G159=""),"",IF(AND($E$3=6),'Marks Entry 6th'!BF158,IF(AND($E$3=7),'Marks Entry 7th'!BF158,"")))</f>
        <v/>
      </c>
      <c r="DK159" s="66" t="str">
        <f t="shared" si="242"/>
        <v/>
      </c>
      <c r="DL159" s="63">
        <f t="shared" si="243"/>
        <v>0</v>
      </c>
      <c r="DM159" s="68" t="str">
        <f>IF(OR($E159="",$G159=""),"",IF(AND($E$3=6),'Marks Entry 6th'!BG158,IF(AND($E$3=7),'Marks Entry 7th'!BG158,"")))</f>
        <v/>
      </c>
      <c r="DN159" s="68" t="str">
        <f>IF(OR($E159="",$G159=""),"",IF(AND($E$3=6),'Marks Entry 6th'!BH158,IF(AND($E$3=7),'Marks Entry 7th'!BH158,"")))</f>
        <v/>
      </c>
      <c r="DO159" s="66" t="str">
        <f t="shared" si="244"/>
        <v/>
      </c>
      <c r="DP159" s="63" t="str">
        <f t="shared" si="245"/>
        <v/>
      </c>
      <c r="DQ159" s="109">
        <f t="shared" si="246"/>
        <v>0</v>
      </c>
      <c r="DR159" s="109" t="str">
        <f t="shared" si="247"/>
        <v/>
      </c>
      <c r="DS159" s="109" t="str">
        <f t="shared" si="248"/>
        <v/>
      </c>
      <c r="DT159" s="109" t="str">
        <f t="shared" si="249"/>
        <v/>
      </c>
      <c r="DU159" s="109" t="str">
        <f t="shared" si="250"/>
        <v/>
      </c>
      <c r="DV159" s="111" t="str">
        <f t="shared" si="251"/>
        <v/>
      </c>
      <c r="DW159" s="53" t="str">
        <f>IF(OR($E159="",$G159=""),"",IF(AND($E$3=6),'Marks Entry 6th'!BI158,IF(AND($E$3=7),'Marks Entry 7th'!BI158,"")))</f>
        <v/>
      </c>
      <c r="DX159" s="53" t="str">
        <f>IF(OR($E159="",$G159=""),"",IF(AND($E$3=6),'Marks Entry 6th'!BJ158,IF(AND($E$3=7),'Marks Entry 7th'!BJ158,"")))</f>
        <v/>
      </c>
      <c r="DY159" s="53" t="str">
        <f>IF(OR($E159="",$G159=""),"",IF(AND($E$3=6),'Marks Entry 6th'!BK158,IF(AND($E$3=7),'Marks Entry 7th'!BK158,"")))</f>
        <v/>
      </c>
      <c r="DZ159" s="53" t="str">
        <f>IF(OR($E159="",$G159=""),"",IF(AND($E$3=6),'Marks Entry 6th'!BL158,IF(AND($E$3=7),'Marks Entry 7th'!BL158,"")))</f>
        <v/>
      </c>
      <c r="EA159" s="53" t="str">
        <f>IF(OR($E159="",$G159=""),"",IF(AND($E$3=6),'Marks Entry 6th'!BM158,IF(AND($E$3=7),'Marks Entry 7th'!BM158,"")))</f>
        <v/>
      </c>
      <c r="EB159" s="122" t="str">
        <f t="shared" si="252"/>
        <v/>
      </c>
      <c r="EC159" s="123">
        <f t="shared" si="253"/>
        <v>0</v>
      </c>
      <c r="ED159" s="123" t="str">
        <f t="shared" si="254"/>
        <v/>
      </c>
      <c r="EE159" s="123" t="str">
        <f t="shared" si="255"/>
        <v/>
      </c>
      <c r="EF159" s="110" t="str">
        <f t="shared" si="256"/>
        <v/>
      </c>
      <c r="EG159" s="53" t="str">
        <f>IF(OR($E159="",$G159=""),"",IF(AND($E$3=6),'Marks Entry 6th'!BN158,IF(AND($E$3=7),'Marks Entry 7th'!BN158,"")))</f>
        <v/>
      </c>
      <c r="EH159" s="53" t="str">
        <f>IF(OR($E159="",$G159=""),"",IF(AND($E$3=6),'Marks Entry 6th'!BO158,IF(AND($E$3=7),'Marks Entry 7th'!BO158,"")))</f>
        <v/>
      </c>
      <c r="EI159" s="53" t="str">
        <f>IF(OR($E159="",$G159=""),"",IF(AND($E$3=6),'Marks Entry 6th'!BP158,IF(AND($E$3=7),'Marks Entry 7th'!BP158,"")))</f>
        <v/>
      </c>
      <c r="EJ159" s="53" t="str">
        <f>IF(OR($E159="",$G159=""),"",IF(AND($E$3=6),'Marks Entry 6th'!BQ158,IF(AND($E$3=7),'Marks Entry 7th'!BQ158,"")))</f>
        <v/>
      </c>
      <c r="EK159" s="53" t="str">
        <f>IF(OR($E159="",$G159=""),"",IF(AND($E$3=6),'Marks Entry 6th'!BR158,IF(AND($E$3=7),'Marks Entry 7th'!BR158,"")))</f>
        <v/>
      </c>
      <c r="EL159" s="122" t="str">
        <f t="shared" si="257"/>
        <v/>
      </c>
      <c r="EM159" s="123">
        <f t="shared" si="258"/>
        <v>0</v>
      </c>
      <c r="EN159" s="123" t="str">
        <f t="shared" si="259"/>
        <v/>
      </c>
      <c r="EO159" s="123" t="str">
        <f t="shared" si="260"/>
        <v/>
      </c>
      <c r="EP159" s="110" t="str">
        <f t="shared" si="261"/>
        <v/>
      </c>
      <c r="EQ159" s="53" t="str">
        <f>IF(OR($E159="",$G159=""),"",IF(AND($E$3=6),'Marks Entry 6th'!BS158,IF(AND($E$3=7),'Marks Entry 7th'!BS158,"")))</f>
        <v/>
      </c>
      <c r="ER159" s="53" t="str">
        <f>IF(OR($E159="",$G159=""),"",IF(AND($E$3=6),'Marks Entry 6th'!BT158,IF(AND($E$3=7),'Marks Entry 7th'!BT158,"")))</f>
        <v/>
      </c>
      <c r="ES159" s="53" t="str">
        <f>IF(OR($E159="",$G159=""),"",IF(AND($E$3=6),'Marks Entry 6th'!BU158,IF(AND($E$3=7),'Marks Entry 7th'!BU158,"")))</f>
        <v/>
      </c>
      <c r="ET159" s="53" t="str">
        <f>IF(OR($E159="",$G159=""),"",IF(AND($E$3=6),'Marks Entry 6th'!BV158,IF(AND($E$3=7),'Marks Entry 7th'!BV158,"")))</f>
        <v/>
      </c>
      <c r="EU159" s="53" t="str">
        <f>IF(OR($E159="",$G159=""),"",IF(AND($E$3=6),'Marks Entry 6th'!BW158,IF(AND($E$3=7),'Marks Entry 7th'!BW158,"")))</f>
        <v/>
      </c>
      <c r="EV159" s="122" t="str">
        <f t="shared" si="262"/>
        <v/>
      </c>
      <c r="EW159" s="123">
        <f t="shared" si="263"/>
        <v>0</v>
      </c>
      <c r="EX159" s="123" t="str">
        <f t="shared" si="264"/>
        <v/>
      </c>
      <c r="EY159" s="123" t="str">
        <f t="shared" si="265"/>
        <v/>
      </c>
      <c r="EZ159" s="110" t="str">
        <f t="shared" si="266"/>
        <v/>
      </c>
      <c r="FA159" s="373" t="str">
        <f>IF(OR($E159="",$G159=""),"",IF(AND('Marks Entry 6th'!BX158="",'Marks Entry 7th'!BX158=""),"",IF(AND($E$3=6),'Marks Entry 6th'!BX158,IF(AND($E$3=7),'Marks Entry 7th'!BX158,""))))</f>
        <v/>
      </c>
      <c r="FB159" s="373" t="str">
        <f>IF(OR($E159="",$G159=""),"",IF(AND('Marks Entry 6th'!BY158="",'Marks Entry 7th'!BY158=""),"",IF(AND($E$3=6),'Marks Entry 6th'!BY158,IF(AND($E$3=7),'Marks Entry 7th'!BY158,""))))</f>
        <v/>
      </c>
      <c r="FC159" s="374" t="str">
        <f t="shared" si="267"/>
        <v/>
      </c>
      <c r="FD159" s="110" t="str">
        <f t="shared" si="268"/>
        <v/>
      </c>
      <c r="FE159" s="373" t="str">
        <f>IF(OR($E159="",$G159=""),"",IF(AND('Marks Entry 6th'!BZ158="",'Marks Entry 7th'!BZ158=""),"",IF(AND($E$3=6),'Marks Entry 6th'!BZ158,IF(AND($E$3=7),'Marks Entry 7th'!BZ158,""))))</f>
        <v/>
      </c>
      <c r="FF159" s="373" t="str">
        <f>IF(OR($E159="",$G159=""),"",IF(AND('Marks Entry 6th'!CA158="",'Marks Entry 7th'!CA158=""),"",IF(AND($E$3=6),'Marks Entry 6th'!CA158,IF(AND($E$3=7),'Marks Entry 7th'!CA158,""))))</f>
        <v/>
      </c>
      <c r="FG159" s="374" t="str">
        <f t="shared" si="269"/>
        <v/>
      </c>
      <c r="FH159" s="110" t="str">
        <f t="shared" si="270"/>
        <v/>
      </c>
      <c r="FI159" s="79" t="str">
        <f t="shared" si="271"/>
        <v/>
      </c>
      <c r="FJ159" s="335" t="str">
        <f t="shared" si="272"/>
        <v/>
      </c>
      <c r="FK159" s="85" t="str">
        <f t="shared" si="273"/>
        <v/>
      </c>
      <c r="FL159" s="226" t="str">
        <f t="shared" si="274"/>
        <v/>
      </c>
      <c r="FM159" s="86" t="str">
        <f t="shared" si="275"/>
        <v/>
      </c>
      <c r="FN159" s="334" t="str">
        <f>IFERROR(IF(B159="NSO","NSO",IF(OR(D159="",G159="",F159=""),"",IF(AND(FJ159&gt;=36,'Master sheet'!$D$11="Hindi"),"कक्षा क्रमोन्नत",IF(AND(FJ159&gt;=36,'Master sheet'!$D$11="English"),"Promoted",IF(AND(FJ159&lt;36,'Master sheet'!$D$11="Hindi"),"पुनः परीक्षा","Re-Exam"))))),"")</f>
        <v/>
      </c>
      <c r="FO159" s="54" t="str">
        <f>IF(OR($E159="",$G159=""),"",IF(AND($E$3=6,'Marks Entry 6th'!CB158=""),"",IF(AND($E$3=7,'Marks Entry 7th'!CB158=""),"",IF(AND($E$3=6),'Marks Entry 6th'!CB158,IF(AND($E$3=7),'Marks Entry 7th'!CB158,"")))))</f>
        <v/>
      </c>
      <c r="FP159" s="54" t="str">
        <f>IF(OR($E159="",$G159=""),"",IF(AND($E$3=6,'Marks Entry 6th'!CC158=""),"",IF(AND($E$3=7,'Marks Entry 7th'!CC158=""),"",IF(AND($E$3=6),'Marks Entry 6th'!CC158,IF(AND($E$3=7),'Marks Entry 7th'!CC158,"")))))</f>
        <v/>
      </c>
      <c r="FQ159" s="55"/>
      <c r="FY159" s="57">
        <f>IF(AND($E$3=6),'Marks Entry 6th'!I158,IF(AND($E$3=7),'Marks Entry 7th'!I158,""))</f>
        <v>0</v>
      </c>
      <c r="FZ159" s="57">
        <f t="shared" si="276"/>
        <v>0</v>
      </c>
    </row>
    <row r="160" spans="1:182" ht="18.95" customHeight="1">
      <c r="A160" s="69">
        <v>153</v>
      </c>
      <c r="B160" s="69" t="str">
        <f>IF(OR(FY160=0,FY160=""),"",IF(AND($E$3=6),'Marks Entry 6th'!I159,IF(AND($E$3=7),'Marks Entry 7th'!I159,"")))</f>
        <v/>
      </c>
      <c r="C160" s="70" t="str">
        <f>IF(OR(B160=0,B160=""),"",IF(AND($E$3=6,'Marks Entry 6th'!B159=""),"",IF(AND($E$3=7,'Marks Entry 7th'!B159=""),"",IF(AND($E$3=6,'Marks Entry 6th'!B159),'Marks Entry 6th'!B159,IF(AND($E$3=7),'Marks Entry 7th'!B159,"")))))</f>
        <v/>
      </c>
      <c r="D160" s="70" t="str">
        <f>IF(OR(B160=0,B160=""),"",IF(AND($E$3=6,'Marks Entry 6th'!C159=""),"",IF(AND($E$3=7,'Marks Entry 7th'!C159=""),"",IF(AND($E$3=6),'Marks Entry 6th'!C159,IF(AND($E$3=7),'Marks Entry 7th'!C159,"")))))</f>
        <v/>
      </c>
      <c r="E160" s="307" t="str">
        <f>IF(OR(B160=0,B160=""),"",IF(AND($E$3=6,'Marks Entry 6th'!E159=""),"",IF(AND($E$3=7,'Marks Entry 7th'!E159=""),"",IF(AND($E$3=6),'Marks Entry 6th'!E159,IF(AND($E$3=7),'Marks Entry 7th'!E159,"")))))</f>
        <v/>
      </c>
      <c r="F160" s="70" t="str">
        <f>IF(OR(B160=0,B160=""),"",IF(AND($E$3=6,'Marks Entry 6th'!D159=""),"",IF(AND($E$3=7,'Marks Entry 7th'!D159=""),"",IF(AND($E$3=6),'Marks Entry 6th'!D159,IF(AND($E$3=7),'Marks Entry 7th'!D159,"")))))</f>
        <v/>
      </c>
      <c r="G160" s="306" t="str">
        <f>IF(OR(B160=0,B160=""),"",IF(AND($E$3=6,'Marks Entry 6th'!F159=""),"",IF(AND($E$3=7,'Marks Entry 7th'!F159=""),"",IF(AND($E$3=6),UPPER('Marks Entry 6th'!F159),IF(AND($E$3=7),UPPER('Marks Entry 7th'!F159),"")))))</f>
        <v/>
      </c>
      <c r="H160" s="306" t="str">
        <f>IF(OR(B160=0,B160=""),"",IF(AND($E$3=6,'Marks Entry 6th'!G159=""),"",IF(AND($E$3=7,'Marks Entry 7th'!G159=""),"",IF(AND($E$3=6),UPPER('Marks Entry 6th'!G159),IF(AND($E$3=7),UPPER('Marks Entry 7th'!G159),"")))))</f>
        <v/>
      </c>
      <c r="I160" s="306" t="str">
        <f>IF(OR(B160=0,B160=""),"",IF(AND($E$3=6,'Marks Entry 6th'!H159=""),"",IF(AND($E$3=7,'Marks Entry 7th'!H159=""),"",IF(AND($E$3=6),UPPER('Marks Entry 6th'!H159),IF(AND($E$3=7),UPPER('Marks Entry 7th'!H159),"")))))</f>
        <v/>
      </c>
      <c r="J160" s="65" t="str">
        <f>IF(OR(B160=0,B160=""),"",IF(AND($E$3=6,'Marks Entry 6th'!J159=""),"",IF(AND($E$3=7,'Marks Entry 7th'!J159=""),"",IF(AND($E$3=6),'Marks Entry 6th'!J159,IF(AND($E$3=7),'Marks Entry 7th'!J159,"")))))</f>
        <v/>
      </c>
      <c r="K160" s="65" t="str">
        <f>IF(OR(B160=0,B160=""),"",IF(AND($E$3=6,'Marks Entry 6th'!K159=""),"",IF(AND($E$3=7,'Marks Entry 7th'!K159=""),"",IF(AND($E$3=6),'Marks Entry 6th'!K159,IF(AND($E$3=7),'Marks Entry 7th'!K159,"")))))</f>
        <v/>
      </c>
      <c r="L160" s="121" t="str">
        <f>IF(OR($E160="",$G160=""),"",IF(AND($E$3=6),'Marks Entry 6th'!L159,IF(AND($E$3=7),'Marks Entry 7th'!L159,"")))</f>
        <v/>
      </c>
      <c r="M160" s="121" t="str">
        <f>IF(OR($E160="",$G160=""),"",IF(AND($E$3=6),'Marks Entry 6th'!M159,IF(AND($E$3=7),'Marks Entry 7th'!M159,"")))</f>
        <v/>
      </c>
      <c r="N160" s="121" t="str">
        <f>IF(OR($E160="",$G160=""),"",IF(AND($E$3=6),'Marks Entry 6th'!N159,IF(AND($E$3=7),'Marks Entry 7th'!N159,"")))</f>
        <v/>
      </c>
      <c r="O160" s="121" t="str">
        <f>IF(OR($E160="",$G160=""),"",IF(AND($E$3=6),'Marks Entry 6th'!O159,IF(AND($E$3=7),'Marks Entry 7th'!O159,"")))</f>
        <v/>
      </c>
      <c r="P160" s="63" t="str">
        <f t="shared" si="186"/>
        <v/>
      </c>
      <c r="Q160" s="121" t="str">
        <f>IF(OR($E160="",$G160=""),"",IF(AND($E$3=6),'Marks Entry 6th'!P159,IF(AND($E$3=7),'Marks Entry 7th'!P159,"")))</f>
        <v/>
      </c>
      <c r="R160" s="121" t="str">
        <f>IF(OR($E160="",$G160=""),"",IF(AND($E$3=6),'Marks Entry 6th'!Q159,IF(AND($E$3=7),'Marks Entry 7th'!Q159,"")))</f>
        <v/>
      </c>
      <c r="S160" s="66" t="str">
        <f t="shared" si="187"/>
        <v/>
      </c>
      <c r="T160" s="63">
        <f t="shared" si="188"/>
        <v>0</v>
      </c>
      <c r="U160" s="68" t="str">
        <f>IF(OR($E160="",$G160=""),"",IF(AND($E$3=6),'Marks Entry 6th'!R159,IF(AND($E$3=7),'Marks Entry 7th'!R159,"")))</f>
        <v/>
      </c>
      <c r="V160" s="68" t="str">
        <f>IF(OR($E160="",$G160=""),"",IF(AND($E$3=6),'Marks Entry 6th'!S159,IF(AND($E$3=7),'Marks Entry 7th'!S159,"")))</f>
        <v/>
      </c>
      <c r="W160" s="67" t="str">
        <f t="shared" si="189"/>
        <v/>
      </c>
      <c r="X160" s="63" t="str">
        <f t="shared" si="190"/>
        <v/>
      </c>
      <c r="Y160" s="109">
        <f t="shared" si="191"/>
        <v>0</v>
      </c>
      <c r="Z160" s="109" t="str">
        <f t="shared" si="192"/>
        <v/>
      </c>
      <c r="AA160" s="109" t="str">
        <f t="shared" si="193"/>
        <v/>
      </c>
      <c r="AB160" s="109" t="str">
        <f t="shared" si="194"/>
        <v/>
      </c>
      <c r="AC160" s="109" t="str">
        <f t="shared" si="195"/>
        <v/>
      </c>
      <c r="AD160" s="111" t="str">
        <f t="shared" si="196"/>
        <v/>
      </c>
      <c r="AE160" s="121" t="str">
        <f>IF(OR($E160="",$G160=""),"",IF(AND($E$3=6),'Marks Entry 6th'!T159,IF(AND($E$3=7),'Marks Entry 7th'!T159,"")))</f>
        <v/>
      </c>
      <c r="AF160" s="121" t="str">
        <f>IF(OR($E160="",$G160=""),"",IF(AND($E$3=6),'Marks Entry 6th'!U159,IF(AND($E$3=7),'Marks Entry 7th'!U159,"")))</f>
        <v/>
      </c>
      <c r="AG160" s="121" t="str">
        <f>IF(OR($E160="",$G160=""),"",IF(AND($E$3=6),'Marks Entry 6th'!V159,IF(AND($E$3=7),'Marks Entry 7th'!V159,"")))</f>
        <v/>
      </c>
      <c r="AH160" s="121" t="str">
        <f>IF(OR($E160="",$G160=""),"",IF(AND($E$3=6),'Marks Entry 6th'!W159,IF(AND($E$3=7),'Marks Entry 7th'!W159,"")))</f>
        <v/>
      </c>
      <c r="AI160" s="63" t="str">
        <f t="shared" si="197"/>
        <v/>
      </c>
      <c r="AJ160" s="121" t="str">
        <f>IF(OR($E160="",$G160=""),"",IF(AND($E$3=6),'Marks Entry 6th'!X159,IF(AND($E$3=7),'Marks Entry 7th'!X159,"")))</f>
        <v/>
      </c>
      <c r="AK160" s="121" t="str">
        <f>IF(OR($E160="",$G160=""),"",IF(AND($E$3=6),'Marks Entry 6th'!Y159,IF(AND($E$3=7),'Marks Entry 7th'!Y159,"")))</f>
        <v/>
      </c>
      <c r="AL160" s="66" t="str">
        <f t="shared" si="198"/>
        <v/>
      </c>
      <c r="AM160" s="63">
        <f t="shared" si="199"/>
        <v>0</v>
      </c>
      <c r="AN160" s="68" t="str">
        <f>IF(OR($E160="",$G160=""),"",IF(AND($E$3=6),'Marks Entry 6th'!Z159,IF(AND($E$3=7),'Marks Entry 7th'!Z159,"")))</f>
        <v/>
      </c>
      <c r="AO160" s="68" t="str">
        <f>IF(OR($E160="",$G160=""),"",IF(AND($E$3=6),'Marks Entry 6th'!AA159,IF(AND($E$3=7),'Marks Entry 7th'!AA159,"")))</f>
        <v/>
      </c>
      <c r="AP160" s="66" t="str">
        <f t="shared" si="200"/>
        <v/>
      </c>
      <c r="AQ160" s="63" t="str">
        <f t="shared" si="201"/>
        <v/>
      </c>
      <c r="AR160" s="109">
        <f t="shared" si="202"/>
        <v>0</v>
      </c>
      <c r="AS160" s="109" t="str">
        <f t="shared" si="203"/>
        <v/>
      </c>
      <c r="AT160" s="109" t="str">
        <f t="shared" si="204"/>
        <v/>
      </c>
      <c r="AU160" s="109" t="str">
        <f t="shared" si="205"/>
        <v/>
      </c>
      <c r="AV160" s="109" t="str">
        <f t="shared" si="206"/>
        <v/>
      </c>
      <c r="AW160" s="111" t="str">
        <f t="shared" si="207"/>
        <v/>
      </c>
      <c r="AX160" s="314" t="str">
        <f>IF(OR($E160="",$G160=""),"",IF(AND($E$3=6),'Marks Entry 6th'!AB159,IF(AND($E$3=7),'Marks Entry 7th'!AB159,"")))</f>
        <v/>
      </c>
      <c r="AY160" s="121" t="str">
        <f>IF(OR($E160="",$G160=""),"",IF(AND($E$3=6),'Marks Entry 6th'!AC159,IF(AND($E$3=7),'Marks Entry 7th'!AC159,"")))</f>
        <v/>
      </c>
      <c r="AZ160" s="121" t="str">
        <f>IF(OR($E160="",$G160=""),"",IF(AND($E$3=6),'Marks Entry 6th'!AD159,IF(AND($E$3=7),'Marks Entry 7th'!AD159,"")))</f>
        <v/>
      </c>
      <c r="BA160" s="121" t="str">
        <f>IF(OR($E160="",$G160=""),"",IF(AND($E$3=6),'Marks Entry 6th'!AE159,IF(AND($E$3=7),'Marks Entry 7th'!AE159,"")))</f>
        <v/>
      </c>
      <c r="BB160" s="121" t="str">
        <f>IF(OR($E160="",$G160=""),"",IF(AND($E$3=6),'Marks Entry 6th'!AF159,IF(AND($E$3=7),'Marks Entry 7th'!AF159,"")))</f>
        <v/>
      </c>
      <c r="BC160" s="63" t="str">
        <f t="shared" si="208"/>
        <v/>
      </c>
      <c r="BD160" s="121" t="str">
        <f>IF(OR($E160="",$G160=""),"",IF(AND($E$3=6),'Marks Entry 6th'!AG159,IF(AND($E$3=7),'Marks Entry 7th'!AG159,"")))</f>
        <v/>
      </c>
      <c r="BE160" s="121" t="str">
        <f>IF(OR($E160="",$G160=""),"",IF(AND($E$3=6),'Marks Entry 6th'!AH159,IF(AND($E$3=7),'Marks Entry 7th'!AH159,"")))</f>
        <v/>
      </c>
      <c r="BF160" s="66" t="str">
        <f t="shared" si="209"/>
        <v/>
      </c>
      <c r="BG160" s="63">
        <f t="shared" si="210"/>
        <v>0</v>
      </c>
      <c r="BH160" s="68" t="str">
        <f>IF(OR($E160="",$G160=""),"",IF(AND($E$3=6),'Marks Entry 6th'!AI159,IF(AND($E$3=7),'Marks Entry 7th'!AI159,"")))</f>
        <v/>
      </c>
      <c r="BI160" s="68" t="str">
        <f>IF(OR($E160="",$G160=""),"",IF(AND($E$3=6),'Marks Entry 6th'!AJ159,IF(AND($E$3=7),'Marks Entry 7th'!AJ159,"")))</f>
        <v/>
      </c>
      <c r="BJ160" s="66" t="str">
        <f t="shared" si="211"/>
        <v/>
      </c>
      <c r="BK160" s="63" t="str">
        <f t="shared" si="212"/>
        <v/>
      </c>
      <c r="BL160" s="109">
        <f t="shared" si="213"/>
        <v>0</v>
      </c>
      <c r="BM160" s="109" t="str">
        <f t="shared" si="214"/>
        <v/>
      </c>
      <c r="BN160" s="109" t="str">
        <f t="shared" si="215"/>
        <v/>
      </c>
      <c r="BO160" s="109" t="str">
        <f t="shared" si="216"/>
        <v/>
      </c>
      <c r="BP160" s="109" t="str">
        <f t="shared" si="217"/>
        <v/>
      </c>
      <c r="BQ160" s="111" t="str">
        <f t="shared" si="218"/>
        <v/>
      </c>
      <c r="BR160" s="121" t="str">
        <f>IF(OR($E160="",$G160=""),"",IF(AND($E$3=6),'Marks Entry 6th'!AK159,IF(AND($E$3=7),'Marks Entry 7th'!AK159,"")))</f>
        <v/>
      </c>
      <c r="BS160" s="121" t="str">
        <f>IF(OR($E160="",$G160=""),"",IF(AND($E$3=6),'Marks Entry 6th'!AL159,IF(AND($E$3=7),'Marks Entry 7th'!AL159,"")))</f>
        <v/>
      </c>
      <c r="BT160" s="121" t="str">
        <f>IF(OR($E160="",$G160=""),"",IF(AND($E$3=6),'Marks Entry 6th'!AM159,IF(AND($E$3=7),'Marks Entry 7th'!AM159,"")))</f>
        <v/>
      </c>
      <c r="BU160" s="121" t="str">
        <f>IF(OR($E160="",$G160=""),"",IF(AND($E$3=6),'Marks Entry 6th'!AN159,IF(AND($E$3=7),'Marks Entry 7th'!AN159,"")))</f>
        <v/>
      </c>
      <c r="BV160" s="63" t="str">
        <f t="shared" si="219"/>
        <v/>
      </c>
      <c r="BW160" s="121" t="str">
        <f>IF(OR($E160="",$G160=""),"",IF(AND($E$3=6),'Marks Entry 6th'!AO159,IF(AND($E$3=7),'Marks Entry 7th'!AO159,"")))</f>
        <v/>
      </c>
      <c r="BX160" s="121" t="str">
        <f>IF(OR($E160="",$G160=""),"",IF(AND($E$3=6),'Marks Entry 6th'!AP159,IF(AND($E$3=7),'Marks Entry 7th'!AP159,"")))</f>
        <v/>
      </c>
      <c r="BY160" s="66" t="str">
        <f t="shared" si="220"/>
        <v/>
      </c>
      <c r="BZ160" s="63">
        <f t="shared" si="221"/>
        <v>0</v>
      </c>
      <c r="CA160" s="68" t="str">
        <f>IF(OR($E160="",$G160=""),"",IF(AND($E$3=6),'Marks Entry 6th'!AQ159,IF(AND($E$3=7),'Marks Entry 7th'!AQ159,"")))</f>
        <v/>
      </c>
      <c r="CB160" s="68" t="str">
        <f>IF(OR($E160="",$G160=""),"",IF(AND($E$3=6),'Marks Entry 6th'!AR159,IF(AND($E$3=7),'Marks Entry 7th'!AR159,"")))</f>
        <v/>
      </c>
      <c r="CC160" s="66" t="str">
        <f t="shared" si="222"/>
        <v/>
      </c>
      <c r="CD160" s="63" t="str">
        <f t="shared" si="223"/>
        <v/>
      </c>
      <c r="CE160" s="109">
        <f t="shared" si="224"/>
        <v>0</v>
      </c>
      <c r="CF160" s="109" t="str">
        <f t="shared" si="225"/>
        <v/>
      </c>
      <c r="CG160" s="109" t="str">
        <f t="shared" si="226"/>
        <v/>
      </c>
      <c r="CH160" s="109" t="str">
        <f t="shared" si="227"/>
        <v/>
      </c>
      <c r="CI160" s="109" t="str">
        <f t="shared" si="228"/>
        <v/>
      </c>
      <c r="CJ160" s="111" t="str">
        <f t="shared" si="229"/>
        <v/>
      </c>
      <c r="CK160" s="121" t="str">
        <f>IF(OR($E160="",$G160=""),"",IF(AND($E$3=6),'Marks Entry 6th'!AS159,IF(AND($E$3=7),'Marks Entry 7th'!AS159,"")))</f>
        <v/>
      </c>
      <c r="CL160" s="121" t="str">
        <f>IF(OR($E160="",$G160=""),"",IF(AND($E$3=6),'Marks Entry 6th'!AT159,IF(AND($E$3=7),'Marks Entry 7th'!AT159,"")))</f>
        <v/>
      </c>
      <c r="CM160" s="121" t="str">
        <f>IF(OR($E160="",$G160=""),"",IF(AND($E$3=6),'Marks Entry 6th'!AU159,IF(AND($E$3=7),'Marks Entry 7th'!AU159,"")))</f>
        <v/>
      </c>
      <c r="CN160" s="121" t="str">
        <f>IF(OR($E160="",$G160=""),"",IF(AND($E$3=6),'Marks Entry 6th'!AV159,IF(AND($E$3=7),'Marks Entry 7th'!AV159,"")))</f>
        <v/>
      </c>
      <c r="CO160" s="63" t="str">
        <f t="shared" si="230"/>
        <v/>
      </c>
      <c r="CP160" s="121" t="str">
        <f>IF(OR($E160="",$G160=""),"",IF(AND($E$3=6),'Marks Entry 6th'!AW159,IF(AND($E$3=7),'Marks Entry 7th'!AW159,"")))</f>
        <v/>
      </c>
      <c r="CQ160" s="121" t="str">
        <f>IF(OR($E160="",$G160=""),"",IF(AND($E$3=6),'Marks Entry 6th'!AX159,IF(AND($E$3=7),'Marks Entry 7th'!AX159,"")))</f>
        <v/>
      </c>
      <c r="CR160" s="66" t="str">
        <f t="shared" si="231"/>
        <v/>
      </c>
      <c r="CS160" s="63">
        <f t="shared" si="232"/>
        <v>0</v>
      </c>
      <c r="CT160" s="68" t="str">
        <f>IF(OR($E160="",$G160=""),"",IF(AND($E$3=6),'Marks Entry 6th'!AY159,IF(AND($E$3=7),'Marks Entry 7th'!AY159,"")))</f>
        <v/>
      </c>
      <c r="CU160" s="68" t="str">
        <f>IF(OR($E160="",$G160=""),"",IF(AND($E$3=6),'Marks Entry 6th'!AZ159,IF(AND($E$3=7),'Marks Entry 7th'!AZ159,"")))</f>
        <v/>
      </c>
      <c r="CV160" s="66" t="str">
        <f t="shared" si="233"/>
        <v/>
      </c>
      <c r="CW160" s="63" t="str">
        <f t="shared" si="234"/>
        <v/>
      </c>
      <c r="CX160" s="109">
        <f t="shared" si="235"/>
        <v>0</v>
      </c>
      <c r="CY160" s="109" t="str">
        <f t="shared" si="236"/>
        <v/>
      </c>
      <c r="CZ160" s="109" t="str">
        <f t="shared" si="237"/>
        <v/>
      </c>
      <c r="DA160" s="109" t="str">
        <f t="shared" si="238"/>
        <v/>
      </c>
      <c r="DB160" s="109" t="str">
        <f t="shared" si="239"/>
        <v/>
      </c>
      <c r="DC160" s="111" t="str">
        <f t="shared" si="240"/>
        <v/>
      </c>
      <c r="DD160" s="121" t="str">
        <f>IF(OR($E160="",$G160=""),"",IF(AND($E$3=6),'Marks Entry 6th'!BA159,IF(AND($E$3=7),'Marks Entry 7th'!BA159,"")))</f>
        <v/>
      </c>
      <c r="DE160" s="121" t="str">
        <f>IF(OR($E160="",$G160=""),"",IF(AND($E$3=6),'Marks Entry 6th'!BB159,IF(AND($E$3=7),'Marks Entry 7th'!BB159,"")))</f>
        <v/>
      </c>
      <c r="DF160" s="121" t="str">
        <f>IF(OR($E160="",$G160=""),"",IF(AND($E$3=6),'Marks Entry 6th'!BC159,IF(AND($E$3=7),'Marks Entry 7th'!BC159,"")))</f>
        <v/>
      </c>
      <c r="DG160" s="121" t="str">
        <f>IF(OR($E160="",$G160=""),"",IF(AND($E$3=6),'Marks Entry 6th'!BD159,IF(AND($E$3=7),'Marks Entry 7th'!BD159,"")))</f>
        <v/>
      </c>
      <c r="DH160" s="63" t="str">
        <f t="shared" si="241"/>
        <v/>
      </c>
      <c r="DI160" s="121" t="str">
        <f>IF(OR($E160="",$G160=""),"",IF(AND($E$3=6),'Marks Entry 6th'!BE159,IF(AND($E$3=7),'Marks Entry 7th'!BE159,"")))</f>
        <v/>
      </c>
      <c r="DJ160" s="121" t="str">
        <f>IF(OR($E160="",$G160=""),"",IF(AND($E$3=6),'Marks Entry 6th'!BF159,IF(AND($E$3=7),'Marks Entry 7th'!BF159,"")))</f>
        <v/>
      </c>
      <c r="DK160" s="66" t="str">
        <f t="shared" si="242"/>
        <v/>
      </c>
      <c r="DL160" s="63">
        <f t="shared" si="243"/>
        <v>0</v>
      </c>
      <c r="DM160" s="68" t="str">
        <f>IF(OR($E160="",$G160=""),"",IF(AND($E$3=6),'Marks Entry 6th'!BG159,IF(AND($E$3=7),'Marks Entry 7th'!BG159,"")))</f>
        <v/>
      </c>
      <c r="DN160" s="68" t="str">
        <f>IF(OR($E160="",$G160=""),"",IF(AND($E$3=6),'Marks Entry 6th'!BH159,IF(AND($E$3=7),'Marks Entry 7th'!BH159,"")))</f>
        <v/>
      </c>
      <c r="DO160" s="66" t="str">
        <f t="shared" si="244"/>
        <v/>
      </c>
      <c r="DP160" s="63" t="str">
        <f t="shared" si="245"/>
        <v/>
      </c>
      <c r="DQ160" s="109">
        <f t="shared" si="246"/>
        <v>0</v>
      </c>
      <c r="DR160" s="109" t="str">
        <f t="shared" si="247"/>
        <v/>
      </c>
      <c r="DS160" s="109" t="str">
        <f t="shared" si="248"/>
        <v/>
      </c>
      <c r="DT160" s="109" t="str">
        <f t="shared" si="249"/>
        <v/>
      </c>
      <c r="DU160" s="109" t="str">
        <f t="shared" si="250"/>
        <v/>
      </c>
      <c r="DV160" s="111" t="str">
        <f t="shared" si="251"/>
        <v/>
      </c>
      <c r="DW160" s="53" t="str">
        <f>IF(OR($E160="",$G160=""),"",IF(AND($E$3=6),'Marks Entry 6th'!BI159,IF(AND($E$3=7),'Marks Entry 7th'!BI159,"")))</f>
        <v/>
      </c>
      <c r="DX160" s="53" t="str">
        <f>IF(OR($E160="",$G160=""),"",IF(AND($E$3=6),'Marks Entry 6th'!BJ159,IF(AND($E$3=7),'Marks Entry 7th'!BJ159,"")))</f>
        <v/>
      </c>
      <c r="DY160" s="53" t="str">
        <f>IF(OR($E160="",$G160=""),"",IF(AND($E$3=6),'Marks Entry 6th'!BK159,IF(AND($E$3=7),'Marks Entry 7th'!BK159,"")))</f>
        <v/>
      </c>
      <c r="DZ160" s="53" t="str">
        <f>IF(OR($E160="",$G160=""),"",IF(AND($E$3=6),'Marks Entry 6th'!BL159,IF(AND($E$3=7),'Marks Entry 7th'!BL159,"")))</f>
        <v/>
      </c>
      <c r="EA160" s="53" t="str">
        <f>IF(OR($E160="",$G160=""),"",IF(AND($E$3=6),'Marks Entry 6th'!BM159,IF(AND($E$3=7),'Marks Entry 7th'!BM159,"")))</f>
        <v/>
      </c>
      <c r="EB160" s="122" t="str">
        <f t="shared" si="252"/>
        <v/>
      </c>
      <c r="EC160" s="123">
        <f t="shared" si="253"/>
        <v>0</v>
      </c>
      <c r="ED160" s="123" t="str">
        <f t="shared" si="254"/>
        <v/>
      </c>
      <c r="EE160" s="123" t="str">
        <f t="shared" si="255"/>
        <v/>
      </c>
      <c r="EF160" s="110" t="str">
        <f t="shared" si="256"/>
        <v/>
      </c>
      <c r="EG160" s="53" t="str">
        <f>IF(OR($E160="",$G160=""),"",IF(AND($E$3=6),'Marks Entry 6th'!BN159,IF(AND($E$3=7),'Marks Entry 7th'!BN159,"")))</f>
        <v/>
      </c>
      <c r="EH160" s="53" t="str">
        <f>IF(OR($E160="",$G160=""),"",IF(AND($E$3=6),'Marks Entry 6th'!BO159,IF(AND($E$3=7),'Marks Entry 7th'!BO159,"")))</f>
        <v/>
      </c>
      <c r="EI160" s="53" t="str">
        <f>IF(OR($E160="",$G160=""),"",IF(AND($E$3=6),'Marks Entry 6th'!BP159,IF(AND($E$3=7),'Marks Entry 7th'!BP159,"")))</f>
        <v/>
      </c>
      <c r="EJ160" s="53" t="str">
        <f>IF(OR($E160="",$G160=""),"",IF(AND($E$3=6),'Marks Entry 6th'!BQ159,IF(AND($E$3=7),'Marks Entry 7th'!BQ159,"")))</f>
        <v/>
      </c>
      <c r="EK160" s="53" t="str">
        <f>IF(OR($E160="",$G160=""),"",IF(AND($E$3=6),'Marks Entry 6th'!BR159,IF(AND($E$3=7),'Marks Entry 7th'!BR159,"")))</f>
        <v/>
      </c>
      <c r="EL160" s="122" t="str">
        <f t="shared" si="257"/>
        <v/>
      </c>
      <c r="EM160" s="123">
        <f t="shared" si="258"/>
        <v>0</v>
      </c>
      <c r="EN160" s="123" t="str">
        <f t="shared" si="259"/>
        <v/>
      </c>
      <c r="EO160" s="123" t="str">
        <f t="shared" si="260"/>
        <v/>
      </c>
      <c r="EP160" s="110" t="str">
        <f t="shared" si="261"/>
        <v/>
      </c>
      <c r="EQ160" s="53" t="str">
        <f>IF(OR($E160="",$G160=""),"",IF(AND($E$3=6),'Marks Entry 6th'!BS159,IF(AND($E$3=7),'Marks Entry 7th'!BS159,"")))</f>
        <v/>
      </c>
      <c r="ER160" s="53" t="str">
        <f>IF(OR($E160="",$G160=""),"",IF(AND($E$3=6),'Marks Entry 6th'!BT159,IF(AND($E$3=7),'Marks Entry 7th'!BT159,"")))</f>
        <v/>
      </c>
      <c r="ES160" s="53" t="str">
        <f>IF(OR($E160="",$G160=""),"",IF(AND($E$3=6),'Marks Entry 6th'!BU159,IF(AND($E$3=7),'Marks Entry 7th'!BU159,"")))</f>
        <v/>
      </c>
      <c r="ET160" s="53" t="str">
        <f>IF(OR($E160="",$G160=""),"",IF(AND($E$3=6),'Marks Entry 6th'!BV159,IF(AND($E$3=7),'Marks Entry 7th'!BV159,"")))</f>
        <v/>
      </c>
      <c r="EU160" s="53" t="str">
        <f>IF(OR($E160="",$G160=""),"",IF(AND($E$3=6),'Marks Entry 6th'!BW159,IF(AND($E$3=7),'Marks Entry 7th'!BW159,"")))</f>
        <v/>
      </c>
      <c r="EV160" s="122" t="str">
        <f t="shared" si="262"/>
        <v/>
      </c>
      <c r="EW160" s="123">
        <f t="shared" si="263"/>
        <v>0</v>
      </c>
      <c r="EX160" s="123" t="str">
        <f t="shared" si="264"/>
        <v/>
      </c>
      <c r="EY160" s="123" t="str">
        <f t="shared" si="265"/>
        <v/>
      </c>
      <c r="EZ160" s="110" t="str">
        <f t="shared" si="266"/>
        <v/>
      </c>
      <c r="FA160" s="373" t="str">
        <f>IF(OR($E160="",$G160=""),"",IF(AND('Marks Entry 6th'!BX159="",'Marks Entry 7th'!BX159=""),"",IF(AND($E$3=6),'Marks Entry 6th'!BX159,IF(AND($E$3=7),'Marks Entry 7th'!BX159,""))))</f>
        <v/>
      </c>
      <c r="FB160" s="373" t="str">
        <f>IF(OR($E160="",$G160=""),"",IF(AND('Marks Entry 6th'!BY159="",'Marks Entry 7th'!BY159=""),"",IF(AND($E$3=6),'Marks Entry 6th'!BY159,IF(AND($E$3=7),'Marks Entry 7th'!BY159,""))))</f>
        <v/>
      </c>
      <c r="FC160" s="374" t="str">
        <f t="shared" si="267"/>
        <v/>
      </c>
      <c r="FD160" s="110" t="str">
        <f t="shared" si="268"/>
        <v/>
      </c>
      <c r="FE160" s="373" t="str">
        <f>IF(OR($E160="",$G160=""),"",IF(AND('Marks Entry 6th'!BZ159="",'Marks Entry 7th'!BZ159=""),"",IF(AND($E$3=6),'Marks Entry 6th'!BZ159,IF(AND($E$3=7),'Marks Entry 7th'!BZ159,""))))</f>
        <v/>
      </c>
      <c r="FF160" s="373" t="str">
        <f>IF(OR($E160="",$G160=""),"",IF(AND('Marks Entry 6th'!CA159="",'Marks Entry 7th'!CA159=""),"",IF(AND($E$3=6),'Marks Entry 6th'!CA159,IF(AND($E$3=7),'Marks Entry 7th'!CA159,""))))</f>
        <v/>
      </c>
      <c r="FG160" s="374" t="str">
        <f t="shared" si="269"/>
        <v/>
      </c>
      <c r="FH160" s="110" t="str">
        <f t="shared" si="270"/>
        <v/>
      </c>
      <c r="FI160" s="79" t="str">
        <f t="shared" si="271"/>
        <v/>
      </c>
      <c r="FJ160" s="335" t="str">
        <f t="shared" si="272"/>
        <v/>
      </c>
      <c r="FK160" s="85" t="str">
        <f t="shared" si="273"/>
        <v/>
      </c>
      <c r="FL160" s="226" t="str">
        <f t="shared" si="274"/>
        <v/>
      </c>
      <c r="FM160" s="86" t="str">
        <f t="shared" si="275"/>
        <v/>
      </c>
      <c r="FN160" s="334" t="str">
        <f>IFERROR(IF(B160="NSO","NSO",IF(OR(D160="",G160="",F160=""),"",IF(AND(FJ160&gt;=36,'Master sheet'!$D$11="Hindi"),"कक्षा क्रमोन्नत",IF(AND(FJ160&gt;=36,'Master sheet'!$D$11="English"),"Promoted",IF(AND(FJ160&lt;36,'Master sheet'!$D$11="Hindi"),"पुनः परीक्षा","Re-Exam"))))),"")</f>
        <v/>
      </c>
      <c r="FO160" s="54" t="str">
        <f>IF(OR($E160="",$G160=""),"",IF(AND($E$3=6,'Marks Entry 6th'!CB159=""),"",IF(AND($E$3=7,'Marks Entry 7th'!CB159=""),"",IF(AND($E$3=6),'Marks Entry 6th'!CB159,IF(AND($E$3=7),'Marks Entry 7th'!CB159,"")))))</f>
        <v/>
      </c>
      <c r="FP160" s="54" t="str">
        <f>IF(OR($E160="",$G160=""),"",IF(AND($E$3=6,'Marks Entry 6th'!CC159=""),"",IF(AND($E$3=7,'Marks Entry 7th'!CC159=""),"",IF(AND($E$3=6),'Marks Entry 6th'!CC159,IF(AND($E$3=7),'Marks Entry 7th'!CC159,"")))))</f>
        <v/>
      </c>
      <c r="FQ160" s="55"/>
      <c r="FY160" s="57">
        <f>IF(AND($E$3=6),'Marks Entry 6th'!I159,IF(AND($E$3=7),'Marks Entry 7th'!I159,""))</f>
        <v>0</v>
      </c>
      <c r="FZ160" s="57">
        <f t="shared" si="276"/>
        <v>0</v>
      </c>
    </row>
    <row r="161" spans="1:182" ht="18.95" customHeight="1">
      <c r="A161" s="69">
        <v>154</v>
      </c>
      <c r="B161" s="69" t="str">
        <f>IF(OR(FY161=0,FY161=""),"",IF(AND($E$3=6),'Marks Entry 6th'!I160,IF(AND($E$3=7),'Marks Entry 7th'!I160,"")))</f>
        <v/>
      </c>
      <c r="C161" s="70" t="str">
        <f>IF(OR(B161=0,B161=""),"",IF(AND($E$3=6,'Marks Entry 6th'!B160=""),"",IF(AND($E$3=7,'Marks Entry 7th'!B160=""),"",IF(AND($E$3=6,'Marks Entry 6th'!B160),'Marks Entry 6th'!B160,IF(AND($E$3=7),'Marks Entry 7th'!B160,"")))))</f>
        <v/>
      </c>
      <c r="D161" s="70" t="str">
        <f>IF(OR(B161=0,B161=""),"",IF(AND($E$3=6,'Marks Entry 6th'!C160=""),"",IF(AND($E$3=7,'Marks Entry 7th'!C160=""),"",IF(AND($E$3=6),'Marks Entry 6th'!C160,IF(AND($E$3=7),'Marks Entry 7th'!C160,"")))))</f>
        <v/>
      </c>
      <c r="E161" s="307" t="str">
        <f>IF(OR(B161=0,B161=""),"",IF(AND($E$3=6,'Marks Entry 6th'!E160=""),"",IF(AND($E$3=7,'Marks Entry 7th'!E160=""),"",IF(AND($E$3=6),'Marks Entry 6th'!E160,IF(AND($E$3=7),'Marks Entry 7th'!E160,"")))))</f>
        <v/>
      </c>
      <c r="F161" s="70" t="str">
        <f>IF(OR(B161=0,B161=""),"",IF(AND($E$3=6,'Marks Entry 6th'!D160=""),"",IF(AND($E$3=7,'Marks Entry 7th'!D160=""),"",IF(AND($E$3=6),'Marks Entry 6th'!D160,IF(AND($E$3=7),'Marks Entry 7th'!D160,"")))))</f>
        <v/>
      </c>
      <c r="G161" s="306" t="str">
        <f>IF(OR(B161=0,B161=""),"",IF(AND($E$3=6,'Marks Entry 6th'!F160=""),"",IF(AND($E$3=7,'Marks Entry 7th'!F160=""),"",IF(AND($E$3=6),UPPER('Marks Entry 6th'!F160),IF(AND($E$3=7),UPPER('Marks Entry 7th'!F160),"")))))</f>
        <v/>
      </c>
      <c r="H161" s="306" t="str">
        <f>IF(OR(B161=0,B161=""),"",IF(AND($E$3=6,'Marks Entry 6th'!G160=""),"",IF(AND($E$3=7,'Marks Entry 7th'!G160=""),"",IF(AND($E$3=6),UPPER('Marks Entry 6th'!G160),IF(AND($E$3=7),UPPER('Marks Entry 7th'!G160),"")))))</f>
        <v/>
      </c>
      <c r="I161" s="306" t="str">
        <f>IF(OR(B161=0,B161=""),"",IF(AND($E$3=6,'Marks Entry 6th'!H160=""),"",IF(AND($E$3=7,'Marks Entry 7th'!H160=""),"",IF(AND($E$3=6),UPPER('Marks Entry 6th'!H160),IF(AND($E$3=7),UPPER('Marks Entry 7th'!H160),"")))))</f>
        <v/>
      </c>
      <c r="J161" s="65" t="str">
        <f>IF(OR(B161=0,B161=""),"",IF(AND($E$3=6,'Marks Entry 6th'!J160=""),"",IF(AND($E$3=7,'Marks Entry 7th'!J160=""),"",IF(AND($E$3=6),'Marks Entry 6th'!J160,IF(AND($E$3=7),'Marks Entry 7th'!J160,"")))))</f>
        <v/>
      </c>
      <c r="K161" s="65" t="str">
        <f>IF(OR(B161=0,B161=""),"",IF(AND($E$3=6,'Marks Entry 6th'!K160=""),"",IF(AND($E$3=7,'Marks Entry 7th'!K160=""),"",IF(AND($E$3=6),'Marks Entry 6th'!K160,IF(AND($E$3=7),'Marks Entry 7th'!K160,"")))))</f>
        <v/>
      </c>
      <c r="L161" s="121" t="str">
        <f>IF(OR($E161="",$G161=""),"",IF(AND($E$3=6),'Marks Entry 6th'!L160,IF(AND($E$3=7),'Marks Entry 7th'!L160,"")))</f>
        <v/>
      </c>
      <c r="M161" s="121" t="str">
        <f>IF(OR($E161="",$G161=""),"",IF(AND($E$3=6),'Marks Entry 6th'!M160,IF(AND($E$3=7),'Marks Entry 7th'!M160,"")))</f>
        <v/>
      </c>
      <c r="N161" s="121" t="str">
        <f>IF(OR($E161="",$G161=""),"",IF(AND($E$3=6),'Marks Entry 6th'!N160,IF(AND($E$3=7),'Marks Entry 7th'!N160,"")))</f>
        <v/>
      </c>
      <c r="O161" s="121" t="str">
        <f>IF(OR($E161="",$G161=""),"",IF(AND($E$3=6),'Marks Entry 6th'!O160,IF(AND($E$3=7),'Marks Entry 7th'!O160,"")))</f>
        <v/>
      </c>
      <c r="P161" s="63" t="str">
        <f t="shared" si="186"/>
        <v/>
      </c>
      <c r="Q161" s="121" t="str">
        <f>IF(OR($E161="",$G161=""),"",IF(AND($E$3=6),'Marks Entry 6th'!P160,IF(AND($E$3=7),'Marks Entry 7th'!P160,"")))</f>
        <v/>
      </c>
      <c r="R161" s="121" t="str">
        <f>IF(OR($E161="",$G161=""),"",IF(AND($E$3=6),'Marks Entry 6th'!Q160,IF(AND($E$3=7),'Marks Entry 7th'!Q160,"")))</f>
        <v/>
      </c>
      <c r="S161" s="66" t="str">
        <f t="shared" si="187"/>
        <v/>
      </c>
      <c r="T161" s="63">
        <f t="shared" si="188"/>
        <v>0</v>
      </c>
      <c r="U161" s="68" t="str">
        <f>IF(OR($E161="",$G161=""),"",IF(AND($E$3=6),'Marks Entry 6th'!R160,IF(AND($E$3=7),'Marks Entry 7th'!R160,"")))</f>
        <v/>
      </c>
      <c r="V161" s="68" t="str">
        <f>IF(OR($E161="",$G161=""),"",IF(AND($E$3=6),'Marks Entry 6th'!S160,IF(AND($E$3=7),'Marks Entry 7th'!S160,"")))</f>
        <v/>
      </c>
      <c r="W161" s="67" t="str">
        <f t="shared" si="189"/>
        <v/>
      </c>
      <c r="X161" s="63" t="str">
        <f t="shared" si="190"/>
        <v/>
      </c>
      <c r="Y161" s="109">
        <f t="shared" si="191"/>
        <v>0</v>
      </c>
      <c r="Z161" s="109" t="str">
        <f t="shared" si="192"/>
        <v/>
      </c>
      <c r="AA161" s="109" t="str">
        <f t="shared" si="193"/>
        <v/>
      </c>
      <c r="AB161" s="109" t="str">
        <f t="shared" si="194"/>
        <v/>
      </c>
      <c r="AC161" s="109" t="str">
        <f t="shared" si="195"/>
        <v/>
      </c>
      <c r="AD161" s="111" t="str">
        <f t="shared" si="196"/>
        <v/>
      </c>
      <c r="AE161" s="121" t="str">
        <f>IF(OR($E161="",$G161=""),"",IF(AND($E$3=6),'Marks Entry 6th'!T160,IF(AND($E$3=7),'Marks Entry 7th'!T160,"")))</f>
        <v/>
      </c>
      <c r="AF161" s="121" t="str">
        <f>IF(OR($E161="",$G161=""),"",IF(AND($E$3=6),'Marks Entry 6th'!U160,IF(AND($E$3=7),'Marks Entry 7th'!U160,"")))</f>
        <v/>
      </c>
      <c r="AG161" s="121" t="str">
        <f>IF(OR($E161="",$G161=""),"",IF(AND($E$3=6),'Marks Entry 6th'!V160,IF(AND($E$3=7),'Marks Entry 7th'!V160,"")))</f>
        <v/>
      </c>
      <c r="AH161" s="121" t="str">
        <f>IF(OR($E161="",$G161=""),"",IF(AND($E$3=6),'Marks Entry 6th'!W160,IF(AND($E$3=7),'Marks Entry 7th'!W160,"")))</f>
        <v/>
      </c>
      <c r="AI161" s="63" t="str">
        <f t="shared" si="197"/>
        <v/>
      </c>
      <c r="AJ161" s="121" t="str">
        <f>IF(OR($E161="",$G161=""),"",IF(AND($E$3=6),'Marks Entry 6th'!X160,IF(AND($E$3=7),'Marks Entry 7th'!X160,"")))</f>
        <v/>
      </c>
      <c r="AK161" s="121" t="str">
        <f>IF(OR($E161="",$G161=""),"",IF(AND($E$3=6),'Marks Entry 6th'!Y160,IF(AND($E$3=7),'Marks Entry 7th'!Y160,"")))</f>
        <v/>
      </c>
      <c r="AL161" s="66" t="str">
        <f t="shared" si="198"/>
        <v/>
      </c>
      <c r="AM161" s="63">
        <f t="shared" si="199"/>
        <v>0</v>
      </c>
      <c r="AN161" s="68" t="str">
        <f>IF(OR($E161="",$G161=""),"",IF(AND($E$3=6),'Marks Entry 6th'!Z160,IF(AND($E$3=7),'Marks Entry 7th'!Z160,"")))</f>
        <v/>
      </c>
      <c r="AO161" s="68" t="str">
        <f>IF(OR($E161="",$G161=""),"",IF(AND($E$3=6),'Marks Entry 6th'!AA160,IF(AND($E$3=7),'Marks Entry 7th'!AA160,"")))</f>
        <v/>
      </c>
      <c r="AP161" s="66" t="str">
        <f t="shared" si="200"/>
        <v/>
      </c>
      <c r="AQ161" s="63" t="str">
        <f t="shared" si="201"/>
        <v/>
      </c>
      <c r="AR161" s="109">
        <f t="shared" si="202"/>
        <v>0</v>
      </c>
      <c r="AS161" s="109" t="str">
        <f t="shared" si="203"/>
        <v/>
      </c>
      <c r="AT161" s="109" t="str">
        <f t="shared" si="204"/>
        <v/>
      </c>
      <c r="AU161" s="109" t="str">
        <f t="shared" si="205"/>
        <v/>
      </c>
      <c r="AV161" s="109" t="str">
        <f t="shared" si="206"/>
        <v/>
      </c>
      <c r="AW161" s="111" t="str">
        <f t="shared" si="207"/>
        <v/>
      </c>
      <c r="AX161" s="314" t="str">
        <f>IF(OR($E161="",$G161=""),"",IF(AND($E$3=6),'Marks Entry 6th'!AB160,IF(AND($E$3=7),'Marks Entry 7th'!AB160,"")))</f>
        <v/>
      </c>
      <c r="AY161" s="121" t="str">
        <f>IF(OR($E161="",$G161=""),"",IF(AND($E$3=6),'Marks Entry 6th'!AC160,IF(AND($E$3=7),'Marks Entry 7th'!AC160,"")))</f>
        <v/>
      </c>
      <c r="AZ161" s="121" t="str">
        <f>IF(OR($E161="",$G161=""),"",IF(AND($E$3=6),'Marks Entry 6th'!AD160,IF(AND($E$3=7),'Marks Entry 7th'!AD160,"")))</f>
        <v/>
      </c>
      <c r="BA161" s="121" t="str">
        <f>IF(OR($E161="",$G161=""),"",IF(AND($E$3=6),'Marks Entry 6th'!AE160,IF(AND($E$3=7),'Marks Entry 7th'!AE160,"")))</f>
        <v/>
      </c>
      <c r="BB161" s="121" t="str">
        <f>IF(OR($E161="",$G161=""),"",IF(AND($E$3=6),'Marks Entry 6th'!AF160,IF(AND($E$3=7),'Marks Entry 7th'!AF160,"")))</f>
        <v/>
      </c>
      <c r="BC161" s="63" t="str">
        <f t="shared" si="208"/>
        <v/>
      </c>
      <c r="BD161" s="121" t="str">
        <f>IF(OR($E161="",$G161=""),"",IF(AND($E$3=6),'Marks Entry 6th'!AG160,IF(AND($E$3=7),'Marks Entry 7th'!AG160,"")))</f>
        <v/>
      </c>
      <c r="BE161" s="121" t="str">
        <f>IF(OR($E161="",$G161=""),"",IF(AND($E$3=6),'Marks Entry 6th'!AH160,IF(AND($E$3=7),'Marks Entry 7th'!AH160,"")))</f>
        <v/>
      </c>
      <c r="BF161" s="66" t="str">
        <f t="shared" si="209"/>
        <v/>
      </c>
      <c r="BG161" s="63">
        <f t="shared" si="210"/>
        <v>0</v>
      </c>
      <c r="BH161" s="68" t="str">
        <f>IF(OR($E161="",$G161=""),"",IF(AND($E$3=6),'Marks Entry 6th'!AI160,IF(AND($E$3=7),'Marks Entry 7th'!AI160,"")))</f>
        <v/>
      </c>
      <c r="BI161" s="68" t="str">
        <f>IF(OR($E161="",$G161=""),"",IF(AND($E$3=6),'Marks Entry 6th'!AJ160,IF(AND($E$3=7),'Marks Entry 7th'!AJ160,"")))</f>
        <v/>
      </c>
      <c r="BJ161" s="66" t="str">
        <f t="shared" si="211"/>
        <v/>
      </c>
      <c r="BK161" s="63" t="str">
        <f t="shared" si="212"/>
        <v/>
      </c>
      <c r="BL161" s="109">
        <f t="shared" si="213"/>
        <v>0</v>
      </c>
      <c r="BM161" s="109" t="str">
        <f t="shared" si="214"/>
        <v/>
      </c>
      <c r="BN161" s="109" t="str">
        <f t="shared" si="215"/>
        <v/>
      </c>
      <c r="BO161" s="109" t="str">
        <f t="shared" si="216"/>
        <v/>
      </c>
      <c r="BP161" s="109" t="str">
        <f t="shared" si="217"/>
        <v/>
      </c>
      <c r="BQ161" s="111" t="str">
        <f t="shared" si="218"/>
        <v/>
      </c>
      <c r="BR161" s="121" t="str">
        <f>IF(OR($E161="",$G161=""),"",IF(AND($E$3=6),'Marks Entry 6th'!AK160,IF(AND($E$3=7),'Marks Entry 7th'!AK160,"")))</f>
        <v/>
      </c>
      <c r="BS161" s="121" t="str">
        <f>IF(OR($E161="",$G161=""),"",IF(AND($E$3=6),'Marks Entry 6th'!AL160,IF(AND($E$3=7),'Marks Entry 7th'!AL160,"")))</f>
        <v/>
      </c>
      <c r="BT161" s="121" t="str">
        <f>IF(OR($E161="",$G161=""),"",IF(AND($E$3=6),'Marks Entry 6th'!AM160,IF(AND($E$3=7),'Marks Entry 7th'!AM160,"")))</f>
        <v/>
      </c>
      <c r="BU161" s="121" t="str">
        <f>IF(OR($E161="",$G161=""),"",IF(AND($E$3=6),'Marks Entry 6th'!AN160,IF(AND($E$3=7),'Marks Entry 7th'!AN160,"")))</f>
        <v/>
      </c>
      <c r="BV161" s="63" t="str">
        <f t="shared" si="219"/>
        <v/>
      </c>
      <c r="BW161" s="121" t="str">
        <f>IF(OR($E161="",$G161=""),"",IF(AND($E$3=6),'Marks Entry 6th'!AO160,IF(AND($E$3=7),'Marks Entry 7th'!AO160,"")))</f>
        <v/>
      </c>
      <c r="BX161" s="121" t="str">
        <f>IF(OR($E161="",$G161=""),"",IF(AND($E$3=6),'Marks Entry 6th'!AP160,IF(AND($E$3=7),'Marks Entry 7th'!AP160,"")))</f>
        <v/>
      </c>
      <c r="BY161" s="66" t="str">
        <f t="shared" si="220"/>
        <v/>
      </c>
      <c r="BZ161" s="63">
        <f t="shared" si="221"/>
        <v>0</v>
      </c>
      <c r="CA161" s="68" t="str">
        <f>IF(OR($E161="",$G161=""),"",IF(AND($E$3=6),'Marks Entry 6th'!AQ160,IF(AND($E$3=7),'Marks Entry 7th'!AQ160,"")))</f>
        <v/>
      </c>
      <c r="CB161" s="68" t="str">
        <f>IF(OR($E161="",$G161=""),"",IF(AND($E$3=6),'Marks Entry 6th'!AR160,IF(AND($E$3=7),'Marks Entry 7th'!AR160,"")))</f>
        <v/>
      </c>
      <c r="CC161" s="66" t="str">
        <f t="shared" si="222"/>
        <v/>
      </c>
      <c r="CD161" s="63" t="str">
        <f t="shared" si="223"/>
        <v/>
      </c>
      <c r="CE161" s="109">
        <f t="shared" si="224"/>
        <v>0</v>
      </c>
      <c r="CF161" s="109" t="str">
        <f t="shared" si="225"/>
        <v/>
      </c>
      <c r="CG161" s="109" t="str">
        <f t="shared" si="226"/>
        <v/>
      </c>
      <c r="CH161" s="109" t="str">
        <f t="shared" si="227"/>
        <v/>
      </c>
      <c r="CI161" s="109" t="str">
        <f t="shared" si="228"/>
        <v/>
      </c>
      <c r="CJ161" s="111" t="str">
        <f t="shared" si="229"/>
        <v/>
      </c>
      <c r="CK161" s="121" t="str">
        <f>IF(OR($E161="",$G161=""),"",IF(AND($E$3=6),'Marks Entry 6th'!AS160,IF(AND($E$3=7),'Marks Entry 7th'!AS160,"")))</f>
        <v/>
      </c>
      <c r="CL161" s="121" t="str">
        <f>IF(OR($E161="",$G161=""),"",IF(AND($E$3=6),'Marks Entry 6th'!AT160,IF(AND($E$3=7),'Marks Entry 7th'!AT160,"")))</f>
        <v/>
      </c>
      <c r="CM161" s="121" t="str">
        <f>IF(OR($E161="",$G161=""),"",IF(AND($E$3=6),'Marks Entry 6th'!AU160,IF(AND($E$3=7),'Marks Entry 7th'!AU160,"")))</f>
        <v/>
      </c>
      <c r="CN161" s="121" t="str">
        <f>IF(OR($E161="",$G161=""),"",IF(AND($E$3=6),'Marks Entry 6th'!AV160,IF(AND($E$3=7),'Marks Entry 7th'!AV160,"")))</f>
        <v/>
      </c>
      <c r="CO161" s="63" t="str">
        <f t="shared" si="230"/>
        <v/>
      </c>
      <c r="CP161" s="121" t="str">
        <f>IF(OR($E161="",$G161=""),"",IF(AND($E$3=6),'Marks Entry 6th'!AW160,IF(AND($E$3=7),'Marks Entry 7th'!AW160,"")))</f>
        <v/>
      </c>
      <c r="CQ161" s="121" t="str">
        <f>IF(OR($E161="",$G161=""),"",IF(AND($E$3=6),'Marks Entry 6th'!AX160,IF(AND($E$3=7),'Marks Entry 7th'!AX160,"")))</f>
        <v/>
      </c>
      <c r="CR161" s="66" t="str">
        <f t="shared" si="231"/>
        <v/>
      </c>
      <c r="CS161" s="63">
        <f t="shared" si="232"/>
        <v>0</v>
      </c>
      <c r="CT161" s="68" t="str">
        <f>IF(OR($E161="",$G161=""),"",IF(AND($E$3=6),'Marks Entry 6th'!AY160,IF(AND($E$3=7),'Marks Entry 7th'!AY160,"")))</f>
        <v/>
      </c>
      <c r="CU161" s="68" t="str">
        <f>IF(OR($E161="",$G161=""),"",IF(AND($E$3=6),'Marks Entry 6th'!AZ160,IF(AND($E$3=7),'Marks Entry 7th'!AZ160,"")))</f>
        <v/>
      </c>
      <c r="CV161" s="66" t="str">
        <f t="shared" si="233"/>
        <v/>
      </c>
      <c r="CW161" s="63" t="str">
        <f t="shared" si="234"/>
        <v/>
      </c>
      <c r="CX161" s="109">
        <f t="shared" si="235"/>
        <v>0</v>
      </c>
      <c r="CY161" s="109" t="str">
        <f t="shared" si="236"/>
        <v/>
      </c>
      <c r="CZ161" s="109" t="str">
        <f t="shared" si="237"/>
        <v/>
      </c>
      <c r="DA161" s="109" t="str">
        <f t="shared" si="238"/>
        <v/>
      </c>
      <c r="DB161" s="109" t="str">
        <f t="shared" si="239"/>
        <v/>
      </c>
      <c r="DC161" s="111" t="str">
        <f t="shared" si="240"/>
        <v/>
      </c>
      <c r="DD161" s="121" t="str">
        <f>IF(OR($E161="",$G161=""),"",IF(AND($E$3=6),'Marks Entry 6th'!BA160,IF(AND($E$3=7),'Marks Entry 7th'!BA160,"")))</f>
        <v/>
      </c>
      <c r="DE161" s="121" t="str">
        <f>IF(OR($E161="",$G161=""),"",IF(AND($E$3=6),'Marks Entry 6th'!BB160,IF(AND($E$3=7),'Marks Entry 7th'!BB160,"")))</f>
        <v/>
      </c>
      <c r="DF161" s="121" t="str">
        <f>IF(OR($E161="",$G161=""),"",IF(AND($E$3=6),'Marks Entry 6th'!BC160,IF(AND($E$3=7),'Marks Entry 7th'!BC160,"")))</f>
        <v/>
      </c>
      <c r="DG161" s="121" t="str">
        <f>IF(OR($E161="",$G161=""),"",IF(AND($E$3=6),'Marks Entry 6th'!BD160,IF(AND($E$3=7),'Marks Entry 7th'!BD160,"")))</f>
        <v/>
      </c>
      <c r="DH161" s="63" t="str">
        <f t="shared" si="241"/>
        <v/>
      </c>
      <c r="DI161" s="121" t="str">
        <f>IF(OR($E161="",$G161=""),"",IF(AND($E$3=6),'Marks Entry 6th'!BE160,IF(AND($E$3=7),'Marks Entry 7th'!BE160,"")))</f>
        <v/>
      </c>
      <c r="DJ161" s="121" t="str">
        <f>IF(OR($E161="",$G161=""),"",IF(AND($E$3=6),'Marks Entry 6th'!BF160,IF(AND($E$3=7),'Marks Entry 7th'!BF160,"")))</f>
        <v/>
      </c>
      <c r="DK161" s="66" t="str">
        <f t="shared" si="242"/>
        <v/>
      </c>
      <c r="DL161" s="63">
        <f t="shared" si="243"/>
        <v>0</v>
      </c>
      <c r="DM161" s="68" t="str">
        <f>IF(OR($E161="",$G161=""),"",IF(AND($E$3=6),'Marks Entry 6th'!BG160,IF(AND($E$3=7),'Marks Entry 7th'!BG160,"")))</f>
        <v/>
      </c>
      <c r="DN161" s="68" t="str">
        <f>IF(OR($E161="",$G161=""),"",IF(AND($E$3=6),'Marks Entry 6th'!BH160,IF(AND($E$3=7),'Marks Entry 7th'!BH160,"")))</f>
        <v/>
      </c>
      <c r="DO161" s="66" t="str">
        <f t="shared" si="244"/>
        <v/>
      </c>
      <c r="DP161" s="63" t="str">
        <f t="shared" si="245"/>
        <v/>
      </c>
      <c r="DQ161" s="109">
        <f t="shared" si="246"/>
        <v>0</v>
      </c>
      <c r="DR161" s="109" t="str">
        <f t="shared" si="247"/>
        <v/>
      </c>
      <c r="DS161" s="109" t="str">
        <f t="shared" si="248"/>
        <v/>
      </c>
      <c r="DT161" s="109" t="str">
        <f t="shared" si="249"/>
        <v/>
      </c>
      <c r="DU161" s="109" t="str">
        <f t="shared" si="250"/>
        <v/>
      </c>
      <c r="DV161" s="111" t="str">
        <f t="shared" si="251"/>
        <v/>
      </c>
      <c r="DW161" s="53" t="str">
        <f>IF(OR($E161="",$G161=""),"",IF(AND($E$3=6),'Marks Entry 6th'!BI160,IF(AND($E$3=7),'Marks Entry 7th'!BI160,"")))</f>
        <v/>
      </c>
      <c r="DX161" s="53" t="str">
        <f>IF(OR($E161="",$G161=""),"",IF(AND($E$3=6),'Marks Entry 6th'!BJ160,IF(AND($E$3=7),'Marks Entry 7th'!BJ160,"")))</f>
        <v/>
      </c>
      <c r="DY161" s="53" t="str">
        <f>IF(OR($E161="",$G161=""),"",IF(AND($E$3=6),'Marks Entry 6th'!BK160,IF(AND($E$3=7),'Marks Entry 7th'!BK160,"")))</f>
        <v/>
      </c>
      <c r="DZ161" s="53" t="str">
        <f>IF(OR($E161="",$G161=""),"",IF(AND($E$3=6),'Marks Entry 6th'!BL160,IF(AND($E$3=7),'Marks Entry 7th'!BL160,"")))</f>
        <v/>
      </c>
      <c r="EA161" s="53" t="str">
        <f>IF(OR($E161="",$G161=""),"",IF(AND($E$3=6),'Marks Entry 6th'!BM160,IF(AND($E$3=7),'Marks Entry 7th'!BM160,"")))</f>
        <v/>
      </c>
      <c r="EB161" s="122" t="str">
        <f t="shared" si="252"/>
        <v/>
      </c>
      <c r="EC161" s="123">
        <f t="shared" si="253"/>
        <v>0</v>
      </c>
      <c r="ED161" s="123" t="str">
        <f t="shared" si="254"/>
        <v/>
      </c>
      <c r="EE161" s="123" t="str">
        <f t="shared" si="255"/>
        <v/>
      </c>
      <c r="EF161" s="110" t="str">
        <f t="shared" si="256"/>
        <v/>
      </c>
      <c r="EG161" s="53" t="str">
        <f>IF(OR($E161="",$G161=""),"",IF(AND($E$3=6),'Marks Entry 6th'!BN160,IF(AND($E$3=7),'Marks Entry 7th'!BN160,"")))</f>
        <v/>
      </c>
      <c r="EH161" s="53" t="str">
        <f>IF(OR($E161="",$G161=""),"",IF(AND($E$3=6),'Marks Entry 6th'!BO160,IF(AND($E$3=7),'Marks Entry 7th'!BO160,"")))</f>
        <v/>
      </c>
      <c r="EI161" s="53" t="str">
        <f>IF(OR($E161="",$G161=""),"",IF(AND($E$3=6),'Marks Entry 6th'!BP160,IF(AND($E$3=7),'Marks Entry 7th'!BP160,"")))</f>
        <v/>
      </c>
      <c r="EJ161" s="53" t="str">
        <f>IF(OR($E161="",$G161=""),"",IF(AND($E$3=6),'Marks Entry 6th'!BQ160,IF(AND($E$3=7),'Marks Entry 7th'!BQ160,"")))</f>
        <v/>
      </c>
      <c r="EK161" s="53" t="str">
        <f>IF(OR($E161="",$G161=""),"",IF(AND($E$3=6),'Marks Entry 6th'!BR160,IF(AND($E$3=7),'Marks Entry 7th'!BR160,"")))</f>
        <v/>
      </c>
      <c r="EL161" s="122" t="str">
        <f t="shared" si="257"/>
        <v/>
      </c>
      <c r="EM161" s="123">
        <f t="shared" si="258"/>
        <v>0</v>
      </c>
      <c r="EN161" s="123" t="str">
        <f t="shared" si="259"/>
        <v/>
      </c>
      <c r="EO161" s="123" t="str">
        <f t="shared" si="260"/>
        <v/>
      </c>
      <c r="EP161" s="110" t="str">
        <f t="shared" si="261"/>
        <v/>
      </c>
      <c r="EQ161" s="53" t="str">
        <f>IF(OR($E161="",$G161=""),"",IF(AND($E$3=6),'Marks Entry 6th'!BS160,IF(AND($E$3=7),'Marks Entry 7th'!BS160,"")))</f>
        <v/>
      </c>
      <c r="ER161" s="53" t="str">
        <f>IF(OR($E161="",$G161=""),"",IF(AND($E$3=6),'Marks Entry 6th'!BT160,IF(AND($E$3=7),'Marks Entry 7th'!BT160,"")))</f>
        <v/>
      </c>
      <c r="ES161" s="53" t="str">
        <f>IF(OR($E161="",$G161=""),"",IF(AND($E$3=6),'Marks Entry 6th'!BU160,IF(AND($E$3=7),'Marks Entry 7th'!BU160,"")))</f>
        <v/>
      </c>
      <c r="ET161" s="53" t="str">
        <f>IF(OR($E161="",$G161=""),"",IF(AND($E$3=6),'Marks Entry 6th'!BV160,IF(AND($E$3=7),'Marks Entry 7th'!BV160,"")))</f>
        <v/>
      </c>
      <c r="EU161" s="53" t="str">
        <f>IF(OR($E161="",$G161=""),"",IF(AND($E$3=6),'Marks Entry 6th'!BW160,IF(AND($E$3=7),'Marks Entry 7th'!BW160,"")))</f>
        <v/>
      </c>
      <c r="EV161" s="122" t="str">
        <f t="shared" si="262"/>
        <v/>
      </c>
      <c r="EW161" s="123">
        <f t="shared" si="263"/>
        <v>0</v>
      </c>
      <c r="EX161" s="123" t="str">
        <f t="shared" si="264"/>
        <v/>
      </c>
      <c r="EY161" s="123" t="str">
        <f t="shared" si="265"/>
        <v/>
      </c>
      <c r="EZ161" s="110" t="str">
        <f t="shared" si="266"/>
        <v/>
      </c>
      <c r="FA161" s="373" t="str">
        <f>IF(OR($E161="",$G161=""),"",IF(AND('Marks Entry 6th'!BX160="",'Marks Entry 7th'!BX160=""),"",IF(AND($E$3=6),'Marks Entry 6th'!BX160,IF(AND($E$3=7),'Marks Entry 7th'!BX160,""))))</f>
        <v/>
      </c>
      <c r="FB161" s="373" t="str">
        <f>IF(OR($E161="",$G161=""),"",IF(AND('Marks Entry 6th'!BY160="",'Marks Entry 7th'!BY160=""),"",IF(AND($E$3=6),'Marks Entry 6th'!BY160,IF(AND($E$3=7),'Marks Entry 7th'!BY160,""))))</f>
        <v/>
      </c>
      <c r="FC161" s="374" t="str">
        <f t="shared" si="267"/>
        <v/>
      </c>
      <c r="FD161" s="110" t="str">
        <f t="shared" si="268"/>
        <v/>
      </c>
      <c r="FE161" s="373" t="str">
        <f>IF(OR($E161="",$G161=""),"",IF(AND('Marks Entry 6th'!BZ160="",'Marks Entry 7th'!BZ160=""),"",IF(AND($E$3=6),'Marks Entry 6th'!BZ160,IF(AND($E$3=7),'Marks Entry 7th'!BZ160,""))))</f>
        <v/>
      </c>
      <c r="FF161" s="373" t="str">
        <f>IF(OR($E161="",$G161=""),"",IF(AND('Marks Entry 6th'!CA160="",'Marks Entry 7th'!CA160=""),"",IF(AND($E$3=6),'Marks Entry 6th'!CA160,IF(AND($E$3=7),'Marks Entry 7th'!CA160,""))))</f>
        <v/>
      </c>
      <c r="FG161" s="374" t="str">
        <f t="shared" si="269"/>
        <v/>
      </c>
      <c r="FH161" s="110" t="str">
        <f t="shared" si="270"/>
        <v/>
      </c>
      <c r="FI161" s="79" t="str">
        <f t="shared" si="271"/>
        <v/>
      </c>
      <c r="FJ161" s="335" t="str">
        <f t="shared" si="272"/>
        <v/>
      </c>
      <c r="FK161" s="85" t="str">
        <f t="shared" si="273"/>
        <v/>
      </c>
      <c r="FL161" s="226" t="str">
        <f t="shared" si="274"/>
        <v/>
      </c>
      <c r="FM161" s="86" t="str">
        <f t="shared" si="275"/>
        <v/>
      </c>
      <c r="FN161" s="334" t="str">
        <f>IFERROR(IF(B161="NSO","NSO",IF(OR(D161="",G161="",F161=""),"",IF(AND(FJ161&gt;=36,'Master sheet'!$D$11="Hindi"),"कक्षा क्रमोन्नत",IF(AND(FJ161&gt;=36,'Master sheet'!$D$11="English"),"Promoted",IF(AND(FJ161&lt;36,'Master sheet'!$D$11="Hindi"),"पुनः परीक्षा","Re-Exam"))))),"")</f>
        <v/>
      </c>
      <c r="FO161" s="54" t="str">
        <f>IF(OR($E161="",$G161=""),"",IF(AND($E$3=6,'Marks Entry 6th'!CB160=""),"",IF(AND($E$3=7,'Marks Entry 7th'!CB160=""),"",IF(AND($E$3=6),'Marks Entry 6th'!CB160,IF(AND($E$3=7),'Marks Entry 7th'!CB160,"")))))</f>
        <v/>
      </c>
      <c r="FP161" s="54" t="str">
        <f>IF(OR($E161="",$G161=""),"",IF(AND($E$3=6,'Marks Entry 6th'!CC160=""),"",IF(AND($E$3=7,'Marks Entry 7th'!CC160=""),"",IF(AND($E$3=6),'Marks Entry 6th'!CC160,IF(AND($E$3=7),'Marks Entry 7th'!CC160,"")))))</f>
        <v/>
      </c>
      <c r="FQ161" s="55"/>
      <c r="FY161" s="57">
        <f>IF(AND($E$3=6),'Marks Entry 6th'!I160,IF(AND($E$3=7),'Marks Entry 7th'!I160,""))</f>
        <v>0</v>
      </c>
      <c r="FZ161" s="57">
        <f t="shared" si="276"/>
        <v>0</v>
      </c>
    </row>
    <row r="162" spans="1:182" ht="18.95" customHeight="1">
      <c r="A162" s="69">
        <v>155</v>
      </c>
      <c r="B162" s="69" t="str">
        <f>IF(OR(FY162=0,FY162=""),"",IF(AND($E$3=6),'Marks Entry 6th'!I161,IF(AND($E$3=7),'Marks Entry 7th'!I161,"")))</f>
        <v/>
      </c>
      <c r="C162" s="70" t="str">
        <f>IF(OR(B162=0,B162=""),"",IF(AND($E$3=6,'Marks Entry 6th'!B161=""),"",IF(AND($E$3=7,'Marks Entry 7th'!B161=""),"",IF(AND($E$3=6,'Marks Entry 6th'!B161),'Marks Entry 6th'!B161,IF(AND($E$3=7),'Marks Entry 7th'!B161,"")))))</f>
        <v/>
      </c>
      <c r="D162" s="70" t="str">
        <f>IF(OR(B162=0,B162=""),"",IF(AND($E$3=6,'Marks Entry 6th'!C161=""),"",IF(AND($E$3=7,'Marks Entry 7th'!C161=""),"",IF(AND($E$3=6),'Marks Entry 6th'!C161,IF(AND($E$3=7),'Marks Entry 7th'!C161,"")))))</f>
        <v/>
      </c>
      <c r="E162" s="307" t="str">
        <f>IF(OR(B162=0,B162=""),"",IF(AND($E$3=6,'Marks Entry 6th'!E161=""),"",IF(AND($E$3=7,'Marks Entry 7th'!E161=""),"",IF(AND($E$3=6),'Marks Entry 6th'!E161,IF(AND($E$3=7),'Marks Entry 7th'!E161,"")))))</f>
        <v/>
      </c>
      <c r="F162" s="70" t="str">
        <f>IF(OR(B162=0,B162=""),"",IF(AND($E$3=6,'Marks Entry 6th'!D161=""),"",IF(AND($E$3=7,'Marks Entry 7th'!D161=""),"",IF(AND($E$3=6),'Marks Entry 6th'!D161,IF(AND($E$3=7),'Marks Entry 7th'!D161,"")))))</f>
        <v/>
      </c>
      <c r="G162" s="306" t="str">
        <f>IF(OR(B162=0,B162=""),"",IF(AND($E$3=6,'Marks Entry 6th'!F161=""),"",IF(AND($E$3=7,'Marks Entry 7th'!F161=""),"",IF(AND($E$3=6),UPPER('Marks Entry 6th'!F161),IF(AND($E$3=7),UPPER('Marks Entry 7th'!F161),"")))))</f>
        <v/>
      </c>
      <c r="H162" s="306" t="str">
        <f>IF(OR(B162=0,B162=""),"",IF(AND($E$3=6,'Marks Entry 6th'!G161=""),"",IF(AND($E$3=7,'Marks Entry 7th'!G161=""),"",IF(AND($E$3=6),UPPER('Marks Entry 6th'!G161),IF(AND($E$3=7),UPPER('Marks Entry 7th'!G161),"")))))</f>
        <v/>
      </c>
      <c r="I162" s="306" t="str">
        <f>IF(OR(B162=0,B162=""),"",IF(AND($E$3=6,'Marks Entry 6th'!H161=""),"",IF(AND($E$3=7,'Marks Entry 7th'!H161=""),"",IF(AND($E$3=6),UPPER('Marks Entry 6th'!H161),IF(AND($E$3=7),UPPER('Marks Entry 7th'!H161),"")))))</f>
        <v/>
      </c>
      <c r="J162" s="65" t="str">
        <f>IF(OR(B162=0,B162=""),"",IF(AND($E$3=6,'Marks Entry 6th'!J161=""),"",IF(AND($E$3=7,'Marks Entry 7th'!J161=""),"",IF(AND($E$3=6),'Marks Entry 6th'!J161,IF(AND($E$3=7),'Marks Entry 7th'!J161,"")))))</f>
        <v/>
      </c>
      <c r="K162" s="65" t="str">
        <f>IF(OR(B162=0,B162=""),"",IF(AND($E$3=6,'Marks Entry 6th'!K161=""),"",IF(AND($E$3=7,'Marks Entry 7th'!K161=""),"",IF(AND($E$3=6),'Marks Entry 6th'!K161,IF(AND($E$3=7),'Marks Entry 7th'!K161,"")))))</f>
        <v/>
      </c>
      <c r="L162" s="121" t="str">
        <f>IF(OR($E162="",$G162=""),"",IF(AND($E$3=6),'Marks Entry 6th'!L161,IF(AND($E$3=7),'Marks Entry 7th'!L161,"")))</f>
        <v/>
      </c>
      <c r="M162" s="121" t="str">
        <f>IF(OR($E162="",$G162=""),"",IF(AND($E$3=6),'Marks Entry 6th'!M161,IF(AND($E$3=7),'Marks Entry 7th'!M161,"")))</f>
        <v/>
      </c>
      <c r="N162" s="121" t="str">
        <f>IF(OR($E162="",$G162=""),"",IF(AND($E$3=6),'Marks Entry 6th'!N161,IF(AND($E$3=7),'Marks Entry 7th'!N161,"")))</f>
        <v/>
      </c>
      <c r="O162" s="121" t="str">
        <f>IF(OR($E162="",$G162=""),"",IF(AND($E$3=6),'Marks Entry 6th'!O161,IF(AND($E$3=7),'Marks Entry 7th'!O161,"")))</f>
        <v/>
      </c>
      <c r="P162" s="63" t="str">
        <f t="shared" si="186"/>
        <v/>
      </c>
      <c r="Q162" s="121" t="str">
        <f>IF(OR($E162="",$G162=""),"",IF(AND($E$3=6),'Marks Entry 6th'!P161,IF(AND($E$3=7),'Marks Entry 7th'!P161,"")))</f>
        <v/>
      </c>
      <c r="R162" s="121" t="str">
        <f>IF(OR($E162="",$G162=""),"",IF(AND($E$3=6),'Marks Entry 6th'!Q161,IF(AND($E$3=7),'Marks Entry 7th'!Q161,"")))</f>
        <v/>
      </c>
      <c r="S162" s="66" t="str">
        <f t="shared" si="187"/>
        <v/>
      </c>
      <c r="T162" s="63">
        <f t="shared" si="188"/>
        <v>0</v>
      </c>
      <c r="U162" s="68" t="str">
        <f>IF(OR($E162="",$G162=""),"",IF(AND($E$3=6),'Marks Entry 6th'!R161,IF(AND($E$3=7),'Marks Entry 7th'!R161,"")))</f>
        <v/>
      </c>
      <c r="V162" s="68" t="str">
        <f>IF(OR($E162="",$G162=""),"",IF(AND($E$3=6),'Marks Entry 6th'!S161,IF(AND($E$3=7),'Marks Entry 7th'!S161,"")))</f>
        <v/>
      </c>
      <c r="W162" s="67" t="str">
        <f t="shared" si="189"/>
        <v/>
      </c>
      <c r="X162" s="63" t="str">
        <f t="shared" si="190"/>
        <v/>
      </c>
      <c r="Y162" s="109">
        <f t="shared" si="191"/>
        <v>0</v>
      </c>
      <c r="Z162" s="109" t="str">
        <f t="shared" si="192"/>
        <v/>
      </c>
      <c r="AA162" s="109" t="str">
        <f t="shared" si="193"/>
        <v/>
      </c>
      <c r="AB162" s="109" t="str">
        <f t="shared" si="194"/>
        <v/>
      </c>
      <c r="AC162" s="109" t="str">
        <f t="shared" si="195"/>
        <v/>
      </c>
      <c r="AD162" s="111" t="str">
        <f t="shared" si="196"/>
        <v/>
      </c>
      <c r="AE162" s="121" t="str">
        <f>IF(OR($E162="",$G162=""),"",IF(AND($E$3=6),'Marks Entry 6th'!T161,IF(AND($E$3=7),'Marks Entry 7th'!T161,"")))</f>
        <v/>
      </c>
      <c r="AF162" s="121" t="str">
        <f>IF(OR($E162="",$G162=""),"",IF(AND($E$3=6),'Marks Entry 6th'!U161,IF(AND($E$3=7),'Marks Entry 7th'!U161,"")))</f>
        <v/>
      </c>
      <c r="AG162" s="121" t="str">
        <f>IF(OR($E162="",$G162=""),"",IF(AND($E$3=6),'Marks Entry 6th'!V161,IF(AND($E$3=7),'Marks Entry 7th'!V161,"")))</f>
        <v/>
      </c>
      <c r="AH162" s="121" t="str">
        <f>IF(OR($E162="",$G162=""),"",IF(AND($E$3=6),'Marks Entry 6th'!W161,IF(AND($E$3=7),'Marks Entry 7th'!W161,"")))</f>
        <v/>
      </c>
      <c r="AI162" s="63" t="str">
        <f t="shared" si="197"/>
        <v/>
      </c>
      <c r="AJ162" s="121" t="str">
        <f>IF(OR($E162="",$G162=""),"",IF(AND($E$3=6),'Marks Entry 6th'!X161,IF(AND($E$3=7),'Marks Entry 7th'!X161,"")))</f>
        <v/>
      </c>
      <c r="AK162" s="121" t="str">
        <f>IF(OR($E162="",$G162=""),"",IF(AND($E$3=6),'Marks Entry 6th'!Y161,IF(AND($E$3=7),'Marks Entry 7th'!Y161,"")))</f>
        <v/>
      </c>
      <c r="AL162" s="66" t="str">
        <f t="shared" si="198"/>
        <v/>
      </c>
      <c r="AM162" s="63">
        <f t="shared" si="199"/>
        <v>0</v>
      </c>
      <c r="AN162" s="68" t="str">
        <f>IF(OR($E162="",$G162=""),"",IF(AND($E$3=6),'Marks Entry 6th'!Z161,IF(AND($E$3=7),'Marks Entry 7th'!Z161,"")))</f>
        <v/>
      </c>
      <c r="AO162" s="68" t="str">
        <f>IF(OR($E162="",$G162=""),"",IF(AND($E$3=6),'Marks Entry 6th'!AA161,IF(AND($E$3=7),'Marks Entry 7th'!AA161,"")))</f>
        <v/>
      </c>
      <c r="AP162" s="66" t="str">
        <f t="shared" si="200"/>
        <v/>
      </c>
      <c r="AQ162" s="63" t="str">
        <f t="shared" si="201"/>
        <v/>
      </c>
      <c r="AR162" s="109">
        <f t="shared" si="202"/>
        <v>0</v>
      </c>
      <c r="AS162" s="109" t="str">
        <f t="shared" si="203"/>
        <v/>
      </c>
      <c r="AT162" s="109" t="str">
        <f t="shared" si="204"/>
        <v/>
      </c>
      <c r="AU162" s="109" t="str">
        <f t="shared" si="205"/>
        <v/>
      </c>
      <c r="AV162" s="109" t="str">
        <f t="shared" si="206"/>
        <v/>
      </c>
      <c r="AW162" s="111" t="str">
        <f t="shared" si="207"/>
        <v/>
      </c>
      <c r="AX162" s="314" t="str">
        <f>IF(OR($E162="",$G162=""),"",IF(AND($E$3=6),'Marks Entry 6th'!AB161,IF(AND($E$3=7),'Marks Entry 7th'!AB161,"")))</f>
        <v/>
      </c>
      <c r="AY162" s="121" t="str">
        <f>IF(OR($E162="",$G162=""),"",IF(AND($E$3=6),'Marks Entry 6th'!AC161,IF(AND($E$3=7),'Marks Entry 7th'!AC161,"")))</f>
        <v/>
      </c>
      <c r="AZ162" s="121" t="str">
        <f>IF(OR($E162="",$G162=""),"",IF(AND($E$3=6),'Marks Entry 6th'!AD161,IF(AND($E$3=7),'Marks Entry 7th'!AD161,"")))</f>
        <v/>
      </c>
      <c r="BA162" s="121" t="str">
        <f>IF(OR($E162="",$G162=""),"",IF(AND($E$3=6),'Marks Entry 6th'!AE161,IF(AND($E$3=7),'Marks Entry 7th'!AE161,"")))</f>
        <v/>
      </c>
      <c r="BB162" s="121" t="str">
        <f>IF(OR($E162="",$G162=""),"",IF(AND($E$3=6),'Marks Entry 6th'!AF161,IF(AND($E$3=7),'Marks Entry 7th'!AF161,"")))</f>
        <v/>
      </c>
      <c r="BC162" s="63" t="str">
        <f t="shared" si="208"/>
        <v/>
      </c>
      <c r="BD162" s="121" t="str">
        <f>IF(OR($E162="",$G162=""),"",IF(AND($E$3=6),'Marks Entry 6th'!AG161,IF(AND($E$3=7),'Marks Entry 7th'!AG161,"")))</f>
        <v/>
      </c>
      <c r="BE162" s="121" t="str">
        <f>IF(OR($E162="",$G162=""),"",IF(AND($E$3=6),'Marks Entry 6th'!AH161,IF(AND($E$3=7),'Marks Entry 7th'!AH161,"")))</f>
        <v/>
      </c>
      <c r="BF162" s="66" t="str">
        <f t="shared" si="209"/>
        <v/>
      </c>
      <c r="BG162" s="63">
        <f t="shared" si="210"/>
        <v>0</v>
      </c>
      <c r="BH162" s="68" t="str">
        <f>IF(OR($E162="",$G162=""),"",IF(AND($E$3=6),'Marks Entry 6th'!AI161,IF(AND($E$3=7),'Marks Entry 7th'!AI161,"")))</f>
        <v/>
      </c>
      <c r="BI162" s="68" t="str">
        <f>IF(OR($E162="",$G162=""),"",IF(AND($E$3=6),'Marks Entry 6th'!AJ161,IF(AND($E$3=7),'Marks Entry 7th'!AJ161,"")))</f>
        <v/>
      </c>
      <c r="BJ162" s="66" t="str">
        <f t="shared" si="211"/>
        <v/>
      </c>
      <c r="BK162" s="63" t="str">
        <f t="shared" si="212"/>
        <v/>
      </c>
      <c r="BL162" s="109">
        <f t="shared" si="213"/>
        <v>0</v>
      </c>
      <c r="BM162" s="109" t="str">
        <f t="shared" si="214"/>
        <v/>
      </c>
      <c r="BN162" s="109" t="str">
        <f t="shared" si="215"/>
        <v/>
      </c>
      <c r="BO162" s="109" t="str">
        <f t="shared" si="216"/>
        <v/>
      </c>
      <c r="BP162" s="109" t="str">
        <f t="shared" si="217"/>
        <v/>
      </c>
      <c r="BQ162" s="111" t="str">
        <f t="shared" si="218"/>
        <v/>
      </c>
      <c r="BR162" s="121" t="str">
        <f>IF(OR($E162="",$G162=""),"",IF(AND($E$3=6),'Marks Entry 6th'!AK161,IF(AND($E$3=7),'Marks Entry 7th'!AK161,"")))</f>
        <v/>
      </c>
      <c r="BS162" s="121" t="str">
        <f>IF(OR($E162="",$G162=""),"",IF(AND($E$3=6),'Marks Entry 6th'!AL161,IF(AND($E$3=7),'Marks Entry 7th'!AL161,"")))</f>
        <v/>
      </c>
      <c r="BT162" s="121" t="str">
        <f>IF(OR($E162="",$G162=""),"",IF(AND($E$3=6),'Marks Entry 6th'!AM161,IF(AND($E$3=7),'Marks Entry 7th'!AM161,"")))</f>
        <v/>
      </c>
      <c r="BU162" s="121" t="str">
        <f>IF(OR($E162="",$G162=""),"",IF(AND($E$3=6),'Marks Entry 6th'!AN161,IF(AND($E$3=7),'Marks Entry 7th'!AN161,"")))</f>
        <v/>
      </c>
      <c r="BV162" s="63" t="str">
        <f t="shared" si="219"/>
        <v/>
      </c>
      <c r="BW162" s="121" t="str">
        <f>IF(OR($E162="",$G162=""),"",IF(AND($E$3=6),'Marks Entry 6th'!AO161,IF(AND($E$3=7),'Marks Entry 7th'!AO161,"")))</f>
        <v/>
      </c>
      <c r="BX162" s="121" t="str">
        <f>IF(OR($E162="",$G162=""),"",IF(AND($E$3=6),'Marks Entry 6th'!AP161,IF(AND($E$3=7),'Marks Entry 7th'!AP161,"")))</f>
        <v/>
      </c>
      <c r="BY162" s="66" t="str">
        <f t="shared" si="220"/>
        <v/>
      </c>
      <c r="BZ162" s="63">
        <f t="shared" si="221"/>
        <v>0</v>
      </c>
      <c r="CA162" s="68" t="str">
        <f>IF(OR($E162="",$G162=""),"",IF(AND($E$3=6),'Marks Entry 6th'!AQ161,IF(AND($E$3=7),'Marks Entry 7th'!AQ161,"")))</f>
        <v/>
      </c>
      <c r="CB162" s="68" t="str">
        <f>IF(OR($E162="",$G162=""),"",IF(AND($E$3=6),'Marks Entry 6th'!AR161,IF(AND($E$3=7),'Marks Entry 7th'!AR161,"")))</f>
        <v/>
      </c>
      <c r="CC162" s="66" t="str">
        <f t="shared" si="222"/>
        <v/>
      </c>
      <c r="CD162" s="63" t="str">
        <f t="shared" si="223"/>
        <v/>
      </c>
      <c r="CE162" s="109">
        <f t="shared" si="224"/>
        <v>0</v>
      </c>
      <c r="CF162" s="109" t="str">
        <f t="shared" si="225"/>
        <v/>
      </c>
      <c r="CG162" s="109" t="str">
        <f t="shared" si="226"/>
        <v/>
      </c>
      <c r="CH162" s="109" t="str">
        <f t="shared" si="227"/>
        <v/>
      </c>
      <c r="CI162" s="109" t="str">
        <f t="shared" si="228"/>
        <v/>
      </c>
      <c r="CJ162" s="111" t="str">
        <f t="shared" si="229"/>
        <v/>
      </c>
      <c r="CK162" s="121" t="str">
        <f>IF(OR($E162="",$G162=""),"",IF(AND($E$3=6),'Marks Entry 6th'!AS161,IF(AND($E$3=7),'Marks Entry 7th'!AS161,"")))</f>
        <v/>
      </c>
      <c r="CL162" s="121" t="str">
        <f>IF(OR($E162="",$G162=""),"",IF(AND($E$3=6),'Marks Entry 6th'!AT161,IF(AND($E$3=7),'Marks Entry 7th'!AT161,"")))</f>
        <v/>
      </c>
      <c r="CM162" s="121" t="str">
        <f>IF(OR($E162="",$G162=""),"",IF(AND($E$3=6),'Marks Entry 6th'!AU161,IF(AND($E$3=7),'Marks Entry 7th'!AU161,"")))</f>
        <v/>
      </c>
      <c r="CN162" s="121" t="str">
        <f>IF(OR($E162="",$G162=""),"",IF(AND($E$3=6),'Marks Entry 6th'!AV161,IF(AND($E$3=7),'Marks Entry 7th'!AV161,"")))</f>
        <v/>
      </c>
      <c r="CO162" s="63" t="str">
        <f t="shared" si="230"/>
        <v/>
      </c>
      <c r="CP162" s="121" t="str">
        <f>IF(OR($E162="",$G162=""),"",IF(AND($E$3=6),'Marks Entry 6th'!AW161,IF(AND($E$3=7),'Marks Entry 7th'!AW161,"")))</f>
        <v/>
      </c>
      <c r="CQ162" s="121" t="str">
        <f>IF(OR($E162="",$G162=""),"",IF(AND($E$3=6),'Marks Entry 6th'!AX161,IF(AND($E$3=7),'Marks Entry 7th'!AX161,"")))</f>
        <v/>
      </c>
      <c r="CR162" s="66" t="str">
        <f t="shared" si="231"/>
        <v/>
      </c>
      <c r="CS162" s="63">
        <f t="shared" si="232"/>
        <v>0</v>
      </c>
      <c r="CT162" s="68" t="str">
        <f>IF(OR($E162="",$G162=""),"",IF(AND($E$3=6),'Marks Entry 6th'!AY161,IF(AND($E$3=7),'Marks Entry 7th'!AY161,"")))</f>
        <v/>
      </c>
      <c r="CU162" s="68" t="str">
        <f>IF(OR($E162="",$G162=""),"",IF(AND($E$3=6),'Marks Entry 6th'!AZ161,IF(AND($E$3=7),'Marks Entry 7th'!AZ161,"")))</f>
        <v/>
      </c>
      <c r="CV162" s="66" t="str">
        <f t="shared" si="233"/>
        <v/>
      </c>
      <c r="CW162" s="63" t="str">
        <f t="shared" si="234"/>
        <v/>
      </c>
      <c r="CX162" s="109">
        <f t="shared" si="235"/>
        <v>0</v>
      </c>
      <c r="CY162" s="109" t="str">
        <f t="shared" si="236"/>
        <v/>
      </c>
      <c r="CZ162" s="109" t="str">
        <f t="shared" si="237"/>
        <v/>
      </c>
      <c r="DA162" s="109" t="str">
        <f t="shared" si="238"/>
        <v/>
      </c>
      <c r="DB162" s="109" t="str">
        <f t="shared" si="239"/>
        <v/>
      </c>
      <c r="DC162" s="111" t="str">
        <f t="shared" si="240"/>
        <v/>
      </c>
      <c r="DD162" s="121" t="str">
        <f>IF(OR($E162="",$G162=""),"",IF(AND($E$3=6),'Marks Entry 6th'!BA161,IF(AND($E$3=7),'Marks Entry 7th'!BA161,"")))</f>
        <v/>
      </c>
      <c r="DE162" s="121" t="str">
        <f>IF(OR($E162="",$G162=""),"",IF(AND($E$3=6),'Marks Entry 6th'!BB161,IF(AND($E$3=7),'Marks Entry 7th'!BB161,"")))</f>
        <v/>
      </c>
      <c r="DF162" s="121" t="str">
        <f>IF(OR($E162="",$G162=""),"",IF(AND($E$3=6),'Marks Entry 6th'!BC161,IF(AND($E$3=7),'Marks Entry 7th'!BC161,"")))</f>
        <v/>
      </c>
      <c r="DG162" s="121" t="str">
        <f>IF(OR($E162="",$G162=""),"",IF(AND($E$3=6),'Marks Entry 6th'!BD161,IF(AND($E$3=7),'Marks Entry 7th'!BD161,"")))</f>
        <v/>
      </c>
      <c r="DH162" s="63" t="str">
        <f t="shared" si="241"/>
        <v/>
      </c>
      <c r="DI162" s="121" t="str">
        <f>IF(OR($E162="",$G162=""),"",IF(AND($E$3=6),'Marks Entry 6th'!BE161,IF(AND($E$3=7),'Marks Entry 7th'!BE161,"")))</f>
        <v/>
      </c>
      <c r="DJ162" s="121" t="str">
        <f>IF(OR($E162="",$G162=""),"",IF(AND($E$3=6),'Marks Entry 6th'!BF161,IF(AND($E$3=7),'Marks Entry 7th'!BF161,"")))</f>
        <v/>
      </c>
      <c r="DK162" s="66" t="str">
        <f t="shared" si="242"/>
        <v/>
      </c>
      <c r="DL162" s="63">
        <f t="shared" si="243"/>
        <v>0</v>
      </c>
      <c r="DM162" s="68" t="str">
        <f>IF(OR($E162="",$G162=""),"",IF(AND($E$3=6),'Marks Entry 6th'!BG161,IF(AND($E$3=7),'Marks Entry 7th'!BG161,"")))</f>
        <v/>
      </c>
      <c r="DN162" s="68" t="str">
        <f>IF(OR($E162="",$G162=""),"",IF(AND($E$3=6),'Marks Entry 6th'!BH161,IF(AND($E$3=7),'Marks Entry 7th'!BH161,"")))</f>
        <v/>
      </c>
      <c r="DO162" s="66" t="str">
        <f t="shared" si="244"/>
        <v/>
      </c>
      <c r="DP162" s="63" t="str">
        <f t="shared" si="245"/>
        <v/>
      </c>
      <c r="DQ162" s="109">
        <f t="shared" si="246"/>
        <v>0</v>
      </c>
      <c r="DR162" s="109" t="str">
        <f t="shared" si="247"/>
        <v/>
      </c>
      <c r="DS162" s="109" t="str">
        <f t="shared" si="248"/>
        <v/>
      </c>
      <c r="DT162" s="109" t="str">
        <f t="shared" si="249"/>
        <v/>
      </c>
      <c r="DU162" s="109" t="str">
        <f t="shared" si="250"/>
        <v/>
      </c>
      <c r="DV162" s="111" t="str">
        <f t="shared" si="251"/>
        <v/>
      </c>
      <c r="DW162" s="53" t="str">
        <f>IF(OR($E162="",$G162=""),"",IF(AND($E$3=6),'Marks Entry 6th'!BI161,IF(AND($E$3=7),'Marks Entry 7th'!BI161,"")))</f>
        <v/>
      </c>
      <c r="DX162" s="53" t="str">
        <f>IF(OR($E162="",$G162=""),"",IF(AND($E$3=6),'Marks Entry 6th'!BJ161,IF(AND($E$3=7),'Marks Entry 7th'!BJ161,"")))</f>
        <v/>
      </c>
      <c r="DY162" s="53" t="str">
        <f>IF(OR($E162="",$G162=""),"",IF(AND($E$3=6),'Marks Entry 6th'!BK161,IF(AND($E$3=7),'Marks Entry 7th'!BK161,"")))</f>
        <v/>
      </c>
      <c r="DZ162" s="53" t="str">
        <f>IF(OR($E162="",$G162=""),"",IF(AND($E$3=6),'Marks Entry 6th'!BL161,IF(AND($E$3=7),'Marks Entry 7th'!BL161,"")))</f>
        <v/>
      </c>
      <c r="EA162" s="53" t="str">
        <f>IF(OR($E162="",$G162=""),"",IF(AND($E$3=6),'Marks Entry 6th'!BM161,IF(AND($E$3=7),'Marks Entry 7th'!BM161,"")))</f>
        <v/>
      </c>
      <c r="EB162" s="122" t="str">
        <f t="shared" si="252"/>
        <v/>
      </c>
      <c r="EC162" s="123">
        <f t="shared" si="253"/>
        <v>0</v>
      </c>
      <c r="ED162" s="123" t="str">
        <f t="shared" si="254"/>
        <v/>
      </c>
      <c r="EE162" s="123" t="str">
        <f t="shared" si="255"/>
        <v/>
      </c>
      <c r="EF162" s="110" t="str">
        <f t="shared" si="256"/>
        <v/>
      </c>
      <c r="EG162" s="53" t="str">
        <f>IF(OR($E162="",$G162=""),"",IF(AND($E$3=6),'Marks Entry 6th'!BN161,IF(AND($E$3=7),'Marks Entry 7th'!BN161,"")))</f>
        <v/>
      </c>
      <c r="EH162" s="53" t="str">
        <f>IF(OR($E162="",$G162=""),"",IF(AND($E$3=6),'Marks Entry 6th'!BO161,IF(AND($E$3=7),'Marks Entry 7th'!BO161,"")))</f>
        <v/>
      </c>
      <c r="EI162" s="53" t="str">
        <f>IF(OR($E162="",$G162=""),"",IF(AND($E$3=6),'Marks Entry 6th'!BP161,IF(AND($E$3=7),'Marks Entry 7th'!BP161,"")))</f>
        <v/>
      </c>
      <c r="EJ162" s="53" t="str">
        <f>IF(OR($E162="",$G162=""),"",IF(AND($E$3=6),'Marks Entry 6th'!BQ161,IF(AND($E$3=7),'Marks Entry 7th'!BQ161,"")))</f>
        <v/>
      </c>
      <c r="EK162" s="53" t="str">
        <f>IF(OR($E162="",$G162=""),"",IF(AND($E$3=6),'Marks Entry 6th'!BR161,IF(AND($E$3=7),'Marks Entry 7th'!BR161,"")))</f>
        <v/>
      </c>
      <c r="EL162" s="122" t="str">
        <f t="shared" si="257"/>
        <v/>
      </c>
      <c r="EM162" s="123">
        <f t="shared" si="258"/>
        <v>0</v>
      </c>
      <c r="EN162" s="123" t="str">
        <f t="shared" si="259"/>
        <v/>
      </c>
      <c r="EO162" s="123" t="str">
        <f t="shared" si="260"/>
        <v/>
      </c>
      <c r="EP162" s="110" t="str">
        <f t="shared" si="261"/>
        <v/>
      </c>
      <c r="EQ162" s="53" t="str">
        <f>IF(OR($E162="",$G162=""),"",IF(AND($E$3=6),'Marks Entry 6th'!BS161,IF(AND($E$3=7),'Marks Entry 7th'!BS161,"")))</f>
        <v/>
      </c>
      <c r="ER162" s="53" t="str">
        <f>IF(OR($E162="",$G162=""),"",IF(AND($E$3=6),'Marks Entry 6th'!BT161,IF(AND($E$3=7),'Marks Entry 7th'!BT161,"")))</f>
        <v/>
      </c>
      <c r="ES162" s="53" t="str">
        <f>IF(OR($E162="",$G162=""),"",IF(AND($E$3=6),'Marks Entry 6th'!BU161,IF(AND($E$3=7),'Marks Entry 7th'!BU161,"")))</f>
        <v/>
      </c>
      <c r="ET162" s="53" t="str">
        <f>IF(OR($E162="",$G162=""),"",IF(AND($E$3=6),'Marks Entry 6th'!BV161,IF(AND($E$3=7),'Marks Entry 7th'!BV161,"")))</f>
        <v/>
      </c>
      <c r="EU162" s="53" t="str">
        <f>IF(OR($E162="",$G162=""),"",IF(AND($E$3=6),'Marks Entry 6th'!BW161,IF(AND($E$3=7),'Marks Entry 7th'!BW161,"")))</f>
        <v/>
      </c>
      <c r="EV162" s="122" t="str">
        <f t="shared" si="262"/>
        <v/>
      </c>
      <c r="EW162" s="123">
        <f t="shared" si="263"/>
        <v>0</v>
      </c>
      <c r="EX162" s="123" t="str">
        <f t="shared" si="264"/>
        <v/>
      </c>
      <c r="EY162" s="123" t="str">
        <f t="shared" si="265"/>
        <v/>
      </c>
      <c r="EZ162" s="110" t="str">
        <f t="shared" si="266"/>
        <v/>
      </c>
      <c r="FA162" s="373" t="str">
        <f>IF(OR($E162="",$G162=""),"",IF(AND('Marks Entry 6th'!BX161="",'Marks Entry 7th'!BX161=""),"",IF(AND($E$3=6),'Marks Entry 6th'!BX161,IF(AND($E$3=7),'Marks Entry 7th'!BX161,""))))</f>
        <v/>
      </c>
      <c r="FB162" s="373" t="str">
        <f>IF(OR($E162="",$G162=""),"",IF(AND('Marks Entry 6th'!BY161="",'Marks Entry 7th'!BY161=""),"",IF(AND($E$3=6),'Marks Entry 6th'!BY161,IF(AND($E$3=7),'Marks Entry 7th'!BY161,""))))</f>
        <v/>
      </c>
      <c r="FC162" s="374" t="str">
        <f t="shared" si="267"/>
        <v/>
      </c>
      <c r="FD162" s="110" t="str">
        <f t="shared" si="268"/>
        <v/>
      </c>
      <c r="FE162" s="373" t="str">
        <f>IF(OR($E162="",$G162=""),"",IF(AND('Marks Entry 6th'!BZ161="",'Marks Entry 7th'!BZ161=""),"",IF(AND($E$3=6),'Marks Entry 6th'!BZ161,IF(AND($E$3=7),'Marks Entry 7th'!BZ161,""))))</f>
        <v/>
      </c>
      <c r="FF162" s="373" t="str">
        <f>IF(OR($E162="",$G162=""),"",IF(AND('Marks Entry 6th'!CA161="",'Marks Entry 7th'!CA161=""),"",IF(AND($E$3=6),'Marks Entry 6th'!CA161,IF(AND($E$3=7),'Marks Entry 7th'!CA161,""))))</f>
        <v/>
      </c>
      <c r="FG162" s="374" t="str">
        <f t="shared" si="269"/>
        <v/>
      </c>
      <c r="FH162" s="110" t="str">
        <f t="shared" si="270"/>
        <v/>
      </c>
      <c r="FI162" s="79" t="str">
        <f t="shared" si="271"/>
        <v/>
      </c>
      <c r="FJ162" s="335" t="str">
        <f t="shared" si="272"/>
        <v/>
      </c>
      <c r="FK162" s="85" t="str">
        <f t="shared" si="273"/>
        <v/>
      </c>
      <c r="FL162" s="226" t="str">
        <f t="shared" si="274"/>
        <v/>
      </c>
      <c r="FM162" s="86" t="str">
        <f t="shared" si="275"/>
        <v/>
      </c>
      <c r="FN162" s="334" t="str">
        <f>IFERROR(IF(B162="NSO","NSO",IF(OR(D162="",G162="",F162=""),"",IF(AND(FJ162&gt;=36,'Master sheet'!$D$11="Hindi"),"कक्षा क्रमोन्नत",IF(AND(FJ162&gt;=36,'Master sheet'!$D$11="English"),"Promoted",IF(AND(FJ162&lt;36,'Master sheet'!$D$11="Hindi"),"पुनः परीक्षा","Re-Exam"))))),"")</f>
        <v/>
      </c>
      <c r="FO162" s="54" t="str">
        <f>IF(OR($E162="",$G162=""),"",IF(AND($E$3=6,'Marks Entry 6th'!CB161=""),"",IF(AND($E$3=7,'Marks Entry 7th'!CB161=""),"",IF(AND($E$3=6),'Marks Entry 6th'!CB161,IF(AND($E$3=7),'Marks Entry 7th'!CB161,"")))))</f>
        <v/>
      </c>
      <c r="FP162" s="54" t="str">
        <f>IF(OR($E162="",$G162=""),"",IF(AND($E$3=6,'Marks Entry 6th'!CC161=""),"",IF(AND($E$3=7,'Marks Entry 7th'!CC161=""),"",IF(AND($E$3=6),'Marks Entry 6th'!CC161,IF(AND($E$3=7),'Marks Entry 7th'!CC161,"")))))</f>
        <v/>
      </c>
      <c r="FQ162" s="55"/>
      <c r="FY162" s="57">
        <f>IF(AND($E$3=6),'Marks Entry 6th'!I161,IF(AND($E$3=7),'Marks Entry 7th'!I161,""))</f>
        <v>0</v>
      </c>
      <c r="FZ162" s="57">
        <f t="shared" si="276"/>
        <v>0</v>
      </c>
    </row>
    <row r="163" spans="1:182" ht="18.95" customHeight="1">
      <c r="A163" s="69">
        <v>156</v>
      </c>
      <c r="B163" s="69" t="str">
        <f>IF(OR(FY163=0,FY163=""),"",IF(AND($E$3=6),'Marks Entry 6th'!I162,IF(AND($E$3=7),'Marks Entry 7th'!I162,"")))</f>
        <v/>
      </c>
      <c r="C163" s="70" t="str">
        <f>IF(OR(B163=0,B163=""),"",IF(AND($E$3=6,'Marks Entry 6th'!B162=""),"",IF(AND($E$3=7,'Marks Entry 7th'!B162=""),"",IF(AND($E$3=6,'Marks Entry 6th'!B162),'Marks Entry 6th'!B162,IF(AND($E$3=7),'Marks Entry 7th'!B162,"")))))</f>
        <v/>
      </c>
      <c r="D163" s="70" t="str">
        <f>IF(OR(B163=0,B163=""),"",IF(AND($E$3=6,'Marks Entry 6th'!C162=""),"",IF(AND($E$3=7,'Marks Entry 7th'!C162=""),"",IF(AND($E$3=6),'Marks Entry 6th'!C162,IF(AND($E$3=7),'Marks Entry 7th'!C162,"")))))</f>
        <v/>
      </c>
      <c r="E163" s="307" t="str">
        <f>IF(OR(B163=0,B163=""),"",IF(AND($E$3=6,'Marks Entry 6th'!E162=""),"",IF(AND($E$3=7,'Marks Entry 7th'!E162=""),"",IF(AND($E$3=6),'Marks Entry 6th'!E162,IF(AND($E$3=7),'Marks Entry 7th'!E162,"")))))</f>
        <v/>
      </c>
      <c r="F163" s="70" t="str">
        <f>IF(OR(B163=0,B163=""),"",IF(AND($E$3=6,'Marks Entry 6th'!D162=""),"",IF(AND($E$3=7,'Marks Entry 7th'!D162=""),"",IF(AND($E$3=6),'Marks Entry 6th'!D162,IF(AND($E$3=7),'Marks Entry 7th'!D162,"")))))</f>
        <v/>
      </c>
      <c r="G163" s="306" t="str">
        <f>IF(OR(B163=0,B163=""),"",IF(AND($E$3=6,'Marks Entry 6th'!F162=""),"",IF(AND($E$3=7,'Marks Entry 7th'!F162=""),"",IF(AND($E$3=6),UPPER('Marks Entry 6th'!F162),IF(AND($E$3=7),UPPER('Marks Entry 7th'!F162),"")))))</f>
        <v/>
      </c>
      <c r="H163" s="306" t="str">
        <f>IF(OR(B163=0,B163=""),"",IF(AND($E$3=6,'Marks Entry 6th'!G162=""),"",IF(AND($E$3=7,'Marks Entry 7th'!G162=""),"",IF(AND($E$3=6),UPPER('Marks Entry 6th'!G162),IF(AND($E$3=7),UPPER('Marks Entry 7th'!G162),"")))))</f>
        <v/>
      </c>
      <c r="I163" s="306" t="str">
        <f>IF(OR(B163=0,B163=""),"",IF(AND($E$3=6,'Marks Entry 6th'!H162=""),"",IF(AND($E$3=7,'Marks Entry 7th'!H162=""),"",IF(AND($E$3=6),UPPER('Marks Entry 6th'!H162),IF(AND($E$3=7),UPPER('Marks Entry 7th'!H162),"")))))</f>
        <v/>
      </c>
      <c r="J163" s="65" t="str">
        <f>IF(OR(B163=0,B163=""),"",IF(AND($E$3=6,'Marks Entry 6th'!J162=""),"",IF(AND($E$3=7,'Marks Entry 7th'!J162=""),"",IF(AND($E$3=6),'Marks Entry 6th'!J162,IF(AND($E$3=7),'Marks Entry 7th'!J162,"")))))</f>
        <v/>
      </c>
      <c r="K163" s="65" t="str">
        <f>IF(OR(B163=0,B163=""),"",IF(AND($E$3=6,'Marks Entry 6th'!K162=""),"",IF(AND($E$3=7,'Marks Entry 7th'!K162=""),"",IF(AND($E$3=6),'Marks Entry 6th'!K162,IF(AND($E$3=7),'Marks Entry 7th'!K162,"")))))</f>
        <v/>
      </c>
      <c r="L163" s="121" t="str">
        <f>IF(OR($E163="",$G163=""),"",IF(AND($E$3=6),'Marks Entry 6th'!L162,IF(AND($E$3=7),'Marks Entry 7th'!L162,"")))</f>
        <v/>
      </c>
      <c r="M163" s="121" t="str">
        <f>IF(OR($E163="",$G163=""),"",IF(AND($E$3=6),'Marks Entry 6th'!M162,IF(AND($E$3=7),'Marks Entry 7th'!M162,"")))</f>
        <v/>
      </c>
      <c r="N163" s="121" t="str">
        <f>IF(OR($E163="",$G163=""),"",IF(AND($E$3=6),'Marks Entry 6th'!N162,IF(AND($E$3=7),'Marks Entry 7th'!N162,"")))</f>
        <v/>
      </c>
      <c r="O163" s="121" t="str">
        <f>IF(OR($E163="",$G163=""),"",IF(AND($E$3=6),'Marks Entry 6th'!O162,IF(AND($E$3=7),'Marks Entry 7th'!O162,"")))</f>
        <v/>
      </c>
      <c r="P163" s="63" t="str">
        <f t="shared" si="186"/>
        <v/>
      </c>
      <c r="Q163" s="121" t="str">
        <f>IF(OR($E163="",$G163=""),"",IF(AND($E$3=6),'Marks Entry 6th'!P162,IF(AND($E$3=7),'Marks Entry 7th'!P162,"")))</f>
        <v/>
      </c>
      <c r="R163" s="121" t="str">
        <f>IF(OR($E163="",$G163=""),"",IF(AND($E$3=6),'Marks Entry 6th'!Q162,IF(AND($E$3=7),'Marks Entry 7th'!Q162,"")))</f>
        <v/>
      </c>
      <c r="S163" s="66" t="str">
        <f t="shared" si="187"/>
        <v/>
      </c>
      <c r="T163" s="63">
        <f t="shared" si="188"/>
        <v>0</v>
      </c>
      <c r="U163" s="68" t="str">
        <f>IF(OR($E163="",$G163=""),"",IF(AND($E$3=6),'Marks Entry 6th'!R162,IF(AND($E$3=7),'Marks Entry 7th'!R162,"")))</f>
        <v/>
      </c>
      <c r="V163" s="68" t="str">
        <f>IF(OR($E163="",$G163=""),"",IF(AND($E$3=6),'Marks Entry 6th'!S162,IF(AND($E$3=7),'Marks Entry 7th'!S162,"")))</f>
        <v/>
      </c>
      <c r="W163" s="67" t="str">
        <f t="shared" si="189"/>
        <v/>
      </c>
      <c r="X163" s="63" t="str">
        <f t="shared" si="190"/>
        <v/>
      </c>
      <c r="Y163" s="109">
        <f t="shared" si="191"/>
        <v>0</v>
      </c>
      <c r="Z163" s="109" t="str">
        <f t="shared" si="192"/>
        <v/>
      </c>
      <c r="AA163" s="109" t="str">
        <f t="shared" si="193"/>
        <v/>
      </c>
      <c r="AB163" s="109" t="str">
        <f t="shared" si="194"/>
        <v/>
      </c>
      <c r="AC163" s="109" t="str">
        <f t="shared" si="195"/>
        <v/>
      </c>
      <c r="AD163" s="111" t="str">
        <f t="shared" si="196"/>
        <v/>
      </c>
      <c r="AE163" s="121" t="str">
        <f>IF(OR($E163="",$G163=""),"",IF(AND($E$3=6),'Marks Entry 6th'!T162,IF(AND($E$3=7),'Marks Entry 7th'!T162,"")))</f>
        <v/>
      </c>
      <c r="AF163" s="121" t="str">
        <f>IF(OR($E163="",$G163=""),"",IF(AND($E$3=6),'Marks Entry 6th'!U162,IF(AND($E$3=7),'Marks Entry 7th'!U162,"")))</f>
        <v/>
      </c>
      <c r="AG163" s="121" t="str">
        <f>IF(OR($E163="",$G163=""),"",IF(AND($E$3=6),'Marks Entry 6th'!V162,IF(AND($E$3=7),'Marks Entry 7th'!V162,"")))</f>
        <v/>
      </c>
      <c r="AH163" s="121" t="str">
        <f>IF(OR($E163="",$G163=""),"",IF(AND($E$3=6),'Marks Entry 6th'!W162,IF(AND($E$3=7),'Marks Entry 7th'!W162,"")))</f>
        <v/>
      </c>
      <c r="AI163" s="63" t="str">
        <f t="shared" si="197"/>
        <v/>
      </c>
      <c r="AJ163" s="121" t="str">
        <f>IF(OR($E163="",$G163=""),"",IF(AND($E$3=6),'Marks Entry 6th'!X162,IF(AND($E$3=7),'Marks Entry 7th'!X162,"")))</f>
        <v/>
      </c>
      <c r="AK163" s="121" t="str">
        <f>IF(OR($E163="",$G163=""),"",IF(AND($E$3=6),'Marks Entry 6th'!Y162,IF(AND($E$3=7),'Marks Entry 7th'!Y162,"")))</f>
        <v/>
      </c>
      <c r="AL163" s="66" t="str">
        <f t="shared" si="198"/>
        <v/>
      </c>
      <c r="AM163" s="63">
        <f t="shared" si="199"/>
        <v>0</v>
      </c>
      <c r="AN163" s="68" t="str">
        <f>IF(OR($E163="",$G163=""),"",IF(AND($E$3=6),'Marks Entry 6th'!Z162,IF(AND($E$3=7),'Marks Entry 7th'!Z162,"")))</f>
        <v/>
      </c>
      <c r="AO163" s="68" t="str">
        <f>IF(OR($E163="",$G163=""),"",IF(AND($E$3=6),'Marks Entry 6th'!AA162,IF(AND($E$3=7),'Marks Entry 7th'!AA162,"")))</f>
        <v/>
      </c>
      <c r="AP163" s="66" t="str">
        <f t="shared" si="200"/>
        <v/>
      </c>
      <c r="AQ163" s="63" t="str">
        <f t="shared" si="201"/>
        <v/>
      </c>
      <c r="AR163" s="109">
        <f t="shared" si="202"/>
        <v>0</v>
      </c>
      <c r="AS163" s="109" t="str">
        <f t="shared" si="203"/>
        <v/>
      </c>
      <c r="AT163" s="109" t="str">
        <f t="shared" si="204"/>
        <v/>
      </c>
      <c r="AU163" s="109" t="str">
        <f t="shared" si="205"/>
        <v/>
      </c>
      <c r="AV163" s="109" t="str">
        <f t="shared" si="206"/>
        <v/>
      </c>
      <c r="AW163" s="111" t="str">
        <f t="shared" si="207"/>
        <v/>
      </c>
      <c r="AX163" s="314" t="str">
        <f>IF(OR($E163="",$G163=""),"",IF(AND($E$3=6),'Marks Entry 6th'!AB162,IF(AND($E$3=7),'Marks Entry 7th'!AB162,"")))</f>
        <v/>
      </c>
      <c r="AY163" s="121" t="str">
        <f>IF(OR($E163="",$G163=""),"",IF(AND($E$3=6),'Marks Entry 6th'!AC162,IF(AND($E$3=7),'Marks Entry 7th'!AC162,"")))</f>
        <v/>
      </c>
      <c r="AZ163" s="121" t="str">
        <f>IF(OR($E163="",$G163=""),"",IF(AND($E$3=6),'Marks Entry 6th'!AD162,IF(AND($E$3=7),'Marks Entry 7th'!AD162,"")))</f>
        <v/>
      </c>
      <c r="BA163" s="121" t="str">
        <f>IF(OR($E163="",$G163=""),"",IF(AND($E$3=6),'Marks Entry 6th'!AE162,IF(AND($E$3=7),'Marks Entry 7th'!AE162,"")))</f>
        <v/>
      </c>
      <c r="BB163" s="121" t="str">
        <f>IF(OR($E163="",$G163=""),"",IF(AND($E$3=6),'Marks Entry 6th'!AF162,IF(AND($E$3=7),'Marks Entry 7th'!AF162,"")))</f>
        <v/>
      </c>
      <c r="BC163" s="63" t="str">
        <f t="shared" si="208"/>
        <v/>
      </c>
      <c r="BD163" s="121" t="str">
        <f>IF(OR($E163="",$G163=""),"",IF(AND($E$3=6),'Marks Entry 6th'!AG162,IF(AND($E$3=7),'Marks Entry 7th'!AG162,"")))</f>
        <v/>
      </c>
      <c r="BE163" s="121" t="str">
        <f>IF(OR($E163="",$G163=""),"",IF(AND($E$3=6),'Marks Entry 6th'!AH162,IF(AND($E$3=7),'Marks Entry 7th'!AH162,"")))</f>
        <v/>
      </c>
      <c r="BF163" s="66" t="str">
        <f t="shared" si="209"/>
        <v/>
      </c>
      <c r="BG163" s="63">
        <f t="shared" si="210"/>
        <v>0</v>
      </c>
      <c r="BH163" s="68" t="str">
        <f>IF(OR($E163="",$G163=""),"",IF(AND($E$3=6),'Marks Entry 6th'!AI162,IF(AND($E$3=7),'Marks Entry 7th'!AI162,"")))</f>
        <v/>
      </c>
      <c r="BI163" s="68" t="str">
        <f>IF(OR($E163="",$G163=""),"",IF(AND($E$3=6),'Marks Entry 6th'!AJ162,IF(AND($E$3=7),'Marks Entry 7th'!AJ162,"")))</f>
        <v/>
      </c>
      <c r="BJ163" s="66" t="str">
        <f t="shared" si="211"/>
        <v/>
      </c>
      <c r="BK163" s="63" t="str">
        <f t="shared" si="212"/>
        <v/>
      </c>
      <c r="BL163" s="109">
        <f t="shared" si="213"/>
        <v>0</v>
      </c>
      <c r="BM163" s="109" t="str">
        <f t="shared" si="214"/>
        <v/>
      </c>
      <c r="BN163" s="109" t="str">
        <f t="shared" si="215"/>
        <v/>
      </c>
      <c r="BO163" s="109" t="str">
        <f t="shared" si="216"/>
        <v/>
      </c>
      <c r="BP163" s="109" t="str">
        <f t="shared" si="217"/>
        <v/>
      </c>
      <c r="BQ163" s="111" t="str">
        <f t="shared" si="218"/>
        <v/>
      </c>
      <c r="BR163" s="121" t="str">
        <f>IF(OR($E163="",$G163=""),"",IF(AND($E$3=6),'Marks Entry 6th'!AK162,IF(AND($E$3=7),'Marks Entry 7th'!AK162,"")))</f>
        <v/>
      </c>
      <c r="BS163" s="121" t="str">
        <f>IF(OR($E163="",$G163=""),"",IF(AND($E$3=6),'Marks Entry 6th'!AL162,IF(AND($E$3=7),'Marks Entry 7th'!AL162,"")))</f>
        <v/>
      </c>
      <c r="BT163" s="121" t="str">
        <f>IF(OR($E163="",$G163=""),"",IF(AND($E$3=6),'Marks Entry 6th'!AM162,IF(AND($E$3=7),'Marks Entry 7th'!AM162,"")))</f>
        <v/>
      </c>
      <c r="BU163" s="121" t="str">
        <f>IF(OR($E163="",$G163=""),"",IF(AND($E$3=6),'Marks Entry 6th'!AN162,IF(AND($E$3=7),'Marks Entry 7th'!AN162,"")))</f>
        <v/>
      </c>
      <c r="BV163" s="63" t="str">
        <f t="shared" si="219"/>
        <v/>
      </c>
      <c r="BW163" s="121" t="str">
        <f>IF(OR($E163="",$G163=""),"",IF(AND($E$3=6),'Marks Entry 6th'!AO162,IF(AND($E$3=7),'Marks Entry 7th'!AO162,"")))</f>
        <v/>
      </c>
      <c r="BX163" s="121" t="str">
        <f>IF(OR($E163="",$G163=""),"",IF(AND($E$3=6),'Marks Entry 6th'!AP162,IF(AND($E$3=7),'Marks Entry 7th'!AP162,"")))</f>
        <v/>
      </c>
      <c r="BY163" s="66" t="str">
        <f t="shared" si="220"/>
        <v/>
      </c>
      <c r="BZ163" s="63">
        <f t="shared" si="221"/>
        <v>0</v>
      </c>
      <c r="CA163" s="68" t="str">
        <f>IF(OR($E163="",$G163=""),"",IF(AND($E$3=6),'Marks Entry 6th'!AQ162,IF(AND($E$3=7),'Marks Entry 7th'!AQ162,"")))</f>
        <v/>
      </c>
      <c r="CB163" s="68" t="str">
        <f>IF(OR($E163="",$G163=""),"",IF(AND($E$3=6),'Marks Entry 6th'!AR162,IF(AND($E$3=7),'Marks Entry 7th'!AR162,"")))</f>
        <v/>
      </c>
      <c r="CC163" s="66" t="str">
        <f t="shared" si="222"/>
        <v/>
      </c>
      <c r="CD163" s="63" t="str">
        <f t="shared" si="223"/>
        <v/>
      </c>
      <c r="CE163" s="109">
        <f t="shared" si="224"/>
        <v>0</v>
      </c>
      <c r="CF163" s="109" t="str">
        <f t="shared" si="225"/>
        <v/>
      </c>
      <c r="CG163" s="109" t="str">
        <f t="shared" si="226"/>
        <v/>
      </c>
      <c r="CH163" s="109" t="str">
        <f t="shared" si="227"/>
        <v/>
      </c>
      <c r="CI163" s="109" t="str">
        <f t="shared" si="228"/>
        <v/>
      </c>
      <c r="CJ163" s="111" t="str">
        <f t="shared" si="229"/>
        <v/>
      </c>
      <c r="CK163" s="121" t="str">
        <f>IF(OR($E163="",$G163=""),"",IF(AND($E$3=6),'Marks Entry 6th'!AS162,IF(AND($E$3=7),'Marks Entry 7th'!AS162,"")))</f>
        <v/>
      </c>
      <c r="CL163" s="121" t="str">
        <f>IF(OR($E163="",$G163=""),"",IF(AND($E$3=6),'Marks Entry 6th'!AT162,IF(AND($E$3=7),'Marks Entry 7th'!AT162,"")))</f>
        <v/>
      </c>
      <c r="CM163" s="121" t="str">
        <f>IF(OR($E163="",$G163=""),"",IF(AND($E$3=6),'Marks Entry 6th'!AU162,IF(AND($E$3=7),'Marks Entry 7th'!AU162,"")))</f>
        <v/>
      </c>
      <c r="CN163" s="121" t="str">
        <f>IF(OR($E163="",$G163=""),"",IF(AND($E$3=6),'Marks Entry 6th'!AV162,IF(AND($E$3=7),'Marks Entry 7th'!AV162,"")))</f>
        <v/>
      </c>
      <c r="CO163" s="63" t="str">
        <f t="shared" si="230"/>
        <v/>
      </c>
      <c r="CP163" s="121" t="str">
        <f>IF(OR($E163="",$G163=""),"",IF(AND($E$3=6),'Marks Entry 6th'!AW162,IF(AND($E$3=7),'Marks Entry 7th'!AW162,"")))</f>
        <v/>
      </c>
      <c r="CQ163" s="121" t="str">
        <f>IF(OR($E163="",$G163=""),"",IF(AND($E$3=6),'Marks Entry 6th'!AX162,IF(AND($E$3=7),'Marks Entry 7th'!AX162,"")))</f>
        <v/>
      </c>
      <c r="CR163" s="66" t="str">
        <f t="shared" si="231"/>
        <v/>
      </c>
      <c r="CS163" s="63">
        <f t="shared" si="232"/>
        <v>0</v>
      </c>
      <c r="CT163" s="68" t="str">
        <f>IF(OR($E163="",$G163=""),"",IF(AND($E$3=6),'Marks Entry 6th'!AY162,IF(AND($E$3=7),'Marks Entry 7th'!AY162,"")))</f>
        <v/>
      </c>
      <c r="CU163" s="68" t="str">
        <f>IF(OR($E163="",$G163=""),"",IF(AND($E$3=6),'Marks Entry 6th'!AZ162,IF(AND($E$3=7),'Marks Entry 7th'!AZ162,"")))</f>
        <v/>
      </c>
      <c r="CV163" s="66" t="str">
        <f t="shared" si="233"/>
        <v/>
      </c>
      <c r="CW163" s="63" t="str">
        <f t="shared" si="234"/>
        <v/>
      </c>
      <c r="CX163" s="109">
        <f t="shared" si="235"/>
        <v>0</v>
      </c>
      <c r="CY163" s="109" t="str">
        <f t="shared" si="236"/>
        <v/>
      </c>
      <c r="CZ163" s="109" t="str">
        <f t="shared" si="237"/>
        <v/>
      </c>
      <c r="DA163" s="109" t="str">
        <f t="shared" si="238"/>
        <v/>
      </c>
      <c r="DB163" s="109" t="str">
        <f t="shared" si="239"/>
        <v/>
      </c>
      <c r="DC163" s="111" t="str">
        <f t="shared" si="240"/>
        <v/>
      </c>
      <c r="DD163" s="121" t="str">
        <f>IF(OR($E163="",$G163=""),"",IF(AND($E$3=6),'Marks Entry 6th'!BA162,IF(AND($E$3=7),'Marks Entry 7th'!BA162,"")))</f>
        <v/>
      </c>
      <c r="DE163" s="121" t="str">
        <f>IF(OR($E163="",$G163=""),"",IF(AND($E$3=6),'Marks Entry 6th'!BB162,IF(AND($E$3=7),'Marks Entry 7th'!BB162,"")))</f>
        <v/>
      </c>
      <c r="DF163" s="121" t="str">
        <f>IF(OR($E163="",$G163=""),"",IF(AND($E$3=6),'Marks Entry 6th'!BC162,IF(AND($E$3=7),'Marks Entry 7th'!BC162,"")))</f>
        <v/>
      </c>
      <c r="DG163" s="121" t="str">
        <f>IF(OR($E163="",$G163=""),"",IF(AND($E$3=6),'Marks Entry 6th'!BD162,IF(AND($E$3=7),'Marks Entry 7th'!BD162,"")))</f>
        <v/>
      </c>
      <c r="DH163" s="63" t="str">
        <f t="shared" si="241"/>
        <v/>
      </c>
      <c r="DI163" s="121" t="str">
        <f>IF(OR($E163="",$G163=""),"",IF(AND($E$3=6),'Marks Entry 6th'!BE162,IF(AND($E$3=7),'Marks Entry 7th'!BE162,"")))</f>
        <v/>
      </c>
      <c r="DJ163" s="121" t="str">
        <f>IF(OR($E163="",$G163=""),"",IF(AND($E$3=6),'Marks Entry 6th'!BF162,IF(AND($E$3=7),'Marks Entry 7th'!BF162,"")))</f>
        <v/>
      </c>
      <c r="DK163" s="66" t="str">
        <f t="shared" si="242"/>
        <v/>
      </c>
      <c r="DL163" s="63">
        <f t="shared" si="243"/>
        <v>0</v>
      </c>
      <c r="DM163" s="68" t="str">
        <f>IF(OR($E163="",$G163=""),"",IF(AND($E$3=6),'Marks Entry 6th'!BG162,IF(AND($E$3=7),'Marks Entry 7th'!BG162,"")))</f>
        <v/>
      </c>
      <c r="DN163" s="68" t="str">
        <f>IF(OR($E163="",$G163=""),"",IF(AND($E$3=6),'Marks Entry 6th'!BH162,IF(AND($E$3=7),'Marks Entry 7th'!BH162,"")))</f>
        <v/>
      </c>
      <c r="DO163" s="66" t="str">
        <f t="shared" si="244"/>
        <v/>
      </c>
      <c r="DP163" s="63" t="str">
        <f t="shared" si="245"/>
        <v/>
      </c>
      <c r="DQ163" s="109">
        <f t="shared" si="246"/>
        <v>0</v>
      </c>
      <c r="DR163" s="109" t="str">
        <f t="shared" si="247"/>
        <v/>
      </c>
      <c r="DS163" s="109" t="str">
        <f t="shared" si="248"/>
        <v/>
      </c>
      <c r="DT163" s="109" t="str">
        <f t="shared" si="249"/>
        <v/>
      </c>
      <c r="DU163" s="109" t="str">
        <f t="shared" si="250"/>
        <v/>
      </c>
      <c r="DV163" s="111" t="str">
        <f t="shared" si="251"/>
        <v/>
      </c>
      <c r="DW163" s="53" t="str">
        <f>IF(OR($E163="",$G163=""),"",IF(AND($E$3=6),'Marks Entry 6th'!BI162,IF(AND($E$3=7),'Marks Entry 7th'!BI162,"")))</f>
        <v/>
      </c>
      <c r="DX163" s="53" t="str">
        <f>IF(OR($E163="",$G163=""),"",IF(AND($E$3=6),'Marks Entry 6th'!BJ162,IF(AND($E$3=7),'Marks Entry 7th'!BJ162,"")))</f>
        <v/>
      </c>
      <c r="DY163" s="53" t="str">
        <f>IF(OR($E163="",$G163=""),"",IF(AND($E$3=6),'Marks Entry 6th'!BK162,IF(AND($E$3=7),'Marks Entry 7th'!BK162,"")))</f>
        <v/>
      </c>
      <c r="DZ163" s="53" t="str">
        <f>IF(OR($E163="",$G163=""),"",IF(AND($E$3=6),'Marks Entry 6th'!BL162,IF(AND($E$3=7),'Marks Entry 7th'!BL162,"")))</f>
        <v/>
      </c>
      <c r="EA163" s="53" t="str">
        <f>IF(OR($E163="",$G163=""),"",IF(AND($E$3=6),'Marks Entry 6th'!BM162,IF(AND($E$3=7),'Marks Entry 7th'!BM162,"")))</f>
        <v/>
      </c>
      <c r="EB163" s="122" t="str">
        <f t="shared" si="252"/>
        <v/>
      </c>
      <c r="EC163" s="123">
        <f t="shared" si="253"/>
        <v>0</v>
      </c>
      <c r="ED163" s="123" t="str">
        <f t="shared" si="254"/>
        <v/>
      </c>
      <c r="EE163" s="123" t="str">
        <f t="shared" si="255"/>
        <v/>
      </c>
      <c r="EF163" s="110" t="str">
        <f t="shared" si="256"/>
        <v/>
      </c>
      <c r="EG163" s="53" t="str">
        <f>IF(OR($E163="",$G163=""),"",IF(AND($E$3=6),'Marks Entry 6th'!BN162,IF(AND($E$3=7),'Marks Entry 7th'!BN162,"")))</f>
        <v/>
      </c>
      <c r="EH163" s="53" t="str">
        <f>IF(OR($E163="",$G163=""),"",IF(AND($E$3=6),'Marks Entry 6th'!BO162,IF(AND($E$3=7),'Marks Entry 7th'!BO162,"")))</f>
        <v/>
      </c>
      <c r="EI163" s="53" t="str">
        <f>IF(OR($E163="",$G163=""),"",IF(AND($E$3=6),'Marks Entry 6th'!BP162,IF(AND($E$3=7),'Marks Entry 7th'!BP162,"")))</f>
        <v/>
      </c>
      <c r="EJ163" s="53" t="str">
        <f>IF(OR($E163="",$G163=""),"",IF(AND($E$3=6),'Marks Entry 6th'!BQ162,IF(AND($E$3=7),'Marks Entry 7th'!BQ162,"")))</f>
        <v/>
      </c>
      <c r="EK163" s="53" t="str">
        <f>IF(OR($E163="",$G163=""),"",IF(AND($E$3=6),'Marks Entry 6th'!BR162,IF(AND($E$3=7),'Marks Entry 7th'!BR162,"")))</f>
        <v/>
      </c>
      <c r="EL163" s="122" t="str">
        <f t="shared" si="257"/>
        <v/>
      </c>
      <c r="EM163" s="123">
        <f t="shared" si="258"/>
        <v>0</v>
      </c>
      <c r="EN163" s="123" t="str">
        <f t="shared" si="259"/>
        <v/>
      </c>
      <c r="EO163" s="123" t="str">
        <f t="shared" si="260"/>
        <v/>
      </c>
      <c r="EP163" s="110" t="str">
        <f t="shared" si="261"/>
        <v/>
      </c>
      <c r="EQ163" s="53" t="str">
        <f>IF(OR($E163="",$G163=""),"",IF(AND($E$3=6),'Marks Entry 6th'!BS162,IF(AND($E$3=7),'Marks Entry 7th'!BS162,"")))</f>
        <v/>
      </c>
      <c r="ER163" s="53" t="str">
        <f>IF(OR($E163="",$G163=""),"",IF(AND($E$3=6),'Marks Entry 6th'!BT162,IF(AND($E$3=7),'Marks Entry 7th'!BT162,"")))</f>
        <v/>
      </c>
      <c r="ES163" s="53" t="str">
        <f>IF(OR($E163="",$G163=""),"",IF(AND($E$3=6),'Marks Entry 6th'!BU162,IF(AND($E$3=7),'Marks Entry 7th'!BU162,"")))</f>
        <v/>
      </c>
      <c r="ET163" s="53" t="str">
        <f>IF(OR($E163="",$G163=""),"",IF(AND($E$3=6),'Marks Entry 6th'!BV162,IF(AND($E$3=7),'Marks Entry 7th'!BV162,"")))</f>
        <v/>
      </c>
      <c r="EU163" s="53" t="str">
        <f>IF(OR($E163="",$G163=""),"",IF(AND($E$3=6),'Marks Entry 6th'!BW162,IF(AND($E$3=7),'Marks Entry 7th'!BW162,"")))</f>
        <v/>
      </c>
      <c r="EV163" s="122" t="str">
        <f t="shared" si="262"/>
        <v/>
      </c>
      <c r="EW163" s="123">
        <f t="shared" si="263"/>
        <v>0</v>
      </c>
      <c r="EX163" s="123" t="str">
        <f t="shared" si="264"/>
        <v/>
      </c>
      <c r="EY163" s="123" t="str">
        <f t="shared" si="265"/>
        <v/>
      </c>
      <c r="EZ163" s="110" t="str">
        <f t="shared" si="266"/>
        <v/>
      </c>
      <c r="FA163" s="373" t="str">
        <f>IF(OR($E163="",$G163=""),"",IF(AND('Marks Entry 6th'!BX162="",'Marks Entry 7th'!BX162=""),"",IF(AND($E$3=6),'Marks Entry 6th'!BX162,IF(AND($E$3=7),'Marks Entry 7th'!BX162,""))))</f>
        <v/>
      </c>
      <c r="FB163" s="373" t="str">
        <f>IF(OR($E163="",$G163=""),"",IF(AND('Marks Entry 6th'!BY162="",'Marks Entry 7th'!BY162=""),"",IF(AND($E$3=6),'Marks Entry 6th'!BY162,IF(AND($E$3=7),'Marks Entry 7th'!BY162,""))))</f>
        <v/>
      </c>
      <c r="FC163" s="374" t="str">
        <f t="shared" si="267"/>
        <v/>
      </c>
      <c r="FD163" s="110" t="str">
        <f t="shared" si="268"/>
        <v/>
      </c>
      <c r="FE163" s="373" t="str">
        <f>IF(OR($E163="",$G163=""),"",IF(AND('Marks Entry 6th'!BZ162="",'Marks Entry 7th'!BZ162=""),"",IF(AND($E$3=6),'Marks Entry 6th'!BZ162,IF(AND($E$3=7),'Marks Entry 7th'!BZ162,""))))</f>
        <v/>
      </c>
      <c r="FF163" s="373" t="str">
        <f>IF(OR($E163="",$G163=""),"",IF(AND('Marks Entry 6th'!CA162="",'Marks Entry 7th'!CA162=""),"",IF(AND($E$3=6),'Marks Entry 6th'!CA162,IF(AND($E$3=7),'Marks Entry 7th'!CA162,""))))</f>
        <v/>
      </c>
      <c r="FG163" s="374" t="str">
        <f t="shared" si="269"/>
        <v/>
      </c>
      <c r="FH163" s="110" t="str">
        <f t="shared" si="270"/>
        <v/>
      </c>
      <c r="FI163" s="79" t="str">
        <f t="shared" si="271"/>
        <v/>
      </c>
      <c r="FJ163" s="335" t="str">
        <f t="shared" si="272"/>
        <v/>
      </c>
      <c r="FK163" s="85" t="str">
        <f t="shared" si="273"/>
        <v/>
      </c>
      <c r="FL163" s="226" t="str">
        <f t="shared" si="274"/>
        <v/>
      </c>
      <c r="FM163" s="86" t="str">
        <f t="shared" si="275"/>
        <v/>
      </c>
      <c r="FN163" s="334" t="str">
        <f>IFERROR(IF(B163="NSO","NSO",IF(OR(D163="",G163="",F163=""),"",IF(AND(FJ163&gt;=36,'Master sheet'!$D$11="Hindi"),"कक्षा क्रमोन्नत",IF(AND(FJ163&gt;=36,'Master sheet'!$D$11="English"),"Promoted",IF(AND(FJ163&lt;36,'Master sheet'!$D$11="Hindi"),"पुनः परीक्षा","Re-Exam"))))),"")</f>
        <v/>
      </c>
      <c r="FO163" s="54" t="str">
        <f>IF(OR($E163="",$G163=""),"",IF(AND($E$3=6,'Marks Entry 6th'!CB162=""),"",IF(AND($E$3=7,'Marks Entry 7th'!CB162=""),"",IF(AND($E$3=6),'Marks Entry 6th'!CB162,IF(AND($E$3=7),'Marks Entry 7th'!CB162,"")))))</f>
        <v/>
      </c>
      <c r="FP163" s="54" t="str">
        <f>IF(OR($E163="",$G163=""),"",IF(AND($E$3=6,'Marks Entry 6th'!CC162=""),"",IF(AND($E$3=7,'Marks Entry 7th'!CC162=""),"",IF(AND($E$3=6),'Marks Entry 6th'!CC162,IF(AND($E$3=7),'Marks Entry 7th'!CC162,"")))))</f>
        <v/>
      </c>
      <c r="FQ163" s="55"/>
      <c r="FY163" s="57">
        <f>IF(AND($E$3=6),'Marks Entry 6th'!I162,IF(AND($E$3=7),'Marks Entry 7th'!I162,""))</f>
        <v>0</v>
      </c>
      <c r="FZ163" s="57">
        <f t="shared" si="276"/>
        <v>0</v>
      </c>
    </row>
    <row r="164" spans="1:182" ht="18.95" customHeight="1">
      <c r="A164" s="69">
        <v>157</v>
      </c>
      <c r="B164" s="69" t="str">
        <f>IF(OR(FY164=0,FY164=""),"",IF(AND($E$3=6),'Marks Entry 6th'!I163,IF(AND($E$3=7),'Marks Entry 7th'!I163,"")))</f>
        <v/>
      </c>
      <c r="C164" s="70" t="str">
        <f>IF(OR(B164=0,B164=""),"",IF(AND($E$3=6,'Marks Entry 6th'!B163=""),"",IF(AND($E$3=7,'Marks Entry 7th'!B163=""),"",IF(AND($E$3=6,'Marks Entry 6th'!B163),'Marks Entry 6th'!B163,IF(AND($E$3=7),'Marks Entry 7th'!B163,"")))))</f>
        <v/>
      </c>
      <c r="D164" s="70" t="str">
        <f>IF(OR(B164=0,B164=""),"",IF(AND($E$3=6,'Marks Entry 6th'!C163=""),"",IF(AND($E$3=7,'Marks Entry 7th'!C163=""),"",IF(AND($E$3=6),'Marks Entry 6th'!C163,IF(AND($E$3=7),'Marks Entry 7th'!C163,"")))))</f>
        <v/>
      </c>
      <c r="E164" s="307" t="str">
        <f>IF(OR(B164=0,B164=""),"",IF(AND($E$3=6,'Marks Entry 6th'!E163=""),"",IF(AND($E$3=7,'Marks Entry 7th'!E163=""),"",IF(AND($E$3=6),'Marks Entry 6th'!E163,IF(AND($E$3=7),'Marks Entry 7th'!E163,"")))))</f>
        <v/>
      </c>
      <c r="F164" s="70" t="str">
        <f>IF(OR(B164=0,B164=""),"",IF(AND($E$3=6,'Marks Entry 6th'!D163=""),"",IF(AND($E$3=7,'Marks Entry 7th'!D163=""),"",IF(AND($E$3=6),'Marks Entry 6th'!D163,IF(AND($E$3=7),'Marks Entry 7th'!D163,"")))))</f>
        <v/>
      </c>
      <c r="G164" s="306" t="str">
        <f>IF(OR(B164=0,B164=""),"",IF(AND($E$3=6,'Marks Entry 6th'!F163=""),"",IF(AND($E$3=7,'Marks Entry 7th'!F163=""),"",IF(AND($E$3=6),UPPER('Marks Entry 6th'!F163),IF(AND($E$3=7),UPPER('Marks Entry 7th'!F163),"")))))</f>
        <v/>
      </c>
      <c r="H164" s="306" t="str">
        <f>IF(OR(B164=0,B164=""),"",IF(AND($E$3=6,'Marks Entry 6th'!G163=""),"",IF(AND($E$3=7,'Marks Entry 7th'!G163=""),"",IF(AND($E$3=6),UPPER('Marks Entry 6th'!G163),IF(AND($E$3=7),UPPER('Marks Entry 7th'!G163),"")))))</f>
        <v/>
      </c>
      <c r="I164" s="306" t="str">
        <f>IF(OR(B164=0,B164=""),"",IF(AND($E$3=6,'Marks Entry 6th'!H163=""),"",IF(AND($E$3=7,'Marks Entry 7th'!H163=""),"",IF(AND($E$3=6),UPPER('Marks Entry 6th'!H163),IF(AND($E$3=7),UPPER('Marks Entry 7th'!H163),"")))))</f>
        <v/>
      </c>
      <c r="J164" s="65" t="str">
        <f>IF(OR(B164=0,B164=""),"",IF(AND($E$3=6,'Marks Entry 6th'!J163=""),"",IF(AND($E$3=7,'Marks Entry 7th'!J163=""),"",IF(AND($E$3=6),'Marks Entry 6th'!J163,IF(AND($E$3=7),'Marks Entry 7th'!J163,"")))))</f>
        <v/>
      </c>
      <c r="K164" s="65" t="str">
        <f>IF(OR(B164=0,B164=""),"",IF(AND($E$3=6,'Marks Entry 6th'!K163=""),"",IF(AND($E$3=7,'Marks Entry 7th'!K163=""),"",IF(AND($E$3=6),'Marks Entry 6th'!K163,IF(AND($E$3=7),'Marks Entry 7th'!K163,"")))))</f>
        <v/>
      </c>
      <c r="L164" s="121" t="str">
        <f>IF(OR($E164="",$G164=""),"",IF(AND($E$3=6),'Marks Entry 6th'!L163,IF(AND($E$3=7),'Marks Entry 7th'!L163,"")))</f>
        <v/>
      </c>
      <c r="M164" s="121" t="str">
        <f>IF(OR($E164="",$G164=""),"",IF(AND($E$3=6),'Marks Entry 6th'!M163,IF(AND($E$3=7),'Marks Entry 7th'!M163,"")))</f>
        <v/>
      </c>
      <c r="N164" s="121" t="str">
        <f>IF(OR($E164="",$G164=""),"",IF(AND($E$3=6),'Marks Entry 6th'!N163,IF(AND($E$3=7),'Marks Entry 7th'!N163,"")))</f>
        <v/>
      </c>
      <c r="O164" s="121" t="str">
        <f>IF(OR($E164="",$G164=""),"",IF(AND($E$3=6),'Marks Entry 6th'!O163,IF(AND($E$3=7),'Marks Entry 7th'!O163,"")))</f>
        <v/>
      </c>
      <c r="P164" s="63" t="str">
        <f t="shared" si="186"/>
        <v/>
      </c>
      <c r="Q164" s="121" t="str">
        <f>IF(OR($E164="",$G164=""),"",IF(AND($E$3=6),'Marks Entry 6th'!P163,IF(AND($E$3=7),'Marks Entry 7th'!P163,"")))</f>
        <v/>
      </c>
      <c r="R164" s="121" t="str">
        <f>IF(OR($E164="",$G164=""),"",IF(AND($E$3=6),'Marks Entry 6th'!Q163,IF(AND($E$3=7),'Marks Entry 7th'!Q163,"")))</f>
        <v/>
      </c>
      <c r="S164" s="66" t="str">
        <f t="shared" si="187"/>
        <v/>
      </c>
      <c r="T164" s="63">
        <f t="shared" si="188"/>
        <v>0</v>
      </c>
      <c r="U164" s="68" t="str">
        <f>IF(OR($E164="",$G164=""),"",IF(AND($E$3=6),'Marks Entry 6th'!R163,IF(AND($E$3=7),'Marks Entry 7th'!R163,"")))</f>
        <v/>
      </c>
      <c r="V164" s="68" t="str">
        <f>IF(OR($E164="",$G164=""),"",IF(AND($E$3=6),'Marks Entry 6th'!S163,IF(AND($E$3=7),'Marks Entry 7th'!S163,"")))</f>
        <v/>
      </c>
      <c r="W164" s="67" t="str">
        <f t="shared" si="189"/>
        <v/>
      </c>
      <c r="X164" s="63" t="str">
        <f t="shared" si="190"/>
        <v/>
      </c>
      <c r="Y164" s="109">
        <f t="shared" si="191"/>
        <v>0</v>
      </c>
      <c r="Z164" s="109" t="str">
        <f t="shared" si="192"/>
        <v/>
      </c>
      <c r="AA164" s="109" t="str">
        <f t="shared" si="193"/>
        <v/>
      </c>
      <c r="AB164" s="109" t="str">
        <f t="shared" si="194"/>
        <v/>
      </c>
      <c r="AC164" s="109" t="str">
        <f t="shared" si="195"/>
        <v/>
      </c>
      <c r="AD164" s="111" t="str">
        <f t="shared" si="196"/>
        <v/>
      </c>
      <c r="AE164" s="121" t="str">
        <f>IF(OR($E164="",$G164=""),"",IF(AND($E$3=6),'Marks Entry 6th'!T163,IF(AND($E$3=7),'Marks Entry 7th'!T163,"")))</f>
        <v/>
      </c>
      <c r="AF164" s="121" t="str">
        <f>IF(OR($E164="",$G164=""),"",IF(AND($E$3=6),'Marks Entry 6th'!U163,IF(AND($E$3=7),'Marks Entry 7th'!U163,"")))</f>
        <v/>
      </c>
      <c r="AG164" s="121" t="str">
        <f>IF(OR($E164="",$G164=""),"",IF(AND($E$3=6),'Marks Entry 6th'!V163,IF(AND($E$3=7),'Marks Entry 7th'!V163,"")))</f>
        <v/>
      </c>
      <c r="AH164" s="121" t="str">
        <f>IF(OR($E164="",$G164=""),"",IF(AND($E$3=6),'Marks Entry 6th'!W163,IF(AND($E$3=7),'Marks Entry 7th'!W163,"")))</f>
        <v/>
      </c>
      <c r="AI164" s="63" t="str">
        <f t="shared" si="197"/>
        <v/>
      </c>
      <c r="AJ164" s="121" t="str">
        <f>IF(OR($E164="",$G164=""),"",IF(AND($E$3=6),'Marks Entry 6th'!X163,IF(AND($E$3=7),'Marks Entry 7th'!X163,"")))</f>
        <v/>
      </c>
      <c r="AK164" s="121" t="str">
        <f>IF(OR($E164="",$G164=""),"",IF(AND($E$3=6),'Marks Entry 6th'!Y163,IF(AND($E$3=7),'Marks Entry 7th'!Y163,"")))</f>
        <v/>
      </c>
      <c r="AL164" s="66" t="str">
        <f t="shared" si="198"/>
        <v/>
      </c>
      <c r="AM164" s="63">
        <f t="shared" si="199"/>
        <v>0</v>
      </c>
      <c r="AN164" s="68" t="str">
        <f>IF(OR($E164="",$G164=""),"",IF(AND($E$3=6),'Marks Entry 6th'!Z163,IF(AND($E$3=7),'Marks Entry 7th'!Z163,"")))</f>
        <v/>
      </c>
      <c r="AO164" s="68" t="str">
        <f>IF(OR($E164="",$G164=""),"",IF(AND($E$3=6),'Marks Entry 6th'!AA163,IF(AND($E$3=7),'Marks Entry 7th'!AA163,"")))</f>
        <v/>
      </c>
      <c r="AP164" s="66" t="str">
        <f t="shared" si="200"/>
        <v/>
      </c>
      <c r="AQ164" s="63" t="str">
        <f t="shared" si="201"/>
        <v/>
      </c>
      <c r="AR164" s="109">
        <f t="shared" si="202"/>
        <v>0</v>
      </c>
      <c r="AS164" s="109" t="str">
        <f t="shared" si="203"/>
        <v/>
      </c>
      <c r="AT164" s="109" t="str">
        <f t="shared" si="204"/>
        <v/>
      </c>
      <c r="AU164" s="109" t="str">
        <f t="shared" si="205"/>
        <v/>
      </c>
      <c r="AV164" s="109" t="str">
        <f t="shared" si="206"/>
        <v/>
      </c>
      <c r="AW164" s="111" t="str">
        <f t="shared" si="207"/>
        <v/>
      </c>
      <c r="AX164" s="314" t="str">
        <f>IF(OR($E164="",$G164=""),"",IF(AND($E$3=6),'Marks Entry 6th'!AB163,IF(AND($E$3=7),'Marks Entry 7th'!AB163,"")))</f>
        <v/>
      </c>
      <c r="AY164" s="121" t="str">
        <f>IF(OR($E164="",$G164=""),"",IF(AND($E$3=6),'Marks Entry 6th'!AC163,IF(AND($E$3=7),'Marks Entry 7th'!AC163,"")))</f>
        <v/>
      </c>
      <c r="AZ164" s="121" t="str">
        <f>IF(OR($E164="",$G164=""),"",IF(AND($E$3=6),'Marks Entry 6th'!AD163,IF(AND($E$3=7),'Marks Entry 7th'!AD163,"")))</f>
        <v/>
      </c>
      <c r="BA164" s="121" t="str">
        <f>IF(OR($E164="",$G164=""),"",IF(AND($E$3=6),'Marks Entry 6th'!AE163,IF(AND($E$3=7),'Marks Entry 7th'!AE163,"")))</f>
        <v/>
      </c>
      <c r="BB164" s="121" t="str">
        <f>IF(OR($E164="",$G164=""),"",IF(AND($E$3=6),'Marks Entry 6th'!AF163,IF(AND($E$3=7),'Marks Entry 7th'!AF163,"")))</f>
        <v/>
      </c>
      <c r="BC164" s="63" t="str">
        <f t="shared" si="208"/>
        <v/>
      </c>
      <c r="BD164" s="121" t="str">
        <f>IF(OR($E164="",$G164=""),"",IF(AND($E$3=6),'Marks Entry 6th'!AG163,IF(AND($E$3=7),'Marks Entry 7th'!AG163,"")))</f>
        <v/>
      </c>
      <c r="BE164" s="121" t="str">
        <f>IF(OR($E164="",$G164=""),"",IF(AND($E$3=6),'Marks Entry 6th'!AH163,IF(AND($E$3=7),'Marks Entry 7th'!AH163,"")))</f>
        <v/>
      </c>
      <c r="BF164" s="66" t="str">
        <f t="shared" si="209"/>
        <v/>
      </c>
      <c r="BG164" s="63">
        <f t="shared" si="210"/>
        <v>0</v>
      </c>
      <c r="BH164" s="68" t="str">
        <f>IF(OR($E164="",$G164=""),"",IF(AND($E$3=6),'Marks Entry 6th'!AI163,IF(AND($E$3=7),'Marks Entry 7th'!AI163,"")))</f>
        <v/>
      </c>
      <c r="BI164" s="68" t="str">
        <f>IF(OR($E164="",$G164=""),"",IF(AND($E$3=6),'Marks Entry 6th'!AJ163,IF(AND($E$3=7),'Marks Entry 7th'!AJ163,"")))</f>
        <v/>
      </c>
      <c r="BJ164" s="66" t="str">
        <f t="shared" si="211"/>
        <v/>
      </c>
      <c r="BK164" s="63" t="str">
        <f t="shared" si="212"/>
        <v/>
      </c>
      <c r="BL164" s="109">
        <f t="shared" si="213"/>
        <v>0</v>
      </c>
      <c r="BM164" s="109" t="str">
        <f t="shared" si="214"/>
        <v/>
      </c>
      <c r="BN164" s="109" t="str">
        <f t="shared" si="215"/>
        <v/>
      </c>
      <c r="BO164" s="109" t="str">
        <f t="shared" si="216"/>
        <v/>
      </c>
      <c r="BP164" s="109" t="str">
        <f t="shared" si="217"/>
        <v/>
      </c>
      <c r="BQ164" s="111" t="str">
        <f t="shared" si="218"/>
        <v/>
      </c>
      <c r="BR164" s="121" t="str">
        <f>IF(OR($E164="",$G164=""),"",IF(AND($E$3=6),'Marks Entry 6th'!AK163,IF(AND($E$3=7),'Marks Entry 7th'!AK163,"")))</f>
        <v/>
      </c>
      <c r="BS164" s="121" t="str">
        <f>IF(OR($E164="",$G164=""),"",IF(AND($E$3=6),'Marks Entry 6th'!AL163,IF(AND($E$3=7),'Marks Entry 7th'!AL163,"")))</f>
        <v/>
      </c>
      <c r="BT164" s="121" t="str">
        <f>IF(OR($E164="",$G164=""),"",IF(AND($E$3=6),'Marks Entry 6th'!AM163,IF(AND($E$3=7),'Marks Entry 7th'!AM163,"")))</f>
        <v/>
      </c>
      <c r="BU164" s="121" t="str">
        <f>IF(OR($E164="",$G164=""),"",IF(AND($E$3=6),'Marks Entry 6th'!AN163,IF(AND($E$3=7),'Marks Entry 7th'!AN163,"")))</f>
        <v/>
      </c>
      <c r="BV164" s="63" t="str">
        <f t="shared" si="219"/>
        <v/>
      </c>
      <c r="BW164" s="121" t="str">
        <f>IF(OR($E164="",$G164=""),"",IF(AND($E$3=6),'Marks Entry 6th'!AO163,IF(AND($E$3=7),'Marks Entry 7th'!AO163,"")))</f>
        <v/>
      </c>
      <c r="BX164" s="121" t="str">
        <f>IF(OR($E164="",$G164=""),"",IF(AND($E$3=6),'Marks Entry 6th'!AP163,IF(AND($E$3=7),'Marks Entry 7th'!AP163,"")))</f>
        <v/>
      </c>
      <c r="BY164" s="66" t="str">
        <f t="shared" si="220"/>
        <v/>
      </c>
      <c r="BZ164" s="63">
        <f t="shared" si="221"/>
        <v>0</v>
      </c>
      <c r="CA164" s="68" t="str">
        <f>IF(OR($E164="",$G164=""),"",IF(AND($E$3=6),'Marks Entry 6th'!AQ163,IF(AND($E$3=7),'Marks Entry 7th'!AQ163,"")))</f>
        <v/>
      </c>
      <c r="CB164" s="68" t="str">
        <f>IF(OR($E164="",$G164=""),"",IF(AND($E$3=6),'Marks Entry 6th'!AR163,IF(AND($E$3=7),'Marks Entry 7th'!AR163,"")))</f>
        <v/>
      </c>
      <c r="CC164" s="66" t="str">
        <f t="shared" si="222"/>
        <v/>
      </c>
      <c r="CD164" s="63" t="str">
        <f t="shared" si="223"/>
        <v/>
      </c>
      <c r="CE164" s="109">
        <f t="shared" si="224"/>
        <v>0</v>
      </c>
      <c r="CF164" s="109" t="str">
        <f t="shared" si="225"/>
        <v/>
      </c>
      <c r="CG164" s="109" t="str">
        <f t="shared" si="226"/>
        <v/>
      </c>
      <c r="CH164" s="109" t="str">
        <f t="shared" si="227"/>
        <v/>
      </c>
      <c r="CI164" s="109" t="str">
        <f t="shared" si="228"/>
        <v/>
      </c>
      <c r="CJ164" s="111" t="str">
        <f t="shared" si="229"/>
        <v/>
      </c>
      <c r="CK164" s="121" t="str">
        <f>IF(OR($E164="",$G164=""),"",IF(AND($E$3=6),'Marks Entry 6th'!AS163,IF(AND($E$3=7),'Marks Entry 7th'!AS163,"")))</f>
        <v/>
      </c>
      <c r="CL164" s="121" t="str">
        <f>IF(OR($E164="",$G164=""),"",IF(AND($E$3=6),'Marks Entry 6th'!AT163,IF(AND($E$3=7),'Marks Entry 7th'!AT163,"")))</f>
        <v/>
      </c>
      <c r="CM164" s="121" t="str">
        <f>IF(OR($E164="",$G164=""),"",IF(AND($E$3=6),'Marks Entry 6th'!AU163,IF(AND($E$3=7),'Marks Entry 7th'!AU163,"")))</f>
        <v/>
      </c>
      <c r="CN164" s="121" t="str">
        <f>IF(OR($E164="",$G164=""),"",IF(AND($E$3=6),'Marks Entry 6th'!AV163,IF(AND($E$3=7),'Marks Entry 7th'!AV163,"")))</f>
        <v/>
      </c>
      <c r="CO164" s="63" t="str">
        <f t="shared" si="230"/>
        <v/>
      </c>
      <c r="CP164" s="121" t="str">
        <f>IF(OR($E164="",$G164=""),"",IF(AND($E$3=6),'Marks Entry 6th'!AW163,IF(AND($E$3=7),'Marks Entry 7th'!AW163,"")))</f>
        <v/>
      </c>
      <c r="CQ164" s="121" t="str">
        <f>IF(OR($E164="",$G164=""),"",IF(AND($E$3=6),'Marks Entry 6th'!AX163,IF(AND($E$3=7),'Marks Entry 7th'!AX163,"")))</f>
        <v/>
      </c>
      <c r="CR164" s="66" t="str">
        <f t="shared" si="231"/>
        <v/>
      </c>
      <c r="CS164" s="63">
        <f t="shared" si="232"/>
        <v>0</v>
      </c>
      <c r="CT164" s="68" t="str">
        <f>IF(OR($E164="",$G164=""),"",IF(AND($E$3=6),'Marks Entry 6th'!AY163,IF(AND($E$3=7),'Marks Entry 7th'!AY163,"")))</f>
        <v/>
      </c>
      <c r="CU164" s="68" t="str">
        <f>IF(OR($E164="",$G164=""),"",IF(AND($E$3=6),'Marks Entry 6th'!AZ163,IF(AND($E$3=7),'Marks Entry 7th'!AZ163,"")))</f>
        <v/>
      </c>
      <c r="CV164" s="66" t="str">
        <f t="shared" si="233"/>
        <v/>
      </c>
      <c r="CW164" s="63" t="str">
        <f t="shared" si="234"/>
        <v/>
      </c>
      <c r="CX164" s="109">
        <f t="shared" si="235"/>
        <v>0</v>
      </c>
      <c r="CY164" s="109" t="str">
        <f t="shared" si="236"/>
        <v/>
      </c>
      <c r="CZ164" s="109" t="str">
        <f t="shared" si="237"/>
        <v/>
      </c>
      <c r="DA164" s="109" t="str">
        <f t="shared" si="238"/>
        <v/>
      </c>
      <c r="DB164" s="109" t="str">
        <f t="shared" si="239"/>
        <v/>
      </c>
      <c r="DC164" s="111" t="str">
        <f t="shared" si="240"/>
        <v/>
      </c>
      <c r="DD164" s="121" t="str">
        <f>IF(OR($E164="",$G164=""),"",IF(AND($E$3=6),'Marks Entry 6th'!BA163,IF(AND($E$3=7),'Marks Entry 7th'!BA163,"")))</f>
        <v/>
      </c>
      <c r="DE164" s="121" t="str">
        <f>IF(OR($E164="",$G164=""),"",IF(AND($E$3=6),'Marks Entry 6th'!BB163,IF(AND($E$3=7),'Marks Entry 7th'!BB163,"")))</f>
        <v/>
      </c>
      <c r="DF164" s="121" t="str">
        <f>IF(OR($E164="",$G164=""),"",IF(AND($E$3=6),'Marks Entry 6th'!BC163,IF(AND($E$3=7),'Marks Entry 7th'!BC163,"")))</f>
        <v/>
      </c>
      <c r="DG164" s="121" t="str">
        <f>IF(OR($E164="",$G164=""),"",IF(AND($E$3=6),'Marks Entry 6th'!BD163,IF(AND($E$3=7),'Marks Entry 7th'!BD163,"")))</f>
        <v/>
      </c>
      <c r="DH164" s="63" t="str">
        <f t="shared" si="241"/>
        <v/>
      </c>
      <c r="DI164" s="121" t="str">
        <f>IF(OR($E164="",$G164=""),"",IF(AND($E$3=6),'Marks Entry 6th'!BE163,IF(AND($E$3=7),'Marks Entry 7th'!BE163,"")))</f>
        <v/>
      </c>
      <c r="DJ164" s="121" t="str">
        <f>IF(OR($E164="",$G164=""),"",IF(AND($E$3=6),'Marks Entry 6th'!BF163,IF(AND($E$3=7),'Marks Entry 7th'!BF163,"")))</f>
        <v/>
      </c>
      <c r="DK164" s="66" t="str">
        <f t="shared" si="242"/>
        <v/>
      </c>
      <c r="DL164" s="63">
        <f t="shared" si="243"/>
        <v>0</v>
      </c>
      <c r="DM164" s="68" t="str">
        <f>IF(OR($E164="",$G164=""),"",IF(AND($E$3=6),'Marks Entry 6th'!BG163,IF(AND($E$3=7),'Marks Entry 7th'!BG163,"")))</f>
        <v/>
      </c>
      <c r="DN164" s="68" t="str">
        <f>IF(OR($E164="",$G164=""),"",IF(AND($E$3=6),'Marks Entry 6th'!BH163,IF(AND($E$3=7),'Marks Entry 7th'!BH163,"")))</f>
        <v/>
      </c>
      <c r="DO164" s="66" t="str">
        <f t="shared" si="244"/>
        <v/>
      </c>
      <c r="DP164" s="63" t="str">
        <f t="shared" si="245"/>
        <v/>
      </c>
      <c r="DQ164" s="109">
        <f t="shared" si="246"/>
        <v>0</v>
      </c>
      <c r="DR164" s="109" t="str">
        <f t="shared" si="247"/>
        <v/>
      </c>
      <c r="DS164" s="109" t="str">
        <f t="shared" si="248"/>
        <v/>
      </c>
      <c r="DT164" s="109" t="str">
        <f t="shared" si="249"/>
        <v/>
      </c>
      <c r="DU164" s="109" t="str">
        <f t="shared" si="250"/>
        <v/>
      </c>
      <c r="DV164" s="111" t="str">
        <f t="shared" si="251"/>
        <v/>
      </c>
      <c r="DW164" s="53" t="str">
        <f>IF(OR($E164="",$G164=""),"",IF(AND($E$3=6),'Marks Entry 6th'!BI163,IF(AND($E$3=7),'Marks Entry 7th'!BI163,"")))</f>
        <v/>
      </c>
      <c r="DX164" s="53" t="str">
        <f>IF(OR($E164="",$G164=""),"",IF(AND($E$3=6),'Marks Entry 6th'!BJ163,IF(AND($E$3=7),'Marks Entry 7th'!BJ163,"")))</f>
        <v/>
      </c>
      <c r="DY164" s="53" t="str">
        <f>IF(OR($E164="",$G164=""),"",IF(AND($E$3=6),'Marks Entry 6th'!BK163,IF(AND($E$3=7),'Marks Entry 7th'!BK163,"")))</f>
        <v/>
      </c>
      <c r="DZ164" s="53" t="str">
        <f>IF(OR($E164="",$G164=""),"",IF(AND($E$3=6),'Marks Entry 6th'!BL163,IF(AND($E$3=7),'Marks Entry 7th'!BL163,"")))</f>
        <v/>
      </c>
      <c r="EA164" s="53" t="str">
        <f>IF(OR($E164="",$G164=""),"",IF(AND($E$3=6),'Marks Entry 6th'!BM163,IF(AND($E$3=7),'Marks Entry 7th'!BM163,"")))</f>
        <v/>
      </c>
      <c r="EB164" s="122" t="str">
        <f t="shared" si="252"/>
        <v/>
      </c>
      <c r="EC164" s="123">
        <f t="shared" si="253"/>
        <v>0</v>
      </c>
      <c r="ED164" s="123" t="str">
        <f t="shared" si="254"/>
        <v/>
      </c>
      <c r="EE164" s="123" t="str">
        <f t="shared" si="255"/>
        <v/>
      </c>
      <c r="EF164" s="110" t="str">
        <f t="shared" si="256"/>
        <v/>
      </c>
      <c r="EG164" s="53" t="str">
        <f>IF(OR($E164="",$G164=""),"",IF(AND($E$3=6),'Marks Entry 6th'!BN163,IF(AND($E$3=7),'Marks Entry 7th'!BN163,"")))</f>
        <v/>
      </c>
      <c r="EH164" s="53" t="str">
        <f>IF(OR($E164="",$G164=""),"",IF(AND($E$3=6),'Marks Entry 6th'!BO163,IF(AND($E$3=7),'Marks Entry 7th'!BO163,"")))</f>
        <v/>
      </c>
      <c r="EI164" s="53" t="str">
        <f>IF(OR($E164="",$G164=""),"",IF(AND($E$3=6),'Marks Entry 6th'!BP163,IF(AND($E$3=7),'Marks Entry 7th'!BP163,"")))</f>
        <v/>
      </c>
      <c r="EJ164" s="53" t="str">
        <f>IF(OR($E164="",$G164=""),"",IF(AND($E$3=6),'Marks Entry 6th'!BQ163,IF(AND($E$3=7),'Marks Entry 7th'!BQ163,"")))</f>
        <v/>
      </c>
      <c r="EK164" s="53" t="str">
        <f>IF(OR($E164="",$G164=""),"",IF(AND($E$3=6),'Marks Entry 6th'!BR163,IF(AND($E$3=7),'Marks Entry 7th'!BR163,"")))</f>
        <v/>
      </c>
      <c r="EL164" s="122" t="str">
        <f t="shared" si="257"/>
        <v/>
      </c>
      <c r="EM164" s="123">
        <f t="shared" si="258"/>
        <v>0</v>
      </c>
      <c r="EN164" s="123" t="str">
        <f t="shared" si="259"/>
        <v/>
      </c>
      <c r="EO164" s="123" t="str">
        <f t="shared" si="260"/>
        <v/>
      </c>
      <c r="EP164" s="110" t="str">
        <f t="shared" si="261"/>
        <v/>
      </c>
      <c r="EQ164" s="53" t="str">
        <f>IF(OR($E164="",$G164=""),"",IF(AND($E$3=6),'Marks Entry 6th'!BS163,IF(AND($E$3=7),'Marks Entry 7th'!BS163,"")))</f>
        <v/>
      </c>
      <c r="ER164" s="53" t="str">
        <f>IF(OR($E164="",$G164=""),"",IF(AND($E$3=6),'Marks Entry 6th'!BT163,IF(AND($E$3=7),'Marks Entry 7th'!BT163,"")))</f>
        <v/>
      </c>
      <c r="ES164" s="53" t="str">
        <f>IF(OR($E164="",$G164=""),"",IF(AND($E$3=6),'Marks Entry 6th'!BU163,IF(AND($E$3=7),'Marks Entry 7th'!BU163,"")))</f>
        <v/>
      </c>
      <c r="ET164" s="53" t="str">
        <f>IF(OR($E164="",$G164=""),"",IF(AND($E$3=6),'Marks Entry 6th'!BV163,IF(AND($E$3=7),'Marks Entry 7th'!BV163,"")))</f>
        <v/>
      </c>
      <c r="EU164" s="53" t="str">
        <f>IF(OR($E164="",$G164=""),"",IF(AND($E$3=6),'Marks Entry 6th'!BW163,IF(AND($E$3=7),'Marks Entry 7th'!BW163,"")))</f>
        <v/>
      </c>
      <c r="EV164" s="122" t="str">
        <f t="shared" si="262"/>
        <v/>
      </c>
      <c r="EW164" s="123">
        <f t="shared" si="263"/>
        <v>0</v>
      </c>
      <c r="EX164" s="123" t="str">
        <f t="shared" si="264"/>
        <v/>
      </c>
      <c r="EY164" s="123" t="str">
        <f t="shared" si="265"/>
        <v/>
      </c>
      <c r="EZ164" s="110" t="str">
        <f t="shared" si="266"/>
        <v/>
      </c>
      <c r="FA164" s="373" t="str">
        <f>IF(OR($E164="",$G164=""),"",IF(AND('Marks Entry 6th'!BX163="",'Marks Entry 7th'!BX163=""),"",IF(AND($E$3=6),'Marks Entry 6th'!BX163,IF(AND($E$3=7),'Marks Entry 7th'!BX163,""))))</f>
        <v/>
      </c>
      <c r="FB164" s="373" t="str">
        <f>IF(OR($E164="",$G164=""),"",IF(AND('Marks Entry 6th'!BY163="",'Marks Entry 7th'!BY163=""),"",IF(AND($E$3=6),'Marks Entry 6th'!BY163,IF(AND($E$3=7),'Marks Entry 7th'!BY163,""))))</f>
        <v/>
      </c>
      <c r="FC164" s="374" t="str">
        <f t="shared" si="267"/>
        <v/>
      </c>
      <c r="FD164" s="110" t="str">
        <f t="shared" si="268"/>
        <v/>
      </c>
      <c r="FE164" s="373" t="str">
        <f>IF(OR($E164="",$G164=""),"",IF(AND('Marks Entry 6th'!BZ163="",'Marks Entry 7th'!BZ163=""),"",IF(AND($E$3=6),'Marks Entry 6th'!BZ163,IF(AND($E$3=7),'Marks Entry 7th'!BZ163,""))))</f>
        <v/>
      </c>
      <c r="FF164" s="373" t="str">
        <f>IF(OR($E164="",$G164=""),"",IF(AND('Marks Entry 6th'!CA163="",'Marks Entry 7th'!CA163=""),"",IF(AND($E$3=6),'Marks Entry 6th'!CA163,IF(AND($E$3=7),'Marks Entry 7th'!CA163,""))))</f>
        <v/>
      </c>
      <c r="FG164" s="374" t="str">
        <f t="shared" si="269"/>
        <v/>
      </c>
      <c r="FH164" s="110" t="str">
        <f t="shared" si="270"/>
        <v/>
      </c>
      <c r="FI164" s="79" t="str">
        <f t="shared" si="271"/>
        <v/>
      </c>
      <c r="FJ164" s="335" t="str">
        <f t="shared" si="272"/>
        <v/>
      </c>
      <c r="FK164" s="85" t="str">
        <f t="shared" si="273"/>
        <v/>
      </c>
      <c r="FL164" s="226" t="str">
        <f t="shared" si="274"/>
        <v/>
      </c>
      <c r="FM164" s="86" t="str">
        <f t="shared" si="275"/>
        <v/>
      </c>
      <c r="FN164" s="334" t="str">
        <f>IFERROR(IF(B164="NSO","NSO",IF(OR(D164="",G164="",F164=""),"",IF(AND(FJ164&gt;=36,'Master sheet'!$D$11="Hindi"),"कक्षा क्रमोन्नत",IF(AND(FJ164&gt;=36,'Master sheet'!$D$11="English"),"Promoted",IF(AND(FJ164&lt;36,'Master sheet'!$D$11="Hindi"),"पुनः परीक्षा","Re-Exam"))))),"")</f>
        <v/>
      </c>
      <c r="FO164" s="54" t="str">
        <f>IF(OR($E164="",$G164=""),"",IF(AND($E$3=6,'Marks Entry 6th'!CB163=""),"",IF(AND($E$3=7,'Marks Entry 7th'!CB163=""),"",IF(AND($E$3=6),'Marks Entry 6th'!CB163,IF(AND($E$3=7),'Marks Entry 7th'!CB163,"")))))</f>
        <v/>
      </c>
      <c r="FP164" s="54" t="str">
        <f>IF(OR($E164="",$G164=""),"",IF(AND($E$3=6,'Marks Entry 6th'!CC163=""),"",IF(AND($E$3=7,'Marks Entry 7th'!CC163=""),"",IF(AND($E$3=6),'Marks Entry 6th'!CC163,IF(AND($E$3=7),'Marks Entry 7th'!CC163,"")))))</f>
        <v/>
      </c>
      <c r="FQ164" s="55"/>
      <c r="FY164" s="57">
        <f>IF(AND($E$3=6),'Marks Entry 6th'!I163,IF(AND($E$3=7),'Marks Entry 7th'!I163,""))</f>
        <v>0</v>
      </c>
      <c r="FZ164" s="57">
        <f t="shared" si="276"/>
        <v>0</v>
      </c>
    </row>
    <row r="165" spans="1:182" ht="18.95" customHeight="1">
      <c r="A165" s="69">
        <v>158</v>
      </c>
      <c r="B165" s="69" t="str">
        <f>IF(OR(FY165=0,FY165=""),"",IF(AND($E$3=6),'Marks Entry 6th'!I164,IF(AND($E$3=7),'Marks Entry 7th'!I164,"")))</f>
        <v/>
      </c>
      <c r="C165" s="70" t="str">
        <f>IF(OR(B165=0,B165=""),"",IF(AND($E$3=6,'Marks Entry 6th'!B164=""),"",IF(AND($E$3=7,'Marks Entry 7th'!B164=""),"",IF(AND($E$3=6,'Marks Entry 6th'!B164),'Marks Entry 6th'!B164,IF(AND($E$3=7),'Marks Entry 7th'!B164,"")))))</f>
        <v/>
      </c>
      <c r="D165" s="70" t="str">
        <f>IF(OR(B165=0,B165=""),"",IF(AND($E$3=6,'Marks Entry 6th'!C164=""),"",IF(AND($E$3=7,'Marks Entry 7th'!C164=""),"",IF(AND($E$3=6),'Marks Entry 6th'!C164,IF(AND($E$3=7),'Marks Entry 7th'!C164,"")))))</f>
        <v/>
      </c>
      <c r="E165" s="307" t="str">
        <f>IF(OR(B165=0,B165=""),"",IF(AND($E$3=6,'Marks Entry 6th'!E164=""),"",IF(AND($E$3=7,'Marks Entry 7th'!E164=""),"",IF(AND($E$3=6),'Marks Entry 6th'!E164,IF(AND($E$3=7),'Marks Entry 7th'!E164,"")))))</f>
        <v/>
      </c>
      <c r="F165" s="70" t="str">
        <f>IF(OR(B165=0,B165=""),"",IF(AND($E$3=6,'Marks Entry 6th'!D164=""),"",IF(AND($E$3=7,'Marks Entry 7th'!D164=""),"",IF(AND($E$3=6),'Marks Entry 6th'!D164,IF(AND($E$3=7),'Marks Entry 7th'!D164,"")))))</f>
        <v/>
      </c>
      <c r="G165" s="306" t="str">
        <f>IF(OR(B165=0,B165=""),"",IF(AND($E$3=6,'Marks Entry 6th'!F164=""),"",IF(AND($E$3=7,'Marks Entry 7th'!F164=""),"",IF(AND($E$3=6),UPPER('Marks Entry 6th'!F164),IF(AND($E$3=7),UPPER('Marks Entry 7th'!F164),"")))))</f>
        <v/>
      </c>
      <c r="H165" s="306" t="str">
        <f>IF(OR(B165=0,B165=""),"",IF(AND($E$3=6,'Marks Entry 6th'!G164=""),"",IF(AND($E$3=7,'Marks Entry 7th'!G164=""),"",IF(AND($E$3=6),UPPER('Marks Entry 6th'!G164),IF(AND($E$3=7),UPPER('Marks Entry 7th'!G164),"")))))</f>
        <v/>
      </c>
      <c r="I165" s="306" t="str">
        <f>IF(OR(B165=0,B165=""),"",IF(AND($E$3=6,'Marks Entry 6th'!H164=""),"",IF(AND($E$3=7,'Marks Entry 7th'!H164=""),"",IF(AND($E$3=6),UPPER('Marks Entry 6th'!H164),IF(AND($E$3=7),UPPER('Marks Entry 7th'!H164),"")))))</f>
        <v/>
      </c>
      <c r="J165" s="65" t="str">
        <f>IF(OR(B165=0,B165=""),"",IF(AND($E$3=6,'Marks Entry 6th'!J164=""),"",IF(AND($E$3=7,'Marks Entry 7th'!J164=""),"",IF(AND($E$3=6),'Marks Entry 6th'!J164,IF(AND($E$3=7),'Marks Entry 7th'!J164,"")))))</f>
        <v/>
      </c>
      <c r="K165" s="65" t="str">
        <f>IF(OR(B165=0,B165=""),"",IF(AND($E$3=6,'Marks Entry 6th'!K164=""),"",IF(AND($E$3=7,'Marks Entry 7th'!K164=""),"",IF(AND($E$3=6),'Marks Entry 6th'!K164,IF(AND($E$3=7),'Marks Entry 7th'!K164,"")))))</f>
        <v/>
      </c>
      <c r="L165" s="121" t="str">
        <f>IF(OR($E165="",$G165=""),"",IF(AND($E$3=6),'Marks Entry 6th'!L164,IF(AND($E$3=7),'Marks Entry 7th'!L164,"")))</f>
        <v/>
      </c>
      <c r="M165" s="121" t="str">
        <f>IF(OR($E165="",$G165=""),"",IF(AND($E$3=6),'Marks Entry 6th'!M164,IF(AND($E$3=7),'Marks Entry 7th'!M164,"")))</f>
        <v/>
      </c>
      <c r="N165" s="121" t="str">
        <f>IF(OR($E165="",$G165=""),"",IF(AND($E$3=6),'Marks Entry 6th'!N164,IF(AND($E$3=7),'Marks Entry 7th'!N164,"")))</f>
        <v/>
      </c>
      <c r="O165" s="121" t="str">
        <f>IF(OR($E165="",$G165=""),"",IF(AND($E$3=6),'Marks Entry 6th'!O164,IF(AND($E$3=7),'Marks Entry 7th'!O164,"")))</f>
        <v/>
      </c>
      <c r="P165" s="63" t="str">
        <f t="shared" si="186"/>
        <v/>
      </c>
      <c r="Q165" s="121" t="str">
        <f>IF(OR($E165="",$G165=""),"",IF(AND($E$3=6),'Marks Entry 6th'!P164,IF(AND($E$3=7),'Marks Entry 7th'!P164,"")))</f>
        <v/>
      </c>
      <c r="R165" s="121" t="str">
        <f>IF(OR($E165="",$G165=""),"",IF(AND($E$3=6),'Marks Entry 6th'!Q164,IF(AND($E$3=7),'Marks Entry 7th'!Q164,"")))</f>
        <v/>
      </c>
      <c r="S165" s="66" t="str">
        <f t="shared" si="187"/>
        <v/>
      </c>
      <c r="T165" s="63">
        <f t="shared" si="188"/>
        <v>0</v>
      </c>
      <c r="U165" s="68" t="str">
        <f>IF(OR($E165="",$G165=""),"",IF(AND($E$3=6),'Marks Entry 6th'!R164,IF(AND($E$3=7),'Marks Entry 7th'!R164,"")))</f>
        <v/>
      </c>
      <c r="V165" s="68" t="str">
        <f>IF(OR($E165="",$G165=""),"",IF(AND($E$3=6),'Marks Entry 6th'!S164,IF(AND($E$3=7),'Marks Entry 7th'!S164,"")))</f>
        <v/>
      </c>
      <c r="W165" s="67" t="str">
        <f t="shared" si="189"/>
        <v/>
      </c>
      <c r="X165" s="63" t="str">
        <f t="shared" si="190"/>
        <v/>
      </c>
      <c r="Y165" s="109">
        <f t="shared" si="191"/>
        <v>0</v>
      </c>
      <c r="Z165" s="109" t="str">
        <f t="shared" si="192"/>
        <v/>
      </c>
      <c r="AA165" s="109" t="str">
        <f t="shared" si="193"/>
        <v/>
      </c>
      <c r="AB165" s="109" t="str">
        <f t="shared" si="194"/>
        <v/>
      </c>
      <c r="AC165" s="109" t="str">
        <f t="shared" si="195"/>
        <v/>
      </c>
      <c r="AD165" s="111" t="str">
        <f t="shared" si="196"/>
        <v/>
      </c>
      <c r="AE165" s="121" t="str">
        <f>IF(OR($E165="",$G165=""),"",IF(AND($E$3=6),'Marks Entry 6th'!T164,IF(AND($E$3=7),'Marks Entry 7th'!T164,"")))</f>
        <v/>
      </c>
      <c r="AF165" s="121" t="str">
        <f>IF(OR($E165="",$G165=""),"",IF(AND($E$3=6),'Marks Entry 6th'!U164,IF(AND($E$3=7),'Marks Entry 7th'!U164,"")))</f>
        <v/>
      </c>
      <c r="AG165" s="121" t="str">
        <f>IF(OR($E165="",$G165=""),"",IF(AND($E$3=6),'Marks Entry 6th'!V164,IF(AND($E$3=7),'Marks Entry 7th'!V164,"")))</f>
        <v/>
      </c>
      <c r="AH165" s="121" t="str">
        <f>IF(OR($E165="",$G165=""),"",IF(AND($E$3=6),'Marks Entry 6th'!W164,IF(AND($E$3=7),'Marks Entry 7th'!W164,"")))</f>
        <v/>
      </c>
      <c r="AI165" s="63" t="str">
        <f t="shared" si="197"/>
        <v/>
      </c>
      <c r="AJ165" s="121" t="str">
        <f>IF(OR($E165="",$G165=""),"",IF(AND($E$3=6),'Marks Entry 6th'!X164,IF(AND($E$3=7),'Marks Entry 7th'!X164,"")))</f>
        <v/>
      </c>
      <c r="AK165" s="121" t="str">
        <f>IF(OR($E165="",$G165=""),"",IF(AND($E$3=6),'Marks Entry 6th'!Y164,IF(AND($E$3=7),'Marks Entry 7th'!Y164,"")))</f>
        <v/>
      </c>
      <c r="AL165" s="66" t="str">
        <f t="shared" si="198"/>
        <v/>
      </c>
      <c r="AM165" s="63">
        <f t="shared" si="199"/>
        <v>0</v>
      </c>
      <c r="AN165" s="68" t="str">
        <f>IF(OR($E165="",$G165=""),"",IF(AND($E$3=6),'Marks Entry 6th'!Z164,IF(AND($E$3=7),'Marks Entry 7th'!Z164,"")))</f>
        <v/>
      </c>
      <c r="AO165" s="68" t="str">
        <f>IF(OR($E165="",$G165=""),"",IF(AND($E$3=6),'Marks Entry 6th'!AA164,IF(AND($E$3=7),'Marks Entry 7th'!AA164,"")))</f>
        <v/>
      </c>
      <c r="AP165" s="66" t="str">
        <f t="shared" si="200"/>
        <v/>
      </c>
      <c r="AQ165" s="63" t="str">
        <f t="shared" si="201"/>
        <v/>
      </c>
      <c r="AR165" s="109">
        <f t="shared" si="202"/>
        <v>0</v>
      </c>
      <c r="AS165" s="109" t="str">
        <f t="shared" si="203"/>
        <v/>
      </c>
      <c r="AT165" s="109" t="str">
        <f t="shared" si="204"/>
        <v/>
      </c>
      <c r="AU165" s="109" t="str">
        <f t="shared" si="205"/>
        <v/>
      </c>
      <c r="AV165" s="109" t="str">
        <f t="shared" si="206"/>
        <v/>
      </c>
      <c r="AW165" s="111" t="str">
        <f t="shared" si="207"/>
        <v/>
      </c>
      <c r="AX165" s="314" t="str">
        <f>IF(OR($E165="",$G165=""),"",IF(AND($E$3=6),'Marks Entry 6th'!AB164,IF(AND($E$3=7),'Marks Entry 7th'!AB164,"")))</f>
        <v/>
      </c>
      <c r="AY165" s="121" t="str">
        <f>IF(OR($E165="",$G165=""),"",IF(AND($E$3=6),'Marks Entry 6th'!AC164,IF(AND($E$3=7),'Marks Entry 7th'!AC164,"")))</f>
        <v/>
      </c>
      <c r="AZ165" s="121" t="str">
        <f>IF(OR($E165="",$G165=""),"",IF(AND($E$3=6),'Marks Entry 6th'!AD164,IF(AND($E$3=7),'Marks Entry 7th'!AD164,"")))</f>
        <v/>
      </c>
      <c r="BA165" s="121" t="str">
        <f>IF(OR($E165="",$G165=""),"",IF(AND($E$3=6),'Marks Entry 6th'!AE164,IF(AND($E$3=7),'Marks Entry 7th'!AE164,"")))</f>
        <v/>
      </c>
      <c r="BB165" s="121" t="str">
        <f>IF(OR($E165="",$G165=""),"",IF(AND($E$3=6),'Marks Entry 6th'!AF164,IF(AND($E$3=7),'Marks Entry 7th'!AF164,"")))</f>
        <v/>
      </c>
      <c r="BC165" s="63" t="str">
        <f t="shared" si="208"/>
        <v/>
      </c>
      <c r="BD165" s="121" t="str">
        <f>IF(OR($E165="",$G165=""),"",IF(AND($E$3=6),'Marks Entry 6th'!AG164,IF(AND($E$3=7),'Marks Entry 7th'!AG164,"")))</f>
        <v/>
      </c>
      <c r="BE165" s="121" t="str">
        <f>IF(OR($E165="",$G165=""),"",IF(AND($E$3=6),'Marks Entry 6th'!AH164,IF(AND($E$3=7),'Marks Entry 7th'!AH164,"")))</f>
        <v/>
      </c>
      <c r="BF165" s="66" t="str">
        <f t="shared" si="209"/>
        <v/>
      </c>
      <c r="BG165" s="63">
        <f t="shared" si="210"/>
        <v>0</v>
      </c>
      <c r="BH165" s="68" t="str">
        <f>IF(OR($E165="",$G165=""),"",IF(AND($E$3=6),'Marks Entry 6th'!AI164,IF(AND($E$3=7),'Marks Entry 7th'!AI164,"")))</f>
        <v/>
      </c>
      <c r="BI165" s="68" t="str">
        <f>IF(OR($E165="",$G165=""),"",IF(AND($E$3=6),'Marks Entry 6th'!AJ164,IF(AND($E$3=7),'Marks Entry 7th'!AJ164,"")))</f>
        <v/>
      </c>
      <c r="BJ165" s="66" t="str">
        <f t="shared" si="211"/>
        <v/>
      </c>
      <c r="BK165" s="63" t="str">
        <f t="shared" si="212"/>
        <v/>
      </c>
      <c r="BL165" s="109">
        <f t="shared" si="213"/>
        <v>0</v>
      </c>
      <c r="BM165" s="109" t="str">
        <f t="shared" si="214"/>
        <v/>
      </c>
      <c r="BN165" s="109" t="str">
        <f t="shared" si="215"/>
        <v/>
      </c>
      <c r="BO165" s="109" t="str">
        <f t="shared" si="216"/>
        <v/>
      </c>
      <c r="BP165" s="109" t="str">
        <f t="shared" si="217"/>
        <v/>
      </c>
      <c r="BQ165" s="111" t="str">
        <f t="shared" si="218"/>
        <v/>
      </c>
      <c r="BR165" s="121" t="str">
        <f>IF(OR($E165="",$G165=""),"",IF(AND($E$3=6),'Marks Entry 6th'!AK164,IF(AND($E$3=7),'Marks Entry 7th'!AK164,"")))</f>
        <v/>
      </c>
      <c r="BS165" s="121" t="str">
        <f>IF(OR($E165="",$G165=""),"",IF(AND($E$3=6),'Marks Entry 6th'!AL164,IF(AND($E$3=7),'Marks Entry 7th'!AL164,"")))</f>
        <v/>
      </c>
      <c r="BT165" s="121" t="str">
        <f>IF(OR($E165="",$G165=""),"",IF(AND($E$3=6),'Marks Entry 6th'!AM164,IF(AND($E$3=7),'Marks Entry 7th'!AM164,"")))</f>
        <v/>
      </c>
      <c r="BU165" s="121" t="str">
        <f>IF(OR($E165="",$G165=""),"",IF(AND($E$3=6),'Marks Entry 6th'!AN164,IF(AND($E$3=7),'Marks Entry 7th'!AN164,"")))</f>
        <v/>
      </c>
      <c r="BV165" s="63" t="str">
        <f t="shared" si="219"/>
        <v/>
      </c>
      <c r="BW165" s="121" t="str">
        <f>IF(OR($E165="",$G165=""),"",IF(AND($E$3=6),'Marks Entry 6th'!AO164,IF(AND($E$3=7),'Marks Entry 7th'!AO164,"")))</f>
        <v/>
      </c>
      <c r="BX165" s="121" t="str">
        <f>IF(OR($E165="",$G165=""),"",IF(AND($E$3=6),'Marks Entry 6th'!AP164,IF(AND($E$3=7),'Marks Entry 7th'!AP164,"")))</f>
        <v/>
      </c>
      <c r="BY165" s="66" t="str">
        <f t="shared" si="220"/>
        <v/>
      </c>
      <c r="BZ165" s="63">
        <f t="shared" si="221"/>
        <v>0</v>
      </c>
      <c r="CA165" s="68" t="str">
        <f>IF(OR($E165="",$G165=""),"",IF(AND($E$3=6),'Marks Entry 6th'!AQ164,IF(AND($E$3=7),'Marks Entry 7th'!AQ164,"")))</f>
        <v/>
      </c>
      <c r="CB165" s="68" t="str">
        <f>IF(OR($E165="",$G165=""),"",IF(AND($E$3=6),'Marks Entry 6th'!AR164,IF(AND($E$3=7),'Marks Entry 7th'!AR164,"")))</f>
        <v/>
      </c>
      <c r="CC165" s="66" t="str">
        <f t="shared" si="222"/>
        <v/>
      </c>
      <c r="CD165" s="63" t="str">
        <f t="shared" si="223"/>
        <v/>
      </c>
      <c r="CE165" s="109">
        <f t="shared" si="224"/>
        <v>0</v>
      </c>
      <c r="CF165" s="109" t="str">
        <f t="shared" si="225"/>
        <v/>
      </c>
      <c r="CG165" s="109" t="str">
        <f t="shared" si="226"/>
        <v/>
      </c>
      <c r="CH165" s="109" t="str">
        <f t="shared" si="227"/>
        <v/>
      </c>
      <c r="CI165" s="109" t="str">
        <f t="shared" si="228"/>
        <v/>
      </c>
      <c r="CJ165" s="111" t="str">
        <f t="shared" si="229"/>
        <v/>
      </c>
      <c r="CK165" s="121" t="str">
        <f>IF(OR($E165="",$G165=""),"",IF(AND($E$3=6),'Marks Entry 6th'!AS164,IF(AND($E$3=7),'Marks Entry 7th'!AS164,"")))</f>
        <v/>
      </c>
      <c r="CL165" s="121" t="str">
        <f>IF(OR($E165="",$G165=""),"",IF(AND($E$3=6),'Marks Entry 6th'!AT164,IF(AND($E$3=7),'Marks Entry 7th'!AT164,"")))</f>
        <v/>
      </c>
      <c r="CM165" s="121" t="str">
        <f>IF(OR($E165="",$G165=""),"",IF(AND($E$3=6),'Marks Entry 6th'!AU164,IF(AND($E$3=7),'Marks Entry 7th'!AU164,"")))</f>
        <v/>
      </c>
      <c r="CN165" s="121" t="str">
        <f>IF(OR($E165="",$G165=""),"",IF(AND($E$3=6),'Marks Entry 6th'!AV164,IF(AND($E$3=7),'Marks Entry 7th'!AV164,"")))</f>
        <v/>
      </c>
      <c r="CO165" s="63" t="str">
        <f t="shared" si="230"/>
        <v/>
      </c>
      <c r="CP165" s="121" t="str">
        <f>IF(OR($E165="",$G165=""),"",IF(AND($E$3=6),'Marks Entry 6th'!AW164,IF(AND($E$3=7),'Marks Entry 7th'!AW164,"")))</f>
        <v/>
      </c>
      <c r="CQ165" s="121" t="str">
        <f>IF(OR($E165="",$G165=""),"",IF(AND($E$3=6),'Marks Entry 6th'!AX164,IF(AND($E$3=7),'Marks Entry 7th'!AX164,"")))</f>
        <v/>
      </c>
      <c r="CR165" s="66" t="str">
        <f t="shared" si="231"/>
        <v/>
      </c>
      <c r="CS165" s="63">
        <f t="shared" si="232"/>
        <v>0</v>
      </c>
      <c r="CT165" s="68" t="str">
        <f>IF(OR($E165="",$G165=""),"",IF(AND($E$3=6),'Marks Entry 6th'!AY164,IF(AND($E$3=7),'Marks Entry 7th'!AY164,"")))</f>
        <v/>
      </c>
      <c r="CU165" s="68" t="str">
        <f>IF(OR($E165="",$G165=""),"",IF(AND($E$3=6),'Marks Entry 6th'!AZ164,IF(AND($E$3=7),'Marks Entry 7th'!AZ164,"")))</f>
        <v/>
      </c>
      <c r="CV165" s="66" t="str">
        <f t="shared" si="233"/>
        <v/>
      </c>
      <c r="CW165" s="63" t="str">
        <f t="shared" si="234"/>
        <v/>
      </c>
      <c r="CX165" s="109">
        <f t="shared" si="235"/>
        <v>0</v>
      </c>
      <c r="CY165" s="109" t="str">
        <f t="shared" si="236"/>
        <v/>
      </c>
      <c r="CZ165" s="109" t="str">
        <f t="shared" si="237"/>
        <v/>
      </c>
      <c r="DA165" s="109" t="str">
        <f t="shared" si="238"/>
        <v/>
      </c>
      <c r="DB165" s="109" t="str">
        <f t="shared" si="239"/>
        <v/>
      </c>
      <c r="DC165" s="111" t="str">
        <f t="shared" si="240"/>
        <v/>
      </c>
      <c r="DD165" s="121" t="str">
        <f>IF(OR($E165="",$G165=""),"",IF(AND($E$3=6),'Marks Entry 6th'!BA164,IF(AND($E$3=7),'Marks Entry 7th'!BA164,"")))</f>
        <v/>
      </c>
      <c r="DE165" s="121" t="str">
        <f>IF(OR($E165="",$G165=""),"",IF(AND($E$3=6),'Marks Entry 6th'!BB164,IF(AND($E$3=7),'Marks Entry 7th'!BB164,"")))</f>
        <v/>
      </c>
      <c r="DF165" s="121" t="str">
        <f>IF(OR($E165="",$G165=""),"",IF(AND($E$3=6),'Marks Entry 6th'!BC164,IF(AND($E$3=7),'Marks Entry 7th'!BC164,"")))</f>
        <v/>
      </c>
      <c r="DG165" s="121" t="str">
        <f>IF(OR($E165="",$G165=""),"",IF(AND($E$3=6),'Marks Entry 6th'!BD164,IF(AND($E$3=7),'Marks Entry 7th'!BD164,"")))</f>
        <v/>
      </c>
      <c r="DH165" s="63" t="str">
        <f t="shared" si="241"/>
        <v/>
      </c>
      <c r="DI165" s="121" t="str">
        <f>IF(OR($E165="",$G165=""),"",IF(AND($E$3=6),'Marks Entry 6th'!BE164,IF(AND($E$3=7),'Marks Entry 7th'!BE164,"")))</f>
        <v/>
      </c>
      <c r="DJ165" s="121" t="str">
        <f>IF(OR($E165="",$G165=""),"",IF(AND($E$3=6),'Marks Entry 6th'!BF164,IF(AND($E$3=7),'Marks Entry 7th'!BF164,"")))</f>
        <v/>
      </c>
      <c r="DK165" s="66" t="str">
        <f t="shared" si="242"/>
        <v/>
      </c>
      <c r="DL165" s="63">
        <f t="shared" si="243"/>
        <v>0</v>
      </c>
      <c r="DM165" s="68" t="str">
        <f>IF(OR($E165="",$G165=""),"",IF(AND($E$3=6),'Marks Entry 6th'!BG164,IF(AND($E$3=7),'Marks Entry 7th'!BG164,"")))</f>
        <v/>
      </c>
      <c r="DN165" s="68" t="str">
        <f>IF(OR($E165="",$G165=""),"",IF(AND($E$3=6),'Marks Entry 6th'!BH164,IF(AND($E$3=7),'Marks Entry 7th'!BH164,"")))</f>
        <v/>
      </c>
      <c r="DO165" s="66" t="str">
        <f t="shared" si="244"/>
        <v/>
      </c>
      <c r="DP165" s="63" t="str">
        <f t="shared" si="245"/>
        <v/>
      </c>
      <c r="DQ165" s="109">
        <f t="shared" si="246"/>
        <v>0</v>
      </c>
      <c r="DR165" s="109" t="str">
        <f t="shared" si="247"/>
        <v/>
      </c>
      <c r="DS165" s="109" t="str">
        <f t="shared" si="248"/>
        <v/>
      </c>
      <c r="DT165" s="109" t="str">
        <f t="shared" si="249"/>
        <v/>
      </c>
      <c r="DU165" s="109" t="str">
        <f t="shared" si="250"/>
        <v/>
      </c>
      <c r="DV165" s="111" t="str">
        <f t="shared" si="251"/>
        <v/>
      </c>
      <c r="DW165" s="53" t="str">
        <f>IF(OR($E165="",$G165=""),"",IF(AND($E$3=6),'Marks Entry 6th'!BI164,IF(AND($E$3=7),'Marks Entry 7th'!BI164,"")))</f>
        <v/>
      </c>
      <c r="DX165" s="53" t="str">
        <f>IF(OR($E165="",$G165=""),"",IF(AND($E$3=6),'Marks Entry 6th'!BJ164,IF(AND($E$3=7),'Marks Entry 7th'!BJ164,"")))</f>
        <v/>
      </c>
      <c r="DY165" s="53" t="str">
        <f>IF(OR($E165="",$G165=""),"",IF(AND($E$3=6),'Marks Entry 6th'!BK164,IF(AND($E$3=7),'Marks Entry 7th'!BK164,"")))</f>
        <v/>
      </c>
      <c r="DZ165" s="53" t="str">
        <f>IF(OR($E165="",$G165=""),"",IF(AND($E$3=6),'Marks Entry 6th'!BL164,IF(AND($E$3=7),'Marks Entry 7th'!BL164,"")))</f>
        <v/>
      </c>
      <c r="EA165" s="53" t="str">
        <f>IF(OR($E165="",$G165=""),"",IF(AND($E$3=6),'Marks Entry 6th'!BM164,IF(AND($E$3=7),'Marks Entry 7th'!BM164,"")))</f>
        <v/>
      </c>
      <c r="EB165" s="122" t="str">
        <f t="shared" si="252"/>
        <v/>
      </c>
      <c r="EC165" s="123">
        <f t="shared" si="253"/>
        <v>0</v>
      </c>
      <c r="ED165" s="123" t="str">
        <f t="shared" si="254"/>
        <v/>
      </c>
      <c r="EE165" s="123" t="str">
        <f t="shared" si="255"/>
        <v/>
      </c>
      <c r="EF165" s="110" t="str">
        <f t="shared" si="256"/>
        <v/>
      </c>
      <c r="EG165" s="53" t="str">
        <f>IF(OR($E165="",$G165=""),"",IF(AND($E$3=6),'Marks Entry 6th'!BN164,IF(AND($E$3=7),'Marks Entry 7th'!BN164,"")))</f>
        <v/>
      </c>
      <c r="EH165" s="53" t="str">
        <f>IF(OR($E165="",$G165=""),"",IF(AND($E$3=6),'Marks Entry 6th'!BO164,IF(AND($E$3=7),'Marks Entry 7th'!BO164,"")))</f>
        <v/>
      </c>
      <c r="EI165" s="53" t="str">
        <f>IF(OR($E165="",$G165=""),"",IF(AND($E$3=6),'Marks Entry 6th'!BP164,IF(AND($E$3=7),'Marks Entry 7th'!BP164,"")))</f>
        <v/>
      </c>
      <c r="EJ165" s="53" t="str">
        <f>IF(OR($E165="",$G165=""),"",IF(AND($E$3=6),'Marks Entry 6th'!BQ164,IF(AND($E$3=7),'Marks Entry 7th'!BQ164,"")))</f>
        <v/>
      </c>
      <c r="EK165" s="53" t="str">
        <f>IF(OR($E165="",$G165=""),"",IF(AND($E$3=6),'Marks Entry 6th'!BR164,IF(AND($E$3=7),'Marks Entry 7th'!BR164,"")))</f>
        <v/>
      </c>
      <c r="EL165" s="122" t="str">
        <f t="shared" si="257"/>
        <v/>
      </c>
      <c r="EM165" s="123">
        <f t="shared" si="258"/>
        <v>0</v>
      </c>
      <c r="EN165" s="123" t="str">
        <f t="shared" si="259"/>
        <v/>
      </c>
      <c r="EO165" s="123" t="str">
        <f t="shared" si="260"/>
        <v/>
      </c>
      <c r="EP165" s="110" t="str">
        <f t="shared" si="261"/>
        <v/>
      </c>
      <c r="EQ165" s="53" t="str">
        <f>IF(OR($E165="",$G165=""),"",IF(AND($E$3=6),'Marks Entry 6th'!BS164,IF(AND($E$3=7),'Marks Entry 7th'!BS164,"")))</f>
        <v/>
      </c>
      <c r="ER165" s="53" t="str">
        <f>IF(OR($E165="",$G165=""),"",IF(AND($E$3=6),'Marks Entry 6th'!BT164,IF(AND($E$3=7),'Marks Entry 7th'!BT164,"")))</f>
        <v/>
      </c>
      <c r="ES165" s="53" t="str">
        <f>IF(OR($E165="",$G165=""),"",IF(AND($E$3=6),'Marks Entry 6th'!BU164,IF(AND($E$3=7),'Marks Entry 7th'!BU164,"")))</f>
        <v/>
      </c>
      <c r="ET165" s="53" t="str">
        <f>IF(OR($E165="",$G165=""),"",IF(AND($E$3=6),'Marks Entry 6th'!BV164,IF(AND($E$3=7),'Marks Entry 7th'!BV164,"")))</f>
        <v/>
      </c>
      <c r="EU165" s="53" t="str">
        <f>IF(OR($E165="",$G165=""),"",IF(AND($E$3=6),'Marks Entry 6th'!BW164,IF(AND($E$3=7),'Marks Entry 7th'!BW164,"")))</f>
        <v/>
      </c>
      <c r="EV165" s="122" t="str">
        <f t="shared" si="262"/>
        <v/>
      </c>
      <c r="EW165" s="123">
        <f t="shared" si="263"/>
        <v>0</v>
      </c>
      <c r="EX165" s="123" t="str">
        <f t="shared" si="264"/>
        <v/>
      </c>
      <c r="EY165" s="123" t="str">
        <f t="shared" si="265"/>
        <v/>
      </c>
      <c r="EZ165" s="110" t="str">
        <f t="shared" si="266"/>
        <v/>
      </c>
      <c r="FA165" s="373" t="str">
        <f>IF(OR($E165="",$G165=""),"",IF(AND('Marks Entry 6th'!BX164="",'Marks Entry 7th'!BX164=""),"",IF(AND($E$3=6),'Marks Entry 6th'!BX164,IF(AND($E$3=7),'Marks Entry 7th'!BX164,""))))</f>
        <v/>
      </c>
      <c r="FB165" s="373" t="str">
        <f>IF(OR($E165="",$G165=""),"",IF(AND('Marks Entry 6th'!BY164="",'Marks Entry 7th'!BY164=""),"",IF(AND($E$3=6),'Marks Entry 6th'!BY164,IF(AND($E$3=7),'Marks Entry 7th'!BY164,""))))</f>
        <v/>
      </c>
      <c r="FC165" s="374" t="str">
        <f t="shared" si="267"/>
        <v/>
      </c>
      <c r="FD165" s="110" t="str">
        <f t="shared" si="268"/>
        <v/>
      </c>
      <c r="FE165" s="373" t="str">
        <f>IF(OR($E165="",$G165=""),"",IF(AND('Marks Entry 6th'!BZ164="",'Marks Entry 7th'!BZ164=""),"",IF(AND($E$3=6),'Marks Entry 6th'!BZ164,IF(AND($E$3=7),'Marks Entry 7th'!BZ164,""))))</f>
        <v/>
      </c>
      <c r="FF165" s="373" t="str">
        <f>IF(OR($E165="",$G165=""),"",IF(AND('Marks Entry 6th'!CA164="",'Marks Entry 7th'!CA164=""),"",IF(AND($E$3=6),'Marks Entry 6th'!CA164,IF(AND($E$3=7),'Marks Entry 7th'!CA164,""))))</f>
        <v/>
      </c>
      <c r="FG165" s="374" t="str">
        <f t="shared" si="269"/>
        <v/>
      </c>
      <c r="FH165" s="110" t="str">
        <f t="shared" si="270"/>
        <v/>
      </c>
      <c r="FI165" s="79" t="str">
        <f t="shared" si="271"/>
        <v/>
      </c>
      <c r="FJ165" s="335" t="str">
        <f t="shared" si="272"/>
        <v/>
      </c>
      <c r="FK165" s="85" t="str">
        <f t="shared" si="273"/>
        <v/>
      </c>
      <c r="FL165" s="226" t="str">
        <f t="shared" si="274"/>
        <v/>
      </c>
      <c r="FM165" s="86" t="str">
        <f t="shared" si="275"/>
        <v/>
      </c>
      <c r="FN165" s="334" t="str">
        <f>IFERROR(IF(B165="NSO","NSO",IF(OR(D165="",G165="",F165=""),"",IF(AND(FJ165&gt;=36,'Master sheet'!$D$11="Hindi"),"कक्षा क्रमोन्नत",IF(AND(FJ165&gt;=36,'Master sheet'!$D$11="English"),"Promoted",IF(AND(FJ165&lt;36,'Master sheet'!$D$11="Hindi"),"पुनः परीक्षा","Re-Exam"))))),"")</f>
        <v/>
      </c>
      <c r="FO165" s="54" t="str">
        <f>IF(OR($E165="",$G165=""),"",IF(AND($E$3=6,'Marks Entry 6th'!CB164=""),"",IF(AND($E$3=7,'Marks Entry 7th'!CB164=""),"",IF(AND($E$3=6),'Marks Entry 6th'!CB164,IF(AND($E$3=7),'Marks Entry 7th'!CB164,"")))))</f>
        <v/>
      </c>
      <c r="FP165" s="54" t="str">
        <f>IF(OR($E165="",$G165=""),"",IF(AND($E$3=6,'Marks Entry 6th'!CC164=""),"",IF(AND($E$3=7,'Marks Entry 7th'!CC164=""),"",IF(AND($E$3=6),'Marks Entry 6th'!CC164,IF(AND($E$3=7),'Marks Entry 7th'!CC164,"")))))</f>
        <v/>
      </c>
      <c r="FQ165" s="55"/>
      <c r="FY165" s="57">
        <f>IF(AND($E$3=6),'Marks Entry 6th'!I164,IF(AND($E$3=7),'Marks Entry 7th'!I164,""))</f>
        <v>0</v>
      </c>
      <c r="FZ165" s="57">
        <f t="shared" si="276"/>
        <v>0</v>
      </c>
    </row>
    <row r="166" spans="1:182" ht="18.95" customHeight="1">
      <c r="A166" s="69">
        <v>159</v>
      </c>
      <c r="B166" s="69" t="str">
        <f>IF(OR(FY166=0,FY166=""),"",IF(AND($E$3=6),'Marks Entry 6th'!I165,IF(AND($E$3=7),'Marks Entry 7th'!I165,"")))</f>
        <v/>
      </c>
      <c r="C166" s="70" t="str">
        <f>IF(OR(B166=0,B166=""),"",IF(AND($E$3=6,'Marks Entry 6th'!B165=""),"",IF(AND($E$3=7,'Marks Entry 7th'!B165=""),"",IF(AND($E$3=6,'Marks Entry 6th'!B165),'Marks Entry 6th'!B165,IF(AND($E$3=7),'Marks Entry 7th'!B165,"")))))</f>
        <v/>
      </c>
      <c r="D166" s="70" t="str">
        <f>IF(OR(B166=0,B166=""),"",IF(AND($E$3=6,'Marks Entry 6th'!C165=""),"",IF(AND($E$3=7,'Marks Entry 7th'!C165=""),"",IF(AND($E$3=6),'Marks Entry 6th'!C165,IF(AND($E$3=7),'Marks Entry 7th'!C165,"")))))</f>
        <v/>
      </c>
      <c r="E166" s="307" t="str">
        <f>IF(OR(B166=0,B166=""),"",IF(AND($E$3=6,'Marks Entry 6th'!E165=""),"",IF(AND($E$3=7,'Marks Entry 7th'!E165=""),"",IF(AND($E$3=6),'Marks Entry 6th'!E165,IF(AND($E$3=7),'Marks Entry 7th'!E165,"")))))</f>
        <v/>
      </c>
      <c r="F166" s="70" t="str">
        <f>IF(OR(B166=0,B166=""),"",IF(AND($E$3=6,'Marks Entry 6th'!D165=""),"",IF(AND($E$3=7,'Marks Entry 7th'!D165=""),"",IF(AND($E$3=6),'Marks Entry 6th'!D165,IF(AND($E$3=7),'Marks Entry 7th'!D165,"")))))</f>
        <v/>
      </c>
      <c r="G166" s="306" t="str">
        <f>IF(OR(B166=0,B166=""),"",IF(AND($E$3=6,'Marks Entry 6th'!F165=""),"",IF(AND($E$3=7,'Marks Entry 7th'!F165=""),"",IF(AND($E$3=6),UPPER('Marks Entry 6th'!F165),IF(AND($E$3=7),UPPER('Marks Entry 7th'!F165),"")))))</f>
        <v/>
      </c>
      <c r="H166" s="306" t="str">
        <f>IF(OR(B166=0,B166=""),"",IF(AND($E$3=6,'Marks Entry 6th'!G165=""),"",IF(AND($E$3=7,'Marks Entry 7th'!G165=""),"",IF(AND($E$3=6),UPPER('Marks Entry 6th'!G165),IF(AND($E$3=7),UPPER('Marks Entry 7th'!G165),"")))))</f>
        <v/>
      </c>
      <c r="I166" s="306" t="str">
        <f>IF(OR(B166=0,B166=""),"",IF(AND($E$3=6,'Marks Entry 6th'!H165=""),"",IF(AND($E$3=7,'Marks Entry 7th'!H165=""),"",IF(AND($E$3=6),UPPER('Marks Entry 6th'!H165),IF(AND($E$3=7),UPPER('Marks Entry 7th'!H165),"")))))</f>
        <v/>
      </c>
      <c r="J166" s="65" t="str">
        <f>IF(OR(B166=0,B166=""),"",IF(AND($E$3=6,'Marks Entry 6th'!J165=""),"",IF(AND($E$3=7,'Marks Entry 7th'!J165=""),"",IF(AND($E$3=6),'Marks Entry 6th'!J165,IF(AND($E$3=7),'Marks Entry 7th'!J165,"")))))</f>
        <v/>
      </c>
      <c r="K166" s="65" t="str">
        <f>IF(OR(B166=0,B166=""),"",IF(AND($E$3=6,'Marks Entry 6th'!K165=""),"",IF(AND($E$3=7,'Marks Entry 7th'!K165=""),"",IF(AND($E$3=6),'Marks Entry 6th'!K165,IF(AND($E$3=7),'Marks Entry 7th'!K165,"")))))</f>
        <v/>
      </c>
      <c r="L166" s="121" t="str">
        <f>IF(OR($E166="",$G166=""),"",IF(AND($E$3=6),'Marks Entry 6th'!L165,IF(AND($E$3=7),'Marks Entry 7th'!L165,"")))</f>
        <v/>
      </c>
      <c r="M166" s="121" t="str">
        <f>IF(OR($E166="",$G166=""),"",IF(AND($E$3=6),'Marks Entry 6th'!M165,IF(AND($E$3=7),'Marks Entry 7th'!M165,"")))</f>
        <v/>
      </c>
      <c r="N166" s="121" t="str">
        <f>IF(OR($E166="",$G166=""),"",IF(AND($E$3=6),'Marks Entry 6th'!N165,IF(AND($E$3=7),'Marks Entry 7th'!N165,"")))</f>
        <v/>
      </c>
      <c r="O166" s="121" t="str">
        <f>IF(OR($E166="",$G166=""),"",IF(AND($E$3=6),'Marks Entry 6th'!O165,IF(AND($E$3=7),'Marks Entry 7th'!O165,"")))</f>
        <v/>
      </c>
      <c r="P166" s="63" t="str">
        <f t="shared" si="186"/>
        <v/>
      </c>
      <c r="Q166" s="121" t="str">
        <f>IF(OR($E166="",$G166=""),"",IF(AND($E$3=6),'Marks Entry 6th'!P165,IF(AND($E$3=7),'Marks Entry 7th'!P165,"")))</f>
        <v/>
      </c>
      <c r="R166" s="121" t="str">
        <f>IF(OR($E166="",$G166=""),"",IF(AND($E$3=6),'Marks Entry 6th'!Q165,IF(AND($E$3=7),'Marks Entry 7th'!Q165,"")))</f>
        <v/>
      </c>
      <c r="S166" s="66" t="str">
        <f t="shared" si="187"/>
        <v/>
      </c>
      <c r="T166" s="63">
        <f t="shared" si="188"/>
        <v>0</v>
      </c>
      <c r="U166" s="68" t="str">
        <f>IF(OR($E166="",$G166=""),"",IF(AND($E$3=6),'Marks Entry 6th'!R165,IF(AND($E$3=7),'Marks Entry 7th'!R165,"")))</f>
        <v/>
      </c>
      <c r="V166" s="68" t="str">
        <f>IF(OR($E166="",$G166=""),"",IF(AND($E$3=6),'Marks Entry 6th'!S165,IF(AND($E$3=7),'Marks Entry 7th'!S165,"")))</f>
        <v/>
      </c>
      <c r="W166" s="67" t="str">
        <f t="shared" si="189"/>
        <v/>
      </c>
      <c r="X166" s="63" t="str">
        <f t="shared" si="190"/>
        <v/>
      </c>
      <c r="Y166" s="109">
        <f t="shared" si="191"/>
        <v>0</v>
      </c>
      <c r="Z166" s="109" t="str">
        <f t="shared" si="192"/>
        <v/>
      </c>
      <c r="AA166" s="109" t="str">
        <f t="shared" si="193"/>
        <v/>
      </c>
      <c r="AB166" s="109" t="str">
        <f t="shared" si="194"/>
        <v/>
      </c>
      <c r="AC166" s="109" t="str">
        <f t="shared" si="195"/>
        <v/>
      </c>
      <c r="AD166" s="111" t="str">
        <f t="shared" si="196"/>
        <v/>
      </c>
      <c r="AE166" s="121" t="str">
        <f>IF(OR($E166="",$G166=""),"",IF(AND($E$3=6),'Marks Entry 6th'!T165,IF(AND($E$3=7),'Marks Entry 7th'!T165,"")))</f>
        <v/>
      </c>
      <c r="AF166" s="121" t="str">
        <f>IF(OR($E166="",$G166=""),"",IF(AND($E$3=6),'Marks Entry 6th'!U165,IF(AND($E$3=7),'Marks Entry 7th'!U165,"")))</f>
        <v/>
      </c>
      <c r="AG166" s="121" t="str">
        <f>IF(OR($E166="",$G166=""),"",IF(AND($E$3=6),'Marks Entry 6th'!V165,IF(AND($E$3=7),'Marks Entry 7th'!V165,"")))</f>
        <v/>
      </c>
      <c r="AH166" s="121" t="str">
        <f>IF(OR($E166="",$G166=""),"",IF(AND($E$3=6),'Marks Entry 6th'!W165,IF(AND($E$3=7),'Marks Entry 7th'!W165,"")))</f>
        <v/>
      </c>
      <c r="AI166" s="63" t="str">
        <f t="shared" si="197"/>
        <v/>
      </c>
      <c r="AJ166" s="121" t="str">
        <f>IF(OR($E166="",$G166=""),"",IF(AND($E$3=6),'Marks Entry 6th'!X165,IF(AND($E$3=7),'Marks Entry 7th'!X165,"")))</f>
        <v/>
      </c>
      <c r="AK166" s="121" t="str">
        <f>IF(OR($E166="",$G166=""),"",IF(AND($E$3=6),'Marks Entry 6th'!Y165,IF(AND($E$3=7),'Marks Entry 7th'!Y165,"")))</f>
        <v/>
      </c>
      <c r="AL166" s="66" t="str">
        <f t="shared" si="198"/>
        <v/>
      </c>
      <c r="AM166" s="63">
        <f t="shared" si="199"/>
        <v>0</v>
      </c>
      <c r="AN166" s="68" t="str">
        <f>IF(OR($E166="",$G166=""),"",IF(AND($E$3=6),'Marks Entry 6th'!Z165,IF(AND($E$3=7),'Marks Entry 7th'!Z165,"")))</f>
        <v/>
      </c>
      <c r="AO166" s="68" t="str">
        <f>IF(OR($E166="",$G166=""),"",IF(AND($E$3=6),'Marks Entry 6th'!AA165,IF(AND($E$3=7),'Marks Entry 7th'!AA165,"")))</f>
        <v/>
      </c>
      <c r="AP166" s="66" t="str">
        <f t="shared" si="200"/>
        <v/>
      </c>
      <c r="AQ166" s="63" t="str">
        <f t="shared" si="201"/>
        <v/>
      </c>
      <c r="AR166" s="109">
        <f t="shared" si="202"/>
        <v>0</v>
      </c>
      <c r="AS166" s="109" t="str">
        <f t="shared" si="203"/>
        <v/>
      </c>
      <c r="AT166" s="109" t="str">
        <f t="shared" si="204"/>
        <v/>
      </c>
      <c r="AU166" s="109" t="str">
        <f t="shared" si="205"/>
        <v/>
      </c>
      <c r="AV166" s="109" t="str">
        <f t="shared" si="206"/>
        <v/>
      </c>
      <c r="AW166" s="111" t="str">
        <f t="shared" si="207"/>
        <v/>
      </c>
      <c r="AX166" s="314" t="str">
        <f>IF(OR($E166="",$G166=""),"",IF(AND($E$3=6),'Marks Entry 6th'!AB165,IF(AND($E$3=7),'Marks Entry 7th'!AB165,"")))</f>
        <v/>
      </c>
      <c r="AY166" s="121" t="str">
        <f>IF(OR($E166="",$G166=""),"",IF(AND($E$3=6),'Marks Entry 6th'!AC165,IF(AND($E$3=7),'Marks Entry 7th'!AC165,"")))</f>
        <v/>
      </c>
      <c r="AZ166" s="121" t="str">
        <f>IF(OR($E166="",$G166=""),"",IF(AND($E$3=6),'Marks Entry 6th'!AD165,IF(AND($E$3=7),'Marks Entry 7th'!AD165,"")))</f>
        <v/>
      </c>
      <c r="BA166" s="121" t="str">
        <f>IF(OR($E166="",$G166=""),"",IF(AND($E$3=6),'Marks Entry 6th'!AE165,IF(AND($E$3=7),'Marks Entry 7th'!AE165,"")))</f>
        <v/>
      </c>
      <c r="BB166" s="121" t="str">
        <f>IF(OR($E166="",$G166=""),"",IF(AND($E$3=6),'Marks Entry 6th'!AF165,IF(AND($E$3=7),'Marks Entry 7th'!AF165,"")))</f>
        <v/>
      </c>
      <c r="BC166" s="63" t="str">
        <f t="shared" si="208"/>
        <v/>
      </c>
      <c r="BD166" s="121" t="str">
        <f>IF(OR($E166="",$G166=""),"",IF(AND($E$3=6),'Marks Entry 6th'!AG165,IF(AND($E$3=7),'Marks Entry 7th'!AG165,"")))</f>
        <v/>
      </c>
      <c r="BE166" s="121" t="str">
        <f>IF(OR($E166="",$G166=""),"",IF(AND($E$3=6),'Marks Entry 6th'!AH165,IF(AND($E$3=7),'Marks Entry 7th'!AH165,"")))</f>
        <v/>
      </c>
      <c r="BF166" s="66" t="str">
        <f t="shared" si="209"/>
        <v/>
      </c>
      <c r="BG166" s="63">
        <f t="shared" si="210"/>
        <v>0</v>
      </c>
      <c r="BH166" s="68" t="str">
        <f>IF(OR($E166="",$G166=""),"",IF(AND($E$3=6),'Marks Entry 6th'!AI165,IF(AND($E$3=7),'Marks Entry 7th'!AI165,"")))</f>
        <v/>
      </c>
      <c r="BI166" s="68" t="str">
        <f>IF(OR($E166="",$G166=""),"",IF(AND($E$3=6),'Marks Entry 6th'!AJ165,IF(AND($E$3=7),'Marks Entry 7th'!AJ165,"")))</f>
        <v/>
      </c>
      <c r="BJ166" s="66" t="str">
        <f t="shared" si="211"/>
        <v/>
      </c>
      <c r="BK166" s="63" t="str">
        <f t="shared" si="212"/>
        <v/>
      </c>
      <c r="BL166" s="109">
        <f t="shared" si="213"/>
        <v>0</v>
      </c>
      <c r="BM166" s="109" t="str">
        <f t="shared" si="214"/>
        <v/>
      </c>
      <c r="BN166" s="109" t="str">
        <f t="shared" si="215"/>
        <v/>
      </c>
      <c r="BO166" s="109" t="str">
        <f t="shared" si="216"/>
        <v/>
      </c>
      <c r="BP166" s="109" t="str">
        <f t="shared" si="217"/>
        <v/>
      </c>
      <c r="BQ166" s="111" t="str">
        <f t="shared" si="218"/>
        <v/>
      </c>
      <c r="BR166" s="121" t="str">
        <f>IF(OR($E166="",$G166=""),"",IF(AND($E$3=6),'Marks Entry 6th'!AK165,IF(AND($E$3=7),'Marks Entry 7th'!AK165,"")))</f>
        <v/>
      </c>
      <c r="BS166" s="121" t="str">
        <f>IF(OR($E166="",$G166=""),"",IF(AND($E$3=6),'Marks Entry 6th'!AL165,IF(AND($E$3=7),'Marks Entry 7th'!AL165,"")))</f>
        <v/>
      </c>
      <c r="BT166" s="121" t="str">
        <f>IF(OR($E166="",$G166=""),"",IF(AND($E$3=6),'Marks Entry 6th'!AM165,IF(AND($E$3=7),'Marks Entry 7th'!AM165,"")))</f>
        <v/>
      </c>
      <c r="BU166" s="121" t="str">
        <f>IF(OR($E166="",$G166=""),"",IF(AND($E$3=6),'Marks Entry 6th'!AN165,IF(AND($E$3=7),'Marks Entry 7th'!AN165,"")))</f>
        <v/>
      </c>
      <c r="BV166" s="63" t="str">
        <f t="shared" si="219"/>
        <v/>
      </c>
      <c r="BW166" s="121" t="str">
        <f>IF(OR($E166="",$G166=""),"",IF(AND($E$3=6),'Marks Entry 6th'!AO165,IF(AND($E$3=7),'Marks Entry 7th'!AO165,"")))</f>
        <v/>
      </c>
      <c r="BX166" s="121" t="str">
        <f>IF(OR($E166="",$G166=""),"",IF(AND($E$3=6),'Marks Entry 6th'!AP165,IF(AND($E$3=7),'Marks Entry 7th'!AP165,"")))</f>
        <v/>
      </c>
      <c r="BY166" s="66" t="str">
        <f t="shared" si="220"/>
        <v/>
      </c>
      <c r="BZ166" s="63">
        <f t="shared" si="221"/>
        <v>0</v>
      </c>
      <c r="CA166" s="68" t="str">
        <f>IF(OR($E166="",$G166=""),"",IF(AND($E$3=6),'Marks Entry 6th'!AQ165,IF(AND($E$3=7),'Marks Entry 7th'!AQ165,"")))</f>
        <v/>
      </c>
      <c r="CB166" s="68" t="str">
        <f>IF(OR($E166="",$G166=""),"",IF(AND($E$3=6),'Marks Entry 6th'!AR165,IF(AND($E$3=7),'Marks Entry 7th'!AR165,"")))</f>
        <v/>
      </c>
      <c r="CC166" s="66" t="str">
        <f t="shared" si="222"/>
        <v/>
      </c>
      <c r="CD166" s="63" t="str">
        <f t="shared" si="223"/>
        <v/>
      </c>
      <c r="CE166" s="109">
        <f t="shared" si="224"/>
        <v>0</v>
      </c>
      <c r="CF166" s="109" t="str">
        <f t="shared" si="225"/>
        <v/>
      </c>
      <c r="CG166" s="109" t="str">
        <f t="shared" si="226"/>
        <v/>
      </c>
      <c r="CH166" s="109" t="str">
        <f t="shared" si="227"/>
        <v/>
      </c>
      <c r="CI166" s="109" t="str">
        <f t="shared" si="228"/>
        <v/>
      </c>
      <c r="CJ166" s="111" t="str">
        <f t="shared" si="229"/>
        <v/>
      </c>
      <c r="CK166" s="121" t="str">
        <f>IF(OR($E166="",$G166=""),"",IF(AND($E$3=6),'Marks Entry 6th'!AS165,IF(AND($E$3=7),'Marks Entry 7th'!AS165,"")))</f>
        <v/>
      </c>
      <c r="CL166" s="121" t="str">
        <f>IF(OR($E166="",$G166=""),"",IF(AND($E$3=6),'Marks Entry 6th'!AT165,IF(AND($E$3=7),'Marks Entry 7th'!AT165,"")))</f>
        <v/>
      </c>
      <c r="CM166" s="121" t="str">
        <f>IF(OR($E166="",$G166=""),"",IF(AND($E$3=6),'Marks Entry 6th'!AU165,IF(AND($E$3=7),'Marks Entry 7th'!AU165,"")))</f>
        <v/>
      </c>
      <c r="CN166" s="121" t="str">
        <f>IF(OR($E166="",$G166=""),"",IF(AND($E$3=6),'Marks Entry 6th'!AV165,IF(AND($E$3=7),'Marks Entry 7th'!AV165,"")))</f>
        <v/>
      </c>
      <c r="CO166" s="63" t="str">
        <f t="shared" si="230"/>
        <v/>
      </c>
      <c r="CP166" s="121" t="str">
        <f>IF(OR($E166="",$G166=""),"",IF(AND($E$3=6),'Marks Entry 6th'!AW165,IF(AND($E$3=7),'Marks Entry 7th'!AW165,"")))</f>
        <v/>
      </c>
      <c r="CQ166" s="121" t="str">
        <f>IF(OR($E166="",$G166=""),"",IF(AND($E$3=6),'Marks Entry 6th'!AX165,IF(AND($E$3=7),'Marks Entry 7th'!AX165,"")))</f>
        <v/>
      </c>
      <c r="CR166" s="66" t="str">
        <f t="shared" si="231"/>
        <v/>
      </c>
      <c r="CS166" s="63">
        <f t="shared" si="232"/>
        <v>0</v>
      </c>
      <c r="CT166" s="68" t="str">
        <f>IF(OR($E166="",$G166=""),"",IF(AND($E$3=6),'Marks Entry 6th'!AY165,IF(AND($E$3=7),'Marks Entry 7th'!AY165,"")))</f>
        <v/>
      </c>
      <c r="CU166" s="68" t="str">
        <f>IF(OR($E166="",$G166=""),"",IF(AND($E$3=6),'Marks Entry 6th'!AZ165,IF(AND($E$3=7),'Marks Entry 7th'!AZ165,"")))</f>
        <v/>
      </c>
      <c r="CV166" s="66" t="str">
        <f t="shared" si="233"/>
        <v/>
      </c>
      <c r="CW166" s="63" t="str">
        <f t="shared" si="234"/>
        <v/>
      </c>
      <c r="CX166" s="109">
        <f t="shared" si="235"/>
        <v>0</v>
      </c>
      <c r="CY166" s="109" t="str">
        <f t="shared" si="236"/>
        <v/>
      </c>
      <c r="CZ166" s="109" t="str">
        <f t="shared" si="237"/>
        <v/>
      </c>
      <c r="DA166" s="109" t="str">
        <f t="shared" si="238"/>
        <v/>
      </c>
      <c r="DB166" s="109" t="str">
        <f t="shared" si="239"/>
        <v/>
      </c>
      <c r="DC166" s="111" t="str">
        <f t="shared" si="240"/>
        <v/>
      </c>
      <c r="DD166" s="121" t="str">
        <f>IF(OR($E166="",$G166=""),"",IF(AND($E$3=6),'Marks Entry 6th'!BA165,IF(AND($E$3=7),'Marks Entry 7th'!BA165,"")))</f>
        <v/>
      </c>
      <c r="DE166" s="121" t="str">
        <f>IF(OR($E166="",$G166=""),"",IF(AND($E$3=6),'Marks Entry 6th'!BB165,IF(AND($E$3=7),'Marks Entry 7th'!BB165,"")))</f>
        <v/>
      </c>
      <c r="DF166" s="121" t="str">
        <f>IF(OR($E166="",$G166=""),"",IF(AND($E$3=6),'Marks Entry 6th'!BC165,IF(AND($E$3=7),'Marks Entry 7th'!BC165,"")))</f>
        <v/>
      </c>
      <c r="DG166" s="121" t="str">
        <f>IF(OR($E166="",$G166=""),"",IF(AND($E$3=6),'Marks Entry 6th'!BD165,IF(AND($E$3=7),'Marks Entry 7th'!BD165,"")))</f>
        <v/>
      </c>
      <c r="DH166" s="63" t="str">
        <f t="shared" si="241"/>
        <v/>
      </c>
      <c r="DI166" s="121" t="str">
        <f>IF(OR($E166="",$G166=""),"",IF(AND($E$3=6),'Marks Entry 6th'!BE165,IF(AND($E$3=7),'Marks Entry 7th'!BE165,"")))</f>
        <v/>
      </c>
      <c r="DJ166" s="121" t="str">
        <f>IF(OR($E166="",$G166=""),"",IF(AND($E$3=6),'Marks Entry 6th'!BF165,IF(AND($E$3=7),'Marks Entry 7th'!BF165,"")))</f>
        <v/>
      </c>
      <c r="DK166" s="66" t="str">
        <f t="shared" si="242"/>
        <v/>
      </c>
      <c r="DL166" s="63">
        <f t="shared" si="243"/>
        <v>0</v>
      </c>
      <c r="DM166" s="68" t="str">
        <f>IF(OR($E166="",$G166=""),"",IF(AND($E$3=6),'Marks Entry 6th'!BG165,IF(AND($E$3=7),'Marks Entry 7th'!BG165,"")))</f>
        <v/>
      </c>
      <c r="DN166" s="68" t="str">
        <f>IF(OR($E166="",$G166=""),"",IF(AND($E$3=6),'Marks Entry 6th'!BH165,IF(AND($E$3=7),'Marks Entry 7th'!BH165,"")))</f>
        <v/>
      </c>
      <c r="DO166" s="66" t="str">
        <f t="shared" si="244"/>
        <v/>
      </c>
      <c r="DP166" s="63" t="str">
        <f t="shared" si="245"/>
        <v/>
      </c>
      <c r="DQ166" s="109">
        <f t="shared" si="246"/>
        <v>0</v>
      </c>
      <c r="DR166" s="109" t="str">
        <f t="shared" si="247"/>
        <v/>
      </c>
      <c r="DS166" s="109" t="str">
        <f t="shared" si="248"/>
        <v/>
      </c>
      <c r="DT166" s="109" t="str">
        <f t="shared" si="249"/>
        <v/>
      </c>
      <c r="DU166" s="109" t="str">
        <f t="shared" si="250"/>
        <v/>
      </c>
      <c r="DV166" s="111" t="str">
        <f t="shared" si="251"/>
        <v/>
      </c>
      <c r="DW166" s="53" t="str">
        <f>IF(OR($E166="",$G166=""),"",IF(AND($E$3=6),'Marks Entry 6th'!BI165,IF(AND($E$3=7),'Marks Entry 7th'!BI165,"")))</f>
        <v/>
      </c>
      <c r="DX166" s="53" t="str">
        <f>IF(OR($E166="",$G166=""),"",IF(AND($E$3=6),'Marks Entry 6th'!BJ165,IF(AND($E$3=7),'Marks Entry 7th'!BJ165,"")))</f>
        <v/>
      </c>
      <c r="DY166" s="53" t="str">
        <f>IF(OR($E166="",$G166=""),"",IF(AND($E$3=6),'Marks Entry 6th'!BK165,IF(AND($E$3=7),'Marks Entry 7th'!BK165,"")))</f>
        <v/>
      </c>
      <c r="DZ166" s="53" t="str">
        <f>IF(OR($E166="",$G166=""),"",IF(AND($E$3=6),'Marks Entry 6th'!BL165,IF(AND($E$3=7),'Marks Entry 7th'!BL165,"")))</f>
        <v/>
      </c>
      <c r="EA166" s="53" t="str">
        <f>IF(OR($E166="",$G166=""),"",IF(AND($E$3=6),'Marks Entry 6th'!BM165,IF(AND($E$3=7),'Marks Entry 7th'!BM165,"")))</f>
        <v/>
      </c>
      <c r="EB166" s="122" t="str">
        <f t="shared" si="252"/>
        <v/>
      </c>
      <c r="EC166" s="123">
        <f t="shared" si="253"/>
        <v>0</v>
      </c>
      <c r="ED166" s="123" t="str">
        <f t="shared" si="254"/>
        <v/>
      </c>
      <c r="EE166" s="123" t="str">
        <f t="shared" si="255"/>
        <v/>
      </c>
      <c r="EF166" s="110" t="str">
        <f t="shared" si="256"/>
        <v/>
      </c>
      <c r="EG166" s="53" t="str">
        <f>IF(OR($E166="",$G166=""),"",IF(AND($E$3=6),'Marks Entry 6th'!BN165,IF(AND($E$3=7),'Marks Entry 7th'!BN165,"")))</f>
        <v/>
      </c>
      <c r="EH166" s="53" t="str">
        <f>IF(OR($E166="",$G166=""),"",IF(AND($E$3=6),'Marks Entry 6th'!BO165,IF(AND($E$3=7),'Marks Entry 7th'!BO165,"")))</f>
        <v/>
      </c>
      <c r="EI166" s="53" t="str">
        <f>IF(OR($E166="",$G166=""),"",IF(AND($E$3=6),'Marks Entry 6th'!BP165,IF(AND($E$3=7),'Marks Entry 7th'!BP165,"")))</f>
        <v/>
      </c>
      <c r="EJ166" s="53" t="str">
        <f>IF(OR($E166="",$G166=""),"",IF(AND($E$3=6),'Marks Entry 6th'!BQ165,IF(AND($E$3=7),'Marks Entry 7th'!BQ165,"")))</f>
        <v/>
      </c>
      <c r="EK166" s="53" t="str">
        <f>IF(OR($E166="",$G166=""),"",IF(AND($E$3=6),'Marks Entry 6th'!BR165,IF(AND($E$3=7),'Marks Entry 7th'!BR165,"")))</f>
        <v/>
      </c>
      <c r="EL166" s="122" t="str">
        <f t="shared" si="257"/>
        <v/>
      </c>
      <c r="EM166" s="123">
        <f t="shared" si="258"/>
        <v>0</v>
      </c>
      <c r="EN166" s="123" t="str">
        <f t="shared" si="259"/>
        <v/>
      </c>
      <c r="EO166" s="123" t="str">
        <f t="shared" si="260"/>
        <v/>
      </c>
      <c r="EP166" s="110" t="str">
        <f t="shared" si="261"/>
        <v/>
      </c>
      <c r="EQ166" s="53" t="str">
        <f>IF(OR($E166="",$G166=""),"",IF(AND($E$3=6),'Marks Entry 6th'!BS165,IF(AND($E$3=7),'Marks Entry 7th'!BS165,"")))</f>
        <v/>
      </c>
      <c r="ER166" s="53" t="str">
        <f>IF(OR($E166="",$G166=""),"",IF(AND($E$3=6),'Marks Entry 6th'!BT165,IF(AND($E$3=7),'Marks Entry 7th'!BT165,"")))</f>
        <v/>
      </c>
      <c r="ES166" s="53" t="str">
        <f>IF(OR($E166="",$G166=""),"",IF(AND($E$3=6),'Marks Entry 6th'!BU165,IF(AND($E$3=7),'Marks Entry 7th'!BU165,"")))</f>
        <v/>
      </c>
      <c r="ET166" s="53" t="str">
        <f>IF(OR($E166="",$G166=""),"",IF(AND($E$3=6),'Marks Entry 6th'!BV165,IF(AND($E$3=7),'Marks Entry 7th'!BV165,"")))</f>
        <v/>
      </c>
      <c r="EU166" s="53" t="str">
        <f>IF(OR($E166="",$G166=""),"",IF(AND($E$3=6),'Marks Entry 6th'!BW165,IF(AND($E$3=7),'Marks Entry 7th'!BW165,"")))</f>
        <v/>
      </c>
      <c r="EV166" s="122" t="str">
        <f t="shared" si="262"/>
        <v/>
      </c>
      <c r="EW166" s="123">
        <f t="shared" si="263"/>
        <v>0</v>
      </c>
      <c r="EX166" s="123" t="str">
        <f t="shared" si="264"/>
        <v/>
      </c>
      <c r="EY166" s="123" t="str">
        <f t="shared" si="265"/>
        <v/>
      </c>
      <c r="EZ166" s="110" t="str">
        <f t="shared" si="266"/>
        <v/>
      </c>
      <c r="FA166" s="373" t="str">
        <f>IF(OR($E166="",$G166=""),"",IF(AND('Marks Entry 6th'!BX165="",'Marks Entry 7th'!BX165=""),"",IF(AND($E$3=6),'Marks Entry 6th'!BX165,IF(AND($E$3=7),'Marks Entry 7th'!BX165,""))))</f>
        <v/>
      </c>
      <c r="FB166" s="373" t="str">
        <f>IF(OR($E166="",$G166=""),"",IF(AND('Marks Entry 6th'!BY165="",'Marks Entry 7th'!BY165=""),"",IF(AND($E$3=6),'Marks Entry 6th'!BY165,IF(AND($E$3=7),'Marks Entry 7th'!BY165,""))))</f>
        <v/>
      </c>
      <c r="FC166" s="374" t="str">
        <f t="shared" si="267"/>
        <v/>
      </c>
      <c r="FD166" s="110" t="str">
        <f t="shared" si="268"/>
        <v/>
      </c>
      <c r="FE166" s="373" t="str">
        <f>IF(OR($E166="",$G166=""),"",IF(AND('Marks Entry 6th'!BZ165="",'Marks Entry 7th'!BZ165=""),"",IF(AND($E$3=6),'Marks Entry 6th'!BZ165,IF(AND($E$3=7),'Marks Entry 7th'!BZ165,""))))</f>
        <v/>
      </c>
      <c r="FF166" s="373" t="str">
        <f>IF(OR($E166="",$G166=""),"",IF(AND('Marks Entry 6th'!CA165="",'Marks Entry 7th'!CA165=""),"",IF(AND($E$3=6),'Marks Entry 6th'!CA165,IF(AND($E$3=7),'Marks Entry 7th'!CA165,""))))</f>
        <v/>
      </c>
      <c r="FG166" s="374" t="str">
        <f t="shared" si="269"/>
        <v/>
      </c>
      <c r="FH166" s="110" t="str">
        <f t="shared" si="270"/>
        <v/>
      </c>
      <c r="FI166" s="79" t="str">
        <f t="shared" si="271"/>
        <v/>
      </c>
      <c r="FJ166" s="335" t="str">
        <f t="shared" si="272"/>
        <v/>
      </c>
      <c r="FK166" s="85" t="str">
        <f t="shared" si="273"/>
        <v/>
      </c>
      <c r="FL166" s="226" t="str">
        <f t="shared" si="274"/>
        <v/>
      </c>
      <c r="FM166" s="86" t="str">
        <f t="shared" si="275"/>
        <v/>
      </c>
      <c r="FN166" s="334" t="str">
        <f>IFERROR(IF(B166="NSO","NSO",IF(OR(D166="",G166="",F166=""),"",IF(AND(FJ166&gt;=36,'Master sheet'!$D$11="Hindi"),"कक्षा क्रमोन्नत",IF(AND(FJ166&gt;=36,'Master sheet'!$D$11="English"),"Promoted",IF(AND(FJ166&lt;36,'Master sheet'!$D$11="Hindi"),"पुनः परीक्षा","Re-Exam"))))),"")</f>
        <v/>
      </c>
      <c r="FO166" s="54" t="str">
        <f>IF(OR($E166="",$G166=""),"",IF(AND($E$3=6,'Marks Entry 6th'!CB165=""),"",IF(AND($E$3=7,'Marks Entry 7th'!CB165=""),"",IF(AND($E$3=6),'Marks Entry 6th'!CB165,IF(AND($E$3=7),'Marks Entry 7th'!CB165,"")))))</f>
        <v/>
      </c>
      <c r="FP166" s="54" t="str">
        <f>IF(OR($E166="",$G166=""),"",IF(AND($E$3=6,'Marks Entry 6th'!CC165=""),"",IF(AND($E$3=7,'Marks Entry 7th'!CC165=""),"",IF(AND($E$3=6),'Marks Entry 6th'!CC165,IF(AND($E$3=7),'Marks Entry 7th'!CC165,"")))))</f>
        <v/>
      </c>
      <c r="FQ166" s="55"/>
      <c r="FY166" s="57">
        <f>IF(AND($E$3=6),'Marks Entry 6th'!I165,IF(AND($E$3=7),'Marks Entry 7th'!I165,""))</f>
        <v>0</v>
      </c>
      <c r="FZ166" s="57">
        <f t="shared" si="276"/>
        <v>0</v>
      </c>
    </row>
    <row r="167" spans="1:182" ht="18.95" customHeight="1">
      <c r="A167" s="69">
        <v>160</v>
      </c>
      <c r="B167" s="69" t="str">
        <f>IF(OR(FY167=0,FY167=""),"",IF(AND($E$3=6),'Marks Entry 6th'!I166,IF(AND($E$3=7),'Marks Entry 7th'!I166,"")))</f>
        <v/>
      </c>
      <c r="C167" s="70" t="str">
        <f>IF(OR(B167=0,B167=""),"",IF(AND($E$3=6,'Marks Entry 6th'!B166=""),"",IF(AND($E$3=7,'Marks Entry 7th'!B166=""),"",IF(AND($E$3=6,'Marks Entry 6th'!B166),'Marks Entry 6th'!B166,IF(AND($E$3=7),'Marks Entry 7th'!B166,"")))))</f>
        <v/>
      </c>
      <c r="D167" s="70" t="str">
        <f>IF(OR(B167=0,B167=""),"",IF(AND($E$3=6,'Marks Entry 6th'!C166=""),"",IF(AND($E$3=7,'Marks Entry 7th'!C166=""),"",IF(AND($E$3=6),'Marks Entry 6th'!C166,IF(AND($E$3=7),'Marks Entry 7th'!C166,"")))))</f>
        <v/>
      </c>
      <c r="E167" s="307" t="str">
        <f>IF(OR(B167=0,B167=""),"",IF(AND($E$3=6,'Marks Entry 6th'!E166=""),"",IF(AND($E$3=7,'Marks Entry 7th'!E166=""),"",IF(AND($E$3=6),'Marks Entry 6th'!E166,IF(AND($E$3=7),'Marks Entry 7th'!E166,"")))))</f>
        <v/>
      </c>
      <c r="F167" s="70" t="str">
        <f>IF(OR(B167=0,B167=""),"",IF(AND($E$3=6,'Marks Entry 6th'!D166=""),"",IF(AND($E$3=7,'Marks Entry 7th'!D166=""),"",IF(AND($E$3=6),'Marks Entry 6th'!D166,IF(AND($E$3=7),'Marks Entry 7th'!D166,"")))))</f>
        <v/>
      </c>
      <c r="G167" s="306" t="str">
        <f>IF(OR(B167=0,B167=""),"",IF(AND($E$3=6,'Marks Entry 6th'!F166=""),"",IF(AND($E$3=7,'Marks Entry 7th'!F166=""),"",IF(AND($E$3=6),UPPER('Marks Entry 6th'!F166),IF(AND($E$3=7),UPPER('Marks Entry 7th'!F166),"")))))</f>
        <v/>
      </c>
      <c r="H167" s="306" t="str">
        <f>IF(OR(B167=0,B167=""),"",IF(AND($E$3=6,'Marks Entry 6th'!G166=""),"",IF(AND($E$3=7,'Marks Entry 7th'!G166=""),"",IF(AND($E$3=6),UPPER('Marks Entry 6th'!G166),IF(AND($E$3=7),UPPER('Marks Entry 7th'!G166),"")))))</f>
        <v/>
      </c>
      <c r="I167" s="306" t="str">
        <f>IF(OR(B167=0,B167=""),"",IF(AND($E$3=6,'Marks Entry 6th'!H166=""),"",IF(AND($E$3=7,'Marks Entry 7th'!H166=""),"",IF(AND($E$3=6),UPPER('Marks Entry 6th'!H166),IF(AND($E$3=7),UPPER('Marks Entry 7th'!H166),"")))))</f>
        <v/>
      </c>
      <c r="J167" s="65" t="str">
        <f>IF(OR(B167=0,B167=""),"",IF(AND($E$3=6,'Marks Entry 6th'!J166=""),"",IF(AND($E$3=7,'Marks Entry 7th'!J166=""),"",IF(AND($E$3=6),'Marks Entry 6th'!J166,IF(AND($E$3=7),'Marks Entry 7th'!J166,"")))))</f>
        <v/>
      </c>
      <c r="K167" s="65" t="str">
        <f>IF(OR(B167=0,B167=""),"",IF(AND($E$3=6,'Marks Entry 6th'!K166=""),"",IF(AND($E$3=7,'Marks Entry 7th'!K166=""),"",IF(AND($E$3=6),'Marks Entry 6th'!K166,IF(AND($E$3=7),'Marks Entry 7th'!K166,"")))))</f>
        <v/>
      </c>
      <c r="L167" s="121" t="str">
        <f>IF(OR($E167="",$G167=""),"",IF(AND($E$3=6),'Marks Entry 6th'!L166,IF(AND($E$3=7),'Marks Entry 7th'!L166,"")))</f>
        <v/>
      </c>
      <c r="M167" s="121" t="str">
        <f>IF(OR($E167="",$G167=""),"",IF(AND($E$3=6),'Marks Entry 6th'!M166,IF(AND($E$3=7),'Marks Entry 7th'!M166,"")))</f>
        <v/>
      </c>
      <c r="N167" s="121" t="str">
        <f>IF(OR($E167="",$G167=""),"",IF(AND($E$3=6),'Marks Entry 6th'!N166,IF(AND($E$3=7),'Marks Entry 7th'!N166,"")))</f>
        <v/>
      </c>
      <c r="O167" s="121" t="str">
        <f>IF(OR($E167="",$G167=""),"",IF(AND($E$3=6),'Marks Entry 6th'!O166,IF(AND($E$3=7),'Marks Entry 7th'!O166,"")))</f>
        <v/>
      </c>
      <c r="P167" s="63" t="str">
        <f t="shared" si="186"/>
        <v/>
      </c>
      <c r="Q167" s="121" t="str">
        <f>IF(OR($E167="",$G167=""),"",IF(AND($E$3=6),'Marks Entry 6th'!P166,IF(AND($E$3=7),'Marks Entry 7th'!P166,"")))</f>
        <v/>
      </c>
      <c r="R167" s="121" t="str">
        <f>IF(OR($E167="",$G167=""),"",IF(AND($E$3=6),'Marks Entry 6th'!Q166,IF(AND($E$3=7),'Marks Entry 7th'!Q166,"")))</f>
        <v/>
      </c>
      <c r="S167" s="66" t="str">
        <f t="shared" si="187"/>
        <v/>
      </c>
      <c r="T167" s="63">
        <f t="shared" si="188"/>
        <v>0</v>
      </c>
      <c r="U167" s="68" t="str">
        <f>IF(OR($E167="",$G167=""),"",IF(AND($E$3=6),'Marks Entry 6th'!R166,IF(AND($E$3=7),'Marks Entry 7th'!R166,"")))</f>
        <v/>
      </c>
      <c r="V167" s="68" t="str">
        <f>IF(OR($E167="",$G167=""),"",IF(AND($E$3=6),'Marks Entry 6th'!S166,IF(AND($E$3=7),'Marks Entry 7th'!S166,"")))</f>
        <v/>
      </c>
      <c r="W167" s="67" t="str">
        <f t="shared" si="189"/>
        <v/>
      </c>
      <c r="X167" s="63" t="str">
        <f t="shared" si="190"/>
        <v/>
      </c>
      <c r="Y167" s="109">
        <f t="shared" si="191"/>
        <v>0</v>
      </c>
      <c r="Z167" s="109" t="str">
        <f t="shared" si="192"/>
        <v/>
      </c>
      <c r="AA167" s="109" t="str">
        <f t="shared" si="193"/>
        <v/>
      </c>
      <c r="AB167" s="109" t="str">
        <f t="shared" si="194"/>
        <v/>
      </c>
      <c r="AC167" s="109" t="str">
        <f t="shared" si="195"/>
        <v/>
      </c>
      <c r="AD167" s="111" t="str">
        <f t="shared" si="196"/>
        <v/>
      </c>
      <c r="AE167" s="121" t="str">
        <f>IF(OR($E167="",$G167=""),"",IF(AND($E$3=6),'Marks Entry 6th'!T166,IF(AND($E$3=7),'Marks Entry 7th'!T166,"")))</f>
        <v/>
      </c>
      <c r="AF167" s="121" t="str">
        <f>IF(OR($E167="",$G167=""),"",IF(AND($E$3=6),'Marks Entry 6th'!U166,IF(AND($E$3=7),'Marks Entry 7th'!U166,"")))</f>
        <v/>
      </c>
      <c r="AG167" s="121" t="str">
        <f>IF(OR($E167="",$G167=""),"",IF(AND($E$3=6),'Marks Entry 6th'!V166,IF(AND($E$3=7),'Marks Entry 7th'!V166,"")))</f>
        <v/>
      </c>
      <c r="AH167" s="121" t="str">
        <f>IF(OR($E167="",$G167=""),"",IF(AND($E$3=6),'Marks Entry 6th'!W166,IF(AND($E$3=7),'Marks Entry 7th'!W166,"")))</f>
        <v/>
      </c>
      <c r="AI167" s="63" t="str">
        <f t="shared" si="197"/>
        <v/>
      </c>
      <c r="AJ167" s="121" t="str">
        <f>IF(OR($E167="",$G167=""),"",IF(AND($E$3=6),'Marks Entry 6th'!X166,IF(AND($E$3=7),'Marks Entry 7th'!X166,"")))</f>
        <v/>
      </c>
      <c r="AK167" s="121" t="str">
        <f>IF(OR($E167="",$G167=""),"",IF(AND($E$3=6),'Marks Entry 6th'!Y166,IF(AND($E$3=7),'Marks Entry 7th'!Y166,"")))</f>
        <v/>
      </c>
      <c r="AL167" s="66" t="str">
        <f t="shared" si="198"/>
        <v/>
      </c>
      <c r="AM167" s="63">
        <f t="shared" si="199"/>
        <v>0</v>
      </c>
      <c r="AN167" s="68" t="str">
        <f>IF(OR($E167="",$G167=""),"",IF(AND($E$3=6),'Marks Entry 6th'!Z166,IF(AND($E$3=7),'Marks Entry 7th'!Z166,"")))</f>
        <v/>
      </c>
      <c r="AO167" s="68" t="str">
        <f>IF(OR($E167="",$G167=""),"",IF(AND($E$3=6),'Marks Entry 6th'!AA166,IF(AND($E$3=7),'Marks Entry 7th'!AA166,"")))</f>
        <v/>
      </c>
      <c r="AP167" s="66" t="str">
        <f t="shared" si="200"/>
        <v/>
      </c>
      <c r="AQ167" s="63" t="str">
        <f t="shared" si="201"/>
        <v/>
      </c>
      <c r="AR167" s="109">
        <f t="shared" si="202"/>
        <v>0</v>
      </c>
      <c r="AS167" s="109" t="str">
        <f t="shared" si="203"/>
        <v/>
      </c>
      <c r="AT167" s="109" t="str">
        <f t="shared" si="204"/>
        <v/>
      </c>
      <c r="AU167" s="109" t="str">
        <f t="shared" si="205"/>
        <v/>
      </c>
      <c r="AV167" s="109" t="str">
        <f t="shared" si="206"/>
        <v/>
      </c>
      <c r="AW167" s="111" t="str">
        <f t="shared" si="207"/>
        <v/>
      </c>
      <c r="AX167" s="314" t="str">
        <f>IF(OR($E167="",$G167=""),"",IF(AND($E$3=6),'Marks Entry 6th'!AB166,IF(AND($E$3=7),'Marks Entry 7th'!AB166,"")))</f>
        <v/>
      </c>
      <c r="AY167" s="121" t="str">
        <f>IF(OR($E167="",$G167=""),"",IF(AND($E$3=6),'Marks Entry 6th'!AC166,IF(AND($E$3=7),'Marks Entry 7th'!AC166,"")))</f>
        <v/>
      </c>
      <c r="AZ167" s="121" t="str">
        <f>IF(OR($E167="",$G167=""),"",IF(AND($E$3=6),'Marks Entry 6th'!AD166,IF(AND($E$3=7),'Marks Entry 7th'!AD166,"")))</f>
        <v/>
      </c>
      <c r="BA167" s="121" t="str">
        <f>IF(OR($E167="",$G167=""),"",IF(AND($E$3=6),'Marks Entry 6th'!AE166,IF(AND($E$3=7),'Marks Entry 7th'!AE166,"")))</f>
        <v/>
      </c>
      <c r="BB167" s="121" t="str">
        <f>IF(OR($E167="",$G167=""),"",IF(AND($E$3=6),'Marks Entry 6th'!AF166,IF(AND($E$3=7),'Marks Entry 7th'!AF166,"")))</f>
        <v/>
      </c>
      <c r="BC167" s="63" t="str">
        <f t="shared" si="208"/>
        <v/>
      </c>
      <c r="BD167" s="121" t="str">
        <f>IF(OR($E167="",$G167=""),"",IF(AND($E$3=6),'Marks Entry 6th'!AG166,IF(AND($E$3=7),'Marks Entry 7th'!AG166,"")))</f>
        <v/>
      </c>
      <c r="BE167" s="121" t="str">
        <f>IF(OR($E167="",$G167=""),"",IF(AND($E$3=6),'Marks Entry 6th'!AH166,IF(AND($E$3=7),'Marks Entry 7th'!AH166,"")))</f>
        <v/>
      </c>
      <c r="BF167" s="66" t="str">
        <f t="shared" si="209"/>
        <v/>
      </c>
      <c r="BG167" s="63">
        <f t="shared" si="210"/>
        <v>0</v>
      </c>
      <c r="BH167" s="68" t="str">
        <f>IF(OR($E167="",$G167=""),"",IF(AND($E$3=6),'Marks Entry 6th'!AI166,IF(AND($E$3=7),'Marks Entry 7th'!AI166,"")))</f>
        <v/>
      </c>
      <c r="BI167" s="68" t="str">
        <f>IF(OR($E167="",$G167=""),"",IF(AND($E$3=6),'Marks Entry 6th'!AJ166,IF(AND($E$3=7),'Marks Entry 7th'!AJ166,"")))</f>
        <v/>
      </c>
      <c r="BJ167" s="66" t="str">
        <f t="shared" si="211"/>
        <v/>
      </c>
      <c r="BK167" s="63" t="str">
        <f t="shared" si="212"/>
        <v/>
      </c>
      <c r="BL167" s="109">
        <f t="shared" si="213"/>
        <v>0</v>
      </c>
      <c r="BM167" s="109" t="str">
        <f t="shared" si="214"/>
        <v/>
      </c>
      <c r="BN167" s="109" t="str">
        <f t="shared" si="215"/>
        <v/>
      </c>
      <c r="BO167" s="109" t="str">
        <f t="shared" si="216"/>
        <v/>
      </c>
      <c r="BP167" s="109" t="str">
        <f t="shared" si="217"/>
        <v/>
      </c>
      <c r="BQ167" s="111" t="str">
        <f t="shared" si="218"/>
        <v/>
      </c>
      <c r="BR167" s="121" t="str">
        <f>IF(OR($E167="",$G167=""),"",IF(AND($E$3=6),'Marks Entry 6th'!AK166,IF(AND($E$3=7),'Marks Entry 7th'!AK166,"")))</f>
        <v/>
      </c>
      <c r="BS167" s="121" t="str">
        <f>IF(OR($E167="",$G167=""),"",IF(AND($E$3=6),'Marks Entry 6th'!AL166,IF(AND($E$3=7),'Marks Entry 7th'!AL166,"")))</f>
        <v/>
      </c>
      <c r="BT167" s="121" t="str">
        <f>IF(OR($E167="",$G167=""),"",IF(AND($E$3=6),'Marks Entry 6th'!AM166,IF(AND($E$3=7),'Marks Entry 7th'!AM166,"")))</f>
        <v/>
      </c>
      <c r="BU167" s="121" t="str">
        <f>IF(OR($E167="",$G167=""),"",IF(AND($E$3=6),'Marks Entry 6th'!AN166,IF(AND($E$3=7),'Marks Entry 7th'!AN166,"")))</f>
        <v/>
      </c>
      <c r="BV167" s="63" t="str">
        <f t="shared" si="219"/>
        <v/>
      </c>
      <c r="BW167" s="121" t="str">
        <f>IF(OR($E167="",$G167=""),"",IF(AND($E$3=6),'Marks Entry 6th'!AO166,IF(AND($E$3=7),'Marks Entry 7th'!AO166,"")))</f>
        <v/>
      </c>
      <c r="BX167" s="121" t="str">
        <f>IF(OR($E167="",$G167=""),"",IF(AND($E$3=6),'Marks Entry 6th'!AP166,IF(AND($E$3=7),'Marks Entry 7th'!AP166,"")))</f>
        <v/>
      </c>
      <c r="BY167" s="66" t="str">
        <f t="shared" si="220"/>
        <v/>
      </c>
      <c r="BZ167" s="63">
        <f t="shared" si="221"/>
        <v>0</v>
      </c>
      <c r="CA167" s="68" t="str">
        <f>IF(OR($E167="",$G167=""),"",IF(AND($E$3=6),'Marks Entry 6th'!AQ166,IF(AND($E$3=7),'Marks Entry 7th'!AQ166,"")))</f>
        <v/>
      </c>
      <c r="CB167" s="68" t="str">
        <f>IF(OR($E167="",$G167=""),"",IF(AND($E$3=6),'Marks Entry 6th'!AR166,IF(AND($E$3=7),'Marks Entry 7th'!AR166,"")))</f>
        <v/>
      </c>
      <c r="CC167" s="66" t="str">
        <f t="shared" si="222"/>
        <v/>
      </c>
      <c r="CD167" s="63" t="str">
        <f t="shared" si="223"/>
        <v/>
      </c>
      <c r="CE167" s="109">
        <f t="shared" si="224"/>
        <v>0</v>
      </c>
      <c r="CF167" s="109" t="str">
        <f t="shared" si="225"/>
        <v/>
      </c>
      <c r="CG167" s="109" t="str">
        <f t="shared" si="226"/>
        <v/>
      </c>
      <c r="CH167" s="109" t="str">
        <f t="shared" si="227"/>
        <v/>
      </c>
      <c r="CI167" s="109" t="str">
        <f t="shared" si="228"/>
        <v/>
      </c>
      <c r="CJ167" s="111" t="str">
        <f t="shared" si="229"/>
        <v/>
      </c>
      <c r="CK167" s="121" t="str">
        <f>IF(OR($E167="",$G167=""),"",IF(AND($E$3=6),'Marks Entry 6th'!AS166,IF(AND($E$3=7),'Marks Entry 7th'!AS166,"")))</f>
        <v/>
      </c>
      <c r="CL167" s="121" t="str">
        <f>IF(OR($E167="",$G167=""),"",IF(AND($E$3=6),'Marks Entry 6th'!AT166,IF(AND($E$3=7),'Marks Entry 7th'!AT166,"")))</f>
        <v/>
      </c>
      <c r="CM167" s="121" t="str">
        <f>IF(OR($E167="",$G167=""),"",IF(AND($E$3=6),'Marks Entry 6th'!AU166,IF(AND($E$3=7),'Marks Entry 7th'!AU166,"")))</f>
        <v/>
      </c>
      <c r="CN167" s="121" t="str">
        <f>IF(OR($E167="",$G167=""),"",IF(AND($E$3=6),'Marks Entry 6th'!AV166,IF(AND($E$3=7),'Marks Entry 7th'!AV166,"")))</f>
        <v/>
      </c>
      <c r="CO167" s="63" t="str">
        <f t="shared" si="230"/>
        <v/>
      </c>
      <c r="CP167" s="121" t="str">
        <f>IF(OR($E167="",$G167=""),"",IF(AND($E$3=6),'Marks Entry 6th'!AW166,IF(AND($E$3=7),'Marks Entry 7th'!AW166,"")))</f>
        <v/>
      </c>
      <c r="CQ167" s="121" t="str">
        <f>IF(OR($E167="",$G167=""),"",IF(AND($E$3=6),'Marks Entry 6th'!AX166,IF(AND($E$3=7),'Marks Entry 7th'!AX166,"")))</f>
        <v/>
      </c>
      <c r="CR167" s="66" t="str">
        <f t="shared" si="231"/>
        <v/>
      </c>
      <c r="CS167" s="63">
        <f t="shared" si="232"/>
        <v>0</v>
      </c>
      <c r="CT167" s="68" t="str">
        <f>IF(OR($E167="",$G167=""),"",IF(AND($E$3=6),'Marks Entry 6th'!AY166,IF(AND($E$3=7),'Marks Entry 7th'!AY166,"")))</f>
        <v/>
      </c>
      <c r="CU167" s="68" t="str">
        <f>IF(OR($E167="",$G167=""),"",IF(AND($E$3=6),'Marks Entry 6th'!AZ166,IF(AND($E$3=7),'Marks Entry 7th'!AZ166,"")))</f>
        <v/>
      </c>
      <c r="CV167" s="66" t="str">
        <f t="shared" si="233"/>
        <v/>
      </c>
      <c r="CW167" s="63" t="str">
        <f t="shared" si="234"/>
        <v/>
      </c>
      <c r="CX167" s="109">
        <f t="shared" si="235"/>
        <v>0</v>
      </c>
      <c r="CY167" s="109" t="str">
        <f t="shared" si="236"/>
        <v/>
      </c>
      <c r="CZ167" s="109" t="str">
        <f t="shared" si="237"/>
        <v/>
      </c>
      <c r="DA167" s="109" t="str">
        <f t="shared" si="238"/>
        <v/>
      </c>
      <c r="DB167" s="109" t="str">
        <f t="shared" si="239"/>
        <v/>
      </c>
      <c r="DC167" s="111" t="str">
        <f t="shared" si="240"/>
        <v/>
      </c>
      <c r="DD167" s="121" t="str">
        <f>IF(OR($E167="",$G167=""),"",IF(AND($E$3=6),'Marks Entry 6th'!BA166,IF(AND($E$3=7),'Marks Entry 7th'!BA166,"")))</f>
        <v/>
      </c>
      <c r="DE167" s="121" t="str">
        <f>IF(OR($E167="",$G167=""),"",IF(AND($E$3=6),'Marks Entry 6th'!BB166,IF(AND($E$3=7),'Marks Entry 7th'!BB166,"")))</f>
        <v/>
      </c>
      <c r="DF167" s="121" t="str">
        <f>IF(OR($E167="",$G167=""),"",IF(AND($E$3=6),'Marks Entry 6th'!BC166,IF(AND($E$3=7),'Marks Entry 7th'!BC166,"")))</f>
        <v/>
      </c>
      <c r="DG167" s="121" t="str">
        <f>IF(OR($E167="",$G167=""),"",IF(AND($E$3=6),'Marks Entry 6th'!BD166,IF(AND($E$3=7),'Marks Entry 7th'!BD166,"")))</f>
        <v/>
      </c>
      <c r="DH167" s="63" t="str">
        <f t="shared" si="241"/>
        <v/>
      </c>
      <c r="DI167" s="121" t="str">
        <f>IF(OR($E167="",$G167=""),"",IF(AND($E$3=6),'Marks Entry 6th'!BE166,IF(AND($E$3=7),'Marks Entry 7th'!BE166,"")))</f>
        <v/>
      </c>
      <c r="DJ167" s="121" t="str">
        <f>IF(OR($E167="",$G167=""),"",IF(AND($E$3=6),'Marks Entry 6th'!BF166,IF(AND($E$3=7),'Marks Entry 7th'!BF166,"")))</f>
        <v/>
      </c>
      <c r="DK167" s="66" t="str">
        <f t="shared" si="242"/>
        <v/>
      </c>
      <c r="DL167" s="63">
        <f t="shared" si="243"/>
        <v>0</v>
      </c>
      <c r="DM167" s="68" t="str">
        <f>IF(OR($E167="",$G167=""),"",IF(AND($E$3=6),'Marks Entry 6th'!BG166,IF(AND($E$3=7),'Marks Entry 7th'!BG166,"")))</f>
        <v/>
      </c>
      <c r="DN167" s="68" t="str">
        <f>IF(OR($E167="",$G167=""),"",IF(AND($E$3=6),'Marks Entry 6th'!BH166,IF(AND($E$3=7),'Marks Entry 7th'!BH166,"")))</f>
        <v/>
      </c>
      <c r="DO167" s="66" t="str">
        <f t="shared" si="244"/>
        <v/>
      </c>
      <c r="DP167" s="63" t="str">
        <f t="shared" si="245"/>
        <v/>
      </c>
      <c r="DQ167" s="109">
        <f t="shared" si="246"/>
        <v>0</v>
      </c>
      <c r="DR167" s="109" t="str">
        <f t="shared" si="247"/>
        <v/>
      </c>
      <c r="DS167" s="109" t="str">
        <f t="shared" si="248"/>
        <v/>
      </c>
      <c r="DT167" s="109" t="str">
        <f t="shared" si="249"/>
        <v/>
      </c>
      <c r="DU167" s="109" t="str">
        <f t="shared" si="250"/>
        <v/>
      </c>
      <c r="DV167" s="111" t="str">
        <f t="shared" si="251"/>
        <v/>
      </c>
      <c r="DW167" s="53" t="str">
        <f>IF(OR($E167="",$G167=""),"",IF(AND($E$3=6),'Marks Entry 6th'!BI166,IF(AND($E$3=7),'Marks Entry 7th'!BI166,"")))</f>
        <v/>
      </c>
      <c r="DX167" s="53" t="str">
        <f>IF(OR($E167="",$G167=""),"",IF(AND($E$3=6),'Marks Entry 6th'!BJ166,IF(AND($E$3=7),'Marks Entry 7th'!BJ166,"")))</f>
        <v/>
      </c>
      <c r="DY167" s="53" t="str">
        <f>IF(OR($E167="",$G167=""),"",IF(AND($E$3=6),'Marks Entry 6th'!BK166,IF(AND($E$3=7),'Marks Entry 7th'!BK166,"")))</f>
        <v/>
      </c>
      <c r="DZ167" s="53" t="str">
        <f>IF(OR($E167="",$G167=""),"",IF(AND($E$3=6),'Marks Entry 6th'!BL166,IF(AND($E$3=7),'Marks Entry 7th'!BL166,"")))</f>
        <v/>
      </c>
      <c r="EA167" s="53" t="str">
        <f>IF(OR($E167="",$G167=""),"",IF(AND($E$3=6),'Marks Entry 6th'!BM166,IF(AND($E$3=7),'Marks Entry 7th'!BM166,"")))</f>
        <v/>
      </c>
      <c r="EB167" s="122" t="str">
        <f t="shared" si="252"/>
        <v/>
      </c>
      <c r="EC167" s="123">
        <f t="shared" si="253"/>
        <v>0</v>
      </c>
      <c r="ED167" s="123" t="str">
        <f t="shared" si="254"/>
        <v/>
      </c>
      <c r="EE167" s="123" t="str">
        <f t="shared" si="255"/>
        <v/>
      </c>
      <c r="EF167" s="110" t="str">
        <f t="shared" si="256"/>
        <v/>
      </c>
      <c r="EG167" s="53" t="str">
        <f>IF(OR($E167="",$G167=""),"",IF(AND($E$3=6),'Marks Entry 6th'!BN166,IF(AND($E$3=7),'Marks Entry 7th'!BN166,"")))</f>
        <v/>
      </c>
      <c r="EH167" s="53" t="str">
        <f>IF(OR($E167="",$G167=""),"",IF(AND($E$3=6),'Marks Entry 6th'!BO166,IF(AND($E$3=7),'Marks Entry 7th'!BO166,"")))</f>
        <v/>
      </c>
      <c r="EI167" s="53" t="str">
        <f>IF(OR($E167="",$G167=""),"",IF(AND($E$3=6),'Marks Entry 6th'!BP166,IF(AND($E$3=7),'Marks Entry 7th'!BP166,"")))</f>
        <v/>
      </c>
      <c r="EJ167" s="53" t="str">
        <f>IF(OR($E167="",$G167=""),"",IF(AND($E$3=6),'Marks Entry 6th'!BQ166,IF(AND($E$3=7),'Marks Entry 7th'!BQ166,"")))</f>
        <v/>
      </c>
      <c r="EK167" s="53" t="str">
        <f>IF(OR($E167="",$G167=""),"",IF(AND($E$3=6),'Marks Entry 6th'!BR166,IF(AND($E$3=7),'Marks Entry 7th'!BR166,"")))</f>
        <v/>
      </c>
      <c r="EL167" s="122" t="str">
        <f t="shared" si="257"/>
        <v/>
      </c>
      <c r="EM167" s="123">
        <f t="shared" si="258"/>
        <v>0</v>
      </c>
      <c r="EN167" s="123" t="str">
        <f t="shared" si="259"/>
        <v/>
      </c>
      <c r="EO167" s="123" t="str">
        <f t="shared" si="260"/>
        <v/>
      </c>
      <c r="EP167" s="110" t="str">
        <f t="shared" si="261"/>
        <v/>
      </c>
      <c r="EQ167" s="53" t="str">
        <f>IF(OR($E167="",$G167=""),"",IF(AND($E$3=6),'Marks Entry 6th'!BS166,IF(AND($E$3=7),'Marks Entry 7th'!BS166,"")))</f>
        <v/>
      </c>
      <c r="ER167" s="53" t="str">
        <f>IF(OR($E167="",$G167=""),"",IF(AND($E$3=6),'Marks Entry 6th'!BT166,IF(AND($E$3=7),'Marks Entry 7th'!BT166,"")))</f>
        <v/>
      </c>
      <c r="ES167" s="53" t="str">
        <f>IF(OR($E167="",$G167=""),"",IF(AND($E$3=6),'Marks Entry 6th'!BU166,IF(AND($E$3=7),'Marks Entry 7th'!BU166,"")))</f>
        <v/>
      </c>
      <c r="ET167" s="53" t="str">
        <f>IF(OR($E167="",$G167=""),"",IF(AND($E$3=6),'Marks Entry 6th'!BV166,IF(AND($E$3=7),'Marks Entry 7th'!BV166,"")))</f>
        <v/>
      </c>
      <c r="EU167" s="53" t="str">
        <f>IF(OR($E167="",$G167=""),"",IF(AND($E$3=6),'Marks Entry 6th'!BW166,IF(AND($E$3=7),'Marks Entry 7th'!BW166,"")))</f>
        <v/>
      </c>
      <c r="EV167" s="122" t="str">
        <f t="shared" si="262"/>
        <v/>
      </c>
      <c r="EW167" s="123">
        <f t="shared" si="263"/>
        <v>0</v>
      </c>
      <c r="EX167" s="123" t="str">
        <f t="shared" si="264"/>
        <v/>
      </c>
      <c r="EY167" s="123" t="str">
        <f t="shared" si="265"/>
        <v/>
      </c>
      <c r="EZ167" s="110" t="str">
        <f t="shared" si="266"/>
        <v/>
      </c>
      <c r="FA167" s="373" t="str">
        <f>IF(OR($E167="",$G167=""),"",IF(AND('Marks Entry 6th'!BX166="",'Marks Entry 7th'!BX166=""),"",IF(AND($E$3=6),'Marks Entry 6th'!BX166,IF(AND($E$3=7),'Marks Entry 7th'!BX166,""))))</f>
        <v/>
      </c>
      <c r="FB167" s="373" t="str">
        <f>IF(OR($E167="",$G167=""),"",IF(AND('Marks Entry 6th'!BY166="",'Marks Entry 7th'!BY166=""),"",IF(AND($E$3=6),'Marks Entry 6th'!BY166,IF(AND($E$3=7),'Marks Entry 7th'!BY166,""))))</f>
        <v/>
      </c>
      <c r="FC167" s="374" t="str">
        <f t="shared" si="267"/>
        <v/>
      </c>
      <c r="FD167" s="110" t="str">
        <f t="shared" si="268"/>
        <v/>
      </c>
      <c r="FE167" s="373" t="str">
        <f>IF(OR($E167="",$G167=""),"",IF(AND('Marks Entry 6th'!BZ166="",'Marks Entry 7th'!BZ166=""),"",IF(AND($E$3=6),'Marks Entry 6th'!BZ166,IF(AND($E$3=7),'Marks Entry 7th'!BZ166,""))))</f>
        <v/>
      </c>
      <c r="FF167" s="373" t="str">
        <f>IF(OR($E167="",$G167=""),"",IF(AND('Marks Entry 6th'!CA166="",'Marks Entry 7th'!CA166=""),"",IF(AND($E$3=6),'Marks Entry 6th'!CA166,IF(AND($E$3=7),'Marks Entry 7th'!CA166,""))))</f>
        <v/>
      </c>
      <c r="FG167" s="374" t="str">
        <f t="shared" si="269"/>
        <v/>
      </c>
      <c r="FH167" s="110" t="str">
        <f t="shared" si="270"/>
        <v/>
      </c>
      <c r="FI167" s="79" t="str">
        <f t="shared" si="271"/>
        <v/>
      </c>
      <c r="FJ167" s="335" t="str">
        <f t="shared" si="272"/>
        <v/>
      </c>
      <c r="FK167" s="85" t="str">
        <f t="shared" si="273"/>
        <v/>
      </c>
      <c r="FL167" s="226" t="str">
        <f t="shared" si="274"/>
        <v/>
      </c>
      <c r="FM167" s="86" t="str">
        <f t="shared" si="275"/>
        <v/>
      </c>
      <c r="FN167" s="334" t="str">
        <f>IFERROR(IF(B167="NSO","NSO",IF(OR(D167="",G167="",F167=""),"",IF(AND(FJ167&gt;=36,'Master sheet'!$D$11="Hindi"),"कक्षा क्रमोन्नत",IF(AND(FJ167&gt;=36,'Master sheet'!$D$11="English"),"Promoted",IF(AND(FJ167&lt;36,'Master sheet'!$D$11="Hindi"),"पुनः परीक्षा","Re-Exam"))))),"")</f>
        <v/>
      </c>
      <c r="FO167" s="54" t="str">
        <f>IF(OR($E167="",$G167=""),"",IF(AND($E$3=6,'Marks Entry 6th'!CB166=""),"",IF(AND($E$3=7,'Marks Entry 7th'!CB166=""),"",IF(AND($E$3=6),'Marks Entry 6th'!CB166,IF(AND($E$3=7),'Marks Entry 7th'!CB166,"")))))</f>
        <v/>
      </c>
      <c r="FP167" s="54" t="str">
        <f>IF(OR($E167="",$G167=""),"",IF(AND($E$3=6,'Marks Entry 6th'!CC166=""),"",IF(AND($E$3=7,'Marks Entry 7th'!CC166=""),"",IF(AND($E$3=6),'Marks Entry 6th'!CC166,IF(AND($E$3=7),'Marks Entry 7th'!CC166,"")))))</f>
        <v/>
      </c>
      <c r="FQ167" s="55"/>
      <c r="FY167" s="57">
        <f>IF(AND($E$3=6),'Marks Entry 6th'!I166,IF(AND($E$3=7),'Marks Entry 7th'!I166,""))</f>
        <v>0</v>
      </c>
      <c r="FZ167" s="57">
        <f t="shared" si="276"/>
        <v>0</v>
      </c>
    </row>
    <row r="168" spans="1:182" ht="18.95" customHeight="1">
      <c r="A168" s="69">
        <v>161</v>
      </c>
      <c r="B168" s="69" t="str">
        <f>IF(OR(FY168=0,FY168=""),"",IF(AND($E$3=6),'Marks Entry 6th'!I167,IF(AND($E$3=7),'Marks Entry 7th'!I167,"")))</f>
        <v/>
      </c>
      <c r="C168" s="70" t="str">
        <f>IF(OR(B168=0,B168=""),"",IF(AND($E$3=6,'Marks Entry 6th'!B167=""),"",IF(AND($E$3=7,'Marks Entry 7th'!B167=""),"",IF(AND($E$3=6,'Marks Entry 6th'!B167),'Marks Entry 6th'!B167,IF(AND($E$3=7),'Marks Entry 7th'!B167,"")))))</f>
        <v/>
      </c>
      <c r="D168" s="70" t="str">
        <f>IF(OR(B168=0,B168=""),"",IF(AND($E$3=6,'Marks Entry 6th'!C167=""),"",IF(AND($E$3=7,'Marks Entry 7th'!C167=""),"",IF(AND($E$3=6),'Marks Entry 6th'!C167,IF(AND($E$3=7),'Marks Entry 7th'!C167,"")))))</f>
        <v/>
      </c>
      <c r="E168" s="307" t="str">
        <f>IF(OR(B168=0,B168=""),"",IF(AND($E$3=6,'Marks Entry 6th'!E167=""),"",IF(AND($E$3=7,'Marks Entry 7th'!E167=""),"",IF(AND($E$3=6),'Marks Entry 6th'!E167,IF(AND($E$3=7),'Marks Entry 7th'!E167,"")))))</f>
        <v/>
      </c>
      <c r="F168" s="70" t="str">
        <f>IF(OR(B168=0,B168=""),"",IF(AND($E$3=6,'Marks Entry 6th'!D167=""),"",IF(AND($E$3=7,'Marks Entry 7th'!D167=""),"",IF(AND($E$3=6),'Marks Entry 6th'!D167,IF(AND($E$3=7),'Marks Entry 7th'!D167,"")))))</f>
        <v/>
      </c>
      <c r="G168" s="306" t="str">
        <f>IF(OR(B168=0,B168=""),"",IF(AND($E$3=6,'Marks Entry 6th'!F167=""),"",IF(AND($E$3=7,'Marks Entry 7th'!F167=""),"",IF(AND($E$3=6),UPPER('Marks Entry 6th'!F167),IF(AND($E$3=7),UPPER('Marks Entry 7th'!F167),"")))))</f>
        <v/>
      </c>
      <c r="H168" s="306" t="str">
        <f>IF(OR(B168=0,B168=""),"",IF(AND($E$3=6,'Marks Entry 6th'!G167=""),"",IF(AND($E$3=7,'Marks Entry 7th'!G167=""),"",IF(AND($E$3=6),UPPER('Marks Entry 6th'!G167),IF(AND($E$3=7),UPPER('Marks Entry 7th'!G167),"")))))</f>
        <v/>
      </c>
      <c r="I168" s="306" t="str">
        <f>IF(OR(B168=0,B168=""),"",IF(AND($E$3=6,'Marks Entry 6th'!H167=""),"",IF(AND($E$3=7,'Marks Entry 7th'!H167=""),"",IF(AND($E$3=6),UPPER('Marks Entry 6th'!H167),IF(AND($E$3=7),UPPER('Marks Entry 7th'!H167),"")))))</f>
        <v/>
      </c>
      <c r="J168" s="65" t="str">
        <f>IF(OR(B168=0,B168=""),"",IF(AND($E$3=6,'Marks Entry 6th'!J167=""),"",IF(AND($E$3=7,'Marks Entry 7th'!J167=""),"",IF(AND($E$3=6),'Marks Entry 6th'!J167,IF(AND($E$3=7),'Marks Entry 7th'!J167,"")))))</f>
        <v/>
      </c>
      <c r="K168" s="65" t="str">
        <f>IF(OR(B168=0,B168=""),"",IF(AND($E$3=6,'Marks Entry 6th'!K167=""),"",IF(AND($E$3=7,'Marks Entry 7th'!K167=""),"",IF(AND($E$3=6),'Marks Entry 6th'!K167,IF(AND($E$3=7),'Marks Entry 7th'!K167,"")))))</f>
        <v/>
      </c>
      <c r="L168" s="121" t="str">
        <f>IF(OR($E168="",$G168=""),"",IF(AND($E$3=6),'Marks Entry 6th'!L167,IF(AND($E$3=7),'Marks Entry 7th'!L167,"")))</f>
        <v/>
      </c>
      <c r="M168" s="121" t="str">
        <f>IF(OR($E168="",$G168=""),"",IF(AND($E$3=6),'Marks Entry 6th'!M167,IF(AND($E$3=7),'Marks Entry 7th'!M167,"")))</f>
        <v/>
      </c>
      <c r="N168" s="121" t="str">
        <f>IF(OR($E168="",$G168=""),"",IF(AND($E$3=6),'Marks Entry 6th'!N167,IF(AND($E$3=7),'Marks Entry 7th'!N167,"")))</f>
        <v/>
      </c>
      <c r="O168" s="121" t="str">
        <f>IF(OR($E168="",$G168=""),"",IF(AND($E$3=6),'Marks Entry 6th'!O167,IF(AND($E$3=7),'Marks Entry 7th'!O167,"")))</f>
        <v/>
      </c>
      <c r="P168" s="63" t="str">
        <f t="shared" si="186"/>
        <v/>
      </c>
      <c r="Q168" s="121" t="str">
        <f>IF(OR($E168="",$G168=""),"",IF(AND($E$3=6),'Marks Entry 6th'!P167,IF(AND($E$3=7),'Marks Entry 7th'!P167,"")))</f>
        <v/>
      </c>
      <c r="R168" s="121" t="str">
        <f>IF(OR($E168="",$G168=""),"",IF(AND($E$3=6),'Marks Entry 6th'!Q167,IF(AND($E$3=7),'Marks Entry 7th'!Q167,"")))</f>
        <v/>
      </c>
      <c r="S168" s="66" t="str">
        <f t="shared" si="187"/>
        <v/>
      </c>
      <c r="T168" s="63">
        <f t="shared" si="188"/>
        <v>0</v>
      </c>
      <c r="U168" s="68" t="str">
        <f>IF(OR($E168="",$G168=""),"",IF(AND($E$3=6),'Marks Entry 6th'!R167,IF(AND($E$3=7),'Marks Entry 7th'!R167,"")))</f>
        <v/>
      </c>
      <c r="V168" s="68" t="str">
        <f>IF(OR($E168="",$G168=""),"",IF(AND($E$3=6),'Marks Entry 6th'!S167,IF(AND($E$3=7),'Marks Entry 7th'!S167,"")))</f>
        <v/>
      </c>
      <c r="W168" s="67" t="str">
        <f t="shared" si="189"/>
        <v/>
      </c>
      <c r="X168" s="63" t="str">
        <f t="shared" si="190"/>
        <v/>
      </c>
      <c r="Y168" s="109">
        <f t="shared" si="191"/>
        <v>0</v>
      </c>
      <c r="Z168" s="109" t="str">
        <f t="shared" si="192"/>
        <v/>
      </c>
      <c r="AA168" s="109" t="str">
        <f t="shared" si="193"/>
        <v/>
      </c>
      <c r="AB168" s="109" t="str">
        <f t="shared" si="194"/>
        <v/>
      </c>
      <c r="AC168" s="109" t="str">
        <f t="shared" si="195"/>
        <v/>
      </c>
      <c r="AD168" s="111" t="str">
        <f t="shared" si="196"/>
        <v/>
      </c>
      <c r="AE168" s="121" t="str">
        <f>IF(OR($E168="",$G168=""),"",IF(AND($E$3=6),'Marks Entry 6th'!T167,IF(AND($E$3=7),'Marks Entry 7th'!T167,"")))</f>
        <v/>
      </c>
      <c r="AF168" s="121" t="str">
        <f>IF(OR($E168="",$G168=""),"",IF(AND($E$3=6),'Marks Entry 6th'!U167,IF(AND($E$3=7),'Marks Entry 7th'!U167,"")))</f>
        <v/>
      </c>
      <c r="AG168" s="121" t="str">
        <f>IF(OR($E168="",$G168=""),"",IF(AND($E$3=6),'Marks Entry 6th'!V167,IF(AND($E$3=7),'Marks Entry 7th'!V167,"")))</f>
        <v/>
      </c>
      <c r="AH168" s="121" t="str">
        <f>IF(OR($E168="",$G168=""),"",IF(AND($E$3=6),'Marks Entry 6th'!W167,IF(AND($E$3=7),'Marks Entry 7th'!W167,"")))</f>
        <v/>
      </c>
      <c r="AI168" s="63" t="str">
        <f t="shared" si="197"/>
        <v/>
      </c>
      <c r="AJ168" s="121" t="str">
        <f>IF(OR($E168="",$G168=""),"",IF(AND($E$3=6),'Marks Entry 6th'!X167,IF(AND($E$3=7),'Marks Entry 7th'!X167,"")))</f>
        <v/>
      </c>
      <c r="AK168" s="121" t="str">
        <f>IF(OR($E168="",$G168=""),"",IF(AND($E$3=6),'Marks Entry 6th'!Y167,IF(AND($E$3=7),'Marks Entry 7th'!Y167,"")))</f>
        <v/>
      </c>
      <c r="AL168" s="66" t="str">
        <f t="shared" si="198"/>
        <v/>
      </c>
      <c r="AM168" s="63">
        <f t="shared" si="199"/>
        <v>0</v>
      </c>
      <c r="AN168" s="68" t="str">
        <f>IF(OR($E168="",$G168=""),"",IF(AND($E$3=6),'Marks Entry 6th'!Z167,IF(AND($E$3=7),'Marks Entry 7th'!Z167,"")))</f>
        <v/>
      </c>
      <c r="AO168" s="68" t="str">
        <f>IF(OR($E168="",$G168=""),"",IF(AND($E$3=6),'Marks Entry 6th'!AA167,IF(AND($E$3=7),'Marks Entry 7th'!AA167,"")))</f>
        <v/>
      </c>
      <c r="AP168" s="66" t="str">
        <f t="shared" si="200"/>
        <v/>
      </c>
      <c r="AQ168" s="63" t="str">
        <f t="shared" si="201"/>
        <v/>
      </c>
      <c r="AR168" s="109">
        <f t="shared" si="202"/>
        <v>0</v>
      </c>
      <c r="AS168" s="109" t="str">
        <f t="shared" si="203"/>
        <v/>
      </c>
      <c r="AT168" s="109" t="str">
        <f t="shared" si="204"/>
        <v/>
      </c>
      <c r="AU168" s="109" t="str">
        <f t="shared" si="205"/>
        <v/>
      </c>
      <c r="AV168" s="109" t="str">
        <f t="shared" si="206"/>
        <v/>
      </c>
      <c r="AW168" s="111" t="str">
        <f t="shared" si="207"/>
        <v/>
      </c>
      <c r="AX168" s="314" t="str">
        <f>IF(OR($E168="",$G168=""),"",IF(AND($E$3=6),'Marks Entry 6th'!AB167,IF(AND($E$3=7),'Marks Entry 7th'!AB167,"")))</f>
        <v/>
      </c>
      <c r="AY168" s="121" t="str">
        <f>IF(OR($E168="",$G168=""),"",IF(AND($E$3=6),'Marks Entry 6th'!AC167,IF(AND($E$3=7),'Marks Entry 7th'!AC167,"")))</f>
        <v/>
      </c>
      <c r="AZ168" s="121" t="str">
        <f>IF(OR($E168="",$G168=""),"",IF(AND($E$3=6),'Marks Entry 6th'!AD167,IF(AND($E$3=7),'Marks Entry 7th'!AD167,"")))</f>
        <v/>
      </c>
      <c r="BA168" s="121" t="str">
        <f>IF(OR($E168="",$G168=""),"",IF(AND($E$3=6),'Marks Entry 6th'!AE167,IF(AND($E$3=7),'Marks Entry 7th'!AE167,"")))</f>
        <v/>
      </c>
      <c r="BB168" s="121" t="str">
        <f>IF(OR($E168="",$G168=""),"",IF(AND($E$3=6),'Marks Entry 6th'!AF167,IF(AND($E$3=7),'Marks Entry 7th'!AF167,"")))</f>
        <v/>
      </c>
      <c r="BC168" s="63" t="str">
        <f t="shared" si="208"/>
        <v/>
      </c>
      <c r="BD168" s="121" t="str">
        <f>IF(OR($E168="",$G168=""),"",IF(AND($E$3=6),'Marks Entry 6th'!AG167,IF(AND($E$3=7),'Marks Entry 7th'!AG167,"")))</f>
        <v/>
      </c>
      <c r="BE168" s="121" t="str">
        <f>IF(OR($E168="",$G168=""),"",IF(AND($E$3=6),'Marks Entry 6th'!AH167,IF(AND($E$3=7),'Marks Entry 7th'!AH167,"")))</f>
        <v/>
      </c>
      <c r="BF168" s="66" t="str">
        <f t="shared" si="209"/>
        <v/>
      </c>
      <c r="BG168" s="63">
        <f t="shared" si="210"/>
        <v>0</v>
      </c>
      <c r="BH168" s="68" t="str">
        <f>IF(OR($E168="",$G168=""),"",IF(AND($E$3=6),'Marks Entry 6th'!AI167,IF(AND($E$3=7),'Marks Entry 7th'!AI167,"")))</f>
        <v/>
      </c>
      <c r="BI168" s="68" t="str">
        <f>IF(OR($E168="",$G168=""),"",IF(AND($E$3=6),'Marks Entry 6th'!AJ167,IF(AND($E$3=7),'Marks Entry 7th'!AJ167,"")))</f>
        <v/>
      </c>
      <c r="BJ168" s="66" t="str">
        <f t="shared" si="211"/>
        <v/>
      </c>
      <c r="BK168" s="63" t="str">
        <f t="shared" si="212"/>
        <v/>
      </c>
      <c r="BL168" s="109">
        <f t="shared" si="213"/>
        <v>0</v>
      </c>
      <c r="BM168" s="109" t="str">
        <f t="shared" si="214"/>
        <v/>
      </c>
      <c r="BN168" s="109" t="str">
        <f t="shared" si="215"/>
        <v/>
      </c>
      <c r="BO168" s="109" t="str">
        <f t="shared" si="216"/>
        <v/>
      </c>
      <c r="BP168" s="109" t="str">
        <f t="shared" si="217"/>
        <v/>
      </c>
      <c r="BQ168" s="111" t="str">
        <f t="shared" si="218"/>
        <v/>
      </c>
      <c r="BR168" s="121" t="str">
        <f>IF(OR($E168="",$G168=""),"",IF(AND($E$3=6),'Marks Entry 6th'!AK167,IF(AND($E$3=7),'Marks Entry 7th'!AK167,"")))</f>
        <v/>
      </c>
      <c r="BS168" s="121" t="str">
        <f>IF(OR($E168="",$G168=""),"",IF(AND($E$3=6),'Marks Entry 6th'!AL167,IF(AND($E$3=7),'Marks Entry 7th'!AL167,"")))</f>
        <v/>
      </c>
      <c r="BT168" s="121" t="str">
        <f>IF(OR($E168="",$G168=""),"",IF(AND($E$3=6),'Marks Entry 6th'!AM167,IF(AND($E$3=7),'Marks Entry 7th'!AM167,"")))</f>
        <v/>
      </c>
      <c r="BU168" s="121" t="str">
        <f>IF(OR($E168="",$G168=""),"",IF(AND($E$3=6),'Marks Entry 6th'!AN167,IF(AND($E$3=7),'Marks Entry 7th'!AN167,"")))</f>
        <v/>
      </c>
      <c r="BV168" s="63" t="str">
        <f t="shared" si="219"/>
        <v/>
      </c>
      <c r="BW168" s="121" t="str">
        <f>IF(OR($E168="",$G168=""),"",IF(AND($E$3=6),'Marks Entry 6th'!AO167,IF(AND($E$3=7),'Marks Entry 7th'!AO167,"")))</f>
        <v/>
      </c>
      <c r="BX168" s="121" t="str">
        <f>IF(OR($E168="",$G168=""),"",IF(AND($E$3=6),'Marks Entry 6th'!AP167,IF(AND($E$3=7),'Marks Entry 7th'!AP167,"")))</f>
        <v/>
      </c>
      <c r="BY168" s="66" t="str">
        <f t="shared" si="220"/>
        <v/>
      </c>
      <c r="BZ168" s="63">
        <f t="shared" si="221"/>
        <v>0</v>
      </c>
      <c r="CA168" s="68" t="str">
        <f>IF(OR($E168="",$G168=""),"",IF(AND($E$3=6),'Marks Entry 6th'!AQ167,IF(AND($E$3=7),'Marks Entry 7th'!AQ167,"")))</f>
        <v/>
      </c>
      <c r="CB168" s="68" t="str">
        <f>IF(OR($E168="",$G168=""),"",IF(AND($E$3=6),'Marks Entry 6th'!AR167,IF(AND($E$3=7),'Marks Entry 7th'!AR167,"")))</f>
        <v/>
      </c>
      <c r="CC168" s="66" t="str">
        <f t="shared" si="222"/>
        <v/>
      </c>
      <c r="CD168" s="63" t="str">
        <f t="shared" si="223"/>
        <v/>
      </c>
      <c r="CE168" s="109">
        <f t="shared" si="224"/>
        <v>0</v>
      </c>
      <c r="CF168" s="109" t="str">
        <f t="shared" si="225"/>
        <v/>
      </c>
      <c r="CG168" s="109" t="str">
        <f t="shared" si="226"/>
        <v/>
      </c>
      <c r="CH168" s="109" t="str">
        <f t="shared" si="227"/>
        <v/>
      </c>
      <c r="CI168" s="109" t="str">
        <f t="shared" si="228"/>
        <v/>
      </c>
      <c r="CJ168" s="111" t="str">
        <f t="shared" si="229"/>
        <v/>
      </c>
      <c r="CK168" s="121" t="str">
        <f>IF(OR($E168="",$G168=""),"",IF(AND($E$3=6),'Marks Entry 6th'!AS167,IF(AND($E$3=7),'Marks Entry 7th'!AS167,"")))</f>
        <v/>
      </c>
      <c r="CL168" s="121" t="str">
        <f>IF(OR($E168="",$G168=""),"",IF(AND($E$3=6),'Marks Entry 6th'!AT167,IF(AND($E$3=7),'Marks Entry 7th'!AT167,"")))</f>
        <v/>
      </c>
      <c r="CM168" s="121" t="str">
        <f>IF(OR($E168="",$G168=""),"",IF(AND($E$3=6),'Marks Entry 6th'!AU167,IF(AND($E$3=7),'Marks Entry 7th'!AU167,"")))</f>
        <v/>
      </c>
      <c r="CN168" s="121" t="str">
        <f>IF(OR($E168="",$G168=""),"",IF(AND($E$3=6),'Marks Entry 6th'!AV167,IF(AND($E$3=7),'Marks Entry 7th'!AV167,"")))</f>
        <v/>
      </c>
      <c r="CO168" s="63" t="str">
        <f t="shared" si="230"/>
        <v/>
      </c>
      <c r="CP168" s="121" t="str">
        <f>IF(OR($E168="",$G168=""),"",IF(AND($E$3=6),'Marks Entry 6th'!AW167,IF(AND($E$3=7),'Marks Entry 7th'!AW167,"")))</f>
        <v/>
      </c>
      <c r="CQ168" s="121" t="str">
        <f>IF(OR($E168="",$G168=""),"",IF(AND($E$3=6),'Marks Entry 6th'!AX167,IF(AND($E$3=7),'Marks Entry 7th'!AX167,"")))</f>
        <v/>
      </c>
      <c r="CR168" s="66" t="str">
        <f t="shared" si="231"/>
        <v/>
      </c>
      <c r="CS168" s="63">
        <f t="shared" si="232"/>
        <v>0</v>
      </c>
      <c r="CT168" s="68" t="str">
        <f>IF(OR($E168="",$G168=""),"",IF(AND($E$3=6),'Marks Entry 6th'!AY167,IF(AND($E$3=7),'Marks Entry 7th'!AY167,"")))</f>
        <v/>
      </c>
      <c r="CU168" s="68" t="str">
        <f>IF(OR($E168="",$G168=""),"",IF(AND($E$3=6),'Marks Entry 6th'!AZ167,IF(AND($E$3=7),'Marks Entry 7th'!AZ167,"")))</f>
        <v/>
      </c>
      <c r="CV168" s="66" t="str">
        <f t="shared" si="233"/>
        <v/>
      </c>
      <c r="CW168" s="63" t="str">
        <f t="shared" si="234"/>
        <v/>
      </c>
      <c r="CX168" s="109">
        <f t="shared" si="235"/>
        <v>0</v>
      </c>
      <c r="CY168" s="109" t="str">
        <f t="shared" si="236"/>
        <v/>
      </c>
      <c r="CZ168" s="109" t="str">
        <f t="shared" si="237"/>
        <v/>
      </c>
      <c r="DA168" s="109" t="str">
        <f t="shared" si="238"/>
        <v/>
      </c>
      <c r="DB168" s="109" t="str">
        <f t="shared" si="239"/>
        <v/>
      </c>
      <c r="DC168" s="111" t="str">
        <f t="shared" si="240"/>
        <v/>
      </c>
      <c r="DD168" s="121" t="str">
        <f>IF(OR($E168="",$G168=""),"",IF(AND($E$3=6),'Marks Entry 6th'!BA167,IF(AND($E$3=7),'Marks Entry 7th'!BA167,"")))</f>
        <v/>
      </c>
      <c r="DE168" s="121" t="str">
        <f>IF(OR($E168="",$G168=""),"",IF(AND($E$3=6),'Marks Entry 6th'!BB167,IF(AND($E$3=7),'Marks Entry 7th'!BB167,"")))</f>
        <v/>
      </c>
      <c r="DF168" s="121" t="str">
        <f>IF(OR($E168="",$G168=""),"",IF(AND($E$3=6),'Marks Entry 6th'!BC167,IF(AND($E$3=7),'Marks Entry 7th'!BC167,"")))</f>
        <v/>
      </c>
      <c r="DG168" s="121" t="str">
        <f>IF(OR($E168="",$G168=""),"",IF(AND($E$3=6),'Marks Entry 6th'!BD167,IF(AND($E$3=7),'Marks Entry 7th'!BD167,"")))</f>
        <v/>
      </c>
      <c r="DH168" s="63" t="str">
        <f t="shared" si="241"/>
        <v/>
      </c>
      <c r="DI168" s="121" t="str">
        <f>IF(OR($E168="",$G168=""),"",IF(AND($E$3=6),'Marks Entry 6th'!BE167,IF(AND($E$3=7),'Marks Entry 7th'!BE167,"")))</f>
        <v/>
      </c>
      <c r="DJ168" s="121" t="str">
        <f>IF(OR($E168="",$G168=""),"",IF(AND($E$3=6),'Marks Entry 6th'!BF167,IF(AND($E$3=7),'Marks Entry 7th'!BF167,"")))</f>
        <v/>
      </c>
      <c r="DK168" s="66" t="str">
        <f t="shared" si="242"/>
        <v/>
      </c>
      <c r="DL168" s="63">
        <f t="shared" si="243"/>
        <v>0</v>
      </c>
      <c r="DM168" s="68" t="str">
        <f>IF(OR($E168="",$G168=""),"",IF(AND($E$3=6),'Marks Entry 6th'!BG167,IF(AND($E$3=7),'Marks Entry 7th'!BG167,"")))</f>
        <v/>
      </c>
      <c r="DN168" s="68" t="str">
        <f>IF(OR($E168="",$G168=""),"",IF(AND($E$3=6),'Marks Entry 6th'!BH167,IF(AND($E$3=7),'Marks Entry 7th'!BH167,"")))</f>
        <v/>
      </c>
      <c r="DO168" s="66" t="str">
        <f t="shared" si="244"/>
        <v/>
      </c>
      <c r="DP168" s="63" t="str">
        <f t="shared" si="245"/>
        <v/>
      </c>
      <c r="DQ168" s="109">
        <f t="shared" si="246"/>
        <v>0</v>
      </c>
      <c r="DR168" s="109" t="str">
        <f t="shared" si="247"/>
        <v/>
      </c>
      <c r="DS168" s="109" t="str">
        <f t="shared" si="248"/>
        <v/>
      </c>
      <c r="DT168" s="109" t="str">
        <f t="shared" si="249"/>
        <v/>
      </c>
      <c r="DU168" s="109" t="str">
        <f t="shared" si="250"/>
        <v/>
      </c>
      <c r="DV168" s="111" t="str">
        <f t="shared" si="251"/>
        <v/>
      </c>
      <c r="DW168" s="53" t="str">
        <f>IF(OR($E168="",$G168=""),"",IF(AND($E$3=6),'Marks Entry 6th'!BI167,IF(AND($E$3=7),'Marks Entry 7th'!BI167,"")))</f>
        <v/>
      </c>
      <c r="DX168" s="53" t="str">
        <f>IF(OR($E168="",$G168=""),"",IF(AND($E$3=6),'Marks Entry 6th'!BJ167,IF(AND($E$3=7),'Marks Entry 7th'!BJ167,"")))</f>
        <v/>
      </c>
      <c r="DY168" s="53" t="str">
        <f>IF(OR($E168="",$G168=""),"",IF(AND($E$3=6),'Marks Entry 6th'!BK167,IF(AND($E$3=7),'Marks Entry 7th'!BK167,"")))</f>
        <v/>
      </c>
      <c r="DZ168" s="53" t="str">
        <f>IF(OR($E168="",$G168=""),"",IF(AND($E$3=6),'Marks Entry 6th'!BL167,IF(AND($E$3=7),'Marks Entry 7th'!BL167,"")))</f>
        <v/>
      </c>
      <c r="EA168" s="53" t="str">
        <f>IF(OR($E168="",$G168=""),"",IF(AND($E$3=6),'Marks Entry 6th'!BM167,IF(AND($E$3=7),'Marks Entry 7th'!BM167,"")))</f>
        <v/>
      </c>
      <c r="EB168" s="122" t="str">
        <f t="shared" si="252"/>
        <v/>
      </c>
      <c r="EC168" s="123">
        <f t="shared" si="253"/>
        <v>0</v>
      </c>
      <c r="ED168" s="123" t="str">
        <f t="shared" si="254"/>
        <v/>
      </c>
      <c r="EE168" s="123" t="str">
        <f t="shared" si="255"/>
        <v/>
      </c>
      <c r="EF168" s="110" t="str">
        <f t="shared" si="256"/>
        <v/>
      </c>
      <c r="EG168" s="53" t="str">
        <f>IF(OR($E168="",$G168=""),"",IF(AND($E$3=6),'Marks Entry 6th'!BN167,IF(AND($E$3=7),'Marks Entry 7th'!BN167,"")))</f>
        <v/>
      </c>
      <c r="EH168" s="53" t="str">
        <f>IF(OR($E168="",$G168=""),"",IF(AND($E$3=6),'Marks Entry 6th'!BO167,IF(AND($E$3=7),'Marks Entry 7th'!BO167,"")))</f>
        <v/>
      </c>
      <c r="EI168" s="53" t="str">
        <f>IF(OR($E168="",$G168=""),"",IF(AND($E$3=6),'Marks Entry 6th'!BP167,IF(AND($E$3=7),'Marks Entry 7th'!BP167,"")))</f>
        <v/>
      </c>
      <c r="EJ168" s="53" t="str">
        <f>IF(OR($E168="",$G168=""),"",IF(AND($E$3=6),'Marks Entry 6th'!BQ167,IF(AND($E$3=7),'Marks Entry 7th'!BQ167,"")))</f>
        <v/>
      </c>
      <c r="EK168" s="53" t="str">
        <f>IF(OR($E168="",$G168=""),"",IF(AND($E$3=6),'Marks Entry 6th'!BR167,IF(AND($E$3=7),'Marks Entry 7th'!BR167,"")))</f>
        <v/>
      </c>
      <c r="EL168" s="122" t="str">
        <f t="shared" si="257"/>
        <v/>
      </c>
      <c r="EM168" s="123">
        <f t="shared" si="258"/>
        <v>0</v>
      </c>
      <c r="EN168" s="123" t="str">
        <f t="shared" si="259"/>
        <v/>
      </c>
      <c r="EO168" s="123" t="str">
        <f t="shared" si="260"/>
        <v/>
      </c>
      <c r="EP168" s="110" t="str">
        <f t="shared" si="261"/>
        <v/>
      </c>
      <c r="EQ168" s="53" t="str">
        <f>IF(OR($E168="",$G168=""),"",IF(AND($E$3=6),'Marks Entry 6th'!BS167,IF(AND($E$3=7),'Marks Entry 7th'!BS167,"")))</f>
        <v/>
      </c>
      <c r="ER168" s="53" t="str">
        <f>IF(OR($E168="",$G168=""),"",IF(AND($E$3=6),'Marks Entry 6th'!BT167,IF(AND($E$3=7),'Marks Entry 7th'!BT167,"")))</f>
        <v/>
      </c>
      <c r="ES168" s="53" t="str">
        <f>IF(OR($E168="",$G168=""),"",IF(AND($E$3=6),'Marks Entry 6th'!BU167,IF(AND($E$3=7),'Marks Entry 7th'!BU167,"")))</f>
        <v/>
      </c>
      <c r="ET168" s="53" t="str">
        <f>IF(OR($E168="",$G168=""),"",IF(AND($E$3=6),'Marks Entry 6th'!BV167,IF(AND($E$3=7),'Marks Entry 7th'!BV167,"")))</f>
        <v/>
      </c>
      <c r="EU168" s="53" t="str">
        <f>IF(OR($E168="",$G168=""),"",IF(AND($E$3=6),'Marks Entry 6th'!BW167,IF(AND($E$3=7),'Marks Entry 7th'!BW167,"")))</f>
        <v/>
      </c>
      <c r="EV168" s="122" t="str">
        <f t="shared" si="262"/>
        <v/>
      </c>
      <c r="EW168" s="123">
        <f t="shared" si="263"/>
        <v>0</v>
      </c>
      <c r="EX168" s="123" t="str">
        <f t="shared" si="264"/>
        <v/>
      </c>
      <c r="EY168" s="123" t="str">
        <f t="shared" si="265"/>
        <v/>
      </c>
      <c r="EZ168" s="110" t="str">
        <f t="shared" si="266"/>
        <v/>
      </c>
      <c r="FA168" s="373" t="str">
        <f>IF(OR($E168="",$G168=""),"",IF(AND('Marks Entry 6th'!BX167="",'Marks Entry 7th'!BX167=""),"",IF(AND($E$3=6),'Marks Entry 6th'!BX167,IF(AND($E$3=7),'Marks Entry 7th'!BX167,""))))</f>
        <v/>
      </c>
      <c r="FB168" s="373" t="str">
        <f>IF(OR($E168="",$G168=""),"",IF(AND('Marks Entry 6th'!BY167="",'Marks Entry 7th'!BY167=""),"",IF(AND($E$3=6),'Marks Entry 6th'!BY167,IF(AND($E$3=7),'Marks Entry 7th'!BY167,""))))</f>
        <v/>
      </c>
      <c r="FC168" s="374" t="str">
        <f t="shared" si="267"/>
        <v/>
      </c>
      <c r="FD168" s="110" t="str">
        <f t="shared" si="268"/>
        <v/>
      </c>
      <c r="FE168" s="373" t="str">
        <f>IF(OR($E168="",$G168=""),"",IF(AND('Marks Entry 6th'!BZ167="",'Marks Entry 7th'!BZ167=""),"",IF(AND($E$3=6),'Marks Entry 6th'!BZ167,IF(AND($E$3=7),'Marks Entry 7th'!BZ167,""))))</f>
        <v/>
      </c>
      <c r="FF168" s="373" t="str">
        <f>IF(OR($E168="",$G168=""),"",IF(AND('Marks Entry 6th'!CA167="",'Marks Entry 7th'!CA167=""),"",IF(AND($E$3=6),'Marks Entry 6th'!CA167,IF(AND($E$3=7),'Marks Entry 7th'!CA167,""))))</f>
        <v/>
      </c>
      <c r="FG168" s="374" t="str">
        <f t="shared" si="269"/>
        <v/>
      </c>
      <c r="FH168" s="110" t="str">
        <f t="shared" si="270"/>
        <v/>
      </c>
      <c r="FI168" s="79" t="str">
        <f t="shared" si="271"/>
        <v/>
      </c>
      <c r="FJ168" s="335" t="str">
        <f t="shared" si="272"/>
        <v/>
      </c>
      <c r="FK168" s="85" t="str">
        <f t="shared" si="273"/>
        <v/>
      </c>
      <c r="FL168" s="226" t="str">
        <f t="shared" si="274"/>
        <v/>
      </c>
      <c r="FM168" s="86" t="str">
        <f t="shared" si="275"/>
        <v/>
      </c>
      <c r="FN168" s="334" t="str">
        <f>IFERROR(IF(B168="NSO","NSO",IF(OR(D168="",G168="",F168=""),"",IF(AND(FJ168&gt;=36,'Master sheet'!$D$11="Hindi"),"कक्षा क्रमोन्नत",IF(AND(FJ168&gt;=36,'Master sheet'!$D$11="English"),"Promoted",IF(AND(FJ168&lt;36,'Master sheet'!$D$11="Hindi"),"पुनः परीक्षा","Re-Exam"))))),"")</f>
        <v/>
      </c>
      <c r="FO168" s="54" t="str">
        <f>IF(OR($E168="",$G168=""),"",IF(AND($E$3=6,'Marks Entry 6th'!CB167=""),"",IF(AND($E$3=7,'Marks Entry 7th'!CB167=""),"",IF(AND($E$3=6),'Marks Entry 6th'!CB167,IF(AND($E$3=7),'Marks Entry 7th'!CB167,"")))))</f>
        <v/>
      </c>
      <c r="FP168" s="54" t="str">
        <f>IF(OR($E168="",$G168=""),"",IF(AND($E$3=6,'Marks Entry 6th'!CC167=""),"",IF(AND($E$3=7,'Marks Entry 7th'!CC167=""),"",IF(AND($E$3=6),'Marks Entry 6th'!CC167,IF(AND($E$3=7),'Marks Entry 7th'!CC167,"")))))</f>
        <v/>
      </c>
      <c r="FQ168" s="55"/>
      <c r="FY168" s="57">
        <f>IF(AND($E$3=6),'Marks Entry 6th'!I167,IF(AND($E$3=7),'Marks Entry 7th'!I167,""))</f>
        <v>0</v>
      </c>
      <c r="FZ168" s="57">
        <f t="shared" si="276"/>
        <v>0</v>
      </c>
    </row>
    <row r="169" spans="1:182" ht="18.95" customHeight="1">
      <c r="A169" s="69">
        <v>162</v>
      </c>
      <c r="B169" s="69" t="str">
        <f>IF(OR(FY169=0,FY169=""),"",IF(AND($E$3=6),'Marks Entry 6th'!I168,IF(AND($E$3=7),'Marks Entry 7th'!I168,"")))</f>
        <v/>
      </c>
      <c r="C169" s="70" t="str">
        <f>IF(OR(B169=0,B169=""),"",IF(AND($E$3=6,'Marks Entry 6th'!B168=""),"",IF(AND($E$3=7,'Marks Entry 7th'!B168=""),"",IF(AND($E$3=6,'Marks Entry 6th'!B168),'Marks Entry 6th'!B168,IF(AND($E$3=7),'Marks Entry 7th'!B168,"")))))</f>
        <v/>
      </c>
      <c r="D169" s="70" t="str">
        <f>IF(OR(B169=0,B169=""),"",IF(AND($E$3=6,'Marks Entry 6th'!C168=""),"",IF(AND($E$3=7,'Marks Entry 7th'!C168=""),"",IF(AND($E$3=6),'Marks Entry 6th'!C168,IF(AND($E$3=7),'Marks Entry 7th'!C168,"")))))</f>
        <v/>
      </c>
      <c r="E169" s="307" t="str">
        <f>IF(OR(B169=0,B169=""),"",IF(AND($E$3=6,'Marks Entry 6th'!E168=""),"",IF(AND($E$3=7,'Marks Entry 7th'!E168=""),"",IF(AND($E$3=6),'Marks Entry 6th'!E168,IF(AND($E$3=7),'Marks Entry 7th'!E168,"")))))</f>
        <v/>
      </c>
      <c r="F169" s="70" t="str">
        <f>IF(OR(B169=0,B169=""),"",IF(AND($E$3=6,'Marks Entry 6th'!D168=""),"",IF(AND($E$3=7,'Marks Entry 7th'!D168=""),"",IF(AND($E$3=6),'Marks Entry 6th'!D168,IF(AND($E$3=7),'Marks Entry 7th'!D168,"")))))</f>
        <v/>
      </c>
      <c r="G169" s="306" t="str">
        <f>IF(OR(B169=0,B169=""),"",IF(AND($E$3=6,'Marks Entry 6th'!F168=""),"",IF(AND($E$3=7,'Marks Entry 7th'!F168=""),"",IF(AND($E$3=6),UPPER('Marks Entry 6th'!F168),IF(AND($E$3=7),UPPER('Marks Entry 7th'!F168),"")))))</f>
        <v/>
      </c>
      <c r="H169" s="306" t="str">
        <f>IF(OR(B169=0,B169=""),"",IF(AND($E$3=6,'Marks Entry 6th'!G168=""),"",IF(AND($E$3=7,'Marks Entry 7th'!G168=""),"",IF(AND($E$3=6),UPPER('Marks Entry 6th'!G168),IF(AND($E$3=7),UPPER('Marks Entry 7th'!G168),"")))))</f>
        <v/>
      </c>
      <c r="I169" s="306" t="str">
        <f>IF(OR(B169=0,B169=""),"",IF(AND($E$3=6,'Marks Entry 6th'!H168=""),"",IF(AND($E$3=7,'Marks Entry 7th'!H168=""),"",IF(AND($E$3=6),UPPER('Marks Entry 6th'!H168),IF(AND($E$3=7),UPPER('Marks Entry 7th'!H168),"")))))</f>
        <v/>
      </c>
      <c r="J169" s="65" t="str">
        <f>IF(OR(B169=0,B169=""),"",IF(AND($E$3=6,'Marks Entry 6th'!J168=""),"",IF(AND($E$3=7,'Marks Entry 7th'!J168=""),"",IF(AND($E$3=6),'Marks Entry 6th'!J168,IF(AND($E$3=7),'Marks Entry 7th'!J168,"")))))</f>
        <v/>
      </c>
      <c r="K169" s="65" t="str">
        <f>IF(OR(B169=0,B169=""),"",IF(AND($E$3=6,'Marks Entry 6th'!K168=""),"",IF(AND($E$3=7,'Marks Entry 7th'!K168=""),"",IF(AND($E$3=6),'Marks Entry 6th'!K168,IF(AND($E$3=7),'Marks Entry 7th'!K168,"")))))</f>
        <v/>
      </c>
      <c r="L169" s="121" t="str">
        <f>IF(OR($E169="",$G169=""),"",IF(AND($E$3=6),'Marks Entry 6th'!L168,IF(AND($E$3=7),'Marks Entry 7th'!L168,"")))</f>
        <v/>
      </c>
      <c r="M169" s="121" t="str">
        <f>IF(OR($E169="",$G169=""),"",IF(AND($E$3=6),'Marks Entry 6th'!M168,IF(AND($E$3=7),'Marks Entry 7th'!M168,"")))</f>
        <v/>
      </c>
      <c r="N169" s="121" t="str">
        <f>IF(OR($E169="",$G169=""),"",IF(AND($E$3=6),'Marks Entry 6th'!N168,IF(AND($E$3=7),'Marks Entry 7th'!N168,"")))</f>
        <v/>
      </c>
      <c r="O169" s="121" t="str">
        <f>IF(OR($E169="",$G169=""),"",IF(AND($E$3=6),'Marks Entry 6th'!O168,IF(AND($E$3=7),'Marks Entry 7th'!O168,"")))</f>
        <v/>
      </c>
      <c r="P169" s="63" t="str">
        <f t="shared" si="186"/>
        <v/>
      </c>
      <c r="Q169" s="121" t="str">
        <f>IF(OR($E169="",$G169=""),"",IF(AND($E$3=6),'Marks Entry 6th'!P168,IF(AND($E$3=7),'Marks Entry 7th'!P168,"")))</f>
        <v/>
      </c>
      <c r="R169" s="121" t="str">
        <f>IF(OR($E169="",$G169=""),"",IF(AND($E$3=6),'Marks Entry 6th'!Q168,IF(AND($E$3=7),'Marks Entry 7th'!Q168,"")))</f>
        <v/>
      </c>
      <c r="S169" s="66" t="str">
        <f t="shared" si="187"/>
        <v/>
      </c>
      <c r="T169" s="63">
        <f t="shared" si="188"/>
        <v>0</v>
      </c>
      <c r="U169" s="68" t="str">
        <f>IF(OR($E169="",$G169=""),"",IF(AND($E$3=6),'Marks Entry 6th'!R168,IF(AND($E$3=7),'Marks Entry 7th'!R168,"")))</f>
        <v/>
      </c>
      <c r="V169" s="68" t="str">
        <f>IF(OR($E169="",$G169=""),"",IF(AND($E$3=6),'Marks Entry 6th'!S168,IF(AND($E$3=7),'Marks Entry 7th'!S168,"")))</f>
        <v/>
      </c>
      <c r="W169" s="67" t="str">
        <f t="shared" si="189"/>
        <v/>
      </c>
      <c r="X169" s="63" t="str">
        <f t="shared" si="190"/>
        <v/>
      </c>
      <c r="Y169" s="109">
        <f t="shared" si="191"/>
        <v>0</v>
      </c>
      <c r="Z169" s="109" t="str">
        <f t="shared" si="192"/>
        <v/>
      </c>
      <c r="AA169" s="109" t="str">
        <f t="shared" si="193"/>
        <v/>
      </c>
      <c r="AB169" s="109" t="str">
        <f t="shared" si="194"/>
        <v/>
      </c>
      <c r="AC169" s="109" t="str">
        <f t="shared" si="195"/>
        <v/>
      </c>
      <c r="AD169" s="111" t="str">
        <f t="shared" si="196"/>
        <v/>
      </c>
      <c r="AE169" s="121" t="str">
        <f>IF(OR($E169="",$G169=""),"",IF(AND($E$3=6),'Marks Entry 6th'!T168,IF(AND($E$3=7),'Marks Entry 7th'!T168,"")))</f>
        <v/>
      </c>
      <c r="AF169" s="121" t="str">
        <f>IF(OR($E169="",$G169=""),"",IF(AND($E$3=6),'Marks Entry 6th'!U168,IF(AND($E$3=7),'Marks Entry 7th'!U168,"")))</f>
        <v/>
      </c>
      <c r="AG169" s="121" t="str">
        <f>IF(OR($E169="",$G169=""),"",IF(AND($E$3=6),'Marks Entry 6th'!V168,IF(AND($E$3=7),'Marks Entry 7th'!V168,"")))</f>
        <v/>
      </c>
      <c r="AH169" s="121" t="str">
        <f>IF(OR($E169="",$G169=""),"",IF(AND($E$3=6),'Marks Entry 6th'!W168,IF(AND($E$3=7),'Marks Entry 7th'!W168,"")))</f>
        <v/>
      </c>
      <c r="AI169" s="63" t="str">
        <f t="shared" si="197"/>
        <v/>
      </c>
      <c r="AJ169" s="121" t="str">
        <f>IF(OR($E169="",$G169=""),"",IF(AND($E$3=6),'Marks Entry 6th'!X168,IF(AND($E$3=7),'Marks Entry 7th'!X168,"")))</f>
        <v/>
      </c>
      <c r="AK169" s="121" t="str">
        <f>IF(OR($E169="",$G169=""),"",IF(AND($E$3=6),'Marks Entry 6th'!Y168,IF(AND($E$3=7),'Marks Entry 7th'!Y168,"")))</f>
        <v/>
      </c>
      <c r="AL169" s="66" t="str">
        <f t="shared" si="198"/>
        <v/>
      </c>
      <c r="AM169" s="63">
        <f t="shared" si="199"/>
        <v>0</v>
      </c>
      <c r="AN169" s="68" t="str">
        <f>IF(OR($E169="",$G169=""),"",IF(AND($E$3=6),'Marks Entry 6th'!Z168,IF(AND($E$3=7),'Marks Entry 7th'!Z168,"")))</f>
        <v/>
      </c>
      <c r="AO169" s="68" t="str">
        <f>IF(OR($E169="",$G169=""),"",IF(AND($E$3=6),'Marks Entry 6th'!AA168,IF(AND($E$3=7),'Marks Entry 7th'!AA168,"")))</f>
        <v/>
      </c>
      <c r="AP169" s="66" t="str">
        <f t="shared" si="200"/>
        <v/>
      </c>
      <c r="AQ169" s="63" t="str">
        <f t="shared" si="201"/>
        <v/>
      </c>
      <c r="AR169" s="109">
        <f t="shared" si="202"/>
        <v>0</v>
      </c>
      <c r="AS169" s="109" t="str">
        <f t="shared" si="203"/>
        <v/>
      </c>
      <c r="AT169" s="109" t="str">
        <f t="shared" si="204"/>
        <v/>
      </c>
      <c r="AU169" s="109" t="str">
        <f t="shared" si="205"/>
        <v/>
      </c>
      <c r="AV169" s="109" t="str">
        <f t="shared" si="206"/>
        <v/>
      </c>
      <c r="AW169" s="111" t="str">
        <f t="shared" si="207"/>
        <v/>
      </c>
      <c r="AX169" s="314" t="str">
        <f>IF(OR($E169="",$G169=""),"",IF(AND($E$3=6),'Marks Entry 6th'!AB168,IF(AND($E$3=7),'Marks Entry 7th'!AB168,"")))</f>
        <v/>
      </c>
      <c r="AY169" s="121" t="str">
        <f>IF(OR($E169="",$G169=""),"",IF(AND($E$3=6),'Marks Entry 6th'!AC168,IF(AND($E$3=7),'Marks Entry 7th'!AC168,"")))</f>
        <v/>
      </c>
      <c r="AZ169" s="121" t="str">
        <f>IF(OR($E169="",$G169=""),"",IF(AND($E$3=6),'Marks Entry 6th'!AD168,IF(AND($E$3=7),'Marks Entry 7th'!AD168,"")))</f>
        <v/>
      </c>
      <c r="BA169" s="121" t="str">
        <f>IF(OR($E169="",$G169=""),"",IF(AND($E$3=6),'Marks Entry 6th'!AE168,IF(AND($E$3=7),'Marks Entry 7th'!AE168,"")))</f>
        <v/>
      </c>
      <c r="BB169" s="121" t="str">
        <f>IF(OR($E169="",$G169=""),"",IF(AND($E$3=6),'Marks Entry 6th'!AF168,IF(AND($E$3=7),'Marks Entry 7th'!AF168,"")))</f>
        <v/>
      </c>
      <c r="BC169" s="63" t="str">
        <f t="shared" si="208"/>
        <v/>
      </c>
      <c r="BD169" s="121" t="str">
        <f>IF(OR($E169="",$G169=""),"",IF(AND($E$3=6),'Marks Entry 6th'!AG168,IF(AND($E$3=7),'Marks Entry 7th'!AG168,"")))</f>
        <v/>
      </c>
      <c r="BE169" s="121" t="str">
        <f>IF(OR($E169="",$G169=""),"",IF(AND($E$3=6),'Marks Entry 6th'!AH168,IF(AND($E$3=7),'Marks Entry 7th'!AH168,"")))</f>
        <v/>
      </c>
      <c r="BF169" s="66" t="str">
        <f t="shared" si="209"/>
        <v/>
      </c>
      <c r="BG169" s="63">
        <f t="shared" si="210"/>
        <v>0</v>
      </c>
      <c r="BH169" s="68" t="str">
        <f>IF(OR($E169="",$G169=""),"",IF(AND($E$3=6),'Marks Entry 6th'!AI168,IF(AND($E$3=7),'Marks Entry 7th'!AI168,"")))</f>
        <v/>
      </c>
      <c r="BI169" s="68" t="str">
        <f>IF(OR($E169="",$G169=""),"",IF(AND($E$3=6),'Marks Entry 6th'!AJ168,IF(AND($E$3=7),'Marks Entry 7th'!AJ168,"")))</f>
        <v/>
      </c>
      <c r="BJ169" s="66" t="str">
        <f t="shared" si="211"/>
        <v/>
      </c>
      <c r="BK169" s="63" t="str">
        <f t="shared" si="212"/>
        <v/>
      </c>
      <c r="BL169" s="109">
        <f t="shared" si="213"/>
        <v>0</v>
      </c>
      <c r="BM169" s="109" t="str">
        <f t="shared" si="214"/>
        <v/>
      </c>
      <c r="BN169" s="109" t="str">
        <f t="shared" si="215"/>
        <v/>
      </c>
      <c r="BO169" s="109" t="str">
        <f t="shared" si="216"/>
        <v/>
      </c>
      <c r="BP169" s="109" t="str">
        <f t="shared" si="217"/>
        <v/>
      </c>
      <c r="BQ169" s="111" t="str">
        <f t="shared" si="218"/>
        <v/>
      </c>
      <c r="BR169" s="121" t="str">
        <f>IF(OR($E169="",$G169=""),"",IF(AND($E$3=6),'Marks Entry 6th'!AK168,IF(AND($E$3=7),'Marks Entry 7th'!AK168,"")))</f>
        <v/>
      </c>
      <c r="BS169" s="121" t="str">
        <f>IF(OR($E169="",$G169=""),"",IF(AND($E$3=6),'Marks Entry 6th'!AL168,IF(AND($E$3=7),'Marks Entry 7th'!AL168,"")))</f>
        <v/>
      </c>
      <c r="BT169" s="121" t="str">
        <f>IF(OR($E169="",$G169=""),"",IF(AND($E$3=6),'Marks Entry 6th'!AM168,IF(AND($E$3=7),'Marks Entry 7th'!AM168,"")))</f>
        <v/>
      </c>
      <c r="BU169" s="121" t="str">
        <f>IF(OR($E169="",$G169=""),"",IF(AND($E$3=6),'Marks Entry 6th'!AN168,IF(AND($E$3=7),'Marks Entry 7th'!AN168,"")))</f>
        <v/>
      </c>
      <c r="BV169" s="63" t="str">
        <f t="shared" si="219"/>
        <v/>
      </c>
      <c r="BW169" s="121" t="str">
        <f>IF(OR($E169="",$G169=""),"",IF(AND($E$3=6),'Marks Entry 6th'!AO168,IF(AND($E$3=7),'Marks Entry 7th'!AO168,"")))</f>
        <v/>
      </c>
      <c r="BX169" s="121" t="str">
        <f>IF(OR($E169="",$G169=""),"",IF(AND($E$3=6),'Marks Entry 6th'!AP168,IF(AND($E$3=7),'Marks Entry 7th'!AP168,"")))</f>
        <v/>
      </c>
      <c r="BY169" s="66" t="str">
        <f t="shared" si="220"/>
        <v/>
      </c>
      <c r="BZ169" s="63">
        <f t="shared" si="221"/>
        <v>0</v>
      </c>
      <c r="CA169" s="68" t="str">
        <f>IF(OR($E169="",$G169=""),"",IF(AND($E$3=6),'Marks Entry 6th'!AQ168,IF(AND($E$3=7),'Marks Entry 7th'!AQ168,"")))</f>
        <v/>
      </c>
      <c r="CB169" s="68" t="str">
        <f>IF(OR($E169="",$G169=""),"",IF(AND($E$3=6),'Marks Entry 6th'!AR168,IF(AND($E$3=7),'Marks Entry 7th'!AR168,"")))</f>
        <v/>
      </c>
      <c r="CC169" s="66" t="str">
        <f t="shared" si="222"/>
        <v/>
      </c>
      <c r="CD169" s="63" t="str">
        <f t="shared" si="223"/>
        <v/>
      </c>
      <c r="CE169" s="109">
        <f t="shared" si="224"/>
        <v>0</v>
      </c>
      <c r="CF169" s="109" t="str">
        <f t="shared" si="225"/>
        <v/>
      </c>
      <c r="CG169" s="109" t="str">
        <f t="shared" si="226"/>
        <v/>
      </c>
      <c r="CH169" s="109" t="str">
        <f t="shared" si="227"/>
        <v/>
      </c>
      <c r="CI169" s="109" t="str">
        <f t="shared" si="228"/>
        <v/>
      </c>
      <c r="CJ169" s="111" t="str">
        <f t="shared" si="229"/>
        <v/>
      </c>
      <c r="CK169" s="121" t="str">
        <f>IF(OR($E169="",$G169=""),"",IF(AND($E$3=6),'Marks Entry 6th'!AS168,IF(AND($E$3=7),'Marks Entry 7th'!AS168,"")))</f>
        <v/>
      </c>
      <c r="CL169" s="121" t="str">
        <f>IF(OR($E169="",$G169=""),"",IF(AND($E$3=6),'Marks Entry 6th'!AT168,IF(AND($E$3=7),'Marks Entry 7th'!AT168,"")))</f>
        <v/>
      </c>
      <c r="CM169" s="121" t="str">
        <f>IF(OR($E169="",$G169=""),"",IF(AND($E$3=6),'Marks Entry 6th'!AU168,IF(AND($E$3=7),'Marks Entry 7th'!AU168,"")))</f>
        <v/>
      </c>
      <c r="CN169" s="121" t="str">
        <f>IF(OR($E169="",$G169=""),"",IF(AND($E$3=6),'Marks Entry 6th'!AV168,IF(AND($E$3=7),'Marks Entry 7th'!AV168,"")))</f>
        <v/>
      </c>
      <c r="CO169" s="63" t="str">
        <f t="shared" si="230"/>
        <v/>
      </c>
      <c r="CP169" s="121" t="str">
        <f>IF(OR($E169="",$G169=""),"",IF(AND($E$3=6),'Marks Entry 6th'!AW168,IF(AND($E$3=7),'Marks Entry 7th'!AW168,"")))</f>
        <v/>
      </c>
      <c r="CQ169" s="121" t="str">
        <f>IF(OR($E169="",$G169=""),"",IF(AND($E$3=6),'Marks Entry 6th'!AX168,IF(AND($E$3=7),'Marks Entry 7th'!AX168,"")))</f>
        <v/>
      </c>
      <c r="CR169" s="66" t="str">
        <f t="shared" si="231"/>
        <v/>
      </c>
      <c r="CS169" s="63">
        <f t="shared" si="232"/>
        <v>0</v>
      </c>
      <c r="CT169" s="68" t="str">
        <f>IF(OR($E169="",$G169=""),"",IF(AND($E$3=6),'Marks Entry 6th'!AY168,IF(AND($E$3=7),'Marks Entry 7th'!AY168,"")))</f>
        <v/>
      </c>
      <c r="CU169" s="68" t="str">
        <f>IF(OR($E169="",$G169=""),"",IF(AND($E$3=6),'Marks Entry 6th'!AZ168,IF(AND($E$3=7),'Marks Entry 7th'!AZ168,"")))</f>
        <v/>
      </c>
      <c r="CV169" s="66" t="str">
        <f t="shared" si="233"/>
        <v/>
      </c>
      <c r="CW169" s="63" t="str">
        <f t="shared" si="234"/>
        <v/>
      </c>
      <c r="CX169" s="109">
        <f t="shared" si="235"/>
        <v>0</v>
      </c>
      <c r="CY169" s="109" t="str">
        <f t="shared" si="236"/>
        <v/>
      </c>
      <c r="CZ169" s="109" t="str">
        <f t="shared" si="237"/>
        <v/>
      </c>
      <c r="DA169" s="109" t="str">
        <f t="shared" si="238"/>
        <v/>
      </c>
      <c r="DB169" s="109" t="str">
        <f t="shared" si="239"/>
        <v/>
      </c>
      <c r="DC169" s="111" t="str">
        <f t="shared" si="240"/>
        <v/>
      </c>
      <c r="DD169" s="121" t="str">
        <f>IF(OR($E169="",$G169=""),"",IF(AND($E$3=6),'Marks Entry 6th'!BA168,IF(AND($E$3=7),'Marks Entry 7th'!BA168,"")))</f>
        <v/>
      </c>
      <c r="DE169" s="121" t="str">
        <f>IF(OR($E169="",$G169=""),"",IF(AND($E$3=6),'Marks Entry 6th'!BB168,IF(AND($E$3=7),'Marks Entry 7th'!BB168,"")))</f>
        <v/>
      </c>
      <c r="DF169" s="121" t="str">
        <f>IF(OR($E169="",$G169=""),"",IF(AND($E$3=6),'Marks Entry 6th'!BC168,IF(AND($E$3=7),'Marks Entry 7th'!BC168,"")))</f>
        <v/>
      </c>
      <c r="DG169" s="121" t="str">
        <f>IF(OR($E169="",$G169=""),"",IF(AND($E$3=6),'Marks Entry 6th'!BD168,IF(AND($E$3=7),'Marks Entry 7th'!BD168,"")))</f>
        <v/>
      </c>
      <c r="DH169" s="63" t="str">
        <f t="shared" si="241"/>
        <v/>
      </c>
      <c r="DI169" s="121" t="str">
        <f>IF(OR($E169="",$G169=""),"",IF(AND($E$3=6),'Marks Entry 6th'!BE168,IF(AND($E$3=7),'Marks Entry 7th'!BE168,"")))</f>
        <v/>
      </c>
      <c r="DJ169" s="121" t="str">
        <f>IF(OR($E169="",$G169=""),"",IF(AND($E$3=6),'Marks Entry 6th'!BF168,IF(AND($E$3=7),'Marks Entry 7th'!BF168,"")))</f>
        <v/>
      </c>
      <c r="DK169" s="66" t="str">
        <f t="shared" si="242"/>
        <v/>
      </c>
      <c r="DL169" s="63">
        <f t="shared" si="243"/>
        <v>0</v>
      </c>
      <c r="DM169" s="68" t="str">
        <f>IF(OR($E169="",$G169=""),"",IF(AND($E$3=6),'Marks Entry 6th'!BG168,IF(AND($E$3=7),'Marks Entry 7th'!BG168,"")))</f>
        <v/>
      </c>
      <c r="DN169" s="68" t="str">
        <f>IF(OR($E169="",$G169=""),"",IF(AND($E$3=6),'Marks Entry 6th'!BH168,IF(AND($E$3=7),'Marks Entry 7th'!BH168,"")))</f>
        <v/>
      </c>
      <c r="DO169" s="66" t="str">
        <f t="shared" si="244"/>
        <v/>
      </c>
      <c r="DP169" s="63" t="str">
        <f t="shared" si="245"/>
        <v/>
      </c>
      <c r="DQ169" s="109">
        <f t="shared" si="246"/>
        <v>0</v>
      </c>
      <c r="DR169" s="109" t="str">
        <f t="shared" si="247"/>
        <v/>
      </c>
      <c r="DS169" s="109" t="str">
        <f t="shared" si="248"/>
        <v/>
      </c>
      <c r="DT169" s="109" t="str">
        <f t="shared" si="249"/>
        <v/>
      </c>
      <c r="DU169" s="109" t="str">
        <f t="shared" si="250"/>
        <v/>
      </c>
      <c r="DV169" s="111" t="str">
        <f t="shared" si="251"/>
        <v/>
      </c>
      <c r="DW169" s="53" t="str">
        <f>IF(OR($E169="",$G169=""),"",IF(AND($E$3=6),'Marks Entry 6th'!BI168,IF(AND($E$3=7),'Marks Entry 7th'!BI168,"")))</f>
        <v/>
      </c>
      <c r="DX169" s="53" t="str">
        <f>IF(OR($E169="",$G169=""),"",IF(AND($E$3=6),'Marks Entry 6th'!BJ168,IF(AND($E$3=7),'Marks Entry 7th'!BJ168,"")))</f>
        <v/>
      </c>
      <c r="DY169" s="53" t="str">
        <f>IF(OR($E169="",$G169=""),"",IF(AND($E$3=6),'Marks Entry 6th'!BK168,IF(AND($E$3=7),'Marks Entry 7th'!BK168,"")))</f>
        <v/>
      </c>
      <c r="DZ169" s="53" t="str">
        <f>IF(OR($E169="",$G169=""),"",IF(AND($E$3=6),'Marks Entry 6th'!BL168,IF(AND($E$3=7),'Marks Entry 7th'!BL168,"")))</f>
        <v/>
      </c>
      <c r="EA169" s="53" t="str">
        <f>IF(OR($E169="",$G169=""),"",IF(AND($E$3=6),'Marks Entry 6th'!BM168,IF(AND($E$3=7),'Marks Entry 7th'!BM168,"")))</f>
        <v/>
      </c>
      <c r="EB169" s="122" t="str">
        <f t="shared" si="252"/>
        <v/>
      </c>
      <c r="EC169" s="123">
        <f t="shared" si="253"/>
        <v>0</v>
      </c>
      <c r="ED169" s="123" t="str">
        <f t="shared" si="254"/>
        <v/>
      </c>
      <c r="EE169" s="123" t="str">
        <f t="shared" si="255"/>
        <v/>
      </c>
      <c r="EF169" s="110" t="str">
        <f t="shared" si="256"/>
        <v/>
      </c>
      <c r="EG169" s="53" t="str">
        <f>IF(OR($E169="",$G169=""),"",IF(AND($E$3=6),'Marks Entry 6th'!BN168,IF(AND($E$3=7),'Marks Entry 7th'!BN168,"")))</f>
        <v/>
      </c>
      <c r="EH169" s="53" t="str">
        <f>IF(OR($E169="",$G169=""),"",IF(AND($E$3=6),'Marks Entry 6th'!BO168,IF(AND($E$3=7),'Marks Entry 7th'!BO168,"")))</f>
        <v/>
      </c>
      <c r="EI169" s="53" t="str">
        <f>IF(OR($E169="",$G169=""),"",IF(AND($E$3=6),'Marks Entry 6th'!BP168,IF(AND($E$3=7),'Marks Entry 7th'!BP168,"")))</f>
        <v/>
      </c>
      <c r="EJ169" s="53" t="str">
        <f>IF(OR($E169="",$G169=""),"",IF(AND($E$3=6),'Marks Entry 6th'!BQ168,IF(AND($E$3=7),'Marks Entry 7th'!BQ168,"")))</f>
        <v/>
      </c>
      <c r="EK169" s="53" t="str">
        <f>IF(OR($E169="",$G169=""),"",IF(AND($E$3=6),'Marks Entry 6th'!BR168,IF(AND($E$3=7),'Marks Entry 7th'!BR168,"")))</f>
        <v/>
      </c>
      <c r="EL169" s="122" t="str">
        <f t="shared" si="257"/>
        <v/>
      </c>
      <c r="EM169" s="123">
        <f t="shared" si="258"/>
        <v>0</v>
      </c>
      <c r="EN169" s="123" t="str">
        <f t="shared" si="259"/>
        <v/>
      </c>
      <c r="EO169" s="123" t="str">
        <f t="shared" si="260"/>
        <v/>
      </c>
      <c r="EP169" s="110" t="str">
        <f t="shared" si="261"/>
        <v/>
      </c>
      <c r="EQ169" s="53" t="str">
        <f>IF(OR($E169="",$G169=""),"",IF(AND($E$3=6),'Marks Entry 6th'!BS168,IF(AND($E$3=7),'Marks Entry 7th'!BS168,"")))</f>
        <v/>
      </c>
      <c r="ER169" s="53" t="str">
        <f>IF(OR($E169="",$G169=""),"",IF(AND($E$3=6),'Marks Entry 6th'!BT168,IF(AND($E$3=7),'Marks Entry 7th'!BT168,"")))</f>
        <v/>
      </c>
      <c r="ES169" s="53" t="str">
        <f>IF(OR($E169="",$G169=""),"",IF(AND($E$3=6),'Marks Entry 6th'!BU168,IF(AND($E$3=7),'Marks Entry 7th'!BU168,"")))</f>
        <v/>
      </c>
      <c r="ET169" s="53" t="str">
        <f>IF(OR($E169="",$G169=""),"",IF(AND($E$3=6),'Marks Entry 6th'!BV168,IF(AND($E$3=7),'Marks Entry 7th'!BV168,"")))</f>
        <v/>
      </c>
      <c r="EU169" s="53" t="str">
        <f>IF(OR($E169="",$G169=""),"",IF(AND($E$3=6),'Marks Entry 6th'!BW168,IF(AND($E$3=7),'Marks Entry 7th'!BW168,"")))</f>
        <v/>
      </c>
      <c r="EV169" s="122" t="str">
        <f t="shared" si="262"/>
        <v/>
      </c>
      <c r="EW169" s="123">
        <f t="shared" si="263"/>
        <v>0</v>
      </c>
      <c r="EX169" s="123" t="str">
        <f t="shared" si="264"/>
        <v/>
      </c>
      <c r="EY169" s="123" t="str">
        <f t="shared" si="265"/>
        <v/>
      </c>
      <c r="EZ169" s="110" t="str">
        <f t="shared" si="266"/>
        <v/>
      </c>
      <c r="FA169" s="373" t="str">
        <f>IF(OR($E169="",$G169=""),"",IF(AND('Marks Entry 6th'!BX168="",'Marks Entry 7th'!BX168=""),"",IF(AND($E$3=6),'Marks Entry 6th'!BX168,IF(AND($E$3=7),'Marks Entry 7th'!BX168,""))))</f>
        <v/>
      </c>
      <c r="FB169" s="373" t="str">
        <f>IF(OR($E169="",$G169=""),"",IF(AND('Marks Entry 6th'!BY168="",'Marks Entry 7th'!BY168=""),"",IF(AND($E$3=6),'Marks Entry 6th'!BY168,IF(AND($E$3=7),'Marks Entry 7th'!BY168,""))))</f>
        <v/>
      </c>
      <c r="FC169" s="374" t="str">
        <f t="shared" si="267"/>
        <v/>
      </c>
      <c r="FD169" s="110" t="str">
        <f t="shared" si="268"/>
        <v/>
      </c>
      <c r="FE169" s="373" t="str">
        <f>IF(OR($E169="",$G169=""),"",IF(AND('Marks Entry 6th'!BZ168="",'Marks Entry 7th'!BZ168=""),"",IF(AND($E$3=6),'Marks Entry 6th'!BZ168,IF(AND($E$3=7),'Marks Entry 7th'!BZ168,""))))</f>
        <v/>
      </c>
      <c r="FF169" s="373" t="str">
        <f>IF(OR($E169="",$G169=""),"",IF(AND('Marks Entry 6th'!CA168="",'Marks Entry 7th'!CA168=""),"",IF(AND($E$3=6),'Marks Entry 6th'!CA168,IF(AND($E$3=7),'Marks Entry 7th'!CA168,""))))</f>
        <v/>
      </c>
      <c r="FG169" s="374" t="str">
        <f t="shared" si="269"/>
        <v/>
      </c>
      <c r="FH169" s="110" t="str">
        <f t="shared" si="270"/>
        <v/>
      </c>
      <c r="FI169" s="79" t="str">
        <f t="shared" si="271"/>
        <v/>
      </c>
      <c r="FJ169" s="335" t="str">
        <f t="shared" si="272"/>
        <v/>
      </c>
      <c r="FK169" s="85" t="str">
        <f t="shared" si="273"/>
        <v/>
      </c>
      <c r="FL169" s="226" t="str">
        <f t="shared" si="274"/>
        <v/>
      </c>
      <c r="FM169" s="86" t="str">
        <f t="shared" si="275"/>
        <v/>
      </c>
      <c r="FN169" s="334" t="str">
        <f>IFERROR(IF(B169="NSO","NSO",IF(OR(D169="",G169="",F169=""),"",IF(AND(FJ169&gt;=36,'Master sheet'!$D$11="Hindi"),"कक्षा क्रमोन्नत",IF(AND(FJ169&gt;=36,'Master sheet'!$D$11="English"),"Promoted",IF(AND(FJ169&lt;36,'Master sheet'!$D$11="Hindi"),"पुनः परीक्षा","Re-Exam"))))),"")</f>
        <v/>
      </c>
      <c r="FO169" s="54" t="str">
        <f>IF(OR($E169="",$G169=""),"",IF(AND($E$3=6,'Marks Entry 6th'!CB168=""),"",IF(AND($E$3=7,'Marks Entry 7th'!CB168=""),"",IF(AND($E$3=6),'Marks Entry 6th'!CB168,IF(AND($E$3=7),'Marks Entry 7th'!CB168,"")))))</f>
        <v/>
      </c>
      <c r="FP169" s="54" t="str">
        <f>IF(OR($E169="",$G169=""),"",IF(AND($E$3=6,'Marks Entry 6th'!CC168=""),"",IF(AND($E$3=7,'Marks Entry 7th'!CC168=""),"",IF(AND($E$3=6),'Marks Entry 6th'!CC168,IF(AND($E$3=7),'Marks Entry 7th'!CC168,"")))))</f>
        <v/>
      </c>
      <c r="FQ169" s="55"/>
      <c r="FY169" s="57">
        <f>IF(AND($E$3=6),'Marks Entry 6th'!I168,IF(AND($E$3=7),'Marks Entry 7th'!I168,""))</f>
        <v>0</v>
      </c>
      <c r="FZ169" s="57">
        <f t="shared" si="276"/>
        <v>0</v>
      </c>
    </row>
    <row r="170" spans="1:182" ht="18.95" customHeight="1">
      <c r="A170" s="69">
        <v>163</v>
      </c>
      <c r="B170" s="69" t="str">
        <f>IF(OR(FY170=0,FY170=""),"",IF(AND($E$3=6),'Marks Entry 6th'!I169,IF(AND($E$3=7),'Marks Entry 7th'!I169,"")))</f>
        <v/>
      </c>
      <c r="C170" s="70" t="str">
        <f>IF(OR(B170=0,B170=""),"",IF(AND($E$3=6,'Marks Entry 6th'!B169=""),"",IF(AND($E$3=7,'Marks Entry 7th'!B169=""),"",IF(AND($E$3=6,'Marks Entry 6th'!B169),'Marks Entry 6th'!B169,IF(AND($E$3=7),'Marks Entry 7th'!B169,"")))))</f>
        <v/>
      </c>
      <c r="D170" s="70" t="str">
        <f>IF(OR(B170=0,B170=""),"",IF(AND($E$3=6,'Marks Entry 6th'!C169=""),"",IF(AND($E$3=7,'Marks Entry 7th'!C169=""),"",IF(AND($E$3=6),'Marks Entry 6th'!C169,IF(AND($E$3=7),'Marks Entry 7th'!C169,"")))))</f>
        <v/>
      </c>
      <c r="E170" s="307" t="str">
        <f>IF(OR(B170=0,B170=""),"",IF(AND($E$3=6,'Marks Entry 6th'!E169=""),"",IF(AND($E$3=7,'Marks Entry 7th'!E169=""),"",IF(AND($E$3=6),'Marks Entry 6th'!E169,IF(AND($E$3=7),'Marks Entry 7th'!E169,"")))))</f>
        <v/>
      </c>
      <c r="F170" s="70" t="str">
        <f>IF(OR(B170=0,B170=""),"",IF(AND($E$3=6,'Marks Entry 6th'!D169=""),"",IF(AND($E$3=7,'Marks Entry 7th'!D169=""),"",IF(AND($E$3=6),'Marks Entry 6th'!D169,IF(AND($E$3=7),'Marks Entry 7th'!D169,"")))))</f>
        <v/>
      </c>
      <c r="G170" s="306" t="str">
        <f>IF(OR(B170=0,B170=""),"",IF(AND($E$3=6,'Marks Entry 6th'!F169=""),"",IF(AND($E$3=7,'Marks Entry 7th'!F169=""),"",IF(AND($E$3=6),UPPER('Marks Entry 6th'!F169),IF(AND($E$3=7),UPPER('Marks Entry 7th'!F169),"")))))</f>
        <v/>
      </c>
      <c r="H170" s="306" t="str">
        <f>IF(OR(B170=0,B170=""),"",IF(AND($E$3=6,'Marks Entry 6th'!G169=""),"",IF(AND($E$3=7,'Marks Entry 7th'!G169=""),"",IF(AND($E$3=6),UPPER('Marks Entry 6th'!G169),IF(AND($E$3=7),UPPER('Marks Entry 7th'!G169),"")))))</f>
        <v/>
      </c>
      <c r="I170" s="306" t="str">
        <f>IF(OR(B170=0,B170=""),"",IF(AND($E$3=6,'Marks Entry 6th'!H169=""),"",IF(AND($E$3=7,'Marks Entry 7th'!H169=""),"",IF(AND($E$3=6),UPPER('Marks Entry 6th'!H169),IF(AND($E$3=7),UPPER('Marks Entry 7th'!H169),"")))))</f>
        <v/>
      </c>
      <c r="J170" s="65" t="str">
        <f>IF(OR(B170=0,B170=""),"",IF(AND($E$3=6,'Marks Entry 6th'!J169=""),"",IF(AND($E$3=7,'Marks Entry 7th'!J169=""),"",IF(AND($E$3=6),'Marks Entry 6th'!J169,IF(AND($E$3=7),'Marks Entry 7th'!J169,"")))))</f>
        <v/>
      </c>
      <c r="K170" s="65" t="str">
        <f>IF(OR(B170=0,B170=""),"",IF(AND($E$3=6,'Marks Entry 6th'!K169=""),"",IF(AND($E$3=7,'Marks Entry 7th'!K169=""),"",IF(AND($E$3=6),'Marks Entry 6th'!K169,IF(AND($E$3=7),'Marks Entry 7th'!K169,"")))))</f>
        <v/>
      </c>
      <c r="L170" s="121" t="str">
        <f>IF(OR($E170="",$G170=""),"",IF(AND($E$3=6),'Marks Entry 6th'!L169,IF(AND($E$3=7),'Marks Entry 7th'!L169,"")))</f>
        <v/>
      </c>
      <c r="M170" s="121" t="str">
        <f>IF(OR($E170="",$G170=""),"",IF(AND($E$3=6),'Marks Entry 6th'!M169,IF(AND($E$3=7),'Marks Entry 7th'!M169,"")))</f>
        <v/>
      </c>
      <c r="N170" s="121" t="str">
        <f>IF(OR($E170="",$G170=""),"",IF(AND($E$3=6),'Marks Entry 6th'!N169,IF(AND($E$3=7),'Marks Entry 7th'!N169,"")))</f>
        <v/>
      </c>
      <c r="O170" s="121" t="str">
        <f>IF(OR($E170="",$G170=""),"",IF(AND($E$3=6),'Marks Entry 6th'!O169,IF(AND($E$3=7),'Marks Entry 7th'!O169,"")))</f>
        <v/>
      </c>
      <c r="P170" s="63" t="str">
        <f t="shared" si="186"/>
        <v/>
      </c>
      <c r="Q170" s="121" t="str">
        <f>IF(OR($E170="",$G170=""),"",IF(AND($E$3=6),'Marks Entry 6th'!P169,IF(AND($E$3=7),'Marks Entry 7th'!P169,"")))</f>
        <v/>
      </c>
      <c r="R170" s="121" t="str">
        <f>IF(OR($E170="",$G170=""),"",IF(AND($E$3=6),'Marks Entry 6th'!Q169,IF(AND($E$3=7),'Marks Entry 7th'!Q169,"")))</f>
        <v/>
      </c>
      <c r="S170" s="66" t="str">
        <f t="shared" si="187"/>
        <v/>
      </c>
      <c r="T170" s="63">
        <f t="shared" si="188"/>
        <v>0</v>
      </c>
      <c r="U170" s="68" t="str">
        <f>IF(OR($E170="",$G170=""),"",IF(AND($E$3=6),'Marks Entry 6th'!R169,IF(AND($E$3=7),'Marks Entry 7th'!R169,"")))</f>
        <v/>
      </c>
      <c r="V170" s="68" t="str">
        <f>IF(OR($E170="",$G170=""),"",IF(AND($E$3=6),'Marks Entry 6th'!S169,IF(AND($E$3=7),'Marks Entry 7th'!S169,"")))</f>
        <v/>
      </c>
      <c r="W170" s="67" t="str">
        <f t="shared" si="189"/>
        <v/>
      </c>
      <c r="X170" s="63" t="str">
        <f t="shared" si="190"/>
        <v/>
      </c>
      <c r="Y170" s="109">
        <f t="shared" si="191"/>
        <v>0</v>
      </c>
      <c r="Z170" s="109" t="str">
        <f t="shared" si="192"/>
        <v/>
      </c>
      <c r="AA170" s="109" t="str">
        <f t="shared" si="193"/>
        <v/>
      </c>
      <c r="AB170" s="109" t="str">
        <f t="shared" si="194"/>
        <v/>
      </c>
      <c r="AC170" s="109" t="str">
        <f t="shared" si="195"/>
        <v/>
      </c>
      <c r="AD170" s="111" t="str">
        <f t="shared" si="196"/>
        <v/>
      </c>
      <c r="AE170" s="121" t="str">
        <f>IF(OR($E170="",$G170=""),"",IF(AND($E$3=6),'Marks Entry 6th'!T169,IF(AND($E$3=7),'Marks Entry 7th'!T169,"")))</f>
        <v/>
      </c>
      <c r="AF170" s="121" t="str">
        <f>IF(OR($E170="",$G170=""),"",IF(AND($E$3=6),'Marks Entry 6th'!U169,IF(AND($E$3=7),'Marks Entry 7th'!U169,"")))</f>
        <v/>
      </c>
      <c r="AG170" s="121" t="str">
        <f>IF(OR($E170="",$G170=""),"",IF(AND($E$3=6),'Marks Entry 6th'!V169,IF(AND($E$3=7),'Marks Entry 7th'!V169,"")))</f>
        <v/>
      </c>
      <c r="AH170" s="121" t="str">
        <f>IF(OR($E170="",$G170=""),"",IF(AND($E$3=6),'Marks Entry 6th'!W169,IF(AND($E$3=7),'Marks Entry 7th'!W169,"")))</f>
        <v/>
      </c>
      <c r="AI170" s="63" t="str">
        <f t="shared" si="197"/>
        <v/>
      </c>
      <c r="AJ170" s="121" t="str">
        <f>IF(OR($E170="",$G170=""),"",IF(AND($E$3=6),'Marks Entry 6th'!X169,IF(AND($E$3=7),'Marks Entry 7th'!X169,"")))</f>
        <v/>
      </c>
      <c r="AK170" s="121" t="str">
        <f>IF(OR($E170="",$G170=""),"",IF(AND($E$3=6),'Marks Entry 6th'!Y169,IF(AND($E$3=7),'Marks Entry 7th'!Y169,"")))</f>
        <v/>
      </c>
      <c r="AL170" s="66" t="str">
        <f t="shared" si="198"/>
        <v/>
      </c>
      <c r="AM170" s="63">
        <f t="shared" si="199"/>
        <v>0</v>
      </c>
      <c r="AN170" s="68" t="str">
        <f>IF(OR($E170="",$G170=""),"",IF(AND($E$3=6),'Marks Entry 6th'!Z169,IF(AND($E$3=7),'Marks Entry 7th'!Z169,"")))</f>
        <v/>
      </c>
      <c r="AO170" s="68" t="str">
        <f>IF(OR($E170="",$G170=""),"",IF(AND($E$3=6),'Marks Entry 6th'!AA169,IF(AND($E$3=7),'Marks Entry 7th'!AA169,"")))</f>
        <v/>
      </c>
      <c r="AP170" s="66" t="str">
        <f t="shared" si="200"/>
        <v/>
      </c>
      <c r="AQ170" s="63" t="str">
        <f t="shared" si="201"/>
        <v/>
      </c>
      <c r="AR170" s="109">
        <f t="shared" si="202"/>
        <v>0</v>
      </c>
      <c r="AS170" s="109" t="str">
        <f t="shared" si="203"/>
        <v/>
      </c>
      <c r="AT170" s="109" t="str">
        <f t="shared" si="204"/>
        <v/>
      </c>
      <c r="AU170" s="109" t="str">
        <f t="shared" si="205"/>
        <v/>
      </c>
      <c r="AV170" s="109" t="str">
        <f t="shared" si="206"/>
        <v/>
      </c>
      <c r="AW170" s="111" t="str">
        <f t="shared" si="207"/>
        <v/>
      </c>
      <c r="AX170" s="314" t="str">
        <f>IF(OR($E170="",$G170=""),"",IF(AND($E$3=6),'Marks Entry 6th'!AB169,IF(AND($E$3=7),'Marks Entry 7th'!AB169,"")))</f>
        <v/>
      </c>
      <c r="AY170" s="121" t="str">
        <f>IF(OR($E170="",$G170=""),"",IF(AND($E$3=6),'Marks Entry 6th'!AC169,IF(AND($E$3=7),'Marks Entry 7th'!AC169,"")))</f>
        <v/>
      </c>
      <c r="AZ170" s="121" t="str">
        <f>IF(OR($E170="",$G170=""),"",IF(AND($E$3=6),'Marks Entry 6th'!AD169,IF(AND($E$3=7),'Marks Entry 7th'!AD169,"")))</f>
        <v/>
      </c>
      <c r="BA170" s="121" t="str">
        <f>IF(OR($E170="",$G170=""),"",IF(AND($E$3=6),'Marks Entry 6th'!AE169,IF(AND($E$3=7),'Marks Entry 7th'!AE169,"")))</f>
        <v/>
      </c>
      <c r="BB170" s="121" t="str">
        <f>IF(OR($E170="",$G170=""),"",IF(AND($E$3=6),'Marks Entry 6th'!AF169,IF(AND($E$3=7),'Marks Entry 7th'!AF169,"")))</f>
        <v/>
      </c>
      <c r="BC170" s="63" t="str">
        <f t="shared" si="208"/>
        <v/>
      </c>
      <c r="BD170" s="121" t="str">
        <f>IF(OR($E170="",$G170=""),"",IF(AND($E$3=6),'Marks Entry 6th'!AG169,IF(AND($E$3=7),'Marks Entry 7th'!AG169,"")))</f>
        <v/>
      </c>
      <c r="BE170" s="121" t="str">
        <f>IF(OR($E170="",$G170=""),"",IF(AND($E$3=6),'Marks Entry 6th'!AH169,IF(AND($E$3=7),'Marks Entry 7th'!AH169,"")))</f>
        <v/>
      </c>
      <c r="BF170" s="66" t="str">
        <f t="shared" si="209"/>
        <v/>
      </c>
      <c r="BG170" s="63">
        <f t="shared" si="210"/>
        <v>0</v>
      </c>
      <c r="BH170" s="68" t="str">
        <f>IF(OR($E170="",$G170=""),"",IF(AND($E$3=6),'Marks Entry 6th'!AI169,IF(AND($E$3=7),'Marks Entry 7th'!AI169,"")))</f>
        <v/>
      </c>
      <c r="BI170" s="68" t="str">
        <f>IF(OR($E170="",$G170=""),"",IF(AND($E$3=6),'Marks Entry 6th'!AJ169,IF(AND($E$3=7),'Marks Entry 7th'!AJ169,"")))</f>
        <v/>
      </c>
      <c r="BJ170" s="66" t="str">
        <f t="shared" si="211"/>
        <v/>
      </c>
      <c r="BK170" s="63" t="str">
        <f t="shared" si="212"/>
        <v/>
      </c>
      <c r="BL170" s="109">
        <f t="shared" si="213"/>
        <v>0</v>
      </c>
      <c r="BM170" s="109" t="str">
        <f t="shared" si="214"/>
        <v/>
      </c>
      <c r="BN170" s="109" t="str">
        <f t="shared" si="215"/>
        <v/>
      </c>
      <c r="BO170" s="109" t="str">
        <f t="shared" si="216"/>
        <v/>
      </c>
      <c r="BP170" s="109" t="str">
        <f t="shared" si="217"/>
        <v/>
      </c>
      <c r="BQ170" s="111" t="str">
        <f t="shared" si="218"/>
        <v/>
      </c>
      <c r="BR170" s="121" t="str">
        <f>IF(OR($E170="",$G170=""),"",IF(AND($E$3=6),'Marks Entry 6th'!AK169,IF(AND($E$3=7),'Marks Entry 7th'!AK169,"")))</f>
        <v/>
      </c>
      <c r="BS170" s="121" t="str">
        <f>IF(OR($E170="",$G170=""),"",IF(AND($E$3=6),'Marks Entry 6th'!AL169,IF(AND($E$3=7),'Marks Entry 7th'!AL169,"")))</f>
        <v/>
      </c>
      <c r="BT170" s="121" t="str">
        <f>IF(OR($E170="",$G170=""),"",IF(AND($E$3=6),'Marks Entry 6th'!AM169,IF(AND($E$3=7),'Marks Entry 7th'!AM169,"")))</f>
        <v/>
      </c>
      <c r="BU170" s="121" t="str">
        <f>IF(OR($E170="",$G170=""),"",IF(AND($E$3=6),'Marks Entry 6th'!AN169,IF(AND($E$3=7),'Marks Entry 7th'!AN169,"")))</f>
        <v/>
      </c>
      <c r="BV170" s="63" t="str">
        <f t="shared" si="219"/>
        <v/>
      </c>
      <c r="BW170" s="121" t="str">
        <f>IF(OR($E170="",$G170=""),"",IF(AND($E$3=6),'Marks Entry 6th'!AO169,IF(AND($E$3=7),'Marks Entry 7th'!AO169,"")))</f>
        <v/>
      </c>
      <c r="BX170" s="121" t="str">
        <f>IF(OR($E170="",$G170=""),"",IF(AND($E$3=6),'Marks Entry 6th'!AP169,IF(AND($E$3=7),'Marks Entry 7th'!AP169,"")))</f>
        <v/>
      </c>
      <c r="BY170" s="66" t="str">
        <f t="shared" si="220"/>
        <v/>
      </c>
      <c r="BZ170" s="63">
        <f t="shared" si="221"/>
        <v>0</v>
      </c>
      <c r="CA170" s="68" t="str">
        <f>IF(OR($E170="",$G170=""),"",IF(AND($E$3=6),'Marks Entry 6th'!AQ169,IF(AND($E$3=7),'Marks Entry 7th'!AQ169,"")))</f>
        <v/>
      </c>
      <c r="CB170" s="68" t="str">
        <f>IF(OR($E170="",$G170=""),"",IF(AND($E$3=6),'Marks Entry 6th'!AR169,IF(AND($E$3=7),'Marks Entry 7th'!AR169,"")))</f>
        <v/>
      </c>
      <c r="CC170" s="66" t="str">
        <f t="shared" si="222"/>
        <v/>
      </c>
      <c r="CD170" s="63" t="str">
        <f t="shared" si="223"/>
        <v/>
      </c>
      <c r="CE170" s="109">
        <f t="shared" si="224"/>
        <v>0</v>
      </c>
      <c r="CF170" s="109" t="str">
        <f t="shared" si="225"/>
        <v/>
      </c>
      <c r="CG170" s="109" t="str">
        <f t="shared" si="226"/>
        <v/>
      </c>
      <c r="CH170" s="109" t="str">
        <f t="shared" si="227"/>
        <v/>
      </c>
      <c r="CI170" s="109" t="str">
        <f t="shared" si="228"/>
        <v/>
      </c>
      <c r="CJ170" s="111" t="str">
        <f t="shared" si="229"/>
        <v/>
      </c>
      <c r="CK170" s="121" t="str">
        <f>IF(OR($E170="",$G170=""),"",IF(AND($E$3=6),'Marks Entry 6th'!AS169,IF(AND($E$3=7),'Marks Entry 7th'!AS169,"")))</f>
        <v/>
      </c>
      <c r="CL170" s="121" t="str">
        <f>IF(OR($E170="",$G170=""),"",IF(AND($E$3=6),'Marks Entry 6th'!AT169,IF(AND($E$3=7),'Marks Entry 7th'!AT169,"")))</f>
        <v/>
      </c>
      <c r="CM170" s="121" t="str">
        <f>IF(OR($E170="",$G170=""),"",IF(AND($E$3=6),'Marks Entry 6th'!AU169,IF(AND($E$3=7),'Marks Entry 7th'!AU169,"")))</f>
        <v/>
      </c>
      <c r="CN170" s="121" t="str">
        <f>IF(OR($E170="",$G170=""),"",IF(AND($E$3=6),'Marks Entry 6th'!AV169,IF(AND($E$3=7),'Marks Entry 7th'!AV169,"")))</f>
        <v/>
      </c>
      <c r="CO170" s="63" t="str">
        <f t="shared" si="230"/>
        <v/>
      </c>
      <c r="CP170" s="121" t="str">
        <f>IF(OR($E170="",$G170=""),"",IF(AND($E$3=6),'Marks Entry 6th'!AW169,IF(AND($E$3=7),'Marks Entry 7th'!AW169,"")))</f>
        <v/>
      </c>
      <c r="CQ170" s="121" t="str">
        <f>IF(OR($E170="",$G170=""),"",IF(AND($E$3=6),'Marks Entry 6th'!AX169,IF(AND($E$3=7),'Marks Entry 7th'!AX169,"")))</f>
        <v/>
      </c>
      <c r="CR170" s="66" t="str">
        <f t="shared" si="231"/>
        <v/>
      </c>
      <c r="CS170" s="63">
        <f t="shared" si="232"/>
        <v>0</v>
      </c>
      <c r="CT170" s="68" t="str">
        <f>IF(OR($E170="",$G170=""),"",IF(AND($E$3=6),'Marks Entry 6th'!AY169,IF(AND($E$3=7),'Marks Entry 7th'!AY169,"")))</f>
        <v/>
      </c>
      <c r="CU170" s="68" t="str">
        <f>IF(OR($E170="",$G170=""),"",IF(AND($E$3=6),'Marks Entry 6th'!AZ169,IF(AND($E$3=7),'Marks Entry 7th'!AZ169,"")))</f>
        <v/>
      </c>
      <c r="CV170" s="66" t="str">
        <f t="shared" si="233"/>
        <v/>
      </c>
      <c r="CW170" s="63" t="str">
        <f t="shared" si="234"/>
        <v/>
      </c>
      <c r="CX170" s="109">
        <f t="shared" si="235"/>
        <v>0</v>
      </c>
      <c r="CY170" s="109" t="str">
        <f t="shared" si="236"/>
        <v/>
      </c>
      <c r="CZ170" s="109" t="str">
        <f t="shared" si="237"/>
        <v/>
      </c>
      <c r="DA170" s="109" t="str">
        <f t="shared" si="238"/>
        <v/>
      </c>
      <c r="DB170" s="109" t="str">
        <f t="shared" si="239"/>
        <v/>
      </c>
      <c r="DC170" s="111" t="str">
        <f t="shared" si="240"/>
        <v/>
      </c>
      <c r="DD170" s="121" t="str">
        <f>IF(OR($E170="",$G170=""),"",IF(AND($E$3=6),'Marks Entry 6th'!BA169,IF(AND($E$3=7),'Marks Entry 7th'!BA169,"")))</f>
        <v/>
      </c>
      <c r="DE170" s="121" t="str">
        <f>IF(OR($E170="",$G170=""),"",IF(AND($E$3=6),'Marks Entry 6th'!BB169,IF(AND($E$3=7),'Marks Entry 7th'!BB169,"")))</f>
        <v/>
      </c>
      <c r="DF170" s="121" t="str">
        <f>IF(OR($E170="",$G170=""),"",IF(AND($E$3=6),'Marks Entry 6th'!BC169,IF(AND($E$3=7),'Marks Entry 7th'!BC169,"")))</f>
        <v/>
      </c>
      <c r="DG170" s="121" t="str">
        <f>IF(OR($E170="",$G170=""),"",IF(AND($E$3=6),'Marks Entry 6th'!BD169,IF(AND($E$3=7),'Marks Entry 7th'!BD169,"")))</f>
        <v/>
      </c>
      <c r="DH170" s="63" t="str">
        <f t="shared" si="241"/>
        <v/>
      </c>
      <c r="DI170" s="121" t="str">
        <f>IF(OR($E170="",$G170=""),"",IF(AND($E$3=6),'Marks Entry 6th'!BE169,IF(AND($E$3=7),'Marks Entry 7th'!BE169,"")))</f>
        <v/>
      </c>
      <c r="DJ170" s="121" t="str">
        <f>IF(OR($E170="",$G170=""),"",IF(AND($E$3=6),'Marks Entry 6th'!BF169,IF(AND($E$3=7),'Marks Entry 7th'!BF169,"")))</f>
        <v/>
      </c>
      <c r="DK170" s="66" t="str">
        <f t="shared" si="242"/>
        <v/>
      </c>
      <c r="DL170" s="63">
        <f t="shared" si="243"/>
        <v>0</v>
      </c>
      <c r="DM170" s="68" t="str">
        <f>IF(OR($E170="",$G170=""),"",IF(AND($E$3=6),'Marks Entry 6th'!BG169,IF(AND($E$3=7),'Marks Entry 7th'!BG169,"")))</f>
        <v/>
      </c>
      <c r="DN170" s="68" t="str">
        <f>IF(OR($E170="",$G170=""),"",IF(AND($E$3=6),'Marks Entry 6th'!BH169,IF(AND($E$3=7),'Marks Entry 7th'!BH169,"")))</f>
        <v/>
      </c>
      <c r="DO170" s="66" t="str">
        <f t="shared" si="244"/>
        <v/>
      </c>
      <c r="DP170" s="63" t="str">
        <f t="shared" si="245"/>
        <v/>
      </c>
      <c r="DQ170" s="109">
        <f t="shared" si="246"/>
        <v>0</v>
      </c>
      <c r="DR170" s="109" t="str">
        <f t="shared" si="247"/>
        <v/>
      </c>
      <c r="DS170" s="109" t="str">
        <f t="shared" si="248"/>
        <v/>
      </c>
      <c r="DT170" s="109" t="str">
        <f t="shared" si="249"/>
        <v/>
      </c>
      <c r="DU170" s="109" t="str">
        <f t="shared" si="250"/>
        <v/>
      </c>
      <c r="DV170" s="111" t="str">
        <f t="shared" si="251"/>
        <v/>
      </c>
      <c r="DW170" s="53" t="str">
        <f>IF(OR($E170="",$G170=""),"",IF(AND($E$3=6),'Marks Entry 6th'!BI169,IF(AND($E$3=7),'Marks Entry 7th'!BI169,"")))</f>
        <v/>
      </c>
      <c r="DX170" s="53" t="str">
        <f>IF(OR($E170="",$G170=""),"",IF(AND($E$3=6),'Marks Entry 6th'!BJ169,IF(AND($E$3=7),'Marks Entry 7th'!BJ169,"")))</f>
        <v/>
      </c>
      <c r="DY170" s="53" t="str">
        <f>IF(OR($E170="",$G170=""),"",IF(AND($E$3=6),'Marks Entry 6th'!BK169,IF(AND($E$3=7),'Marks Entry 7th'!BK169,"")))</f>
        <v/>
      </c>
      <c r="DZ170" s="53" t="str">
        <f>IF(OR($E170="",$G170=""),"",IF(AND($E$3=6),'Marks Entry 6th'!BL169,IF(AND($E$3=7),'Marks Entry 7th'!BL169,"")))</f>
        <v/>
      </c>
      <c r="EA170" s="53" t="str">
        <f>IF(OR($E170="",$G170=""),"",IF(AND($E$3=6),'Marks Entry 6th'!BM169,IF(AND($E$3=7),'Marks Entry 7th'!BM169,"")))</f>
        <v/>
      </c>
      <c r="EB170" s="122" t="str">
        <f t="shared" si="252"/>
        <v/>
      </c>
      <c r="EC170" s="123">
        <f t="shared" si="253"/>
        <v>0</v>
      </c>
      <c r="ED170" s="123" t="str">
        <f t="shared" si="254"/>
        <v/>
      </c>
      <c r="EE170" s="123" t="str">
        <f t="shared" si="255"/>
        <v/>
      </c>
      <c r="EF170" s="110" t="str">
        <f t="shared" si="256"/>
        <v/>
      </c>
      <c r="EG170" s="53" t="str">
        <f>IF(OR($E170="",$G170=""),"",IF(AND($E$3=6),'Marks Entry 6th'!BN169,IF(AND($E$3=7),'Marks Entry 7th'!BN169,"")))</f>
        <v/>
      </c>
      <c r="EH170" s="53" t="str">
        <f>IF(OR($E170="",$G170=""),"",IF(AND($E$3=6),'Marks Entry 6th'!BO169,IF(AND($E$3=7),'Marks Entry 7th'!BO169,"")))</f>
        <v/>
      </c>
      <c r="EI170" s="53" t="str">
        <f>IF(OR($E170="",$G170=""),"",IF(AND($E$3=6),'Marks Entry 6th'!BP169,IF(AND($E$3=7),'Marks Entry 7th'!BP169,"")))</f>
        <v/>
      </c>
      <c r="EJ170" s="53" t="str">
        <f>IF(OR($E170="",$G170=""),"",IF(AND($E$3=6),'Marks Entry 6th'!BQ169,IF(AND($E$3=7),'Marks Entry 7th'!BQ169,"")))</f>
        <v/>
      </c>
      <c r="EK170" s="53" t="str">
        <f>IF(OR($E170="",$G170=""),"",IF(AND($E$3=6),'Marks Entry 6th'!BR169,IF(AND($E$3=7),'Marks Entry 7th'!BR169,"")))</f>
        <v/>
      </c>
      <c r="EL170" s="122" t="str">
        <f t="shared" si="257"/>
        <v/>
      </c>
      <c r="EM170" s="123">
        <f t="shared" si="258"/>
        <v>0</v>
      </c>
      <c r="EN170" s="123" t="str">
        <f t="shared" si="259"/>
        <v/>
      </c>
      <c r="EO170" s="123" t="str">
        <f t="shared" si="260"/>
        <v/>
      </c>
      <c r="EP170" s="110" t="str">
        <f t="shared" si="261"/>
        <v/>
      </c>
      <c r="EQ170" s="53" t="str">
        <f>IF(OR($E170="",$G170=""),"",IF(AND($E$3=6),'Marks Entry 6th'!BS169,IF(AND($E$3=7),'Marks Entry 7th'!BS169,"")))</f>
        <v/>
      </c>
      <c r="ER170" s="53" t="str">
        <f>IF(OR($E170="",$G170=""),"",IF(AND($E$3=6),'Marks Entry 6th'!BT169,IF(AND($E$3=7),'Marks Entry 7th'!BT169,"")))</f>
        <v/>
      </c>
      <c r="ES170" s="53" t="str">
        <f>IF(OR($E170="",$G170=""),"",IF(AND($E$3=6),'Marks Entry 6th'!BU169,IF(AND($E$3=7),'Marks Entry 7th'!BU169,"")))</f>
        <v/>
      </c>
      <c r="ET170" s="53" t="str">
        <f>IF(OR($E170="",$G170=""),"",IF(AND($E$3=6),'Marks Entry 6th'!BV169,IF(AND($E$3=7),'Marks Entry 7th'!BV169,"")))</f>
        <v/>
      </c>
      <c r="EU170" s="53" t="str">
        <f>IF(OR($E170="",$G170=""),"",IF(AND($E$3=6),'Marks Entry 6th'!BW169,IF(AND($E$3=7),'Marks Entry 7th'!BW169,"")))</f>
        <v/>
      </c>
      <c r="EV170" s="122" t="str">
        <f t="shared" si="262"/>
        <v/>
      </c>
      <c r="EW170" s="123">
        <f t="shared" si="263"/>
        <v>0</v>
      </c>
      <c r="EX170" s="123" t="str">
        <f t="shared" si="264"/>
        <v/>
      </c>
      <c r="EY170" s="123" t="str">
        <f t="shared" si="265"/>
        <v/>
      </c>
      <c r="EZ170" s="110" t="str">
        <f t="shared" si="266"/>
        <v/>
      </c>
      <c r="FA170" s="373" t="str">
        <f>IF(OR($E170="",$G170=""),"",IF(AND('Marks Entry 6th'!BX169="",'Marks Entry 7th'!BX169=""),"",IF(AND($E$3=6),'Marks Entry 6th'!BX169,IF(AND($E$3=7),'Marks Entry 7th'!BX169,""))))</f>
        <v/>
      </c>
      <c r="FB170" s="373" t="str">
        <f>IF(OR($E170="",$G170=""),"",IF(AND('Marks Entry 6th'!BY169="",'Marks Entry 7th'!BY169=""),"",IF(AND($E$3=6),'Marks Entry 6th'!BY169,IF(AND($E$3=7),'Marks Entry 7th'!BY169,""))))</f>
        <v/>
      </c>
      <c r="FC170" s="374" t="str">
        <f t="shared" si="267"/>
        <v/>
      </c>
      <c r="FD170" s="110" t="str">
        <f t="shared" si="268"/>
        <v/>
      </c>
      <c r="FE170" s="373" t="str">
        <f>IF(OR($E170="",$G170=""),"",IF(AND('Marks Entry 6th'!BZ169="",'Marks Entry 7th'!BZ169=""),"",IF(AND($E$3=6),'Marks Entry 6th'!BZ169,IF(AND($E$3=7),'Marks Entry 7th'!BZ169,""))))</f>
        <v/>
      </c>
      <c r="FF170" s="373" t="str">
        <f>IF(OR($E170="",$G170=""),"",IF(AND('Marks Entry 6th'!CA169="",'Marks Entry 7th'!CA169=""),"",IF(AND($E$3=6),'Marks Entry 6th'!CA169,IF(AND($E$3=7),'Marks Entry 7th'!CA169,""))))</f>
        <v/>
      </c>
      <c r="FG170" s="374" t="str">
        <f t="shared" si="269"/>
        <v/>
      </c>
      <c r="FH170" s="110" t="str">
        <f t="shared" si="270"/>
        <v/>
      </c>
      <c r="FI170" s="79" t="str">
        <f t="shared" si="271"/>
        <v/>
      </c>
      <c r="FJ170" s="335" t="str">
        <f t="shared" si="272"/>
        <v/>
      </c>
      <c r="FK170" s="85" t="str">
        <f t="shared" si="273"/>
        <v/>
      </c>
      <c r="FL170" s="226" t="str">
        <f t="shared" si="274"/>
        <v/>
      </c>
      <c r="FM170" s="86" t="str">
        <f t="shared" si="275"/>
        <v/>
      </c>
      <c r="FN170" s="334" t="str">
        <f>IFERROR(IF(B170="NSO","NSO",IF(OR(D170="",G170="",F170=""),"",IF(AND(FJ170&gt;=36,'Master sheet'!$D$11="Hindi"),"कक्षा क्रमोन्नत",IF(AND(FJ170&gt;=36,'Master sheet'!$D$11="English"),"Promoted",IF(AND(FJ170&lt;36,'Master sheet'!$D$11="Hindi"),"पुनः परीक्षा","Re-Exam"))))),"")</f>
        <v/>
      </c>
      <c r="FO170" s="54" t="str">
        <f>IF(OR($E170="",$G170=""),"",IF(AND($E$3=6,'Marks Entry 6th'!CB169=""),"",IF(AND($E$3=7,'Marks Entry 7th'!CB169=""),"",IF(AND($E$3=6),'Marks Entry 6th'!CB169,IF(AND($E$3=7),'Marks Entry 7th'!CB169,"")))))</f>
        <v/>
      </c>
      <c r="FP170" s="54" t="str">
        <f>IF(OR($E170="",$G170=""),"",IF(AND($E$3=6,'Marks Entry 6th'!CC169=""),"",IF(AND($E$3=7,'Marks Entry 7th'!CC169=""),"",IF(AND($E$3=6),'Marks Entry 6th'!CC169,IF(AND($E$3=7),'Marks Entry 7th'!CC169,"")))))</f>
        <v/>
      </c>
      <c r="FQ170" s="55"/>
      <c r="FY170" s="57">
        <f>IF(AND($E$3=6),'Marks Entry 6th'!I169,IF(AND($E$3=7),'Marks Entry 7th'!I169,""))</f>
        <v>0</v>
      </c>
      <c r="FZ170" s="57">
        <f t="shared" si="276"/>
        <v>0</v>
      </c>
    </row>
    <row r="171" spans="1:182" ht="18.95" customHeight="1">
      <c r="A171" s="69">
        <v>164</v>
      </c>
      <c r="B171" s="69" t="str">
        <f>IF(OR(FY171=0,FY171=""),"",IF(AND($E$3=6),'Marks Entry 6th'!I170,IF(AND($E$3=7),'Marks Entry 7th'!I170,"")))</f>
        <v/>
      </c>
      <c r="C171" s="70" t="str">
        <f>IF(OR(B171=0,B171=""),"",IF(AND($E$3=6,'Marks Entry 6th'!B170=""),"",IF(AND($E$3=7,'Marks Entry 7th'!B170=""),"",IF(AND($E$3=6,'Marks Entry 6th'!B170),'Marks Entry 6th'!B170,IF(AND($E$3=7),'Marks Entry 7th'!B170,"")))))</f>
        <v/>
      </c>
      <c r="D171" s="70" t="str">
        <f>IF(OR(B171=0,B171=""),"",IF(AND($E$3=6,'Marks Entry 6th'!C170=""),"",IF(AND($E$3=7,'Marks Entry 7th'!C170=""),"",IF(AND($E$3=6),'Marks Entry 6th'!C170,IF(AND($E$3=7),'Marks Entry 7th'!C170,"")))))</f>
        <v/>
      </c>
      <c r="E171" s="307" t="str">
        <f>IF(OR(B171=0,B171=""),"",IF(AND($E$3=6,'Marks Entry 6th'!E170=""),"",IF(AND($E$3=7,'Marks Entry 7th'!E170=""),"",IF(AND($E$3=6),'Marks Entry 6th'!E170,IF(AND($E$3=7),'Marks Entry 7th'!E170,"")))))</f>
        <v/>
      </c>
      <c r="F171" s="70" t="str">
        <f>IF(OR(B171=0,B171=""),"",IF(AND($E$3=6,'Marks Entry 6th'!D170=""),"",IF(AND($E$3=7,'Marks Entry 7th'!D170=""),"",IF(AND($E$3=6),'Marks Entry 6th'!D170,IF(AND($E$3=7),'Marks Entry 7th'!D170,"")))))</f>
        <v/>
      </c>
      <c r="G171" s="306" t="str">
        <f>IF(OR(B171=0,B171=""),"",IF(AND($E$3=6,'Marks Entry 6th'!F170=""),"",IF(AND($E$3=7,'Marks Entry 7th'!F170=""),"",IF(AND($E$3=6),UPPER('Marks Entry 6th'!F170),IF(AND($E$3=7),UPPER('Marks Entry 7th'!F170),"")))))</f>
        <v/>
      </c>
      <c r="H171" s="306" t="str">
        <f>IF(OR(B171=0,B171=""),"",IF(AND($E$3=6,'Marks Entry 6th'!G170=""),"",IF(AND($E$3=7,'Marks Entry 7th'!G170=""),"",IF(AND($E$3=6),UPPER('Marks Entry 6th'!G170),IF(AND($E$3=7),UPPER('Marks Entry 7th'!G170),"")))))</f>
        <v/>
      </c>
      <c r="I171" s="306" t="str">
        <f>IF(OR(B171=0,B171=""),"",IF(AND($E$3=6,'Marks Entry 6th'!H170=""),"",IF(AND($E$3=7,'Marks Entry 7th'!H170=""),"",IF(AND($E$3=6),UPPER('Marks Entry 6th'!H170),IF(AND($E$3=7),UPPER('Marks Entry 7th'!H170),"")))))</f>
        <v/>
      </c>
      <c r="J171" s="65" t="str">
        <f>IF(OR(B171=0,B171=""),"",IF(AND($E$3=6,'Marks Entry 6th'!J170=""),"",IF(AND($E$3=7,'Marks Entry 7th'!J170=""),"",IF(AND($E$3=6),'Marks Entry 6th'!J170,IF(AND($E$3=7),'Marks Entry 7th'!J170,"")))))</f>
        <v/>
      </c>
      <c r="K171" s="65" t="str">
        <f>IF(OR(B171=0,B171=""),"",IF(AND($E$3=6,'Marks Entry 6th'!K170=""),"",IF(AND($E$3=7,'Marks Entry 7th'!K170=""),"",IF(AND($E$3=6),'Marks Entry 6th'!K170,IF(AND($E$3=7),'Marks Entry 7th'!K170,"")))))</f>
        <v/>
      </c>
      <c r="L171" s="121" t="str">
        <f>IF(OR($E171="",$G171=""),"",IF(AND($E$3=6),'Marks Entry 6th'!L170,IF(AND($E$3=7),'Marks Entry 7th'!L170,"")))</f>
        <v/>
      </c>
      <c r="M171" s="121" t="str">
        <f>IF(OR($E171="",$G171=""),"",IF(AND($E$3=6),'Marks Entry 6th'!M170,IF(AND($E$3=7),'Marks Entry 7th'!M170,"")))</f>
        <v/>
      </c>
      <c r="N171" s="121" t="str">
        <f>IF(OR($E171="",$G171=""),"",IF(AND($E$3=6),'Marks Entry 6th'!N170,IF(AND($E$3=7),'Marks Entry 7th'!N170,"")))</f>
        <v/>
      </c>
      <c r="O171" s="121" t="str">
        <f>IF(OR($E171="",$G171=""),"",IF(AND($E$3=6),'Marks Entry 6th'!O170,IF(AND($E$3=7),'Marks Entry 7th'!O170,"")))</f>
        <v/>
      </c>
      <c r="P171" s="63" t="str">
        <f t="shared" si="186"/>
        <v/>
      </c>
      <c r="Q171" s="121" t="str">
        <f>IF(OR($E171="",$G171=""),"",IF(AND($E$3=6),'Marks Entry 6th'!P170,IF(AND($E$3=7),'Marks Entry 7th'!P170,"")))</f>
        <v/>
      </c>
      <c r="R171" s="121" t="str">
        <f>IF(OR($E171="",$G171=""),"",IF(AND($E$3=6),'Marks Entry 6th'!Q170,IF(AND($E$3=7),'Marks Entry 7th'!Q170,"")))</f>
        <v/>
      </c>
      <c r="S171" s="66" t="str">
        <f t="shared" si="187"/>
        <v/>
      </c>
      <c r="T171" s="63">
        <f t="shared" si="188"/>
        <v>0</v>
      </c>
      <c r="U171" s="68" t="str">
        <f>IF(OR($E171="",$G171=""),"",IF(AND($E$3=6),'Marks Entry 6th'!R170,IF(AND($E$3=7),'Marks Entry 7th'!R170,"")))</f>
        <v/>
      </c>
      <c r="V171" s="68" t="str">
        <f>IF(OR($E171="",$G171=""),"",IF(AND($E$3=6),'Marks Entry 6th'!S170,IF(AND($E$3=7),'Marks Entry 7th'!S170,"")))</f>
        <v/>
      </c>
      <c r="W171" s="67" t="str">
        <f t="shared" si="189"/>
        <v/>
      </c>
      <c r="X171" s="63" t="str">
        <f t="shared" si="190"/>
        <v/>
      </c>
      <c r="Y171" s="109">
        <f t="shared" si="191"/>
        <v>0</v>
      </c>
      <c r="Z171" s="109" t="str">
        <f t="shared" si="192"/>
        <v/>
      </c>
      <c r="AA171" s="109" t="str">
        <f t="shared" si="193"/>
        <v/>
      </c>
      <c r="AB171" s="109" t="str">
        <f t="shared" si="194"/>
        <v/>
      </c>
      <c r="AC171" s="109" t="str">
        <f t="shared" si="195"/>
        <v/>
      </c>
      <c r="AD171" s="111" t="str">
        <f t="shared" si="196"/>
        <v/>
      </c>
      <c r="AE171" s="121" t="str">
        <f>IF(OR($E171="",$G171=""),"",IF(AND($E$3=6),'Marks Entry 6th'!T170,IF(AND($E$3=7),'Marks Entry 7th'!T170,"")))</f>
        <v/>
      </c>
      <c r="AF171" s="121" t="str">
        <f>IF(OR($E171="",$G171=""),"",IF(AND($E$3=6),'Marks Entry 6th'!U170,IF(AND($E$3=7),'Marks Entry 7th'!U170,"")))</f>
        <v/>
      </c>
      <c r="AG171" s="121" t="str">
        <f>IF(OR($E171="",$G171=""),"",IF(AND($E$3=6),'Marks Entry 6th'!V170,IF(AND($E$3=7),'Marks Entry 7th'!V170,"")))</f>
        <v/>
      </c>
      <c r="AH171" s="121" t="str">
        <f>IF(OR($E171="",$G171=""),"",IF(AND($E$3=6),'Marks Entry 6th'!W170,IF(AND($E$3=7),'Marks Entry 7th'!W170,"")))</f>
        <v/>
      </c>
      <c r="AI171" s="63" t="str">
        <f t="shared" si="197"/>
        <v/>
      </c>
      <c r="AJ171" s="121" t="str">
        <f>IF(OR($E171="",$G171=""),"",IF(AND($E$3=6),'Marks Entry 6th'!X170,IF(AND($E$3=7),'Marks Entry 7th'!X170,"")))</f>
        <v/>
      </c>
      <c r="AK171" s="121" t="str">
        <f>IF(OR($E171="",$G171=""),"",IF(AND($E$3=6),'Marks Entry 6th'!Y170,IF(AND($E$3=7),'Marks Entry 7th'!Y170,"")))</f>
        <v/>
      </c>
      <c r="AL171" s="66" t="str">
        <f t="shared" si="198"/>
        <v/>
      </c>
      <c r="AM171" s="63">
        <f t="shared" si="199"/>
        <v>0</v>
      </c>
      <c r="AN171" s="68" t="str">
        <f>IF(OR($E171="",$G171=""),"",IF(AND($E$3=6),'Marks Entry 6th'!Z170,IF(AND($E$3=7),'Marks Entry 7th'!Z170,"")))</f>
        <v/>
      </c>
      <c r="AO171" s="68" t="str">
        <f>IF(OR($E171="",$G171=""),"",IF(AND($E$3=6),'Marks Entry 6th'!AA170,IF(AND($E$3=7),'Marks Entry 7th'!AA170,"")))</f>
        <v/>
      </c>
      <c r="AP171" s="66" t="str">
        <f t="shared" si="200"/>
        <v/>
      </c>
      <c r="AQ171" s="63" t="str">
        <f t="shared" si="201"/>
        <v/>
      </c>
      <c r="AR171" s="109">
        <f t="shared" si="202"/>
        <v>0</v>
      </c>
      <c r="AS171" s="109" t="str">
        <f t="shared" si="203"/>
        <v/>
      </c>
      <c r="AT171" s="109" t="str">
        <f t="shared" si="204"/>
        <v/>
      </c>
      <c r="AU171" s="109" t="str">
        <f t="shared" si="205"/>
        <v/>
      </c>
      <c r="AV171" s="109" t="str">
        <f t="shared" si="206"/>
        <v/>
      </c>
      <c r="AW171" s="111" t="str">
        <f t="shared" si="207"/>
        <v/>
      </c>
      <c r="AX171" s="314" t="str">
        <f>IF(OR($E171="",$G171=""),"",IF(AND($E$3=6),'Marks Entry 6th'!AB170,IF(AND($E$3=7),'Marks Entry 7th'!AB170,"")))</f>
        <v/>
      </c>
      <c r="AY171" s="121" t="str">
        <f>IF(OR($E171="",$G171=""),"",IF(AND($E$3=6),'Marks Entry 6th'!AC170,IF(AND($E$3=7),'Marks Entry 7th'!AC170,"")))</f>
        <v/>
      </c>
      <c r="AZ171" s="121" t="str">
        <f>IF(OR($E171="",$G171=""),"",IF(AND($E$3=6),'Marks Entry 6th'!AD170,IF(AND($E$3=7),'Marks Entry 7th'!AD170,"")))</f>
        <v/>
      </c>
      <c r="BA171" s="121" t="str">
        <f>IF(OR($E171="",$G171=""),"",IF(AND($E$3=6),'Marks Entry 6th'!AE170,IF(AND($E$3=7),'Marks Entry 7th'!AE170,"")))</f>
        <v/>
      </c>
      <c r="BB171" s="121" t="str">
        <f>IF(OR($E171="",$G171=""),"",IF(AND($E$3=6),'Marks Entry 6th'!AF170,IF(AND($E$3=7),'Marks Entry 7th'!AF170,"")))</f>
        <v/>
      </c>
      <c r="BC171" s="63" t="str">
        <f t="shared" si="208"/>
        <v/>
      </c>
      <c r="BD171" s="121" t="str">
        <f>IF(OR($E171="",$G171=""),"",IF(AND($E$3=6),'Marks Entry 6th'!AG170,IF(AND($E$3=7),'Marks Entry 7th'!AG170,"")))</f>
        <v/>
      </c>
      <c r="BE171" s="121" t="str">
        <f>IF(OR($E171="",$G171=""),"",IF(AND($E$3=6),'Marks Entry 6th'!AH170,IF(AND($E$3=7),'Marks Entry 7th'!AH170,"")))</f>
        <v/>
      </c>
      <c r="BF171" s="66" t="str">
        <f t="shared" si="209"/>
        <v/>
      </c>
      <c r="BG171" s="63">
        <f t="shared" si="210"/>
        <v>0</v>
      </c>
      <c r="BH171" s="68" t="str">
        <f>IF(OR($E171="",$G171=""),"",IF(AND($E$3=6),'Marks Entry 6th'!AI170,IF(AND($E$3=7),'Marks Entry 7th'!AI170,"")))</f>
        <v/>
      </c>
      <c r="BI171" s="68" t="str">
        <f>IF(OR($E171="",$G171=""),"",IF(AND($E$3=6),'Marks Entry 6th'!AJ170,IF(AND($E$3=7),'Marks Entry 7th'!AJ170,"")))</f>
        <v/>
      </c>
      <c r="BJ171" s="66" t="str">
        <f t="shared" si="211"/>
        <v/>
      </c>
      <c r="BK171" s="63" t="str">
        <f t="shared" si="212"/>
        <v/>
      </c>
      <c r="BL171" s="109">
        <f t="shared" si="213"/>
        <v>0</v>
      </c>
      <c r="BM171" s="109" t="str">
        <f t="shared" si="214"/>
        <v/>
      </c>
      <c r="BN171" s="109" t="str">
        <f t="shared" si="215"/>
        <v/>
      </c>
      <c r="BO171" s="109" t="str">
        <f t="shared" si="216"/>
        <v/>
      </c>
      <c r="BP171" s="109" t="str">
        <f t="shared" si="217"/>
        <v/>
      </c>
      <c r="BQ171" s="111" t="str">
        <f t="shared" si="218"/>
        <v/>
      </c>
      <c r="BR171" s="121" t="str">
        <f>IF(OR($E171="",$G171=""),"",IF(AND($E$3=6),'Marks Entry 6th'!AK170,IF(AND($E$3=7),'Marks Entry 7th'!AK170,"")))</f>
        <v/>
      </c>
      <c r="BS171" s="121" t="str">
        <f>IF(OR($E171="",$G171=""),"",IF(AND($E$3=6),'Marks Entry 6th'!AL170,IF(AND($E$3=7),'Marks Entry 7th'!AL170,"")))</f>
        <v/>
      </c>
      <c r="BT171" s="121" t="str">
        <f>IF(OR($E171="",$G171=""),"",IF(AND($E$3=6),'Marks Entry 6th'!AM170,IF(AND($E$3=7),'Marks Entry 7th'!AM170,"")))</f>
        <v/>
      </c>
      <c r="BU171" s="121" t="str">
        <f>IF(OR($E171="",$G171=""),"",IF(AND($E$3=6),'Marks Entry 6th'!AN170,IF(AND($E$3=7),'Marks Entry 7th'!AN170,"")))</f>
        <v/>
      </c>
      <c r="BV171" s="63" t="str">
        <f t="shared" si="219"/>
        <v/>
      </c>
      <c r="BW171" s="121" t="str">
        <f>IF(OR($E171="",$G171=""),"",IF(AND($E$3=6),'Marks Entry 6th'!AO170,IF(AND($E$3=7),'Marks Entry 7th'!AO170,"")))</f>
        <v/>
      </c>
      <c r="BX171" s="121" t="str">
        <f>IF(OR($E171="",$G171=""),"",IF(AND($E$3=6),'Marks Entry 6th'!AP170,IF(AND($E$3=7),'Marks Entry 7th'!AP170,"")))</f>
        <v/>
      </c>
      <c r="BY171" s="66" t="str">
        <f t="shared" si="220"/>
        <v/>
      </c>
      <c r="BZ171" s="63">
        <f t="shared" si="221"/>
        <v>0</v>
      </c>
      <c r="CA171" s="68" t="str">
        <f>IF(OR($E171="",$G171=""),"",IF(AND($E$3=6),'Marks Entry 6th'!AQ170,IF(AND($E$3=7),'Marks Entry 7th'!AQ170,"")))</f>
        <v/>
      </c>
      <c r="CB171" s="68" t="str">
        <f>IF(OR($E171="",$G171=""),"",IF(AND($E$3=6),'Marks Entry 6th'!AR170,IF(AND($E$3=7),'Marks Entry 7th'!AR170,"")))</f>
        <v/>
      </c>
      <c r="CC171" s="66" t="str">
        <f t="shared" si="222"/>
        <v/>
      </c>
      <c r="CD171" s="63" t="str">
        <f t="shared" si="223"/>
        <v/>
      </c>
      <c r="CE171" s="109">
        <f t="shared" si="224"/>
        <v>0</v>
      </c>
      <c r="CF171" s="109" t="str">
        <f t="shared" si="225"/>
        <v/>
      </c>
      <c r="CG171" s="109" t="str">
        <f t="shared" si="226"/>
        <v/>
      </c>
      <c r="CH171" s="109" t="str">
        <f t="shared" si="227"/>
        <v/>
      </c>
      <c r="CI171" s="109" t="str">
        <f t="shared" si="228"/>
        <v/>
      </c>
      <c r="CJ171" s="111" t="str">
        <f t="shared" si="229"/>
        <v/>
      </c>
      <c r="CK171" s="121" t="str">
        <f>IF(OR($E171="",$G171=""),"",IF(AND($E$3=6),'Marks Entry 6th'!AS170,IF(AND($E$3=7),'Marks Entry 7th'!AS170,"")))</f>
        <v/>
      </c>
      <c r="CL171" s="121" t="str">
        <f>IF(OR($E171="",$G171=""),"",IF(AND($E$3=6),'Marks Entry 6th'!AT170,IF(AND($E$3=7),'Marks Entry 7th'!AT170,"")))</f>
        <v/>
      </c>
      <c r="CM171" s="121" t="str">
        <f>IF(OR($E171="",$G171=""),"",IF(AND($E$3=6),'Marks Entry 6th'!AU170,IF(AND($E$3=7),'Marks Entry 7th'!AU170,"")))</f>
        <v/>
      </c>
      <c r="CN171" s="121" t="str">
        <f>IF(OR($E171="",$G171=""),"",IF(AND($E$3=6),'Marks Entry 6th'!AV170,IF(AND($E$3=7),'Marks Entry 7th'!AV170,"")))</f>
        <v/>
      </c>
      <c r="CO171" s="63" t="str">
        <f t="shared" si="230"/>
        <v/>
      </c>
      <c r="CP171" s="121" t="str">
        <f>IF(OR($E171="",$G171=""),"",IF(AND($E$3=6),'Marks Entry 6th'!AW170,IF(AND($E$3=7),'Marks Entry 7th'!AW170,"")))</f>
        <v/>
      </c>
      <c r="CQ171" s="121" t="str">
        <f>IF(OR($E171="",$G171=""),"",IF(AND($E$3=6),'Marks Entry 6th'!AX170,IF(AND($E$3=7),'Marks Entry 7th'!AX170,"")))</f>
        <v/>
      </c>
      <c r="CR171" s="66" t="str">
        <f t="shared" si="231"/>
        <v/>
      </c>
      <c r="CS171" s="63">
        <f t="shared" si="232"/>
        <v>0</v>
      </c>
      <c r="CT171" s="68" t="str">
        <f>IF(OR($E171="",$G171=""),"",IF(AND($E$3=6),'Marks Entry 6th'!AY170,IF(AND($E$3=7),'Marks Entry 7th'!AY170,"")))</f>
        <v/>
      </c>
      <c r="CU171" s="68" t="str">
        <f>IF(OR($E171="",$G171=""),"",IF(AND($E$3=6),'Marks Entry 6th'!AZ170,IF(AND($E$3=7),'Marks Entry 7th'!AZ170,"")))</f>
        <v/>
      </c>
      <c r="CV171" s="66" t="str">
        <f t="shared" si="233"/>
        <v/>
      </c>
      <c r="CW171" s="63" t="str">
        <f t="shared" si="234"/>
        <v/>
      </c>
      <c r="CX171" s="109">
        <f t="shared" si="235"/>
        <v>0</v>
      </c>
      <c r="CY171" s="109" t="str">
        <f t="shared" si="236"/>
        <v/>
      </c>
      <c r="CZ171" s="109" t="str">
        <f t="shared" si="237"/>
        <v/>
      </c>
      <c r="DA171" s="109" t="str">
        <f t="shared" si="238"/>
        <v/>
      </c>
      <c r="DB171" s="109" t="str">
        <f t="shared" si="239"/>
        <v/>
      </c>
      <c r="DC171" s="111" t="str">
        <f t="shared" si="240"/>
        <v/>
      </c>
      <c r="DD171" s="121" t="str">
        <f>IF(OR($E171="",$G171=""),"",IF(AND($E$3=6),'Marks Entry 6th'!BA170,IF(AND($E$3=7),'Marks Entry 7th'!BA170,"")))</f>
        <v/>
      </c>
      <c r="DE171" s="121" t="str">
        <f>IF(OR($E171="",$G171=""),"",IF(AND($E$3=6),'Marks Entry 6th'!BB170,IF(AND($E$3=7),'Marks Entry 7th'!BB170,"")))</f>
        <v/>
      </c>
      <c r="DF171" s="121" t="str">
        <f>IF(OR($E171="",$G171=""),"",IF(AND($E$3=6),'Marks Entry 6th'!BC170,IF(AND($E$3=7),'Marks Entry 7th'!BC170,"")))</f>
        <v/>
      </c>
      <c r="DG171" s="121" t="str">
        <f>IF(OR($E171="",$G171=""),"",IF(AND($E$3=6),'Marks Entry 6th'!BD170,IF(AND($E$3=7),'Marks Entry 7th'!BD170,"")))</f>
        <v/>
      </c>
      <c r="DH171" s="63" t="str">
        <f t="shared" si="241"/>
        <v/>
      </c>
      <c r="DI171" s="121" t="str">
        <f>IF(OR($E171="",$G171=""),"",IF(AND($E$3=6),'Marks Entry 6th'!BE170,IF(AND($E$3=7),'Marks Entry 7th'!BE170,"")))</f>
        <v/>
      </c>
      <c r="DJ171" s="121" t="str">
        <f>IF(OR($E171="",$G171=""),"",IF(AND($E$3=6),'Marks Entry 6th'!BF170,IF(AND($E$3=7),'Marks Entry 7th'!BF170,"")))</f>
        <v/>
      </c>
      <c r="DK171" s="66" t="str">
        <f t="shared" si="242"/>
        <v/>
      </c>
      <c r="DL171" s="63">
        <f t="shared" si="243"/>
        <v>0</v>
      </c>
      <c r="DM171" s="68" t="str">
        <f>IF(OR($E171="",$G171=""),"",IF(AND($E$3=6),'Marks Entry 6th'!BG170,IF(AND($E$3=7),'Marks Entry 7th'!BG170,"")))</f>
        <v/>
      </c>
      <c r="DN171" s="68" t="str">
        <f>IF(OR($E171="",$G171=""),"",IF(AND($E$3=6),'Marks Entry 6th'!BH170,IF(AND($E$3=7),'Marks Entry 7th'!BH170,"")))</f>
        <v/>
      </c>
      <c r="DO171" s="66" t="str">
        <f t="shared" si="244"/>
        <v/>
      </c>
      <c r="DP171" s="63" t="str">
        <f t="shared" si="245"/>
        <v/>
      </c>
      <c r="DQ171" s="109">
        <f t="shared" si="246"/>
        <v>0</v>
      </c>
      <c r="DR171" s="109" t="str">
        <f t="shared" si="247"/>
        <v/>
      </c>
      <c r="DS171" s="109" t="str">
        <f t="shared" si="248"/>
        <v/>
      </c>
      <c r="DT171" s="109" t="str">
        <f t="shared" si="249"/>
        <v/>
      </c>
      <c r="DU171" s="109" t="str">
        <f t="shared" si="250"/>
        <v/>
      </c>
      <c r="DV171" s="111" t="str">
        <f t="shared" si="251"/>
        <v/>
      </c>
      <c r="DW171" s="53" t="str">
        <f>IF(OR($E171="",$G171=""),"",IF(AND($E$3=6),'Marks Entry 6th'!BI170,IF(AND($E$3=7),'Marks Entry 7th'!BI170,"")))</f>
        <v/>
      </c>
      <c r="DX171" s="53" t="str">
        <f>IF(OR($E171="",$G171=""),"",IF(AND($E$3=6),'Marks Entry 6th'!BJ170,IF(AND($E$3=7),'Marks Entry 7th'!BJ170,"")))</f>
        <v/>
      </c>
      <c r="DY171" s="53" t="str">
        <f>IF(OR($E171="",$G171=""),"",IF(AND($E$3=6),'Marks Entry 6th'!BK170,IF(AND($E$3=7),'Marks Entry 7th'!BK170,"")))</f>
        <v/>
      </c>
      <c r="DZ171" s="53" t="str">
        <f>IF(OR($E171="",$G171=""),"",IF(AND($E$3=6),'Marks Entry 6th'!BL170,IF(AND($E$3=7),'Marks Entry 7th'!BL170,"")))</f>
        <v/>
      </c>
      <c r="EA171" s="53" t="str">
        <f>IF(OR($E171="",$G171=""),"",IF(AND($E$3=6),'Marks Entry 6th'!BM170,IF(AND($E$3=7),'Marks Entry 7th'!BM170,"")))</f>
        <v/>
      </c>
      <c r="EB171" s="122" t="str">
        <f t="shared" si="252"/>
        <v/>
      </c>
      <c r="EC171" s="123">
        <f t="shared" si="253"/>
        <v>0</v>
      </c>
      <c r="ED171" s="123" t="str">
        <f t="shared" si="254"/>
        <v/>
      </c>
      <c r="EE171" s="123" t="str">
        <f t="shared" si="255"/>
        <v/>
      </c>
      <c r="EF171" s="110" t="str">
        <f t="shared" si="256"/>
        <v/>
      </c>
      <c r="EG171" s="53" t="str">
        <f>IF(OR($E171="",$G171=""),"",IF(AND($E$3=6),'Marks Entry 6th'!BN170,IF(AND($E$3=7),'Marks Entry 7th'!BN170,"")))</f>
        <v/>
      </c>
      <c r="EH171" s="53" t="str">
        <f>IF(OR($E171="",$G171=""),"",IF(AND($E$3=6),'Marks Entry 6th'!BO170,IF(AND($E$3=7),'Marks Entry 7th'!BO170,"")))</f>
        <v/>
      </c>
      <c r="EI171" s="53" t="str">
        <f>IF(OR($E171="",$G171=""),"",IF(AND($E$3=6),'Marks Entry 6th'!BP170,IF(AND($E$3=7),'Marks Entry 7th'!BP170,"")))</f>
        <v/>
      </c>
      <c r="EJ171" s="53" t="str">
        <f>IF(OR($E171="",$G171=""),"",IF(AND($E$3=6),'Marks Entry 6th'!BQ170,IF(AND($E$3=7),'Marks Entry 7th'!BQ170,"")))</f>
        <v/>
      </c>
      <c r="EK171" s="53" t="str">
        <f>IF(OR($E171="",$G171=""),"",IF(AND($E$3=6),'Marks Entry 6th'!BR170,IF(AND($E$3=7),'Marks Entry 7th'!BR170,"")))</f>
        <v/>
      </c>
      <c r="EL171" s="122" t="str">
        <f t="shared" si="257"/>
        <v/>
      </c>
      <c r="EM171" s="123">
        <f t="shared" si="258"/>
        <v>0</v>
      </c>
      <c r="EN171" s="123" t="str">
        <f t="shared" si="259"/>
        <v/>
      </c>
      <c r="EO171" s="123" t="str">
        <f t="shared" si="260"/>
        <v/>
      </c>
      <c r="EP171" s="110" t="str">
        <f t="shared" si="261"/>
        <v/>
      </c>
      <c r="EQ171" s="53" t="str">
        <f>IF(OR($E171="",$G171=""),"",IF(AND($E$3=6),'Marks Entry 6th'!BS170,IF(AND($E$3=7),'Marks Entry 7th'!BS170,"")))</f>
        <v/>
      </c>
      <c r="ER171" s="53" t="str">
        <f>IF(OR($E171="",$G171=""),"",IF(AND($E$3=6),'Marks Entry 6th'!BT170,IF(AND($E$3=7),'Marks Entry 7th'!BT170,"")))</f>
        <v/>
      </c>
      <c r="ES171" s="53" t="str">
        <f>IF(OR($E171="",$G171=""),"",IF(AND($E$3=6),'Marks Entry 6th'!BU170,IF(AND($E$3=7),'Marks Entry 7th'!BU170,"")))</f>
        <v/>
      </c>
      <c r="ET171" s="53" t="str">
        <f>IF(OR($E171="",$G171=""),"",IF(AND($E$3=6),'Marks Entry 6th'!BV170,IF(AND($E$3=7),'Marks Entry 7th'!BV170,"")))</f>
        <v/>
      </c>
      <c r="EU171" s="53" t="str">
        <f>IF(OR($E171="",$G171=""),"",IF(AND($E$3=6),'Marks Entry 6th'!BW170,IF(AND($E$3=7),'Marks Entry 7th'!BW170,"")))</f>
        <v/>
      </c>
      <c r="EV171" s="122" t="str">
        <f t="shared" si="262"/>
        <v/>
      </c>
      <c r="EW171" s="123">
        <f t="shared" si="263"/>
        <v>0</v>
      </c>
      <c r="EX171" s="123" t="str">
        <f t="shared" si="264"/>
        <v/>
      </c>
      <c r="EY171" s="123" t="str">
        <f t="shared" si="265"/>
        <v/>
      </c>
      <c r="EZ171" s="110" t="str">
        <f t="shared" si="266"/>
        <v/>
      </c>
      <c r="FA171" s="373" t="str">
        <f>IF(OR($E171="",$G171=""),"",IF(AND('Marks Entry 6th'!BX170="",'Marks Entry 7th'!BX170=""),"",IF(AND($E$3=6),'Marks Entry 6th'!BX170,IF(AND($E$3=7),'Marks Entry 7th'!BX170,""))))</f>
        <v/>
      </c>
      <c r="FB171" s="373" t="str">
        <f>IF(OR($E171="",$G171=""),"",IF(AND('Marks Entry 6th'!BY170="",'Marks Entry 7th'!BY170=""),"",IF(AND($E$3=6),'Marks Entry 6th'!BY170,IF(AND($E$3=7),'Marks Entry 7th'!BY170,""))))</f>
        <v/>
      </c>
      <c r="FC171" s="374" t="str">
        <f t="shared" si="267"/>
        <v/>
      </c>
      <c r="FD171" s="110" t="str">
        <f t="shared" si="268"/>
        <v/>
      </c>
      <c r="FE171" s="373" t="str">
        <f>IF(OR($E171="",$G171=""),"",IF(AND('Marks Entry 6th'!BZ170="",'Marks Entry 7th'!BZ170=""),"",IF(AND($E$3=6),'Marks Entry 6th'!BZ170,IF(AND($E$3=7),'Marks Entry 7th'!BZ170,""))))</f>
        <v/>
      </c>
      <c r="FF171" s="373" t="str">
        <f>IF(OR($E171="",$G171=""),"",IF(AND('Marks Entry 6th'!CA170="",'Marks Entry 7th'!CA170=""),"",IF(AND($E$3=6),'Marks Entry 6th'!CA170,IF(AND($E$3=7),'Marks Entry 7th'!CA170,""))))</f>
        <v/>
      </c>
      <c r="FG171" s="374" t="str">
        <f t="shared" si="269"/>
        <v/>
      </c>
      <c r="FH171" s="110" t="str">
        <f t="shared" si="270"/>
        <v/>
      </c>
      <c r="FI171" s="79" t="str">
        <f t="shared" si="271"/>
        <v/>
      </c>
      <c r="FJ171" s="335" t="str">
        <f t="shared" si="272"/>
        <v/>
      </c>
      <c r="FK171" s="85" t="str">
        <f t="shared" si="273"/>
        <v/>
      </c>
      <c r="FL171" s="226" t="str">
        <f t="shared" si="274"/>
        <v/>
      </c>
      <c r="FM171" s="86" t="str">
        <f t="shared" si="275"/>
        <v/>
      </c>
      <c r="FN171" s="334" t="str">
        <f>IFERROR(IF(B171="NSO","NSO",IF(OR(D171="",G171="",F171=""),"",IF(AND(FJ171&gt;=36,'Master sheet'!$D$11="Hindi"),"कक्षा क्रमोन्नत",IF(AND(FJ171&gt;=36,'Master sheet'!$D$11="English"),"Promoted",IF(AND(FJ171&lt;36,'Master sheet'!$D$11="Hindi"),"पुनः परीक्षा","Re-Exam"))))),"")</f>
        <v/>
      </c>
      <c r="FO171" s="54" t="str">
        <f>IF(OR($E171="",$G171=""),"",IF(AND($E$3=6,'Marks Entry 6th'!CB170=""),"",IF(AND($E$3=7,'Marks Entry 7th'!CB170=""),"",IF(AND($E$3=6),'Marks Entry 6th'!CB170,IF(AND($E$3=7),'Marks Entry 7th'!CB170,"")))))</f>
        <v/>
      </c>
      <c r="FP171" s="54" t="str">
        <f>IF(OR($E171="",$G171=""),"",IF(AND($E$3=6,'Marks Entry 6th'!CC170=""),"",IF(AND($E$3=7,'Marks Entry 7th'!CC170=""),"",IF(AND($E$3=6),'Marks Entry 6th'!CC170,IF(AND($E$3=7),'Marks Entry 7th'!CC170,"")))))</f>
        <v/>
      </c>
      <c r="FQ171" s="55"/>
      <c r="FY171" s="57">
        <f>IF(AND($E$3=6),'Marks Entry 6th'!I170,IF(AND($E$3=7),'Marks Entry 7th'!I170,""))</f>
        <v>0</v>
      </c>
      <c r="FZ171" s="57">
        <f t="shared" si="276"/>
        <v>0</v>
      </c>
    </row>
    <row r="172" spans="1:182" ht="18.95" customHeight="1">
      <c r="A172" s="69">
        <v>165</v>
      </c>
      <c r="B172" s="69" t="str">
        <f>IF(OR(FY172=0,FY172=""),"",IF(AND($E$3=6),'Marks Entry 6th'!I171,IF(AND($E$3=7),'Marks Entry 7th'!I171,"")))</f>
        <v/>
      </c>
      <c r="C172" s="70" t="str">
        <f>IF(OR(B172=0,B172=""),"",IF(AND($E$3=6,'Marks Entry 6th'!B171=""),"",IF(AND($E$3=7,'Marks Entry 7th'!B171=""),"",IF(AND($E$3=6,'Marks Entry 6th'!B171),'Marks Entry 6th'!B171,IF(AND($E$3=7),'Marks Entry 7th'!B171,"")))))</f>
        <v/>
      </c>
      <c r="D172" s="70" t="str">
        <f>IF(OR(B172=0,B172=""),"",IF(AND($E$3=6,'Marks Entry 6th'!C171=""),"",IF(AND($E$3=7,'Marks Entry 7th'!C171=""),"",IF(AND($E$3=6),'Marks Entry 6th'!C171,IF(AND($E$3=7),'Marks Entry 7th'!C171,"")))))</f>
        <v/>
      </c>
      <c r="E172" s="307" t="str">
        <f>IF(OR(B172=0,B172=""),"",IF(AND($E$3=6,'Marks Entry 6th'!E171=""),"",IF(AND($E$3=7,'Marks Entry 7th'!E171=""),"",IF(AND($E$3=6),'Marks Entry 6th'!E171,IF(AND($E$3=7),'Marks Entry 7th'!E171,"")))))</f>
        <v/>
      </c>
      <c r="F172" s="70" t="str">
        <f>IF(OR(B172=0,B172=""),"",IF(AND($E$3=6,'Marks Entry 6th'!D171=""),"",IF(AND($E$3=7,'Marks Entry 7th'!D171=""),"",IF(AND($E$3=6),'Marks Entry 6th'!D171,IF(AND($E$3=7),'Marks Entry 7th'!D171,"")))))</f>
        <v/>
      </c>
      <c r="G172" s="306" t="str">
        <f>IF(OR(B172=0,B172=""),"",IF(AND($E$3=6,'Marks Entry 6th'!F171=""),"",IF(AND($E$3=7,'Marks Entry 7th'!F171=""),"",IF(AND($E$3=6),UPPER('Marks Entry 6th'!F171),IF(AND($E$3=7),UPPER('Marks Entry 7th'!F171),"")))))</f>
        <v/>
      </c>
      <c r="H172" s="306" t="str">
        <f>IF(OR(B172=0,B172=""),"",IF(AND($E$3=6,'Marks Entry 6th'!G171=""),"",IF(AND($E$3=7,'Marks Entry 7th'!G171=""),"",IF(AND($E$3=6),UPPER('Marks Entry 6th'!G171),IF(AND($E$3=7),UPPER('Marks Entry 7th'!G171),"")))))</f>
        <v/>
      </c>
      <c r="I172" s="306" t="str">
        <f>IF(OR(B172=0,B172=""),"",IF(AND($E$3=6,'Marks Entry 6th'!H171=""),"",IF(AND($E$3=7,'Marks Entry 7th'!H171=""),"",IF(AND($E$3=6),UPPER('Marks Entry 6th'!H171),IF(AND($E$3=7),UPPER('Marks Entry 7th'!H171),"")))))</f>
        <v/>
      </c>
      <c r="J172" s="65" t="str">
        <f>IF(OR(B172=0,B172=""),"",IF(AND($E$3=6,'Marks Entry 6th'!J171=""),"",IF(AND($E$3=7,'Marks Entry 7th'!J171=""),"",IF(AND($E$3=6),'Marks Entry 6th'!J171,IF(AND($E$3=7),'Marks Entry 7th'!J171,"")))))</f>
        <v/>
      </c>
      <c r="K172" s="65" t="str">
        <f>IF(OR(B172=0,B172=""),"",IF(AND($E$3=6,'Marks Entry 6th'!K171=""),"",IF(AND($E$3=7,'Marks Entry 7th'!K171=""),"",IF(AND($E$3=6),'Marks Entry 6th'!K171,IF(AND($E$3=7),'Marks Entry 7th'!K171,"")))))</f>
        <v/>
      </c>
      <c r="L172" s="121" t="str">
        <f>IF(OR($E172="",$G172=""),"",IF(AND($E$3=6),'Marks Entry 6th'!L171,IF(AND($E$3=7),'Marks Entry 7th'!L171,"")))</f>
        <v/>
      </c>
      <c r="M172" s="121" t="str">
        <f>IF(OR($E172="",$G172=""),"",IF(AND($E$3=6),'Marks Entry 6th'!M171,IF(AND($E$3=7),'Marks Entry 7th'!M171,"")))</f>
        <v/>
      </c>
      <c r="N172" s="121" t="str">
        <f>IF(OR($E172="",$G172=""),"",IF(AND($E$3=6),'Marks Entry 6th'!N171,IF(AND($E$3=7),'Marks Entry 7th'!N171,"")))</f>
        <v/>
      </c>
      <c r="O172" s="121" t="str">
        <f>IF(OR($E172="",$G172=""),"",IF(AND($E$3=6),'Marks Entry 6th'!O171,IF(AND($E$3=7),'Marks Entry 7th'!O171,"")))</f>
        <v/>
      </c>
      <c r="P172" s="63" t="str">
        <f t="shared" si="186"/>
        <v/>
      </c>
      <c r="Q172" s="121" t="str">
        <f>IF(OR($E172="",$G172=""),"",IF(AND($E$3=6),'Marks Entry 6th'!P171,IF(AND($E$3=7),'Marks Entry 7th'!P171,"")))</f>
        <v/>
      </c>
      <c r="R172" s="121" t="str">
        <f>IF(OR($E172="",$G172=""),"",IF(AND($E$3=6),'Marks Entry 6th'!Q171,IF(AND($E$3=7),'Marks Entry 7th'!Q171,"")))</f>
        <v/>
      </c>
      <c r="S172" s="66" t="str">
        <f t="shared" si="187"/>
        <v/>
      </c>
      <c r="T172" s="63">
        <f t="shared" si="188"/>
        <v>0</v>
      </c>
      <c r="U172" s="68" t="str">
        <f>IF(OR($E172="",$G172=""),"",IF(AND($E$3=6),'Marks Entry 6th'!R171,IF(AND($E$3=7),'Marks Entry 7th'!R171,"")))</f>
        <v/>
      </c>
      <c r="V172" s="68" t="str">
        <f>IF(OR($E172="",$G172=""),"",IF(AND($E$3=6),'Marks Entry 6th'!S171,IF(AND($E$3=7),'Marks Entry 7th'!S171,"")))</f>
        <v/>
      </c>
      <c r="W172" s="67" t="str">
        <f t="shared" si="189"/>
        <v/>
      </c>
      <c r="X172" s="63" t="str">
        <f t="shared" si="190"/>
        <v/>
      </c>
      <c r="Y172" s="109">
        <f t="shared" si="191"/>
        <v>0</v>
      </c>
      <c r="Z172" s="109" t="str">
        <f t="shared" si="192"/>
        <v/>
      </c>
      <c r="AA172" s="109" t="str">
        <f t="shared" si="193"/>
        <v/>
      </c>
      <c r="AB172" s="109" t="str">
        <f t="shared" si="194"/>
        <v/>
      </c>
      <c r="AC172" s="109" t="str">
        <f t="shared" si="195"/>
        <v/>
      </c>
      <c r="AD172" s="111" t="str">
        <f t="shared" si="196"/>
        <v/>
      </c>
      <c r="AE172" s="121" t="str">
        <f>IF(OR($E172="",$G172=""),"",IF(AND($E$3=6),'Marks Entry 6th'!T171,IF(AND($E$3=7),'Marks Entry 7th'!T171,"")))</f>
        <v/>
      </c>
      <c r="AF172" s="121" t="str">
        <f>IF(OR($E172="",$G172=""),"",IF(AND($E$3=6),'Marks Entry 6th'!U171,IF(AND($E$3=7),'Marks Entry 7th'!U171,"")))</f>
        <v/>
      </c>
      <c r="AG172" s="121" t="str">
        <f>IF(OR($E172="",$G172=""),"",IF(AND($E$3=6),'Marks Entry 6th'!V171,IF(AND($E$3=7),'Marks Entry 7th'!V171,"")))</f>
        <v/>
      </c>
      <c r="AH172" s="121" t="str">
        <f>IF(OR($E172="",$G172=""),"",IF(AND($E$3=6),'Marks Entry 6th'!W171,IF(AND($E$3=7),'Marks Entry 7th'!W171,"")))</f>
        <v/>
      </c>
      <c r="AI172" s="63" t="str">
        <f t="shared" si="197"/>
        <v/>
      </c>
      <c r="AJ172" s="121" t="str">
        <f>IF(OR($E172="",$G172=""),"",IF(AND($E$3=6),'Marks Entry 6th'!X171,IF(AND($E$3=7),'Marks Entry 7th'!X171,"")))</f>
        <v/>
      </c>
      <c r="AK172" s="121" t="str">
        <f>IF(OR($E172="",$G172=""),"",IF(AND($E$3=6),'Marks Entry 6th'!Y171,IF(AND($E$3=7),'Marks Entry 7th'!Y171,"")))</f>
        <v/>
      </c>
      <c r="AL172" s="66" t="str">
        <f t="shared" si="198"/>
        <v/>
      </c>
      <c r="AM172" s="63">
        <f t="shared" si="199"/>
        <v>0</v>
      </c>
      <c r="AN172" s="68" t="str">
        <f>IF(OR($E172="",$G172=""),"",IF(AND($E$3=6),'Marks Entry 6th'!Z171,IF(AND($E$3=7),'Marks Entry 7th'!Z171,"")))</f>
        <v/>
      </c>
      <c r="AO172" s="68" t="str">
        <f>IF(OR($E172="",$G172=""),"",IF(AND($E$3=6),'Marks Entry 6th'!AA171,IF(AND($E$3=7),'Marks Entry 7th'!AA171,"")))</f>
        <v/>
      </c>
      <c r="AP172" s="66" t="str">
        <f t="shared" si="200"/>
        <v/>
      </c>
      <c r="AQ172" s="63" t="str">
        <f t="shared" si="201"/>
        <v/>
      </c>
      <c r="AR172" s="109">
        <f t="shared" si="202"/>
        <v>0</v>
      </c>
      <c r="AS172" s="109" t="str">
        <f t="shared" si="203"/>
        <v/>
      </c>
      <c r="AT172" s="109" t="str">
        <f t="shared" si="204"/>
        <v/>
      </c>
      <c r="AU172" s="109" t="str">
        <f t="shared" si="205"/>
        <v/>
      </c>
      <c r="AV172" s="109" t="str">
        <f t="shared" si="206"/>
        <v/>
      </c>
      <c r="AW172" s="111" t="str">
        <f t="shared" si="207"/>
        <v/>
      </c>
      <c r="AX172" s="314" t="str">
        <f>IF(OR($E172="",$G172=""),"",IF(AND($E$3=6),'Marks Entry 6th'!AB171,IF(AND($E$3=7),'Marks Entry 7th'!AB171,"")))</f>
        <v/>
      </c>
      <c r="AY172" s="121" t="str">
        <f>IF(OR($E172="",$G172=""),"",IF(AND($E$3=6),'Marks Entry 6th'!AC171,IF(AND($E$3=7),'Marks Entry 7th'!AC171,"")))</f>
        <v/>
      </c>
      <c r="AZ172" s="121" t="str">
        <f>IF(OR($E172="",$G172=""),"",IF(AND($E$3=6),'Marks Entry 6th'!AD171,IF(AND($E$3=7),'Marks Entry 7th'!AD171,"")))</f>
        <v/>
      </c>
      <c r="BA172" s="121" t="str">
        <f>IF(OR($E172="",$G172=""),"",IF(AND($E$3=6),'Marks Entry 6th'!AE171,IF(AND($E$3=7),'Marks Entry 7th'!AE171,"")))</f>
        <v/>
      </c>
      <c r="BB172" s="121" t="str">
        <f>IF(OR($E172="",$G172=""),"",IF(AND($E$3=6),'Marks Entry 6th'!AF171,IF(AND($E$3=7),'Marks Entry 7th'!AF171,"")))</f>
        <v/>
      </c>
      <c r="BC172" s="63" t="str">
        <f t="shared" si="208"/>
        <v/>
      </c>
      <c r="BD172" s="121" t="str">
        <f>IF(OR($E172="",$G172=""),"",IF(AND($E$3=6),'Marks Entry 6th'!AG171,IF(AND($E$3=7),'Marks Entry 7th'!AG171,"")))</f>
        <v/>
      </c>
      <c r="BE172" s="121" t="str">
        <f>IF(OR($E172="",$G172=""),"",IF(AND($E$3=6),'Marks Entry 6th'!AH171,IF(AND($E$3=7),'Marks Entry 7th'!AH171,"")))</f>
        <v/>
      </c>
      <c r="BF172" s="66" t="str">
        <f t="shared" si="209"/>
        <v/>
      </c>
      <c r="BG172" s="63">
        <f t="shared" si="210"/>
        <v>0</v>
      </c>
      <c r="BH172" s="68" t="str">
        <f>IF(OR($E172="",$G172=""),"",IF(AND($E$3=6),'Marks Entry 6th'!AI171,IF(AND($E$3=7),'Marks Entry 7th'!AI171,"")))</f>
        <v/>
      </c>
      <c r="BI172" s="68" t="str">
        <f>IF(OR($E172="",$G172=""),"",IF(AND($E$3=6),'Marks Entry 6th'!AJ171,IF(AND($E$3=7),'Marks Entry 7th'!AJ171,"")))</f>
        <v/>
      </c>
      <c r="BJ172" s="66" t="str">
        <f t="shared" si="211"/>
        <v/>
      </c>
      <c r="BK172" s="63" t="str">
        <f t="shared" si="212"/>
        <v/>
      </c>
      <c r="BL172" s="109">
        <f t="shared" si="213"/>
        <v>0</v>
      </c>
      <c r="BM172" s="109" t="str">
        <f t="shared" si="214"/>
        <v/>
      </c>
      <c r="BN172" s="109" t="str">
        <f t="shared" si="215"/>
        <v/>
      </c>
      <c r="BO172" s="109" t="str">
        <f t="shared" si="216"/>
        <v/>
      </c>
      <c r="BP172" s="109" t="str">
        <f t="shared" si="217"/>
        <v/>
      </c>
      <c r="BQ172" s="111" t="str">
        <f t="shared" si="218"/>
        <v/>
      </c>
      <c r="BR172" s="121" t="str">
        <f>IF(OR($E172="",$G172=""),"",IF(AND($E$3=6),'Marks Entry 6th'!AK171,IF(AND($E$3=7),'Marks Entry 7th'!AK171,"")))</f>
        <v/>
      </c>
      <c r="BS172" s="121" t="str">
        <f>IF(OR($E172="",$G172=""),"",IF(AND($E$3=6),'Marks Entry 6th'!AL171,IF(AND($E$3=7),'Marks Entry 7th'!AL171,"")))</f>
        <v/>
      </c>
      <c r="BT172" s="121" t="str">
        <f>IF(OR($E172="",$G172=""),"",IF(AND($E$3=6),'Marks Entry 6th'!AM171,IF(AND($E$3=7),'Marks Entry 7th'!AM171,"")))</f>
        <v/>
      </c>
      <c r="BU172" s="121" t="str">
        <f>IF(OR($E172="",$G172=""),"",IF(AND($E$3=6),'Marks Entry 6th'!AN171,IF(AND($E$3=7),'Marks Entry 7th'!AN171,"")))</f>
        <v/>
      </c>
      <c r="BV172" s="63" t="str">
        <f t="shared" si="219"/>
        <v/>
      </c>
      <c r="BW172" s="121" t="str">
        <f>IF(OR($E172="",$G172=""),"",IF(AND($E$3=6),'Marks Entry 6th'!AO171,IF(AND($E$3=7),'Marks Entry 7th'!AO171,"")))</f>
        <v/>
      </c>
      <c r="BX172" s="121" t="str">
        <f>IF(OR($E172="",$G172=""),"",IF(AND($E$3=6),'Marks Entry 6th'!AP171,IF(AND($E$3=7),'Marks Entry 7th'!AP171,"")))</f>
        <v/>
      </c>
      <c r="BY172" s="66" t="str">
        <f t="shared" si="220"/>
        <v/>
      </c>
      <c r="BZ172" s="63">
        <f t="shared" si="221"/>
        <v>0</v>
      </c>
      <c r="CA172" s="68" t="str">
        <f>IF(OR($E172="",$G172=""),"",IF(AND($E$3=6),'Marks Entry 6th'!AQ171,IF(AND($E$3=7),'Marks Entry 7th'!AQ171,"")))</f>
        <v/>
      </c>
      <c r="CB172" s="68" t="str">
        <f>IF(OR($E172="",$G172=""),"",IF(AND($E$3=6),'Marks Entry 6th'!AR171,IF(AND($E$3=7),'Marks Entry 7th'!AR171,"")))</f>
        <v/>
      </c>
      <c r="CC172" s="66" t="str">
        <f t="shared" si="222"/>
        <v/>
      </c>
      <c r="CD172" s="63" t="str">
        <f t="shared" si="223"/>
        <v/>
      </c>
      <c r="CE172" s="109">
        <f t="shared" si="224"/>
        <v>0</v>
      </c>
      <c r="CF172" s="109" t="str">
        <f t="shared" si="225"/>
        <v/>
      </c>
      <c r="CG172" s="109" t="str">
        <f t="shared" si="226"/>
        <v/>
      </c>
      <c r="CH172" s="109" t="str">
        <f t="shared" si="227"/>
        <v/>
      </c>
      <c r="CI172" s="109" t="str">
        <f t="shared" si="228"/>
        <v/>
      </c>
      <c r="CJ172" s="111" t="str">
        <f t="shared" si="229"/>
        <v/>
      </c>
      <c r="CK172" s="121" t="str">
        <f>IF(OR($E172="",$G172=""),"",IF(AND($E$3=6),'Marks Entry 6th'!AS171,IF(AND($E$3=7),'Marks Entry 7th'!AS171,"")))</f>
        <v/>
      </c>
      <c r="CL172" s="121" t="str">
        <f>IF(OR($E172="",$G172=""),"",IF(AND($E$3=6),'Marks Entry 6th'!AT171,IF(AND($E$3=7),'Marks Entry 7th'!AT171,"")))</f>
        <v/>
      </c>
      <c r="CM172" s="121" t="str">
        <f>IF(OR($E172="",$G172=""),"",IF(AND($E$3=6),'Marks Entry 6th'!AU171,IF(AND($E$3=7),'Marks Entry 7th'!AU171,"")))</f>
        <v/>
      </c>
      <c r="CN172" s="121" t="str">
        <f>IF(OR($E172="",$G172=""),"",IF(AND($E$3=6),'Marks Entry 6th'!AV171,IF(AND($E$3=7),'Marks Entry 7th'!AV171,"")))</f>
        <v/>
      </c>
      <c r="CO172" s="63" t="str">
        <f t="shared" si="230"/>
        <v/>
      </c>
      <c r="CP172" s="121" t="str">
        <f>IF(OR($E172="",$G172=""),"",IF(AND($E$3=6),'Marks Entry 6th'!AW171,IF(AND($E$3=7),'Marks Entry 7th'!AW171,"")))</f>
        <v/>
      </c>
      <c r="CQ172" s="121" t="str">
        <f>IF(OR($E172="",$G172=""),"",IF(AND($E$3=6),'Marks Entry 6th'!AX171,IF(AND($E$3=7),'Marks Entry 7th'!AX171,"")))</f>
        <v/>
      </c>
      <c r="CR172" s="66" t="str">
        <f t="shared" si="231"/>
        <v/>
      </c>
      <c r="CS172" s="63">
        <f t="shared" si="232"/>
        <v>0</v>
      </c>
      <c r="CT172" s="68" t="str">
        <f>IF(OR($E172="",$G172=""),"",IF(AND($E$3=6),'Marks Entry 6th'!AY171,IF(AND($E$3=7),'Marks Entry 7th'!AY171,"")))</f>
        <v/>
      </c>
      <c r="CU172" s="68" t="str">
        <f>IF(OR($E172="",$G172=""),"",IF(AND($E$3=6),'Marks Entry 6th'!AZ171,IF(AND($E$3=7),'Marks Entry 7th'!AZ171,"")))</f>
        <v/>
      </c>
      <c r="CV172" s="66" t="str">
        <f t="shared" si="233"/>
        <v/>
      </c>
      <c r="CW172" s="63" t="str">
        <f t="shared" si="234"/>
        <v/>
      </c>
      <c r="CX172" s="109">
        <f t="shared" si="235"/>
        <v>0</v>
      </c>
      <c r="CY172" s="109" t="str">
        <f t="shared" si="236"/>
        <v/>
      </c>
      <c r="CZ172" s="109" t="str">
        <f t="shared" si="237"/>
        <v/>
      </c>
      <c r="DA172" s="109" t="str">
        <f t="shared" si="238"/>
        <v/>
      </c>
      <c r="DB172" s="109" t="str">
        <f t="shared" si="239"/>
        <v/>
      </c>
      <c r="DC172" s="111" t="str">
        <f t="shared" si="240"/>
        <v/>
      </c>
      <c r="DD172" s="121" t="str">
        <f>IF(OR($E172="",$G172=""),"",IF(AND($E$3=6),'Marks Entry 6th'!BA171,IF(AND($E$3=7),'Marks Entry 7th'!BA171,"")))</f>
        <v/>
      </c>
      <c r="DE172" s="121" t="str">
        <f>IF(OR($E172="",$G172=""),"",IF(AND($E$3=6),'Marks Entry 6th'!BB171,IF(AND($E$3=7),'Marks Entry 7th'!BB171,"")))</f>
        <v/>
      </c>
      <c r="DF172" s="121" t="str">
        <f>IF(OR($E172="",$G172=""),"",IF(AND($E$3=6),'Marks Entry 6th'!BC171,IF(AND($E$3=7),'Marks Entry 7th'!BC171,"")))</f>
        <v/>
      </c>
      <c r="DG172" s="121" t="str">
        <f>IF(OR($E172="",$G172=""),"",IF(AND($E$3=6),'Marks Entry 6th'!BD171,IF(AND($E$3=7),'Marks Entry 7th'!BD171,"")))</f>
        <v/>
      </c>
      <c r="DH172" s="63" t="str">
        <f t="shared" si="241"/>
        <v/>
      </c>
      <c r="DI172" s="121" t="str">
        <f>IF(OR($E172="",$G172=""),"",IF(AND($E$3=6),'Marks Entry 6th'!BE171,IF(AND($E$3=7),'Marks Entry 7th'!BE171,"")))</f>
        <v/>
      </c>
      <c r="DJ172" s="121" t="str">
        <f>IF(OR($E172="",$G172=""),"",IF(AND($E$3=6),'Marks Entry 6th'!BF171,IF(AND($E$3=7),'Marks Entry 7th'!BF171,"")))</f>
        <v/>
      </c>
      <c r="DK172" s="66" t="str">
        <f t="shared" si="242"/>
        <v/>
      </c>
      <c r="DL172" s="63">
        <f t="shared" si="243"/>
        <v>0</v>
      </c>
      <c r="DM172" s="68" t="str">
        <f>IF(OR($E172="",$G172=""),"",IF(AND($E$3=6),'Marks Entry 6th'!BG171,IF(AND($E$3=7),'Marks Entry 7th'!BG171,"")))</f>
        <v/>
      </c>
      <c r="DN172" s="68" t="str">
        <f>IF(OR($E172="",$G172=""),"",IF(AND($E$3=6),'Marks Entry 6th'!BH171,IF(AND($E$3=7),'Marks Entry 7th'!BH171,"")))</f>
        <v/>
      </c>
      <c r="DO172" s="66" t="str">
        <f t="shared" si="244"/>
        <v/>
      </c>
      <c r="DP172" s="63" t="str">
        <f t="shared" si="245"/>
        <v/>
      </c>
      <c r="DQ172" s="109">
        <f t="shared" si="246"/>
        <v>0</v>
      </c>
      <c r="DR172" s="109" t="str">
        <f t="shared" si="247"/>
        <v/>
      </c>
      <c r="DS172" s="109" t="str">
        <f t="shared" si="248"/>
        <v/>
      </c>
      <c r="DT172" s="109" t="str">
        <f t="shared" si="249"/>
        <v/>
      </c>
      <c r="DU172" s="109" t="str">
        <f t="shared" si="250"/>
        <v/>
      </c>
      <c r="DV172" s="111" t="str">
        <f t="shared" si="251"/>
        <v/>
      </c>
      <c r="DW172" s="53" t="str">
        <f>IF(OR($E172="",$G172=""),"",IF(AND($E$3=6),'Marks Entry 6th'!BI171,IF(AND($E$3=7),'Marks Entry 7th'!BI171,"")))</f>
        <v/>
      </c>
      <c r="DX172" s="53" t="str">
        <f>IF(OR($E172="",$G172=""),"",IF(AND($E$3=6),'Marks Entry 6th'!BJ171,IF(AND($E$3=7),'Marks Entry 7th'!BJ171,"")))</f>
        <v/>
      </c>
      <c r="DY172" s="53" t="str">
        <f>IF(OR($E172="",$G172=""),"",IF(AND($E$3=6),'Marks Entry 6th'!BK171,IF(AND($E$3=7),'Marks Entry 7th'!BK171,"")))</f>
        <v/>
      </c>
      <c r="DZ172" s="53" t="str">
        <f>IF(OR($E172="",$G172=""),"",IF(AND($E$3=6),'Marks Entry 6th'!BL171,IF(AND($E$3=7),'Marks Entry 7th'!BL171,"")))</f>
        <v/>
      </c>
      <c r="EA172" s="53" t="str">
        <f>IF(OR($E172="",$G172=""),"",IF(AND($E$3=6),'Marks Entry 6th'!BM171,IF(AND($E$3=7),'Marks Entry 7th'!BM171,"")))</f>
        <v/>
      </c>
      <c r="EB172" s="122" t="str">
        <f t="shared" si="252"/>
        <v/>
      </c>
      <c r="EC172" s="123">
        <f t="shared" si="253"/>
        <v>0</v>
      </c>
      <c r="ED172" s="123" t="str">
        <f t="shared" si="254"/>
        <v/>
      </c>
      <c r="EE172" s="123" t="str">
        <f t="shared" si="255"/>
        <v/>
      </c>
      <c r="EF172" s="110" t="str">
        <f t="shared" si="256"/>
        <v/>
      </c>
      <c r="EG172" s="53" t="str">
        <f>IF(OR($E172="",$G172=""),"",IF(AND($E$3=6),'Marks Entry 6th'!BN171,IF(AND($E$3=7),'Marks Entry 7th'!BN171,"")))</f>
        <v/>
      </c>
      <c r="EH172" s="53" t="str">
        <f>IF(OR($E172="",$G172=""),"",IF(AND($E$3=6),'Marks Entry 6th'!BO171,IF(AND($E$3=7),'Marks Entry 7th'!BO171,"")))</f>
        <v/>
      </c>
      <c r="EI172" s="53" t="str">
        <f>IF(OR($E172="",$G172=""),"",IF(AND($E$3=6),'Marks Entry 6th'!BP171,IF(AND($E$3=7),'Marks Entry 7th'!BP171,"")))</f>
        <v/>
      </c>
      <c r="EJ172" s="53" t="str">
        <f>IF(OR($E172="",$G172=""),"",IF(AND($E$3=6),'Marks Entry 6th'!BQ171,IF(AND($E$3=7),'Marks Entry 7th'!BQ171,"")))</f>
        <v/>
      </c>
      <c r="EK172" s="53" t="str">
        <f>IF(OR($E172="",$G172=""),"",IF(AND($E$3=6),'Marks Entry 6th'!BR171,IF(AND($E$3=7),'Marks Entry 7th'!BR171,"")))</f>
        <v/>
      </c>
      <c r="EL172" s="122" t="str">
        <f t="shared" si="257"/>
        <v/>
      </c>
      <c r="EM172" s="123">
        <f t="shared" si="258"/>
        <v>0</v>
      </c>
      <c r="EN172" s="123" t="str">
        <f t="shared" si="259"/>
        <v/>
      </c>
      <c r="EO172" s="123" t="str">
        <f t="shared" si="260"/>
        <v/>
      </c>
      <c r="EP172" s="110" t="str">
        <f t="shared" si="261"/>
        <v/>
      </c>
      <c r="EQ172" s="53" t="str">
        <f>IF(OR($E172="",$G172=""),"",IF(AND($E$3=6),'Marks Entry 6th'!BS171,IF(AND($E$3=7),'Marks Entry 7th'!BS171,"")))</f>
        <v/>
      </c>
      <c r="ER172" s="53" t="str">
        <f>IF(OR($E172="",$G172=""),"",IF(AND($E$3=6),'Marks Entry 6th'!BT171,IF(AND($E$3=7),'Marks Entry 7th'!BT171,"")))</f>
        <v/>
      </c>
      <c r="ES172" s="53" t="str">
        <f>IF(OR($E172="",$G172=""),"",IF(AND($E$3=6),'Marks Entry 6th'!BU171,IF(AND($E$3=7),'Marks Entry 7th'!BU171,"")))</f>
        <v/>
      </c>
      <c r="ET172" s="53" t="str">
        <f>IF(OR($E172="",$G172=""),"",IF(AND($E$3=6),'Marks Entry 6th'!BV171,IF(AND($E$3=7),'Marks Entry 7th'!BV171,"")))</f>
        <v/>
      </c>
      <c r="EU172" s="53" t="str">
        <f>IF(OR($E172="",$G172=""),"",IF(AND($E$3=6),'Marks Entry 6th'!BW171,IF(AND($E$3=7),'Marks Entry 7th'!BW171,"")))</f>
        <v/>
      </c>
      <c r="EV172" s="122" t="str">
        <f t="shared" si="262"/>
        <v/>
      </c>
      <c r="EW172" s="123">
        <f t="shared" si="263"/>
        <v>0</v>
      </c>
      <c r="EX172" s="123" t="str">
        <f t="shared" si="264"/>
        <v/>
      </c>
      <c r="EY172" s="123" t="str">
        <f t="shared" si="265"/>
        <v/>
      </c>
      <c r="EZ172" s="110" t="str">
        <f t="shared" si="266"/>
        <v/>
      </c>
      <c r="FA172" s="373" t="str">
        <f>IF(OR($E172="",$G172=""),"",IF(AND('Marks Entry 6th'!BX171="",'Marks Entry 7th'!BX171=""),"",IF(AND($E$3=6),'Marks Entry 6th'!BX171,IF(AND($E$3=7),'Marks Entry 7th'!BX171,""))))</f>
        <v/>
      </c>
      <c r="FB172" s="373" t="str">
        <f>IF(OR($E172="",$G172=""),"",IF(AND('Marks Entry 6th'!BY171="",'Marks Entry 7th'!BY171=""),"",IF(AND($E$3=6),'Marks Entry 6th'!BY171,IF(AND($E$3=7),'Marks Entry 7th'!BY171,""))))</f>
        <v/>
      </c>
      <c r="FC172" s="374" t="str">
        <f t="shared" si="267"/>
        <v/>
      </c>
      <c r="FD172" s="110" t="str">
        <f t="shared" si="268"/>
        <v/>
      </c>
      <c r="FE172" s="373" t="str">
        <f>IF(OR($E172="",$G172=""),"",IF(AND('Marks Entry 6th'!BZ171="",'Marks Entry 7th'!BZ171=""),"",IF(AND($E$3=6),'Marks Entry 6th'!BZ171,IF(AND($E$3=7),'Marks Entry 7th'!BZ171,""))))</f>
        <v/>
      </c>
      <c r="FF172" s="373" t="str">
        <f>IF(OR($E172="",$G172=""),"",IF(AND('Marks Entry 6th'!CA171="",'Marks Entry 7th'!CA171=""),"",IF(AND($E$3=6),'Marks Entry 6th'!CA171,IF(AND($E$3=7),'Marks Entry 7th'!CA171,""))))</f>
        <v/>
      </c>
      <c r="FG172" s="374" t="str">
        <f t="shared" si="269"/>
        <v/>
      </c>
      <c r="FH172" s="110" t="str">
        <f t="shared" si="270"/>
        <v/>
      </c>
      <c r="FI172" s="79" t="str">
        <f t="shared" si="271"/>
        <v/>
      </c>
      <c r="FJ172" s="335" t="str">
        <f t="shared" si="272"/>
        <v/>
      </c>
      <c r="FK172" s="85" t="str">
        <f t="shared" si="273"/>
        <v/>
      </c>
      <c r="FL172" s="226" t="str">
        <f t="shared" si="274"/>
        <v/>
      </c>
      <c r="FM172" s="86" t="str">
        <f t="shared" si="275"/>
        <v/>
      </c>
      <c r="FN172" s="334" t="str">
        <f>IFERROR(IF(B172="NSO","NSO",IF(OR(D172="",G172="",F172=""),"",IF(AND(FJ172&gt;=36,'Master sheet'!$D$11="Hindi"),"कक्षा क्रमोन्नत",IF(AND(FJ172&gt;=36,'Master sheet'!$D$11="English"),"Promoted",IF(AND(FJ172&lt;36,'Master sheet'!$D$11="Hindi"),"पुनः परीक्षा","Re-Exam"))))),"")</f>
        <v/>
      </c>
      <c r="FO172" s="54" t="str">
        <f>IF(OR($E172="",$G172=""),"",IF(AND($E$3=6,'Marks Entry 6th'!CB171=""),"",IF(AND($E$3=7,'Marks Entry 7th'!CB171=""),"",IF(AND($E$3=6),'Marks Entry 6th'!CB171,IF(AND($E$3=7),'Marks Entry 7th'!CB171,"")))))</f>
        <v/>
      </c>
      <c r="FP172" s="54" t="str">
        <f>IF(OR($E172="",$G172=""),"",IF(AND($E$3=6,'Marks Entry 6th'!CC171=""),"",IF(AND($E$3=7,'Marks Entry 7th'!CC171=""),"",IF(AND($E$3=6),'Marks Entry 6th'!CC171,IF(AND($E$3=7),'Marks Entry 7th'!CC171,"")))))</f>
        <v/>
      </c>
      <c r="FQ172" s="55"/>
      <c r="FY172" s="57">
        <f>IF(AND($E$3=6),'Marks Entry 6th'!I171,IF(AND($E$3=7),'Marks Entry 7th'!I171,""))</f>
        <v>0</v>
      </c>
      <c r="FZ172" s="57">
        <f t="shared" si="276"/>
        <v>0</v>
      </c>
    </row>
    <row r="173" spans="1:182" ht="18.95" customHeight="1">
      <c r="A173" s="69">
        <v>166</v>
      </c>
      <c r="B173" s="69" t="str">
        <f>IF(OR(FY173=0,FY173=""),"",IF(AND($E$3=6),'Marks Entry 6th'!I172,IF(AND($E$3=7),'Marks Entry 7th'!I172,"")))</f>
        <v/>
      </c>
      <c r="C173" s="70" t="str">
        <f>IF(OR(B173=0,B173=""),"",IF(AND($E$3=6,'Marks Entry 6th'!B172=""),"",IF(AND($E$3=7,'Marks Entry 7th'!B172=""),"",IF(AND($E$3=6,'Marks Entry 6th'!B172),'Marks Entry 6th'!B172,IF(AND($E$3=7),'Marks Entry 7th'!B172,"")))))</f>
        <v/>
      </c>
      <c r="D173" s="70" t="str">
        <f>IF(OR(B173=0,B173=""),"",IF(AND($E$3=6,'Marks Entry 6th'!C172=""),"",IF(AND($E$3=7,'Marks Entry 7th'!C172=""),"",IF(AND($E$3=6),'Marks Entry 6th'!C172,IF(AND($E$3=7),'Marks Entry 7th'!C172,"")))))</f>
        <v/>
      </c>
      <c r="E173" s="307" t="str">
        <f>IF(OR(B173=0,B173=""),"",IF(AND($E$3=6,'Marks Entry 6th'!E172=""),"",IF(AND($E$3=7,'Marks Entry 7th'!E172=""),"",IF(AND($E$3=6),'Marks Entry 6th'!E172,IF(AND($E$3=7),'Marks Entry 7th'!E172,"")))))</f>
        <v/>
      </c>
      <c r="F173" s="70" t="str">
        <f>IF(OR(B173=0,B173=""),"",IF(AND($E$3=6,'Marks Entry 6th'!D172=""),"",IF(AND($E$3=7,'Marks Entry 7th'!D172=""),"",IF(AND($E$3=6),'Marks Entry 6th'!D172,IF(AND($E$3=7),'Marks Entry 7th'!D172,"")))))</f>
        <v/>
      </c>
      <c r="G173" s="306" t="str">
        <f>IF(OR(B173=0,B173=""),"",IF(AND($E$3=6,'Marks Entry 6th'!F172=""),"",IF(AND($E$3=7,'Marks Entry 7th'!F172=""),"",IF(AND($E$3=6),UPPER('Marks Entry 6th'!F172),IF(AND($E$3=7),UPPER('Marks Entry 7th'!F172),"")))))</f>
        <v/>
      </c>
      <c r="H173" s="306" t="str">
        <f>IF(OR(B173=0,B173=""),"",IF(AND($E$3=6,'Marks Entry 6th'!G172=""),"",IF(AND($E$3=7,'Marks Entry 7th'!G172=""),"",IF(AND($E$3=6),UPPER('Marks Entry 6th'!G172),IF(AND($E$3=7),UPPER('Marks Entry 7th'!G172),"")))))</f>
        <v/>
      </c>
      <c r="I173" s="306" t="str">
        <f>IF(OR(B173=0,B173=""),"",IF(AND($E$3=6,'Marks Entry 6th'!H172=""),"",IF(AND($E$3=7,'Marks Entry 7th'!H172=""),"",IF(AND($E$3=6),UPPER('Marks Entry 6th'!H172),IF(AND($E$3=7),UPPER('Marks Entry 7th'!H172),"")))))</f>
        <v/>
      </c>
      <c r="J173" s="65" t="str">
        <f>IF(OR(B173=0,B173=""),"",IF(AND($E$3=6,'Marks Entry 6th'!J172=""),"",IF(AND($E$3=7,'Marks Entry 7th'!J172=""),"",IF(AND($E$3=6),'Marks Entry 6th'!J172,IF(AND($E$3=7),'Marks Entry 7th'!J172,"")))))</f>
        <v/>
      </c>
      <c r="K173" s="65" t="str">
        <f>IF(OR(B173=0,B173=""),"",IF(AND($E$3=6,'Marks Entry 6th'!K172=""),"",IF(AND($E$3=7,'Marks Entry 7th'!K172=""),"",IF(AND($E$3=6),'Marks Entry 6th'!K172,IF(AND($E$3=7),'Marks Entry 7th'!K172,"")))))</f>
        <v/>
      </c>
      <c r="L173" s="121" t="str">
        <f>IF(OR($E173="",$G173=""),"",IF(AND($E$3=6),'Marks Entry 6th'!L172,IF(AND($E$3=7),'Marks Entry 7th'!L172,"")))</f>
        <v/>
      </c>
      <c r="M173" s="121" t="str">
        <f>IF(OR($E173="",$G173=""),"",IF(AND($E$3=6),'Marks Entry 6th'!M172,IF(AND($E$3=7),'Marks Entry 7th'!M172,"")))</f>
        <v/>
      </c>
      <c r="N173" s="121" t="str">
        <f>IF(OR($E173="",$G173=""),"",IF(AND($E$3=6),'Marks Entry 6th'!N172,IF(AND($E$3=7),'Marks Entry 7th'!N172,"")))</f>
        <v/>
      </c>
      <c r="O173" s="121" t="str">
        <f>IF(OR($E173="",$G173=""),"",IF(AND($E$3=6),'Marks Entry 6th'!O172,IF(AND($E$3=7),'Marks Entry 7th'!O172,"")))</f>
        <v/>
      </c>
      <c r="P173" s="63" t="str">
        <f t="shared" si="186"/>
        <v/>
      </c>
      <c r="Q173" s="121" t="str">
        <f>IF(OR($E173="",$G173=""),"",IF(AND($E$3=6),'Marks Entry 6th'!P172,IF(AND($E$3=7),'Marks Entry 7th'!P172,"")))</f>
        <v/>
      </c>
      <c r="R173" s="121" t="str">
        <f>IF(OR($E173="",$G173=""),"",IF(AND($E$3=6),'Marks Entry 6th'!Q172,IF(AND($E$3=7),'Marks Entry 7th'!Q172,"")))</f>
        <v/>
      </c>
      <c r="S173" s="66" t="str">
        <f t="shared" si="187"/>
        <v/>
      </c>
      <c r="T173" s="63">
        <f t="shared" si="188"/>
        <v>0</v>
      </c>
      <c r="U173" s="68" t="str">
        <f>IF(OR($E173="",$G173=""),"",IF(AND($E$3=6),'Marks Entry 6th'!R172,IF(AND($E$3=7),'Marks Entry 7th'!R172,"")))</f>
        <v/>
      </c>
      <c r="V173" s="68" t="str">
        <f>IF(OR($E173="",$G173=""),"",IF(AND($E$3=6),'Marks Entry 6th'!S172,IF(AND($E$3=7),'Marks Entry 7th'!S172,"")))</f>
        <v/>
      </c>
      <c r="W173" s="67" t="str">
        <f t="shared" si="189"/>
        <v/>
      </c>
      <c r="X173" s="63" t="str">
        <f t="shared" si="190"/>
        <v/>
      </c>
      <c r="Y173" s="109">
        <f t="shared" si="191"/>
        <v>0</v>
      </c>
      <c r="Z173" s="109" t="str">
        <f t="shared" si="192"/>
        <v/>
      </c>
      <c r="AA173" s="109" t="str">
        <f t="shared" si="193"/>
        <v/>
      </c>
      <c r="AB173" s="109" t="str">
        <f t="shared" si="194"/>
        <v/>
      </c>
      <c r="AC173" s="109" t="str">
        <f t="shared" si="195"/>
        <v/>
      </c>
      <c r="AD173" s="111" t="str">
        <f t="shared" si="196"/>
        <v/>
      </c>
      <c r="AE173" s="121" t="str">
        <f>IF(OR($E173="",$G173=""),"",IF(AND($E$3=6),'Marks Entry 6th'!T172,IF(AND($E$3=7),'Marks Entry 7th'!T172,"")))</f>
        <v/>
      </c>
      <c r="AF173" s="121" t="str">
        <f>IF(OR($E173="",$G173=""),"",IF(AND($E$3=6),'Marks Entry 6th'!U172,IF(AND($E$3=7),'Marks Entry 7th'!U172,"")))</f>
        <v/>
      </c>
      <c r="AG173" s="121" t="str">
        <f>IF(OR($E173="",$G173=""),"",IF(AND($E$3=6),'Marks Entry 6th'!V172,IF(AND($E$3=7),'Marks Entry 7th'!V172,"")))</f>
        <v/>
      </c>
      <c r="AH173" s="121" t="str">
        <f>IF(OR($E173="",$G173=""),"",IF(AND($E$3=6),'Marks Entry 6th'!W172,IF(AND($E$3=7),'Marks Entry 7th'!W172,"")))</f>
        <v/>
      </c>
      <c r="AI173" s="63" t="str">
        <f t="shared" si="197"/>
        <v/>
      </c>
      <c r="AJ173" s="121" t="str">
        <f>IF(OR($E173="",$G173=""),"",IF(AND($E$3=6),'Marks Entry 6th'!X172,IF(AND($E$3=7),'Marks Entry 7th'!X172,"")))</f>
        <v/>
      </c>
      <c r="AK173" s="121" t="str">
        <f>IF(OR($E173="",$G173=""),"",IF(AND($E$3=6),'Marks Entry 6th'!Y172,IF(AND($E$3=7),'Marks Entry 7th'!Y172,"")))</f>
        <v/>
      </c>
      <c r="AL173" s="66" t="str">
        <f t="shared" si="198"/>
        <v/>
      </c>
      <c r="AM173" s="63">
        <f t="shared" si="199"/>
        <v>0</v>
      </c>
      <c r="AN173" s="68" t="str">
        <f>IF(OR($E173="",$G173=""),"",IF(AND($E$3=6),'Marks Entry 6th'!Z172,IF(AND($E$3=7),'Marks Entry 7th'!Z172,"")))</f>
        <v/>
      </c>
      <c r="AO173" s="68" t="str">
        <f>IF(OR($E173="",$G173=""),"",IF(AND($E$3=6),'Marks Entry 6th'!AA172,IF(AND($E$3=7),'Marks Entry 7th'!AA172,"")))</f>
        <v/>
      </c>
      <c r="AP173" s="66" t="str">
        <f t="shared" si="200"/>
        <v/>
      </c>
      <c r="AQ173" s="63" t="str">
        <f t="shared" si="201"/>
        <v/>
      </c>
      <c r="AR173" s="109">
        <f t="shared" si="202"/>
        <v>0</v>
      </c>
      <c r="AS173" s="109" t="str">
        <f t="shared" si="203"/>
        <v/>
      </c>
      <c r="AT173" s="109" t="str">
        <f t="shared" si="204"/>
        <v/>
      </c>
      <c r="AU173" s="109" t="str">
        <f t="shared" si="205"/>
        <v/>
      </c>
      <c r="AV173" s="109" t="str">
        <f t="shared" si="206"/>
        <v/>
      </c>
      <c r="AW173" s="111" t="str">
        <f t="shared" si="207"/>
        <v/>
      </c>
      <c r="AX173" s="314" t="str">
        <f>IF(OR($E173="",$G173=""),"",IF(AND($E$3=6),'Marks Entry 6th'!AB172,IF(AND($E$3=7),'Marks Entry 7th'!AB172,"")))</f>
        <v/>
      </c>
      <c r="AY173" s="121" t="str">
        <f>IF(OR($E173="",$G173=""),"",IF(AND($E$3=6),'Marks Entry 6th'!AC172,IF(AND($E$3=7),'Marks Entry 7th'!AC172,"")))</f>
        <v/>
      </c>
      <c r="AZ173" s="121" t="str">
        <f>IF(OR($E173="",$G173=""),"",IF(AND($E$3=6),'Marks Entry 6th'!AD172,IF(AND($E$3=7),'Marks Entry 7th'!AD172,"")))</f>
        <v/>
      </c>
      <c r="BA173" s="121" t="str">
        <f>IF(OR($E173="",$G173=""),"",IF(AND($E$3=6),'Marks Entry 6th'!AE172,IF(AND($E$3=7),'Marks Entry 7th'!AE172,"")))</f>
        <v/>
      </c>
      <c r="BB173" s="121" t="str">
        <f>IF(OR($E173="",$G173=""),"",IF(AND($E$3=6),'Marks Entry 6th'!AF172,IF(AND($E$3=7),'Marks Entry 7th'!AF172,"")))</f>
        <v/>
      </c>
      <c r="BC173" s="63" t="str">
        <f t="shared" si="208"/>
        <v/>
      </c>
      <c r="BD173" s="121" t="str">
        <f>IF(OR($E173="",$G173=""),"",IF(AND($E$3=6),'Marks Entry 6th'!AG172,IF(AND($E$3=7),'Marks Entry 7th'!AG172,"")))</f>
        <v/>
      </c>
      <c r="BE173" s="121" t="str">
        <f>IF(OR($E173="",$G173=""),"",IF(AND($E$3=6),'Marks Entry 6th'!AH172,IF(AND($E$3=7),'Marks Entry 7th'!AH172,"")))</f>
        <v/>
      </c>
      <c r="BF173" s="66" t="str">
        <f t="shared" si="209"/>
        <v/>
      </c>
      <c r="BG173" s="63">
        <f t="shared" si="210"/>
        <v>0</v>
      </c>
      <c r="BH173" s="68" t="str">
        <f>IF(OR($E173="",$G173=""),"",IF(AND($E$3=6),'Marks Entry 6th'!AI172,IF(AND($E$3=7),'Marks Entry 7th'!AI172,"")))</f>
        <v/>
      </c>
      <c r="BI173" s="68" t="str">
        <f>IF(OR($E173="",$G173=""),"",IF(AND($E$3=6),'Marks Entry 6th'!AJ172,IF(AND($E$3=7),'Marks Entry 7th'!AJ172,"")))</f>
        <v/>
      </c>
      <c r="BJ173" s="66" t="str">
        <f t="shared" si="211"/>
        <v/>
      </c>
      <c r="BK173" s="63" t="str">
        <f t="shared" si="212"/>
        <v/>
      </c>
      <c r="BL173" s="109">
        <f t="shared" si="213"/>
        <v>0</v>
      </c>
      <c r="BM173" s="109" t="str">
        <f t="shared" si="214"/>
        <v/>
      </c>
      <c r="BN173" s="109" t="str">
        <f t="shared" si="215"/>
        <v/>
      </c>
      <c r="BO173" s="109" t="str">
        <f t="shared" si="216"/>
        <v/>
      </c>
      <c r="BP173" s="109" t="str">
        <f t="shared" si="217"/>
        <v/>
      </c>
      <c r="BQ173" s="111" t="str">
        <f t="shared" si="218"/>
        <v/>
      </c>
      <c r="BR173" s="121" t="str">
        <f>IF(OR($E173="",$G173=""),"",IF(AND($E$3=6),'Marks Entry 6th'!AK172,IF(AND($E$3=7),'Marks Entry 7th'!AK172,"")))</f>
        <v/>
      </c>
      <c r="BS173" s="121" t="str">
        <f>IF(OR($E173="",$G173=""),"",IF(AND($E$3=6),'Marks Entry 6th'!AL172,IF(AND($E$3=7),'Marks Entry 7th'!AL172,"")))</f>
        <v/>
      </c>
      <c r="BT173" s="121" t="str">
        <f>IF(OR($E173="",$G173=""),"",IF(AND($E$3=6),'Marks Entry 6th'!AM172,IF(AND($E$3=7),'Marks Entry 7th'!AM172,"")))</f>
        <v/>
      </c>
      <c r="BU173" s="121" t="str">
        <f>IF(OR($E173="",$G173=""),"",IF(AND($E$3=6),'Marks Entry 6th'!AN172,IF(AND($E$3=7),'Marks Entry 7th'!AN172,"")))</f>
        <v/>
      </c>
      <c r="BV173" s="63" t="str">
        <f t="shared" si="219"/>
        <v/>
      </c>
      <c r="BW173" s="121" t="str">
        <f>IF(OR($E173="",$G173=""),"",IF(AND($E$3=6),'Marks Entry 6th'!AO172,IF(AND($E$3=7),'Marks Entry 7th'!AO172,"")))</f>
        <v/>
      </c>
      <c r="BX173" s="121" t="str">
        <f>IF(OR($E173="",$G173=""),"",IF(AND($E$3=6),'Marks Entry 6th'!AP172,IF(AND($E$3=7),'Marks Entry 7th'!AP172,"")))</f>
        <v/>
      </c>
      <c r="BY173" s="66" t="str">
        <f t="shared" si="220"/>
        <v/>
      </c>
      <c r="BZ173" s="63">
        <f t="shared" si="221"/>
        <v>0</v>
      </c>
      <c r="CA173" s="68" t="str">
        <f>IF(OR($E173="",$G173=""),"",IF(AND($E$3=6),'Marks Entry 6th'!AQ172,IF(AND($E$3=7),'Marks Entry 7th'!AQ172,"")))</f>
        <v/>
      </c>
      <c r="CB173" s="68" t="str">
        <f>IF(OR($E173="",$G173=""),"",IF(AND($E$3=6),'Marks Entry 6th'!AR172,IF(AND($E$3=7),'Marks Entry 7th'!AR172,"")))</f>
        <v/>
      </c>
      <c r="CC173" s="66" t="str">
        <f t="shared" si="222"/>
        <v/>
      </c>
      <c r="CD173" s="63" t="str">
        <f t="shared" si="223"/>
        <v/>
      </c>
      <c r="CE173" s="109">
        <f t="shared" si="224"/>
        <v>0</v>
      </c>
      <c r="CF173" s="109" t="str">
        <f t="shared" si="225"/>
        <v/>
      </c>
      <c r="CG173" s="109" t="str">
        <f t="shared" si="226"/>
        <v/>
      </c>
      <c r="CH173" s="109" t="str">
        <f t="shared" si="227"/>
        <v/>
      </c>
      <c r="CI173" s="109" t="str">
        <f t="shared" si="228"/>
        <v/>
      </c>
      <c r="CJ173" s="111" t="str">
        <f t="shared" si="229"/>
        <v/>
      </c>
      <c r="CK173" s="121" t="str">
        <f>IF(OR($E173="",$G173=""),"",IF(AND($E$3=6),'Marks Entry 6th'!AS172,IF(AND($E$3=7),'Marks Entry 7th'!AS172,"")))</f>
        <v/>
      </c>
      <c r="CL173" s="121" t="str">
        <f>IF(OR($E173="",$G173=""),"",IF(AND($E$3=6),'Marks Entry 6th'!AT172,IF(AND($E$3=7),'Marks Entry 7th'!AT172,"")))</f>
        <v/>
      </c>
      <c r="CM173" s="121" t="str">
        <f>IF(OR($E173="",$G173=""),"",IF(AND($E$3=6),'Marks Entry 6th'!AU172,IF(AND($E$3=7),'Marks Entry 7th'!AU172,"")))</f>
        <v/>
      </c>
      <c r="CN173" s="121" t="str">
        <f>IF(OR($E173="",$G173=""),"",IF(AND($E$3=6),'Marks Entry 6th'!AV172,IF(AND($E$3=7),'Marks Entry 7th'!AV172,"")))</f>
        <v/>
      </c>
      <c r="CO173" s="63" t="str">
        <f t="shared" si="230"/>
        <v/>
      </c>
      <c r="CP173" s="121" t="str">
        <f>IF(OR($E173="",$G173=""),"",IF(AND($E$3=6),'Marks Entry 6th'!AW172,IF(AND($E$3=7),'Marks Entry 7th'!AW172,"")))</f>
        <v/>
      </c>
      <c r="CQ173" s="121" t="str">
        <f>IF(OR($E173="",$G173=""),"",IF(AND($E$3=6),'Marks Entry 6th'!AX172,IF(AND($E$3=7),'Marks Entry 7th'!AX172,"")))</f>
        <v/>
      </c>
      <c r="CR173" s="66" t="str">
        <f t="shared" si="231"/>
        <v/>
      </c>
      <c r="CS173" s="63">
        <f t="shared" si="232"/>
        <v>0</v>
      </c>
      <c r="CT173" s="68" t="str">
        <f>IF(OR($E173="",$G173=""),"",IF(AND($E$3=6),'Marks Entry 6th'!AY172,IF(AND($E$3=7),'Marks Entry 7th'!AY172,"")))</f>
        <v/>
      </c>
      <c r="CU173" s="68" t="str">
        <f>IF(OR($E173="",$G173=""),"",IF(AND($E$3=6),'Marks Entry 6th'!AZ172,IF(AND($E$3=7),'Marks Entry 7th'!AZ172,"")))</f>
        <v/>
      </c>
      <c r="CV173" s="66" t="str">
        <f t="shared" si="233"/>
        <v/>
      </c>
      <c r="CW173" s="63" t="str">
        <f t="shared" si="234"/>
        <v/>
      </c>
      <c r="CX173" s="109">
        <f t="shared" si="235"/>
        <v>0</v>
      </c>
      <c r="CY173" s="109" t="str">
        <f t="shared" si="236"/>
        <v/>
      </c>
      <c r="CZ173" s="109" t="str">
        <f t="shared" si="237"/>
        <v/>
      </c>
      <c r="DA173" s="109" t="str">
        <f t="shared" si="238"/>
        <v/>
      </c>
      <c r="DB173" s="109" t="str">
        <f t="shared" si="239"/>
        <v/>
      </c>
      <c r="DC173" s="111" t="str">
        <f t="shared" si="240"/>
        <v/>
      </c>
      <c r="DD173" s="121" t="str">
        <f>IF(OR($E173="",$G173=""),"",IF(AND($E$3=6),'Marks Entry 6th'!BA172,IF(AND($E$3=7),'Marks Entry 7th'!BA172,"")))</f>
        <v/>
      </c>
      <c r="DE173" s="121" t="str">
        <f>IF(OR($E173="",$G173=""),"",IF(AND($E$3=6),'Marks Entry 6th'!BB172,IF(AND($E$3=7),'Marks Entry 7th'!BB172,"")))</f>
        <v/>
      </c>
      <c r="DF173" s="121" t="str">
        <f>IF(OR($E173="",$G173=""),"",IF(AND($E$3=6),'Marks Entry 6th'!BC172,IF(AND($E$3=7),'Marks Entry 7th'!BC172,"")))</f>
        <v/>
      </c>
      <c r="DG173" s="121" t="str">
        <f>IF(OR($E173="",$G173=""),"",IF(AND($E$3=6),'Marks Entry 6th'!BD172,IF(AND($E$3=7),'Marks Entry 7th'!BD172,"")))</f>
        <v/>
      </c>
      <c r="DH173" s="63" t="str">
        <f t="shared" si="241"/>
        <v/>
      </c>
      <c r="DI173" s="121" t="str">
        <f>IF(OR($E173="",$G173=""),"",IF(AND($E$3=6),'Marks Entry 6th'!BE172,IF(AND($E$3=7),'Marks Entry 7th'!BE172,"")))</f>
        <v/>
      </c>
      <c r="DJ173" s="121" t="str">
        <f>IF(OR($E173="",$G173=""),"",IF(AND($E$3=6),'Marks Entry 6th'!BF172,IF(AND($E$3=7),'Marks Entry 7th'!BF172,"")))</f>
        <v/>
      </c>
      <c r="DK173" s="66" t="str">
        <f t="shared" si="242"/>
        <v/>
      </c>
      <c r="DL173" s="63">
        <f t="shared" si="243"/>
        <v>0</v>
      </c>
      <c r="DM173" s="68" t="str">
        <f>IF(OR($E173="",$G173=""),"",IF(AND($E$3=6),'Marks Entry 6th'!BG172,IF(AND($E$3=7),'Marks Entry 7th'!BG172,"")))</f>
        <v/>
      </c>
      <c r="DN173" s="68" t="str">
        <f>IF(OR($E173="",$G173=""),"",IF(AND($E$3=6),'Marks Entry 6th'!BH172,IF(AND($E$3=7),'Marks Entry 7th'!BH172,"")))</f>
        <v/>
      </c>
      <c r="DO173" s="66" t="str">
        <f t="shared" si="244"/>
        <v/>
      </c>
      <c r="DP173" s="63" t="str">
        <f t="shared" si="245"/>
        <v/>
      </c>
      <c r="DQ173" s="109">
        <f t="shared" si="246"/>
        <v>0</v>
      </c>
      <c r="DR173" s="109" t="str">
        <f t="shared" si="247"/>
        <v/>
      </c>
      <c r="DS173" s="109" t="str">
        <f t="shared" si="248"/>
        <v/>
      </c>
      <c r="DT173" s="109" t="str">
        <f t="shared" si="249"/>
        <v/>
      </c>
      <c r="DU173" s="109" t="str">
        <f t="shared" si="250"/>
        <v/>
      </c>
      <c r="DV173" s="111" t="str">
        <f t="shared" si="251"/>
        <v/>
      </c>
      <c r="DW173" s="53" t="str">
        <f>IF(OR($E173="",$G173=""),"",IF(AND($E$3=6),'Marks Entry 6th'!BI172,IF(AND($E$3=7),'Marks Entry 7th'!BI172,"")))</f>
        <v/>
      </c>
      <c r="DX173" s="53" t="str">
        <f>IF(OR($E173="",$G173=""),"",IF(AND($E$3=6),'Marks Entry 6th'!BJ172,IF(AND($E$3=7),'Marks Entry 7th'!BJ172,"")))</f>
        <v/>
      </c>
      <c r="DY173" s="53" t="str">
        <f>IF(OR($E173="",$G173=""),"",IF(AND($E$3=6),'Marks Entry 6th'!BK172,IF(AND($E$3=7),'Marks Entry 7th'!BK172,"")))</f>
        <v/>
      </c>
      <c r="DZ173" s="53" t="str">
        <f>IF(OR($E173="",$G173=""),"",IF(AND($E$3=6),'Marks Entry 6th'!BL172,IF(AND($E$3=7),'Marks Entry 7th'!BL172,"")))</f>
        <v/>
      </c>
      <c r="EA173" s="53" t="str">
        <f>IF(OR($E173="",$G173=""),"",IF(AND($E$3=6),'Marks Entry 6th'!BM172,IF(AND($E$3=7),'Marks Entry 7th'!BM172,"")))</f>
        <v/>
      </c>
      <c r="EB173" s="122" t="str">
        <f t="shared" si="252"/>
        <v/>
      </c>
      <c r="EC173" s="123">
        <f t="shared" si="253"/>
        <v>0</v>
      </c>
      <c r="ED173" s="123" t="str">
        <f t="shared" si="254"/>
        <v/>
      </c>
      <c r="EE173" s="123" t="str">
        <f t="shared" si="255"/>
        <v/>
      </c>
      <c r="EF173" s="110" t="str">
        <f t="shared" si="256"/>
        <v/>
      </c>
      <c r="EG173" s="53" t="str">
        <f>IF(OR($E173="",$G173=""),"",IF(AND($E$3=6),'Marks Entry 6th'!BN172,IF(AND($E$3=7),'Marks Entry 7th'!BN172,"")))</f>
        <v/>
      </c>
      <c r="EH173" s="53" t="str">
        <f>IF(OR($E173="",$G173=""),"",IF(AND($E$3=6),'Marks Entry 6th'!BO172,IF(AND($E$3=7),'Marks Entry 7th'!BO172,"")))</f>
        <v/>
      </c>
      <c r="EI173" s="53" t="str">
        <f>IF(OR($E173="",$G173=""),"",IF(AND($E$3=6),'Marks Entry 6th'!BP172,IF(AND($E$3=7),'Marks Entry 7th'!BP172,"")))</f>
        <v/>
      </c>
      <c r="EJ173" s="53" t="str">
        <f>IF(OR($E173="",$G173=""),"",IF(AND($E$3=6),'Marks Entry 6th'!BQ172,IF(AND($E$3=7),'Marks Entry 7th'!BQ172,"")))</f>
        <v/>
      </c>
      <c r="EK173" s="53" t="str">
        <f>IF(OR($E173="",$G173=""),"",IF(AND($E$3=6),'Marks Entry 6th'!BR172,IF(AND($E$3=7),'Marks Entry 7th'!BR172,"")))</f>
        <v/>
      </c>
      <c r="EL173" s="122" t="str">
        <f t="shared" si="257"/>
        <v/>
      </c>
      <c r="EM173" s="123">
        <f t="shared" si="258"/>
        <v>0</v>
      </c>
      <c r="EN173" s="123" t="str">
        <f t="shared" si="259"/>
        <v/>
      </c>
      <c r="EO173" s="123" t="str">
        <f t="shared" si="260"/>
        <v/>
      </c>
      <c r="EP173" s="110" t="str">
        <f t="shared" si="261"/>
        <v/>
      </c>
      <c r="EQ173" s="53" t="str">
        <f>IF(OR($E173="",$G173=""),"",IF(AND($E$3=6),'Marks Entry 6th'!BS172,IF(AND($E$3=7),'Marks Entry 7th'!BS172,"")))</f>
        <v/>
      </c>
      <c r="ER173" s="53" t="str">
        <f>IF(OR($E173="",$G173=""),"",IF(AND($E$3=6),'Marks Entry 6th'!BT172,IF(AND($E$3=7),'Marks Entry 7th'!BT172,"")))</f>
        <v/>
      </c>
      <c r="ES173" s="53" t="str">
        <f>IF(OR($E173="",$G173=""),"",IF(AND($E$3=6),'Marks Entry 6th'!BU172,IF(AND($E$3=7),'Marks Entry 7th'!BU172,"")))</f>
        <v/>
      </c>
      <c r="ET173" s="53" t="str">
        <f>IF(OR($E173="",$G173=""),"",IF(AND($E$3=6),'Marks Entry 6th'!BV172,IF(AND($E$3=7),'Marks Entry 7th'!BV172,"")))</f>
        <v/>
      </c>
      <c r="EU173" s="53" t="str">
        <f>IF(OR($E173="",$G173=""),"",IF(AND($E$3=6),'Marks Entry 6th'!BW172,IF(AND($E$3=7),'Marks Entry 7th'!BW172,"")))</f>
        <v/>
      </c>
      <c r="EV173" s="122" t="str">
        <f t="shared" si="262"/>
        <v/>
      </c>
      <c r="EW173" s="123">
        <f t="shared" si="263"/>
        <v>0</v>
      </c>
      <c r="EX173" s="123" t="str">
        <f t="shared" si="264"/>
        <v/>
      </c>
      <c r="EY173" s="123" t="str">
        <f t="shared" si="265"/>
        <v/>
      </c>
      <c r="EZ173" s="110" t="str">
        <f t="shared" si="266"/>
        <v/>
      </c>
      <c r="FA173" s="373" t="str">
        <f>IF(OR($E173="",$G173=""),"",IF(AND('Marks Entry 6th'!BX172="",'Marks Entry 7th'!BX172=""),"",IF(AND($E$3=6),'Marks Entry 6th'!BX172,IF(AND($E$3=7),'Marks Entry 7th'!BX172,""))))</f>
        <v/>
      </c>
      <c r="FB173" s="373" t="str">
        <f>IF(OR($E173="",$G173=""),"",IF(AND('Marks Entry 6th'!BY172="",'Marks Entry 7th'!BY172=""),"",IF(AND($E$3=6),'Marks Entry 6th'!BY172,IF(AND($E$3=7),'Marks Entry 7th'!BY172,""))))</f>
        <v/>
      </c>
      <c r="FC173" s="374" t="str">
        <f t="shared" si="267"/>
        <v/>
      </c>
      <c r="FD173" s="110" t="str">
        <f t="shared" si="268"/>
        <v/>
      </c>
      <c r="FE173" s="373" t="str">
        <f>IF(OR($E173="",$G173=""),"",IF(AND('Marks Entry 6th'!BZ172="",'Marks Entry 7th'!BZ172=""),"",IF(AND($E$3=6),'Marks Entry 6th'!BZ172,IF(AND($E$3=7),'Marks Entry 7th'!BZ172,""))))</f>
        <v/>
      </c>
      <c r="FF173" s="373" t="str">
        <f>IF(OR($E173="",$G173=""),"",IF(AND('Marks Entry 6th'!CA172="",'Marks Entry 7th'!CA172=""),"",IF(AND($E$3=6),'Marks Entry 6th'!CA172,IF(AND($E$3=7),'Marks Entry 7th'!CA172,""))))</f>
        <v/>
      </c>
      <c r="FG173" s="374" t="str">
        <f t="shared" si="269"/>
        <v/>
      </c>
      <c r="FH173" s="110" t="str">
        <f t="shared" si="270"/>
        <v/>
      </c>
      <c r="FI173" s="79" t="str">
        <f t="shared" si="271"/>
        <v/>
      </c>
      <c r="FJ173" s="335" t="str">
        <f t="shared" si="272"/>
        <v/>
      </c>
      <c r="FK173" s="85" t="str">
        <f t="shared" si="273"/>
        <v/>
      </c>
      <c r="FL173" s="226" t="str">
        <f t="shared" si="274"/>
        <v/>
      </c>
      <c r="FM173" s="86" t="str">
        <f t="shared" si="275"/>
        <v/>
      </c>
      <c r="FN173" s="334" t="str">
        <f>IFERROR(IF(B173="NSO","NSO",IF(OR(D173="",G173="",F173=""),"",IF(AND(FJ173&gt;=36,'Master sheet'!$D$11="Hindi"),"कक्षा क्रमोन्नत",IF(AND(FJ173&gt;=36,'Master sheet'!$D$11="English"),"Promoted",IF(AND(FJ173&lt;36,'Master sheet'!$D$11="Hindi"),"पुनः परीक्षा","Re-Exam"))))),"")</f>
        <v/>
      </c>
      <c r="FO173" s="54" t="str">
        <f>IF(OR($E173="",$G173=""),"",IF(AND($E$3=6,'Marks Entry 6th'!CB172=""),"",IF(AND($E$3=7,'Marks Entry 7th'!CB172=""),"",IF(AND($E$3=6),'Marks Entry 6th'!CB172,IF(AND($E$3=7),'Marks Entry 7th'!CB172,"")))))</f>
        <v/>
      </c>
      <c r="FP173" s="54" t="str">
        <f>IF(OR($E173="",$G173=""),"",IF(AND($E$3=6,'Marks Entry 6th'!CC172=""),"",IF(AND($E$3=7,'Marks Entry 7th'!CC172=""),"",IF(AND($E$3=6),'Marks Entry 6th'!CC172,IF(AND($E$3=7),'Marks Entry 7th'!CC172,"")))))</f>
        <v/>
      </c>
      <c r="FQ173" s="55"/>
      <c r="FY173" s="57">
        <f>IF(AND($E$3=6),'Marks Entry 6th'!I172,IF(AND($E$3=7),'Marks Entry 7th'!I172,""))</f>
        <v>0</v>
      </c>
      <c r="FZ173" s="57">
        <f t="shared" si="276"/>
        <v>0</v>
      </c>
    </row>
    <row r="174" spans="1:182" ht="18.95" customHeight="1">
      <c r="A174" s="69">
        <v>167</v>
      </c>
      <c r="B174" s="69" t="str">
        <f>IF(OR(FY174=0,FY174=""),"",IF(AND($E$3=6),'Marks Entry 6th'!I173,IF(AND($E$3=7),'Marks Entry 7th'!I173,"")))</f>
        <v/>
      </c>
      <c r="C174" s="70" t="str">
        <f>IF(OR(B174=0,B174=""),"",IF(AND($E$3=6,'Marks Entry 6th'!B173=""),"",IF(AND($E$3=7,'Marks Entry 7th'!B173=""),"",IF(AND($E$3=6,'Marks Entry 6th'!B173),'Marks Entry 6th'!B173,IF(AND($E$3=7),'Marks Entry 7th'!B173,"")))))</f>
        <v/>
      </c>
      <c r="D174" s="70" t="str">
        <f>IF(OR(B174=0,B174=""),"",IF(AND($E$3=6,'Marks Entry 6th'!C173=""),"",IF(AND($E$3=7,'Marks Entry 7th'!C173=""),"",IF(AND($E$3=6),'Marks Entry 6th'!C173,IF(AND($E$3=7),'Marks Entry 7th'!C173,"")))))</f>
        <v/>
      </c>
      <c r="E174" s="307" t="str">
        <f>IF(OR(B174=0,B174=""),"",IF(AND($E$3=6,'Marks Entry 6th'!E173=""),"",IF(AND($E$3=7,'Marks Entry 7th'!E173=""),"",IF(AND($E$3=6),'Marks Entry 6th'!E173,IF(AND($E$3=7),'Marks Entry 7th'!E173,"")))))</f>
        <v/>
      </c>
      <c r="F174" s="70" t="str">
        <f>IF(OR(B174=0,B174=""),"",IF(AND($E$3=6,'Marks Entry 6th'!D173=""),"",IF(AND($E$3=7,'Marks Entry 7th'!D173=""),"",IF(AND($E$3=6),'Marks Entry 6th'!D173,IF(AND($E$3=7),'Marks Entry 7th'!D173,"")))))</f>
        <v/>
      </c>
      <c r="G174" s="306" t="str">
        <f>IF(OR(B174=0,B174=""),"",IF(AND($E$3=6,'Marks Entry 6th'!F173=""),"",IF(AND($E$3=7,'Marks Entry 7th'!F173=""),"",IF(AND($E$3=6),UPPER('Marks Entry 6th'!F173),IF(AND($E$3=7),UPPER('Marks Entry 7th'!F173),"")))))</f>
        <v/>
      </c>
      <c r="H174" s="306" t="str">
        <f>IF(OR(B174=0,B174=""),"",IF(AND($E$3=6,'Marks Entry 6th'!G173=""),"",IF(AND($E$3=7,'Marks Entry 7th'!G173=""),"",IF(AND($E$3=6),UPPER('Marks Entry 6th'!G173),IF(AND($E$3=7),UPPER('Marks Entry 7th'!G173),"")))))</f>
        <v/>
      </c>
      <c r="I174" s="306" t="str">
        <f>IF(OR(B174=0,B174=""),"",IF(AND($E$3=6,'Marks Entry 6th'!H173=""),"",IF(AND($E$3=7,'Marks Entry 7th'!H173=""),"",IF(AND($E$3=6),UPPER('Marks Entry 6th'!H173),IF(AND($E$3=7),UPPER('Marks Entry 7th'!H173),"")))))</f>
        <v/>
      </c>
      <c r="J174" s="65" t="str">
        <f>IF(OR(B174=0,B174=""),"",IF(AND($E$3=6,'Marks Entry 6th'!J173=""),"",IF(AND($E$3=7,'Marks Entry 7th'!J173=""),"",IF(AND($E$3=6),'Marks Entry 6th'!J173,IF(AND($E$3=7),'Marks Entry 7th'!J173,"")))))</f>
        <v/>
      </c>
      <c r="K174" s="65" t="str">
        <f>IF(OR(B174=0,B174=""),"",IF(AND($E$3=6,'Marks Entry 6th'!K173=""),"",IF(AND($E$3=7,'Marks Entry 7th'!K173=""),"",IF(AND($E$3=6),'Marks Entry 6th'!K173,IF(AND($E$3=7),'Marks Entry 7th'!K173,"")))))</f>
        <v/>
      </c>
      <c r="L174" s="121" t="str">
        <f>IF(OR($E174="",$G174=""),"",IF(AND($E$3=6),'Marks Entry 6th'!L173,IF(AND($E$3=7),'Marks Entry 7th'!L173,"")))</f>
        <v/>
      </c>
      <c r="M174" s="121" t="str">
        <f>IF(OR($E174="",$G174=""),"",IF(AND($E$3=6),'Marks Entry 6th'!M173,IF(AND($E$3=7),'Marks Entry 7th'!M173,"")))</f>
        <v/>
      </c>
      <c r="N174" s="121" t="str">
        <f>IF(OR($E174="",$G174=""),"",IF(AND($E$3=6),'Marks Entry 6th'!N173,IF(AND($E$3=7),'Marks Entry 7th'!N173,"")))</f>
        <v/>
      </c>
      <c r="O174" s="121" t="str">
        <f>IF(OR($E174="",$G174=""),"",IF(AND($E$3=6),'Marks Entry 6th'!O173,IF(AND($E$3=7),'Marks Entry 7th'!O173,"")))</f>
        <v/>
      </c>
      <c r="P174" s="63" t="str">
        <f t="shared" si="186"/>
        <v/>
      </c>
      <c r="Q174" s="121" t="str">
        <f>IF(OR($E174="",$G174=""),"",IF(AND($E$3=6),'Marks Entry 6th'!P173,IF(AND($E$3=7),'Marks Entry 7th'!P173,"")))</f>
        <v/>
      </c>
      <c r="R174" s="121" t="str">
        <f>IF(OR($E174="",$G174=""),"",IF(AND($E$3=6),'Marks Entry 6th'!Q173,IF(AND($E$3=7),'Marks Entry 7th'!Q173,"")))</f>
        <v/>
      </c>
      <c r="S174" s="66" t="str">
        <f t="shared" si="187"/>
        <v/>
      </c>
      <c r="T174" s="63">
        <f t="shared" si="188"/>
        <v>0</v>
      </c>
      <c r="U174" s="68" t="str">
        <f>IF(OR($E174="",$G174=""),"",IF(AND($E$3=6),'Marks Entry 6th'!R173,IF(AND($E$3=7),'Marks Entry 7th'!R173,"")))</f>
        <v/>
      </c>
      <c r="V174" s="68" t="str">
        <f>IF(OR($E174="",$G174=""),"",IF(AND($E$3=6),'Marks Entry 6th'!S173,IF(AND($E$3=7),'Marks Entry 7th'!S173,"")))</f>
        <v/>
      </c>
      <c r="W174" s="67" t="str">
        <f t="shared" si="189"/>
        <v/>
      </c>
      <c r="X174" s="63" t="str">
        <f t="shared" si="190"/>
        <v/>
      </c>
      <c r="Y174" s="109">
        <f t="shared" si="191"/>
        <v>0</v>
      </c>
      <c r="Z174" s="109" t="str">
        <f t="shared" si="192"/>
        <v/>
      </c>
      <c r="AA174" s="109" t="str">
        <f t="shared" si="193"/>
        <v/>
      </c>
      <c r="AB174" s="109" t="str">
        <f t="shared" si="194"/>
        <v/>
      </c>
      <c r="AC174" s="109" t="str">
        <f t="shared" si="195"/>
        <v/>
      </c>
      <c r="AD174" s="111" t="str">
        <f t="shared" si="196"/>
        <v/>
      </c>
      <c r="AE174" s="121" t="str">
        <f>IF(OR($E174="",$G174=""),"",IF(AND($E$3=6),'Marks Entry 6th'!T173,IF(AND($E$3=7),'Marks Entry 7th'!T173,"")))</f>
        <v/>
      </c>
      <c r="AF174" s="121" t="str">
        <f>IF(OR($E174="",$G174=""),"",IF(AND($E$3=6),'Marks Entry 6th'!U173,IF(AND($E$3=7),'Marks Entry 7th'!U173,"")))</f>
        <v/>
      </c>
      <c r="AG174" s="121" t="str">
        <f>IF(OR($E174="",$G174=""),"",IF(AND($E$3=6),'Marks Entry 6th'!V173,IF(AND($E$3=7),'Marks Entry 7th'!V173,"")))</f>
        <v/>
      </c>
      <c r="AH174" s="121" t="str">
        <f>IF(OR($E174="",$G174=""),"",IF(AND($E$3=6),'Marks Entry 6th'!W173,IF(AND($E$3=7),'Marks Entry 7th'!W173,"")))</f>
        <v/>
      </c>
      <c r="AI174" s="63" t="str">
        <f t="shared" si="197"/>
        <v/>
      </c>
      <c r="AJ174" s="121" t="str">
        <f>IF(OR($E174="",$G174=""),"",IF(AND($E$3=6),'Marks Entry 6th'!X173,IF(AND($E$3=7),'Marks Entry 7th'!X173,"")))</f>
        <v/>
      </c>
      <c r="AK174" s="121" t="str">
        <f>IF(OR($E174="",$G174=""),"",IF(AND($E$3=6),'Marks Entry 6th'!Y173,IF(AND($E$3=7),'Marks Entry 7th'!Y173,"")))</f>
        <v/>
      </c>
      <c r="AL174" s="66" t="str">
        <f t="shared" si="198"/>
        <v/>
      </c>
      <c r="AM174" s="63">
        <f t="shared" si="199"/>
        <v>0</v>
      </c>
      <c r="AN174" s="68" t="str">
        <f>IF(OR($E174="",$G174=""),"",IF(AND($E$3=6),'Marks Entry 6th'!Z173,IF(AND($E$3=7),'Marks Entry 7th'!Z173,"")))</f>
        <v/>
      </c>
      <c r="AO174" s="68" t="str">
        <f>IF(OR($E174="",$G174=""),"",IF(AND($E$3=6),'Marks Entry 6th'!AA173,IF(AND($E$3=7),'Marks Entry 7th'!AA173,"")))</f>
        <v/>
      </c>
      <c r="AP174" s="66" t="str">
        <f t="shared" si="200"/>
        <v/>
      </c>
      <c r="AQ174" s="63" t="str">
        <f t="shared" si="201"/>
        <v/>
      </c>
      <c r="AR174" s="109">
        <f t="shared" si="202"/>
        <v>0</v>
      </c>
      <c r="AS174" s="109" t="str">
        <f t="shared" si="203"/>
        <v/>
      </c>
      <c r="AT174" s="109" t="str">
        <f t="shared" si="204"/>
        <v/>
      </c>
      <c r="AU174" s="109" t="str">
        <f t="shared" si="205"/>
        <v/>
      </c>
      <c r="AV174" s="109" t="str">
        <f t="shared" si="206"/>
        <v/>
      </c>
      <c r="AW174" s="111" t="str">
        <f t="shared" si="207"/>
        <v/>
      </c>
      <c r="AX174" s="314" t="str">
        <f>IF(OR($E174="",$G174=""),"",IF(AND($E$3=6),'Marks Entry 6th'!AB173,IF(AND($E$3=7),'Marks Entry 7th'!AB173,"")))</f>
        <v/>
      </c>
      <c r="AY174" s="121" t="str">
        <f>IF(OR($E174="",$G174=""),"",IF(AND($E$3=6),'Marks Entry 6th'!AC173,IF(AND($E$3=7),'Marks Entry 7th'!AC173,"")))</f>
        <v/>
      </c>
      <c r="AZ174" s="121" t="str">
        <f>IF(OR($E174="",$G174=""),"",IF(AND($E$3=6),'Marks Entry 6th'!AD173,IF(AND($E$3=7),'Marks Entry 7th'!AD173,"")))</f>
        <v/>
      </c>
      <c r="BA174" s="121" t="str">
        <f>IF(OR($E174="",$G174=""),"",IF(AND($E$3=6),'Marks Entry 6th'!AE173,IF(AND($E$3=7),'Marks Entry 7th'!AE173,"")))</f>
        <v/>
      </c>
      <c r="BB174" s="121" t="str">
        <f>IF(OR($E174="",$G174=""),"",IF(AND($E$3=6),'Marks Entry 6th'!AF173,IF(AND($E$3=7),'Marks Entry 7th'!AF173,"")))</f>
        <v/>
      </c>
      <c r="BC174" s="63" t="str">
        <f t="shared" si="208"/>
        <v/>
      </c>
      <c r="BD174" s="121" t="str">
        <f>IF(OR($E174="",$G174=""),"",IF(AND($E$3=6),'Marks Entry 6th'!AG173,IF(AND($E$3=7),'Marks Entry 7th'!AG173,"")))</f>
        <v/>
      </c>
      <c r="BE174" s="121" t="str">
        <f>IF(OR($E174="",$G174=""),"",IF(AND($E$3=6),'Marks Entry 6th'!AH173,IF(AND($E$3=7),'Marks Entry 7th'!AH173,"")))</f>
        <v/>
      </c>
      <c r="BF174" s="66" t="str">
        <f t="shared" si="209"/>
        <v/>
      </c>
      <c r="BG174" s="63">
        <f t="shared" si="210"/>
        <v>0</v>
      </c>
      <c r="BH174" s="68" t="str">
        <f>IF(OR($E174="",$G174=""),"",IF(AND($E$3=6),'Marks Entry 6th'!AI173,IF(AND($E$3=7),'Marks Entry 7th'!AI173,"")))</f>
        <v/>
      </c>
      <c r="BI174" s="68" t="str">
        <f>IF(OR($E174="",$G174=""),"",IF(AND($E$3=6),'Marks Entry 6th'!AJ173,IF(AND($E$3=7),'Marks Entry 7th'!AJ173,"")))</f>
        <v/>
      </c>
      <c r="BJ174" s="66" t="str">
        <f t="shared" si="211"/>
        <v/>
      </c>
      <c r="BK174" s="63" t="str">
        <f t="shared" si="212"/>
        <v/>
      </c>
      <c r="BL174" s="109">
        <f t="shared" si="213"/>
        <v>0</v>
      </c>
      <c r="BM174" s="109" t="str">
        <f t="shared" si="214"/>
        <v/>
      </c>
      <c r="BN174" s="109" t="str">
        <f t="shared" si="215"/>
        <v/>
      </c>
      <c r="BO174" s="109" t="str">
        <f t="shared" si="216"/>
        <v/>
      </c>
      <c r="BP174" s="109" t="str">
        <f t="shared" si="217"/>
        <v/>
      </c>
      <c r="BQ174" s="111" t="str">
        <f t="shared" si="218"/>
        <v/>
      </c>
      <c r="BR174" s="121" t="str">
        <f>IF(OR($E174="",$G174=""),"",IF(AND($E$3=6),'Marks Entry 6th'!AK173,IF(AND($E$3=7),'Marks Entry 7th'!AK173,"")))</f>
        <v/>
      </c>
      <c r="BS174" s="121" t="str">
        <f>IF(OR($E174="",$G174=""),"",IF(AND($E$3=6),'Marks Entry 6th'!AL173,IF(AND($E$3=7),'Marks Entry 7th'!AL173,"")))</f>
        <v/>
      </c>
      <c r="BT174" s="121" t="str">
        <f>IF(OR($E174="",$G174=""),"",IF(AND($E$3=6),'Marks Entry 6th'!AM173,IF(AND($E$3=7),'Marks Entry 7th'!AM173,"")))</f>
        <v/>
      </c>
      <c r="BU174" s="121" t="str">
        <f>IF(OR($E174="",$G174=""),"",IF(AND($E$3=6),'Marks Entry 6th'!AN173,IF(AND($E$3=7),'Marks Entry 7th'!AN173,"")))</f>
        <v/>
      </c>
      <c r="BV174" s="63" t="str">
        <f t="shared" si="219"/>
        <v/>
      </c>
      <c r="BW174" s="121" t="str">
        <f>IF(OR($E174="",$G174=""),"",IF(AND($E$3=6),'Marks Entry 6th'!AO173,IF(AND($E$3=7),'Marks Entry 7th'!AO173,"")))</f>
        <v/>
      </c>
      <c r="BX174" s="121" t="str">
        <f>IF(OR($E174="",$G174=""),"",IF(AND($E$3=6),'Marks Entry 6th'!AP173,IF(AND($E$3=7),'Marks Entry 7th'!AP173,"")))</f>
        <v/>
      </c>
      <c r="BY174" s="66" t="str">
        <f t="shared" si="220"/>
        <v/>
      </c>
      <c r="BZ174" s="63">
        <f t="shared" si="221"/>
        <v>0</v>
      </c>
      <c r="CA174" s="68" t="str">
        <f>IF(OR($E174="",$G174=""),"",IF(AND($E$3=6),'Marks Entry 6th'!AQ173,IF(AND($E$3=7),'Marks Entry 7th'!AQ173,"")))</f>
        <v/>
      </c>
      <c r="CB174" s="68" t="str">
        <f>IF(OR($E174="",$G174=""),"",IF(AND($E$3=6),'Marks Entry 6th'!AR173,IF(AND($E$3=7),'Marks Entry 7th'!AR173,"")))</f>
        <v/>
      </c>
      <c r="CC174" s="66" t="str">
        <f t="shared" si="222"/>
        <v/>
      </c>
      <c r="CD174" s="63" t="str">
        <f t="shared" si="223"/>
        <v/>
      </c>
      <c r="CE174" s="109">
        <f t="shared" si="224"/>
        <v>0</v>
      </c>
      <c r="CF174" s="109" t="str">
        <f t="shared" si="225"/>
        <v/>
      </c>
      <c r="CG174" s="109" t="str">
        <f t="shared" si="226"/>
        <v/>
      </c>
      <c r="CH174" s="109" t="str">
        <f t="shared" si="227"/>
        <v/>
      </c>
      <c r="CI174" s="109" t="str">
        <f t="shared" si="228"/>
        <v/>
      </c>
      <c r="CJ174" s="111" t="str">
        <f t="shared" si="229"/>
        <v/>
      </c>
      <c r="CK174" s="121" t="str">
        <f>IF(OR($E174="",$G174=""),"",IF(AND($E$3=6),'Marks Entry 6th'!AS173,IF(AND($E$3=7),'Marks Entry 7th'!AS173,"")))</f>
        <v/>
      </c>
      <c r="CL174" s="121" t="str">
        <f>IF(OR($E174="",$G174=""),"",IF(AND($E$3=6),'Marks Entry 6th'!AT173,IF(AND($E$3=7),'Marks Entry 7th'!AT173,"")))</f>
        <v/>
      </c>
      <c r="CM174" s="121" t="str">
        <f>IF(OR($E174="",$G174=""),"",IF(AND($E$3=6),'Marks Entry 6th'!AU173,IF(AND($E$3=7),'Marks Entry 7th'!AU173,"")))</f>
        <v/>
      </c>
      <c r="CN174" s="121" t="str">
        <f>IF(OR($E174="",$G174=""),"",IF(AND($E$3=6),'Marks Entry 6th'!AV173,IF(AND($E$3=7),'Marks Entry 7th'!AV173,"")))</f>
        <v/>
      </c>
      <c r="CO174" s="63" t="str">
        <f t="shared" si="230"/>
        <v/>
      </c>
      <c r="CP174" s="121" t="str">
        <f>IF(OR($E174="",$G174=""),"",IF(AND($E$3=6),'Marks Entry 6th'!AW173,IF(AND($E$3=7),'Marks Entry 7th'!AW173,"")))</f>
        <v/>
      </c>
      <c r="CQ174" s="121" t="str">
        <f>IF(OR($E174="",$G174=""),"",IF(AND($E$3=6),'Marks Entry 6th'!AX173,IF(AND($E$3=7),'Marks Entry 7th'!AX173,"")))</f>
        <v/>
      </c>
      <c r="CR174" s="66" t="str">
        <f t="shared" si="231"/>
        <v/>
      </c>
      <c r="CS174" s="63">
        <f t="shared" si="232"/>
        <v>0</v>
      </c>
      <c r="CT174" s="68" t="str">
        <f>IF(OR($E174="",$G174=""),"",IF(AND($E$3=6),'Marks Entry 6th'!AY173,IF(AND($E$3=7),'Marks Entry 7th'!AY173,"")))</f>
        <v/>
      </c>
      <c r="CU174" s="68" t="str">
        <f>IF(OR($E174="",$G174=""),"",IF(AND($E$3=6),'Marks Entry 6th'!AZ173,IF(AND($E$3=7),'Marks Entry 7th'!AZ173,"")))</f>
        <v/>
      </c>
      <c r="CV174" s="66" t="str">
        <f t="shared" si="233"/>
        <v/>
      </c>
      <c r="CW174" s="63" t="str">
        <f t="shared" si="234"/>
        <v/>
      </c>
      <c r="CX174" s="109">
        <f t="shared" si="235"/>
        <v>0</v>
      </c>
      <c r="CY174" s="109" t="str">
        <f t="shared" si="236"/>
        <v/>
      </c>
      <c r="CZ174" s="109" t="str">
        <f t="shared" si="237"/>
        <v/>
      </c>
      <c r="DA174" s="109" t="str">
        <f t="shared" si="238"/>
        <v/>
      </c>
      <c r="DB174" s="109" t="str">
        <f t="shared" si="239"/>
        <v/>
      </c>
      <c r="DC174" s="111" t="str">
        <f t="shared" si="240"/>
        <v/>
      </c>
      <c r="DD174" s="121" t="str">
        <f>IF(OR($E174="",$G174=""),"",IF(AND($E$3=6),'Marks Entry 6th'!BA173,IF(AND($E$3=7),'Marks Entry 7th'!BA173,"")))</f>
        <v/>
      </c>
      <c r="DE174" s="121" t="str">
        <f>IF(OR($E174="",$G174=""),"",IF(AND($E$3=6),'Marks Entry 6th'!BB173,IF(AND($E$3=7),'Marks Entry 7th'!BB173,"")))</f>
        <v/>
      </c>
      <c r="DF174" s="121" t="str">
        <f>IF(OR($E174="",$G174=""),"",IF(AND($E$3=6),'Marks Entry 6th'!BC173,IF(AND($E$3=7),'Marks Entry 7th'!BC173,"")))</f>
        <v/>
      </c>
      <c r="DG174" s="121" t="str">
        <f>IF(OR($E174="",$G174=""),"",IF(AND($E$3=6),'Marks Entry 6th'!BD173,IF(AND($E$3=7),'Marks Entry 7th'!BD173,"")))</f>
        <v/>
      </c>
      <c r="DH174" s="63" t="str">
        <f t="shared" si="241"/>
        <v/>
      </c>
      <c r="DI174" s="121" t="str">
        <f>IF(OR($E174="",$G174=""),"",IF(AND($E$3=6),'Marks Entry 6th'!BE173,IF(AND($E$3=7),'Marks Entry 7th'!BE173,"")))</f>
        <v/>
      </c>
      <c r="DJ174" s="121" t="str">
        <f>IF(OR($E174="",$G174=""),"",IF(AND($E$3=6),'Marks Entry 6th'!BF173,IF(AND($E$3=7),'Marks Entry 7th'!BF173,"")))</f>
        <v/>
      </c>
      <c r="DK174" s="66" t="str">
        <f t="shared" si="242"/>
        <v/>
      </c>
      <c r="DL174" s="63">
        <f t="shared" si="243"/>
        <v>0</v>
      </c>
      <c r="DM174" s="68" t="str">
        <f>IF(OR($E174="",$G174=""),"",IF(AND($E$3=6),'Marks Entry 6th'!BG173,IF(AND($E$3=7),'Marks Entry 7th'!BG173,"")))</f>
        <v/>
      </c>
      <c r="DN174" s="68" t="str">
        <f>IF(OR($E174="",$G174=""),"",IF(AND($E$3=6),'Marks Entry 6th'!BH173,IF(AND($E$3=7),'Marks Entry 7th'!BH173,"")))</f>
        <v/>
      </c>
      <c r="DO174" s="66" t="str">
        <f t="shared" si="244"/>
        <v/>
      </c>
      <c r="DP174" s="63" t="str">
        <f t="shared" si="245"/>
        <v/>
      </c>
      <c r="DQ174" s="109">
        <f t="shared" si="246"/>
        <v>0</v>
      </c>
      <c r="DR174" s="109" t="str">
        <f t="shared" si="247"/>
        <v/>
      </c>
      <c r="DS174" s="109" t="str">
        <f t="shared" si="248"/>
        <v/>
      </c>
      <c r="DT174" s="109" t="str">
        <f t="shared" si="249"/>
        <v/>
      </c>
      <c r="DU174" s="109" t="str">
        <f t="shared" si="250"/>
        <v/>
      </c>
      <c r="DV174" s="111" t="str">
        <f t="shared" si="251"/>
        <v/>
      </c>
      <c r="DW174" s="53" t="str">
        <f>IF(OR($E174="",$G174=""),"",IF(AND($E$3=6),'Marks Entry 6th'!BI173,IF(AND($E$3=7),'Marks Entry 7th'!BI173,"")))</f>
        <v/>
      </c>
      <c r="DX174" s="53" t="str">
        <f>IF(OR($E174="",$G174=""),"",IF(AND($E$3=6),'Marks Entry 6th'!BJ173,IF(AND($E$3=7),'Marks Entry 7th'!BJ173,"")))</f>
        <v/>
      </c>
      <c r="DY174" s="53" t="str">
        <f>IF(OR($E174="",$G174=""),"",IF(AND($E$3=6),'Marks Entry 6th'!BK173,IF(AND($E$3=7),'Marks Entry 7th'!BK173,"")))</f>
        <v/>
      </c>
      <c r="DZ174" s="53" t="str">
        <f>IF(OR($E174="",$G174=""),"",IF(AND($E$3=6),'Marks Entry 6th'!BL173,IF(AND($E$3=7),'Marks Entry 7th'!BL173,"")))</f>
        <v/>
      </c>
      <c r="EA174" s="53" t="str">
        <f>IF(OR($E174="",$G174=""),"",IF(AND($E$3=6),'Marks Entry 6th'!BM173,IF(AND($E$3=7),'Marks Entry 7th'!BM173,"")))</f>
        <v/>
      </c>
      <c r="EB174" s="122" t="str">
        <f t="shared" si="252"/>
        <v/>
      </c>
      <c r="EC174" s="123">
        <f t="shared" si="253"/>
        <v>0</v>
      </c>
      <c r="ED174" s="123" t="str">
        <f t="shared" si="254"/>
        <v/>
      </c>
      <c r="EE174" s="123" t="str">
        <f t="shared" si="255"/>
        <v/>
      </c>
      <c r="EF174" s="110" t="str">
        <f t="shared" si="256"/>
        <v/>
      </c>
      <c r="EG174" s="53" t="str">
        <f>IF(OR($E174="",$G174=""),"",IF(AND($E$3=6),'Marks Entry 6th'!BN173,IF(AND($E$3=7),'Marks Entry 7th'!BN173,"")))</f>
        <v/>
      </c>
      <c r="EH174" s="53" t="str">
        <f>IF(OR($E174="",$G174=""),"",IF(AND($E$3=6),'Marks Entry 6th'!BO173,IF(AND($E$3=7),'Marks Entry 7th'!BO173,"")))</f>
        <v/>
      </c>
      <c r="EI174" s="53" t="str">
        <f>IF(OR($E174="",$G174=""),"",IF(AND($E$3=6),'Marks Entry 6th'!BP173,IF(AND($E$3=7),'Marks Entry 7th'!BP173,"")))</f>
        <v/>
      </c>
      <c r="EJ174" s="53" t="str">
        <f>IF(OR($E174="",$G174=""),"",IF(AND($E$3=6),'Marks Entry 6th'!BQ173,IF(AND($E$3=7),'Marks Entry 7th'!BQ173,"")))</f>
        <v/>
      </c>
      <c r="EK174" s="53" t="str">
        <f>IF(OR($E174="",$G174=""),"",IF(AND($E$3=6),'Marks Entry 6th'!BR173,IF(AND($E$3=7),'Marks Entry 7th'!BR173,"")))</f>
        <v/>
      </c>
      <c r="EL174" s="122" t="str">
        <f t="shared" si="257"/>
        <v/>
      </c>
      <c r="EM174" s="123">
        <f t="shared" si="258"/>
        <v>0</v>
      </c>
      <c r="EN174" s="123" t="str">
        <f t="shared" si="259"/>
        <v/>
      </c>
      <c r="EO174" s="123" t="str">
        <f t="shared" si="260"/>
        <v/>
      </c>
      <c r="EP174" s="110" t="str">
        <f t="shared" si="261"/>
        <v/>
      </c>
      <c r="EQ174" s="53" t="str">
        <f>IF(OR($E174="",$G174=""),"",IF(AND($E$3=6),'Marks Entry 6th'!BS173,IF(AND($E$3=7),'Marks Entry 7th'!BS173,"")))</f>
        <v/>
      </c>
      <c r="ER174" s="53" t="str">
        <f>IF(OR($E174="",$G174=""),"",IF(AND($E$3=6),'Marks Entry 6th'!BT173,IF(AND($E$3=7),'Marks Entry 7th'!BT173,"")))</f>
        <v/>
      </c>
      <c r="ES174" s="53" t="str">
        <f>IF(OR($E174="",$G174=""),"",IF(AND($E$3=6),'Marks Entry 6th'!BU173,IF(AND($E$3=7),'Marks Entry 7th'!BU173,"")))</f>
        <v/>
      </c>
      <c r="ET174" s="53" t="str">
        <f>IF(OR($E174="",$G174=""),"",IF(AND($E$3=6),'Marks Entry 6th'!BV173,IF(AND($E$3=7),'Marks Entry 7th'!BV173,"")))</f>
        <v/>
      </c>
      <c r="EU174" s="53" t="str">
        <f>IF(OR($E174="",$G174=""),"",IF(AND($E$3=6),'Marks Entry 6th'!BW173,IF(AND($E$3=7),'Marks Entry 7th'!BW173,"")))</f>
        <v/>
      </c>
      <c r="EV174" s="122" t="str">
        <f t="shared" si="262"/>
        <v/>
      </c>
      <c r="EW174" s="123">
        <f t="shared" si="263"/>
        <v>0</v>
      </c>
      <c r="EX174" s="123" t="str">
        <f t="shared" si="264"/>
        <v/>
      </c>
      <c r="EY174" s="123" t="str">
        <f t="shared" si="265"/>
        <v/>
      </c>
      <c r="EZ174" s="110" t="str">
        <f t="shared" si="266"/>
        <v/>
      </c>
      <c r="FA174" s="373" t="str">
        <f>IF(OR($E174="",$G174=""),"",IF(AND('Marks Entry 6th'!BX173="",'Marks Entry 7th'!BX173=""),"",IF(AND($E$3=6),'Marks Entry 6th'!BX173,IF(AND($E$3=7),'Marks Entry 7th'!BX173,""))))</f>
        <v/>
      </c>
      <c r="FB174" s="373" t="str">
        <f>IF(OR($E174="",$G174=""),"",IF(AND('Marks Entry 6th'!BY173="",'Marks Entry 7th'!BY173=""),"",IF(AND($E$3=6),'Marks Entry 6th'!BY173,IF(AND($E$3=7),'Marks Entry 7th'!BY173,""))))</f>
        <v/>
      </c>
      <c r="FC174" s="374" t="str">
        <f t="shared" si="267"/>
        <v/>
      </c>
      <c r="FD174" s="110" t="str">
        <f t="shared" si="268"/>
        <v/>
      </c>
      <c r="FE174" s="373" t="str">
        <f>IF(OR($E174="",$G174=""),"",IF(AND('Marks Entry 6th'!BZ173="",'Marks Entry 7th'!BZ173=""),"",IF(AND($E$3=6),'Marks Entry 6th'!BZ173,IF(AND($E$3=7),'Marks Entry 7th'!BZ173,""))))</f>
        <v/>
      </c>
      <c r="FF174" s="373" t="str">
        <f>IF(OR($E174="",$G174=""),"",IF(AND('Marks Entry 6th'!CA173="",'Marks Entry 7th'!CA173=""),"",IF(AND($E$3=6),'Marks Entry 6th'!CA173,IF(AND($E$3=7),'Marks Entry 7th'!CA173,""))))</f>
        <v/>
      </c>
      <c r="FG174" s="374" t="str">
        <f t="shared" si="269"/>
        <v/>
      </c>
      <c r="FH174" s="110" t="str">
        <f t="shared" si="270"/>
        <v/>
      </c>
      <c r="FI174" s="79" t="str">
        <f t="shared" si="271"/>
        <v/>
      </c>
      <c r="FJ174" s="335" t="str">
        <f t="shared" si="272"/>
        <v/>
      </c>
      <c r="FK174" s="85" t="str">
        <f t="shared" si="273"/>
        <v/>
      </c>
      <c r="FL174" s="226" t="str">
        <f t="shared" si="274"/>
        <v/>
      </c>
      <c r="FM174" s="86" t="str">
        <f t="shared" si="275"/>
        <v/>
      </c>
      <c r="FN174" s="334" t="str">
        <f>IFERROR(IF(B174="NSO","NSO",IF(OR(D174="",G174="",F174=""),"",IF(AND(FJ174&gt;=36,'Master sheet'!$D$11="Hindi"),"कक्षा क्रमोन्नत",IF(AND(FJ174&gt;=36,'Master sheet'!$D$11="English"),"Promoted",IF(AND(FJ174&lt;36,'Master sheet'!$D$11="Hindi"),"पुनः परीक्षा","Re-Exam"))))),"")</f>
        <v/>
      </c>
      <c r="FO174" s="54" t="str">
        <f>IF(OR($E174="",$G174=""),"",IF(AND($E$3=6,'Marks Entry 6th'!CB173=""),"",IF(AND($E$3=7,'Marks Entry 7th'!CB173=""),"",IF(AND($E$3=6),'Marks Entry 6th'!CB173,IF(AND($E$3=7),'Marks Entry 7th'!CB173,"")))))</f>
        <v/>
      </c>
      <c r="FP174" s="54" t="str">
        <f>IF(OR($E174="",$G174=""),"",IF(AND($E$3=6,'Marks Entry 6th'!CC173=""),"",IF(AND($E$3=7,'Marks Entry 7th'!CC173=""),"",IF(AND($E$3=6),'Marks Entry 6th'!CC173,IF(AND($E$3=7),'Marks Entry 7th'!CC173,"")))))</f>
        <v/>
      </c>
      <c r="FQ174" s="55"/>
      <c r="FY174" s="57">
        <f>IF(AND($E$3=6),'Marks Entry 6th'!I173,IF(AND($E$3=7),'Marks Entry 7th'!I173,""))</f>
        <v>0</v>
      </c>
      <c r="FZ174" s="57">
        <f t="shared" si="276"/>
        <v>0</v>
      </c>
    </row>
    <row r="175" spans="1:182" ht="18.95" customHeight="1">
      <c r="A175" s="69">
        <v>168</v>
      </c>
      <c r="B175" s="69" t="str">
        <f>IF(OR(FY175=0,FY175=""),"",IF(AND($E$3=6),'Marks Entry 6th'!I174,IF(AND($E$3=7),'Marks Entry 7th'!I174,"")))</f>
        <v/>
      </c>
      <c r="C175" s="70" t="str">
        <f>IF(OR(B175=0,B175=""),"",IF(AND($E$3=6,'Marks Entry 6th'!B174=""),"",IF(AND($E$3=7,'Marks Entry 7th'!B174=""),"",IF(AND($E$3=6,'Marks Entry 6th'!B174),'Marks Entry 6th'!B174,IF(AND($E$3=7),'Marks Entry 7th'!B174,"")))))</f>
        <v/>
      </c>
      <c r="D175" s="70" t="str">
        <f>IF(OR(B175=0,B175=""),"",IF(AND($E$3=6,'Marks Entry 6th'!C174=""),"",IF(AND($E$3=7,'Marks Entry 7th'!C174=""),"",IF(AND($E$3=6),'Marks Entry 6th'!C174,IF(AND($E$3=7),'Marks Entry 7th'!C174,"")))))</f>
        <v/>
      </c>
      <c r="E175" s="307" t="str">
        <f>IF(OR(B175=0,B175=""),"",IF(AND($E$3=6,'Marks Entry 6th'!E174=""),"",IF(AND($E$3=7,'Marks Entry 7th'!E174=""),"",IF(AND($E$3=6),'Marks Entry 6th'!E174,IF(AND($E$3=7),'Marks Entry 7th'!E174,"")))))</f>
        <v/>
      </c>
      <c r="F175" s="70" t="str">
        <f>IF(OR(B175=0,B175=""),"",IF(AND($E$3=6,'Marks Entry 6th'!D174=""),"",IF(AND($E$3=7,'Marks Entry 7th'!D174=""),"",IF(AND($E$3=6),'Marks Entry 6th'!D174,IF(AND($E$3=7),'Marks Entry 7th'!D174,"")))))</f>
        <v/>
      </c>
      <c r="G175" s="306" t="str">
        <f>IF(OR(B175=0,B175=""),"",IF(AND($E$3=6,'Marks Entry 6th'!F174=""),"",IF(AND($E$3=7,'Marks Entry 7th'!F174=""),"",IF(AND($E$3=6),UPPER('Marks Entry 6th'!F174),IF(AND($E$3=7),UPPER('Marks Entry 7th'!F174),"")))))</f>
        <v/>
      </c>
      <c r="H175" s="306" t="str">
        <f>IF(OR(B175=0,B175=""),"",IF(AND($E$3=6,'Marks Entry 6th'!G174=""),"",IF(AND($E$3=7,'Marks Entry 7th'!G174=""),"",IF(AND($E$3=6),UPPER('Marks Entry 6th'!G174),IF(AND($E$3=7),UPPER('Marks Entry 7th'!G174),"")))))</f>
        <v/>
      </c>
      <c r="I175" s="306" t="str">
        <f>IF(OR(B175=0,B175=""),"",IF(AND($E$3=6,'Marks Entry 6th'!H174=""),"",IF(AND($E$3=7,'Marks Entry 7th'!H174=""),"",IF(AND($E$3=6),UPPER('Marks Entry 6th'!H174),IF(AND($E$3=7),UPPER('Marks Entry 7th'!H174),"")))))</f>
        <v/>
      </c>
      <c r="J175" s="65" t="str">
        <f>IF(OR(B175=0,B175=""),"",IF(AND($E$3=6,'Marks Entry 6th'!J174=""),"",IF(AND($E$3=7,'Marks Entry 7th'!J174=""),"",IF(AND($E$3=6),'Marks Entry 6th'!J174,IF(AND($E$3=7),'Marks Entry 7th'!J174,"")))))</f>
        <v/>
      </c>
      <c r="K175" s="65" t="str">
        <f>IF(OR(B175=0,B175=""),"",IF(AND($E$3=6,'Marks Entry 6th'!K174=""),"",IF(AND($E$3=7,'Marks Entry 7th'!K174=""),"",IF(AND($E$3=6),'Marks Entry 6th'!K174,IF(AND($E$3=7),'Marks Entry 7th'!K174,"")))))</f>
        <v/>
      </c>
      <c r="L175" s="121" t="str">
        <f>IF(OR($E175="",$G175=""),"",IF(AND($E$3=6),'Marks Entry 6th'!L174,IF(AND($E$3=7),'Marks Entry 7th'!L174,"")))</f>
        <v/>
      </c>
      <c r="M175" s="121" t="str">
        <f>IF(OR($E175="",$G175=""),"",IF(AND($E$3=6),'Marks Entry 6th'!M174,IF(AND($E$3=7),'Marks Entry 7th'!M174,"")))</f>
        <v/>
      </c>
      <c r="N175" s="121" t="str">
        <f>IF(OR($E175="",$G175=""),"",IF(AND($E$3=6),'Marks Entry 6th'!N174,IF(AND($E$3=7),'Marks Entry 7th'!N174,"")))</f>
        <v/>
      </c>
      <c r="O175" s="121" t="str">
        <f>IF(OR($E175="",$G175=""),"",IF(AND($E$3=6),'Marks Entry 6th'!O174,IF(AND($E$3=7),'Marks Entry 7th'!O174,"")))</f>
        <v/>
      </c>
      <c r="P175" s="63" t="str">
        <f t="shared" si="186"/>
        <v/>
      </c>
      <c r="Q175" s="121" t="str">
        <f>IF(OR($E175="",$G175=""),"",IF(AND($E$3=6),'Marks Entry 6th'!P174,IF(AND($E$3=7),'Marks Entry 7th'!P174,"")))</f>
        <v/>
      </c>
      <c r="R175" s="121" t="str">
        <f>IF(OR($E175="",$G175=""),"",IF(AND($E$3=6),'Marks Entry 6th'!Q174,IF(AND($E$3=7),'Marks Entry 7th'!Q174,"")))</f>
        <v/>
      </c>
      <c r="S175" s="66" t="str">
        <f t="shared" si="187"/>
        <v/>
      </c>
      <c r="T175" s="63">
        <f t="shared" si="188"/>
        <v>0</v>
      </c>
      <c r="U175" s="68" t="str">
        <f>IF(OR($E175="",$G175=""),"",IF(AND($E$3=6),'Marks Entry 6th'!R174,IF(AND($E$3=7),'Marks Entry 7th'!R174,"")))</f>
        <v/>
      </c>
      <c r="V175" s="68" t="str">
        <f>IF(OR($E175="",$G175=""),"",IF(AND($E$3=6),'Marks Entry 6th'!S174,IF(AND($E$3=7),'Marks Entry 7th'!S174,"")))</f>
        <v/>
      </c>
      <c r="W175" s="67" t="str">
        <f t="shared" si="189"/>
        <v/>
      </c>
      <c r="X175" s="63" t="str">
        <f t="shared" si="190"/>
        <v/>
      </c>
      <c r="Y175" s="109">
        <f t="shared" si="191"/>
        <v>0</v>
      </c>
      <c r="Z175" s="109" t="str">
        <f t="shared" si="192"/>
        <v/>
      </c>
      <c r="AA175" s="109" t="str">
        <f t="shared" si="193"/>
        <v/>
      </c>
      <c r="AB175" s="109" t="str">
        <f t="shared" si="194"/>
        <v/>
      </c>
      <c r="AC175" s="109" t="str">
        <f t="shared" si="195"/>
        <v/>
      </c>
      <c r="AD175" s="111" t="str">
        <f t="shared" si="196"/>
        <v/>
      </c>
      <c r="AE175" s="121" t="str">
        <f>IF(OR($E175="",$G175=""),"",IF(AND($E$3=6),'Marks Entry 6th'!T174,IF(AND($E$3=7),'Marks Entry 7th'!T174,"")))</f>
        <v/>
      </c>
      <c r="AF175" s="121" t="str">
        <f>IF(OR($E175="",$G175=""),"",IF(AND($E$3=6),'Marks Entry 6th'!U174,IF(AND($E$3=7),'Marks Entry 7th'!U174,"")))</f>
        <v/>
      </c>
      <c r="AG175" s="121" t="str">
        <f>IF(OR($E175="",$G175=""),"",IF(AND($E$3=6),'Marks Entry 6th'!V174,IF(AND($E$3=7),'Marks Entry 7th'!V174,"")))</f>
        <v/>
      </c>
      <c r="AH175" s="121" t="str">
        <f>IF(OR($E175="",$G175=""),"",IF(AND($E$3=6),'Marks Entry 6th'!W174,IF(AND($E$3=7),'Marks Entry 7th'!W174,"")))</f>
        <v/>
      </c>
      <c r="AI175" s="63" t="str">
        <f t="shared" si="197"/>
        <v/>
      </c>
      <c r="AJ175" s="121" t="str">
        <f>IF(OR($E175="",$G175=""),"",IF(AND($E$3=6),'Marks Entry 6th'!X174,IF(AND($E$3=7),'Marks Entry 7th'!X174,"")))</f>
        <v/>
      </c>
      <c r="AK175" s="121" t="str">
        <f>IF(OR($E175="",$G175=""),"",IF(AND($E$3=6),'Marks Entry 6th'!Y174,IF(AND($E$3=7),'Marks Entry 7th'!Y174,"")))</f>
        <v/>
      </c>
      <c r="AL175" s="66" t="str">
        <f t="shared" si="198"/>
        <v/>
      </c>
      <c r="AM175" s="63">
        <f t="shared" si="199"/>
        <v>0</v>
      </c>
      <c r="AN175" s="68" t="str">
        <f>IF(OR($E175="",$G175=""),"",IF(AND($E$3=6),'Marks Entry 6th'!Z174,IF(AND($E$3=7),'Marks Entry 7th'!Z174,"")))</f>
        <v/>
      </c>
      <c r="AO175" s="68" t="str">
        <f>IF(OR($E175="",$G175=""),"",IF(AND($E$3=6),'Marks Entry 6th'!AA174,IF(AND($E$3=7),'Marks Entry 7th'!AA174,"")))</f>
        <v/>
      </c>
      <c r="AP175" s="66" t="str">
        <f t="shared" si="200"/>
        <v/>
      </c>
      <c r="AQ175" s="63" t="str">
        <f t="shared" si="201"/>
        <v/>
      </c>
      <c r="AR175" s="109">
        <f t="shared" si="202"/>
        <v>0</v>
      </c>
      <c r="AS175" s="109" t="str">
        <f t="shared" si="203"/>
        <v/>
      </c>
      <c r="AT175" s="109" t="str">
        <f t="shared" si="204"/>
        <v/>
      </c>
      <c r="AU175" s="109" t="str">
        <f t="shared" si="205"/>
        <v/>
      </c>
      <c r="AV175" s="109" t="str">
        <f t="shared" si="206"/>
        <v/>
      </c>
      <c r="AW175" s="111" t="str">
        <f t="shared" si="207"/>
        <v/>
      </c>
      <c r="AX175" s="314" t="str">
        <f>IF(OR($E175="",$G175=""),"",IF(AND($E$3=6),'Marks Entry 6th'!AB174,IF(AND($E$3=7),'Marks Entry 7th'!AB174,"")))</f>
        <v/>
      </c>
      <c r="AY175" s="121" t="str">
        <f>IF(OR($E175="",$G175=""),"",IF(AND($E$3=6),'Marks Entry 6th'!AC174,IF(AND($E$3=7),'Marks Entry 7th'!AC174,"")))</f>
        <v/>
      </c>
      <c r="AZ175" s="121" t="str">
        <f>IF(OR($E175="",$G175=""),"",IF(AND($E$3=6),'Marks Entry 6th'!AD174,IF(AND($E$3=7),'Marks Entry 7th'!AD174,"")))</f>
        <v/>
      </c>
      <c r="BA175" s="121" t="str">
        <f>IF(OR($E175="",$G175=""),"",IF(AND($E$3=6),'Marks Entry 6th'!AE174,IF(AND($E$3=7),'Marks Entry 7th'!AE174,"")))</f>
        <v/>
      </c>
      <c r="BB175" s="121" t="str">
        <f>IF(OR($E175="",$G175=""),"",IF(AND($E$3=6),'Marks Entry 6th'!AF174,IF(AND($E$3=7),'Marks Entry 7th'!AF174,"")))</f>
        <v/>
      </c>
      <c r="BC175" s="63" t="str">
        <f t="shared" si="208"/>
        <v/>
      </c>
      <c r="BD175" s="121" t="str">
        <f>IF(OR($E175="",$G175=""),"",IF(AND($E$3=6),'Marks Entry 6th'!AG174,IF(AND($E$3=7),'Marks Entry 7th'!AG174,"")))</f>
        <v/>
      </c>
      <c r="BE175" s="121" t="str">
        <f>IF(OR($E175="",$G175=""),"",IF(AND($E$3=6),'Marks Entry 6th'!AH174,IF(AND($E$3=7),'Marks Entry 7th'!AH174,"")))</f>
        <v/>
      </c>
      <c r="BF175" s="66" t="str">
        <f t="shared" si="209"/>
        <v/>
      </c>
      <c r="BG175" s="63">
        <f t="shared" si="210"/>
        <v>0</v>
      </c>
      <c r="BH175" s="68" t="str">
        <f>IF(OR($E175="",$G175=""),"",IF(AND($E$3=6),'Marks Entry 6th'!AI174,IF(AND($E$3=7),'Marks Entry 7th'!AI174,"")))</f>
        <v/>
      </c>
      <c r="BI175" s="68" t="str">
        <f>IF(OR($E175="",$G175=""),"",IF(AND($E$3=6),'Marks Entry 6th'!AJ174,IF(AND($E$3=7),'Marks Entry 7th'!AJ174,"")))</f>
        <v/>
      </c>
      <c r="BJ175" s="66" t="str">
        <f t="shared" si="211"/>
        <v/>
      </c>
      <c r="BK175" s="63" t="str">
        <f t="shared" si="212"/>
        <v/>
      </c>
      <c r="BL175" s="109">
        <f t="shared" si="213"/>
        <v>0</v>
      </c>
      <c r="BM175" s="109" t="str">
        <f t="shared" si="214"/>
        <v/>
      </c>
      <c r="BN175" s="109" t="str">
        <f t="shared" si="215"/>
        <v/>
      </c>
      <c r="BO175" s="109" t="str">
        <f t="shared" si="216"/>
        <v/>
      </c>
      <c r="BP175" s="109" t="str">
        <f t="shared" si="217"/>
        <v/>
      </c>
      <c r="BQ175" s="111" t="str">
        <f t="shared" si="218"/>
        <v/>
      </c>
      <c r="BR175" s="121" t="str">
        <f>IF(OR($E175="",$G175=""),"",IF(AND($E$3=6),'Marks Entry 6th'!AK174,IF(AND($E$3=7),'Marks Entry 7th'!AK174,"")))</f>
        <v/>
      </c>
      <c r="BS175" s="121" t="str">
        <f>IF(OR($E175="",$G175=""),"",IF(AND($E$3=6),'Marks Entry 6th'!AL174,IF(AND($E$3=7),'Marks Entry 7th'!AL174,"")))</f>
        <v/>
      </c>
      <c r="BT175" s="121" t="str">
        <f>IF(OR($E175="",$G175=""),"",IF(AND($E$3=6),'Marks Entry 6th'!AM174,IF(AND($E$3=7),'Marks Entry 7th'!AM174,"")))</f>
        <v/>
      </c>
      <c r="BU175" s="121" t="str">
        <f>IF(OR($E175="",$G175=""),"",IF(AND($E$3=6),'Marks Entry 6th'!AN174,IF(AND($E$3=7),'Marks Entry 7th'!AN174,"")))</f>
        <v/>
      </c>
      <c r="BV175" s="63" t="str">
        <f t="shared" si="219"/>
        <v/>
      </c>
      <c r="BW175" s="121" t="str">
        <f>IF(OR($E175="",$G175=""),"",IF(AND($E$3=6),'Marks Entry 6th'!AO174,IF(AND($E$3=7),'Marks Entry 7th'!AO174,"")))</f>
        <v/>
      </c>
      <c r="BX175" s="121" t="str">
        <f>IF(OR($E175="",$G175=""),"",IF(AND($E$3=6),'Marks Entry 6th'!AP174,IF(AND($E$3=7),'Marks Entry 7th'!AP174,"")))</f>
        <v/>
      </c>
      <c r="BY175" s="66" t="str">
        <f t="shared" si="220"/>
        <v/>
      </c>
      <c r="BZ175" s="63">
        <f t="shared" si="221"/>
        <v>0</v>
      </c>
      <c r="CA175" s="68" t="str">
        <f>IF(OR($E175="",$G175=""),"",IF(AND($E$3=6),'Marks Entry 6th'!AQ174,IF(AND($E$3=7),'Marks Entry 7th'!AQ174,"")))</f>
        <v/>
      </c>
      <c r="CB175" s="68" t="str">
        <f>IF(OR($E175="",$G175=""),"",IF(AND($E$3=6),'Marks Entry 6th'!AR174,IF(AND($E$3=7),'Marks Entry 7th'!AR174,"")))</f>
        <v/>
      </c>
      <c r="CC175" s="66" t="str">
        <f t="shared" si="222"/>
        <v/>
      </c>
      <c r="CD175" s="63" t="str">
        <f t="shared" si="223"/>
        <v/>
      </c>
      <c r="CE175" s="109">
        <f t="shared" si="224"/>
        <v>0</v>
      </c>
      <c r="CF175" s="109" t="str">
        <f t="shared" si="225"/>
        <v/>
      </c>
      <c r="CG175" s="109" t="str">
        <f t="shared" si="226"/>
        <v/>
      </c>
      <c r="CH175" s="109" t="str">
        <f t="shared" si="227"/>
        <v/>
      </c>
      <c r="CI175" s="109" t="str">
        <f t="shared" si="228"/>
        <v/>
      </c>
      <c r="CJ175" s="111" t="str">
        <f t="shared" si="229"/>
        <v/>
      </c>
      <c r="CK175" s="121" t="str">
        <f>IF(OR($E175="",$G175=""),"",IF(AND($E$3=6),'Marks Entry 6th'!AS174,IF(AND($E$3=7),'Marks Entry 7th'!AS174,"")))</f>
        <v/>
      </c>
      <c r="CL175" s="121" t="str">
        <f>IF(OR($E175="",$G175=""),"",IF(AND($E$3=6),'Marks Entry 6th'!AT174,IF(AND($E$3=7),'Marks Entry 7th'!AT174,"")))</f>
        <v/>
      </c>
      <c r="CM175" s="121" t="str">
        <f>IF(OR($E175="",$G175=""),"",IF(AND($E$3=6),'Marks Entry 6th'!AU174,IF(AND($E$3=7),'Marks Entry 7th'!AU174,"")))</f>
        <v/>
      </c>
      <c r="CN175" s="121" t="str">
        <f>IF(OR($E175="",$G175=""),"",IF(AND($E$3=6),'Marks Entry 6th'!AV174,IF(AND($E$3=7),'Marks Entry 7th'!AV174,"")))</f>
        <v/>
      </c>
      <c r="CO175" s="63" t="str">
        <f t="shared" si="230"/>
        <v/>
      </c>
      <c r="CP175" s="121" t="str">
        <f>IF(OR($E175="",$G175=""),"",IF(AND($E$3=6),'Marks Entry 6th'!AW174,IF(AND($E$3=7),'Marks Entry 7th'!AW174,"")))</f>
        <v/>
      </c>
      <c r="CQ175" s="121" t="str">
        <f>IF(OR($E175="",$G175=""),"",IF(AND($E$3=6),'Marks Entry 6th'!AX174,IF(AND($E$3=7),'Marks Entry 7th'!AX174,"")))</f>
        <v/>
      </c>
      <c r="CR175" s="66" t="str">
        <f t="shared" si="231"/>
        <v/>
      </c>
      <c r="CS175" s="63">
        <f t="shared" si="232"/>
        <v>0</v>
      </c>
      <c r="CT175" s="68" t="str">
        <f>IF(OR($E175="",$G175=""),"",IF(AND($E$3=6),'Marks Entry 6th'!AY174,IF(AND($E$3=7),'Marks Entry 7th'!AY174,"")))</f>
        <v/>
      </c>
      <c r="CU175" s="68" t="str">
        <f>IF(OR($E175="",$G175=""),"",IF(AND($E$3=6),'Marks Entry 6th'!AZ174,IF(AND($E$3=7),'Marks Entry 7th'!AZ174,"")))</f>
        <v/>
      </c>
      <c r="CV175" s="66" t="str">
        <f t="shared" si="233"/>
        <v/>
      </c>
      <c r="CW175" s="63" t="str">
        <f t="shared" si="234"/>
        <v/>
      </c>
      <c r="CX175" s="109">
        <f t="shared" si="235"/>
        <v>0</v>
      </c>
      <c r="CY175" s="109" t="str">
        <f t="shared" si="236"/>
        <v/>
      </c>
      <c r="CZ175" s="109" t="str">
        <f t="shared" si="237"/>
        <v/>
      </c>
      <c r="DA175" s="109" t="str">
        <f t="shared" si="238"/>
        <v/>
      </c>
      <c r="DB175" s="109" t="str">
        <f t="shared" si="239"/>
        <v/>
      </c>
      <c r="DC175" s="111" t="str">
        <f t="shared" si="240"/>
        <v/>
      </c>
      <c r="DD175" s="121" t="str">
        <f>IF(OR($E175="",$G175=""),"",IF(AND($E$3=6),'Marks Entry 6th'!BA174,IF(AND($E$3=7),'Marks Entry 7th'!BA174,"")))</f>
        <v/>
      </c>
      <c r="DE175" s="121" t="str">
        <f>IF(OR($E175="",$G175=""),"",IF(AND($E$3=6),'Marks Entry 6th'!BB174,IF(AND($E$3=7),'Marks Entry 7th'!BB174,"")))</f>
        <v/>
      </c>
      <c r="DF175" s="121" t="str">
        <f>IF(OR($E175="",$G175=""),"",IF(AND($E$3=6),'Marks Entry 6th'!BC174,IF(AND($E$3=7),'Marks Entry 7th'!BC174,"")))</f>
        <v/>
      </c>
      <c r="DG175" s="121" t="str">
        <f>IF(OR($E175="",$G175=""),"",IF(AND($E$3=6),'Marks Entry 6th'!BD174,IF(AND($E$3=7),'Marks Entry 7th'!BD174,"")))</f>
        <v/>
      </c>
      <c r="DH175" s="63" t="str">
        <f t="shared" si="241"/>
        <v/>
      </c>
      <c r="DI175" s="121" t="str">
        <f>IF(OR($E175="",$G175=""),"",IF(AND($E$3=6),'Marks Entry 6th'!BE174,IF(AND($E$3=7),'Marks Entry 7th'!BE174,"")))</f>
        <v/>
      </c>
      <c r="DJ175" s="121" t="str">
        <f>IF(OR($E175="",$G175=""),"",IF(AND($E$3=6),'Marks Entry 6th'!BF174,IF(AND($E$3=7),'Marks Entry 7th'!BF174,"")))</f>
        <v/>
      </c>
      <c r="DK175" s="66" t="str">
        <f t="shared" si="242"/>
        <v/>
      </c>
      <c r="DL175" s="63">
        <f t="shared" si="243"/>
        <v>0</v>
      </c>
      <c r="DM175" s="68" t="str">
        <f>IF(OR($E175="",$G175=""),"",IF(AND($E$3=6),'Marks Entry 6th'!BG174,IF(AND($E$3=7),'Marks Entry 7th'!BG174,"")))</f>
        <v/>
      </c>
      <c r="DN175" s="68" t="str">
        <f>IF(OR($E175="",$G175=""),"",IF(AND($E$3=6),'Marks Entry 6th'!BH174,IF(AND($E$3=7),'Marks Entry 7th'!BH174,"")))</f>
        <v/>
      </c>
      <c r="DO175" s="66" t="str">
        <f t="shared" si="244"/>
        <v/>
      </c>
      <c r="DP175" s="63" t="str">
        <f t="shared" si="245"/>
        <v/>
      </c>
      <c r="DQ175" s="109">
        <f t="shared" si="246"/>
        <v>0</v>
      </c>
      <c r="DR175" s="109" t="str">
        <f t="shared" si="247"/>
        <v/>
      </c>
      <c r="DS175" s="109" t="str">
        <f t="shared" si="248"/>
        <v/>
      </c>
      <c r="DT175" s="109" t="str">
        <f t="shared" si="249"/>
        <v/>
      </c>
      <c r="DU175" s="109" t="str">
        <f t="shared" si="250"/>
        <v/>
      </c>
      <c r="DV175" s="111" t="str">
        <f t="shared" si="251"/>
        <v/>
      </c>
      <c r="DW175" s="53" t="str">
        <f>IF(OR($E175="",$G175=""),"",IF(AND($E$3=6),'Marks Entry 6th'!BI174,IF(AND($E$3=7),'Marks Entry 7th'!BI174,"")))</f>
        <v/>
      </c>
      <c r="DX175" s="53" t="str">
        <f>IF(OR($E175="",$G175=""),"",IF(AND($E$3=6),'Marks Entry 6th'!BJ174,IF(AND($E$3=7),'Marks Entry 7th'!BJ174,"")))</f>
        <v/>
      </c>
      <c r="DY175" s="53" t="str">
        <f>IF(OR($E175="",$G175=""),"",IF(AND($E$3=6),'Marks Entry 6th'!BK174,IF(AND($E$3=7),'Marks Entry 7th'!BK174,"")))</f>
        <v/>
      </c>
      <c r="DZ175" s="53" t="str">
        <f>IF(OR($E175="",$G175=""),"",IF(AND($E$3=6),'Marks Entry 6th'!BL174,IF(AND($E$3=7),'Marks Entry 7th'!BL174,"")))</f>
        <v/>
      </c>
      <c r="EA175" s="53" t="str">
        <f>IF(OR($E175="",$G175=""),"",IF(AND($E$3=6),'Marks Entry 6th'!BM174,IF(AND($E$3=7),'Marks Entry 7th'!BM174,"")))</f>
        <v/>
      </c>
      <c r="EB175" s="122" t="str">
        <f t="shared" si="252"/>
        <v/>
      </c>
      <c r="EC175" s="123">
        <f t="shared" si="253"/>
        <v>0</v>
      </c>
      <c r="ED175" s="123" t="str">
        <f t="shared" si="254"/>
        <v/>
      </c>
      <c r="EE175" s="123" t="str">
        <f t="shared" si="255"/>
        <v/>
      </c>
      <c r="EF175" s="110" t="str">
        <f t="shared" si="256"/>
        <v/>
      </c>
      <c r="EG175" s="53" t="str">
        <f>IF(OR($E175="",$G175=""),"",IF(AND($E$3=6),'Marks Entry 6th'!BN174,IF(AND($E$3=7),'Marks Entry 7th'!BN174,"")))</f>
        <v/>
      </c>
      <c r="EH175" s="53" t="str">
        <f>IF(OR($E175="",$G175=""),"",IF(AND($E$3=6),'Marks Entry 6th'!BO174,IF(AND($E$3=7),'Marks Entry 7th'!BO174,"")))</f>
        <v/>
      </c>
      <c r="EI175" s="53" t="str">
        <f>IF(OR($E175="",$G175=""),"",IF(AND($E$3=6),'Marks Entry 6th'!BP174,IF(AND($E$3=7),'Marks Entry 7th'!BP174,"")))</f>
        <v/>
      </c>
      <c r="EJ175" s="53" t="str">
        <f>IF(OR($E175="",$G175=""),"",IF(AND($E$3=6),'Marks Entry 6th'!BQ174,IF(AND($E$3=7),'Marks Entry 7th'!BQ174,"")))</f>
        <v/>
      </c>
      <c r="EK175" s="53" t="str">
        <f>IF(OR($E175="",$G175=""),"",IF(AND($E$3=6),'Marks Entry 6th'!BR174,IF(AND($E$3=7),'Marks Entry 7th'!BR174,"")))</f>
        <v/>
      </c>
      <c r="EL175" s="122" t="str">
        <f t="shared" si="257"/>
        <v/>
      </c>
      <c r="EM175" s="123">
        <f t="shared" si="258"/>
        <v>0</v>
      </c>
      <c r="EN175" s="123" t="str">
        <f t="shared" si="259"/>
        <v/>
      </c>
      <c r="EO175" s="123" t="str">
        <f t="shared" si="260"/>
        <v/>
      </c>
      <c r="EP175" s="110" t="str">
        <f t="shared" si="261"/>
        <v/>
      </c>
      <c r="EQ175" s="53" t="str">
        <f>IF(OR($E175="",$G175=""),"",IF(AND($E$3=6),'Marks Entry 6th'!BS174,IF(AND($E$3=7),'Marks Entry 7th'!BS174,"")))</f>
        <v/>
      </c>
      <c r="ER175" s="53" t="str">
        <f>IF(OR($E175="",$G175=""),"",IF(AND($E$3=6),'Marks Entry 6th'!BT174,IF(AND($E$3=7),'Marks Entry 7th'!BT174,"")))</f>
        <v/>
      </c>
      <c r="ES175" s="53" t="str">
        <f>IF(OR($E175="",$G175=""),"",IF(AND($E$3=6),'Marks Entry 6th'!BU174,IF(AND($E$3=7),'Marks Entry 7th'!BU174,"")))</f>
        <v/>
      </c>
      <c r="ET175" s="53" t="str">
        <f>IF(OR($E175="",$G175=""),"",IF(AND($E$3=6),'Marks Entry 6th'!BV174,IF(AND($E$3=7),'Marks Entry 7th'!BV174,"")))</f>
        <v/>
      </c>
      <c r="EU175" s="53" t="str">
        <f>IF(OR($E175="",$G175=""),"",IF(AND($E$3=6),'Marks Entry 6th'!BW174,IF(AND($E$3=7),'Marks Entry 7th'!BW174,"")))</f>
        <v/>
      </c>
      <c r="EV175" s="122" t="str">
        <f t="shared" si="262"/>
        <v/>
      </c>
      <c r="EW175" s="123">
        <f t="shared" si="263"/>
        <v>0</v>
      </c>
      <c r="EX175" s="123" t="str">
        <f t="shared" si="264"/>
        <v/>
      </c>
      <c r="EY175" s="123" t="str">
        <f t="shared" si="265"/>
        <v/>
      </c>
      <c r="EZ175" s="110" t="str">
        <f t="shared" si="266"/>
        <v/>
      </c>
      <c r="FA175" s="373" t="str">
        <f>IF(OR($E175="",$G175=""),"",IF(AND('Marks Entry 6th'!BX174="",'Marks Entry 7th'!BX174=""),"",IF(AND($E$3=6),'Marks Entry 6th'!BX174,IF(AND($E$3=7),'Marks Entry 7th'!BX174,""))))</f>
        <v/>
      </c>
      <c r="FB175" s="373" t="str">
        <f>IF(OR($E175="",$G175=""),"",IF(AND('Marks Entry 6th'!BY174="",'Marks Entry 7th'!BY174=""),"",IF(AND($E$3=6),'Marks Entry 6th'!BY174,IF(AND($E$3=7),'Marks Entry 7th'!BY174,""))))</f>
        <v/>
      </c>
      <c r="FC175" s="374" t="str">
        <f t="shared" si="267"/>
        <v/>
      </c>
      <c r="FD175" s="110" t="str">
        <f t="shared" si="268"/>
        <v/>
      </c>
      <c r="FE175" s="373" t="str">
        <f>IF(OR($E175="",$G175=""),"",IF(AND('Marks Entry 6th'!BZ174="",'Marks Entry 7th'!BZ174=""),"",IF(AND($E$3=6),'Marks Entry 6th'!BZ174,IF(AND($E$3=7),'Marks Entry 7th'!BZ174,""))))</f>
        <v/>
      </c>
      <c r="FF175" s="373" t="str">
        <f>IF(OR($E175="",$G175=""),"",IF(AND('Marks Entry 6th'!CA174="",'Marks Entry 7th'!CA174=""),"",IF(AND($E$3=6),'Marks Entry 6th'!CA174,IF(AND($E$3=7),'Marks Entry 7th'!CA174,""))))</f>
        <v/>
      </c>
      <c r="FG175" s="374" t="str">
        <f t="shared" si="269"/>
        <v/>
      </c>
      <c r="FH175" s="110" t="str">
        <f t="shared" si="270"/>
        <v/>
      </c>
      <c r="FI175" s="79" t="str">
        <f t="shared" si="271"/>
        <v/>
      </c>
      <c r="FJ175" s="335" t="str">
        <f t="shared" si="272"/>
        <v/>
      </c>
      <c r="FK175" s="85" t="str">
        <f t="shared" si="273"/>
        <v/>
      </c>
      <c r="FL175" s="226" t="str">
        <f t="shared" si="274"/>
        <v/>
      </c>
      <c r="FM175" s="86" t="str">
        <f t="shared" si="275"/>
        <v/>
      </c>
      <c r="FN175" s="334" t="str">
        <f>IFERROR(IF(B175="NSO","NSO",IF(OR(D175="",G175="",F175=""),"",IF(AND(FJ175&gt;=36,'Master sheet'!$D$11="Hindi"),"कक्षा क्रमोन्नत",IF(AND(FJ175&gt;=36,'Master sheet'!$D$11="English"),"Promoted",IF(AND(FJ175&lt;36,'Master sheet'!$D$11="Hindi"),"पुनः परीक्षा","Re-Exam"))))),"")</f>
        <v/>
      </c>
      <c r="FO175" s="54" t="str">
        <f>IF(OR($E175="",$G175=""),"",IF(AND($E$3=6,'Marks Entry 6th'!CB174=""),"",IF(AND($E$3=7,'Marks Entry 7th'!CB174=""),"",IF(AND($E$3=6),'Marks Entry 6th'!CB174,IF(AND($E$3=7),'Marks Entry 7th'!CB174,"")))))</f>
        <v/>
      </c>
      <c r="FP175" s="54" t="str">
        <f>IF(OR($E175="",$G175=""),"",IF(AND($E$3=6,'Marks Entry 6th'!CC174=""),"",IF(AND($E$3=7,'Marks Entry 7th'!CC174=""),"",IF(AND($E$3=6),'Marks Entry 6th'!CC174,IF(AND($E$3=7),'Marks Entry 7th'!CC174,"")))))</f>
        <v/>
      </c>
      <c r="FQ175" s="55"/>
      <c r="FY175" s="57">
        <f>IF(AND($E$3=6),'Marks Entry 6th'!I174,IF(AND($E$3=7),'Marks Entry 7th'!I174,""))</f>
        <v>0</v>
      </c>
      <c r="FZ175" s="57">
        <f t="shared" si="276"/>
        <v>0</v>
      </c>
    </row>
    <row r="176" spans="1:182" ht="18.95" customHeight="1">
      <c r="A176" s="69">
        <v>169</v>
      </c>
      <c r="B176" s="69" t="str">
        <f>IF(OR(FY176=0,FY176=""),"",IF(AND($E$3=6),'Marks Entry 6th'!I175,IF(AND($E$3=7),'Marks Entry 7th'!I175,"")))</f>
        <v/>
      </c>
      <c r="C176" s="70" t="str">
        <f>IF(OR(B176=0,B176=""),"",IF(AND($E$3=6,'Marks Entry 6th'!B175=""),"",IF(AND($E$3=7,'Marks Entry 7th'!B175=""),"",IF(AND($E$3=6,'Marks Entry 6th'!B175),'Marks Entry 6th'!B175,IF(AND($E$3=7),'Marks Entry 7th'!B175,"")))))</f>
        <v/>
      </c>
      <c r="D176" s="70" t="str">
        <f>IF(OR(B176=0,B176=""),"",IF(AND($E$3=6,'Marks Entry 6th'!C175=""),"",IF(AND($E$3=7,'Marks Entry 7th'!C175=""),"",IF(AND($E$3=6),'Marks Entry 6th'!C175,IF(AND($E$3=7),'Marks Entry 7th'!C175,"")))))</f>
        <v/>
      </c>
      <c r="E176" s="307" t="str">
        <f>IF(OR(B176=0,B176=""),"",IF(AND($E$3=6,'Marks Entry 6th'!E175=""),"",IF(AND($E$3=7,'Marks Entry 7th'!E175=""),"",IF(AND($E$3=6),'Marks Entry 6th'!E175,IF(AND($E$3=7),'Marks Entry 7th'!E175,"")))))</f>
        <v/>
      </c>
      <c r="F176" s="70" t="str">
        <f>IF(OR(B176=0,B176=""),"",IF(AND($E$3=6,'Marks Entry 6th'!D175=""),"",IF(AND($E$3=7,'Marks Entry 7th'!D175=""),"",IF(AND($E$3=6),'Marks Entry 6th'!D175,IF(AND($E$3=7),'Marks Entry 7th'!D175,"")))))</f>
        <v/>
      </c>
      <c r="G176" s="306" t="str">
        <f>IF(OR(B176=0,B176=""),"",IF(AND($E$3=6,'Marks Entry 6th'!F175=""),"",IF(AND($E$3=7,'Marks Entry 7th'!F175=""),"",IF(AND($E$3=6),UPPER('Marks Entry 6th'!F175),IF(AND($E$3=7),UPPER('Marks Entry 7th'!F175),"")))))</f>
        <v/>
      </c>
      <c r="H176" s="306" t="str">
        <f>IF(OR(B176=0,B176=""),"",IF(AND($E$3=6,'Marks Entry 6th'!G175=""),"",IF(AND($E$3=7,'Marks Entry 7th'!G175=""),"",IF(AND($E$3=6),UPPER('Marks Entry 6th'!G175),IF(AND($E$3=7),UPPER('Marks Entry 7th'!G175),"")))))</f>
        <v/>
      </c>
      <c r="I176" s="306" t="str">
        <f>IF(OR(B176=0,B176=""),"",IF(AND($E$3=6,'Marks Entry 6th'!H175=""),"",IF(AND($E$3=7,'Marks Entry 7th'!H175=""),"",IF(AND($E$3=6),UPPER('Marks Entry 6th'!H175),IF(AND($E$3=7),UPPER('Marks Entry 7th'!H175),"")))))</f>
        <v/>
      </c>
      <c r="J176" s="65" t="str">
        <f>IF(OR(B176=0,B176=""),"",IF(AND($E$3=6,'Marks Entry 6th'!J175=""),"",IF(AND($E$3=7,'Marks Entry 7th'!J175=""),"",IF(AND($E$3=6),'Marks Entry 6th'!J175,IF(AND($E$3=7),'Marks Entry 7th'!J175,"")))))</f>
        <v/>
      </c>
      <c r="K176" s="65" t="str">
        <f>IF(OR(B176=0,B176=""),"",IF(AND($E$3=6,'Marks Entry 6th'!K175=""),"",IF(AND($E$3=7,'Marks Entry 7th'!K175=""),"",IF(AND($E$3=6),'Marks Entry 6th'!K175,IF(AND($E$3=7),'Marks Entry 7th'!K175,"")))))</f>
        <v/>
      </c>
      <c r="L176" s="121" t="str">
        <f>IF(OR($E176="",$G176=""),"",IF(AND($E$3=6),'Marks Entry 6th'!L175,IF(AND($E$3=7),'Marks Entry 7th'!L175,"")))</f>
        <v/>
      </c>
      <c r="M176" s="121" t="str">
        <f>IF(OR($E176="",$G176=""),"",IF(AND($E$3=6),'Marks Entry 6th'!M175,IF(AND($E$3=7),'Marks Entry 7th'!M175,"")))</f>
        <v/>
      </c>
      <c r="N176" s="121" t="str">
        <f>IF(OR($E176="",$G176=""),"",IF(AND($E$3=6),'Marks Entry 6th'!N175,IF(AND($E$3=7),'Marks Entry 7th'!N175,"")))</f>
        <v/>
      </c>
      <c r="O176" s="121" t="str">
        <f>IF(OR($E176="",$G176=""),"",IF(AND($E$3=6),'Marks Entry 6th'!O175,IF(AND($E$3=7),'Marks Entry 7th'!O175,"")))</f>
        <v/>
      </c>
      <c r="P176" s="63" t="str">
        <f t="shared" si="186"/>
        <v/>
      </c>
      <c r="Q176" s="121" t="str">
        <f>IF(OR($E176="",$G176=""),"",IF(AND($E$3=6),'Marks Entry 6th'!P175,IF(AND($E$3=7),'Marks Entry 7th'!P175,"")))</f>
        <v/>
      </c>
      <c r="R176" s="121" t="str">
        <f>IF(OR($E176="",$G176=""),"",IF(AND($E$3=6),'Marks Entry 6th'!Q175,IF(AND($E$3=7),'Marks Entry 7th'!Q175,"")))</f>
        <v/>
      </c>
      <c r="S176" s="66" t="str">
        <f t="shared" si="187"/>
        <v/>
      </c>
      <c r="T176" s="63">
        <f t="shared" si="188"/>
        <v>0</v>
      </c>
      <c r="U176" s="68" t="str">
        <f>IF(OR($E176="",$G176=""),"",IF(AND($E$3=6),'Marks Entry 6th'!R175,IF(AND($E$3=7),'Marks Entry 7th'!R175,"")))</f>
        <v/>
      </c>
      <c r="V176" s="68" t="str">
        <f>IF(OR($E176="",$G176=""),"",IF(AND($E$3=6),'Marks Entry 6th'!S175,IF(AND($E$3=7),'Marks Entry 7th'!S175,"")))</f>
        <v/>
      </c>
      <c r="W176" s="67" t="str">
        <f t="shared" si="189"/>
        <v/>
      </c>
      <c r="X176" s="63" t="str">
        <f t="shared" si="190"/>
        <v/>
      </c>
      <c r="Y176" s="109">
        <f t="shared" si="191"/>
        <v>0</v>
      </c>
      <c r="Z176" s="109" t="str">
        <f t="shared" si="192"/>
        <v/>
      </c>
      <c r="AA176" s="109" t="str">
        <f t="shared" si="193"/>
        <v/>
      </c>
      <c r="AB176" s="109" t="str">
        <f t="shared" si="194"/>
        <v/>
      </c>
      <c r="AC176" s="109" t="str">
        <f t="shared" si="195"/>
        <v/>
      </c>
      <c r="AD176" s="111" t="str">
        <f t="shared" si="196"/>
        <v/>
      </c>
      <c r="AE176" s="121" t="str">
        <f>IF(OR($E176="",$G176=""),"",IF(AND($E$3=6),'Marks Entry 6th'!T175,IF(AND($E$3=7),'Marks Entry 7th'!T175,"")))</f>
        <v/>
      </c>
      <c r="AF176" s="121" t="str">
        <f>IF(OR($E176="",$G176=""),"",IF(AND($E$3=6),'Marks Entry 6th'!U175,IF(AND($E$3=7),'Marks Entry 7th'!U175,"")))</f>
        <v/>
      </c>
      <c r="AG176" s="121" t="str">
        <f>IF(OR($E176="",$G176=""),"",IF(AND($E$3=6),'Marks Entry 6th'!V175,IF(AND($E$3=7),'Marks Entry 7th'!V175,"")))</f>
        <v/>
      </c>
      <c r="AH176" s="121" t="str">
        <f>IF(OR($E176="",$G176=""),"",IF(AND($E$3=6),'Marks Entry 6th'!W175,IF(AND($E$3=7),'Marks Entry 7th'!W175,"")))</f>
        <v/>
      </c>
      <c r="AI176" s="63" t="str">
        <f t="shared" si="197"/>
        <v/>
      </c>
      <c r="AJ176" s="121" t="str">
        <f>IF(OR($E176="",$G176=""),"",IF(AND($E$3=6),'Marks Entry 6th'!X175,IF(AND($E$3=7),'Marks Entry 7th'!X175,"")))</f>
        <v/>
      </c>
      <c r="AK176" s="121" t="str">
        <f>IF(OR($E176="",$G176=""),"",IF(AND($E$3=6),'Marks Entry 6th'!Y175,IF(AND($E$3=7),'Marks Entry 7th'!Y175,"")))</f>
        <v/>
      </c>
      <c r="AL176" s="66" t="str">
        <f t="shared" si="198"/>
        <v/>
      </c>
      <c r="AM176" s="63">
        <f t="shared" si="199"/>
        <v>0</v>
      </c>
      <c r="AN176" s="68" t="str">
        <f>IF(OR($E176="",$G176=""),"",IF(AND($E$3=6),'Marks Entry 6th'!Z175,IF(AND($E$3=7),'Marks Entry 7th'!Z175,"")))</f>
        <v/>
      </c>
      <c r="AO176" s="68" t="str">
        <f>IF(OR($E176="",$G176=""),"",IF(AND($E$3=6),'Marks Entry 6th'!AA175,IF(AND($E$3=7),'Marks Entry 7th'!AA175,"")))</f>
        <v/>
      </c>
      <c r="AP176" s="66" t="str">
        <f t="shared" si="200"/>
        <v/>
      </c>
      <c r="AQ176" s="63" t="str">
        <f t="shared" si="201"/>
        <v/>
      </c>
      <c r="AR176" s="109">
        <f t="shared" si="202"/>
        <v>0</v>
      </c>
      <c r="AS176" s="109" t="str">
        <f t="shared" si="203"/>
        <v/>
      </c>
      <c r="AT176" s="109" t="str">
        <f t="shared" si="204"/>
        <v/>
      </c>
      <c r="AU176" s="109" t="str">
        <f t="shared" si="205"/>
        <v/>
      </c>
      <c r="AV176" s="109" t="str">
        <f t="shared" si="206"/>
        <v/>
      </c>
      <c r="AW176" s="111" t="str">
        <f t="shared" si="207"/>
        <v/>
      </c>
      <c r="AX176" s="314" t="str">
        <f>IF(OR($E176="",$G176=""),"",IF(AND($E$3=6),'Marks Entry 6th'!AB175,IF(AND($E$3=7),'Marks Entry 7th'!AB175,"")))</f>
        <v/>
      </c>
      <c r="AY176" s="121" t="str">
        <f>IF(OR($E176="",$G176=""),"",IF(AND($E$3=6),'Marks Entry 6th'!AC175,IF(AND($E$3=7),'Marks Entry 7th'!AC175,"")))</f>
        <v/>
      </c>
      <c r="AZ176" s="121" t="str">
        <f>IF(OR($E176="",$G176=""),"",IF(AND($E$3=6),'Marks Entry 6th'!AD175,IF(AND($E$3=7),'Marks Entry 7th'!AD175,"")))</f>
        <v/>
      </c>
      <c r="BA176" s="121" t="str">
        <f>IF(OR($E176="",$G176=""),"",IF(AND($E$3=6),'Marks Entry 6th'!AE175,IF(AND($E$3=7),'Marks Entry 7th'!AE175,"")))</f>
        <v/>
      </c>
      <c r="BB176" s="121" t="str">
        <f>IF(OR($E176="",$G176=""),"",IF(AND($E$3=6),'Marks Entry 6th'!AF175,IF(AND($E$3=7),'Marks Entry 7th'!AF175,"")))</f>
        <v/>
      </c>
      <c r="BC176" s="63" t="str">
        <f t="shared" si="208"/>
        <v/>
      </c>
      <c r="BD176" s="121" t="str">
        <f>IF(OR($E176="",$G176=""),"",IF(AND($E$3=6),'Marks Entry 6th'!AG175,IF(AND($E$3=7),'Marks Entry 7th'!AG175,"")))</f>
        <v/>
      </c>
      <c r="BE176" s="121" t="str">
        <f>IF(OR($E176="",$G176=""),"",IF(AND($E$3=6),'Marks Entry 6th'!AH175,IF(AND($E$3=7),'Marks Entry 7th'!AH175,"")))</f>
        <v/>
      </c>
      <c r="BF176" s="66" t="str">
        <f t="shared" si="209"/>
        <v/>
      </c>
      <c r="BG176" s="63">
        <f t="shared" si="210"/>
        <v>0</v>
      </c>
      <c r="BH176" s="68" t="str">
        <f>IF(OR($E176="",$G176=""),"",IF(AND($E$3=6),'Marks Entry 6th'!AI175,IF(AND($E$3=7),'Marks Entry 7th'!AI175,"")))</f>
        <v/>
      </c>
      <c r="BI176" s="68" t="str">
        <f>IF(OR($E176="",$G176=""),"",IF(AND($E$3=6),'Marks Entry 6th'!AJ175,IF(AND($E$3=7),'Marks Entry 7th'!AJ175,"")))</f>
        <v/>
      </c>
      <c r="BJ176" s="66" t="str">
        <f t="shared" si="211"/>
        <v/>
      </c>
      <c r="BK176" s="63" t="str">
        <f t="shared" si="212"/>
        <v/>
      </c>
      <c r="BL176" s="109">
        <f t="shared" si="213"/>
        <v>0</v>
      </c>
      <c r="BM176" s="109" t="str">
        <f t="shared" si="214"/>
        <v/>
      </c>
      <c r="BN176" s="109" t="str">
        <f t="shared" si="215"/>
        <v/>
      </c>
      <c r="BO176" s="109" t="str">
        <f t="shared" si="216"/>
        <v/>
      </c>
      <c r="BP176" s="109" t="str">
        <f t="shared" si="217"/>
        <v/>
      </c>
      <c r="BQ176" s="111" t="str">
        <f t="shared" si="218"/>
        <v/>
      </c>
      <c r="BR176" s="121" t="str">
        <f>IF(OR($E176="",$G176=""),"",IF(AND($E$3=6),'Marks Entry 6th'!AK175,IF(AND($E$3=7),'Marks Entry 7th'!AK175,"")))</f>
        <v/>
      </c>
      <c r="BS176" s="121" t="str">
        <f>IF(OR($E176="",$G176=""),"",IF(AND($E$3=6),'Marks Entry 6th'!AL175,IF(AND($E$3=7),'Marks Entry 7th'!AL175,"")))</f>
        <v/>
      </c>
      <c r="BT176" s="121" t="str">
        <f>IF(OR($E176="",$G176=""),"",IF(AND($E$3=6),'Marks Entry 6th'!AM175,IF(AND($E$3=7),'Marks Entry 7th'!AM175,"")))</f>
        <v/>
      </c>
      <c r="BU176" s="121" t="str">
        <f>IF(OR($E176="",$G176=""),"",IF(AND($E$3=6),'Marks Entry 6th'!AN175,IF(AND($E$3=7),'Marks Entry 7th'!AN175,"")))</f>
        <v/>
      </c>
      <c r="BV176" s="63" t="str">
        <f t="shared" si="219"/>
        <v/>
      </c>
      <c r="BW176" s="121" t="str">
        <f>IF(OR($E176="",$G176=""),"",IF(AND($E$3=6),'Marks Entry 6th'!AO175,IF(AND($E$3=7),'Marks Entry 7th'!AO175,"")))</f>
        <v/>
      </c>
      <c r="BX176" s="121" t="str">
        <f>IF(OR($E176="",$G176=""),"",IF(AND($E$3=6),'Marks Entry 6th'!AP175,IF(AND($E$3=7),'Marks Entry 7th'!AP175,"")))</f>
        <v/>
      </c>
      <c r="BY176" s="66" t="str">
        <f t="shared" si="220"/>
        <v/>
      </c>
      <c r="BZ176" s="63">
        <f t="shared" si="221"/>
        <v>0</v>
      </c>
      <c r="CA176" s="68" t="str">
        <f>IF(OR($E176="",$G176=""),"",IF(AND($E$3=6),'Marks Entry 6th'!AQ175,IF(AND($E$3=7),'Marks Entry 7th'!AQ175,"")))</f>
        <v/>
      </c>
      <c r="CB176" s="68" t="str">
        <f>IF(OR($E176="",$G176=""),"",IF(AND($E$3=6),'Marks Entry 6th'!AR175,IF(AND($E$3=7),'Marks Entry 7th'!AR175,"")))</f>
        <v/>
      </c>
      <c r="CC176" s="66" t="str">
        <f t="shared" si="222"/>
        <v/>
      </c>
      <c r="CD176" s="63" t="str">
        <f t="shared" si="223"/>
        <v/>
      </c>
      <c r="CE176" s="109">
        <f t="shared" si="224"/>
        <v>0</v>
      </c>
      <c r="CF176" s="109" t="str">
        <f t="shared" si="225"/>
        <v/>
      </c>
      <c r="CG176" s="109" t="str">
        <f t="shared" si="226"/>
        <v/>
      </c>
      <c r="CH176" s="109" t="str">
        <f t="shared" si="227"/>
        <v/>
      </c>
      <c r="CI176" s="109" t="str">
        <f t="shared" si="228"/>
        <v/>
      </c>
      <c r="CJ176" s="111" t="str">
        <f t="shared" si="229"/>
        <v/>
      </c>
      <c r="CK176" s="121" t="str">
        <f>IF(OR($E176="",$G176=""),"",IF(AND($E$3=6),'Marks Entry 6th'!AS175,IF(AND($E$3=7),'Marks Entry 7th'!AS175,"")))</f>
        <v/>
      </c>
      <c r="CL176" s="121" t="str">
        <f>IF(OR($E176="",$G176=""),"",IF(AND($E$3=6),'Marks Entry 6th'!AT175,IF(AND($E$3=7),'Marks Entry 7th'!AT175,"")))</f>
        <v/>
      </c>
      <c r="CM176" s="121" t="str">
        <f>IF(OR($E176="",$G176=""),"",IF(AND($E$3=6),'Marks Entry 6th'!AU175,IF(AND($E$3=7),'Marks Entry 7th'!AU175,"")))</f>
        <v/>
      </c>
      <c r="CN176" s="121" t="str">
        <f>IF(OR($E176="",$G176=""),"",IF(AND($E$3=6),'Marks Entry 6th'!AV175,IF(AND($E$3=7),'Marks Entry 7th'!AV175,"")))</f>
        <v/>
      </c>
      <c r="CO176" s="63" t="str">
        <f t="shared" si="230"/>
        <v/>
      </c>
      <c r="CP176" s="121" t="str">
        <f>IF(OR($E176="",$G176=""),"",IF(AND($E$3=6),'Marks Entry 6th'!AW175,IF(AND($E$3=7),'Marks Entry 7th'!AW175,"")))</f>
        <v/>
      </c>
      <c r="CQ176" s="121" t="str">
        <f>IF(OR($E176="",$G176=""),"",IF(AND($E$3=6),'Marks Entry 6th'!AX175,IF(AND($E$3=7),'Marks Entry 7th'!AX175,"")))</f>
        <v/>
      </c>
      <c r="CR176" s="66" t="str">
        <f t="shared" si="231"/>
        <v/>
      </c>
      <c r="CS176" s="63">
        <f t="shared" si="232"/>
        <v>0</v>
      </c>
      <c r="CT176" s="68" t="str">
        <f>IF(OR($E176="",$G176=""),"",IF(AND($E$3=6),'Marks Entry 6th'!AY175,IF(AND($E$3=7),'Marks Entry 7th'!AY175,"")))</f>
        <v/>
      </c>
      <c r="CU176" s="68" t="str">
        <f>IF(OR($E176="",$G176=""),"",IF(AND($E$3=6),'Marks Entry 6th'!AZ175,IF(AND($E$3=7),'Marks Entry 7th'!AZ175,"")))</f>
        <v/>
      </c>
      <c r="CV176" s="66" t="str">
        <f t="shared" si="233"/>
        <v/>
      </c>
      <c r="CW176" s="63" t="str">
        <f t="shared" si="234"/>
        <v/>
      </c>
      <c r="CX176" s="109">
        <f t="shared" si="235"/>
        <v>0</v>
      </c>
      <c r="CY176" s="109" t="str">
        <f t="shared" si="236"/>
        <v/>
      </c>
      <c r="CZ176" s="109" t="str">
        <f t="shared" si="237"/>
        <v/>
      </c>
      <c r="DA176" s="109" t="str">
        <f t="shared" si="238"/>
        <v/>
      </c>
      <c r="DB176" s="109" t="str">
        <f t="shared" si="239"/>
        <v/>
      </c>
      <c r="DC176" s="111" t="str">
        <f t="shared" si="240"/>
        <v/>
      </c>
      <c r="DD176" s="121" t="str">
        <f>IF(OR($E176="",$G176=""),"",IF(AND($E$3=6),'Marks Entry 6th'!BA175,IF(AND($E$3=7),'Marks Entry 7th'!BA175,"")))</f>
        <v/>
      </c>
      <c r="DE176" s="121" t="str">
        <f>IF(OR($E176="",$G176=""),"",IF(AND($E$3=6),'Marks Entry 6th'!BB175,IF(AND($E$3=7),'Marks Entry 7th'!BB175,"")))</f>
        <v/>
      </c>
      <c r="DF176" s="121" t="str">
        <f>IF(OR($E176="",$G176=""),"",IF(AND($E$3=6),'Marks Entry 6th'!BC175,IF(AND($E$3=7),'Marks Entry 7th'!BC175,"")))</f>
        <v/>
      </c>
      <c r="DG176" s="121" t="str">
        <f>IF(OR($E176="",$G176=""),"",IF(AND($E$3=6),'Marks Entry 6th'!BD175,IF(AND($E$3=7),'Marks Entry 7th'!BD175,"")))</f>
        <v/>
      </c>
      <c r="DH176" s="63" t="str">
        <f t="shared" si="241"/>
        <v/>
      </c>
      <c r="DI176" s="121" t="str">
        <f>IF(OR($E176="",$G176=""),"",IF(AND($E$3=6),'Marks Entry 6th'!BE175,IF(AND($E$3=7),'Marks Entry 7th'!BE175,"")))</f>
        <v/>
      </c>
      <c r="DJ176" s="121" t="str">
        <f>IF(OR($E176="",$G176=""),"",IF(AND($E$3=6),'Marks Entry 6th'!BF175,IF(AND($E$3=7),'Marks Entry 7th'!BF175,"")))</f>
        <v/>
      </c>
      <c r="DK176" s="66" t="str">
        <f t="shared" si="242"/>
        <v/>
      </c>
      <c r="DL176" s="63">
        <f t="shared" si="243"/>
        <v>0</v>
      </c>
      <c r="DM176" s="68" t="str">
        <f>IF(OR($E176="",$G176=""),"",IF(AND($E$3=6),'Marks Entry 6th'!BG175,IF(AND($E$3=7),'Marks Entry 7th'!BG175,"")))</f>
        <v/>
      </c>
      <c r="DN176" s="68" t="str">
        <f>IF(OR($E176="",$G176=""),"",IF(AND($E$3=6),'Marks Entry 6th'!BH175,IF(AND($E$3=7),'Marks Entry 7th'!BH175,"")))</f>
        <v/>
      </c>
      <c r="DO176" s="66" t="str">
        <f t="shared" si="244"/>
        <v/>
      </c>
      <c r="DP176" s="63" t="str">
        <f t="shared" si="245"/>
        <v/>
      </c>
      <c r="DQ176" s="109">
        <f t="shared" si="246"/>
        <v>0</v>
      </c>
      <c r="DR176" s="109" t="str">
        <f t="shared" si="247"/>
        <v/>
      </c>
      <c r="DS176" s="109" t="str">
        <f t="shared" si="248"/>
        <v/>
      </c>
      <c r="DT176" s="109" t="str">
        <f t="shared" si="249"/>
        <v/>
      </c>
      <c r="DU176" s="109" t="str">
        <f t="shared" si="250"/>
        <v/>
      </c>
      <c r="DV176" s="111" t="str">
        <f t="shared" si="251"/>
        <v/>
      </c>
      <c r="DW176" s="53" t="str">
        <f>IF(OR($E176="",$G176=""),"",IF(AND($E$3=6),'Marks Entry 6th'!BI175,IF(AND($E$3=7),'Marks Entry 7th'!BI175,"")))</f>
        <v/>
      </c>
      <c r="DX176" s="53" t="str">
        <f>IF(OR($E176="",$G176=""),"",IF(AND($E$3=6),'Marks Entry 6th'!BJ175,IF(AND($E$3=7),'Marks Entry 7th'!BJ175,"")))</f>
        <v/>
      </c>
      <c r="DY176" s="53" t="str">
        <f>IF(OR($E176="",$G176=""),"",IF(AND($E$3=6),'Marks Entry 6th'!BK175,IF(AND($E$3=7),'Marks Entry 7th'!BK175,"")))</f>
        <v/>
      </c>
      <c r="DZ176" s="53" t="str">
        <f>IF(OR($E176="",$G176=""),"",IF(AND($E$3=6),'Marks Entry 6th'!BL175,IF(AND($E$3=7),'Marks Entry 7th'!BL175,"")))</f>
        <v/>
      </c>
      <c r="EA176" s="53" t="str">
        <f>IF(OR($E176="",$G176=""),"",IF(AND($E$3=6),'Marks Entry 6th'!BM175,IF(AND($E$3=7),'Marks Entry 7th'!BM175,"")))</f>
        <v/>
      </c>
      <c r="EB176" s="122" t="str">
        <f t="shared" si="252"/>
        <v/>
      </c>
      <c r="EC176" s="123">
        <f t="shared" si="253"/>
        <v>0</v>
      </c>
      <c r="ED176" s="123" t="str">
        <f t="shared" si="254"/>
        <v/>
      </c>
      <c r="EE176" s="123" t="str">
        <f t="shared" si="255"/>
        <v/>
      </c>
      <c r="EF176" s="110" t="str">
        <f t="shared" si="256"/>
        <v/>
      </c>
      <c r="EG176" s="53" t="str">
        <f>IF(OR($E176="",$G176=""),"",IF(AND($E$3=6),'Marks Entry 6th'!BN175,IF(AND($E$3=7),'Marks Entry 7th'!BN175,"")))</f>
        <v/>
      </c>
      <c r="EH176" s="53" t="str">
        <f>IF(OR($E176="",$G176=""),"",IF(AND($E$3=6),'Marks Entry 6th'!BO175,IF(AND($E$3=7),'Marks Entry 7th'!BO175,"")))</f>
        <v/>
      </c>
      <c r="EI176" s="53" t="str">
        <f>IF(OR($E176="",$G176=""),"",IF(AND($E$3=6),'Marks Entry 6th'!BP175,IF(AND($E$3=7),'Marks Entry 7th'!BP175,"")))</f>
        <v/>
      </c>
      <c r="EJ176" s="53" t="str">
        <f>IF(OR($E176="",$G176=""),"",IF(AND($E$3=6),'Marks Entry 6th'!BQ175,IF(AND($E$3=7),'Marks Entry 7th'!BQ175,"")))</f>
        <v/>
      </c>
      <c r="EK176" s="53" t="str">
        <f>IF(OR($E176="",$G176=""),"",IF(AND($E$3=6),'Marks Entry 6th'!BR175,IF(AND($E$3=7),'Marks Entry 7th'!BR175,"")))</f>
        <v/>
      </c>
      <c r="EL176" s="122" t="str">
        <f t="shared" si="257"/>
        <v/>
      </c>
      <c r="EM176" s="123">
        <f t="shared" si="258"/>
        <v>0</v>
      </c>
      <c r="EN176" s="123" t="str">
        <f t="shared" si="259"/>
        <v/>
      </c>
      <c r="EO176" s="123" t="str">
        <f t="shared" si="260"/>
        <v/>
      </c>
      <c r="EP176" s="110" t="str">
        <f t="shared" si="261"/>
        <v/>
      </c>
      <c r="EQ176" s="53" t="str">
        <f>IF(OR($E176="",$G176=""),"",IF(AND($E$3=6),'Marks Entry 6th'!BS175,IF(AND($E$3=7),'Marks Entry 7th'!BS175,"")))</f>
        <v/>
      </c>
      <c r="ER176" s="53" t="str">
        <f>IF(OR($E176="",$G176=""),"",IF(AND($E$3=6),'Marks Entry 6th'!BT175,IF(AND($E$3=7),'Marks Entry 7th'!BT175,"")))</f>
        <v/>
      </c>
      <c r="ES176" s="53" t="str">
        <f>IF(OR($E176="",$G176=""),"",IF(AND($E$3=6),'Marks Entry 6th'!BU175,IF(AND($E$3=7),'Marks Entry 7th'!BU175,"")))</f>
        <v/>
      </c>
      <c r="ET176" s="53" t="str">
        <f>IF(OR($E176="",$G176=""),"",IF(AND($E$3=6),'Marks Entry 6th'!BV175,IF(AND($E$3=7),'Marks Entry 7th'!BV175,"")))</f>
        <v/>
      </c>
      <c r="EU176" s="53" t="str">
        <f>IF(OR($E176="",$G176=""),"",IF(AND($E$3=6),'Marks Entry 6th'!BW175,IF(AND($E$3=7),'Marks Entry 7th'!BW175,"")))</f>
        <v/>
      </c>
      <c r="EV176" s="122" t="str">
        <f t="shared" si="262"/>
        <v/>
      </c>
      <c r="EW176" s="123">
        <f t="shared" si="263"/>
        <v>0</v>
      </c>
      <c r="EX176" s="123" t="str">
        <f t="shared" si="264"/>
        <v/>
      </c>
      <c r="EY176" s="123" t="str">
        <f t="shared" si="265"/>
        <v/>
      </c>
      <c r="EZ176" s="110" t="str">
        <f t="shared" si="266"/>
        <v/>
      </c>
      <c r="FA176" s="373" t="str">
        <f>IF(OR($E176="",$G176=""),"",IF(AND('Marks Entry 6th'!BX175="",'Marks Entry 7th'!BX175=""),"",IF(AND($E$3=6),'Marks Entry 6th'!BX175,IF(AND($E$3=7),'Marks Entry 7th'!BX175,""))))</f>
        <v/>
      </c>
      <c r="FB176" s="373" t="str">
        <f>IF(OR($E176="",$G176=""),"",IF(AND('Marks Entry 6th'!BY175="",'Marks Entry 7th'!BY175=""),"",IF(AND($E$3=6),'Marks Entry 6th'!BY175,IF(AND($E$3=7),'Marks Entry 7th'!BY175,""))))</f>
        <v/>
      </c>
      <c r="FC176" s="374" t="str">
        <f t="shared" si="267"/>
        <v/>
      </c>
      <c r="FD176" s="110" t="str">
        <f t="shared" si="268"/>
        <v/>
      </c>
      <c r="FE176" s="373" t="str">
        <f>IF(OR($E176="",$G176=""),"",IF(AND('Marks Entry 6th'!BZ175="",'Marks Entry 7th'!BZ175=""),"",IF(AND($E$3=6),'Marks Entry 6th'!BZ175,IF(AND($E$3=7),'Marks Entry 7th'!BZ175,""))))</f>
        <v/>
      </c>
      <c r="FF176" s="373" t="str">
        <f>IF(OR($E176="",$G176=""),"",IF(AND('Marks Entry 6th'!CA175="",'Marks Entry 7th'!CA175=""),"",IF(AND($E$3=6),'Marks Entry 6th'!CA175,IF(AND($E$3=7),'Marks Entry 7th'!CA175,""))))</f>
        <v/>
      </c>
      <c r="FG176" s="374" t="str">
        <f t="shared" si="269"/>
        <v/>
      </c>
      <c r="FH176" s="110" t="str">
        <f t="shared" si="270"/>
        <v/>
      </c>
      <c r="FI176" s="79" t="str">
        <f t="shared" si="271"/>
        <v/>
      </c>
      <c r="FJ176" s="335" t="str">
        <f t="shared" si="272"/>
        <v/>
      </c>
      <c r="FK176" s="85" t="str">
        <f t="shared" si="273"/>
        <v/>
      </c>
      <c r="FL176" s="226" t="str">
        <f t="shared" si="274"/>
        <v/>
      </c>
      <c r="FM176" s="86" t="str">
        <f t="shared" si="275"/>
        <v/>
      </c>
      <c r="FN176" s="334" t="str">
        <f>IFERROR(IF(B176="NSO","NSO",IF(OR(D176="",G176="",F176=""),"",IF(AND(FJ176&gt;=36,'Master sheet'!$D$11="Hindi"),"कक्षा क्रमोन्नत",IF(AND(FJ176&gt;=36,'Master sheet'!$D$11="English"),"Promoted",IF(AND(FJ176&lt;36,'Master sheet'!$D$11="Hindi"),"पुनः परीक्षा","Re-Exam"))))),"")</f>
        <v/>
      </c>
      <c r="FO176" s="54" t="str">
        <f>IF(OR($E176="",$G176=""),"",IF(AND($E$3=6,'Marks Entry 6th'!CB175=""),"",IF(AND($E$3=7,'Marks Entry 7th'!CB175=""),"",IF(AND($E$3=6),'Marks Entry 6th'!CB175,IF(AND($E$3=7),'Marks Entry 7th'!CB175,"")))))</f>
        <v/>
      </c>
      <c r="FP176" s="54" t="str">
        <f>IF(OR($E176="",$G176=""),"",IF(AND($E$3=6,'Marks Entry 6th'!CC175=""),"",IF(AND($E$3=7,'Marks Entry 7th'!CC175=""),"",IF(AND($E$3=6),'Marks Entry 6th'!CC175,IF(AND($E$3=7),'Marks Entry 7th'!CC175,"")))))</f>
        <v/>
      </c>
      <c r="FQ176" s="55"/>
      <c r="FY176" s="57">
        <f>IF(AND($E$3=6),'Marks Entry 6th'!I175,IF(AND($E$3=7),'Marks Entry 7th'!I175,""))</f>
        <v>0</v>
      </c>
      <c r="FZ176" s="57">
        <f t="shared" si="276"/>
        <v>0</v>
      </c>
    </row>
    <row r="177" spans="1:182" ht="18.95" customHeight="1">
      <c r="A177" s="69">
        <v>170</v>
      </c>
      <c r="B177" s="69" t="str">
        <f>IF(OR(FY177=0,FY177=""),"",IF(AND($E$3=6),'Marks Entry 6th'!I176,IF(AND($E$3=7),'Marks Entry 7th'!I176,"")))</f>
        <v/>
      </c>
      <c r="C177" s="70" t="str">
        <f>IF(OR(B177=0,B177=""),"",IF(AND($E$3=6,'Marks Entry 6th'!B176=""),"",IF(AND($E$3=7,'Marks Entry 7th'!B176=""),"",IF(AND($E$3=6,'Marks Entry 6th'!B176),'Marks Entry 6th'!B176,IF(AND($E$3=7),'Marks Entry 7th'!B176,"")))))</f>
        <v/>
      </c>
      <c r="D177" s="70" t="str">
        <f>IF(OR(B177=0,B177=""),"",IF(AND($E$3=6,'Marks Entry 6th'!C176=""),"",IF(AND($E$3=7,'Marks Entry 7th'!C176=""),"",IF(AND($E$3=6),'Marks Entry 6th'!C176,IF(AND($E$3=7),'Marks Entry 7th'!C176,"")))))</f>
        <v/>
      </c>
      <c r="E177" s="307" t="str">
        <f>IF(OR(B177=0,B177=""),"",IF(AND($E$3=6,'Marks Entry 6th'!E176=""),"",IF(AND($E$3=7,'Marks Entry 7th'!E176=""),"",IF(AND($E$3=6),'Marks Entry 6th'!E176,IF(AND($E$3=7),'Marks Entry 7th'!E176,"")))))</f>
        <v/>
      </c>
      <c r="F177" s="70" t="str">
        <f>IF(OR(B177=0,B177=""),"",IF(AND($E$3=6,'Marks Entry 6th'!D176=""),"",IF(AND($E$3=7,'Marks Entry 7th'!D176=""),"",IF(AND($E$3=6),'Marks Entry 6th'!D176,IF(AND($E$3=7),'Marks Entry 7th'!D176,"")))))</f>
        <v/>
      </c>
      <c r="G177" s="306" t="str">
        <f>IF(OR(B177=0,B177=""),"",IF(AND($E$3=6,'Marks Entry 6th'!F176=""),"",IF(AND($E$3=7,'Marks Entry 7th'!F176=""),"",IF(AND($E$3=6),UPPER('Marks Entry 6th'!F176),IF(AND($E$3=7),UPPER('Marks Entry 7th'!F176),"")))))</f>
        <v/>
      </c>
      <c r="H177" s="306" t="str">
        <f>IF(OR(B177=0,B177=""),"",IF(AND($E$3=6,'Marks Entry 6th'!G176=""),"",IF(AND($E$3=7,'Marks Entry 7th'!G176=""),"",IF(AND($E$3=6),UPPER('Marks Entry 6th'!G176),IF(AND($E$3=7),UPPER('Marks Entry 7th'!G176),"")))))</f>
        <v/>
      </c>
      <c r="I177" s="306" t="str">
        <f>IF(OR(B177=0,B177=""),"",IF(AND($E$3=6,'Marks Entry 6th'!H176=""),"",IF(AND($E$3=7,'Marks Entry 7th'!H176=""),"",IF(AND($E$3=6),UPPER('Marks Entry 6th'!H176),IF(AND($E$3=7),UPPER('Marks Entry 7th'!H176),"")))))</f>
        <v/>
      </c>
      <c r="J177" s="65" t="str">
        <f>IF(OR(B177=0,B177=""),"",IF(AND($E$3=6,'Marks Entry 6th'!J176=""),"",IF(AND($E$3=7,'Marks Entry 7th'!J176=""),"",IF(AND($E$3=6),'Marks Entry 6th'!J176,IF(AND($E$3=7),'Marks Entry 7th'!J176,"")))))</f>
        <v/>
      </c>
      <c r="K177" s="65" t="str">
        <f>IF(OR(B177=0,B177=""),"",IF(AND($E$3=6,'Marks Entry 6th'!K176=""),"",IF(AND($E$3=7,'Marks Entry 7th'!K176=""),"",IF(AND($E$3=6),'Marks Entry 6th'!K176,IF(AND($E$3=7),'Marks Entry 7th'!K176,"")))))</f>
        <v/>
      </c>
      <c r="L177" s="121" t="str">
        <f>IF(OR($E177="",$G177=""),"",IF(AND($E$3=6),'Marks Entry 6th'!L176,IF(AND($E$3=7),'Marks Entry 7th'!L176,"")))</f>
        <v/>
      </c>
      <c r="M177" s="121" t="str">
        <f>IF(OR($E177="",$G177=""),"",IF(AND($E$3=6),'Marks Entry 6th'!M176,IF(AND($E$3=7),'Marks Entry 7th'!M176,"")))</f>
        <v/>
      </c>
      <c r="N177" s="121" t="str">
        <f>IF(OR($E177="",$G177=""),"",IF(AND($E$3=6),'Marks Entry 6th'!N176,IF(AND($E$3=7),'Marks Entry 7th'!N176,"")))</f>
        <v/>
      </c>
      <c r="O177" s="121" t="str">
        <f>IF(OR($E177="",$G177=""),"",IF(AND($E$3=6),'Marks Entry 6th'!O176,IF(AND($E$3=7),'Marks Entry 7th'!O176,"")))</f>
        <v/>
      </c>
      <c r="P177" s="63" t="str">
        <f t="shared" si="186"/>
        <v/>
      </c>
      <c r="Q177" s="121" t="str">
        <f>IF(OR($E177="",$G177=""),"",IF(AND($E$3=6),'Marks Entry 6th'!P176,IF(AND($E$3=7),'Marks Entry 7th'!P176,"")))</f>
        <v/>
      </c>
      <c r="R177" s="121" t="str">
        <f>IF(OR($E177="",$G177=""),"",IF(AND($E$3=6),'Marks Entry 6th'!Q176,IF(AND($E$3=7),'Marks Entry 7th'!Q176,"")))</f>
        <v/>
      </c>
      <c r="S177" s="66" t="str">
        <f t="shared" si="187"/>
        <v/>
      </c>
      <c r="T177" s="63">
        <f t="shared" si="188"/>
        <v>0</v>
      </c>
      <c r="U177" s="68" t="str">
        <f>IF(OR($E177="",$G177=""),"",IF(AND($E$3=6),'Marks Entry 6th'!R176,IF(AND($E$3=7),'Marks Entry 7th'!R176,"")))</f>
        <v/>
      </c>
      <c r="V177" s="68" t="str">
        <f>IF(OR($E177="",$G177=""),"",IF(AND($E$3=6),'Marks Entry 6th'!S176,IF(AND($E$3=7),'Marks Entry 7th'!S176,"")))</f>
        <v/>
      </c>
      <c r="W177" s="67" t="str">
        <f t="shared" si="189"/>
        <v/>
      </c>
      <c r="X177" s="63" t="str">
        <f t="shared" si="190"/>
        <v/>
      </c>
      <c r="Y177" s="109">
        <f t="shared" si="191"/>
        <v>0</v>
      </c>
      <c r="Z177" s="109" t="str">
        <f t="shared" si="192"/>
        <v/>
      </c>
      <c r="AA177" s="109" t="str">
        <f t="shared" si="193"/>
        <v/>
      </c>
      <c r="AB177" s="109" t="str">
        <f t="shared" si="194"/>
        <v/>
      </c>
      <c r="AC177" s="109" t="str">
        <f t="shared" si="195"/>
        <v/>
      </c>
      <c r="AD177" s="111" t="str">
        <f t="shared" si="196"/>
        <v/>
      </c>
      <c r="AE177" s="121" t="str">
        <f>IF(OR($E177="",$G177=""),"",IF(AND($E$3=6),'Marks Entry 6th'!T176,IF(AND($E$3=7),'Marks Entry 7th'!T176,"")))</f>
        <v/>
      </c>
      <c r="AF177" s="121" t="str">
        <f>IF(OR($E177="",$G177=""),"",IF(AND($E$3=6),'Marks Entry 6th'!U176,IF(AND($E$3=7),'Marks Entry 7th'!U176,"")))</f>
        <v/>
      </c>
      <c r="AG177" s="121" t="str">
        <f>IF(OR($E177="",$G177=""),"",IF(AND($E$3=6),'Marks Entry 6th'!V176,IF(AND($E$3=7),'Marks Entry 7th'!V176,"")))</f>
        <v/>
      </c>
      <c r="AH177" s="121" t="str">
        <f>IF(OR($E177="",$G177=""),"",IF(AND($E$3=6),'Marks Entry 6th'!W176,IF(AND($E$3=7),'Marks Entry 7th'!W176,"")))</f>
        <v/>
      </c>
      <c r="AI177" s="63" t="str">
        <f t="shared" si="197"/>
        <v/>
      </c>
      <c r="AJ177" s="121" t="str">
        <f>IF(OR($E177="",$G177=""),"",IF(AND($E$3=6),'Marks Entry 6th'!X176,IF(AND($E$3=7),'Marks Entry 7th'!X176,"")))</f>
        <v/>
      </c>
      <c r="AK177" s="121" t="str">
        <f>IF(OR($E177="",$G177=""),"",IF(AND($E$3=6),'Marks Entry 6th'!Y176,IF(AND($E$3=7),'Marks Entry 7th'!Y176,"")))</f>
        <v/>
      </c>
      <c r="AL177" s="66" t="str">
        <f t="shared" si="198"/>
        <v/>
      </c>
      <c r="AM177" s="63">
        <f t="shared" si="199"/>
        <v>0</v>
      </c>
      <c r="AN177" s="68" t="str">
        <f>IF(OR($E177="",$G177=""),"",IF(AND($E$3=6),'Marks Entry 6th'!Z176,IF(AND($E$3=7),'Marks Entry 7th'!Z176,"")))</f>
        <v/>
      </c>
      <c r="AO177" s="68" t="str">
        <f>IF(OR($E177="",$G177=""),"",IF(AND($E$3=6),'Marks Entry 6th'!AA176,IF(AND($E$3=7),'Marks Entry 7th'!AA176,"")))</f>
        <v/>
      </c>
      <c r="AP177" s="66" t="str">
        <f t="shared" si="200"/>
        <v/>
      </c>
      <c r="AQ177" s="63" t="str">
        <f t="shared" si="201"/>
        <v/>
      </c>
      <c r="AR177" s="109">
        <f t="shared" si="202"/>
        <v>0</v>
      </c>
      <c r="AS177" s="109" t="str">
        <f t="shared" si="203"/>
        <v/>
      </c>
      <c r="AT177" s="109" t="str">
        <f t="shared" si="204"/>
        <v/>
      </c>
      <c r="AU177" s="109" t="str">
        <f t="shared" si="205"/>
        <v/>
      </c>
      <c r="AV177" s="109" t="str">
        <f t="shared" si="206"/>
        <v/>
      </c>
      <c r="AW177" s="111" t="str">
        <f t="shared" si="207"/>
        <v/>
      </c>
      <c r="AX177" s="314" t="str">
        <f>IF(OR($E177="",$G177=""),"",IF(AND($E$3=6),'Marks Entry 6th'!AB176,IF(AND($E$3=7),'Marks Entry 7th'!AB176,"")))</f>
        <v/>
      </c>
      <c r="AY177" s="121" t="str">
        <f>IF(OR($E177="",$G177=""),"",IF(AND($E$3=6),'Marks Entry 6th'!AC176,IF(AND($E$3=7),'Marks Entry 7th'!AC176,"")))</f>
        <v/>
      </c>
      <c r="AZ177" s="121" t="str">
        <f>IF(OR($E177="",$G177=""),"",IF(AND($E$3=6),'Marks Entry 6th'!AD176,IF(AND($E$3=7),'Marks Entry 7th'!AD176,"")))</f>
        <v/>
      </c>
      <c r="BA177" s="121" t="str">
        <f>IF(OR($E177="",$G177=""),"",IF(AND($E$3=6),'Marks Entry 6th'!AE176,IF(AND($E$3=7),'Marks Entry 7th'!AE176,"")))</f>
        <v/>
      </c>
      <c r="BB177" s="121" t="str">
        <f>IF(OR($E177="",$G177=""),"",IF(AND($E$3=6),'Marks Entry 6th'!AF176,IF(AND($E$3=7),'Marks Entry 7th'!AF176,"")))</f>
        <v/>
      </c>
      <c r="BC177" s="63" t="str">
        <f t="shared" si="208"/>
        <v/>
      </c>
      <c r="BD177" s="121" t="str">
        <f>IF(OR($E177="",$G177=""),"",IF(AND($E$3=6),'Marks Entry 6th'!AG176,IF(AND($E$3=7),'Marks Entry 7th'!AG176,"")))</f>
        <v/>
      </c>
      <c r="BE177" s="121" t="str">
        <f>IF(OR($E177="",$G177=""),"",IF(AND($E$3=6),'Marks Entry 6th'!AH176,IF(AND($E$3=7),'Marks Entry 7th'!AH176,"")))</f>
        <v/>
      </c>
      <c r="BF177" s="66" t="str">
        <f t="shared" si="209"/>
        <v/>
      </c>
      <c r="BG177" s="63">
        <f t="shared" si="210"/>
        <v>0</v>
      </c>
      <c r="BH177" s="68" t="str">
        <f>IF(OR($E177="",$G177=""),"",IF(AND($E$3=6),'Marks Entry 6th'!AI176,IF(AND($E$3=7),'Marks Entry 7th'!AI176,"")))</f>
        <v/>
      </c>
      <c r="BI177" s="68" t="str">
        <f>IF(OR($E177="",$G177=""),"",IF(AND($E$3=6),'Marks Entry 6th'!AJ176,IF(AND($E$3=7),'Marks Entry 7th'!AJ176,"")))</f>
        <v/>
      </c>
      <c r="BJ177" s="66" t="str">
        <f t="shared" si="211"/>
        <v/>
      </c>
      <c r="BK177" s="63" t="str">
        <f t="shared" si="212"/>
        <v/>
      </c>
      <c r="BL177" s="109">
        <f t="shared" si="213"/>
        <v>0</v>
      </c>
      <c r="BM177" s="109" t="str">
        <f t="shared" si="214"/>
        <v/>
      </c>
      <c r="BN177" s="109" t="str">
        <f t="shared" si="215"/>
        <v/>
      </c>
      <c r="BO177" s="109" t="str">
        <f t="shared" si="216"/>
        <v/>
      </c>
      <c r="BP177" s="109" t="str">
        <f t="shared" si="217"/>
        <v/>
      </c>
      <c r="BQ177" s="111" t="str">
        <f t="shared" si="218"/>
        <v/>
      </c>
      <c r="BR177" s="121" t="str">
        <f>IF(OR($E177="",$G177=""),"",IF(AND($E$3=6),'Marks Entry 6th'!AK176,IF(AND($E$3=7),'Marks Entry 7th'!AK176,"")))</f>
        <v/>
      </c>
      <c r="BS177" s="121" t="str">
        <f>IF(OR($E177="",$G177=""),"",IF(AND($E$3=6),'Marks Entry 6th'!AL176,IF(AND($E$3=7),'Marks Entry 7th'!AL176,"")))</f>
        <v/>
      </c>
      <c r="BT177" s="121" t="str">
        <f>IF(OR($E177="",$G177=""),"",IF(AND($E$3=6),'Marks Entry 6th'!AM176,IF(AND($E$3=7),'Marks Entry 7th'!AM176,"")))</f>
        <v/>
      </c>
      <c r="BU177" s="121" t="str">
        <f>IF(OR($E177="",$G177=""),"",IF(AND($E$3=6),'Marks Entry 6th'!AN176,IF(AND($E$3=7),'Marks Entry 7th'!AN176,"")))</f>
        <v/>
      </c>
      <c r="BV177" s="63" t="str">
        <f t="shared" si="219"/>
        <v/>
      </c>
      <c r="BW177" s="121" t="str">
        <f>IF(OR($E177="",$G177=""),"",IF(AND($E$3=6),'Marks Entry 6th'!AO176,IF(AND($E$3=7),'Marks Entry 7th'!AO176,"")))</f>
        <v/>
      </c>
      <c r="BX177" s="121" t="str">
        <f>IF(OR($E177="",$G177=""),"",IF(AND($E$3=6),'Marks Entry 6th'!AP176,IF(AND($E$3=7),'Marks Entry 7th'!AP176,"")))</f>
        <v/>
      </c>
      <c r="BY177" s="66" t="str">
        <f t="shared" si="220"/>
        <v/>
      </c>
      <c r="BZ177" s="63">
        <f t="shared" si="221"/>
        <v>0</v>
      </c>
      <c r="CA177" s="68" t="str">
        <f>IF(OR($E177="",$G177=""),"",IF(AND($E$3=6),'Marks Entry 6th'!AQ176,IF(AND($E$3=7),'Marks Entry 7th'!AQ176,"")))</f>
        <v/>
      </c>
      <c r="CB177" s="68" t="str">
        <f>IF(OR($E177="",$G177=""),"",IF(AND($E$3=6),'Marks Entry 6th'!AR176,IF(AND($E$3=7),'Marks Entry 7th'!AR176,"")))</f>
        <v/>
      </c>
      <c r="CC177" s="66" t="str">
        <f t="shared" si="222"/>
        <v/>
      </c>
      <c r="CD177" s="63" t="str">
        <f t="shared" si="223"/>
        <v/>
      </c>
      <c r="CE177" s="109">
        <f t="shared" si="224"/>
        <v>0</v>
      </c>
      <c r="CF177" s="109" t="str">
        <f t="shared" si="225"/>
        <v/>
      </c>
      <c r="CG177" s="109" t="str">
        <f t="shared" si="226"/>
        <v/>
      </c>
      <c r="CH177" s="109" t="str">
        <f t="shared" si="227"/>
        <v/>
      </c>
      <c r="CI177" s="109" t="str">
        <f t="shared" si="228"/>
        <v/>
      </c>
      <c r="CJ177" s="111" t="str">
        <f t="shared" si="229"/>
        <v/>
      </c>
      <c r="CK177" s="121" t="str">
        <f>IF(OR($E177="",$G177=""),"",IF(AND($E$3=6),'Marks Entry 6th'!AS176,IF(AND($E$3=7),'Marks Entry 7th'!AS176,"")))</f>
        <v/>
      </c>
      <c r="CL177" s="121" t="str">
        <f>IF(OR($E177="",$G177=""),"",IF(AND($E$3=6),'Marks Entry 6th'!AT176,IF(AND($E$3=7),'Marks Entry 7th'!AT176,"")))</f>
        <v/>
      </c>
      <c r="CM177" s="121" t="str">
        <f>IF(OR($E177="",$G177=""),"",IF(AND($E$3=6),'Marks Entry 6th'!AU176,IF(AND($E$3=7),'Marks Entry 7th'!AU176,"")))</f>
        <v/>
      </c>
      <c r="CN177" s="121" t="str">
        <f>IF(OR($E177="",$G177=""),"",IF(AND($E$3=6),'Marks Entry 6th'!AV176,IF(AND($E$3=7),'Marks Entry 7th'!AV176,"")))</f>
        <v/>
      </c>
      <c r="CO177" s="63" t="str">
        <f t="shared" si="230"/>
        <v/>
      </c>
      <c r="CP177" s="121" t="str">
        <f>IF(OR($E177="",$G177=""),"",IF(AND($E$3=6),'Marks Entry 6th'!AW176,IF(AND($E$3=7),'Marks Entry 7th'!AW176,"")))</f>
        <v/>
      </c>
      <c r="CQ177" s="121" t="str">
        <f>IF(OR($E177="",$G177=""),"",IF(AND($E$3=6),'Marks Entry 6th'!AX176,IF(AND($E$3=7),'Marks Entry 7th'!AX176,"")))</f>
        <v/>
      </c>
      <c r="CR177" s="66" t="str">
        <f t="shared" si="231"/>
        <v/>
      </c>
      <c r="CS177" s="63">
        <f t="shared" si="232"/>
        <v>0</v>
      </c>
      <c r="CT177" s="68" t="str">
        <f>IF(OR($E177="",$G177=""),"",IF(AND($E$3=6),'Marks Entry 6th'!AY176,IF(AND($E$3=7),'Marks Entry 7th'!AY176,"")))</f>
        <v/>
      </c>
      <c r="CU177" s="68" t="str">
        <f>IF(OR($E177="",$G177=""),"",IF(AND($E$3=6),'Marks Entry 6th'!AZ176,IF(AND($E$3=7),'Marks Entry 7th'!AZ176,"")))</f>
        <v/>
      </c>
      <c r="CV177" s="66" t="str">
        <f t="shared" si="233"/>
        <v/>
      </c>
      <c r="CW177" s="63" t="str">
        <f t="shared" si="234"/>
        <v/>
      </c>
      <c r="CX177" s="109">
        <f t="shared" si="235"/>
        <v>0</v>
      </c>
      <c r="CY177" s="109" t="str">
        <f t="shared" si="236"/>
        <v/>
      </c>
      <c r="CZ177" s="109" t="str">
        <f t="shared" si="237"/>
        <v/>
      </c>
      <c r="DA177" s="109" t="str">
        <f t="shared" si="238"/>
        <v/>
      </c>
      <c r="DB177" s="109" t="str">
        <f t="shared" si="239"/>
        <v/>
      </c>
      <c r="DC177" s="111" t="str">
        <f t="shared" si="240"/>
        <v/>
      </c>
      <c r="DD177" s="121" t="str">
        <f>IF(OR($E177="",$G177=""),"",IF(AND($E$3=6),'Marks Entry 6th'!BA176,IF(AND($E$3=7),'Marks Entry 7th'!BA176,"")))</f>
        <v/>
      </c>
      <c r="DE177" s="121" t="str">
        <f>IF(OR($E177="",$G177=""),"",IF(AND($E$3=6),'Marks Entry 6th'!BB176,IF(AND($E$3=7),'Marks Entry 7th'!BB176,"")))</f>
        <v/>
      </c>
      <c r="DF177" s="121" t="str">
        <f>IF(OR($E177="",$G177=""),"",IF(AND($E$3=6),'Marks Entry 6th'!BC176,IF(AND($E$3=7),'Marks Entry 7th'!BC176,"")))</f>
        <v/>
      </c>
      <c r="DG177" s="121" t="str">
        <f>IF(OR($E177="",$G177=""),"",IF(AND($E$3=6),'Marks Entry 6th'!BD176,IF(AND($E$3=7),'Marks Entry 7th'!BD176,"")))</f>
        <v/>
      </c>
      <c r="DH177" s="63" t="str">
        <f t="shared" si="241"/>
        <v/>
      </c>
      <c r="DI177" s="121" t="str">
        <f>IF(OR($E177="",$G177=""),"",IF(AND($E$3=6),'Marks Entry 6th'!BE176,IF(AND($E$3=7),'Marks Entry 7th'!BE176,"")))</f>
        <v/>
      </c>
      <c r="DJ177" s="121" t="str">
        <f>IF(OR($E177="",$G177=""),"",IF(AND($E$3=6),'Marks Entry 6th'!BF176,IF(AND($E$3=7),'Marks Entry 7th'!BF176,"")))</f>
        <v/>
      </c>
      <c r="DK177" s="66" t="str">
        <f t="shared" si="242"/>
        <v/>
      </c>
      <c r="DL177" s="63">
        <f t="shared" si="243"/>
        <v>0</v>
      </c>
      <c r="DM177" s="68" t="str">
        <f>IF(OR($E177="",$G177=""),"",IF(AND($E$3=6),'Marks Entry 6th'!BG176,IF(AND($E$3=7),'Marks Entry 7th'!BG176,"")))</f>
        <v/>
      </c>
      <c r="DN177" s="68" t="str">
        <f>IF(OR($E177="",$G177=""),"",IF(AND($E$3=6),'Marks Entry 6th'!BH176,IF(AND($E$3=7),'Marks Entry 7th'!BH176,"")))</f>
        <v/>
      </c>
      <c r="DO177" s="66" t="str">
        <f t="shared" si="244"/>
        <v/>
      </c>
      <c r="DP177" s="63" t="str">
        <f t="shared" si="245"/>
        <v/>
      </c>
      <c r="DQ177" s="109">
        <f t="shared" si="246"/>
        <v>0</v>
      </c>
      <c r="DR177" s="109" t="str">
        <f t="shared" si="247"/>
        <v/>
      </c>
      <c r="DS177" s="109" t="str">
        <f t="shared" si="248"/>
        <v/>
      </c>
      <c r="DT177" s="109" t="str">
        <f t="shared" si="249"/>
        <v/>
      </c>
      <c r="DU177" s="109" t="str">
        <f t="shared" si="250"/>
        <v/>
      </c>
      <c r="DV177" s="111" t="str">
        <f t="shared" si="251"/>
        <v/>
      </c>
      <c r="DW177" s="53" t="str">
        <f>IF(OR($E177="",$G177=""),"",IF(AND($E$3=6),'Marks Entry 6th'!BI176,IF(AND($E$3=7),'Marks Entry 7th'!BI176,"")))</f>
        <v/>
      </c>
      <c r="DX177" s="53" t="str">
        <f>IF(OR($E177="",$G177=""),"",IF(AND($E$3=6),'Marks Entry 6th'!BJ176,IF(AND($E$3=7),'Marks Entry 7th'!BJ176,"")))</f>
        <v/>
      </c>
      <c r="DY177" s="53" t="str">
        <f>IF(OR($E177="",$G177=""),"",IF(AND($E$3=6),'Marks Entry 6th'!BK176,IF(AND($E$3=7),'Marks Entry 7th'!BK176,"")))</f>
        <v/>
      </c>
      <c r="DZ177" s="53" t="str">
        <f>IF(OR($E177="",$G177=""),"",IF(AND($E$3=6),'Marks Entry 6th'!BL176,IF(AND($E$3=7),'Marks Entry 7th'!BL176,"")))</f>
        <v/>
      </c>
      <c r="EA177" s="53" t="str">
        <f>IF(OR($E177="",$G177=""),"",IF(AND($E$3=6),'Marks Entry 6th'!BM176,IF(AND($E$3=7),'Marks Entry 7th'!BM176,"")))</f>
        <v/>
      </c>
      <c r="EB177" s="122" t="str">
        <f t="shared" si="252"/>
        <v/>
      </c>
      <c r="EC177" s="123">
        <f t="shared" si="253"/>
        <v>0</v>
      </c>
      <c r="ED177" s="123" t="str">
        <f t="shared" si="254"/>
        <v/>
      </c>
      <c r="EE177" s="123" t="str">
        <f t="shared" si="255"/>
        <v/>
      </c>
      <c r="EF177" s="110" t="str">
        <f t="shared" si="256"/>
        <v/>
      </c>
      <c r="EG177" s="53" t="str">
        <f>IF(OR($E177="",$G177=""),"",IF(AND($E$3=6),'Marks Entry 6th'!BN176,IF(AND($E$3=7),'Marks Entry 7th'!BN176,"")))</f>
        <v/>
      </c>
      <c r="EH177" s="53" t="str">
        <f>IF(OR($E177="",$G177=""),"",IF(AND($E$3=6),'Marks Entry 6th'!BO176,IF(AND($E$3=7),'Marks Entry 7th'!BO176,"")))</f>
        <v/>
      </c>
      <c r="EI177" s="53" t="str">
        <f>IF(OR($E177="",$G177=""),"",IF(AND($E$3=6),'Marks Entry 6th'!BP176,IF(AND($E$3=7),'Marks Entry 7th'!BP176,"")))</f>
        <v/>
      </c>
      <c r="EJ177" s="53" t="str">
        <f>IF(OR($E177="",$G177=""),"",IF(AND($E$3=6),'Marks Entry 6th'!BQ176,IF(AND($E$3=7),'Marks Entry 7th'!BQ176,"")))</f>
        <v/>
      </c>
      <c r="EK177" s="53" t="str">
        <f>IF(OR($E177="",$G177=""),"",IF(AND($E$3=6),'Marks Entry 6th'!BR176,IF(AND($E$3=7),'Marks Entry 7th'!BR176,"")))</f>
        <v/>
      </c>
      <c r="EL177" s="122" t="str">
        <f t="shared" si="257"/>
        <v/>
      </c>
      <c r="EM177" s="123">
        <f t="shared" si="258"/>
        <v>0</v>
      </c>
      <c r="EN177" s="123" t="str">
        <f t="shared" si="259"/>
        <v/>
      </c>
      <c r="EO177" s="123" t="str">
        <f t="shared" si="260"/>
        <v/>
      </c>
      <c r="EP177" s="110" t="str">
        <f t="shared" si="261"/>
        <v/>
      </c>
      <c r="EQ177" s="53" t="str">
        <f>IF(OR($E177="",$G177=""),"",IF(AND($E$3=6),'Marks Entry 6th'!BS176,IF(AND($E$3=7),'Marks Entry 7th'!BS176,"")))</f>
        <v/>
      </c>
      <c r="ER177" s="53" t="str">
        <f>IF(OR($E177="",$G177=""),"",IF(AND($E$3=6),'Marks Entry 6th'!BT176,IF(AND($E$3=7),'Marks Entry 7th'!BT176,"")))</f>
        <v/>
      </c>
      <c r="ES177" s="53" t="str">
        <f>IF(OR($E177="",$G177=""),"",IF(AND($E$3=6),'Marks Entry 6th'!BU176,IF(AND($E$3=7),'Marks Entry 7th'!BU176,"")))</f>
        <v/>
      </c>
      <c r="ET177" s="53" t="str">
        <f>IF(OR($E177="",$G177=""),"",IF(AND($E$3=6),'Marks Entry 6th'!BV176,IF(AND($E$3=7),'Marks Entry 7th'!BV176,"")))</f>
        <v/>
      </c>
      <c r="EU177" s="53" t="str">
        <f>IF(OR($E177="",$G177=""),"",IF(AND($E$3=6),'Marks Entry 6th'!BW176,IF(AND($E$3=7),'Marks Entry 7th'!BW176,"")))</f>
        <v/>
      </c>
      <c r="EV177" s="122" t="str">
        <f t="shared" si="262"/>
        <v/>
      </c>
      <c r="EW177" s="123">
        <f t="shared" si="263"/>
        <v>0</v>
      </c>
      <c r="EX177" s="123" t="str">
        <f t="shared" si="264"/>
        <v/>
      </c>
      <c r="EY177" s="123" t="str">
        <f t="shared" si="265"/>
        <v/>
      </c>
      <c r="EZ177" s="110" t="str">
        <f t="shared" si="266"/>
        <v/>
      </c>
      <c r="FA177" s="373" t="str">
        <f>IF(OR($E177="",$G177=""),"",IF(AND('Marks Entry 6th'!BX176="",'Marks Entry 7th'!BX176=""),"",IF(AND($E$3=6),'Marks Entry 6th'!BX176,IF(AND($E$3=7),'Marks Entry 7th'!BX176,""))))</f>
        <v/>
      </c>
      <c r="FB177" s="373" t="str">
        <f>IF(OR($E177="",$G177=""),"",IF(AND('Marks Entry 6th'!BY176="",'Marks Entry 7th'!BY176=""),"",IF(AND($E$3=6),'Marks Entry 6th'!BY176,IF(AND($E$3=7),'Marks Entry 7th'!BY176,""))))</f>
        <v/>
      </c>
      <c r="FC177" s="374" t="str">
        <f t="shared" si="267"/>
        <v/>
      </c>
      <c r="FD177" s="110" t="str">
        <f t="shared" si="268"/>
        <v/>
      </c>
      <c r="FE177" s="373" t="str">
        <f>IF(OR($E177="",$G177=""),"",IF(AND('Marks Entry 6th'!BZ176="",'Marks Entry 7th'!BZ176=""),"",IF(AND($E$3=6),'Marks Entry 6th'!BZ176,IF(AND($E$3=7),'Marks Entry 7th'!BZ176,""))))</f>
        <v/>
      </c>
      <c r="FF177" s="373" t="str">
        <f>IF(OR($E177="",$G177=""),"",IF(AND('Marks Entry 6th'!CA176="",'Marks Entry 7th'!CA176=""),"",IF(AND($E$3=6),'Marks Entry 6th'!CA176,IF(AND($E$3=7),'Marks Entry 7th'!CA176,""))))</f>
        <v/>
      </c>
      <c r="FG177" s="374" t="str">
        <f t="shared" si="269"/>
        <v/>
      </c>
      <c r="FH177" s="110" t="str">
        <f t="shared" si="270"/>
        <v/>
      </c>
      <c r="FI177" s="79" t="str">
        <f t="shared" si="271"/>
        <v/>
      </c>
      <c r="FJ177" s="335" t="str">
        <f t="shared" si="272"/>
        <v/>
      </c>
      <c r="FK177" s="85" t="str">
        <f t="shared" si="273"/>
        <v/>
      </c>
      <c r="FL177" s="226" t="str">
        <f t="shared" si="274"/>
        <v/>
      </c>
      <c r="FM177" s="86" t="str">
        <f t="shared" si="275"/>
        <v/>
      </c>
      <c r="FN177" s="334" t="str">
        <f>IFERROR(IF(B177="NSO","NSO",IF(OR(D177="",G177="",F177=""),"",IF(AND(FJ177&gt;=36,'Master sheet'!$D$11="Hindi"),"कक्षा क्रमोन्नत",IF(AND(FJ177&gt;=36,'Master sheet'!$D$11="English"),"Promoted",IF(AND(FJ177&lt;36,'Master sheet'!$D$11="Hindi"),"पुनः परीक्षा","Re-Exam"))))),"")</f>
        <v/>
      </c>
      <c r="FO177" s="54" t="str">
        <f>IF(OR($E177="",$G177=""),"",IF(AND($E$3=6,'Marks Entry 6th'!CB176=""),"",IF(AND($E$3=7,'Marks Entry 7th'!CB176=""),"",IF(AND($E$3=6),'Marks Entry 6th'!CB176,IF(AND($E$3=7),'Marks Entry 7th'!CB176,"")))))</f>
        <v/>
      </c>
      <c r="FP177" s="54" t="str">
        <f>IF(OR($E177="",$G177=""),"",IF(AND($E$3=6,'Marks Entry 6th'!CC176=""),"",IF(AND($E$3=7,'Marks Entry 7th'!CC176=""),"",IF(AND($E$3=6),'Marks Entry 6th'!CC176,IF(AND($E$3=7),'Marks Entry 7th'!CC176,"")))))</f>
        <v/>
      </c>
      <c r="FQ177" s="55"/>
      <c r="FY177" s="57">
        <f>IF(AND($E$3=6),'Marks Entry 6th'!I176,IF(AND($E$3=7),'Marks Entry 7th'!I176,""))</f>
        <v>0</v>
      </c>
      <c r="FZ177" s="57">
        <f t="shared" si="276"/>
        <v>0</v>
      </c>
    </row>
    <row r="178" spans="1:182" ht="18.95" customHeight="1">
      <c r="A178" s="69">
        <v>171</v>
      </c>
      <c r="B178" s="69" t="str">
        <f>IF(OR(FY178=0,FY178=""),"",IF(AND($E$3=6),'Marks Entry 6th'!I177,IF(AND($E$3=7),'Marks Entry 7th'!I177,"")))</f>
        <v/>
      </c>
      <c r="C178" s="70" t="str">
        <f>IF(OR(B178=0,B178=""),"",IF(AND($E$3=6,'Marks Entry 6th'!B177=""),"",IF(AND($E$3=7,'Marks Entry 7th'!B177=""),"",IF(AND($E$3=6,'Marks Entry 6th'!B177),'Marks Entry 6th'!B177,IF(AND($E$3=7),'Marks Entry 7th'!B177,"")))))</f>
        <v/>
      </c>
      <c r="D178" s="70" t="str">
        <f>IF(OR(B178=0,B178=""),"",IF(AND($E$3=6,'Marks Entry 6th'!C177=""),"",IF(AND($E$3=7,'Marks Entry 7th'!C177=""),"",IF(AND($E$3=6),'Marks Entry 6th'!C177,IF(AND($E$3=7),'Marks Entry 7th'!C177,"")))))</f>
        <v/>
      </c>
      <c r="E178" s="307" t="str">
        <f>IF(OR(B178=0,B178=""),"",IF(AND($E$3=6,'Marks Entry 6th'!E177=""),"",IF(AND($E$3=7,'Marks Entry 7th'!E177=""),"",IF(AND($E$3=6),'Marks Entry 6th'!E177,IF(AND($E$3=7),'Marks Entry 7th'!E177,"")))))</f>
        <v/>
      </c>
      <c r="F178" s="70" t="str">
        <f>IF(OR(B178=0,B178=""),"",IF(AND($E$3=6,'Marks Entry 6th'!D177=""),"",IF(AND($E$3=7,'Marks Entry 7th'!D177=""),"",IF(AND($E$3=6),'Marks Entry 6th'!D177,IF(AND($E$3=7),'Marks Entry 7th'!D177,"")))))</f>
        <v/>
      </c>
      <c r="G178" s="306" t="str">
        <f>IF(OR(B178=0,B178=""),"",IF(AND($E$3=6,'Marks Entry 6th'!F177=""),"",IF(AND($E$3=7,'Marks Entry 7th'!F177=""),"",IF(AND($E$3=6),UPPER('Marks Entry 6th'!F177),IF(AND($E$3=7),UPPER('Marks Entry 7th'!F177),"")))))</f>
        <v/>
      </c>
      <c r="H178" s="306" t="str">
        <f>IF(OR(B178=0,B178=""),"",IF(AND($E$3=6,'Marks Entry 6th'!G177=""),"",IF(AND($E$3=7,'Marks Entry 7th'!G177=""),"",IF(AND($E$3=6),UPPER('Marks Entry 6th'!G177),IF(AND($E$3=7),UPPER('Marks Entry 7th'!G177),"")))))</f>
        <v/>
      </c>
      <c r="I178" s="306" t="str">
        <f>IF(OR(B178=0,B178=""),"",IF(AND($E$3=6,'Marks Entry 6th'!H177=""),"",IF(AND($E$3=7,'Marks Entry 7th'!H177=""),"",IF(AND($E$3=6),UPPER('Marks Entry 6th'!H177),IF(AND($E$3=7),UPPER('Marks Entry 7th'!H177),"")))))</f>
        <v/>
      </c>
      <c r="J178" s="65" t="str">
        <f>IF(OR(B178=0,B178=""),"",IF(AND($E$3=6,'Marks Entry 6th'!J177=""),"",IF(AND($E$3=7,'Marks Entry 7th'!J177=""),"",IF(AND($E$3=6),'Marks Entry 6th'!J177,IF(AND($E$3=7),'Marks Entry 7th'!J177,"")))))</f>
        <v/>
      </c>
      <c r="K178" s="65" t="str">
        <f>IF(OR(B178=0,B178=""),"",IF(AND($E$3=6,'Marks Entry 6th'!K177=""),"",IF(AND($E$3=7,'Marks Entry 7th'!K177=""),"",IF(AND($E$3=6),'Marks Entry 6th'!K177,IF(AND($E$3=7),'Marks Entry 7th'!K177,"")))))</f>
        <v/>
      </c>
      <c r="L178" s="121" t="str">
        <f>IF(OR($E178="",$G178=""),"",IF(AND($E$3=6),'Marks Entry 6th'!L177,IF(AND($E$3=7),'Marks Entry 7th'!L177,"")))</f>
        <v/>
      </c>
      <c r="M178" s="121" t="str">
        <f>IF(OR($E178="",$G178=""),"",IF(AND($E$3=6),'Marks Entry 6th'!M177,IF(AND($E$3=7),'Marks Entry 7th'!M177,"")))</f>
        <v/>
      </c>
      <c r="N178" s="121" t="str">
        <f>IF(OR($E178="",$G178=""),"",IF(AND($E$3=6),'Marks Entry 6th'!N177,IF(AND($E$3=7),'Marks Entry 7th'!N177,"")))</f>
        <v/>
      </c>
      <c r="O178" s="121" t="str">
        <f>IF(OR($E178="",$G178=""),"",IF(AND($E$3=6),'Marks Entry 6th'!O177,IF(AND($E$3=7),'Marks Entry 7th'!O177,"")))</f>
        <v/>
      </c>
      <c r="P178" s="63" t="str">
        <f t="shared" si="186"/>
        <v/>
      </c>
      <c r="Q178" s="121" t="str">
        <f>IF(OR($E178="",$G178=""),"",IF(AND($E$3=6),'Marks Entry 6th'!P177,IF(AND($E$3=7),'Marks Entry 7th'!P177,"")))</f>
        <v/>
      </c>
      <c r="R178" s="121" t="str">
        <f>IF(OR($E178="",$G178=""),"",IF(AND($E$3=6),'Marks Entry 6th'!Q177,IF(AND($E$3=7),'Marks Entry 7th'!Q177,"")))</f>
        <v/>
      </c>
      <c r="S178" s="66" t="str">
        <f t="shared" si="187"/>
        <v/>
      </c>
      <c r="T178" s="63">
        <f t="shared" si="188"/>
        <v>0</v>
      </c>
      <c r="U178" s="68" t="str">
        <f>IF(OR($E178="",$G178=""),"",IF(AND($E$3=6),'Marks Entry 6th'!R177,IF(AND($E$3=7),'Marks Entry 7th'!R177,"")))</f>
        <v/>
      </c>
      <c r="V178" s="68" t="str">
        <f>IF(OR($E178="",$G178=""),"",IF(AND($E$3=6),'Marks Entry 6th'!S177,IF(AND($E$3=7),'Marks Entry 7th'!S177,"")))</f>
        <v/>
      </c>
      <c r="W178" s="67" t="str">
        <f t="shared" si="189"/>
        <v/>
      </c>
      <c r="X178" s="63" t="str">
        <f t="shared" si="190"/>
        <v/>
      </c>
      <c r="Y178" s="109">
        <f t="shared" si="191"/>
        <v>0</v>
      </c>
      <c r="Z178" s="109" t="str">
        <f t="shared" si="192"/>
        <v/>
      </c>
      <c r="AA178" s="109" t="str">
        <f t="shared" si="193"/>
        <v/>
      </c>
      <c r="AB178" s="109" t="str">
        <f t="shared" si="194"/>
        <v/>
      </c>
      <c r="AC178" s="109" t="str">
        <f t="shared" si="195"/>
        <v/>
      </c>
      <c r="AD178" s="111" t="str">
        <f t="shared" si="196"/>
        <v/>
      </c>
      <c r="AE178" s="121" t="str">
        <f>IF(OR($E178="",$G178=""),"",IF(AND($E$3=6),'Marks Entry 6th'!T177,IF(AND($E$3=7),'Marks Entry 7th'!T177,"")))</f>
        <v/>
      </c>
      <c r="AF178" s="121" t="str">
        <f>IF(OR($E178="",$G178=""),"",IF(AND($E$3=6),'Marks Entry 6th'!U177,IF(AND($E$3=7),'Marks Entry 7th'!U177,"")))</f>
        <v/>
      </c>
      <c r="AG178" s="121" t="str">
        <f>IF(OR($E178="",$G178=""),"",IF(AND($E$3=6),'Marks Entry 6th'!V177,IF(AND($E$3=7),'Marks Entry 7th'!V177,"")))</f>
        <v/>
      </c>
      <c r="AH178" s="121" t="str">
        <f>IF(OR($E178="",$G178=""),"",IF(AND($E$3=6),'Marks Entry 6th'!W177,IF(AND($E$3=7),'Marks Entry 7th'!W177,"")))</f>
        <v/>
      </c>
      <c r="AI178" s="63" t="str">
        <f t="shared" si="197"/>
        <v/>
      </c>
      <c r="AJ178" s="121" t="str">
        <f>IF(OR($E178="",$G178=""),"",IF(AND($E$3=6),'Marks Entry 6th'!X177,IF(AND($E$3=7),'Marks Entry 7th'!X177,"")))</f>
        <v/>
      </c>
      <c r="AK178" s="121" t="str">
        <f>IF(OR($E178="",$G178=""),"",IF(AND($E$3=6),'Marks Entry 6th'!Y177,IF(AND($E$3=7),'Marks Entry 7th'!Y177,"")))</f>
        <v/>
      </c>
      <c r="AL178" s="66" t="str">
        <f t="shared" si="198"/>
        <v/>
      </c>
      <c r="AM178" s="63">
        <f t="shared" si="199"/>
        <v>0</v>
      </c>
      <c r="AN178" s="68" t="str">
        <f>IF(OR($E178="",$G178=""),"",IF(AND($E$3=6),'Marks Entry 6th'!Z177,IF(AND($E$3=7),'Marks Entry 7th'!Z177,"")))</f>
        <v/>
      </c>
      <c r="AO178" s="68" t="str">
        <f>IF(OR($E178="",$G178=""),"",IF(AND($E$3=6),'Marks Entry 6th'!AA177,IF(AND($E$3=7),'Marks Entry 7th'!AA177,"")))</f>
        <v/>
      </c>
      <c r="AP178" s="66" t="str">
        <f t="shared" si="200"/>
        <v/>
      </c>
      <c r="AQ178" s="63" t="str">
        <f t="shared" si="201"/>
        <v/>
      </c>
      <c r="AR178" s="109">
        <f t="shared" si="202"/>
        <v>0</v>
      </c>
      <c r="AS178" s="109" t="str">
        <f t="shared" si="203"/>
        <v/>
      </c>
      <c r="AT178" s="109" t="str">
        <f t="shared" si="204"/>
        <v/>
      </c>
      <c r="AU178" s="109" t="str">
        <f t="shared" si="205"/>
        <v/>
      </c>
      <c r="AV178" s="109" t="str">
        <f t="shared" si="206"/>
        <v/>
      </c>
      <c r="AW178" s="111" t="str">
        <f t="shared" si="207"/>
        <v/>
      </c>
      <c r="AX178" s="314" t="str">
        <f>IF(OR($E178="",$G178=""),"",IF(AND($E$3=6),'Marks Entry 6th'!AB177,IF(AND($E$3=7),'Marks Entry 7th'!AB177,"")))</f>
        <v/>
      </c>
      <c r="AY178" s="121" t="str">
        <f>IF(OR($E178="",$G178=""),"",IF(AND($E$3=6),'Marks Entry 6th'!AC177,IF(AND($E$3=7),'Marks Entry 7th'!AC177,"")))</f>
        <v/>
      </c>
      <c r="AZ178" s="121" t="str">
        <f>IF(OR($E178="",$G178=""),"",IF(AND($E$3=6),'Marks Entry 6th'!AD177,IF(AND($E$3=7),'Marks Entry 7th'!AD177,"")))</f>
        <v/>
      </c>
      <c r="BA178" s="121" t="str">
        <f>IF(OR($E178="",$G178=""),"",IF(AND($E$3=6),'Marks Entry 6th'!AE177,IF(AND($E$3=7),'Marks Entry 7th'!AE177,"")))</f>
        <v/>
      </c>
      <c r="BB178" s="121" t="str">
        <f>IF(OR($E178="",$G178=""),"",IF(AND($E$3=6),'Marks Entry 6th'!AF177,IF(AND($E$3=7),'Marks Entry 7th'!AF177,"")))</f>
        <v/>
      </c>
      <c r="BC178" s="63" t="str">
        <f t="shared" si="208"/>
        <v/>
      </c>
      <c r="BD178" s="121" t="str">
        <f>IF(OR($E178="",$G178=""),"",IF(AND($E$3=6),'Marks Entry 6th'!AG177,IF(AND($E$3=7),'Marks Entry 7th'!AG177,"")))</f>
        <v/>
      </c>
      <c r="BE178" s="121" t="str">
        <f>IF(OR($E178="",$G178=""),"",IF(AND($E$3=6),'Marks Entry 6th'!AH177,IF(AND($E$3=7),'Marks Entry 7th'!AH177,"")))</f>
        <v/>
      </c>
      <c r="BF178" s="66" t="str">
        <f t="shared" si="209"/>
        <v/>
      </c>
      <c r="BG178" s="63">
        <f t="shared" si="210"/>
        <v>0</v>
      </c>
      <c r="BH178" s="68" t="str">
        <f>IF(OR($E178="",$G178=""),"",IF(AND($E$3=6),'Marks Entry 6th'!AI177,IF(AND($E$3=7),'Marks Entry 7th'!AI177,"")))</f>
        <v/>
      </c>
      <c r="BI178" s="68" t="str">
        <f>IF(OR($E178="",$G178=""),"",IF(AND($E$3=6),'Marks Entry 6th'!AJ177,IF(AND($E$3=7),'Marks Entry 7th'!AJ177,"")))</f>
        <v/>
      </c>
      <c r="BJ178" s="66" t="str">
        <f t="shared" si="211"/>
        <v/>
      </c>
      <c r="BK178" s="63" t="str">
        <f t="shared" si="212"/>
        <v/>
      </c>
      <c r="BL178" s="109">
        <f t="shared" si="213"/>
        <v>0</v>
      </c>
      <c r="BM178" s="109" t="str">
        <f t="shared" si="214"/>
        <v/>
      </c>
      <c r="BN178" s="109" t="str">
        <f t="shared" si="215"/>
        <v/>
      </c>
      <c r="BO178" s="109" t="str">
        <f t="shared" si="216"/>
        <v/>
      </c>
      <c r="BP178" s="109" t="str">
        <f t="shared" si="217"/>
        <v/>
      </c>
      <c r="BQ178" s="111" t="str">
        <f t="shared" si="218"/>
        <v/>
      </c>
      <c r="BR178" s="121" t="str">
        <f>IF(OR($E178="",$G178=""),"",IF(AND($E$3=6),'Marks Entry 6th'!AK177,IF(AND($E$3=7),'Marks Entry 7th'!AK177,"")))</f>
        <v/>
      </c>
      <c r="BS178" s="121" t="str">
        <f>IF(OR($E178="",$G178=""),"",IF(AND($E$3=6),'Marks Entry 6th'!AL177,IF(AND($E$3=7),'Marks Entry 7th'!AL177,"")))</f>
        <v/>
      </c>
      <c r="BT178" s="121" t="str">
        <f>IF(OR($E178="",$G178=""),"",IF(AND($E$3=6),'Marks Entry 6th'!AM177,IF(AND($E$3=7),'Marks Entry 7th'!AM177,"")))</f>
        <v/>
      </c>
      <c r="BU178" s="121" t="str">
        <f>IF(OR($E178="",$G178=""),"",IF(AND($E$3=6),'Marks Entry 6th'!AN177,IF(AND($E$3=7),'Marks Entry 7th'!AN177,"")))</f>
        <v/>
      </c>
      <c r="BV178" s="63" t="str">
        <f t="shared" si="219"/>
        <v/>
      </c>
      <c r="BW178" s="121" t="str">
        <f>IF(OR($E178="",$G178=""),"",IF(AND($E$3=6),'Marks Entry 6th'!AO177,IF(AND($E$3=7),'Marks Entry 7th'!AO177,"")))</f>
        <v/>
      </c>
      <c r="BX178" s="121" t="str">
        <f>IF(OR($E178="",$G178=""),"",IF(AND($E$3=6),'Marks Entry 6th'!AP177,IF(AND($E$3=7),'Marks Entry 7th'!AP177,"")))</f>
        <v/>
      </c>
      <c r="BY178" s="66" t="str">
        <f t="shared" si="220"/>
        <v/>
      </c>
      <c r="BZ178" s="63">
        <f t="shared" si="221"/>
        <v>0</v>
      </c>
      <c r="CA178" s="68" t="str">
        <f>IF(OR($E178="",$G178=""),"",IF(AND($E$3=6),'Marks Entry 6th'!AQ177,IF(AND($E$3=7),'Marks Entry 7th'!AQ177,"")))</f>
        <v/>
      </c>
      <c r="CB178" s="68" t="str">
        <f>IF(OR($E178="",$G178=""),"",IF(AND($E$3=6),'Marks Entry 6th'!AR177,IF(AND($E$3=7),'Marks Entry 7th'!AR177,"")))</f>
        <v/>
      </c>
      <c r="CC178" s="66" t="str">
        <f t="shared" si="222"/>
        <v/>
      </c>
      <c r="CD178" s="63" t="str">
        <f t="shared" si="223"/>
        <v/>
      </c>
      <c r="CE178" s="109">
        <f t="shared" si="224"/>
        <v>0</v>
      </c>
      <c r="CF178" s="109" t="str">
        <f t="shared" si="225"/>
        <v/>
      </c>
      <c r="CG178" s="109" t="str">
        <f t="shared" si="226"/>
        <v/>
      </c>
      <c r="CH178" s="109" t="str">
        <f t="shared" si="227"/>
        <v/>
      </c>
      <c r="CI178" s="109" t="str">
        <f t="shared" si="228"/>
        <v/>
      </c>
      <c r="CJ178" s="111" t="str">
        <f t="shared" si="229"/>
        <v/>
      </c>
      <c r="CK178" s="121" t="str">
        <f>IF(OR($E178="",$G178=""),"",IF(AND($E$3=6),'Marks Entry 6th'!AS177,IF(AND($E$3=7),'Marks Entry 7th'!AS177,"")))</f>
        <v/>
      </c>
      <c r="CL178" s="121" t="str">
        <f>IF(OR($E178="",$G178=""),"",IF(AND($E$3=6),'Marks Entry 6th'!AT177,IF(AND($E$3=7),'Marks Entry 7th'!AT177,"")))</f>
        <v/>
      </c>
      <c r="CM178" s="121" t="str">
        <f>IF(OR($E178="",$G178=""),"",IF(AND($E$3=6),'Marks Entry 6th'!AU177,IF(AND($E$3=7),'Marks Entry 7th'!AU177,"")))</f>
        <v/>
      </c>
      <c r="CN178" s="121" t="str">
        <f>IF(OR($E178="",$G178=""),"",IF(AND($E$3=6),'Marks Entry 6th'!AV177,IF(AND($E$3=7),'Marks Entry 7th'!AV177,"")))</f>
        <v/>
      </c>
      <c r="CO178" s="63" t="str">
        <f t="shared" si="230"/>
        <v/>
      </c>
      <c r="CP178" s="121" t="str">
        <f>IF(OR($E178="",$G178=""),"",IF(AND($E$3=6),'Marks Entry 6th'!AW177,IF(AND($E$3=7),'Marks Entry 7th'!AW177,"")))</f>
        <v/>
      </c>
      <c r="CQ178" s="121" t="str">
        <f>IF(OR($E178="",$G178=""),"",IF(AND($E$3=6),'Marks Entry 6th'!AX177,IF(AND($E$3=7),'Marks Entry 7th'!AX177,"")))</f>
        <v/>
      </c>
      <c r="CR178" s="66" t="str">
        <f t="shared" si="231"/>
        <v/>
      </c>
      <c r="CS178" s="63">
        <f t="shared" si="232"/>
        <v>0</v>
      </c>
      <c r="CT178" s="68" t="str">
        <f>IF(OR($E178="",$G178=""),"",IF(AND($E$3=6),'Marks Entry 6th'!AY177,IF(AND($E$3=7),'Marks Entry 7th'!AY177,"")))</f>
        <v/>
      </c>
      <c r="CU178" s="68" t="str">
        <f>IF(OR($E178="",$G178=""),"",IF(AND($E$3=6),'Marks Entry 6th'!AZ177,IF(AND($E$3=7),'Marks Entry 7th'!AZ177,"")))</f>
        <v/>
      </c>
      <c r="CV178" s="66" t="str">
        <f t="shared" si="233"/>
        <v/>
      </c>
      <c r="CW178" s="63" t="str">
        <f t="shared" si="234"/>
        <v/>
      </c>
      <c r="CX178" s="109">
        <f t="shared" si="235"/>
        <v>0</v>
      </c>
      <c r="CY178" s="109" t="str">
        <f t="shared" si="236"/>
        <v/>
      </c>
      <c r="CZ178" s="109" t="str">
        <f t="shared" si="237"/>
        <v/>
      </c>
      <c r="DA178" s="109" t="str">
        <f t="shared" si="238"/>
        <v/>
      </c>
      <c r="DB178" s="109" t="str">
        <f t="shared" si="239"/>
        <v/>
      </c>
      <c r="DC178" s="111" t="str">
        <f t="shared" si="240"/>
        <v/>
      </c>
      <c r="DD178" s="121" t="str">
        <f>IF(OR($E178="",$G178=""),"",IF(AND($E$3=6),'Marks Entry 6th'!BA177,IF(AND($E$3=7),'Marks Entry 7th'!BA177,"")))</f>
        <v/>
      </c>
      <c r="DE178" s="121" t="str">
        <f>IF(OR($E178="",$G178=""),"",IF(AND($E$3=6),'Marks Entry 6th'!BB177,IF(AND($E$3=7),'Marks Entry 7th'!BB177,"")))</f>
        <v/>
      </c>
      <c r="DF178" s="121" t="str">
        <f>IF(OR($E178="",$G178=""),"",IF(AND($E$3=6),'Marks Entry 6th'!BC177,IF(AND($E$3=7),'Marks Entry 7th'!BC177,"")))</f>
        <v/>
      </c>
      <c r="DG178" s="121" t="str">
        <f>IF(OR($E178="",$G178=""),"",IF(AND($E$3=6),'Marks Entry 6th'!BD177,IF(AND($E$3=7),'Marks Entry 7th'!BD177,"")))</f>
        <v/>
      </c>
      <c r="DH178" s="63" t="str">
        <f t="shared" si="241"/>
        <v/>
      </c>
      <c r="DI178" s="121" t="str">
        <f>IF(OR($E178="",$G178=""),"",IF(AND($E$3=6),'Marks Entry 6th'!BE177,IF(AND($E$3=7),'Marks Entry 7th'!BE177,"")))</f>
        <v/>
      </c>
      <c r="DJ178" s="121" t="str">
        <f>IF(OR($E178="",$G178=""),"",IF(AND($E$3=6),'Marks Entry 6th'!BF177,IF(AND($E$3=7),'Marks Entry 7th'!BF177,"")))</f>
        <v/>
      </c>
      <c r="DK178" s="66" t="str">
        <f t="shared" si="242"/>
        <v/>
      </c>
      <c r="DL178" s="63">
        <f t="shared" si="243"/>
        <v>0</v>
      </c>
      <c r="DM178" s="68" t="str">
        <f>IF(OR($E178="",$G178=""),"",IF(AND($E$3=6),'Marks Entry 6th'!BG177,IF(AND($E$3=7),'Marks Entry 7th'!BG177,"")))</f>
        <v/>
      </c>
      <c r="DN178" s="68" t="str">
        <f>IF(OR($E178="",$G178=""),"",IF(AND($E$3=6),'Marks Entry 6th'!BH177,IF(AND($E$3=7),'Marks Entry 7th'!BH177,"")))</f>
        <v/>
      </c>
      <c r="DO178" s="66" t="str">
        <f t="shared" si="244"/>
        <v/>
      </c>
      <c r="DP178" s="63" t="str">
        <f t="shared" si="245"/>
        <v/>
      </c>
      <c r="DQ178" s="109">
        <f t="shared" si="246"/>
        <v>0</v>
      </c>
      <c r="DR178" s="109" t="str">
        <f t="shared" si="247"/>
        <v/>
      </c>
      <c r="DS178" s="109" t="str">
        <f t="shared" si="248"/>
        <v/>
      </c>
      <c r="DT178" s="109" t="str">
        <f t="shared" si="249"/>
        <v/>
      </c>
      <c r="DU178" s="109" t="str">
        <f t="shared" si="250"/>
        <v/>
      </c>
      <c r="DV178" s="111" t="str">
        <f t="shared" si="251"/>
        <v/>
      </c>
      <c r="DW178" s="53" t="str">
        <f>IF(OR($E178="",$G178=""),"",IF(AND($E$3=6),'Marks Entry 6th'!BI177,IF(AND($E$3=7),'Marks Entry 7th'!BI177,"")))</f>
        <v/>
      </c>
      <c r="DX178" s="53" t="str">
        <f>IF(OR($E178="",$G178=""),"",IF(AND($E$3=6),'Marks Entry 6th'!BJ177,IF(AND($E$3=7),'Marks Entry 7th'!BJ177,"")))</f>
        <v/>
      </c>
      <c r="DY178" s="53" t="str">
        <f>IF(OR($E178="",$G178=""),"",IF(AND($E$3=6),'Marks Entry 6th'!BK177,IF(AND($E$3=7),'Marks Entry 7th'!BK177,"")))</f>
        <v/>
      </c>
      <c r="DZ178" s="53" t="str">
        <f>IF(OR($E178="",$G178=""),"",IF(AND($E$3=6),'Marks Entry 6th'!BL177,IF(AND($E$3=7),'Marks Entry 7th'!BL177,"")))</f>
        <v/>
      </c>
      <c r="EA178" s="53" t="str">
        <f>IF(OR($E178="",$G178=""),"",IF(AND($E$3=6),'Marks Entry 6th'!BM177,IF(AND($E$3=7),'Marks Entry 7th'!BM177,"")))</f>
        <v/>
      </c>
      <c r="EB178" s="122" t="str">
        <f t="shared" si="252"/>
        <v/>
      </c>
      <c r="EC178" s="123">
        <f t="shared" si="253"/>
        <v>0</v>
      </c>
      <c r="ED178" s="123" t="str">
        <f t="shared" si="254"/>
        <v/>
      </c>
      <c r="EE178" s="123" t="str">
        <f t="shared" si="255"/>
        <v/>
      </c>
      <c r="EF178" s="110" t="str">
        <f t="shared" si="256"/>
        <v/>
      </c>
      <c r="EG178" s="53" t="str">
        <f>IF(OR($E178="",$G178=""),"",IF(AND($E$3=6),'Marks Entry 6th'!BN177,IF(AND($E$3=7),'Marks Entry 7th'!BN177,"")))</f>
        <v/>
      </c>
      <c r="EH178" s="53" t="str">
        <f>IF(OR($E178="",$G178=""),"",IF(AND($E$3=6),'Marks Entry 6th'!BO177,IF(AND($E$3=7),'Marks Entry 7th'!BO177,"")))</f>
        <v/>
      </c>
      <c r="EI178" s="53" t="str">
        <f>IF(OR($E178="",$G178=""),"",IF(AND($E$3=6),'Marks Entry 6th'!BP177,IF(AND($E$3=7),'Marks Entry 7th'!BP177,"")))</f>
        <v/>
      </c>
      <c r="EJ178" s="53" t="str">
        <f>IF(OR($E178="",$G178=""),"",IF(AND($E$3=6),'Marks Entry 6th'!BQ177,IF(AND($E$3=7),'Marks Entry 7th'!BQ177,"")))</f>
        <v/>
      </c>
      <c r="EK178" s="53" t="str">
        <f>IF(OR($E178="",$G178=""),"",IF(AND($E$3=6),'Marks Entry 6th'!BR177,IF(AND($E$3=7),'Marks Entry 7th'!BR177,"")))</f>
        <v/>
      </c>
      <c r="EL178" s="122" t="str">
        <f t="shared" si="257"/>
        <v/>
      </c>
      <c r="EM178" s="123">
        <f t="shared" si="258"/>
        <v>0</v>
      </c>
      <c r="EN178" s="123" t="str">
        <f t="shared" si="259"/>
        <v/>
      </c>
      <c r="EO178" s="123" t="str">
        <f t="shared" si="260"/>
        <v/>
      </c>
      <c r="EP178" s="110" t="str">
        <f t="shared" si="261"/>
        <v/>
      </c>
      <c r="EQ178" s="53" t="str">
        <f>IF(OR($E178="",$G178=""),"",IF(AND($E$3=6),'Marks Entry 6th'!BS177,IF(AND($E$3=7),'Marks Entry 7th'!BS177,"")))</f>
        <v/>
      </c>
      <c r="ER178" s="53" t="str">
        <f>IF(OR($E178="",$G178=""),"",IF(AND($E$3=6),'Marks Entry 6th'!BT177,IF(AND($E$3=7),'Marks Entry 7th'!BT177,"")))</f>
        <v/>
      </c>
      <c r="ES178" s="53" t="str">
        <f>IF(OR($E178="",$G178=""),"",IF(AND($E$3=6),'Marks Entry 6th'!BU177,IF(AND($E$3=7),'Marks Entry 7th'!BU177,"")))</f>
        <v/>
      </c>
      <c r="ET178" s="53" t="str">
        <f>IF(OR($E178="",$G178=""),"",IF(AND($E$3=6),'Marks Entry 6th'!BV177,IF(AND($E$3=7),'Marks Entry 7th'!BV177,"")))</f>
        <v/>
      </c>
      <c r="EU178" s="53" t="str">
        <f>IF(OR($E178="",$G178=""),"",IF(AND($E$3=6),'Marks Entry 6th'!BW177,IF(AND($E$3=7),'Marks Entry 7th'!BW177,"")))</f>
        <v/>
      </c>
      <c r="EV178" s="122" t="str">
        <f t="shared" si="262"/>
        <v/>
      </c>
      <c r="EW178" s="123">
        <f t="shared" si="263"/>
        <v>0</v>
      </c>
      <c r="EX178" s="123" t="str">
        <f t="shared" si="264"/>
        <v/>
      </c>
      <c r="EY178" s="123" t="str">
        <f t="shared" si="265"/>
        <v/>
      </c>
      <c r="EZ178" s="110" t="str">
        <f t="shared" si="266"/>
        <v/>
      </c>
      <c r="FA178" s="373" t="str">
        <f>IF(OR($E178="",$G178=""),"",IF(AND('Marks Entry 6th'!BX177="",'Marks Entry 7th'!BX177=""),"",IF(AND($E$3=6),'Marks Entry 6th'!BX177,IF(AND($E$3=7),'Marks Entry 7th'!BX177,""))))</f>
        <v/>
      </c>
      <c r="FB178" s="373" t="str">
        <f>IF(OR($E178="",$G178=""),"",IF(AND('Marks Entry 6th'!BY177="",'Marks Entry 7th'!BY177=""),"",IF(AND($E$3=6),'Marks Entry 6th'!BY177,IF(AND($E$3=7),'Marks Entry 7th'!BY177,""))))</f>
        <v/>
      </c>
      <c r="FC178" s="374" t="str">
        <f t="shared" si="267"/>
        <v/>
      </c>
      <c r="FD178" s="110" t="str">
        <f t="shared" si="268"/>
        <v/>
      </c>
      <c r="FE178" s="373" t="str">
        <f>IF(OR($E178="",$G178=""),"",IF(AND('Marks Entry 6th'!BZ177="",'Marks Entry 7th'!BZ177=""),"",IF(AND($E$3=6),'Marks Entry 6th'!BZ177,IF(AND($E$3=7),'Marks Entry 7th'!BZ177,""))))</f>
        <v/>
      </c>
      <c r="FF178" s="373" t="str">
        <f>IF(OR($E178="",$G178=""),"",IF(AND('Marks Entry 6th'!CA177="",'Marks Entry 7th'!CA177=""),"",IF(AND($E$3=6),'Marks Entry 6th'!CA177,IF(AND($E$3=7),'Marks Entry 7th'!CA177,""))))</f>
        <v/>
      </c>
      <c r="FG178" s="374" t="str">
        <f t="shared" si="269"/>
        <v/>
      </c>
      <c r="FH178" s="110" t="str">
        <f t="shared" si="270"/>
        <v/>
      </c>
      <c r="FI178" s="79" t="str">
        <f t="shared" si="271"/>
        <v/>
      </c>
      <c r="FJ178" s="335" t="str">
        <f t="shared" si="272"/>
        <v/>
      </c>
      <c r="FK178" s="85" t="str">
        <f t="shared" si="273"/>
        <v/>
      </c>
      <c r="FL178" s="226" t="str">
        <f t="shared" si="274"/>
        <v/>
      </c>
      <c r="FM178" s="86" t="str">
        <f t="shared" si="275"/>
        <v/>
      </c>
      <c r="FN178" s="334" t="str">
        <f>IFERROR(IF(B178="NSO","NSO",IF(OR(D178="",G178="",F178=""),"",IF(AND(FJ178&gt;=36,'Master sheet'!$D$11="Hindi"),"कक्षा क्रमोन्नत",IF(AND(FJ178&gt;=36,'Master sheet'!$D$11="English"),"Promoted",IF(AND(FJ178&lt;36,'Master sheet'!$D$11="Hindi"),"पुनः परीक्षा","Re-Exam"))))),"")</f>
        <v/>
      </c>
      <c r="FO178" s="54" t="str">
        <f>IF(OR($E178="",$G178=""),"",IF(AND($E$3=6,'Marks Entry 6th'!CB177=""),"",IF(AND($E$3=7,'Marks Entry 7th'!CB177=""),"",IF(AND($E$3=6),'Marks Entry 6th'!CB177,IF(AND($E$3=7),'Marks Entry 7th'!CB177,"")))))</f>
        <v/>
      </c>
      <c r="FP178" s="54" t="str">
        <f>IF(OR($E178="",$G178=""),"",IF(AND($E$3=6,'Marks Entry 6th'!CC177=""),"",IF(AND($E$3=7,'Marks Entry 7th'!CC177=""),"",IF(AND($E$3=6),'Marks Entry 6th'!CC177,IF(AND($E$3=7),'Marks Entry 7th'!CC177,"")))))</f>
        <v/>
      </c>
      <c r="FQ178" s="55"/>
      <c r="FY178" s="57">
        <f>IF(AND($E$3=6),'Marks Entry 6th'!I177,IF(AND($E$3=7),'Marks Entry 7th'!I177,""))</f>
        <v>0</v>
      </c>
      <c r="FZ178" s="57">
        <f t="shared" si="276"/>
        <v>0</v>
      </c>
    </row>
    <row r="179" spans="1:182" ht="18.95" customHeight="1">
      <c r="A179" s="69">
        <v>172</v>
      </c>
      <c r="B179" s="69" t="str">
        <f>IF(OR(FY179=0,FY179=""),"",IF(AND($E$3=6),'Marks Entry 6th'!I178,IF(AND($E$3=7),'Marks Entry 7th'!I178,"")))</f>
        <v/>
      </c>
      <c r="C179" s="70" t="str">
        <f>IF(OR(B179=0,B179=""),"",IF(AND($E$3=6,'Marks Entry 6th'!B178=""),"",IF(AND($E$3=7,'Marks Entry 7th'!B178=""),"",IF(AND($E$3=6,'Marks Entry 6th'!B178),'Marks Entry 6th'!B178,IF(AND($E$3=7),'Marks Entry 7th'!B178,"")))))</f>
        <v/>
      </c>
      <c r="D179" s="70" t="str">
        <f>IF(OR(B179=0,B179=""),"",IF(AND($E$3=6,'Marks Entry 6th'!C178=""),"",IF(AND($E$3=7,'Marks Entry 7th'!C178=""),"",IF(AND($E$3=6),'Marks Entry 6th'!C178,IF(AND($E$3=7),'Marks Entry 7th'!C178,"")))))</f>
        <v/>
      </c>
      <c r="E179" s="307" t="str">
        <f>IF(OR(B179=0,B179=""),"",IF(AND($E$3=6,'Marks Entry 6th'!E178=""),"",IF(AND($E$3=7,'Marks Entry 7th'!E178=""),"",IF(AND($E$3=6),'Marks Entry 6th'!E178,IF(AND($E$3=7),'Marks Entry 7th'!E178,"")))))</f>
        <v/>
      </c>
      <c r="F179" s="70" t="str">
        <f>IF(OR(B179=0,B179=""),"",IF(AND($E$3=6,'Marks Entry 6th'!D178=""),"",IF(AND($E$3=7,'Marks Entry 7th'!D178=""),"",IF(AND($E$3=6),'Marks Entry 6th'!D178,IF(AND($E$3=7),'Marks Entry 7th'!D178,"")))))</f>
        <v/>
      </c>
      <c r="G179" s="306" t="str">
        <f>IF(OR(B179=0,B179=""),"",IF(AND($E$3=6,'Marks Entry 6th'!F178=""),"",IF(AND($E$3=7,'Marks Entry 7th'!F178=""),"",IF(AND($E$3=6),UPPER('Marks Entry 6th'!F178),IF(AND($E$3=7),UPPER('Marks Entry 7th'!F178),"")))))</f>
        <v/>
      </c>
      <c r="H179" s="306" t="str">
        <f>IF(OR(B179=0,B179=""),"",IF(AND($E$3=6,'Marks Entry 6th'!G178=""),"",IF(AND($E$3=7,'Marks Entry 7th'!G178=""),"",IF(AND($E$3=6),UPPER('Marks Entry 6th'!G178),IF(AND($E$3=7),UPPER('Marks Entry 7th'!G178),"")))))</f>
        <v/>
      </c>
      <c r="I179" s="306" t="str">
        <f>IF(OR(B179=0,B179=""),"",IF(AND($E$3=6,'Marks Entry 6th'!H178=""),"",IF(AND($E$3=7,'Marks Entry 7th'!H178=""),"",IF(AND($E$3=6),UPPER('Marks Entry 6th'!H178),IF(AND($E$3=7),UPPER('Marks Entry 7th'!H178),"")))))</f>
        <v/>
      </c>
      <c r="J179" s="65" t="str">
        <f>IF(OR(B179=0,B179=""),"",IF(AND($E$3=6,'Marks Entry 6th'!J178=""),"",IF(AND($E$3=7,'Marks Entry 7th'!J178=""),"",IF(AND($E$3=6),'Marks Entry 6th'!J178,IF(AND($E$3=7),'Marks Entry 7th'!J178,"")))))</f>
        <v/>
      </c>
      <c r="K179" s="65" t="str">
        <f>IF(OR(B179=0,B179=""),"",IF(AND($E$3=6,'Marks Entry 6th'!K178=""),"",IF(AND($E$3=7,'Marks Entry 7th'!K178=""),"",IF(AND($E$3=6),'Marks Entry 6th'!K178,IF(AND($E$3=7),'Marks Entry 7th'!K178,"")))))</f>
        <v/>
      </c>
      <c r="L179" s="121" t="str">
        <f>IF(OR($E179="",$G179=""),"",IF(AND($E$3=6),'Marks Entry 6th'!L178,IF(AND($E$3=7),'Marks Entry 7th'!L178,"")))</f>
        <v/>
      </c>
      <c r="M179" s="121" t="str">
        <f>IF(OR($E179="",$G179=""),"",IF(AND($E$3=6),'Marks Entry 6th'!M178,IF(AND($E$3=7),'Marks Entry 7th'!M178,"")))</f>
        <v/>
      </c>
      <c r="N179" s="121" t="str">
        <f>IF(OR($E179="",$G179=""),"",IF(AND($E$3=6),'Marks Entry 6th'!N178,IF(AND($E$3=7),'Marks Entry 7th'!N178,"")))</f>
        <v/>
      </c>
      <c r="O179" s="121" t="str">
        <f>IF(OR($E179="",$G179=""),"",IF(AND($E$3=6),'Marks Entry 6th'!O178,IF(AND($E$3=7),'Marks Entry 7th'!O178,"")))</f>
        <v/>
      </c>
      <c r="P179" s="63" t="str">
        <f t="shared" si="186"/>
        <v/>
      </c>
      <c r="Q179" s="121" t="str">
        <f>IF(OR($E179="",$G179=""),"",IF(AND($E$3=6),'Marks Entry 6th'!P178,IF(AND($E$3=7),'Marks Entry 7th'!P178,"")))</f>
        <v/>
      </c>
      <c r="R179" s="121" t="str">
        <f>IF(OR($E179="",$G179=""),"",IF(AND($E$3=6),'Marks Entry 6th'!Q178,IF(AND($E$3=7),'Marks Entry 7th'!Q178,"")))</f>
        <v/>
      </c>
      <c r="S179" s="66" t="str">
        <f t="shared" si="187"/>
        <v/>
      </c>
      <c r="T179" s="63">
        <f t="shared" si="188"/>
        <v>0</v>
      </c>
      <c r="U179" s="68" t="str">
        <f>IF(OR($E179="",$G179=""),"",IF(AND($E$3=6),'Marks Entry 6th'!R178,IF(AND($E$3=7),'Marks Entry 7th'!R178,"")))</f>
        <v/>
      </c>
      <c r="V179" s="68" t="str">
        <f>IF(OR($E179="",$G179=""),"",IF(AND($E$3=6),'Marks Entry 6th'!S178,IF(AND($E$3=7),'Marks Entry 7th'!S178,"")))</f>
        <v/>
      </c>
      <c r="W179" s="67" t="str">
        <f t="shared" si="189"/>
        <v/>
      </c>
      <c r="X179" s="63" t="str">
        <f t="shared" si="190"/>
        <v/>
      </c>
      <c r="Y179" s="109">
        <f t="shared" si="191"/>
        <v>0</v>
      </c>
      <c r="Z179" s="109" t="str">
        <f t="shared" si="192"/>
        <v/>
      </c>
      <c r="AA179" s="109" t="str">
        <f t="shared" si="193"/>
        <v/>
      </c>
      <c r="AB179" s="109" t="str">
        <f t="shared" si="194"/>
        <v/>
      </c>
      <c r="AC179" s="109" t="str">
        <f t="shared" si="195"/>
        <v/>
      </c>
      <c r="AD179" s="111" t="str">
        <f t="shared" si="196"/>
        <v/>
      </c>
      <c r="AE179" s="121" t="str">
        <f>IF(OR($E179="",$G179=""),"",IF(AND($E$3=6),'Marks Entry 6th'!T178,IF(AND($E$3=7),'Marks Entry 7th'!T178,"")))</f>
        <v/>
      </c>
      <c r="AF179" s="121" t="str">
        <f>IF(OR($E179="",$G179=""),"",IF(AND($E$3=6),'Marks Entry 6th'!U178,IF(AND($E$3=7),'Marks Entry 7th'!U178,"")))</f>
        <v/>
      </c>
      <c r="AG179" s="121" t="str">
        <f>IF(OR($E179="",$G179=""),"",IF(AND($E$3=6),'Marks Entry 6th'!V178,IF(AND($E$3=7),'Marks Entry 7th'!V178,"")))</f>
        <v/>
      </c>
      <c r="AH179" s="121" t="str">
        <f>IF(OR($E179="",$G179=""),"",IF(AND($E$3=6),'Marks Entry 6th'!W178,IF(AND($E$3=7),'Marks Entry 7th'!W178,"")))</f>
        <v/>
      </c>
      <c r="AI179" s="63" t="str">
        <f t="shared" si="197"/>
        <v/>
      </c>
      <c r="AJ179" s="121" t="str">
        <f>IF(OR($E179="",$G179=""),"",IF(AND($E$3=6),'Marks Entry 6th'!X178,IF(AND($E$3=7),'Marks Entry 7th'!X178,"")))</f>
        <v/>
      </c>
      <c r="AK179" s="121" t="str">
        <f>IF(OR($E179="",$G179=""),"",IF(AND($E$3=6),'Marks Entry 6th'!Y178,IF(AND($E$3=7),'Marks Entry 7th'!Y178,"")))</f>
        <v/>
      </c>
      <c r="AL179" s="66" t="str">
        <f t="shared" si="198"/>
        <v/>
      </c>
      <c r="AM179" s="63">
        <f t="shared" si="199"/>
        <v>0</v>
      </c>
      <c r="AN179" s="68" t="str">
        <f>IF(OR($E179="",$G179=""),"",IF(AND($E$3=6),'Marks Entry 6th'!Z178,IF(AND($E$3=7),'Marks Entry 7th'!Z178,"")))</f>
        <v/>
      </c>
      <c r="AO179" s="68" t="str">
        <f>IF(OR($E179="",$G179=""),"",IF(AND($E$3=6),'Marks Entry 6th'!AA178,IF(AND($E$3=7),'Marks Entry 7th'!AA178,"")))</f>
        <v/>
      </c>
      <c r="AP179" s="66" t="str">
        <f t="shared" si="200"/>
        <v/>
      </c>
      <c r="AQ179" s="63" t="str">
        <f t="shared" si="201"/>
        <v/>
      </c>
      <c r="AR179" s="109">
        <f t="shared" si="202"/>
        <v>0</v>
      </c>
      <c r="AS179" s="109" t="str">
        <f t="shared" si="203"/>
        <v/>
      </c>
      <c r="AT179" s="109" t="str">
        <f t="shared" si="204"/>
        <v/>
      </c>
      <c r="AU179" s="109" t="str">
        <f t="shared" si="205"/>
        <v/>
      </c>
      <c r="AV179" s="109" t="str">
        <f t="shared" si="206"/>
        <v/>
      </c>
      <c r="AW179" s="111" t="str">
        <f t="shared" si="207"/>
        <v/>
      </c>
      <c r="AX179" s="314" t="str">
        <f>IF(OR($E179="",$G179=""),"",IF(AND($E$3=6),'Marks Entry 6th'!AB178,IF(AND($E$3=7),'Marks Entry 7th'!AB178,"")))</f>
        <v/>
      </c>
      <c r="AY179" s="121" t="str">
        <f>IF(OR($E179="",$G179=""),"",IF(AND($E$3=6),'Marks Entry 6th'!AC178,IF(AND($E$3=7),'Marks Entry 7th'!AC178,"")))</f>
        <v/>
      </c>
      <c r="AZ179" s="121" t="str">
        <f>IF(OR($E179="",$G179=""),"",IF(AND($E$3=6),'Marks Entry 6th'!AD178,IF(AND($E$3=7),'Marks Entry 7th'!AD178,"")))</f>
        <v/>
      </c>
      <c r="BA179" s="121" t="str">
        <f>IF(OR($E179="",$G179=""),"",IF(AND($E$3=6),'Marks Entry 6th'!AE178,IF(AND($E$3=7),'Marks Entry 7th'!AE178,"")))</f>
        <v/>
      </c>
      <c r="BB179" s="121" t="str">
        <f>IF(OR($E179="",$G179=""),"",IF(AND($E$3=6),'Marks Entry 6th'!AF178,IF(AND($E$3=7),'Marks Entry 7th'!AF178,"")))</f>
        <v/>
      </c>
      <c r="BC179" s="63" t="str">
        <f t="shared" si="208"/>
        <v/>
      </c>
      <c r="BD179" s="121" t="str">
        <f>IF(OR($E179="",$G179=""),"",IF(AND($E$3=6),'Marks Entry 6th'!AG178,IF(AND($E$3=7),'Marks Entry 7th'!AG178,"")))</f>
        <v/>
      </c>
      <c r="BE179" s="121" t="str">
        <f>IF(OR($E179="",$G179=""),"",IF(AND($E$3=6),'Marks Entry 6th'!AH178,IF(AND($E$3=7),'Marks Entry 7th'!AH178,"")))</f>
        <v/>
      </c>
      <c r="BF179" s="66" t="str">
        <f t="shared" si="209"/>
        <v/>
      </c>
      <c r="BG179" s="63">
        <f t="shared" si="210"/>
        <v>0</v>
      </c>
      <c r="BH179" s="68" t="str">
        <f>IF(OR($E179="",$G179=""),"",IF(AND($E$3=6),'Marks Entry 6th'!AI178,IF(AND($E$3=7),'Marks Entry 7th'!AI178,"")))</f>
        <v/>
      </c>
      <c r="BI179" s="68" t="str">
        <f>IF(OR($E179="",$G179=""),"",IF(AND($E$3=6),'Marks Entry 6th'!AJ178,IF(AND($E$3=7),'Marks Entry 7th'!AJ178,"")))</f>
        <v/>
      </c>
      <c r="BJ179" s="66" t="str">
        <f t="shared" si="211"/>
        <v/>
      </c>
      <c r="BK179" s="63" t="str">
        <f t="shared" si="212"/>
        <v/>
      </c>
      <c r="BL179" s="109">
        <f t="shared" si="213"/>
        <v>0</v>
      </c>
      <c r="BM179" s="109" t="str">
        <f t="shared" si="214"/>
        <v/>
      </c>
      <c r="BN179" s="109" t="str">
        <f t="shared" si="215"/>
        <v/>
      </c>
      <c r="BO179" s="109" t="str">
        <f t="shared" si="216"/>
        <v/>
      </c>
      <c r="BP179" s="109" t="str">
        <f t="shared" si="217"/>
        <v/>
      </c>
      <c r="BQ179" s="111" t="str">
        <f t="shared" si="218"/>
        <v/>
      </c>
      <c r="BR179" s="121" t="str">
        <f>IF(OR($E179="",$G179=""),"",IF(AND($E$3=6),'Marks Entry 6th'!AK178,IF(AND($E$3=7),'Marks Entry 7th'!AK178,"")))</f>
        <v/>
      </c>
      <c r="BS179" s="121" t="str">
        <f>IF(OR($E179="",$G179=""),"",IF(AND($E$3=6),'Marks Entry 6th'!AL178,IF(AND($E$3=7),'Marks Entry 7th'!AL178,"")))</f>
        <v/>
      </c>
      <c r="BT179" s="121" t="str">
        <f>IF(OR($E179="",$G179=""),"",IF(AND($E$3=6),'Marks Entry 6th'!AM178,IF(AND($E$3=7),'Marks Entry 7th'!AM178,"")))</f>
        <v/>
      </c>
      <c r="BU179" s="121" t="str">
        <f>IF(OR($E179="",$G179=""),"",IF(AND($E$3=6),'Marks Entry 6th'!AN178,IF(AND($E$3=7),'Marks Entry 7th'!AN178,"")))</f>
        <v/>
      </c>
      <c r="BV179" s="63" t="str">
        <f t="shared" si="219"/>
        <v/>
      </c>
      <c r="BW179" s="121" t="str">
        <f>IF(OR($E179="",$G179=""),"",IF(AND($E$3=6),'Marks Entry 6th'!AO178,IF(AND($E$3=7),'Marks Entry 7th'!AO178,"")))</f>
        <v/>
      </c>
      <c r="BX179" s="121" t="str">
        <f>IF(OR($E179="",$G179=""),"",IF(AND($E$3=6),'Marks Entry 6th'!AP178,IF(AND($E$3=7),'Marks Entry 7th'!AP178,"")))</f>
        <v/>
      </c>
      <c r="BY179" s="66" t="str">
        <f t="shared" si="220"/>
        <v/>
      </c>
      <c r="BZ179" s="63">
        <f t="shared" si="221"/>
        <v>0</v>
      </c>
      <c r="CA179" s="68" t="str">
        <f>IF(OR($E179="",$G179=""),"",IF(AND($E$3=6),'Marks Entry 6th'!AQ178,IF(AND($E$3=7),'Marks Entry 7th'!AQ178,"")))</f>
        <v/>
      </c>
      <c r="CB179" s="68" t="str">
        <f>IF(OR($E179="",$G179=""),"",IF(AND($E$3=6),'Marks Entry 6th'!AR178,IF(AND($E$3=7),'Marks Entry 7th'!AR178,"")))</f>
        <v/>
      </c>
      <c r="CC179" s="66" t="str">
        <f t="shared" si="222"/>
        <v/>
      </c>
      <c r="CD179" s="63" t="str">
        <f t="shared" si="223"/>
        <v/>
      </c>
      <c r="CE179" s="109">
        <f t="shared" si="224"/>
        <v>0</v>
      </c>
      <c r="CF179" s="109" t="str">
        <f t="shared" si="225"/>
        <v/>
      </c>
      <c r="CG179" s="109" t="str">
        <f t="shared" si="226"/>
        <v/>
      </c>
      <c r="CH179" s="109" t="str">
        <f t="shared" si="227"/>
        <v/>
      </c>
      <c r="CI179" s="109" t="str">
        <f t="shared" si="228"/>
        <v/>
      </c>
      <c r="CJ179" s="111" t="str">
        <f t="shared" si="229"/>
        <v/>
      </c>
      <c r="CK179" s="121" t="str">
        <f>IF(OR($E179="",$G179=""),"",IF(AND($E$3=6),'Marks Entry 6th'!AS178,IF(AND($E$3=7),'Marks Entry 7th'!AS178,"")))</f>
        <v/>
      </c>
      <c r="CL179" s="121" t="str">
        <f>IF(OR($E179="",$G179=""),"",IF(AND($E$3=6),'Marks Entry 6th'!AT178,IF(AND($E$3=7),'Marks Entry 7th'!AT178,"")))</f>
        <v/>
      </c>
      <c r="CM179" s="121" t="str">
        <f>IF(OR($E179="",$G179=""),"",IF(AND($E$3=6),'Marks Entry 6th'!AU178,IF(AND($E$3=7),'Marks Entry 7th'!AU178,"")))</f>
        <v/>
      </c>
      <c r="CN179" s="121" t="str">
        <f>IF(OR($E179="",$G179=""),"",IF(AND($E$3=6),'Marks Entry 6th'!AV178,IF(AND($E$3=7),'Marks Entry 7th'!AV178,"")))</f>
        <v/>
      </c>
      <c r="CO179" s="63" t="str">
        <f t="shared" si="230"/>
        <v/>
      </c>
      <c r="CP179" s="121" t="str">
        <f>IF(OR($E179="",$G179=""),"",IF(AND($E$3=6),'Marks Entry 6th'!AW178,IF(AND($E$3=7),'Marks Entry 7th'!AW178,"")))</f>
        <v/>
      </c>
      <c r="CQ179" s="121" t="str">
        <f>IF(OR($E179="",$G179=""),"",IF(AND($E$3=6),'Marks Entry 6th'!AX178,IF(AND($E$3=7),'Marks Entry 7th'!AX178,"")))</f>
        <v/>
      </c>
      <c r="CR179" s="66" t="str">
        <f t="shared" si="231"/>
        <v/>
      </c>
      <c r="CS179" s="63">
        <f t="shared" si="232"/>
        <v>0</v>
      </c>
      <c r="CT179" s="68" t="str">
        <f>IF(OR($E179="",$G179=""),"",IF(AND($E$3=6),'Marks Entry 6th'!AY178,IF(AND($E$3=7),'Marks Entry 7th'!AY178,"")))</f>
        <v/>
      </c>
      <c r="CU179" s="68" t="str">
        <f>IF(OR($E179="",$G179=""),"",IF(AND($E$3=6),'Marks Entry 6th'!AZ178,IF(AND($E$3=7),'Marks Entry 7th'!AZ178,"")))</f>
        <v/>
      </c>
      <c r="CV179" s="66" t="str">
        <f t="shared" si="233"/>
        <v/>
      </c>
      <c r="CW179" s="63" t="str">
        <f t="shared" si="234"/>
        <v/>
      </c>
      <c r="CX179" s="109">
        <f t="shared" si="235"/>
        <v>0</v>
      </c>
      <c r="CY179" s="109" t="str">
        <f t="shared" si="236"/>
        <v/>
      </c>
      <c r="CZ179" s="109" t="str">
        <f t="shared" si="237"/>
        <v/>
      </c>
      <c r="DA179" s="109" t="str">
        <f t="shared" si="238"/>
        <v/>
      </c>
      <c r="DB179" s="109" t="str">
        <f t="shared" si="239"/>
        <v/>
      </c>
      <c r="DC179" s="111" t="str">
        <f t="shared" si="240"/>
        <v/>
      </c>
      <c r="DD179" s="121" t="str">
        <f>IF(OR($E179="",$G179=""),"",IF(AND($E$3=6),'Marks Entry 6th'!BA178,IF(AND($E$3=7),'Marks Entry 7th'!BA178,"")))</f>
        <v/>
      </c>
      <c r="DE179" s="121" t="str">
        <f>IF(OR($E179="",$G179=""),"",IF(AND($E$3=6),'Marks Entry 6th'!BB178,IF(AND($E$3=7),'Marks Entry 7th'!BB178,"")))</f>
        <v/>
      </c>
      <c r="DF179" s="121" t="str">
        <f>IF(OR($E179="",$G179=""),"",IF(AND($E$3=6),'Marks Entry 6th'!BC178,IF(AND($E$3=7),'Marks Entry 7th'!BC178,"")))</f>
        <v/>
      </c>
      <c r="DG179" s="121" t="str">
        <f>IF(OR($E179="",$G179=""),"",IF(AND($E$3=6),'Marks Entry 6th'!BD178,IF(AND($E$3=7),'Marks Entry 7th'!BD178,"")))</f>
        <v/>
      </c>
      <c r="DH179" s="63" t="str">
        <f t="shared" si="241"/>
        <v/>
      </c>
      <c r="DI179" s="121" t="str">
        <f>IF(OR($E179="",$G179=""),"",IF(AND($E$3=6),'Marks Entry 6th'!BE178,IF(AND($E$3=7),'Marks Entry 7th'!BE178,"")))</f>
        <v/>
      </c>
      <c r="DJ179" s="121" t="str">
        <f>IF(OR($E179="",$G179=""),"",IF(AND($E$3=6),'Marks Entry 6th'!BF178,IF(AND($E$3=7),'Marks Entry 7th'!BF178,"")))</f>
        <v/>
      </c>
      <c r="DK179" s="66" t="str">
        <f t="shared" si="242"/>
        <v/>
      </c>
      <c r="DL179" s="63">
        <f t="shared" si="243"/>
        <v>0</v>
      </c>
      <c r="DM179" s="68" t="str">
        <f>IF(OR($E179="",$G179=""),"",IF(AND($E$3=6),'Marks Entry 6th'!BG178,IF(AND($E$3=7),'Marks Entry 7th'!BG178,"")))</f>
        <v/>
      </c>
      <c r="DN179" s="68" t="str">
        <f>IF(OR($E179="",$G179=""),"",IF(AND($E$3=6),'Marks Entry 6th'!BH178,IF(AND($E$3=7),'Marks Entry 7th'!BH178,"")))</f>
        <v/>
      </c>
      <c r="DO179" s="66" t="str">
        <f t="shared" si="244"/>
        <v/>
      </c>
      <c r="DP179" s="63" t="str">
        <f t="shared" si="245"/>
        <v/>
      </c>
      <c r="DQ179" s="109">
        <f t="shared" si="246"/>
        <v>0</v>
      </c>
      <c r="DR179" s="109" t="str">
        <f t="shared" si="247"/>
        <v/>
      </c>
      <c r="DS179" s="109" t="str">
        <f t="shared" si="248"/>
        <v/>
      </c>
      <c r="DT179" s="109" t="str">
        <f t="shared" si="249"/>
        <v/>
      </c>
      <c r="DU179" s="109" t="str">
        <f t="shared" si="250"/>
        <v/>
      </c>
      <c r="DV179" s="111" t="str">
        <f t="shared" si="251"/>
        <v/>
      </c>
      <c r="DW179" s="53" t="str">
        <f>IF(OR($E179="",$G179=""),"",IF(AND($E$3=6),'Marks Entry 6th'!BI178,IF(AND($E$3=7),'Marks Entry 7th'!BI178,"")))</f>
        <v/>
      </c>
      <c r="DX179" s="53" t="str">
        <f>IF(OR($E179="",$G179=""),"",IF(AND($E$3=6),'Marks Entry 6th'!BJ178,IF(AND($E$3=7),'Marks Entry 7th'!BJ178,"")))</f>
        <v/>
      </c>
      <c r="DY179" s="53" t="str">
        <f>IF(OR($E179="",$G179=""),"",IF(AND($E$3=6),'Marks Entry 6th'!BK178,IF(AND($E$3=7),'Marks Entry 7th'!BK178,"")))</f>
        <v/>
      </c>
      <c r="DZ179" s="53" t="str">
        <f>IF(OR($E179="",$G179=""),"",IF(AND($E$3=6),'Marks Entry 6th'!BL178,IF(AND($E$3=7),'Marks Entry 7th'!BL178,"")))</f>
        <v/>
      </c>
      <c r="EA179" s="53" t="str">
        <f>IF(OR($E179="",$G179=""),"",IF(AND($E$3=6),'Marks Entry 6th'!BM178,IF(AND($E$3=7),'Marks Entry 7th'!BM178,"")))</f>
        <v/>
      </c>
      <c r="EB179" s="122" t="str">
        <f t="shared" si="252"/>
        <v/>
      </c>
      <c r="EC179" s="123">
        <f t="shared" si="253"/>
        <v>0</v>
      </c>
      <c r="ED179" s="123" t="str">
        <f t="shared" si="254"/>
        <v/>
      </c>
      <c r="EE179" s="123" t="str">
        <f t="shared" si="255"/>
        <v/>
      </c>
      <c r="EF179" s="110" t="str">
        <f t="shared" si="256"/>
        <v/>
      </c>
      <c r="EG179" s="53" t="str">
        <f>IF(OR($E179="",$G179=""),"",IF(AND($E$3=6),'Marks Entry 6th'!BN178,IF(AND($E$3=7),'Marks Entry 7th'!BN178,"")))</f>
        <v/>
      </c>
      <c r="EH179" s="53" t="str">
        <f>IF(OR($E179="",$G179=""),"",IF(AND($E$3=6),'Marks Entry 6th'!BO178,IF(AND($E$3=7),'Marks Entry 7th'!BO178,"")))</f>
        <v/>
      </c>
      <c r="EI179" s="53" t="str">
        <f>IF(OR($E179="",$G179=""),"",IF(AND($E$3=6),'Marks Entry 6th'!BP178,IF(AND($E$3=7),'Marks Entry 7th'!BP178,"")))</f>
        <v/>
      </c>
      <c r="EJ179" s="53" t="str">
        <f>IF(OR($E179="",$G179=""),"",IF(AND($E$3=6),'Marks Entry 6th'!BQ178,IF(AND($E$3=7),'Marks Entry 7th'!BQ178,"")))</f>
        <v/>
      </c>
      <c r="EK179" s="53" t="str">
        <f>IF(OR($E179="",$G179=""),"",IF(AND($E$3=6),'Marks Entry 6th'!BR178,IF(AND($E$3=7),'Marks Entry 7th'!BR178,"")))</f>
        <v/>
      </c>
      <c r="EL179" s="122" t="str">
        <f t="shared" si="257"/>
        <v/>
      </c>
      <c r="EM179" s="123">
        <f t="shared" si="258"/>
        <v>0</v>
      </c>
      <c r="EN179" s="123" t="str">
        <f t="shared" si="259"/>
        <v/>
      </c>
      <c r="EO179" s="123" t="str">
        <f t="shared" si="260"/>
        <v/>
      </c>
      <c r="EP179" s="110" t="str">
        <f t="shared" si="261"/>
        <v/>
      </c>
      <c r="EQ179" s="53" t="str">
        <f>IF(OR($E179="",$G179=""),"",IF(AND($E$3=6),'Marks Entry 6th'!BS178,IF(AND($E$3=7),'Marks Entry 7th'!BS178,"")))</f>
        <v/>
      </c>
      <c r="ER179" s="53" t="str">
        <f>IF(OR($E179="",$G179=""),"",IF(AND($E$3=6),'Marks Entry 6th'!BT178,IF(AND($E$3=7),'Marks Entry 7th'!BT178,"")))</f>
        <v/>
      </c>
      <c r="ES179" s="53" t="str">
        <f>IF(OR($E179="",$G179=""),"",IF(AND($E$3=6),'Marks Entry 6th'!BU178,IF(AND($E$3=7),'Marks Entry 7th'!BU178,"")))</f>
        <v/>
      </c>
      <c r="ET179" s="53" t="str">
        <f>IF(OR($E179="",$G179=""),"",IF(AND($E$3=6),'Marks Entry 6th'!BV178,IF(AND($E$3=7),'Marks Entry 7th'!BV178,"")))</f>
        <v/>
      </c>
      <c r="EU179" s="53" t="str">
        <f>IF(OR($E179="",$G179=""),"",IF(AND($E$3=6),'Marks Entry 6th'!BW178,IF(AND($E$3=7),'Marks Entry 7th'!BW178,"")))</f>
        <v/>
      </c>
      <c r="EV179" s="122" t="str">
        <f t="shared" si="262"/>
        <v/>
      </c>
      <c r="EW179" s="123">
        <f t="shared" si="263"/>
        <v>0</v>
      </c>
      <c r="EX179" s="123" t="str">
        <f t="shared" si="264"/>
        <v/>
      </c>
      <c r="EY179" s="123" t="str">
        <f t="shared" si="265"/>
        <v/>
      </c>
      <c r="EZ179" s="110" t="str">
        <f t="shared" si="266"/>
        <v/>
      </c>
      <c r="FA179" s="373" t="str">
        <f>IF(OR($E179="",$G179=""),"",IF(AND('Marks Entry 6th'!BX178="",'Marks Entry 7th'!BX178=""),"",IF(AND($E$3=6),'Marks Entry 6th'!BX178,IF(AND($E$3=7),'Marks Entry 7th'!BX178,""))))</f>
        <v/>
      </c>
      <c r="FB179" s="373" t="str">
        <f>IF(OR($E179="",$G179=""),"",IF(AND('Marks Entry 6th'!BY178="",'Marks Entry 7th'!BY178=""),"",IF(AND($E$3=6),'Marks Entry 6th'!BY178,IF(AND($E$3=7),'Marks Entry 7th'!BY178,""))))</f>
        <v/>
      </c>
      <c r="FC179" s="374" t="str">
        <f t="shared" si="267"/>
        <v/>
      </c>
      <c r="FD179" s="110" t="str">
        <f t="shared" si="268"/>
        <v/>
      </c>
      <c r="FE179" s="373" t="str">
        <f>IF(OR($E179="",$G179=""),"",IF(AND('Marks Entry 6th'!BZ178="",'Marks Entry 7th'!BZ178=""),"",IF(AND($E$3=6),'Marks Entry 6th'!BZ178,IF(AND($E$3=7),'Marks Entry 7th'!BZ178,""))))</f>
        <v/>
      </c>
      <c r="FF179" s="373" t="str">
        <f>IF(OR($E179="",$G179=""),"",IF(AND('Marks Entry 6th'!CA178="",'Marks Entry 7th'!CA178=""),"",IF(AND($E$3=6),'Marks Entry 6th'!CA178,IF(AND($E$3=7),'Marks Entry 7th'!CA178,""))))</f>
        <v/>
      </c>
      <c r="FG179" s="374" t="str">
        <f t="shared" si="269"/>
        <v/>
      </c>
      <c r="FH179" s="110" t="str">
        <f t="shared" si="270"/>
        <v/>
      </c>
      <c r="FI179" s="79" t="str">
        <f t="shared" si="271"/>
        <v/>
      </c>
      <c r="FJ179" s="335" t="str">
        <f t="shared" si="272"/>
        <v/>
      </c>
      <c r="FK179" s="85" t="str">
        <f t="shared" si="273"/>
        <v/>
      </c>
      <c r="FL179" s="226" t="str">
        <f t="shared" si="274"/>
        <v/>
      </c>
      <c r="FM179" s="86" t="str">
        <f t="shared" si="275"/>
        <v/>
      </c>
      <c r="FN179" s="334" t="str">
        <f>IFERROR(IF(B179="NSO","NSO",IF(OR(D179="",G179="",F179=""),"",IF(AND(FJ179&gt;=36,'Master sheet'!$D$11="Hindi"),"कक्षा क्रमोन्नत",IF(AND(FJ179&gt;=36,'Master sheet'!$D$11="English"),"Promoted",IF(AND(FJ179&lt;36,'Master sheet'!$D$11="Hindi"),"पुनः परीक्षा","Re-Exam"))))),"")</f>
        <v/>
      </c>
      <c r="FO179" s="54" t="str">
        <f>IF(OR($E179="",$G179=""),"",IF(AND($E$3=6,'Marks Entry 6th'!CB178=""),"",IF(AND($E$3=7,'Marks Entry 7th'!CB178=""),"",IF(AND($E$3=6),'Marks Entry 6th'!CB178,IF(AND($E$3=7),'Marks Entry 7th'!CB178,"")))))</f>
        <v/>
      </c>
      <c r="FP179" s="54" t="str">
        <f>IF(OR($E179="",$G179=""),"",IF(AND($E$3=6,'Marks Entry 6th'!CC178=""),"",IF(AND($E$3=7,'Marks Entry 7th'!CC178=""),"",IF(AND($E$3=6),'Marks Entry 6th'!CC178,IF(AND($E$3=7),'Marks Entry 7th'!CC178,"")))))</f>
        <v/>
      </c>
      <c r="FQ179" s="55"/>
      <c r="FY179" s="57">
        <f>IF(AND($E$3=6),'Marks Entry 6th'!I178,IF(AND($E$3=7),'Marks Entry 7th'!I178,""))</f>
        <v>0</v>
      </c>
      <c r="FZ179" s="57">
        <f t="shared" si="276"/>
        <v>0</v>
      </c>
    </row>
    <row r="180" spans="1:182" ht="18.95" customHeight="1">
      <c r="A180" s="69">
        <v>173</v>
      </c>
      <c r="B180" s="69" t="str">
        <f>IF(OR(FY180=0,FY180=""),"",IF(AND($E$3=6),'Marks Entry 6th'!I179,IF(AND($E$3=7),'Marks Entry 7th'!I179,"")))</f>
        <v/>
      </c>
      <c r="C180" s="70" t="str">
        <f>IF(OR(B180=0,B180=""),"",IF(AND($E$3=6,'Marks Entry 6th'!B179=""),"",IF(AND($E$3=7,'Marks Entry 7th'!B179=""),"",IF(AND($E$3=6,'Marks Entry 6th'!B179),'Marks Entry 6th'!B179,IF(AND($E$3=7),'Marks Entry 7th'!B179,"")))))</f>
        <v/>
      </c>
      <c r="D180" s="70" t="str">
        <f>IF(OR(B180=0,B180=""),"",IF(AND($E$3=6,'Marks Entry 6th'!C179=""),"",IF(AND($E$3=7,'Marks Entry 7th'!C179=""),"",IF(AND($E$3=6),'Marks Entry 6th'!C179,IF(AND($E$3=7),'Marks Entry 7th'!C179,"")))))</f>
        <v/>
      </c>
      <c r="E180" s="307" t="str">
        <f>IF(OR(B180=0,B180=""),"",IF(AND($E$3=6,'Marks Entry 6th'!E179=""),"",IF(AND($E$3=7,'Marks Entry 7th'!E179=""),"",IF(AND($E$3=6),'Marks Entry 6th'!E179,IF(AND($E$3=7),'Marks Entry 7th'!E179,"")))))</f>
        <v/>
      </c>
      <c r="F180" s="70" t="str">
        <f>IF(OR(B180=0,B180=""),"",IF(AND($E$3=6,'Marks Entry 6th'!D179=""),"",IF(AND($E$3=7,'Marks Entry 7th'!D179=""),"",IF(AND($E$3=6),'Marks Entry 6th'!D179,IF(AND($E$3=7),'Marks Entry 7th'!D179,"")))))</f>
        <v/>
      </c>
      <c r="G180" s="306" t="str">
        <f>IF(OR(B180=0,B180=""),"",IF(AND($E$3=6,'Marks Entry 6th'!F179=""),"",IF(AND($E$3=7,'Marks Entry 7th'!F179=""),"",IF(AND($E$3=6),UPPER('Marks Entry 6th'!F179),IF(AND($E$3=7),UPPER('Marks Entry 7th'!F179),"")))))</f>
        <v/>
      </c>
      <c r="H180" s="306" t="str">
        <f>IF(OR(B180=0,B180=""),"",IF(AND($E$3=6,'Marks Entry 6th'!G179=""),"",IF(AND($E$3=7,'Marks Entry 7th'!G179=""),"",IF(AND($E$3=6),UPPER('Marks Entry 6th'!G179),IF(AND($E$3=7),UPPER('Marks Entry 7th'!G179),"")))))</f>
        <v/>
      </c>
      <c r="I180" s="306" t="str">
        <f>IF(OR(B180=0,B180=""),"",IF(AND($E$3=6,'Marks Entry 6th'!H179=""),"",IF(AND($E$3=7,'Marks Entry 7th'!H179=""),"",IF(AND($E$3=6),UPPER('Marks Entry 6th'!H179),IF(AND($E$3=7),UPPER('Marks Entry 7th'!H179),"")))))</f>
        <v/>
      </c>
      <c r="J180" s="65" t="str">
        <f>IF(OR(B180=0,B180=""),"",IF(AND($E$3=6,'Marks Entry 6th'!J179=""),"",IF(AND($E$3=7,'Marks Entry 7th'!J179=""),"",IF(AND($E$3=6),'Marks Entry 6th'!J179,IF(AND($E$3=7),'Marks Entry 7th'!J179,"")))))</f>
        <v/>
      </c>
      <c r="K180" s="65" t="str">
        <f>IF(OR(B180=0,B180=""),"",IF(AND($E$3=6,'Marks Entry 6th'!K179=""),"",IF(AND($E$3=7,'Marks Entry 7th'!K179=""),"",IF(AND($E$3=6),'Marks Entry 6th'!K179,IF(AND($E$3=7),'Marks Entry 7th'!K179,"")))))</f>
        <v/>
      </c>
      <c r="L180" s="121" t="str">
        <f>IF(OR($E180="",$G180=""),"",IF(AND($E$3=6),'Marks Entry 6th'!L179,IF(AND($E$3=7),'Marks Entry 7th'!L179,"")))</f>
        <v/>
      </c>
      <c r="M180" s="121" t="str">
        <f>IF(OR($E180="",$G180=""),"",IF(AND($E$3=6),'Marks Entry 6th'!M179,IF(AND($E$3=7),'Marks Entry 7th'!M179,"")))</f>
        <v/>
      </c>
      <c r="N180" s="121" t="str">
        <f>IF(OR($E180="",$G180=""),"",IF(AND($E$3=6),'Marks Entry 6th'!N179,IF(AND($E$3=7),'Marks Entry 7th'!N179,"")))</f>
        <v/>
      </c>
      <c r="O180" s="121" t="str">
        <f>IF(OR($E180="",$G180=""),"",IF(AND($E$3=6),'Marks Entry 6th'!O179,IF(AND($E$3=7),'Marks Entry 7th'!O179,"")))</f>
        <v/>
      </c>
      <c r="P180" s="63" t="str">
        <f t="shared" si="186"/>
        <v/>
      </c>
      <c r="Q180" s="121" t="str">
        <f>IF(OR($E180="",$G180=""),"",IF(AND($E$3=6),'Marks Entry 6th'!P179,IF(AND($E$3=7),'Marks Entry 7th'!P179,"")))</f>
        <v/>
      </c>
      <c r="R180" s="121" t="str">
        <f>IF(OR($E180="",$G180=""),"",IF(AND($E$3=6),'Marks Entry 6th'!Q179,IF(AND($E$3=7),'Marks Entry 7th'!Q179,"")))</f>
        <v/>
      </c>
      <c r="S180" s="66" t="str">
        <f t="shared" si="187"/>
        <v/>
      </c>
      <c r="T180" s="63">
        <f t="shared" si="188"/>
        <v>0</v>
      </c>
      <c r="U180" s="68" t="str">
        <f>IF(OR($E180="",$G180=""),"",IF(AND($E$3=6),'Marks Entry 6th'!R179,IF(AND($E$3=7),'Marks Entry 7th'!R179,"")))</f>
        <v/>
      </c>
      <c r="V180" s="68" t="str">
        <f>IF(OR($E180="",$G180=""),"",IF(AND($E$3=6),'Marks Entry 6th'!S179,IF(AND($E$3=7),'Marks Entry 7th'!S179,"")))</f>
        <v/>
      </c>
      <c r="W180" s="67" t="str">
        <f t="shared" si="189"/>
        <v/>
      </c>
      <c r="X180" s="63" t="str">
        <f t="shared" si="190"/>
        <v/>
      </c>
      <c r="Y180" s="109">
        <f t="shared" si="191"/>
        <v>0</v>
      </c>
      <c r="Z180" s="109" t="str">
        <f t="shared" si="192"/>
        <v/>
      </c>
      <c r="AA180" s="109" t="str">
        <f t="shared" si="193"/>
        <v/>
      </c>
      <c r="AB180" s="109" t="str">
        <f t="shared" si="194"/>
        <v/>
      </c>
      <c r="AC180" s="109" t="str">
        <f t="shared" si="195"/>
        <v/>
      </c>
      <c r="AD180" s="111" t="str">
        <f t="shared" si="196"/>
        <v/>
      </c>
      <c r="AE180" s="121" t="str">
        <f>IF(OR($E180="",$G180=""),"",IF(AND($E$3=6),'Marks Entry 6th'!T179,IF(AND($E$3=7),'Marks Entry 7th'!T179,"")))</f>
        <v/>
      </c>
      <c r="AF180" s="121" t="str">
        <f>IF(OR($E180="",$G180=""),"",IF(AND($E$3=6),'Marks Entry 6th'!U179,IF(AND($E$3=7),'Marks Entry 7th'!U179,"")))</f>
        <v/>
      </c>
      <c r="AG180" s="121" t="str">
        <f>IF(OR($E180="",$G180=""),"",IF(AND($E$3=6),'Marks Entry 6th'!V179,IF(AND($E$3=7),'Marks Entry 7th'!V179,"")))</f>
        <v/>
      </c>
      <c r="AH180" s="121" t="str">
        <f>IF(OR($E180="",$G180=""),"",IF(AND($E$3=6),'Marks Entry 6th'!W179,IF(AND($E$3=7),'Marks Entry 7th'!W179,"")))</f>
        <v/>
      </c>
      <c r="AI180" s="63" t="str">
        <f t="shared" si="197"/>
        <v/>
      </c>
      <c r="AJ180" s="121" t="str">
        <f>IF(OR($E180="",$G180=""),"",IF(AND($E$3=6),'Marks Entry 6th'!X179,IF(AND($E$3=7),'Marks Entry 7th'!X179,"")))</f>
        <v/>
      </c>
      <c r="AK180" s="121" t="str">
        <f>IF(OR($E180="",$G180=""),"",IF(AND($E$3=6),'Marks Entry 6th'!Y179,IF(AND($E$3=7),'Marks Entry 7th'!Y179,"")))</f>
        <v/>
      </c>
      <c r="AL180" s="66" t="str">
        <f t="shared" si="198"/>
        <v/>
      </c>
      <c r="AM180" s="63">
        <f t="shared" si="199"/>
        <v>0</v>
      </c>
      <c r="AN180" s="68" t="str">
        <f>IF(OR($E180="",$G180=""),"",IF(AND($E$3=6),'Marks Entry 6th'!Z179,IF(AND($E$3=7),'Marks Entry 7th'!Z179,"")))</f>
        <v/>
      </c>
      <c r="AO180" s="68" t="str">
        <f>IF(OR($E180="",$G180=""),"",IF(AND($E$3=6),'Marks Entry 6th'!AA179,IF(AND($E$3=7),'Marks Entry 7th'!AA179,"")))</f>
        <v/>
      </c>
      <c r="AP180" s="66" t="str">
        <f t="shared" si="200"/>
        <v/>
      </c>
      <c r="AQ180" s="63" t="str">
        <f t="shared" si="201"/>
        <v/>
      </c>
      <c r="AR180" s="109">
        <f t="shared" si="202"/>
        <v>0</v>
      </c>
      <c r="AS180" s="109" t="str">
        <f t="shared" si="203"/>
        <v/>
      </c>
      <c r="AT180" s="109" t="str">
        <f t="shared" si="204"/>
        <v/>
      </c>
      <c r="AU180" s="109" t="str">
        <f t="shared" si="205"/>
        <v/>
      </c>
      <c r="AV180" s="109" t="str">
        <f t="shared" si="206"/>
        <v/>
      </c>
      <c r="AW180" s="111" t="str">
        <f t="shared" si="207"/>
        <v/>
      </c>
      <c r="AX180" s="314" t="str">
        <f>IF(OR($E180="",$G180=""),"",IF(AND($E$3=6),'Marks Entry 6th'!AB179,IF(AND($E$3=7),'Marks Entry 7th'!AB179,"")))</f>
        <v/>
      </c>
      <c r="AY180" s="121" t="str">
        <f>IF(OR($E180="",$G180=""),"",IF(AND($E$3=6),'Marks Entry 6th'!AC179,IF(AND($E$3=7),'Marks Entry 7th'!AC179,"")))</f>
        <v/>
      </c>
      <c r="AZ180" s="121" t="str">
        <f>IF(OR($E180="",$G180=""),"",IF(AND($E$3=6),'Marks Entry 6th'!AD179,IF(AND($E$3=7),'Marks Entry 7th'!AD179,"")))</f>
        <v/>
      </c>
      <c r="BA180" s="121" t="str">
        <f>IF(OR($E180="",$G180=""),"",IF(AND($E$3=6),'Marks Entry 6th'!AE179,IF(AND($E$3=7),'Marks Entry 7th'!AE179,"")))</f>
        <v/>
      </c>
      <c r="BB180" s="121" t="str">
        <f>IF(OR($E180="",$G180=""),"",IF(AND($E$3=6),'Marks Entry 6th'!AF179,IF(AND($E$3=7),'Marks Entry 7th'!AF179,"")))</f>
        <v/>
      </c>
      <c r="BC180" s="63" t="str">
        <f t="shared" si="208"/>
        <v/>
      </c>
      <c r="BD180" s="121" t="str">
        <f>IF(OR($E180="",$G180=""),"",IF(AND($E$3=6),'Marks Entry 6th'!AG179,IF(AND($E$3=7),'Marks Entry 7th'!AG179,"")))</f>
        <v/>
      </c>
      <c r="BE180" s="121" t="str">
        <f>IF(OR($E180="",$G180=""),"",IF(AND($E$3=6),'Marks Entry 6th'!AH179,IF(AND($E$3=7),'Marks Entry 7th'!AH179,"")))</f>
        <v/>
      </c>
      <c r="BF180" s="66" t="str">
        <f t="shared" si="209"/>
        <v/>
      </c>
      <c r="BG180" s="63">
        <f t="shared" si="210"/>
        <v>0</v>
      </c>
      <c r="BH180" s="68" t="str">
        <f>IF(OR($E180="",$G180=""),"",IF(AND($E$3=6),'Marks Entry 6th'!AI179,IF(AND($E$3=7),'Marks Entry 7th'!AI179,"")))</f>
        <v/>
      </c>
      <c r="BI180" s="68" t="str">
        <f>IF(OR($E180="",$G180=""),"",IF(AND($E$3=6),'Marks Entry 6th'!AJ179,IF(AND($E$3=7),'Marks Entry 7th'!AJ179,"")))</f>
        <v/>
      </c>
      <c r="BJ180" s="66" t="str">
        <f t="shared" si="211"/>
        <v/>
      </c>
      <c r="BK180" s="63" t="str">
        <f t="shared" si="212"/>
        <v/>
      </c>
      <c r="BL180" s="109">
        <f t="shared" si="213"/>
        <v>0</v>
      </c>
      <c r="BM180" s="109" t="str">
        <f t="shared" si="214"/>
        <v/>
      </c>
      <c r="BN180" s="109" t="str">
        <f t="shared" si="215"/>
        <v/>
      </c>
      <c r="BO180" s="109" t="str">
        <f t="shared" si="216"/>
        <v/>
      </c>
      <c r="BP180" s="109" t="str">
        <f t="shared" si="217"/>
        <v/>
      </c>
      <c r="BQ180" s="111" t="str">
        <f t="shared" si="218"/>
        <v/>
      </c>
      <c r="BR180" s="121" t="str">
        <f>IF(OR($E180="",$G180=""),"",IF(AND($E$3=6),'Marks Entry 6th'!AK179,IF(AND($E$3=7),'Marks Entry 7th'!AK179,"")))</f>
        <v/>
      </c>
      <c r="BS180" s="121" t="str">
        <f>IF(OR($E180="",$G180=""),"",IF(AND($E$3=6),'Marks Entry 6th'!AL179,IF(AND($E$3=7),'Marks Entry 7th'!AL179,"")))</f>
        <v/>
      </c>
      <c r="BT180" s="121" t="str">
        <f>IF(OR($E180="",$G180=""),"",IF(AND($E$3=6),'Marks Entry 6th'!AM179,IF(AND($E$3=7),'Marks Entry 7th'!AM179,"")))</f>
        <v/>
      </c>
      <c r="BU180" s="121" t="str">
        <f>IF(OR($E180="",$G180=""),"",IF(AND($E$3=6),'Marks Entry 6th'!AN179,IF(AND($E$3=7),'Marks Entry 7th'!AN179,"")))</f>
        <v/>
      </c>
      <c r="BV180" s="63" t="str">
        <f t="shared" si="219"/>
        <v/>
      </c>
      <c r="BW180" s="121" t="str">
        <f>IF(OR($E180="",$G180=""),"",IF(AND($E$3=6),'Marks Entry 6th'!AO179,IF(AND($E$3=7),'Marks Entry 7th'!AO179,"")))</f>
        <v/>
      </c>
      <c r="BX180" s="121" t="str">
        <f>IF(OR($E180="",$G180=""),"",IF(AND($E$3=6),'Marks Entry 6th'!AP179,IF(AND($E$3=7),'Marks Entry 7th'!AP179,"")))</f>
        <v/>
      </c>
      <c r="BY180" s="66" t="str">
        <f t="shared" si="220"/>
        <v/>
      </c>
      <c r="BZ180" s="63">
        <f t="shared" si="221"/>
        <v>0</v>
      </c>
      <c r="CA180" s="68" t="str">
        <f>IF(OR($E180="",$G180=""),"",IF(AND($E$3=6),'Marks Entry 6th'!AQ179,IF(AND($E$3=7),'Marks Entry 7th'!AQ179,"")))</f>
        <v/>
      </c>
      <c r="CB180" s="68" t="str">
        <f>IF(OR($E180="",$G180=""),"",IF(AND($E$3=6),'Marks Entry 6th'!AR179,IF(AND($E$3=7),'Marks Entry 7th'!AR179,"")))</f>
        <v/>
      </c>
      <c r="CC180" s="66" t="str">
        <f t="shared" si="222"/>
        <v/>
      </c>
      <c r="CD180" s="63" t="str">
        <f t="shared" si="223"/>
        <v/>
      </c>
      <c r="CE180" s="109">
        <f t="shared" si="224"/>
        <v>0</v>
      </c>
      <c r="CF180" s="109" t="str">
        <f t="shared" si="225"/>
        <v/>
      </c>
      <c r="CG180" s="109" t="str">
        <f t="shared" si="226"/>
        <v/>
      </c>
      <c r="CH180" s="109" t="str">
        <f t="shared" si="227"/>
        <v/>
      </c>
      <c r="CI180" s="109" t="str">
        <f t="shared" si="228"/>
        <v/>
      </c>
      <c r="CJ180" s="111" t="str">
        <f t="shared" si="229"/>
        <v/>
      </c>
      <c r="CK180" s="121" t="str">
        <f>IF(OR($E180="",$G180=""),"",IF(AND($E$3=6),'Marks Entry 6th'!AS179,IF(AND($E$3=7),'Marks Entry 7th'!AS179,"")))</f>
        <v/>
      </c>
      <c r="CL180" s="121" t="str">
        <f>IF(OR($E180="",$G180=""),"",IF(AND($E$3=6),'Marks Entry 6th'!AT179,IF(AND($E$3=7),'Marks Entry 7th'!AT179,"")))</f>
        <v/>
      </c>
      <c r="CM180" s="121" t="str">
        <f>IF(OR($E180="",$G180=""),"",IF(AND($E$3=6),'Marks Entry 6th'!AU179,IF(AND($E$3=7),'Marks Entry 7th'!AU179,"")))</f>
        <v/>
      </c>
      <c r="CN180" s="121" t="str">
        <f>IF(OR($E180="",$G180=""),"",IF(AND($E$3=6),'Marks Entry 6th'!AV179,IF(AND($E$3=7),'Marks Entry 7th'!AV179,"")))</f>
        <v/>
      </c>
      <c r="CO180" s="63" t="str">
        <f t="shared" si="230"/>
        <v/>
      </c>
      <c r="CP180" s="121" t="str">
        <f>IF(OR($E180="",$G180=""),"",IF(AND($E$3=6),'Marks Entry 6th'!AW179,IF(AND($E$3=7),'Marks Entry 7th'!AW179,"")))</f>
        <v/>
      </c>
      <c r="CQ180" s="121" t="str">
        <f>IF(OR($E180="",$G180=""),"",IF(AND($E$3=6),'Marks Entry 6th'!AX179,IF(AND($E$3=7),'Marks Entry 7th'!AX179,"")))</f>
        <v/>
      </c>
      <c r="CR180" s="66" t="str">
        <f t="shared" si="231"/>
        <v/>
      </c>
      <c r="CS180" s="63">
        <f t="shared" si="232"/>
        <v>0</v>
      </c>
      <c r="CT180" s="68" t="str">
        <f>IF(OR($E180="",$G180=""),"",IF(AND($E$3=6),'Marks Entry 6th'!AY179,IF(AND($E$3=7),'Marks Entry 7th'!AY179,"")))</f>
        <v/>
      </c>
      <c r="CU180" s="68" t="str">
        <f>IF(OR($E180="",$G180=""),"",IF(AND($E$3=6),'Marks Entry 6th'!AZ179,IF(AND($E$3=7),'Marks Entry 7th'!AZ179,"")))</f>
        <v/>
      </c>
      <c r="CV180" s="66" t="str">
        <f t="shared" si="233"/>
        <v/>
      </c>
      <c r="CW180" s="63" t="str">
        <f t="shared" si="234"/>
        <v/>
      </c>
      <c r="CX180" s="109">
        <f t="shared" si="235"/>
        <v>0</v>
      </c>
      <c r="CY180" s="109" t="str">
        <f t="shared" si="236"/>
        <v/>
      </c>
      <c r="CZ180" s="109" t="str">
        <f t="shared" si="237"/>
        <v/>
      </c>
      <c r="DA180" s="109" t="str">
        <f t="shared" si="238"/>
        <v/>
      </c>
      <c r="DB180" s="109" t="str">
        <f t="shared" si="239"/>
        <v/>
      </c>
      <c r="DC180" s="111" t="str">
        <f t="shared" si="240"/>
        <v/>
      </c>
      <c r="DD180" s="121" t="str">
        <f>IF(OR($E180="",$G180=""),"",IF(AND($E$3=6),'Marks Entry 6th'!BA179,IF(AND($E$3=7),'Marks Entry 7th'!BA179,"")))</f>
        <v/>
      </c>
      <c r="DE180" s="121" t="str">
        <f>IF(OR($E180="",$G180=""),"",IF(AND($E$3=6),'Marks Entry 6th'!BB179,IF(AND($E$3=7),'Marks Entry 7th'!BB179,"")))</f>
        <v/>
      </c>
      <c r="DF180" s="121" t="str">
        <f>IF(OR($E180="",$G180=""),"",IF(AND($E$3=6),'Marks Entry 6th'!BC179,IF(AND($E$3=7),'Marks Entry 7th'!BC179,"")))</f>
        <v/>
      </c>
      <c r="DG180" s="121" t="str">
        <f>IF(OR($E180="",$G180=""),"",IF(AND($E$3=6),'Marks Entry 6th'!BD179,IF(AND($E$3=7),'Marks Entry 7th'!BD179,"")))</f>
        <v/>
      </c>
      <c r="DH180" s="63" t="str">
        <f t="shared" si="241"/>
        <v/>
      </c>
      <c r="DI180" s="121" t="str">
        <f>IF(OR($E180="",$G180=""),"",IF(AND($E$3=6),'Marks Entry 6th'!BE179,IF(AND($E$3=7),'Marks Entry 7th'!BE179,"")))</f>
        <v/>
      </c>
      <c r="DJ180" s="121" t="str">
        <f>IF(OR($E180="",$G180=""),"",IF(AND($E$3=6),'Marks Entry 6th'!BF179,IF(AND($E$3=7),'Marks Entry 7th'!BF179,"")))</f>
        <v/>
      </c>
      <c r="DK180" s="66" t="str">
        <f t="shared" si="242"/>
        <v/>
      </c>
      <c r="DL180" s="63">
        <f t="shared" si="243"/>
        <v>0</v>
      </c>
      <c r="DM180" s="68" t="str">
        <f>IF(OR($E180="",$G180=""),"",IF(AND($E$3=6),'Marks Entry 6th'!BG179,IF(AND($E$3=7),'Marks Entry 7th'!BG179,"")))</f>
        <v/>
      </c>
      <c r="DN180" s="68" t="str">
        <f>IF(OR($E180="",$G180=""),"",IF(AND($E$3=6),'Marks Entry 6th'!BH179,IF(AND($E$3=7),'Marks Entry 7th'!BH179,"")))</f>
        <v/>
      </c>
      <c r="DO180" s="66" t="str">
        <f t="shared" si="244"/>
        <v/>
      </c>
      <c r="DP180" s="63" t="str">
        <f t="shared" si="245"/>
        <v/>
      </c>
      <c r="DQ180" s="109">
        <f t="shared" si="246"/>
        <v>0</v>
      </c>
      <c r="DR180" s="109" t="str">
        <f t="shared" si="247"/>
        <v/>
      </c>
      <c r="DS180" s="109" t="str">
        <f t="shared" si="248"/>
        <v/>
      </c>
      <c r="DT180" s="109" t="str">
        <f t="shared" si="249"/>
        <v/>
      </c>
      <c r="DU180" s="109" t="str">
        <f t="shared" si="250"/>
        <v/>
      </c>
      <c r="DV180" s="111" t="str">
        <f t="shared" si="251"/>
        <v/>
      </c>
      <c r="DW180" s="53" t="str">
        <f>IF(OR($E180="",$G180=""),"",IF(AND($E$3=6),'Marks Entry 6th'!BI179,IF(AND($E$3=7),'Marks Entry 7th'!BI179,"")))</f>
        <v/>
      </c>
      <c r="DX180" s="53" t="str">
        <f>IF(OR($E180="",$G180=""),"",IF(AND($E$3=6),'Marks Entry 6th'!BJ179,IF(AND($E$3=7),'Marks Entry 7th'!BJ179,"")))</f>
        <v/>
      </c>
      <c r="DY180" s="53" t="str">
        <f>IF(OR($E180="",$G180=""),"",IF(AND($E$3=6),'Marks Entry 6th'!BK179,IF(AND($E$3=7),'Marks Entry 7th'!BK179,"")))</f>
        <v/>
      </c>
      <c r="DZ180" s="53" t="str">
        <f>IF(OR($E180="",$G180=""),"",IF(AND($E$3=6),'Marks Entry 6th'!BL179,IF(AND($E$3=7),'Marks Entry 7th'!BL179,"")))</f>
        <v/>
      </c>
      <c r="EA180" s="53" t="str">
        <f>IF(OR($E180="",$G180=""),"",IF(AND($E$3=6),'Marks Entry 6th'!BM179,IF(AND($E$3=7),'Marks Entry 7th'!BM179,"")))</f>
        <v/>
      </c>
      <c r="EB180" s="122" t="str">
        <f t="shared" si="252"/>
        <v/>
      </c>
      <c r="EC180" s="123">
        <f t="shared" si="253"/>
        <v>0</v>
      </c>
      <c r="ED180" s="123" t="str">
        <f t="shared" si="254"/>
        <v/>
      </c>
      <c r="EE180" s="123" t="str">
        <f t="shared" si="255"/>
        <v/>
      </c>
      <c r="EF180" s="110" t="str">
        <f t="shared" si="256"/>
        <v/>
      </c>
      <c r="EG180" s="53" t="str">
        <f>IF(OR($E180="",$G180=""),"",IF(AND($E$3=6),'Marks Entry 6th'!BN179,IF(AND($E$3=7),'Marks Entry 7th'!BN179,"")))</f>
        <v/>
      </c>
      <c r="EH180" s="53" t="str">
        <f>IF(OR($E180="",$G180=""),"",IF(AND($E$3=6),'Marks Entry 6th'!BO179,IF(AND($E$3=7),'Marks Entry 7th'!BO179,"")))</f>
        <v/>
      </c>
      <c r="EI180" s="53" t="str">
        <f>IF(OR($E180="",$G180=""),"",IF(AND($E$3=6),'Marks Entry 6th'!BP179,IF(AND($E$3=7),'Marks Entry 7th'!BP179,"")))</f>
        <v/>
      </c>
      <c r="EJ180" s="53" t="str">
        <f>IF(OR($E180="",$G180=""),"",IF(AND($E$3=6),'Marks Entry 6th'!BQ179,IF(AND($E$3=7),'Marks Entry 7th'!BQ179,"")))</f>
        <v/>
      </c>
      <c r="EK180" s="53" t="str">
        <f>IF(OR($E180="",$G180=""),"",IF(AND($E$3=6),'Marks Entry 6th'!BR179,IF(AND($E$3=7),'Marks Entry 7th'!BR179,"")))</f>
        <v/>
      </c>
      <c r="EL180" s="122" t="str">
        <f t="shared" si="257"/>
        <v/>
      </c>
      <c r="EM180" s="123">
        <f t="shared" si="258"/>
        <v>0</v>
      </c>
      <c r="EN180" s="123" t="str">
        <f t="shared" si="259"/>
        <v/>
      </c>
      <c r="EO180" s="123" t="str">
        <f t="shared" si="260"/>
        <v/>
      </c>
      <c r="EP180" s="110" t="str">
        <f t="shared" si="261"/>
        <v/>
      </c>
      <c r="EQ180" s="53" t="str">
        <f>IF(OR($E180="",$G180=""),"",IF(AND($E$3=6),'Marks Entry 6th'!BS179,IF(AND($E$3=7),'Marks Entry 7th'!BS179,"")))</f>
        <v/>
      </c>
      <c r="ER180" s="53" t="str">
        <f>IF(OR($E180="",$G180=""),"",IF(AND($E$3=6),'Marks Entry 6th'!BT179,IF(AND($E$3=7),'Marks Entry 7th'!BT179,"")))</f>
        <v/>
      </c>
      <c r="ES180" s="53" t="str">
        <f>IF(OR($E180="",$G180=""),"",IF(AND($E$3=6),'Marks Entry 6th'!BU179,IF(AND($E$3=7),'Marks Entry 7th'!BU179,"")))</f>
        <v/>
      </c>
      <c r="ET180" s="53" t="str">
        <f>IF(OR($E180="",$G180=""),"",IF(AND($E$3=6),'Marks Entry 6th'!BV179,IF(AND($E$3=7),'Marks Entry 7th'!BV179,"")))</f>
        <v/>
      </c>
      <c r="EU180" s="53" t="str">
        <f>IF(OR($E180="",$G180=""),"",IF(AND($E$3=6),'Marks Entry 6th'!BW179,IF(AND($E$3=7),'Marks Entry 7th'!BW179,"")))</f>
        <v/>
      </c>
      <c r="EV180" s="122" t="str">
        <f t="shared" si="262"/>
        <v/>
      </c>
      <c r="EW180" s="123">
        <f t="shared" si="263"/>
        <v>0</v>
      </c>
      <c r="EX180" s="123" t="str">
        <f t="shared" si="264"/>
        <v/>
      </c>
      <c r="EY180" s="123" t="str">
        <f t="shared" si="265"/>
        <v/>
      </c>
      <c r="EZ180" s="110" t="str">
        <f t="shared" si="266"/>
        <v/>
      </c>
      <c r="FA180" s="373" t="str">
        <f>IF(OR($E180="",$G180=""),"",IF(AND('Marks Entry 6th'!BX179="",'Marks Entry 7th'!BX179=""),"",IF(AND($E$3=6),'Marks Entry 6th'!BX179,IF(AND($E$3=7),'Marks Entry 7th'!BX179,""))))</f>
        <v/>
      </c>
      <c r="FB180" s="373" t="str">
        <f>IF(OR($E180="",$G180=""),"",IF(AND('Marks Entry 6th'!BY179="",'Marks Entry 7th'!BY179=""),"",IF(AND($E$3=6),'Marks Entry 6th'!BY179,IF(AND($E$3=7),'Marks Entry 7th'!BY179,""))))</f>
        <v/>
      </c>
      <c r="FC180" s="374" t="str">
        <f t="shared" si="267"/>
        <v/>
      </c>
      <c r="FD180" s="110" t="str">
        <f t="shared" si="268"/>
        <v/>
      </c>
      <c r="FE180" s="373" t="str">
        <f>IF(OR($E180="",$G180=""),"",IF(AND('Marks Entry 6th'!BZ179="",'Marks Entry 7th'!BZ179=""),"",IF(AND($E$3=6),'Marks Entry 6th'!BZ179,IF(AND($E$3=7),'Marks Entry 7th'!BZ179,""))))</f>
        <v/>
      </c>
      <c r="FF180" s="373" t="str">
        <f>IF(OR($E180="",$G180=""),"",IF(AND('Marks Entry 6th'!CA179="",'Marks Entry 7th'!CA179=""),"",IF(AND($E$3=6),'Marks Entry 6th'!CA179,IF(AND($E$3=7),'Marks Entry 7th'!CA179,""))))</f>
        <v/>
      </c>
      <c r="FG180" s="374" t="str">
        <f t="shared" si="269"/>
        <v/>
      </c>
      <c r="FH180" s="110" t="str">
        <f t="shared" si="270"/>
        <v/>
      </c>
      <c r="FI180" s="79" t="str">
        <f t="shared" si="271"/>
        <v/>
      </c>
      <c r="FJ180" s="335" t="str">
        <f t="shared" si="272"/>
        <v/>
      </c>
      <c r="FK180" s="85" t="str">
        <f t="shared" si="273"/>
        <v/>
      </c>
      <c r="FL180" s="226" t="str">
        <f t="shared" si="274"/>
        <v/>
      </c>
      <c r="FM180" s="86" t="str">
        <f t="shared" si="275"/>
        <v/>
      </c>
      <c r="FN180" s="334" t="str">
        <f>IFERROR(IF(B180="NSO","NSO",IF(OR(D180="",G180="",F180=""),"",IF(AND(FJ180&gt;=36,'Master sheet'!$D$11="Hindi"),"कक्षा क्रमोन्नत",IF(AND(FJ180&gt;=36,'Master sheet'!$D$11="English"),"Promoted",IF(AND(FJ180&lt;36,'Master sheet'!$D$11="Hindi"),"पुनः परीक्षा","Re-Exam"))))),"")</f>
        <v/>
      </c>
      <c r="FO180" s="54" t="str">
        <f>IF(OR($E180="",$G180=""),"",IF(AND($E$3=6,'Marks Entry 6th'!CB179=""),"",IF(AND($E$3=7,'Marks Entry 7th'!CB179=""),"",IF(AND($E$3=6),'Marks Entry 6th'!CB179,IF(AND($E$3=7),'Marks Entry 7th'!CB179,"")))))</f>
        <v/>
      </c>
      <c r="FP180" s="54" t="str">
        <f>IF(OR($E180="",$G180=""),"",IF(AND($E$3=6,'Marks Entry 6th'!CC179=""),"",IF(AND($E$3=7,'Marks Entry 7th'!CC179=""),"",IF(AND($E$3=6),'Marks Entry 6th'!CC179,IF(AND($E$3=7),'Marks Entry 7th'!CC179,"")))))</f>
        <v/>
      </c>
      <c r="FQ180" s="55"/>
      <c r="FY180" s="57">
        <f>IF(AND($E$3=6),'Marks Entry 6th'!I179,IF(AND($E$3=7),'Marks Entry 7th'!I179,""))</f>
        <v>0</v>
      </c>
      <c r="FZ180" s="57">
        <f t="shared" si="276"/>
        <v>0</v>
      </c>
    </row>
    <row r="181" spans="1:182" ht="18.95" customHeight="1">
      <c r="A181" s="69">
        <v>174</v>
      </c>
      <c r="B181" s="69" t="str">
        <f>IF(OR(FY181=0,FY181=""),"",IF(AND($E$3=6),'Marks Entry 6th'!I180,IF(AND($E$3=7),'Marks Entry 7th'!I180,"")))</f>
        <v/>
      </c>
      <c r="C181" s="70" t="str">
        <f>IF(OR(B181=0,B181=""),"",IF(AND($E$3=6,'Marks Entry 6th'!B180=""),"",IF(AND($E$3=7,'Marks Entry 7th'!B180=""),"",IF(AND($E$3=6,'Marks Entry 6th'!B180),'Marks Entry 6th'!B180,IF(AND($E$3=7),'Marks Entry 7th'!B180,"")))))</f>
        <v/>
      </c>
      <c r="D181" s="70" t="str">
        <f>IF(OR(B181=0,B181=""),"",IF(AND($E$3=6,'Marks Entry 6th'!C180=""),"",IF(AND($E$3=7,'Marks Entry 7th'!C180=""),"",IF(AND($E$3=6),'Marks Entry 6th'!C180,IF(AND($E$3=7),'Marks Entry 7th'!C180,"")))))</f>
        <v/>
      </c>
      <c r="E181" s="307" t="str">
        <f>IF(OR(B181=0,B181=""),"",IF(AND($E$3=6,'Marks Entry 6th'!E180=""),"",IF(AND($E$3=7,'Marks Entry 7th'!E180=""),"",IF(AND($E$3=6),'Marks Entry 6th'!E180,IF(AND($E$3=7),'Marks Entry 7th'!E180,"")))))</f>
        <v/>
      </c>
      <c r="F181" s="70" t="str">
        <f>IF(OR(B181=0,B181=""),"",IF(AND($E$3=6,'Marks Entry 6th'!D180=""),"",IF(AND($E$3=7,'Marks Entry 7th'!D180=""),"",IF(AND($E$3=6),'Marks Entry 6th'!D180,IF(AND($E$3=7),'Marks Entry 7th'!D180,"")))))</f>
        <v/>
      </c>
      <c r="G181" s="306" t="str">
        <f>IF(OR(B181=0,B181=""),"",IF(AND($E$3=6,'Marks Entry 6th'!F180=""),"",IF(AND($E$3=7,'Marks Entry 7th'!F180=""),"",IF(AND($E$3=6),UPPER('Marks Entry 6th'!F180),IF(AND($E$3=7),UPPER('Marks Entry 7th'!F180),"")))))</f>
        <v/>
      </c>
      <c r="H181" s="306" t="str">
        <f>IF(OR(B181=0,B181=""),"",IF(AND($E$3=6,'Marks Entry 6th'!G180=""),"",IF(AND($E$3=7,'Marks Entry 7th'!G180=""),"",IF(AND($E$3=6),UPPER('Marks Entry 6th'!G180),IF(AND($E$3=7),UPPER('Marks Entry 7th'!G180),"")))))</f>
        <v/>
      </c>
      <c r="I181" s="306" t="str">
        <f>IF(OR(B181=0,B181=""),"",IF(AND($E$3=6,'Marks Entry 6th'!H180=""),"",IF(AND($E$3=7,'Marks Entry 7th'!H180=""),"",IF(AND($E$3=6),UPPER('Marks Entry 6th'!H180),IF(AND($E$3=7),UPPER('Marks Entry 7th'!H180),"")))))</f>
        <v/>
      </c>
      <c r="J181" s="65" t="str">
        <f>IF(OR(B181=0,B181=""),"",IF(AND($E$3=6,'Marks Entry 6th'!J180=""),"",IF(AND($E$3=7,'Marks Entry 7th'!J180=""),"",IF(AND($E$3=6),'Marks Entry 6th'!J180,IF(AND($E$3=7),'Marks Entry 7th'!J180,"")))))</f>
        <v/>
      </c>
      <c r="K181" s="65" t="str">
        <f>IF(OR(B181=0,B181=""),"",IF(AND($E$3=6,'Marks Entry 6th'!K180=""),"",IF(AND($E$3=7,'Marks Entry 7th'!K180=""),"",IF(AND($E$3=6),'Marks Entry 6th'!K180,IF(AND($E$3=7),'Marks Entry 7th'!K180,"")))))</f>
        <v/>
      </c>
      <c r="L181" s="121" t="str">
        <f>IF(OR($E181="",$G181=""),"",IF(AND($E$3=6),'Marks Entry 6th'!L180,IF(AND($E$3=7),'Marks Entry 7th'!L180,"")))</f>
        <v/>
      </c>
      <c r="M181" s="121" t="str">
        <f>IF(OR($E181="",$G181=""),"",IF(AND($E$3=6),'Marks Entry 6th'!M180,IF(AND($E$3=7),'Marks Entry 7th'!M180,"")))</f>
        <v/>
      </c>
      <c r="N181" s="121" t="str">
        <f>IF(OR($E181="",$G181=""),"",IF(AND($E$3=6),'Marks Entry 6th'!N180,IF(AND($E$3=7),'Marks Entry 7th'!N180,"")))</f>
        <v/>
      </c>
      <c r="O181" s="121" t="str">
        <f>IF(OR($E181="",$G181=""),"",IF(AND($E$3=6),'Marks Entry 6th'!O180,IF(AND($E$3=7),'Marks Entry 7th'!O180,"")))</f>
        <v/>
      </c>
      <c r="P181" s="63" t="str">
        <f t="shared" si="186"/>
        <v/>
      </c>
      <c r="Q181" s="121" t="str">
        <f>IF(OR($E181="",$G181=""),"",IF(AND($E$3=6),'Marks Entry 6th'!P180,IF(AND($E$3=7),'Marks Entry 7th'!P180,"")))</f>
        <v/>
      </c>
      <c r="R181" s="121" t="str">
        <f>IF(OR($E181="",$G181=""),"",IF(AND($E$3=6),'Marks Entry 6th'!Q180,IF(AND($E$3=7),'Marks Entry 7th'!Q180,"")))</f>
        <v/>
      </c>
      <c r="S181" s="66" t="str">
        <f t="shared" si="187"/>
        <v/>
      </c>
      <c r="T181" s="63">
        <f t="shared" si="188"/>
        <v>0</v>
      </c>
      <c r="U181" s="68" t="str">
        <f>IF(OR($E181="",$G181=""),"",IF(AND($E$3=6),'Marks Entry 6th'!R180,IF(AND($E$3=7),'Marks Entry 7th'!R180,"")))</f>
        <v/>
      </c>
      <c r="V181" s="68" t="str">
        <f>IF(OR($E181="",$G181=""),"",IF(AND($E$3=6),'Marks Entry 6th'!S180,IF(AND($E$3=7),'Marks Entry 7th'!S180,"")))</f>
        <v/>
      </c>
      <c r="W181" s="67" t="str">
        <f t="shared" si="189"/>
        <v/>
      </c>
      <c r="X181" s="63" t="str">
        <f t="shared" si="190"/>
        <v/>
      </c>
      <c r="Y181" s="109">
        <f t="shared" si="191"/>
        <v>0</v>
      </c>
      <c r="Z181" s="109" t="str">
        <f t="shared" si="192"/>
        <v/>
      </c>
      <c r="AA181" s="109" t="str">
        <f t="shared" si="193"/>
        <v/>
      </c>
      <c r="AB181" s="109" t="str">
        <f t="shared" si="194"/>
        <v/>
      </c>
      <c r="AC181" s="109" t="str">
        <f t="shared" si="195"/>
        <v/>
      </c>
      <c r="AD181" s="111" t="str">
        <f t="shared" si="196"/>
        <v/>
      </c>
      <c r="AE181" s="121" t="str">
        <f>IF(OR($E181="",$G181=""),"",IF(AND($E$3=6),'Marks Entry 6th'!T180,IF(AND($E$3=7),'Marks Entry 7th'!T180,"")))</f>
        <v/>
      </c>
      <c r="AF181" s="121" t="str">
        <f>IF(OR($E181="",$G181=""),"",IF(AND($E$3=6),'Marks Entry 6th'!U180,IF(AND($E$3=7),'Marks Entry 7th'!U180,"")))</f>
        <v/>
      </c>
      <c r="AG181" s="121" t="str">
        <f>IF(OR($E181="",$G181=""),"",IF(AND($E$3=6),'Marks Entry 6th'!V180,IF(AND($E$3=7),'Marks Entry 7th'!V180,"")))</f>
        <v/>
      </c>
      <c r="AH181" s="121" t="str">
        <f>IF(OR($E181="",$G181=""),"",IF(AND($E$3=6),'Marks Entry 6th'!W180,IF(AND($E$3=7),'Marks Entry 7th'!W180,"")))</f>
        <v/>
      </c>
      <c r="AI181" s="63" t="str">
        <f t="shared" si="197"/>
        <v/>
      </c>
      <c r="AJ181" s="121" t="str">
        <f>IF(OR($E181="",$G181=""),"",IF(AND($E$3=6),'Marks Entry 6th'!X180,IF(AND($E$3=7),'Marks Entry 7th'!X180,"")))</f>
        <v/>
      </c>
      <c r="AK181" s="121" t="str">
        <f>IF(OR($E181="",$G181=""),"",IF(AND($E$3=6),'Marks Entry 6th'!Y180,IF(AND($E$3=7),'Marks Entry 7th'!Y180,"")))</f>
        <v/>
      </c>
      <c r="AL181" s="66" t="str">
        <f t="shared" si="198"/>
        <v/>
      </c>
      <c r="AM181" s="63">
        <f t="shared" si="199"/>
        <v>0</v>
      </c>
      <c r="AN181" s="68" t="str">
        <f>IF(OR($E181="",$G181=""),"",IF(AND($E$3=6),'Marks Entry 6th'!Z180,IF(AND($E$3=7),'Marks Entry 7th'!Z180,"")))</f>
        <v/>
      </c>
      <c r="AO181" s="68" t="str">
        <f>IF(OR($E181="",$G181=""),"",IF(AND($E$3=6),'Marks Entry 6th'!AA180,IF(AND($E$3=7),'Marks Entry 7th'!AA180,"")))</f>
        <v/>
      </c>
      <c r="AP181" s="66" t="str">
        <f t="shared" si="200"/>
        <v/>
      </c>
      <c r="AQ181" s="63" t="str">
        <f t="shared" si="201"/>
        <v/>
      </c>
      <c r="AR181" s="109">
        <f t="shared" si="202"/>
        <v>0</v>
      </c>
      <c r="AS181" s="109" t="str">
        <f t="shared" si="203"/>
        <v/>
      </c>
      <c r="AT181" s="109" t="str">
        <f t="shared" si="204"/>
        <v/>
      </c>
      <c r="AU181" s="109" t="str">
        <f t="shared" si="205"/>
        <v/>
      </c>
      <c r="AV181" s="109" t="str">
        <f t="shared" si="206"/>
        <v/>
      </c>
      <c r="AW181" s="111" t="str">
        <f t="shared" si="207"/>
        <v/>
      </c>
      <c r="AX181" s="314" t="str">
        <f>IF(OR($E181="",$G181=""),"",IF(AND($E$3=6),'Marks Entry 6th'!AB180,IF(AND($E$3=7),'Marks Entry 7th'!AB180,"")))</f>
        <v/>
      </c>
      <c r="AY181" s="121" t="str">
        <f>IF(OR($E181="",$G181=""),"",IF(AND($E$3=6),'Marks Entry 6th'!AC180,IF(AND($E$3=7),'Marks Entry 7th'!AC180,"")))</f>
        <v/>
      </c>
      <c r="AZ181" s="121" t="str">
        <f>IF(OR($E181="",$G181=""),"",IF(AND($E$3=6),'Marks Entry 6th'!AD180,IF(AND($E$3=7),'Marks Entry 7th'!AD180,"")))</f>
        <v/>
      </c>
      <c r="BA181" s="121" t="str">
        <f>IF(OR($E181="",$G181=""),"",IF(AND($E$3=6),'Marks Entry 6th'!AE180,IF(AND($E$3=7),'Marks Entry 7th'!AE180,"")))</f>
        <v/>
      </c>
      <c r="BB181" s="121" t="str">
        <f>IF(OR($E181="",$G181=""),"",IF(AND($E$3=6),'Marks Entry 6th'!AF180,IF(AND($E$3=7),'Marks Entry 7th'!AF180,"")))</f>
        <v/>
      </c>
      <c r="BC181" s="63" t="str">
        <f t="shared" si="208"/>
        <v/>
      </c>
      <c r="BD181" s="121" t="str">
        <f>IF(OR($E181="",$G181=""),"",IF(AND($E$3=6),'Marks Entry 6th'!AG180,IF(AND($E$3=7),'Marks Entry 7th'!AG180,"")))</f>
        <v/>
      </c>
      <c r="BE181" s="121" t="str">
        <f>IF(OR($E181="",$G181=""),"",IF(AND($E$3=6),'Marks Entry 6th'!AH180,IF(AND($E$3=7),'Marks Entry 7th'!AH180,"")))</f>
        <v/>
      </c>
      <c r="BF181" s="66" t="str">
        <f t="shared" si="209"/>
        <v/>
      </c>
      <c r="BG181" s="63">
        <f t="shared" si="210"/>
        <v>0</v>
      </c>
      <c r="BH181" s="68" t="str">
        <f>IF(OR($E181="",$G181=""),"",IF(AND($E$3=6),'Marks Entry 6th'!AI180,IF(AND($E$3=7),'Marks Entry 7th'!AI180,"")))</f>
        <v/>
      </c>
      <c r="BI181" s="68" t="str">
        <f>IF(OR($E181="",$G181=""),"",IF(AND($E$3=6),'Marks Entry 6th'!AJ180,IF(AND($E$3=7),'Marks Entry 7th'!AJ180,"")))</f>
        <v/>
      </c>
      <c r="BJ181" s="66" t="str">
        <f t="shared" si="211"/>
        <v/>
      </c>
      <c r="BK181" s="63" t="str">
        <f t="shared" si="212"/>
        <v/>
      </c>
      <c r="BL181" s="109">
        <f t="shared" si="213"/>
        <v>0</v>
      </c>
      <c r="BM181" s="109" t="str">
        <f t="shared" si="214"/>
        <v/>
      </c>
      <c r="BN181" s="109" t="str">
        <f t="shared" si="215"/>
        <v/>
      </c>
      <c r="BO181" s="109" t="str">
        <f t="shared" si="216"/>
        <v/>
      </c>
      <c r="BP181" s="109" t="str">
        <f t="shared" si="217"/>
        <v/>
      </c>
      <c r="BQ181" s="111" t="str">
        <f t="shared" si="218"/>
        <v/>
      </c>
      <c r="BR181" s="121" t="str">
        <f>IF(OR($E181="",$G181=""),"",IF(AND($E$3=6),'Marks Entry 6th'!AK180,IF(AND($E$3=7),'Marks Entry 7th'!AK180,"")))</f>
        <v/>
      </c>
      <c r="BS181" s="121" t="str">
        <f>IF(OR($E181="",$G181=""),"",IF(AND($E$3=6),'Marks Entry 6th'!AL180,IF(AND($E$3=7),'Marks Entry 7th'!AL180,"")))</f>
        <v/>
      </c>
      <c r="BT181" s="121" t="str">
        <f>IF(OR($E181="",$G181=""),"",IF(AND($E$3=6),'Marks Entry 6th'!AM180,IF(AND($E$3=7),'Marks Entry 7th'!AM180,"")))</f>
        <v/>
      </c>
      <c r="BU181" s="121" t="str">
        <f>IF(OR($E181="",$G181=""),"",IF(AND($E$3=6),'Marks Entry 6th'!AN180,IF(AND($E$3=7),'Marks Entry 7th'!AN180,"")))</f>
        <v/>
      </c>
      <c r="BV181" s="63" t="str">
        <f t="shared" si="219"/>
        <v/>
      </c>
      <c r="BW181" s="121" t="str">
        <f>IF(OR($E181="",$G181=""),"",IF(AND($E$3=6),'Marks Entry 6th'!AO180,IF(AND($E$3=7),'Marks Entry 7th'!AO180,"")))</f>
        <v/>
      </c>
      <c r="BX181" s="121" t="str">
        <f>IF(OR($E181="",$G181=""),"",IF(AND($E$3=6),'Marks Entry 6th'!AP180,IF(AND($E$3=7),'Marks Entry 7th'!AP180,"")))</f>
        <v/>
      </c>
      <c r="BY181" s="66" t="str">
        <f t="shared" si="220"/>
        <v/>
      </c>
      <c r="BZ181" s="63">
        <f t="shared" si="221"/>
        <v>0</v>
      </c>
      <c r="CA181" s="68" t="str">
        <f>IF(OR($E181="",$G181=""),"",IF(AND($E$3=6),'Marks Entry 6th'!AQ180,IF(AND($E$3=7),'Marks Entry 7th'!AQ180,"")))</f>
        <v/>
      </c>
      <c r="CB181" s="68" t="str">
        <f>IF(OR($E181="",$G181=""),"",IF(AND($E$3=6),'Marks Entry 6th'!AR180,IF(AND($E$3=7),'Marks Entry 7th'!AR180,"")))</f>
        <v/>
      </c>
      <c r="CC181" s="66" t="str">
        <f t="shared" si="222"/>
        <v/>
      </c>
      <c r="CD181" s="63" t="str">
        <f t="shared" si="223"/>
        <v/>
      </c>
      <c r="CE181" s="109">
        <f t="shared" si="224"/>
        <v>0</v>
      </c>
      <c r="CF181" s="109" t="str">
        <f t="shared" si="225"/>
        <v/>
      </c>
      <c r="CG181" s="109" t="str">
        <f t="shared" si="226"/>
        <v/>
      </c>
      <c r="CH181" s="109" t="str">
        <f t="shared" si="227"/>
        <v/>
      </c>
      <c r="CI181" s="109" t="str">
        <f t="shared" si="228"/>
        <v/>
      </c>
      <c r="CJ181" s="111" t="str">
        <f t="shared" si="229"/>
        <v/>
      </c>
      <c r="CK181" s="121" t="str">
        <f>IF(OR($E181="",$G181=""),"",IF(AND($E$3=6),'Marks Entry 6th'!AS180,IF(AND($E$3=7),'Marks Entry 7th'!AS180,"")))</f>
        <v/>
      </c>
      <c r="CL181" s="121" t="str">
        <f>IF(OR($E181="",$G181=""),"",IF(AND($E$3=6),'Marks Entry 6th'!AT180,IF(AND($E$3=7),'Marks Entry 7th'!AT180,"")))</f>
        <v/>
      </c>
      <c r="CM181" s="121" t="str">
        <f>IF(OR($E181="",$G181=""),"",IF(AND($E$3=6),'Marks Entry 6th'!AU180,IF(AND($E$3=7),'Marks Entry 7th'!AU180,"")))</f>
        <v/>
      </c>
      <c r="CN181" s="121" t="str">
        <f>IF(OR($E181="",$G181=""),"",IF(AND($E$3=6),'Marks Entry 6th'!AV180,IF(AND($E$3=7),'Marks Entry 7th'!AV180,"")))</f>
        <v/>
      </c>
      <c r="CO181" s="63" t="str">
        <f t="shared" si="230"/>
        <v/>
      </c>
      <c r="CP181" s="121" t="str">
        <f>IF(OR($E181="",$G181=""),"",IF(AND($E$3=6),'Marks Entry 6th'!AW180,IF(AND($E$3=7),'Marks Entry 7th'!AW180,"")))</f>
        <v/>
      </c>
      <c r="CQ181" s="121" t="str">
        <f>IF(OR($E181="",$G181=""),"",IF(AND($E$3=6),'Marks Entry 6th'!AX180,IF(AND($E$3=7),'Marks Entry 7th'!AX180,"")))</f>
        <v/>
      </c>
      <c r="CR181" s="66" t="str">
        <f t="shared" si="231"/>
        <v/>
      </c>
      <c r="CS181" s="63">
        <f t="shared" si="232"/>
        <v>0</v>
      </c>
      <c r="CT181" s="68" t="str">
        <f>IF(OR($E181="",$G181=""),"",IF(AND($E$3=6),'Marks Entry 6th'!AY180,IF(AND($E$3=7),'Marks Entry 7th'!AY180,"")))</f>
        <v/>
      </c>
      <c r="CU181" s="68" t="str">
        <f>IF(OR($E181="",$G181=""),"",IF(AND($E$3=6),'Marks Entry 6th'!AZ180,IF(AND($E$3=7),'Marks Entry 7th'!AZ180,"")))</f>
        <v/>
      </c>
      <c r="CV181" s="66" t="str">
        <f t="shared" si="233"/>
        <v/>
      </c>
      <c r="CW181" s="63" t="str">
        <f t="shared" si="234"/>
        <v/>
      </c>
      <c r="CX181" s="109">
        <f t="shared" si="235"/>
        <v>0</v>
      </c>
      <c r="CY181" s="109" t="str">
        <f t="shared" si="236"/>
        <v/>
      </c>
      <c r="CZ181" s="109" t="str">
        <f t="shared" si="237"/>
        <v/>
      </c>
      <c r="DA181" s="109" t="str">
        <f t="shared" si="238"/>
        <v/>
      </c>
      <c r="DB181" s="109" t="str">
        <f t="shared" si="239"/>
        <v/>
      </c>
      <c r="DC181" s="111" t="str">
        <f t="shared" si="240"/>
        <v/>
      </c>
      <c r="DD181" s="121" t="str">
        <f>IF(OR($E181="",$G181=""),"",IF(AND($E$3=6),'Marks Entry 6th'!BA180,IF(AND($E$3=7),'Marks Entry 7th'!BA180,"")))</f>
        <v/>
      </c>
      <c r="DE181" s="121" t="str">
        <f>IF(OR($E181="",$G181=""),"",IF(AND($E$3=6),'Marks Entry 6th'!BB180,IF(AND($E$3=7),'Marks Entry 7th'!BB180,"")))</f>
        <v/>
      </c>
      <c r="DF181" s="121" t="str">
        <f>IF(OR($E181="",$G181=""),"",IF(AND($E$3=6),'Marks Entry 6th'!BC180,IF(AND($E$3=7),'Marks Entry 7th'!BC180,"")))</f>
        <v/>
      </c>
      <c r="DG181" s="121" t="str">
        <f>IF(OR($E181="",$G181=""),"",IF(AND($E$3=6),'Marks Entry 6th'!BD180,IF(AND($E$3=7),'Marks Entry 7th'!BD180,"")))</f>
        <v/>
      </c>
      <c r="DH181" s="63" t="str">
        <f t="shared" si="241"/>
        <v/>
      </c>
      <c r="DI181" s="121" t="str">
        <f>IF(OR($E181="",$G181=""),"",IF(AND($E$3=6),'Marks Entry 6th'!BE180,IF(AND($E$3=7),'Marks Entry 7th'!BE180,"")))</f>
        <v/>
      </c>
      <c r="DJ181" s="121" t="str">
        <f>IF(OR($E181="",$G181=""),"",IF(AND($E$3=6),'Marks Entry 6th'!BF180,IF(AND($E$3=7),'Marks Entry 7th'!BF180,"")))</f>
        <v/>
      </c>
      <c r="DK181" s="66" t="str">
        <f t="shared" si="242"/>
        <v/>
      </c>
      <c r="DL181" s="63">
        <f t="shared" si="243"/>
        <v>0</v>
      </c>
      <c r="DM181" s="68" t="str">
        <f>IF(OR($E181="",$G181=""),"",IF(AND($E$3=6),'Marks Entry 6th'!BG180,IF(AND($E$3=7),'Marks Entry 7th'!BG180,"")))</f>
        <v/>
      </c>
      <c r="DN181" s="68" t="str">
        <f>IF(OR($E181="",$G181=""),"",IF(AND($E$3=6),'Marks Entry 6th'!BH180,IF(AND($E$3=7),'Marks Entry 7th'!BH180,"")))</f>
        <v/>
      </c>
      <c r="DO181" s="66" t="str">
        <f t="shared" si="244"/>
        <v/>
      </c>
      <c r="DP181" s="63" t="str">
        <f t="shared" si="245"/>
        <v/>
      </c>
      <c r="DQ181" s="109">
        <f t="shared" si="246"/>
        <v>0</v>
      </c>
      <c r="DR181" s="109" t="str">
        <f t="shared" si="247"/>
        <v/>
      </c>
      <c r="DS181" s="109" t="str">
        <f t="shared" si="248"/>
        <v/>
      </c>
      <c r="DT181" s="109" t="str">
        <f t="shared" si="249"/>
        <v/>
      </c>
      <c r="DU181" s="109" t="str">
        <f t="shared" si="250"/>
        <v/>
      </c>
      <c r="DV181" s="111" t="str">
        <f t="shared" si="251"/>
        <v/>
      </c>
      <c r="DW181" s="53" t="str">
        <f>IF(OR($E181="",$G181=""),"",IF(AND($E$3=6),'Marks Entry 6th'!BI180,IF(AND($E$3=7),'Marks Entry 7th'!BI180,"")))</f>
        <v/>
      </c>
      <c r="DX181" s="53" t="str">
        <f>IF(OR($E181="",$G181=""),"",IF(AND($E$3=6),'Marks Entry 6th'!BJ180,IF(AND($E$3=7),'Marks Entry 7th'!BJ180,"")))</f>
        <v/>
      </c>
      <c r="DY181" s="53" t="str">
        <f>IF(OR($E181="",$G181=""),"",IF(AND($E$3=6),'Marks Entry 6th'!BK180,IF(AND($E$3=7),'Marks Entry 7th'!BK180,"")))</f>
        <v/>
      </c>
      <c r="DZ181" s="53" t="str">
        <f>IF(OR($E181="",$G181=""),"",IF(AND($E$3=6),'Marks Entry 6th'!BL180,IF(AND($E$3=7),'Marks Entry 7th'!BL180,"")))</f>
        <v/>
      </c>
      <c r="EA181" s="53" t="str">
        <f>IF(OR($E181="",$G181=""),"",IF(AND($E$3=6),'Marks Entry 6th'!BM180,IF(AND($E$3=7),'Marks Entry 7th'!BM180,"")))</f>
        <v/>
      </c>
      <c r="EB181" s="122" t="str">
        <f t="shared" si="252"/>
        <v/>
      </c>
      <c r="EC181" s="123">
        <f t="shared" si="253"/>
        <v>0</v>
      </c>
      <c r="ED181" s="123" t="str">
        <f t="shared" si="254"/>
        <v/>
      </c>
      <c r="EE181" s="123" t="str">
        <f t="shared" si="255"/>
        <v/>
      </c>
      <c r="EF181" s="110" t="str">
        <f t="shared" si="256"/>
        <v/>
      </c>
      <c r="EG181" s="53" t="str">
        <f>IF(OR($E181="",$G181=""),"",IF(AND($E$3=6),'Marks Entry 6th'!BN180,IF(AND($E$3=7),'Marks Entry 7th'!BN180,"")))</f>
        <v/>
      </c>
      <c r="EH181" s="53" t="str">
        <f>IF(OR($E181="",$G181=""),"",IF(AND($E$3=6),'Marks Entry 6th'!BO180,IF(AND($E$3=7),'Marks Entry 7th'!BO180,"")))</f>
        <v/>
      </c>
      <c r="EI181" s="53" t="str">
        <f>IF(OR($E181="",$G181=""),"",IF(AND($E$3=6),'Marks Entry 6th'!BP180,IF(AND($E$3=7),'Marks Entry 7th'!BP180,"")))</f>
        <v/>
      </c>
      <c r="EJ181" s="53" t="str">
        <f>IF(OR($E181="",$G181=""),"",IF(AND($E$3=6),'Marks Entry 6th'!BQ180,IF(AND($E$3=7),'Marks Entry 7th'!BQ180,"")))</f>
        <v/>
      </c>
      <c r="EK181" s="53" t="str">
        <f>IF(OR($E181="",$G181=""),"",IF(AND($E$3=6),'Marks Entry 6th'!BR180,IF(AND($E$3=7),'Marks Entry 7th'!BR180,"")))</f>
        <v/>
      </c>
      <c r="EL181" s="122" t="str">
        <f t="shared" si="257"/>
        <v/>
      </c>
      <c r="EM181" s="123">
        <f t="shared" si="258"/>
        <v>0</v>
      </c>
      <c r="EN181" s="123" t="str">
        <f t="shared" si="259"/>
        <v/>
      </c>
      <c r="EO181" s="123" t="str">
        <f t="shared" si="260"/>
        <v/>
      </c>
      <c r="EP181" s="110" t="str">
        <f t="shared" si="261"/>
        <v/>
      </c>
      <c r="EQ181" s="53" t="str">
        <f>IF(OR($E181="",$G181=""),"",IF(AND($E$3=6),'Marks Entry 6th'!BS180,IF(AND($E$3=7),'Marks Entry 7th'!BS180,"")))</f>
        <v/>
      </c>
      <c r="ER181" s="53" t="str">
        <f>IF(OR($E181="",$G181=""),"",IF(AND($E$3=6),'Marks Entry 6th'!BT180,IF(AND($E$3=7),'Marks Entry 7th'!BT180,"")))</f>
        <v/>
      </c>
      <c r="ES181" s="53" t="str">
        <f>IF(OR($E181="",$G181=""),"",IF(AND($E$3=6),'Marks Entry 6th'!BU180,IF(AND($E$3=7),'Marks Entry 7th'!BU180,"")))</f>
        <v/>
      </c>
      <c r="ET181" s="53" t="str">
        <f>IF(OR($E181="",$G181=""),"",IF(AND($E$3=6),'Marks Entry 6th'!BV180,IF(AND($E$3=7),'Marks Entry 7th'!BV180,"")))</f>
        <v/>
      </c>
      <c r="EU181" s="53" t="str">
        <f>IF(OR($E181="",$G181=""),"",IF(AND($E$3=6),'Marks Entry 6th'!BW180,IF(AND($E$3=7),'Marks Entry 7th'!BW180,"")))</f>
        <v/>
      </c>
      <c r="EV181" s="122" t="str">
        <f t="shared" si="262"/>
        <v/>
      </c>
      <c r="EW181" s="123">
        <f t="shared" si="263"/>
        <v>0</v>
      </c>
      <c r="EX181" s="123" t="str">
        <f t="shared" si="264"/>
        <v/>
      </c>
      <c r="EY181" s="123" t="str">
        <f t="shared" si="265"/>
        <v/>
      </c>
      <c r="EZ181" s="110" t="str">
        <f t="shared" si="266"/>
        <v/>
      </c>
      <c r="FA181" s="373" t="str">
        <f>IF(OR($E181="",$G181=""),"",IF(AND('Marks Entry 6th'!BX180="",'Marks Entry 7th'!BX180=""),"",IF(AND($E$3=6),'Marks Entry 6th'!BX180,IF(AND($E$3=7),'Marks Entry 7th'!BX180,""))))</f>
        <v/>
      </c>
      <c r="FB181" s="373" t="str">
        <f>IF(OR($E181="",$G181=""),"",IF(AND('Marks Entry 6th'!BY180="",'Marks Entry 7th'!BY180=""),"",IF(AND($E$3=6),'Marks Entry 6th'!BY180,IF(AND($E$3=7),'Marks Entry 7th'!BY180,""))))</f>
        <v/>
      </c>
      <c r="FC181" s="374" t="str">
        <f t="shared" si="267"/>
        <v/>
      </c>
      <c r="FD181" s="110" t="str">
        <f t="shared" si="268"/>
        <v/>
      </c>
      <c r="FE181" s="373" t="str">
        <f>IF(OR($E181="",$G181=""),"",IF(AND('Marks Entry 6th'!BZ180="",'Marks Entry 7th'!BZ180=""),"",IF(AND($E$3=6),'Marks Entry 6th'!BZ180,IF(AND($E$3=7),'Marks Entry 7th'!BZ180,""))))</f>
        <v/>
      </c>
      <c r="FF181" s="373" t="str">
        <f>IF(OR($E181="",$G181=""),"",IF(AND('Marks Entry 6th'!CA180="",'Marks Entry 7th'!CA180=""),"",IF(AND($E$3=6),'Marks Entry 6th'!CA180,IF(AND($E$3=7),'Marks Entry 7th'!CA180,""))))</f>
        <v/>
      </c>
      <c r="FG181" s="374" t="str">
        <f t="shared" si="269"/>
        <v/>
      </c>
      <c r="FH181" s="110" t="str">
        <f t="shared" si="270"/>
        <v/>
      </c>
      <c r="FI181" s="79" t="str">
        <f t="shared" si="271"/>
        <v/>
      </c>
      <c r="FJ181" s="335" t="str">
        <f t="shared" si="272"/>
        <v/>
      </c>
      <c r="FK181" s="85" t="str">
        <f t="shared" si="273"/>
        <v/>
      </c>
      <c r="FL181" s="226" t="str">
        <f t="shared" si="274"/>
        <v/>
      </c>
      <c r="FM181" s="86" t="str">
        <f t="shared" si="275"/>
        <v/>
      </c>
      <c r="FN181" s="334" t="str">
        <f>IFERROR(IF(B181="NSO","NSO",IF(OR(D181="",G181="",F181=""),"",IF(AND(FJ181&gt;=36,'Master sheet'!$D$11="Hindi"),"कक्षा क्रमोन्नत",IF(AND(FJ181&gt;=36,'Master sheet'!$D$11="English"),"Promoted",IF(AND(FJ181&lt;36,'Master sheet'!$D$11="Hindi"),"पुनः परीक्षा","Re-Exam"))))),"")</f>
        <v/>
      </c>
      <c r="FO181" s="54" t="str">
        <f>IF(OR($E181="",$G181=""),"",IF(AND($E$3=6,'Marks Entry 6th'!CB180=""),"",IF(AND($E$3=7,'Marks Entry 7th'!CB180=""),"",IF(AND($E$3=6),'Marks Entry 6th'!CB180,IF(AND($E$3=7),'Marks Entry 7th'!CB180,"")))))</f>
        <v/>
      </c>
      <c r="FP181" s="54" t="str">
        <f>IF(OR($E181="",$G181=""),"",IF(AND($E$3=6,'Marks Entry 6th'!CC180=""),"",IF(AND($E$3=7,'Marks Entry 7th'!CC180=""),"",IF(AND($E$3=6),'Marks Entry 6th'!CC180,IF(AND($E$3=7),'Marks Entry 7th'!CC180,"")))))</f>
        <v/>
      </c>
      <c r="FQ181" s="55"/>
      <c r="FY181" s="57">
        <f>IF(AND($E$3=6),'Marks Entry 6th'!I180,IF(AND($E$3=7),'Marks Entry 7th'!I180,""))</f>
        <v>0</v>
      </c>
      <c r="FZ181" s="57">
        <f t="shared" si="276"/>
        <v>0</v>
      </c>
    </row>
    <row r="182" spans="1:182" ht="18.95" customHeight="1">
      <c r="A182" s="69">
        <v>175</v>
      </c>
      <c r="B182" s="69" t="str">
        <f>IF(OR(FY182=0,FY182=""),"",IF(AND($E$3=6),'Marks Entry 6th'!I181,IF(AND($E$3=7),'Marks Entry 7th'!I181,"")))</f>
        <v/>
      </c>
      <c r="C182" s="70" t="str">
        <f>IF(OR(B182=0,B182=""),"",IF(AND($E$3=6,'Marks Entry 6th'!B181=""),"",IF(AND($E$3=7,'Marks Entry 7th'!B181=""),"",IF(AND($E$3=6,'Marks Entry 6th'!B181),'Marks Entry 6th'!B181,IF(AND($E$3=7),'Marks Entry 7th'!B181,"")))))</f>
        <v/>
      </c>
      <c r="D182" s="70" t="str">
        <f>IF(OR(B182=0,B182=""),"",IF(AND($E$3=6,'Marks Entry 6th'!C181=""),"",IF(AND($E$3=7,'Marks Entry 7th'!C181=""),"",IF(AND($E$3=6),'Marks Entry 6th'!C181,IF(AND($E$3=7),'Marks Entry 7th'!C181,"")))))</f>
        <v/>
      </c>
      <c r="E182" s="307" t="str">
        <f>IF(OR(B182=0,B182=""),"",IF(AND($E$3=6,'Marks Entry 6th'!E181=""),"",IF(AND($E$3=7,'Marks Entry 7th'!E181=""),"",IF(AND($E$3=6),'Marks Entry 6th'!E181,IF(AND($E$3=7),'Marks Entry 7th'!E181,"")))))</f>
        <v/>
      </c>
      <c r="F182" s="70" t="str">
        <f>IF(OR(B182=0,B182=""),"",IF(AND($E$3=6,'Marks Entry 6th'!D181=""),"",IF(AND($E$3=7,'Marks Entry 7th'!D181=""),"",IF(AND($E$3=6),'Marks Entry 6th'!D181,IF(AND($E$3=7),'Marks Entry 7th'!D181,"")))))</f>
        <v/>
      </c>
      <c r="G182" s="306" t="str">
        <f>IF(OR(B182=0,B182=""),"",IF(AND($E$3=6,'Marks Entry 6th'!F181=""),"",IF(AND($E$3=7,'Marks Entry 7th'!F181=""),"",IF(AND($E$3=6),UPPER('Marks Entry 6th'!F181),IF(AND($E$3=7),UPPER('Marks Entry 7th'!F181),"")))))</f>
        <v/>
      </c>
      <c r="H182" s="306" t="str">
        <f>IF(OR(B182=0,B182=""),"",IF(AND($E$3=6,'Marks Entry 6th'!G181=""),"",IF(AND($E$3=7,'Marks Entry 7th'!G181=""),"",IF(AND($E$3=6),UPPER('Marks Entry 6th'!G181),IF(AND($E$3=7),UPPER('Marks Entry 7th'!G181),"")))))</f>
        <v/>
      </c>
      <c r="I182" s="306" t="str">
        <f>IF(OR(B182=0,B182=""),"",IF(AND($E$3=6,'Marks Entry 6th'!H181=""),"",IF(AND($E$3=7,'Marks Entry 7th'!H181=""),"",IF(AND($E$3=6),UPPER('Marks Entry 6th'!H181),IF(AND($E$3=7),UPPER('Marks Entry 7th'!H181),"")))))</f>
        <v/>
      </c>
      <c r="J182" s="65" t="str">
        <f>IF(OR(B182=0,B182=""),"",IF(AND($E$3=6,'Marks Entry 6th'!J181=""),"",IF(AND($E$3=7,'Marks Entry 7th'!J181=""),"",IF(AND($E$3=6),'Marks Entry 6th'!J181,IF(AND($E$3=7),'Marks Entry 7th'!J181,"")))))</f>
        <v/>
      </c>
      <c r="K182" s="65" t="str">
        <f>IF(OR(B182=0,B182=""),"",IF(AND($E$3=6,'Marks Entry 6th'!K181=""),"",IF(AND($E$3=7,'Marks Entry 7th'!K181=""),"",IF(AND($E$3=6),'Marks Entry 6th'!K181,IF(AND($E$3=7),'Marks Entry 7th'!K181,"")))))</f>
        <v/>
      </c>
      <c r="L182" s="121" t="str">
        <f>IF(OR($E182="",$G182=""),"",IF(AND($E$3=6),'Marks Entry 6th'!L181,IF(AND($E$3=7),'Marks Entry 7th'!L181,"")))</f>
        <v/>
      </c>
      <c r="M182" s="121" t="str">
        <f>IF(OR($E182="",$G182=""),"",IF(AND($E$3=6),'Marks Entry 6th'!M181,IF(AND($E$3=7),'Marks Entry 7th'!M181,"")))</f>
        <v/>
      </c>
      <c r="N182" s="121" t="str">
        <f>IF(OR($E182="",$G182=""),"",IF(AND($E$3=6),'Marks Entry 6th'!N181,IF(AND($E$3=7),'Marks Entry 7th'!N181,"")))</f>
        <v/>
      </c>
      <c r="O182" s="121" t="str">
        <f>IF(OR($E182="",$G182=""),"",IF(AND($E$3=6),'Marks Entry 6th'!O181,IF(AND($E$3=7),'Marks Entry 7th'!O181,"")))</f>
        <v/>
      </c>
      <c r="P182" s="63" t="str">
        <f t="shared" si="186"/>
        <v/>
      </c>
      <c r="Q182" s="121" t="str">
        <f>IF(OR($E182="",$G182=""),"",IF(AND($E$3=6),'Marks Entry 6th'!P181,IF(AND($E$3=7),'Marks Entry 7th'!P181,"")))</f>
        <v/>
      </c>
      <c r="R182" s="121" t="str">
        <f>IF(OR($E182="",$G182=""),"",IF(AND($E$3=6),'Marks Entry 6th'!Q181,IF(AND($E$3=7),'Marks Entry 7th'!Q181,"")))</f>
        <v/>
      </c>
      <c r="S182" s="66" t="str">
        <f t="shared" si="187"/>
        <v/>
      </c>
      <c r="T182" s="63">
        <f t="shared" si="188"/>
        <v>0</v>
      </c>
      <c r="U182" s="68" t="str">
        <f>IF(OR($E182="",$G182=""),"",IF(AND($E$3=6),'Marks Entry 6th'!R181,IF(AND($E$3=7),'Marks Entry 7th'!R181,"")))</f>
        <v/>
      </c>
      <c r="V182" s="68" t="str">
        <f>IF(OR($E182="",$G182=""),"",IF(AND($E$3=6),'Marks Entry 6th'!S181,IF(AND($E$3=7),'Marks Entry 7th'!S181,"")))</f>
        <v/>
      </c>
      <c r="W182" s="67" t="str">
        <f t="shared" si="189"/>
        <v/>
      </c>
      <c r="X182" s="63" t="str">
        <f t="shared" si="190"/>
        <v/>
      </c>
      <c r="Y182" s="109">
        <f t="shared" si="191"/>
        <v>0</v>
      </c>
      <c r="Z182" s="109" t="str">
        <f t="shared" si="192"/>
        <v/>
      </c>
      <c r="AA182" s="109" t="str">
        <f t="shared" si="193"/>
        <v/>
      </c>
      <c r="AB182" s="109" t="str">
        <f t="shared" si="194"/>
        <v/>
      </c>
      <c r="AC182" s="109" t="str">
        <f t="shared" si="195"/>
        <v/>
      </c>
      <c r="AD182" s="111" t="str">
        <f t="shared" si="196"/>
        <v/>
      </c>
      <c r="AE182" s="121" t="str">
        <f>IF(OR($E182="",$G182=""),"",IF(AND($E$3=6),'Marks Entry 6th'!T181,IF(AND($E$3=7),'Marks Entry 7th'!T181,"")))</f>
        <v/>
      </c>
      <c r="AF182" s="121" t="str">
        <f>IF(OR($E182="",$G182=""),"",IF(AND($E$3=6),'Marks Entry 6th'!U181,IF(AND($E$3=7),'Marks Entry 7th'!U181,"")))</f>
        <v/>
      </c>
      <c r="AG182" s="121" t="str">
        <f>IF(OR($E182="",$G182=""),"",IF(AND($E$3=6),'Marks Entry 6th'!V181,IF(AND($E$3=7),'Marks Entry 7th'!V181,"")))</f>
        <v/>
      </c>
      <c r="AH182" s="121" t="str">
        <f>IF(OR($E182="",$G182=""),"",IF(AND($E$3=6),'Marks Entry 6th'!W181,IF(AND($E$3=7),'Marks Entry 7th'!W181,"")))</f>
        <v/>
      </c>
      <c r="AI182" s="63" t="str">
        <f t="shared" si="197"/>
        <v/>
      </c>
      <c r="AJ182" s="121" t="str">
        <f>IF(OR($E182="",$G182=""),"",IF(AND($E$3=6),'Marks Entry 6th'!X181,IF(AND($E$3=7),'Marks Entry 7th'!X181,"")))</f>
        <v/>
      </c>
      <c r="AK182" s="121" t="str">
        <f>IF(OR($E182="",$G182=""),"",IF(AND($E$3=6),'Marks Entry 6th'!Y181,IF(AND($E$3=7),'Marks Entry 7th'!Y181,"")))</f>
        <v/>
      </c>
      <c r="AL182" s="66" t="str">
        <f t="shared" si="198"/>
        <v/>
      </c>
      <c r="AM182" s="63">
        <f t="shared" si="199"/>
        <v>0</v>
      </c>
      <c r="AN182" s="68" t="str">
        <f>IF(OR($E182="",$G182=""),"",IF(AND($E$3=6),'Marks Entry 6th'!Z181,IF(AND($E$3=7),'Marks Entry 7th'!Z181,"")))</f>
        <v/>
      </c>
      <c r="AO182" s="68" t="str">
        <f>IF(OR($E182="",$G182=""),"",IF(AND($E$3=6),'Marks Entry 6th'!AA181,IF(AND($E$3=7),'Marks Entry 7th'!AA181,"")))</f>
        <v/>
      </c>
      <c r="AP182" s="66" t="str">
        <f t="shared" si="200"/>
        <v/>
      </c>
      <c r="AQ182" s="63" t="str">
        <f t="shared" si="201"/>
        <v/>
      </c>
      <c r="AR182" s="109">
        <f t="shared" si="202"/>
        <v>0</v>
      </c>
      <c r="AS182" s="109" t="str">
        <f t="shared" si="203"/>
        <v/>
      </c>
      <c r="AT182" s="109" t="str">
        <f t="shared" si="204"/>
        <v/>
      </c>
      <c r="AU182" s="109" t="str">
        <f t="shared" si="205"/>
        <v/>
      </c>
      <c r="AV182" s="109" t="str">
        <f t="shared" si="206"/>
        <v/>
      </c>
      <c r="AW182" s="111" t="str">
        <f t="shared" si="207"/>
        <v/>
      </c>
      <c r="AX182" s="314" t="str">
        <f>IF(OR($E182="",$G182=""),"",IF(AND($E$3=6),'Marks Entry 6th'!AB181,IF(AND($E$3=7),'Marks Entry 7th'!AB181,"")))</f>
        <v/>
      </c>
      <c r="AY182" s="121" t="str">
        <f>IF(OR($E182="",$G182=""),"",IF(AND($E$3=6),'Marks Entry 6th'!AC181,IF(AND($E$3=7),'Marks Entry 7th'!AC181,"")))</f>
        <v/>
      </c>
      <c r="AZ182" s="121" t="str">
        <f>IF(OR($E182="",$G182=""),"",IF(AND($E$3=6),'Marks Entry 6th'!AD181,IF(AND($E$3=7),'Marks Entry 7th'!AD181,"")))</f>
        <v/>
      </c>
      <c r="BA182" s="121" t="str">
        <f>IF(OR($E182="",$G182=""),"",IF(AND($E$3=6),'Marks Entry 6th'!AE181,IF(AND($E$3=7),'Marks Entry 7th'!AE181,"")))</f>
        <v/>
      </c>
      <c r="BB182" s="121" t="str">
        <f>IF(OR($E182="",$G182=""),"",IF(AND($E$3=6),'Marks Entry 6th'!AF181,IF(AND($E$3=7),'Marks Entry 7th'!AF181,"")))</f>
        <v/>
      </c>
      <c r="BC182" s="63" t="str">
        <f t="shared" si="208"/>
        <v/>
      </c>
      <c r="BD182" s="121" t="str">
        <f>IF(OR($E182="",$G182=""),"",IF(AND($E$3=6),'Marks Entry 6th'!AG181,IF(AND($E$3=7),'Marks Entry 7th'!AG181,"")))</f>
        <v/>
      </c>
      <c r="BE182" s="121" t="str">
        <f>IF(OR($E182="",$G182=""),"",IF(AND($E$3=6),'Marks Entry 6th'!AH181,IF(AND($E$3=7),'Marks Entry 7th'!AH181,"")))</f>
        <v/>
      </c>
      <c r="BF182" s="66" t="str">
        <f t="shared" si="209"/>
        <v/>
      </c>
      <c r="BG182" s="63">
        <f t="shared" si="210"/>
        <v>0</v>
      </c>
      <c r="BH182" s="68" t="str">
        <f>IF(OR($E182="",$G182=""),"",IF(AND($E$3=6),'Marks Entry 6th'!AI181,IF(AND($E$3=7),'Marks Entry 7th'!AI181,"")))</f>
        <v/>
      </c>
      <c r="BI182" s="68" t="str">
        <f>IF(OR($E182="",$G182=""),"",IF(AND($E$3=6),'Marks Entry 6th'!AJ181,IF(AND($E$3=7),'Marks Entry 7th'!AJ181,"")))</f>
        <v/>
      </c>
      <c r="BJ182" s="66" t="str">
        <f t="shared" si="211"/>
        <v/>
      </c>
      <c r="BK182" s="63" t="str">
        <f t="shared" si="212"/>
        <v/>
      </c>
      <c r="BL182" s="109">
        <f t="shared" si="213"/>
        <v>0</v>
      </c>
      <c r="BM182" s="109" t="str">
        <f t="shared" si="214"/>
        <v/>
      </c>
      <c r="BN182" s="109" t="str">
        <f t="shared" si="215"/>
        <v/>
      </c>
      <c r="BO182" s="109" t="str">
        <f t="shared" si="216"/>
        <v/>
      </c>
      <c r="BP182" s="109" t="str">
        <f t="shared" si="217"/>
        <v/>
      </c>
      <c r="BQ182" s="111" t="str">
        <f t="shared" si="218"/>
        <v/>
      </c>
      <c r="BR182" s="121" t="str">
        <f>IF(OR($E182="",$G182=""),"",IF(AND($E$3=6),'Marks Entry 6th'!AK181,IF(AND($E$3=7),'Marks Entry 7th'!AK181,"")))</f>
        <v/>
      </c>
      <c r="BS182" s="121" t="str">
        <f>IF(OR($E182="",$G182=""),"",IF(AND($E$3=6),'Marks Entry 6th'!AL181,IF(AND($E$3=7),'Marks Entry 7th'!AL181,"")))</f>
        <v/>
      </c>
      <c r="BT182" s="121" t="str">
        <f>IF(OR($E182="",$G182=""),"",IF(AND($E$3=6),'Marks Entry 6th'!AM181,IF(AND($E$3=7),'Marks Entry 7th'!AM181,"")))</f>
        <v/>
      </c>
      <c r="BU182" s="121" t="str">
        <f>IF(OR($E182="",$G182=""),"",IF(AND($E$3=6),'Marks Entry 6th'!AN181,IF(AND($E$3=7),'Marks Entry 7th'!AN181,"")))</f>
        <v/>
      </c>
      <c r="BV182" s="63" t="str">
        <f t="shared" si="219"/>
        <v/>
      </c>
      <c r="BW182" s="121" t="str">
        <f>IF(OR($E182="",$G182=""),"",IF(AND($E$3=6),'Marks Entry 6th'!AO181,IF(AND($E$3=7),'Marks Entry 7th'!AO181,"")))</f>
        <v/>
      </c>
      <c r="BX182" s="121" t="str">
        <f>IF(OR($E182="",$G182=""),"",IF(AND($E$3=6),'Marks Entry 6th'!AP181,IF(AND($E$3=7),'Marks Entry 7th'!AP181,"")))</f>
        <v/>
      </c>
      <c r="BY182" s="66" t="str">
        <f t="shared" si="220"/>
        <v/>
      </c>
      <c r="BZ182" s="63">
        <f t="shared" si="221"/>
        <v>0</v>
      </c>
      <c r="CA182" s="68" t="str">
        <f>IF(OR($E182="",$G182=""),"",IF(AND($E$3=6),'Marks Entry 6th'!AQ181,IF(AND($E$3=7),'Marks Entry 7th'!AQ181,"")))</f>
        <v/>
      </c>
      <c r="CB182" s="68" t="str">
        <f>IF(OR($E182="",$G182=""),"",IF(AND($E$3=6),'Marks Entry 6th'!AR181,IF(AND($E$3=7),'Marks Entry 7th'!AR181,"")))</f>
        <v/>
      </c>
      <c r="CC182" s="66" t="str">
        <f t="shared" si="222"/>
        <v/>
      </c>
      <c r="CD182" s="63" t="str">
        <f t="shared" si="223"/>
        <v/>
      </c>
      <c r="CE182" s="109">
        <f t="shared" si="224"/>
        <v>0</v>
      </c>
      <c r="CF182" s="109" t="str">
        <f t="shared" si="225"/>
        <v/>
      </c>
      <c r="CG182" s="109" t="str">
        <f t="shared" si="226"/>
        <v/>
      </c>
      <c r="CH182" s="109" t="str">
        <f t="shared" si="227"/>
        <v/>
      </c>
      <c r="CI182" s="109" t="str">
        <f t="shared" si="228"/>
        <v/>
      </c>
      <c r="CJ182" s="111" t="str">
        <f t="shared" si="229"/>
        <v/>
      </c>
      <c r="CK182" s="121" t="str">
        <f>IF(OR($E182="",$G182=""),"",IF(AND($E$3=6),'Marks Entry 6th'!AS181,IF(AND($E$3=7),'Marks Entry 7th'!AS181,"")))</f>
        <v/>
      </c>
      <c r="CL182" s="121" t="str">
        <f>IF(OR($E182="",$G182=""),"",IF(AND($E$3=6),'Marks Entry 6th'!AT181,IF(AND($E$3=7),'Marks Entry 7th'!AT181,"")))</f>
        <v/>
      </c>
      <c r="CM182" s="121" t="str">
        <f>IF(OR($E182="",$G182=""),"",IF(AND($E$3=6),'Marks Entry 6th'!AU181,IF(AND($E$3=7),'Marks Entry 7th'!AU181,"")))</f>
        <v/>
      </c>
      <c r="CN182" s="121" t="str">
        <f>IF(OR($E182="",$G182=""),"",IF(AND($E$3=6),'Marks Entry 6th'!AV181,IF(AND($E$3=7),'Marks Entry 7th'!AV181,"")))</f>
        <v/>
      </c>
      <c r="CO182" s="63" t="str">
        <f t="shared" si="230"/>
        <v/>
      </c>
      <c r="CP182" s="121" t="str">
        <f>IF(OR($E182="",$G182=""),"",IF(AND($E$3=6),'Marks Entry 6th'!AW181,IF(AND($E$3=7),'Marks Entry 7th'!AW181,"")))</f>
        <v/>
      </c>
      <c r="CQ182" s="121" t="str">
        <f>IF(OR($E182="",$G182=""),"",IF(AND($E$3=6),'Marks Entry 6th'!AX181,IF(AND($E$3=7),'Marks Entry 7th'!AX181,"")))</f>
        <v/>
      </c>
      <c r="CR182" s="66" t="str">
        <f t="shared" si="231"/>
        <v/>
      </c>
      <c r="CS182" s="63">
        <f t="shared" si="232"/>
        <v>0</v>
      </c>
      <c r="CT182" s="68" t="str">
        <f>IF(OR($E182="",$G182=""),"",IF(AND($E$3=6),'Marks Entry 6th'!AY181,IF(AND($E$3=7),'Marks Entry 7th'!AY181,"")))</f>
        <v/>
      </c>
      <c r="CU182" s="68" t="str">
        <f>IF(OR($E182="",$G182=""),"",IF(AND($E$3=6),'Marks Entry 6th'!AZ181,IF(AND($E$3=7),'Marks Entry 7th'!AZ181,"")))</f>
        <v/>
      </c>
      <c r="CV182" s="66" t="str">
        <f t="shared" si="233"/>
        <v/>
      </c>
      <c r="CW182" s="63" t="str">
        <f t="shared" si="234"/>
        <v/>
      </c>
      <c r="CX182" s="109">
        <f t="shared" si="235"/>
        <v>0</v>
      </c>
      <c r="CY182" s="109" t="str">
        <f t="shared" si="236"/>
        <v/>
      </c>
      <c r="CZ182" s="109" t="str">
        <f t="shared" si="237"/>
        <v/>
      </c>
      <c r="DA182" s="109" t="str">
        <f t="shared" si="238"/>
        <v/>
      </c>
      <c r="DB182" s="109" t="str">
        <f t="shared" si="239"/>
        <v/>
      </c>
      <c r="DC182" s="111" t="str">
        <f t="shared" si="240"/>
        <v/>
      </c>
      <c r="DD182" s="121" t="str">
        <f>IF(OR($E182="",$G182=""),"",IF(AND($E$3=6),'Marks Entry 6th'!BA181,IF(AND($E$3=7),'Marks Entry 7th'!BA181,"")))</f>
        <v/>
      </c>
      <c r="DE182" s="121" t="str">
        <f>IF(OR($E182="",$G182=""),"",IF(AND($E$3=6),'Marks Entry 6th'!BB181,IF(AND($E$3=7),'Marks Entry 7th'!BB181,"")))</f>
        <v/>
      </c>
      <c r="DF182" s="121" t="str">
        <f>IF(OR($E182="",$G182=""),"",IF(AND($E$3=6),'Marks Entry 6th'!BC181,IF(AND($E$3=7),'Marks Entry 7th'!BC181,"")))</f>
        <v/>
      </c>
      <c r="DG182" s="121" t="str">
        <f>IF(OR($E182="",$G182=""),"",IF(AND($E$3=6),'Marks Entry 6th'!BD181,IF(AND($E$3=7),'Marks Entry 7th'!BD181,"")))</f>
        <v/>
      </c>
      <c r="DH182" s="63" t="str">
        <f t="shared" si="241"/>
        <v/>
      </c>
      <c r="DI182" s="121" t="str">
        <f>IF(OR($E182="",$G182=""),"",IF(AND($E$3=6),'Marks Entry 6th'!BE181,IF(AND($E$3=7),'Marks Entry 7th'!BE181,"")))</f>
        <v/>
      </c>
      <c r="DJ182" s="121" t="str">
        <f>IF(OR($E182="",$G182=""),"",IF(AND($E$3=6),'Marks Entry 6th'!BF181,IF(AND($E$3=7),'Marks Entry 7th'!BF181,"")))</f>
        <v/>
      </c>
      <c r="DK182" s="66" t="str">
        <f t="shared" si="242"/>
        <v/>
      </c>
      <c r="DL182" s="63">
        <f t="shared" si="243"/>
        <v>0</v>
      </c>
      <c r="DM182" s="68" t="str">
        <f>IF(OR($E182="",$G182=""),"",IF(AND($E$3=6),'Marks Entry 6th'!BG181,IF(AND($E$3=7),'Marks Entry 7th'!BG181,"")))</f>
        <v/>
      </c>
      <c r="DN182" s="68" t="str">
        <f>IF(OR($E182="",$G182=""),"",IF(AND($E$3=6),'Marks Entry 6th'!BH181,IF(AND($E$3=7),'Marks Entry 7th'!BH181,"")))</f>
        <v/>
      </c>
      <c r="DO182" s="66" t="str">
        <f t="shared" si="244"/>
        <v/>
      </c>
      <c r="DP182" s="63" t="str">
        <f t="shared" si="245"/>
        <v/>
      </c>
      <c r="DQ182" s="109">
        <f t="shared" si="246"/>
        <v>0</v>
      </c>
      <c r="DR182" s="109" t="str">
        <f t="shared" si="247"/>
        <v/>
      </c>
      <c r="DS182" s="109" t="str">
        <f t="shared" si="248"/>
        <v/>
      </c>
      <c r="DT182" s="109" t="str">
        <f t="shared" si="249"/>
        <v/>
      </c>
      <c r="DU182" s="109" t="str">
        <f t="shared" si="250"/>
        <v/>
      </c>
      <c r="DV182" s="111" t="str">
        <f t="shared" si="251"/>
        <v/>
      </c>
      <c r="DW182" s="53" t="str">
        <f>IF(OR($E182="",$G182=""),"",IF(AND($E$3=6),'Marks Entry 6th'!BI181,IF(AND($E$3=7),'Marks Entry 7th'!BI181,"")))</f>
        <v/>
      </c>
      <c r="DX182" s="53" t="str">
        <f>IF(OR($E182="",$G182=""),"",IF(AND($E$3=6),'Marks Entry 6th'!BJ181,IF(AND($E$3=7),'Marks Entry 7th'!BJ181,"")))</f>
        <v/>
      </c>
      <c r="DY182" s="53" t="str">
        <f>IF(OR($E182="",$G182=""),"",IF(AND($E$3=6),'Marks Entry 6th'!BK181,IF(AND($E$3=7),'Marks Entry 7th'!BK181,"")))</f>
        <v/>
      </c>
      <c r="DZ182" s="53" t="str">
        <f>IF(OR($E182="",$G182=""),"",IF(AND($E$3=6),'Marks Entry 6th'!BL181,IF(AND($E$3=7),'Marks Entry 7th'!BL181,"")))</f>
        <v/>
      </c>
      <c r="EA182" s="53" t="str">
        <f>IF(OR($E182="",$G182=""),"",IF(AND($E$3=6),'Marks Entry 6th'!BM181,IF(AND($E$3=7),'Marks Entry 7th'!BM181,"")))</f>
        <v/>
      </c>
      <c r="EB182" s="122" t="str">
        <f t="shared" si="252"/>
        <v/>
      </c>
      <c r="EC182" s="123">
        <f t="shared" si="253"/>
        <v>0</v>
      </c>
      <c r="ED182" s="123" t="str">
        <f t="shared" si="254"/>
        <v/>
      </c>
      <c r="EE182" s="123" t="str">
        <f t="shared" si="255"/>
        <v/>
      </c>
      <c r="EF182" s="110" t="str">
        <f t="shared" si="256"/>
        <v/>
      </c>
      <c r="EG182" s="53" t="str">
        <f>IF(OR($E182="",$G182=""),"",IF(AND($E$3=6),'Marks Entry 6th'!BN181,IF(AND($E$3=7),'Marks Entry 7th'!BN181,"")))</f>
        <v/>
      </c>
      <c r="EH182" s="53" t="str">
        <f>IF(OR($E182="",$G182=""),"",IF(AND($E$3=6),'Marks Entry 6th'!BO181,IF(AND($E$3=7),'Marks Entry 7th'!BO181,"")))</f>
        <v/>
      </c>
      <c r="EI182" s="53" t="str">
        <f>IF(OR($E182="",$G182=""),"",IF(AND($E$3=6),'Marks Entry 6th'!BP181,IF(AND($E$3=7),'Marks Entry 7th'!BP181,"")))</f>
        <v/>
      </c>
      <c r="EJ182" s="53" t="str">
        <f>IF(OR($E182="",$G182=""),"",IF(AND($E$3=6),'Marks Entry 6th'!BQ181,IF(AND($E$3=7),'Marks Entry 7th'!BQ181,"")))</f>
        <v/>
      </c>
      <c r="EK182" s="53" t="str">
        <f>IF(OR($E182="",$G182=""),"",IF(AND($E$3=6),'Marks Entry 6th'!BR181,IF(AND($E$3=7),'Marks Entry 7th'!BR181,"")))</f>
        <v/>
      </c>
      <c r="EL182" s="122" t="str">
        <f t="shared" si="257"/>
        <v/>
      </c>
      <c r="EM182" s="123">
        <f t="shared" si="258"/>
        <v>0</v>
      </c>
      <c r="EN182" s="123" t="str">
        <f t="shared" si="259"/>
        <v/>
      </c>
      <c r="EO182" s="123" t="str">
        <f t="shared" si="260"/>
        <v/>
      </c>
      <c r="EP182" s="110" t="str">
        <f t="shared" si="261"/>
        <v/>
      </c>
      <c r="EQ182" s="53" t="str">
        <f>IF(OR($E182="",$G182=""),"",IF(AND($E$3=6),'Marks Entry 6th'!BS181,IF(AND($E$3=7),'Marks Entry 7th'!BS181,"")))</f>
        <v/>
      </c>
      <c r="ER182" s="53" t="str">
        <f>IF(OR($E182="",$G182=""),"",IF(AND($E$3=6),'Marks Entry 6th'!BT181,IF(AND($E$3=7),'Marks Entry 7th'!BT181,"")))</f>
        <v/>
      </c>
      <c r="ES182" s="53" t="str">
        <f>IF(OR($E182="",$G182=""),"",IF(AND($E$3=6),'Marks Entry 6th'!BU181,IF(AND($E$3=7),'Marks Entry 7th'!BU181,"")))</f>
        <v/>
      </c>
      <c r="ET182" s="53" t="str">
        <f>IF(OR($E182="",$G182=""),"",IF(AND($E$3=6),'Marks Entry 6th'!BV181,IF(AND($E$3=7),'Marks Entry 7th'!BV181,"")))</f>
        <v/>
      </c>
      <c r="EU182" s="53" t="str">
        <f>IF(OR($E182="",$G182=""),"",IF(AND($E$3=6),'Marks Entry 6th'!BW181,IF(AND($E$3=7),'Marks Entry 7th'!BW181,"")))</f>
        <v/>
      </c>
      <c r="EV182" s="122" t="str">
        <f t="shared" si="262"/>
        <v/>
      </c>
      <c r="EW182" s="123">
        <f t="shared" si="263"/>
        <v>0</v>
      </c>
      <c r="EX182" s="123" t="str">
        <f t="shared" si="264"/>
        <v/>
      </c>
      <c r="EY182" s="123" t="str">
        <f t="shared" si="265"/>
        <v/>
      </c>
      <c r="EZ182" s="110" t="str">
        <f t="shared" si="266"/>
        <v/>
      </c>
      <c r="FA182" s="373" t="str">
        <f>IF(OR($E182="",$G182=""),"",IF(AND('Marks Entry 6th'!BX181="",'Marks Entry 7th'!BX181=""),"",IF(AND($E$3=6),'Marks Entry 6th'!BX181,IF(AND($E$3=7),'Marks Entry 7th'!BX181,""))))</f>
        <v/>
      </c>
      <c r="FB182" s="373" t="str">
        <f>IF(OR($E182="",$G182=""),"",IF(AND('Marks Entry 6th'!BY181="",'Marks Entry 7th'!BY181=""),"",IF(AND($E$3=6),'Marks Entry 6th'!BY181,IF(AND($E$3=7),'Marks Entry 7th'!BY181,""))))</f>
        <v/>
      </c>
      <c r="FC182" s="374" t="str">
        <f t="shared" si="267"/>
        <v/>
      </c>
      <c r="FD182" s="110" t="str">
        <f t="shared" si="268"/>
        <v/>
      </c>
      <c r="FE182" s="373" t="str">
        <f>IF(OR($E182="",$G182=""),"",IF(AND('Marks Entry 6th'!BZ181="",'Marks Entry 7th'!BZ181=""),"",IF(AND($E$3=6),'Marks Entry 6th'!BZ181,IF(AND($E$3=7),'Marks Entry 7th'!BZ181,""))))</f>
        <v/>
      </c>
      <c r="FF182" s="373" t="str">
        <f>IF(OR($E182="",$G182=""),"",IF(AND('Marks Entry 6th'!CA181="",'Marks Entry 7th'!CA181=""),"",IF(AND($E$3=6),'Marks Entry 6th'!CA181,IF(AND($E$3=7),'Marks Entry 7th'!CA181,""))))</f>
        <v/>
      </c>
      <c r="FG182" s="374" t="str">
        <f t="shared" si="269"/>
        <v/>
      </c>
      <c r="FH182" s="110" t="str">
        <f t="shared" si="270"/>
        <v/>
      </c>
      <c r="FI182" s="79" t="str">
        <f t="shared" si="271"/>
        <v/>
      </c>
      <c r="FJ182" s="335" t="str">
        <f t="shared" si="272"/>
        <v/>
      </c>
      <c r="FK182" s="85" t="str">
        <f t="shared" si="273"/>
        <v/>
      </c>
      <c r="FL182" s="226" t="str">
        <f t="shared" si="274"/>
        <v/>
      </c>
      <c r="FM182" s="86" t="str">
        <f t="shared" si="275"/>
        <v/>
      </c>
      <c r="FN182" s="334" t="str">
        <f>IFERROR(IF(B182="NSO","NSO",IF(OR(D182="",G182="",F182=""),"",IF(AND(FJ182&gt;=36,'Master sheet'!$D$11="Hindi"),"कक्षा क्रमोन्नत",IF(AND(FJ182&gt;=36,'Master sheet'!$D$11="English"),"Promoted",IF(AND(FJ182&lt;36,'Master sheet'!$D$11="Hindi"),"पुनः परीक्षा","Re-Exam"))))),"")</f>
        <v/>
      </c>
      <c r="FO182" s="54" t="str">
        <f>IF(OR($E182="",$G182=""),"",IF(AND($E$3=6,'Marks Entry 6th'!CB181=""),"",IF(AND($E$3=7,'Marks Entry 7th'!CB181=""),"",IF(AND($E$3=6),'Marks Entry 6th'!CB181,IF(AND($E$3=7),'Marks Entry 7th'!CB181,"")))))</f>
        <v/>
      </c>
      <c r="FP182" s="54" t="str">
        <f>IF(OR($E182="",$G182=""),"",IF(AND($E$3=6,'Marks Entry 6th'!CC181=""),"",IF(AND($E$3=7,'Marks Entry 7th'!CC181=""),"",IF(AND($E$3=6),'Marks Entry 6th'!CC181,IF(AND($E$3=7),'Marks Entry 7th'!CC181,"")))))</f>
        <v/>
      </c>
      <c r="FQ182" s="55"/>
      <c r="FY182" s="57">
        <f>IF(AND($E$3=6),'Marks Entry 6th'!I181,IF(AND($E$3=7),'Marks Entry 7th'!I181,""))</f>
        <v>0</v>
      </c>
      <c r="FZ182" s="57">
        <f t="shared" si="276"/>
        <v>0</v>
      </c>
    </row>
    <row r="183" spans="1:182" ht="18.95" customHeight="1">
      <c r="A183" s="69">
        <v>176</v>
      </c>
      <c r="B183" s="69" t="str">
        <f>IF(OR(FY183=0,FY183=""),"",IF(AND($E$3=6),'Marks Entry 6th'!I182,IF(AND($E$3=7),'Marks Entry 7th'!I182,"")))</f>
        <v/>
      </c>
      <c r="C183" s="70" t="str">
        <f>IF(OR(B183=0,B183=""),"",IF(AND($E$3=6,'Marks Entry 6th'!B182=""),"",IF(AND($E$3=7,'Marks Entry 7th'!B182=""),"",IF(AND($E$3=6,'Marks Entry 6th'!B182),'Marks Entry 6th'!B182,IF(AND($E$3=7),'Marks Entry 7th'!B182,"")))))</f>
        <v/>
      </c>
      <c r="D183" s="70" t="str">
        <f>IF(OR(B183=0,B183=""),"",IF(AND($E$3=6,'Marks Entry 6th'!C182=""),"",IF(AND($E$3=7,'Marks Entry 7th'!C182=""),"",IF(AND($E$3=6),'Marks Entry 6th'!C182,IF(AND($E$3=7),'Marks Entry 7th'!C182,"")))))</f>
        <v/>
      </c>
      <c r="E183" s="307" t="str">
        <f>IF(OR(B183=0,B183=""),"",IF(AND($E$3=6,'Marks Entry 6th'!E182=""),"",IF(AND($E$3=7,'Marks Entry 7th'!E182=""),"",IF(AND($E$3=6),'Marks Entry 6th'!E182,IF(AND($E$3=7),'Marks Entry 7th'!E182,"")))))</f>
        <v/>
      </c>
      <c r="F183" s="70" t="str">
        <f>IF(OR(B183=0,B183=""),"",IF(AND($E$3=6,'Marks Entry 6th'!D182=""),"",IF(AND($E$3=7,'Marks Entry 7th'!D182=""),"",IF(AND($E$3=6),'Marks Entry 6th'!D182,IF(AND($E$3=7),'Marks Entry 7th'!D182,"")))))</f>
        <v/>
      </c>
      <c r="G183" s="306" t="str">
        <f>IF(OR(B183=0,B183=""),"",IF(AND($E$3=6,'Marks Entry 6th'!F182=""),"",IF(AND($E$3=7,'Marks Entry 7th'!F182=""),"",IF(AND($E$3=6),UPPER('Marks Entry 6th'!F182),IF(AND($E$3=7),UPPER('Marks Entry 7th'!F182),"")))))</f>
        <v/>
      </c>
      <c r="H183" s="306" t="str">
        <f>IF(OR(B183=0,B183=""),"",IF(AND($E$3=6,'Marks Entry 6th'!G182=""),"",IF(AND($E$3=7,'Marks Entry 7th'!G182=""),"",IF(AND($E$3=6),UPPER('Marks Entry 6th'!G182),IF(AND($E$3=7),UPPER('Marks Entry 7th'!G182),"")))))</f>
        <v/>
      </c>
      <c r="I183" s="306" t="str">
        <f>IF(OR(B183=0,B183=""),"",IF(AND($E$3=6,'Marks Entry 6th'!H182=""),"",IF(AND($E$3=7,'Marks Entry 7th'!H182=""),"",IF(AND($E$3=6),UPPER('Marks Entry 6th'!H182),IF(AND($E$3=7),UPPER('Marks Entry 7th'!H182),"")))))</f>
        <v/>
      </c>
      <c r="J183" s="65" t="str">
        <f>IF(OR(B183=0,B183=""),"",IF(AND($E$3=6,'Marks Entry 6th'!J182=""),"",IF(AND($E$3=7,'Marks Entry 7th'!J182=""),"",IF(AND($E$3=6),'Marks Entry 6th'!J182,IF(AND($E$3=7),'Marks Entry 7th'!J182,"")))))</f>
        <v/>
      </c>
      <c r="K183" s="65" t="str">
        <f>IF(OR(B183=0,B183=""),"",IF(AND($E$3=6,'Marks Entry 6th'!K182=""),"",IF(AND($E$3=7,'Marks Entry 7th'!K182=""),"",IF(AND($E$3=6),'Marks Entry 6th'!K182,IF(AND($E$3=7),'Marks Entry 7th'!K182,"")))))</f>
        <v/>
      </c>
      <c r="L183" s="121" t="str">
        <f>IF(OR($E183="",$G183=""),"",IF(AND($E$3=6),'Marks Entry 6th'!L182,IF(AND($E$3=7),'Marks Entry 7th'!L182,"")))</f>
        <v/>
      </c>
      <c r="M183" s="121" t="str">
        <f>IF(OR($E183="",$G183=""),"",IF(AND($E$3=6),'Marks Entry 6th'!M182,IF(AND($E$3=7),'Marks Entry 7th'!M182,"")))</f>
        <v/>
      </c>
      <c r="N183" s="121" t="str">
        <f>IF(OR($E183="",$G183=""),"",IF(AND($E$3=6),'Marks Entry 6th'!N182,IF(AND($E$3=7),'Marks Entry 7th'!N182,"")))</f>
        <v/>
      </c>
      <c r="O183" s="121" t="str">
        <f>IF(OR($E183="",$G183=""),"",IF(AND($E$3=6),'Marks Entry 6th'!O182,IF(AND($E$3=7),'Marks Entry 7th'!O182,"")))</f>
        <v/>
      </c>
      <c r="P183" s="63" t="str">
        <f t="shared" si="186"/>
        <v/>
      </c>
      <c r="Q183" s="121" t="str">
        <f>IF(OR($E183="",$G183=""),"",IF(AND($E$3=6),'Marks Entry 6th'!P182,IF(AND($E$3=7),'Marks Entry 7th'!P182,"")))</f>
        <v/>
      </c>
      <c r="R183" s="121" t="str">
        <f>IF(OR($E183="",$G183=""),"",IF(AND($E$3=6),'Marks Entry 6th'!Q182,IF(AND($E$3=7),'Marks Entry 7th'!Q182,"")))</f>
        <v/>
      </c>
      <c r="S183" s="66" t="str">
        <f t="shared" si="187"/>
        <v/>
      </c>
      <c r="T183" s="63">
        <f t="shared" si="188"/>
        <v>0</v>
      </c>
      <c r="U183" s="68" t="str">
        <f>IF(OR($E183="",$G183=""),"",IF(AND($E$3=6),'Marks Entry 6th'!R182,IF(AND($E$3=7),'Marks Entry 7th'!R182,"")))</f>
        <v/>
      </c>
      <c r="V183" s="68" t="str">
        <f>IF(OR($E183="",$G183=""),"",IF(AND($E$3=6),'Marks Entry 6th'!S182,IF(AND($E$3=7),'Marks Entry 7th'!S182,"")))</f>
        <v/>
      </c>
      <c r="W183" s="67" t="str">
        <f t="shared" si="189"/>
        <v/>
      </c>
      <c r="X183" s="63" t="str">
        <f t="shared" si="190"/>
        <v/>
      </c>
      <c r="Y183" s="109">
        <f t="shared" si="191"/>
        <v>0</v>
      </c>
      <c r="Z183" s="109" t="str">
        <f t="shared" si="192"/>
        <v/>
      </c>
      <c r="AA183" s="109" t="str">
        <f t="shared" si="193"/>
        <v/>
      </c>
      <c r="AB183" s="109" t="str">
        <f t="shared" si="194"/>
        <v/>
      </c>
      <c r="AC183" s="109" t="str">
        <f t="shared" si="195"/>
        <v/>
      </c>
      <c r="AD183" s="111" t="str">
        <f t="shared" si="196"/>
        <v/>
      </c>
      <c r="AE183" s="121" t="str">
        <f>IF(OR($E183="",$G183=""),"",IF(AND($E$3=6),'Marks Entry 6th'!T182,IF(AND($E$3=7),'Marks Entry 7th'!T182,"")))</f>
        <v/>
      </c>
      <c r="AF183" s="121" t="str">
        <f>IF(OR($E183="",$G183=""),"",IF(AND($E$3=6),'Marks Entry 6th'!U182,IF(AND($E$3=7),'Marks Entry 7th'!U182,"")))</f>
        <v/>
      </c>
      <c r="AG183" s="121" t="str">
        <f>IF(OR($E183="",$G183=""),"",IF(AND($E$3=6),'Marks Entry 6th'!V182,IF(AND($E$3=7),'Marks Entry 7th'!V182,"")))</f>
        <v/>
      </c>
      <c r="AH183" s="121" t="str">
        <f>IF(OR($E183="",$G183=""),"",IF(AND($E$3=6),'Marks Entry 6th'!W182,IF(AND($E$3=7),'Marks Entry 7th'!W182,"")))</f>
        <v/>
      </c>
      <c r="AI183" s="63" t="str">
        <f t="shared" si="197"/>
        <v/>
      </c>
      <c r="AJ183" s="121" t="str">
        <f>IF(OR($E183="",$G183=""),"",IF(AND($E$3=6),'Marks Entry 6th'!X182,IF(AND($E$3=7),'Marks Entry 7th'!X182,"")))</f>
        <v/>
      </c>
      <c r="AK183" s="121" t="str">
        <f>IF(OR($E183="",$G183=""),"",IF(AND($E$3=6),'Marks Entry 6th'!Y182,IF(AND($E$3=7),'Marks Entry 7th'!Y182,"")))</f>
        <v/>
      </c>
      <c r="AL183" s="66" t="str">
        <f t="shared" si="198"/>
        <v/>
      </c>
      <c r="AM183" s="63">
        <f t="shared" si="199"/>
        <v>0</v>
      </c>
      <c r="AN183" s="68" t="str">
        <f>IF(OR($E183="",$G183=""),"",IF(AND($E$3=6),'Marks Entry 6th'!Z182,IF(AND($E$3=7),'Marks Entry 7th'!Z182,"")))</f>
        <v/>
      </c>
      <c r="AO183" s="68" t="str">
        <f>IF(OR($E183="",$G183=""),"",IF(AND($E$3=6),'Marks Entry 6th'!AA182,IF(AND($E$3=7),'Marks Entry 7th'!AA182,"")))</f>
        <v/>
      </c>
      <c r="AP183" s="66" t="str">
        <f t="shared" si="200"/>
        <v/>
      </c>
      <c r="AQ183" s="63" t="str">
        <f t="shared" si="201"/>
        <v/>
      </c>
      <c r="AR183" s="109">
        <f t="shared" si="202"/>
        <v>0</v>
      </c>
      <c r="AS183" s="109" t="str">
        <f t="shared" si="203"/>
        <v/>
      </c>
      <c r="AT183" s="109" t="str">
        <f t="shared" si="204"/>
        <v/>
      </c>
      <c r="AU183" s="109" t="str">
        <f t="shared" si="205"/>
        <v/>
      </c>
      <c r="AV183" s="109" t="str">
        <f t="shared" si="206"/>
        <v/>
      </c>
      <c r="AW183" s="111" t="str">
        <f t="shared" si="207"/>
        <v/>
      </c>
      <c r="AX183" s="314" t="str">
        <f>IF(OR($E183="",$G183=""),"",IF(AND($E$3=6),'Marks Entry 6th'!AB182,IF(AND($E$3=7),'Marks Entry 7th'!AB182,"")))</f>
        <v/>
      </c>
      <c r="AY183" s="121" t="str">
        <f>IF(OR($E183="",$G183=""),"",IF(AND($E$3=6),'Marks Entry 6th'!AC182,IF(AND($E$3=7),'Marks Entry 7th'!AC182,"")))</f>
        <v/>
      </c>
      <c r="AZ183" s="121" t="str">
        <f>IF(OR($E183="",$G183=""),"",IF(AND($E$3=6),'Marks Entry 6th'!AD182,IF(AND($E$3=7),'Marks Entry 7th'!AD182,"")))</f>
        <v/>
      </c>
      <c r="BA183" s="121" t="str">
        <f>IF(OR($E183="",$G183=""),"",IF(AND($E$3=6),'Marks Entry 6th'!AE182,IF(AND($E$3=7),'Marks Entry 7th'!AE182,"")))</f>
        <v/>
      </c>
      <c r="BB183" s="121" t="str">
        <f>IF(OR($E183="",$G183=""),"",IF(AND($E$3=6),'Marks Entry 6th'!AF182,IF(AND($E$3=7),'Marks Entry 7th'!AF182,"")))</f>
        <v/>
      </c>
      <c r="BC183" s="63" t="str">
        <f t="shared" si="208"/>
        <v/>
      </c>
      <c r="BD183" s="121" t="str">
        <f>IF(OR($E183="",$G183=""),"",IF(AND($E$3=6),'Marks Entry 6th'!AG182,IF(AND($E$3=7),'Marks Entry 7th'!AG182,"")))</f>
        <v/>
      </c>
      <c r="BE183" s="121" t="str">
        <f>IF(OR($E183="",$G183=""),"",IF(AND($E$3=6),'Marks Entry 6th'!AH182,IF(AND($E$3=7),'Marks Entry 7th'!AH182,"")))</f>
        <v/>
      </c>
      <c r="BF183" s="66" t="str">
        <f t="shared" si="209"/>
        <v/>
      </c>
      <c r="BG183" s="63">
        <f t="shared" si="210"/>
        <v>0</v>
      </c>
      <c r="BH183" s="68" t="str">
        <f>IF(OR($E183="",$G183=""),"",IF(AND($E$3=6),'Marks Entry 6th'!AI182,IF(AND($E$3=7),'Marks Entry 7th'!AI182,"")))</f>
        <v/>
      </c>
      <c r="BI183" s="68" t="str">
        <f>IF(OR($E183="",$G183=""),"",IF(AND($E$3=6),'Marks Entry 6th'!AJ182,IF(AND($E$3=7),'Marks Entry 7th'!AJ182,"")))</f>
        <v/>
      </c>
      <c r="BJ183" s="66" t="str">
        <f t="shared" si="211"/>
        <v/>
      </c>
      <c r="BK183" s="63" t="str">
        <f t="shared" si="212"/>
        <v/>
      </c>
      <c r="BL183" s="109">
        <f t="shared" si="213"/>
        <v>0</v>
      </c>
      <c r="BM183" s="109" t="str">
        <f t="shared" si="214"/>
        <v/>
      </c>
      <c r="BN183" s="109" t="str">
        <f t="shared" si="215"/>
        <v/>
      </c>
      <c r="BO183" s="109" t="str">
        <f t="shared" si="216"/>
        <v/>
      </c>
      <c r="BP183" s="109" t="str">
        <f t="shared" si="217"/>
        <v/>
      </c>
      <c r="BQ183" s="111" t="str">
        <f t="shared" si="218"/>
        <v/>
      </c>
      <c r="BR183" s="121" t="str">
        <f>IF(OR($E183="",$G183=""),"",IF(AND($E$3=6),'Marks Entry 6th'!AK182,IF(AND($E$3=7),'Marks Entry 7th'!AK182,"")))</f>
        <v/>
      </c>
      <c r="BS183" s="121" t="str">
        <f>IF(OR($E183="",$G183=""),"",IF(AND($E$3=6),'Marks Entry 6th'!AL182,IF(AND($E$3=7),'Marks Entry 7th'!AL182,"")))</f>
        <v/>
      </c>
      <c r="BT183" s="121" t="str">
        <f>IF(OR($E183="",$G183=""),"",IF(AND($E$3=6),'Marks Entry 6th'!AM182,IF(AND($E$3=7),'Marks Entry 7th'!AM182,"")))</f>
        <v/>
      </c>
      <c r="BU183" s="121" t="str">
        <f>IF(OR($E183="",$G183=""),"",IF(AND($E$3=6),'Marks Entry 6th'!AN182,IF(AND($E$3=7),'Marks Entry 7th'!AN182,"")))</f>
        <v/>
      </c>
      <c r="BV183" s="63" t="str">
        <f t="shared" si="219"/>
        <v/>
      </c>
      <c r="BW183" s="121" t="str">
        <f>IF(OR($E183="",$G183=""),"",IF(AND($E$3=6),'Marks Entry 6th'!AO182,IF(AND($E$3=7),'Marks Entry 7th'!AO182,"")))</f>
        <v/>
      </c>
      <c r="BX183" s="121" t="str">
        <f>IF(OR($E183="",$G183=""),"",IF(AND($E$3=6),'Marks Entry 6th'!AP182,IF(AND($E$3=7),'Marks Entry 7th'!AP182,"")))</f>
        <v/>
      </c>
      <c r="BY183" s="66" t="str">
        <f t="shared" si="220"/>
        <v/>
      </c>
      <c r="BZ183" s="63">
        <f t="shared" si="221"/>
        <v>0</v>
      </c>
      <c r="CA183" s="68" t="str">
        <f>IF(OR($E183="",$G183=""),"",IF(AND($E$3=6),'Marks Entry 6th'!AQ182,IF(AND($E$3=7),'Marks Entry 7th'!AQ182,"")))</f>
        <v/>
      </c>
      <c r="CB183" s="68" t="str">
        <f>IF(OR($E183="",$G183=""),"",IF(AND($E$3=6),'Marks Entry 6th'!AR182,IF(AND($E$3=7),'Marks Entry 7th'!AR182,"")))</f>
        <v/>
      </c>
      <c r="CC183" s="66" t="str">
        <f t="shared" si="222"/>
        <v/>
      </c>
      <c r="CD183" s="63" t="str">
        <f t="shared" si="223"/>
        <v/>
      </c>
      <c r="CE183" s="109">
        <f t="shared" si="224"/>
        <v>0</v>
      </c>
      <c r="CF183" s="109" t="str">
        <f t="shared" si="225"/>
        <v/>
      </c>
      <c r="CG183" s="109" t="str">
        <f t="shared" si="226"/>
        <v/>
      </c>
      <c r="CH183" s="109" t="str">
        <f t="shared" si="227"/>
        <v/>
      </c>
      <c r="CI183" s="109" t="str">
        <f t="shared" si="228"/>
        <v/>
      </c>
      <c r="CJ183" s="111" t="str">
        <f t="shared" si="229"/>
        <v/>
      </c>
      <c r="CK183" s="121" t="str">
        <f>IF(OR($E183="",$G183=""),"",IF(AND($E$3=6),'Marks Entry 6th'!AS182,IF(AND($E$3=7),'Marks Entry 7th'!AS182,"")))</f>
        <v/>
      </c>
      <c r="CL183" s="121" t="str">
        <f>IF(OR($E183="",$G183=""),"",IF(AND($E$3=6),'Marks Entry 6th'!AT182,IF(AND($E$3=7),'Marks Entry 7th'!AT182,"")))</f>
        <v/>
      </c>
      <c r="CM183" s="121" t="str">
        <f>IF(OR($E183="",$G183=""),"",IF(AND($E$3=6),'Marks Entry 6th'!AU182,IF(AND($E$3=7),'Marks Entry 7th'!AU182,"")))</f>
        <v/>
      </c>
      <c r="CN183" s="121" t="str">
        <f>IF(OR($E183="",$G183=""),"",IF(AND($E$3=6),'Marks Entry 6th'!AV182,IF(AND($E$3=7),'Marks Entry 7th'!AV182,"")))</f>
        <v/>
      </c>
      <c r="CO183" s="63" t="str">
        <f t="shared" si="230"/>
        <v/>
      </c>
      <c r="CP183" s="121" t="str">
        <f>IF(OR($E183="",$G183=""),"",IF(AND($E$3=6),'Marks Entry 6th'!AW182,IF(AND($E$3=7),'Marks Entry 7th'!AW182,"")))</f>
        <v/>
      </c>
      <c r="CQ183" s="121" t="str">
        <f>IF(OR($E183="",$G183=""),"",IF(AND($E$3=6),'Marks Entry 6th'!AX182,IF(AND($E$3=7),'Marks Entry 7th'!AX182,"")))</f>
        <v/>
      </c>
      <c r="CR183" s="66" t="str">
        <f t="shared" si="231"/>
        <v/>
      </c>
      <c r="CS183" s="63">
        <f t="shared" si="232"/>
        <v>0</v>
      </c>
      <c r="CT183" s="68" t="str">
        <f>IF(OR($E183="",$G183=""),"",IF(AND($E$3=6),'Marks Entry 6th'!AY182,IF(AND($E$3=7),'Marks Entry 7th'!AY182,"")))</f>
        <v/>
      </c>
      <c r="CU183" s="68" t="str">
        <f>IF(OR($E183="",$G183=""),"",IF(AND($E$3=6),'Marks Entry 6th'!AZ182,IF(AND($E$3=7),'Marks Entry 7th'!AZ182,"")))</f>
        <v/>
      </c>
      <c r="CV183" s="66" t="str">
        <f t="shared" si="233"/>
        <v/>
      </c>
      <c r="CW183" s="63" t="str">
        <f t="shared" si="234"/>
        <v/>
      </c>
      <c r="CX183" s="109">
        <f t="shared" si="235"/>
        <v>0</v>
      </c>
      <c r="CY183" s="109" t="str">
        <f t="shared" si="236"/>
        <v/>
      </c>
      <c r="CZ183" s="109" t="str">
        <f t="shared" si="237"/>
        <v/>
      </c>
      <c r="DA183" s="109" t="str">
        <f t="shared" si="238"/>
        <v/>
      </c>
      <c r="DB183" s="109" t="str">
        <f t="shared" si="239"/>
        <v/>
      </c>
      <c r="DC183" s="111" t="str">
        <f t="shared" si="240"/>
        <v/>
      </c>
      <c r="DD183" s="121" t="str">
        <f>IF(OR($E183="",$G183=""),"",IF(AND($E$3=6),'Marks Entry 6th'!BA182,IF(AND($E$3=7),'Marks Entry 7th'!BA182,"")))</f>
        <v/>
      </c>
      <c r="DE183" s="121" t="str">
        <f>IF(OR($E183="",$G183=""),"",IF(AND($E$3=6),'Marks Entry 6th'!BB182,IF(AND($E$3=7),'Marks Entry 7th'!BB182,"")))</f>
        <v/>
      </c>
      <c r="DF183" s="121" t="str">
        <f>IF(OR($E183="",$G183=""),"",IF(AND($E$3=6),'Marks Entry 6th'!BC182,IF(AND($E$3=7),'Marks Entry 7th'!BC182,"")))</f>
        <v/>
      </c>
      <c r="DG183" s="121" t="str">
        <f>IF(OR($E183="",$G183=""),"",IF(AND($E$3=6),'Marks Entry 6th'!BD182,IF(AND($E$3=7),'Marks Entry 7th'!BD182,"")))</f>
        <v/>
      </c>
      <c r="DH183" s="63" t="str">
        <f t="shared" si="241"/>
        <v/>
      </c>
      <c r="DI183" s="121" t="str">
        <f>IF(OR($E183="",$G183=""),"",IF(AND($E$3=6),'Marks Entry 6th'!BE182,IF(AND($E$3=7),'Marks Entry 7th'!BE182,"")))</f>
        <v/>
      </c>
      <c r="DJ183" s="121" t="str">
        <f>IF(OR($E183="",$G183=""),"",IF(AND($E$3=6),'Marks Entry 6th'!BF182,IF(AND($E$3=7),'Marks Entry 7th'!BF182,"")))</f>
        <v/>
      </c>
      <c r="DK183" s="66" t="str">
        <f t="shared" si="242"/>
        <v/>
      </c>
      <c r="DL183" s="63">
        <f t="shared" si="243"/>
        <v>0</v>
      </c>
      <c r="DM183" s="68" t="str">
        <f>IF(OR($E183="",$G183=""),"",IF(AND($E$3=6),'Marks Entry 6th'!BG182,IF(AND($E$3=7),'Marks Entry 7th'!BG182,"")))</f>
        <v/>
      </c>
      <c r="DN183" s="68" t="str">
        <f>IF(OR($E183="",$G183=""),"",IF(AND($E$3=6),'Marks Entry 6th'!BH182,IF(AND($E$3=7),'Marks Entry 7th'!BH182,"")))</f>
        <v/>
      </c>
      <c r="DO183" s="66" t="str">
        <f t="shared" si="244"/>
        <v/>
      </c>
      <c r="DP183" s="63" t="str">
        <f t="shared" si="245"/>
        <v/>
      </c>
      <c r="DQ183" s="109">
        <f t="shared" si="246"/>
        <v>0</v>
      </c>
      <c r="DR183" s="109" t="str">
        <f t="shared" si="247"/>
        <v/>
      </c>
      <c r="DS183" s="109" t="str">
        <f t="shared" si="248"/>
        <v/>
      </c>
      <c r="DT183" s="109" t="str">
        <f t="shared" si="249"/>
        <v/>
      </c>
      <c r="DU183" s="109" t="str">
        <f t="shared" si="250"/>
        <v/>
      </c>
      <c r="DV183" s="111" t="str">
        <f t="shared" si="251"/>
        <v/>
      </c>
      <c r="DW183" s="53" t="str">
        <f>IF(OR($E183="",$G183=""),"",IF(AND($E$3=6),'Marks Entry 6th'!BI182,IF(AND($E$3=7),'Marks Entry 7th'!BI182,"")))</f>
        <v/>
      </c>
      <c r="DX183" s="53" t="str">
        <f>IF(OR($E183="",$G183=""),"",IF(AND($E$3=6),'Marks Entry 6th'!BJ182,IF(AND($E$3=7),'Marks Entry 7th'!BJ182,"")))</f>
        <v/>
      </c>
      <c r="DY183" s="53" t="str">
        <f>IF(OR($E183="",$G183=""),"",IF(AND($E$3=6),'Marks Entry 6th'!BK182,IF(AND($E$3=7),'Marks Entry 7th'!BK182,"")))</f>
        <v/>
      </c>
      <c r="DZ183" s="53" t="str">
        <f>IF(OR($E183="",$G183=""),"",IF(AND($E$3=6),'Marks Entry 6th'!BL182,IF(AND($E$3=7),'Marks Entry 7th'!BL182,"")))</f>
        <v/>
      </c>
      <c r="EA183" s="53" t="str">
        <f>IF(OR($E183="",$G183=""),"",IF(AND($E$3=6),'Marks Entry 6th'!BM182,IF(AND($E$3=7),'Marks Entry 7th'!BM182,"")))</f>
        <v/>
      </c>
      <c r="EB183" s="122" t="str">
        <f t="shared" si="252"/>
        <v/>
      </c>
      <c r="EC183" s="123">
        <f t="shared" si="253"/>
        <v>0</v>
      </c>
      <c r="ED183" s="123" t="str">
        <f t="shared" si="254"/>
        <v/>
      </c>
      <c r="EE183" s="123" t="str">
        <f t="shared" si="255"/>
        <v/>
      </c>
      <c r="EF183" s="110" t="str">
        <f t="shared" si="256"/>
        <v/>
      </c>
      <c r="EG183" s="53" t="str">
        <f>IF(OR($E183="",$G183=""),"",IF(AND($E$3=6),'Marks Entry 6th'!BN182,IF(AND($E$3=7),'Marks Entry 7th'!BN182,"")))</f>
        <v/>
      </c>
      <c r="EH183" s="53" t="str">
        <f>IF(OR($E183="",$G183=""),"",IF(AND($E$3=6),'Marks Entry 6th'!BO182,IF(AND($E$3=7),'Marks Entry 7th'!BO182,"")))</f>
        <v/>
      </c>
      <c r="EI183" s="53" t="str">
        <f>IF(OR($E183="",$G183=""),"",IF(AND($E$3=6),'Marks Entry 6th'!BP182,IF(AND($E$3=7),'Marks Entry 7th'!BP182,"")))</f>
        <v/>
      </c>
      <c r="EJ183" s="53" t="str">
        <f>IF(OR($E183="",$G183=""),"",IF(AND($E$3=6),'Marks Entry 6th'!BQ182,IF(AND($E$3=7),'Marks Entry 7th'!BQ182,"")))</f>
        <v/>
      </c>
      <c r="EK183" s="53" t="str">
        <f>IF(OR($E183="",$G183=""),"",IF(AND($E$3=6),'Marks Entry 6th'!BR182,IF(AND($E$3=7),'Marks Entry 7th'!BR182,"")))</f>
        <v/>
      </c>
      <c r="EL183" s="122" t="str">
        <f t="shared" si="257"/>
        <v/>
      </c>
      <c r="EM183" s="123">
        <f t="shared" si="258"/>
        <v>0</v>
      </c>
      <c r="EN183" s="123" t="str">
        <f t="shared" si="259"/>
        <v/>
      </c>
      <c r="EO183" s="123" t="str">
        <f t="shared" si="260"/>
        <v/>
      </c>
      <c r="EP183" s="110" t="str">
        <f t="shared" si="261"/>
        <v/>
      </c>
      <c r="EQ183" s="53" t="str">
        <f>IF(OR($E183="",$G183=""),"",IF(AND($E$3=6),'Marks Entry 6th'!BS182,IF(AND($E$3=7),'Marks Entry 7th'!BS182,"")))</f>
        <v/>
      </c>
      <c r="ER183" s="53" t="str">
        <f>IF(OR($E183="",$G183=""),"",IF(AND($E$3=6),'Marks Entry 6th'!BT182,IF(AND($E$3=7),'Marks Entry 7th'!BT182,"")))</f>
        <v/>
      </c>
      <c r="ES183" s="53" t="str">
        <f>IF(OR($E183="",$G183=""),"",IF(AND($E$3=6),'Marks Entry 6th'!BU182,IF(AND($E$3=7),'Marks Entry 7th'!BU182,"")))</f>
        <v/>
      </c>
      <c r="ET183" s="53" t="str">
        <f>IF(OR($E183="",$G183=""),"",IF(AND($E$3=6),'Marks Entry 6th'!BV182,IF(AND($E$3=7),'Marks Entry 7th'!BV182,"")))</f>
        <v/>
      </c>
      <c r="EU183" s="53" t="str">
        <f>IF(OR($E183="",$G183=""),"",IF(AND($E$3=6),'Marks Entry 6th'!BW182,IF(AND($E$3=7),'Marks Entry 7th'!BW182,"")))</f>
        <v/>
      </c>
      <c r="EV183" s="122" t="str">
        <f t="shared" si="262"/>
        <v/>
      </c>
      <c r="EW183" s="123">
        <f t="shared" si="263"/>
        <v>0</v>
      </c>
      <c r="EX183" s="123" t="str">
        <f t="shared" si="264"/>
        <v/>
      </c>
      <c r="EY183" s="123" t="str">
        <f t="shared" si="265"/>
        <v/>
      </c>
      <c r="EZ183" s="110" t="str">
        <f t="shared" si="266"/>
        <v/>
      </c>
      <c r="FA183" s="373" t="str">
        <f>IF(OR($E183="",$G183=""),"",IF(AND('Marks Entry 6th'!BX182="",'Marks Entry 7th'!BX182=""),"",IF(AND($E$3=6),'Marks Entry 6th'!BX182,IF(AND($E$3=7),'Marks Entry 7th'!BX182,""))))</f>
        <v/>
      </c>
      <c r="FB183" s="373" t="str">
        <f>IF(OR($E183="",$G183=""),"",IF(AND('Marks Entry 6th'!BY182="",'Marks Entry 7th'!BY182=""),"",IF(AND($E$3=6),'Marks Entry 6th'!BY182,IF(AND($E$3=7),'Marks Entry 7th'!BY182,""))))</f>
        <v/>
      </c>
      <c r="FC183" s="374" t="str">
        <f t="shared" si="267"/>
        <v/>
      </c>
      <c r="FD183" s="110" t="str">
        <f t="shared" si="268"/>
        <v/>
      </c>
      <c r="FE183" s="373" t="str">
        <f>IF(OR($E183="",$G183=""),"",IF(AND('Marks Entry 6th'!BZ182="",'Marks Entry 7th'!BZ182=""),"",IF(AND($E$3=6),'Marks Entry 6th'!BZ182,IF(AND($E$3=7),'Marks Entry 7th'!BZ182,""))))</f>
        <v/>
      </c>
      <c r="FF183" s="373" t="str">
        <f>IF(OR($E183="",$G183=""),"",IF(AND('Marks Entry 6th'!CA182="",'Marks Entry 7th'!CA182=""),"",IF(AND($E$3=6),'Marks Entry 6th'!CA182,IF(AND($E$3=7),'Marks Entry 7th'!CA182,""))))</f>
        <v/>
      </c>
      <c r="FG183" s="374" t="str">
        <f t="shared" si="269"/>
        <v/>
      </c>
      <c r="FH183" s="110" t="str">
        <f t="shared" si="270"/>
        <v/>
      </c>
      <c r="FI183" s="79" t="str">
        <f t="shared" si="271"/>
        <v/>
      </c>
      <c r="FJ183" s="335" t="str">
        <f t="shared" si="272"/>
        <v/>
      </c>
      <c r="FK183" s="85" t="str">
        <f t="shared" si="273"/>
        <v/>
      </c>
      <c r="FL183" s="226" t="str">
        <f t="shared" si="274"/>
        <v/>
      </c>
      <c r="FM183" s="86" t="str">
        <f t="shared" si="275"/>
        <v/>
      </c>
      <c r="FN183" s="334" t="str">
        <f>IFERROR(IF(B183="NSO","NSO",IF(OR(D183="",G183="",F183=""),"",IF(AND(FJ183&gt;=36,'Master sheet'!$D$11="Hindi"),"कक्षा क्रमोन्नत",IF(AND(FJ183&gt;=36,'Master sheet'!$D$11="English"),"Promoted",IF(AND(FJ183&lt;36,'Master sheet'!$D$11="Hindi"),"पुनः परीक्षा","Re-Exam"))))),"")</f>
        <v/>
      </c>
      <c r="FO183" s="54" t="str">
        <f>IF(OR($E183="",$G183=""),"",IF(AND($E$3=6,'Marks Entry 6th'!CB182=""),"",IF(AND($E$3=7,'Marks Entry 7th'!CB182=""),"",IF(AND($E$3=6),'Marks Entry 6th'!CB182,IF(AND($E$3=7),'Marks Entry 7th'!CB182,"")))))</f>
        <v/>
      </c>
      <c r="FP183" s="54" t="str">
        <f>IF(OR($E183="",$G183=""),"",IF(AND($E$3=6,'Marks Entry 6th'!CC182=""),"",IF(AND($E$3=7,'Marks Entry 7th'!CC182=""),"",IF(AND($E$3=6),'Marks Entry 6th'!CC182,IF(AND($E$3=7),'Marks Entry 7th'!CC182,"")))))</f>
        <v/>
      </c>
      <c r="FQ183" s="55"/>
      <c r="FY183" s="57">
        <f>IF(AND($E$3=6),'Marks Entry 6th'!I182,IF(AND($E$3=7),'Marks Entry 7th'!I182,""))</f>
        <v>0</v>
      </c>
      <c r="FZ183" s="57">
        <f t="shared" si="276"/>
        <v>0</v>
      </c>
    </row>
    <row r="184" spans="1:182" ht="18.95" customHeight="1">
      <c r="A184" s="69">
        <v>177</v>
      </c>
      <c r="B184" s="69" t="str">
        <f>IF(OR(FY184=0,FY184=""),"",IF(AND($E$3=6),'Marks Entry 6th'!I183,IF(AND($E$3=7),'Marks Entry 7th'!I183,"")))</f>
        <v/>
      </c>
      <c r="C184" s="70" t="str">
        <f>IF(OR(B184=0,B184=""),"",IF(AND($E$3=6,'Marks Entry 6th'!B183=""),"",IF(AND($E$3=7,'Marks Entry 7th'!B183=""),"",IF(AND($E$3=6,'Marks Entry 6th'!B183),'Marks Entry 6th'!B183,IF(AND($E$3=7),'Marks Entry 7th'!B183,"")))))</f>
        <v/>
      </c>
      <c r="D184" s="70" t="str">
        <f>IF(OR(B184=0,B184=""),"",IF(AND($E$3=6,'Marks Entry 6th'!C183=""),"",IF(AND($E$3=7,'Marks Entry 7th'!C183=""),"",IF(AND($E$3=6),'Marks Entry 6th'!C183,IF(AND($E$3=7),'Marks Entry 7th'!C183,"")))))</f>
        <v/>
      </c>
      <c r="E184" s="307" t="str">
        <f>IF(OR(B184=0,B184=""),"",IF(AND($E$3=6,'Marks Entry 6th'!E183=""),"",IF(AND($E$3=7,'Marks Entry 7th'!E183=""),"",IF(AND($E$3=6),'Marks Entry 6th'!E183,IF(AND($E$3=7),'Marks Entry 7th'!E183,"")))))</f>
        <v/>
      </c>
      <c r="F184" s="70" t="str">
        <f>IF(OR(B184=0,B184=""),"",IF(AND($E$3=6,'Marks Entry 6th'!D183=""),"",IF(AND($E$3=7,'Marks Entry 7th'!D183=""),"",IF(AND($E$3=6),'Marks Entry 6th'!D183,IF(AND($E$3=7),'Marks Entry 7th'!D183,"")))))</f>
        <v/>
      </c>
      <c r="G184" s="306" t="str">
        <f>IF(OR(B184=0,B184=""),"",IF(AND($E$3=6,'Marks Entry 6th'!F183=""),"",IF(AND($E$3=7,'Marks Entry 7th'!F183=""),"",IF(AND($E$3=6),UPPER('Marks Entry 6th'!F183),IF(AND($E$3=7),UPPER('Marks Entry 7th'!F183),"")))))</f>
        <v/>
      </c>
      <c r="H184" s="306" t="str">
        <f>IF(OR(B184=0,B184=""),"",IF(AND($E$3=6,'Marks Entry 6th'!G183=""),"",IF(AND($E$3=7,'Marks Entry 7th'!G183=""),"",IF(AND($E$3=6),UPPER('Marks Entry 6th'!G183),IF(AND($E$3=7),UPPER('Marks Entry 7th'!G183),"")))))</f>
        <v/>
      </c>
      <c r="I184" s="306" t="str">
        <f>IF(OR(B184=0,B184=""),"",IF(AND($E$3=6,'Marks Entry 6th'!H183=""),"",IF(AND($E$3=7,'Marks Entry 7th'!H183=""),"",IF(AND($E$3=6),UPPER('Marks Entry 6th'!H183),IF(AND($E$3=7),UPPER('Marks Entry 7th'!H183),"")))))</f>
        <v/>
      </c>
      <c r="J184" s="65" t="str">
        <f>IF(OR(B184=0,B184=""),"",IF(AND($E$3=6,'Marks Entry 6th'!J183=""),"",IF(AND($E$3=7,'Marks Entry 7th'!J183=""),"",IF(AND($E$3=6),'Marks Entry 6th'!J183,IF(AND($E$3=7),'Marks Entry 7th'!J183,"")))))</f>
        <v/>
      </c>
      <c r="K184" s="65" t="str">
        <f>IF(OR(B184=0,B184=""),"",IF(AND($E$3=6,'Marks Entry 6th'!K183=""),"",IF(AND($E$3=7,'Marks Entry 7th'!K183=""),"",IF(AND($E$3=6),'Marks Entry 6th'!K183,IF(AND($E$3=7),'Marks Entry 7th'!K183,"")))))</f>
        <v/>
      </c>
      <c r="L184" s="121" t="str">
        <f>IF(OR($E184="",$G184=""),"",IF(AND($E$3=6),'Marks Entry 6th'!L183,IF(AND($E$3=7),'Marks Entry 7th'!L183,"")))</f>
        <v/>
      </c>
      <c r="M184" s="121" t="str">
        <f>IF(OR($E184="",$G184=""),"",IF(AND($E$3=6),'Marks Entry 6th'!M183,IF(AND($E$3=7),'Marks Entry 7th'!M183,"")))</f>
        <v/>
      </c>
      <c r="N184" s="121" t="str">
        <f>IF(OR($E184="",$G184=""),"",IF(AND($E$3=6),'Marks Entry 6th'!N183,IF(AND($E$3=7),'Marks Entry 7th'!N183,"")))</f>
        <v/>
      </c>
      <c r="O184" s="121" t="str">
        <f>IF(OR($E184="",$G184=""),"",IF(AND($E$3=6),'Marks Entry 6th'!O183,IF(AND($E$3=7),'Marks Entry 7th'!O183,"")))</f>
        <v/>
      </c>
      <c r="P184" s="63" t="str">
        <f t="shared" si="186"/>
        <v/>
      </c>
      <c r="Q184" s="121" t="str">
        <f>IF(OR($E184="",$G184=""),"",IF(AND($E$3=6),'Marks Entry 6th'!P183,IF(AND($E$3=7),'Marks Entry 7th'!P183,"")))</f>
        <v/>
      </c>
      <c r="R184" s="121" t="str">
        <f>IF(OR($E184="",$G184=""),"",IF(AND($E$3=6),'Marks Entry 6th'!Q183,IF(AND($E$3=7),'Marks Entry 7th'!Q183,"")))</f>
        <v/>
      </c>
      <c r="S184" s="66" t="str">
        <f t="shared" si="187"/>
        <v/>
      </c>
      <c r="T184" s="63">
        <f t="shared" si="188"/>
        <v>0</v>
      </c>
      <c r="U184" s="68" t="str">
        <f>IF(OR($E184="",$G184=""),"",IF(AND($E$3=6),'Marks Entry 6th'!R183,IF(AND($E$3=7),'Marks Entry 7th'!R183,"")))</f>
        <v/>
      </c>
      <c r="V184" s="68" t="str">
        <f>IF(OR($E184="",$G184=""),"",IF(AND($E$3=6),'Marks Entry 6th'!S183,IF(AND($E$3=7),'Marks Entry 7th'!S183,"")))</f>
        <v/>
      </c>
      <c r="W184" s="67" t="str">
        <f t="shared" si="189"/>
        <v/>
      </c>
      <c r="X184" s="63" t="str">
        <f t="shared" si="190"/>
        <v/>
      </c>
      <c r="Y184" s="109">
        <f t="shared" si="191"/>
        <v>0</v>
      </c>
      <c r="Z184" s="109" t="str">
        <f t="shared" si="192"/>
        <v/>
      </c>
      <c r="AA184" s="109" t="str">
        <f t="shared" si="193"/>
        <v/>
      </c>
      <c r="AB184" s="109" t="str">
        <f t="shared" si="194"/>
        <v/>
      </c>
      <c r="AC184" s="109" t="str">
        <f t="shared" si="195"/>
        <v/>
      </c>
      <c r="AD184" s="111" t="str">
        <f t="shared" si="196"/>
        <v/>
      </c>
      <c r="AE184" s="121" t="str">
        <f>IF(OR($E184="",$G184=""),"",IF(AND($E$3=6),'Marks Entry 6th'!T183,IF(AND($E$3=7),'Marks Entry 7th'!T183,"")))</f>
        <v/>
      </c>
      <c r="AF184" s="121" t="str">
        <f>IF(OR($E184="",$G184=""),"",IF(AND($E$3=6),'Marks Entry 6th'!U183,IF(AND($E$3=7),'Marks Entry 7th'!U183,"")))</f>
        <v/>
      </c>
      <c r="AG184" s="121" t="str">
        <f>IF(OR($E184="",$G184=""),"",IF(AND($E$3=6),'Marks Entry 6th'!V183,IF(AND($E$3=7),'Marks Entry 7th'!V183,"")))</f>
        <v/>
      </c>
      <c r="AH184" s="121" t="str">
        <f>IF(OR($E184="",$G184=""),"",IF(AND($E$3=6),'Marks Entry 6th'!W183,IF(AND($E$3=7),'Marks Entry 7th'!W183,"")))</f>
        <v/>
      </c>
      <c r="AI184" s="63" t="str">
        <f t="shared" si="197"/>
        <v/>
      </c>
      <c r="AJ184" s="121" t="str">
        <f>IF(OR($E184="",$G184=""),"",IF(AND($E$3=6),'Marks Entry 6th'!X183,IF(AND($E$3=7),'Marks Entry 7th'!X183,"")))</f>
        <v/>
      </c>
      <c r="AK184" s="121" t="str">
        <f>IF(OR($E184="",$G184=""),"",IF(AND($E$3=6),'Marks Entry 6th'!Y183,IF(AND($E$3=7),'Marks Entry 7th'!Y183,"")))</f>
        <v/>
      </c>
      <c r="AL184" s="66" t="str">
        <f t="shared" si="198"/>
        <v/>
      </c>
      <c r="AM184" s="63">
        <f t="shared" si="199"/>
        <v>0</v>
      </c>
      <c r="AN184" s="68" t="str">
        <f>IF(OR($E184="",$G184=""),"",IF(AND($E$3=6),'Marks Entry 6th'!Z183,IF(AND($E$3=7),'Marks Entry 7th'!Z183,"")))</f>
        <v/>
      </c>
      <c r="AO184" s="68" t="str">
        <f>IF(OR($E184="",$G184=""),"",IF(AND($E$3=6),'Marks Entry 6th'!AA183,IF(AND($E$3=7),'Marks Entry 7th'!AA183,"")))</f>
        <v/>
      </c>
      <c r="AP184" s="66" t="str">
        <f t="shared" si="200"/>
        <v/>
      </c>
      <c r="AQ184" s="63" t="str">
        <f t="shared" si="201"/>
        <v/>
      </c>
      <c r="AR184" s="109">
        <f t="shared" si="202"/>
        <v>0</v>
      </c>
      <c r="AS184" s="109" t="str">
        <f t="shared" si="203"/>
        <v/>
      </c>
      <c r="AT184" s="109" t="str">
        <f t="shared" si="204"/>
        <v/>
      </c>
      <c r="AU184" s="109" t="str">
        <f t="shared" si="205"/>
        <v/>
      </c>
      <c r="AV184" s="109" t="str">
        <f t="shared" si="206"/>
        <v/>
      </c>
      <c r="AW184" s="111" t="str">
        <f t="shared" si="207"/>
        <v/>
      </c>
      <c r="AX184" s="314" t="str">
        <f>IF(OR($E184="",$G184=""),"",IF(AND($E$3=6),'Marks Entry 6th'!AB183,IF(AND($E$3=7),'Marks Entry 7th'!AB183,"")))</f>
        <v/>
      </c>
      <c r="AY184" s="121" t="str">
        <f>IF(OR($E184="",$G184=""),"",IF(AND($E$3=6),'Marks Entry 6th'!AC183,IF(AND($E$3=7),'Marks Entry 7th'!AC183,"")))</f>
        <v/>
      </c>
      <c r="AZ184" s="121" t="str">
        <f>IF(OR($E184="",$G184=""),"",IF(AND($E$3=6),'Marks Entry 6th'!AD183,IF(AND($E$3=7),'Marks Entry 7th'!AD183,"")))</f>
        <v/>
      </c>
      <c r="BA184" s="121" t="str">
        <f>IF(OR($E184="",$G184=""),"",IF(AND($E$3=6),'Marks Entry 6th'!AE183,IF(AND($E$3=7),'Marks Entry 7th'!AE183,"")))</f>
        <v/>
      </c>
      <c r="BB184" s="121" t="str">
        <f>IF(OR($E184="",$G184=""),"",IF(AND($E$3=6),'Marks Entry 6th'!AF183,IF(AND($E$3=7),'Marks Entry 7th'!AF183,"")))</f>
        <v/>
      </c>
      <c r="BC184" s="63" t="str">
        <f t="shared" si="208"/>
        <v/>
      </c>
      <c r="BD184" s="121" t="str">
        <f>IF(OR($E184="",$G184=""),"",IF(AND($E$3=6),'Marks Entry 6th'!AG183,IF(AND($E$3=7),'Marks Entry 7th'!AG183,"")))</f>
        <v/>
      </c>
      <c r="BE184" s="121" t="str">
        <f>IF(OR($E184="",$G184=""),"",IF(AND($E$3=6),'Marks Entry 6th'!AH183,IF(AND($E$3=7),'Marks Entry 7th'!AH183,"")))</f>
        <v/>
      </c>
      <c r="BF184" s="66" t="str">
        <f t="shared" si="209"/>
        <v/>
      </c>
      <c r="BG184" s="63">
        <f t="shared" si="210"/>
        <v>0</v>
      </c>
      <c r="BH184" s="68" t="str">
        <f>IF(OR($E184="",$G184=""),"",IF(AND($E$3=6),'Marks Entry 6th'!AI183,IF(AND($E$3=7),'Marks Entry 7th'!AI183,"")))</f>
        <v/>
      </c>
      <c r="BI184" s="68" t="str">
        <f>IF(OR($E184="",$G184=""),"",IF(AND($E$3=6),'Marks Entry 6th'!AJ183,IF(AND($E$3=7),'Marks Entry 7th'!AJ183,"")))</f>
        <v/>
      </c>
      <c r="BJ184" s="66" t="str">
        <f t="shared" si="211"/>
        <v/>
      </c>
      <c r="BK184" s="63" t="str">
        <f t="shared" si="212"/>
        <v/>
      </c>
      <c r="BL184" s="109">
        <f t="shared" si="213"/>
        <v>0</v>
      </c>
      <c r="BM184" s="109" t="str">
        <f t="shared" si="214"/>
        <v/>
      </c>
      <c r="BN184" s="109" t="str">
        <f t="shared" si="215"/>
        <v/>
      </c>
      <c r="BO184" s="109" t="str">
        <f t="shared" si="216"/>
        <v/>
      </c>
      <c r="BP184" s="109" t="str">
        <f t="shared" si="217"/>
        <v/>
      </c>
      <c r="BQ184" s="111" t="str">
        <f t="shared" si="218"/>
        <v/>
      </c>
      <c r="BR184" s="121" t="str">
        <f>IF(OR($E184="",$G184=""),"",IF(AND($E$3=6),'Marks Entry 6th'!AK183,IF(AND($E$3=7),'Marks Entry 7th'!AK183,"")))</f>
        <v/>
      </c>
      <c r="BS184" s="121" t="str">
        <f>IF(OR($E184="",$G184=""),"",IF(AND($E$3=6),'Marks Entry 6th'!AL183,IF(AND($E$3=7),'Marks Entry 7th'!AL183,"")))</f>
        <v/>
      </c>
      <c r="BT184" s="121" t="str">
        <f>IF(OR($E184="",$G184=""),"",IF(AND($E$3=6),'Marks Entry 6th'!AM183,IF(AND($E$3=7),'Marks Entry 7th'!AM183,"")))</f>
        <v/>
      </c>
      <c r="BU184" s="121" t="str">
        <f>IF(OR($E184="",$G184=""),"",IF(AND($E$3=6),'Marks Entry 6th'!AN183,IF(AND($E$3=7),'Marks Entry 7th'!AN183,"")))</f>
        <v/>
      </c>
      <c r="BV184" s="63" t="str">
        <f t="shared" si="219"/>
        <v/>
      </c>
      <c r="BW184" s="121" t="str">
        <f>IF(OR($E184="",$G184=""),"",IF(AND($E$3=6),'Marks Entry 6th'!AO183,IF(AND($E$3=7),'Marks Entry 7th'!AO183,"")))</f>
        <v/>
      </c>
      <c r="BX184" s="121" t="str">
        <f>IF(OR($E184="",$G184=""),"",IF(AND($E$3=6),'Marks Entry 6th'!AP183,IF(AND($E$3=7),'Marks Entry 7th'!AP183,"")))</f>
        <v/>
      </c>
      <c r="BY184" s="66" t="str">
        <f t="shared" si="220"/>
        <v/>
      </c>
      <c r="BZ184" s="63">
        <f t="shared" si="221"/>
        <v>0</v>
      </c>
      <c r="CA184" s="68" t="str">
        <f>IF(OR($E184="",$G184=""),"",IF(AND($E$3=6),'Marks Entry 6th'!AQ183,IF(AND($E$3=7),'Marks Entry 7th'!AQ183,"")))</f>
        <v/>
      </c>
      <c r="CB184" s="68" t="str">
        <f>IF(OR($E184="",$G184=""),"",IF(AND($E$3=6),'Marks Entry 6th'!AR183,IF(AND($E$3=7),'Marks Entry 7th'!AR183,"")))</f>
        <v/>
      </c>
      <c r="CC184" s="66" t="str">
        <f t="shared" si="222"/>
        <v/>
      </c>
      <c r="CD184" s="63" t="str">
        <f t="shared" si="223"/>
        <v/>
      </c>
      <c r="CE184" s="109">
        <f t="shared" si="224"/>
        <v>0</v>
      </c>
      <c r="CF184" s="109" t="str">
        <f t="shared" si="225"/>
        <v/>
      </c>
      <c r="CG184" s="109" t="str">
        <f t="shared" si="226"/>
        <v/>
      </c>
      <c r="CH184" s="109" t="str">
        <f t="shared" si="227"/>
        <v/>
      </c>
      <c r="CI184" s="109" t="str">
        <f t="shared" si="228"/>
        <v/>
      </c>
      <c r="CJ184" s="111" t="str">
        <f t="shared" si="229"/>
        <v/>
      </c>
      <c r="CK184" s="121" t="str">
        <f>IF(OR($E184="",$G184=""),"",IF(AND($E$3=6),'Marks Entry 6th'!AS183,IF(AND($E$3=7),'Marks Entry 7th'!AS183,"")))</f>
        <v/>
      </c>
      <c r="CL184" s="121" t="str">
        <f>IF(OR($E184="",$G184=""),"",IF(AND($E$3=6),'Marks Entry 6th'!AT183,IF(AND($E$3=7),'Marks Entry 7th'!AT183,"")))</f>
        <v/>
      </c>
      <c r="CM184" s="121" t="str">
        <f>IF(OR($E184="",$G184=""),"",IF(AND($E$3=6),'Marks Entry 6th'!AU183,IF(AND($E$3=7),'Marks Entry 7th'!AU183,"")))</f>
        <v/>
      </c>
      <c r="CN184" s="121" t="str">
        <f>IF(OR($E184="",$G184=""),"",IF(AND($E$3=6),'Marks Entry 6th'!AV183,IF(AND($E$3=7),'Marks Entry 7th'!AV183,"")))</f>
        <v/>
      </c>
      <c r="CO184" s="63" t="str">
        <f t="shared" si="230"/>
        <v/>
      </c>
      <c r="CP184" s="121" t="str">
        <f>IF(OR($E184="",$G184=""),"",IF(AND($E$3=6),'Marks Entry 6th'!AW183,IF(AND($E$3=7),'Marks Entry 7th'!AW183,"")))</f>
        <v/>
      </c>
      <c r="CQ184" s="121" t="str">
        <f>IF(OR($E184="",$G184=""),"",IF(AND($E$3=6),'Marks Entry 6th'!AX183,IF(AND($E$3=7),'Marks Entry 7th'!AX183,"")))</f>
        <v/>
      </c>
      <c r="CR184" s="66" t="str">
        <f t="shared" si="231"/>
        <v/>
      </c>
      <c r="CS184" s="63">
        <f t="shared" si="232"/>
        <v>0</v>
      </c>
      <c r="CT184" s="68" t="str">
        <f>IF(OR($E184="",$G184=""),"",IF(AND($E$3=6),'Marks Entry 6th'!AY183,IF(AND($E$3=7),'Marks Entry 7th'!AY183,"")))</f>
        <v/>
      </c>
      <c r="CU184" s="68" t="str">
        <f>IF(OR($E184="",$G184=""),"",IF(AND($E$3=6),'Marks Entry 6th'!AZ183,IF(AND($E$3=7),'Marks Entry 7th'!AZ183,"")))</f>
        <v/>
      </c>
      <c r="CV184" s="66" t="str">
        <f t="shared" si="233"/>
        <v/>
      </c>
      <c r="CW184" s="63" t="str">
        <f t="shared" si="234"/>
        <v/>
      </c>
      <c r="CX184" s="109">
        <f t="shared" si="235"/>
        <v>0</v>
      </c>
      <c r="CY184" s="109" t="str">
        <f t="shared" si="236"/>
        <v/>
      </c>
      <c r="CZ184" s="109" t="str">
        <f t="shared" si="237"/>
        <v/>
      </c>
      <c r="DA184" s="109" t="str">
        <f t="shared" si="238"/>
        <v/>
      </c>
      <c r="DB184" s="109" t="str">
        <f t="shared" si="239"/>
        <v/>
      </c>
      <c r="DC184" s="111" t="str">
        <f t="shared" si="240"/>
        <v/>
      </c>
      <c r="DD184" s="121" t="str">
        <f>IF(OR($E184="",$G184=""),"",IF(AND($E$3=6),'Marks Entry 6th'!BA183,IF(AND($E$3=7),'Marks Entry 7th'!BA183,"")))</f>
        <v/>
      </c>
      <c r="DE184" s="121" t="str">
        <f>IF(OR($E184="",$G184=""),"",IF(AND($E$3=6),'Marks Entry 6th'!BB183,IF(AND($E$3=7),'Marks Entry 7th'!BB183,"")))</f>
        <v/>
      </c>
      <c r="DF184" s="121" t="str">
        <f>IF(OR($E184="",$G184=""),"",IF(AND($E$3=6),'Marks Entry 6th'!BC183,IF(AND($E$3=7),'Marks Entry 7th'!BC183,"")))</f>
        <v/>
      </c>
      <c r="DG184" s="121" t="str">
        <f>IF(OR($E184="",$G184=""),"",IF(AND($E$3=6),'Marks Entry 6th'!BD183,IF(AND($E$3=7),'Marks Entry 7th'!BD183,"")))</f>
        <v/>
      </c>
      <c r="DH184" s="63" t="str">
        <f t="shared" si="241"/>
        <v/>
      </c>
      <c r="DI184" s="121" t="str">
        <f>IF(OR($E184="",$G184=""),"",IF(AND($E$3=6),'Marks Entry 6th'!BE183,IF(AND($E$3=7),'Marks Entry 7th'!BE183,"")))</f>
        <v/>
      </c>
      <c r="DJ184" s="121" t="str">
        <f>IF(OR($E184="",$G184=""),"",IF(AND($E$3=6),'Marks Entry 6th'!BF183,IF(AND($E$3=7),'Marks Entry 7th'!BF183,"")))</f>
        <v/>
      </c>
      <c r="DK184" s="66" t="str">
        <f t="shared" si="242"/>
        <v/>
      </c>
      <c r="DL184" s="63">
        <f t="shared" si="243"/>
        <v>0</v>
      </c>
      <c r="DM184" s="68" t="str">
        <f>IF(OR($E184="",$G184=""),"",IF(AND($E$3=6),'Marks Entry 6th'!BG183,IF(AND($E$3=7),'Marks Entry 7th'!BG183,"")))</f>
        <v/>
      </c>
      <c r="DN184" s="68" t="str">
        <f>IF(OR($E184="",$G184=""),"",IF(AND($E$3=6),'Marks Entry 6th'!BH183,IF(AND($E$3=7),'Marks Entry 7th'!BH183,"")))</f>
        <v/>
      </c>
      <c r="DO184" s="66" t="str">
        <f t="shared" si="244"/>
        <v/>
      </c>
      <c r="DP184" s="63" t="str">
        <f t="shared" si="245"/>
        <v/>
      </c>
      <c r="DQ184" s="109">
        <f t="shared" si="246"/>
        <v>0</v>
      </c>
      <c r="DR184" s="109" t="str">
        <f t="shared" si="247"/>
        <v/>
      </c>
      <c r="DS184" s="109" t="str">
        <f t="shared" si="248"/>
        <v/>
      </c>
      <c r="DT184" s="109" t="str">
        <f t="shared" si="249"/>
        <v/>
      </c>
      <c r="DU184" s="109" t="str">
        <f t="shared" si="250"/>
        <v/>
      </c>
      <c r="DV184" s="111" t="str">
        <f t="shared" si="251"/>
        <v/>
      </c>
      <c r="DW184" s="53" t="str">
        <f>IF(OR($E184="",$G184=""),"",IF(AND($E$3=6),'Marks Entry 6th'!BI183,IF(AND($E$3=7),'Marks Entry 7th'!BI183,"")))</f>
        <v/>
      </c>
      <c r="DX184" s="53" t="str">
        <f>IF(OR($E184="",$G184=""),"",IF(AND($E$3=6),'Marks Entry 6th'!BJ183,IF(AND($E$3=7),'Marks Entry 7th'!BJ183,"")))</f>
        <v/>
      </c>
      <c r="DY184" s="53" t="str">
        <f>IF(OR($E184="",$G184=""),"",IF(AND($E$3=6),'Marks Entry 6th'!BK183,IF(AND($E$3=7),'Marks Entry 7th'!BK183,"")))</f>
        <v/>
      </c>
      <c r="DZ184" s="53" t="str">
        <f>IF(OR($E184="",$G184=""),"",IF(AND($E$3=6),'Marks Entry 6th'!BL183,IF(AND($E$3=7),'Marks Entry 7th'!BL183,"")))</f>
        <v/>
      </c>
      <c r="EA184" s="53" t="str">
        <f>IF(OR($E184="",$G184=""),"",IF(AND($E$3=6),'Marks Entry 6th'!BM183,IF(AND($E$3=7),'Marks Entry 7th'!BM183,"")))</f>
        <v/>
      </c>
      <c r="EB184" s="122" t="str">
        <f t="shared" si="252"/>
        <v/>
      </c>
      <c r="EC184" s="123">
        <f t="shared" si="253"/>
        <v>0</v>
      </c>
      <c r="ED184" s="123" t="str">
        <f t="shared" si="254"/>
        <v/>
      </c>
      <c r="EE184" s="123" t="str">
        <f t="shared" si="255"/>
        <v/>
      </c>
      <c r="EF184" s="110" t="str">
        <f t="shared" si="256"/>
        <v/>
      </c>
      <c r="EG184" s="53" t="str">
        <f>IF(OR($E184="",$G184=""),"",IF(AND($E$3=6),'Marks Entry 6th'!BN183,IF(AND($E$3=7),'Marks Entry 7th'!BN183,"")))</f>
        <v/>
      </c>
      <c r="EH184" s="53" t="str">
        <f>IF(OR($E184="",$G184=""),"",IF(AND($E$3=6),'Marks Entry 6th'!BO183,IF(AND($E$3=7),'Marks Entry 7th'!BO183,"")))</f>
        <v/>
      </c>
      <c r="EI184" s="53" t="str">
        <f>IF(OR($E184="",$G184=""),"",IF(AND($E$3=6),'Marks Entry 6th'!BP183,IF(AND($E$3=7),'Marks Entry 7th'!BP183,"")))</f>
        <v/>
      </c>
      <c r="EJ184" s="53" t="str">
        <f>IF(OR($E184="",$G184=""),"",IF(AND($E$3=6),'Marks Entry 6th'!BQ183,IF(AND($E$3=7),'Marks Entry 7th'!BQ183,"")))</f>
        <v/>
      </c>
      <c r="EK184" s="53" t="str">
        <f>IF(OR($E184="",$G184=""),"",IF(AND($E$3=6),'Marks Entry 6th'!BR183,IF(AND($E$3=7),'Marks Entry 7th'!BR183,"")))</f>
        <v/>
      </c>
      <c r="EL184" s="122" t="str">
        <f t="shared" si="257"/>
        <v/>
      </c>
      <c r="EM184" s="123">
        <f t="shared" si="258"/>
        <v>0</v>
      </c>
      <c r="EN184" s="123" t="str">
        <f t="shared" si="259"/>
        <v/>
      </c>
      <c r="EO184" s="123" t="str">
        <f t="shared" si="260"/>
        <v/>
      </c>
      <c r="EP184" s="110" t="str">
        <f t="shared" si="261"/>
        <v/>
      </c>
      <c r="EQ184" s="53" t="str">
        <f>IF(OR($E184="",$G184=""),"",IF(AND($E$3=6),'Marks Entry 6th'!BS183,IF(AND($E$3=7),'Marks Entry 7th'!BS183,"")))</f>
        <v/>
      </c>
      <c r="ER184" s="53" t="str">
        <f>IF(OR($E184="",$G184=""),"",IF(AND($E$3=6),'Marks Entry 6th'!BT183,IF(AND($E$3=7),'Marks Entry 7th'!BT183,"")))</f>
        <v/>
      </c>
      <c r="ES184" s="53" t="str">
        <f>IF(OR($E184="",$G184=""),"",IF(AND($E$3=6),'Marks Entry 6th'!BU183,IF(AND($E$3=7),'Marks Entry 7th'!BU183,"")))</f>
        <v/>
      </c>
      <c r="ET184" s="53" t="str">
        <f>IF(OR($E184="",$G184=""),"",IF(AND($E$3=6),'Marks Entry 6th'!BV183,IF(AND($E$3=7),'Marks Entry 7th'!BV183,"")))</f>
        <v/>
      </c>
      <c r="EU184" s="53" t="str">
        <f>IF(OR($E184="",$G184=""),"",IF(AND($E$3=6),'Marks Entry 6th'!BW183,IF(AND($E$3=7),'Marks Entry 7th'!BW183,"")))</f>
        <v/>
      </c>
      <c r="EV184" s="122" t="str">
        <f t="shared" si="262"/>
        <v/>
      </c>
      <c r="EW184" s="123">
        <f t="shared" si="263"/>
        <v>0</v>
      </c>
      <c r="EX184" s="123" t="str">
        <f t="shared" si="264"/>
        <v/>
      </c>
      <c r="EY184" s="123" t="str">
        <f t="shared" si="265"/>
        <v/>
      </c>
      <c r="EZ184" s="110" t="str">
        <f t="shared" si="266"/>
        <v/>
      </c>
      <c r="FA184" s="373" t="str">
        <f>IF(OR($E184="",$G184=""),"",IF(AND('Marks Entry 6th'!BX183="",'Marks Entry 7th'!BX183=""),"",IF(AND($E$3=6),'Marks Entry 6th'!BX183,IF(AND($E$3=7),'Marks Entry 7th'!BX183,""))))</f>
        <v/>
      </c>
      <c r="FB184" s="373" t="str">
        <f>IF(OR($E184="",$G184=""),"",IF(AND('Marks Entry 6th'!BY183="",'Marks Entry 7th'!BY183=""),"",IF(AND($E$3=6),'Marks Entry 6th'!BY183,IF(AND($E$3=7),'Marks Entry 7th'!BY183,""))))</f>
        <v/>
      </c>
      <c r="FC184" s="374" t="str">
        <f t="shared" si="267"/>
        <v/>
      </c>
      <c r="FD184" s="110" t="str">
        <f t="shared" si="268"/>
        <v/>
      </c>
      <c r="FE184" s="373" t="str">
        <f>IF(OR($E184="",$G184=""),"",IF(AND('Marks Entry 6th'!BZ183="",'Marks Entry 7th'!BZ183=""),"",IF(AND($E$3=6),'Marks Entry 6th'!BZ183,IF(AND($E$3=7),'Marks Entry 7th'!BZ183,""))))</f>
        <v/>
      </c>
      <c r="FF184" s="373" t="str">
        <f>IF(OR($E184="",$G184=""),"",IF(AND('Marks Entry 6th'!CA183="",'Marks Entry 7th'!CA183=""),"",IF(AND($E$3=6),'Marks Entry 6th'!CA183,IF(AND($E$3=7),'Marks Entry 7th'!CA183,""))))</f>
        <v/>
      </c>
      <c r="FG184" s="374" t="str">
        <f t="shared" si="269"/>
        <v/>
      </c>
      <c r="FH184" s="110" t="str">
        <f t="shared" si="270"/>
        <v/>
      </c>
      <c r="FI184" s="79" t="str">
        <f t="shared" si="271"/>
        <v/>
      </c>
      <c r="FJ184" s="335" t="str">
        <f t="shared" si="272"/>
        <v/>
      </c>
      <c r="FK184" s="85" t="str">
        <f t="shared" si="273"/>
        <v/>
      </c>
      <c r="FL184" s="226" t="str">
        <f t="shared" si="274"/>
        <v/>
      </c>
      <c r="FM184" s="86" t="str">
        <f t="shared" si="275"/>
        <v/>
      </c>
      <c r="FN184" s="334" t="str">
        <f>IFERROR(IF(B184="NSO","NSO",IF(OR(D184="",G184="",F184=""),"",IF(AND(FJ184&gt;=36,'Master sheet'!$D$11="Hindi"),"कक्षा क्रमोन्नत",IF(AND(FJ184&gt;=36,'Master sheet'!$D$11="English"),"Promoted",IF(AND(FJ184&lt;36,'Master sheet'!$D$11="Hindi"),"पुनः परीक्षा","Re-Exam"))))),"")</f>
        <v/>
      </c>
      <c r="FO184" s="54" t="str">
        <f>IF(OR($E184="",$G184=""),"",IF(AND($E$3=6,'Marks Entry 6th'!CB183=""),"",IF(AND($E$3=7,'Marks Entry 7th'!CB183=""),"",IF(AND($E$3=6),'Marks Entry 6th'!CB183,IF(AND($E$3=7),'Marks Entry 7th'!CB183,"")))))</f>
        <v/>
      </c>
      <c r="FP184" s="54" t="str">
        <f>IF(OR($E184="",$G184=""),"",IF(AND($E$3=6,'Marks Entry 6th'!CC183=""),"",IF(AND($E$3=7,'Marks Entry 7th'!CC183=""),"",IF(AND($E$3=6),'Marks Entry 6th'!CC183,IF(AND($E$3=7),'Marks Entry 7th'!CC183,"")))))</f>
        <v/>
      </c>
      <c r="FQ184" s="55"/>
      <c r="FY184" s="57">
        <f>IF(AND($E$3=6),'Marks Entry 6th'!I183,IF(AND($E$3=7),'Marks Entry 7th'!I183,""))</f>
        <v>0</v>
      </c>
      <c r="FZ184" s="57">
        <f t="shared" si="276"/>
        <v>0</v>
      </c>
    </row>
    <row r="185" spans="1:182" ht="18.95" customHeight="1">
      <c r="A185" s="69">
        <v>178</v>
      </c>
      <c r="B185" s="69" t="str">
        <f>IF(OR(FY185=0,FY185=""),"",IF(AND($E$3=6),'Marks Entry 6th'!I184,IF(AND($E$3=7),'Marks Entry 7th'!I184,"")))</f>
        <v/>
      </c>
      <c r="C185" s="70" t="str">
        <f>IF(OR(B185=0,B185=""),"",IF(AND($E$3=6,'Marks Entry 6th'!B184=""),"",IF(AND($E$3=7,'Marks Entry 7th'!B184=""),"",IF(AND($E$3=6,'Marks Entry 6th'!B184),'Marks Entry 6th'!B184,IF(AND($E$3=7),'Marks Entry 7th'!B184,"")))))</f>
        <v/>
      </c>
      <c r="D185" s="70" t="str">
        <f>IF(OR(B185=0,B185=""),"",IF(AND($E$3=6,'Marks Entry 6th'!C184=""),"",IF(AND($E$3=7,'Marks Entry 7th'!C184=""),"",IF(AND($E$3=6),'Marks Entry 6th'!C184,IF(AND($E$3=7),'Marks Entry 7th'!C184,"")))))</f>
        <v/>
      </c>
      <c r="E185" s="307" t="str">
        <f>IF(OR(B185=0,B185=""),"",IF(AND($E$3=6,'Marks Entry 6th'!E184=""),"",IF(AND($E$3=7,'Marks Entry 7th'!E184=""),"",IF(AND($E$3=6),'Marks Entry 6th'!E184,IF(AND($E$3=7),'Marks Entry 7th'!E184,"")))))</f>
        <v/>
      </c>
      <c r="F185" s="70" t="str">
        <f>IF(OR(B185=0,B185=""),"",IF(AND($E$3=6,'Marks Entry 6th'!D184=""),"",IF(AND($E$3=7,'Marks Entry 7th'!D184=""),"",IF(AND($E$3=6),'Marks Entry 6th'!D184,IF(AND($E$3=7),'Marks Entry 7th'!D184,"")))))</f>
        <v/>
      </c>
      <c r="G185" s="306" t="str">
        <f>IF(OR(B185=0,B185=""),"",IF(AND($E$3=6,'Marks Entry 6th'!F184=""),"",IF(AND($E$3=7,'Marks Entry 7th'!F184=""),"",IF(AND($E$3=6),UPPER('Marks Entry 6th'!F184),IF(AND($E$3=7),UPPER('Marks Entry 7th'!F184),"")))))</f>
        <v/>
      </c>
      <c r="H185" s="306" t="str">
        <f>IF(OR(B185=0,B185=""),"",IF(AND($E$3=6,'Marks Entry 6th'!G184=""),"",IF(AND($E$3=7,'Marks Entry 7th'!G184=""),"",IF(AND($E$3=6),UPPER('Marks Entry 6th'!G184),IF(AND($E$3=7),UPPER('Marks Entry 7th'!G184),"")))))</f>
        <v/>
      </c>
      <c r="I185" s="306" t="str">
        <f>IF(OR(B185=0,B185=""),"",IF(AND($E$3=6,'Marks Entry 6th'!H184=""),"",IF(AND($E$3=7,'Marks Entry 7th'!H184=""),"",IF(AND($E$3=6),UPPER('Marks Entry 6th'!H184),IF(AND($E$3=7),UPPER('Marks Entry 7th'!H184),"")))))</f>
        <v/>
      </c>
      <c r="J185" s="65" t="str">
        <f>IF(OR(B185=0,B185=""),"",IF(AND($E$3=6,'Marks Entry 6th'!J184=""),"",IF(AND($E$3=7,'Marks Entry 7th'!J184=""),"",IF(AND($E$3=6),'Marks Entry 6th'!J184,IF(AND($E$3=7),'Marks Entry 7th'!J184,"")))))</f>
        <v/>
      </c>
      <c r="K185" s="65" t="str">
        <f>IF(OR(B185=0,B185=""),"",IF(AND($E$3=6,'Marks Entry 6th'!K184=""),"",IF(AND($E$3=7,'Marks Entry 7th'!K184=""),"",IF(AND($E$3=6),'Marks Entry 6th'!K184,IF(AND($E$3=7),'Marks Entry 7th'!K184,"")))))</f>
        <v/>
      </c>
      <c r="L185" s="121" t="str">
        <f>IF(OR($E185="",$G185=""),"",IF(AND($E$3=6),'Marks Entry 6th'!L184,IF(AND($E$3=7),'Marks Entry 7th'!L184,"")))</f>
        <v/>
      </c>
      <c r="M185" s="121" t="str">
        <f>IF(OR($E185="",$G185=""),"",IF(AND($E$3=6),'Marks Entry 6th'!M184,IF(AND($E$3=7),'Marks Entry 7th'!M184,"")))</f>
        <v/>
      </c>
      <c r="N185" s="121" t="str">
        <f>IF(OR($E185="",$G185=""),"",IF(AND($E$3=6),'Marks Entry 6th'!N184,IF(AND($E$3=7),'Marks Entry 7th'!N184,"")))</f>
        <v/>
      </c>
      <c r="O185" s="121" t="str">
        <f>IF(OR($E185="",$G185=""),"",IF(AND($E$3=6),'Marks Entry 6th'!O184,IF(AND($E$3=7),'Marks Entry 7th'!O184,"")))</f>
        <v/>
      </c>
      <c r="P185" s="63" t="str">
        <f t="shared" si="186"/>
        <v/>
      </c>
      <c r="Q185" s="121" t="str">
        <f>IF(OR($E185="",$G185=""),"",IF(AND($E$3=6),'Marks Entry 6th'!P184,IF(AND($E$3=7),'Marks Entry 7th'!P184,"")))</f>
        <v/>
      </c>
      <c r="R185" s="121" t="str">
        <f>IF(OR($E185="",$G185=""),"",IF(AND($E$3=6),'Marks Entry 6th'!Q184,IF(AND($E$3=7),'Marks Entry 7th'!Q184,"")))</f>
        <v/>
      </c>
      <c r="S185" s="66" t="str">
        <f t="shared" si="187"/>
        <v/>
      </c>
      <c r="T185" s="63">
        <f t="shared" si="188"/>
        <v>0</v>
      </c>
      <c r="U185" s="68" t="str">
        <f>IF(OR($E185="",$G185=""),"",IF(AND($E$3=6),'Marks Entry 6th'!R184,IF(AND($E$3=7),'Marks Entry 7th'!R184,"")))</f>
        <v/>
      </c>
      <c r="V185" s="68" t="str">
        <f>IF(OR($E185="",$G185=""),"",IF(AND($E$3=6),'Marks Entry 6th'!S184,IF(AND($E$3=7),'Marks Entry 7th'!S184,"")))</f>
        <v/>
      </c>
      <c r="W185" s="67" t="str">
        <f t="shared" si="189"/>
        <v/>
      </c>
      <c r="X185" s="63" t="str">
        <f t="shared" si="190"/>
        <v/>
      </c>
      <c r="Y185" s="109">
        <f t="shared" si="191"/>
        <v>0</v>
      </c>
      <c r="Z185" s="109" t="str">
        <f t="shared" si="192"/>
        <v/>
      </c>
      <c r="AA185" s="109" t="str">
        <f t="shared" si="193"/>
        <v/>
      </c>
      <c r="AB185" s="109" t="str">
        <f t="shared" si="194"/>
        <v/>
      </c>
      <c r="AC185" s="109" t="str">
        <f t="shared" si="195"/>
        <v/>
      </c>
      <c r="AD185" s="111" t="str">
        <f t="shared" si="196"/>
        <v/>
      </c>
      <c r="AE185" s="121" t="str">
        <f>IF(OR($E185="",$G185=""),"",IF(AND($E$3=6),'Marks Entry 6th'!T184,IF(AND($E$3=7),'Marks Entry 7th'!T184,"")))</f>
        <v/>
      </c>
      <c r="AF185" s="121" t="str">
        <f>IF(OR($E185="",$G185=""),"",IF(AND($E$3=6),'Marks Entry 6th'!U184,IF(AND($E$3=7),'Marks Entry 7th'!U184,"")))</f>
        <v/>
      </c>
      <c r="AG185" s="121" t="str">
        <f>IF(OR($E185="",$G185=""),"",IF(AND($E$3=6),'Marks Entry 6th'!V184,IF(AND($E$3=7),'Marks Entry 7th'!V184,"")))</f>
        <v/>
      </c>
      <c r="AH185" s="121" t="str">
        <f>IF(OR($E185="",$G185=""),"",IF(AND($E$3=6),'Marks Entry 6th'!W184,IF(AND($E$3=7),'Marks Entry 7th'!W184,"")))</f>
        <v/>
      </c>
      <c r="AI185" s="63" t="str">
        <f t="shared" si="197"/>
        <v/>
      </c>
      <c r="AJ185" s="121" t="str">
        <f>IF(OR($E185="",$G185=""),"",IF(AND($E$3=6),'Marks Entry 6th'!X184,IF(AND($E$3=7),'Marks Entry 7th'!X184,"")))</f>
        <v/>
      </c>
      <c r="AK185" s="121" t="str">
        <f>IF(OR($E185="",$G185=""),"",IF(AND($E$3=6),'Marks Entry 6th'!Y184,IF(AND($E$3=7),'Marks Entry 7th'!Y184,"")))</f>
        <v/>
      </c>
      <c r="AL185" s="66" t="str">
        <f t="shared" si="198"/>
        <v/>
      </c>
      <c r="AM185" s="63">
        <f t="shared" si="199"/>
        <v>0</v>
      </c>
      <c r="AN185" s="68" t="str">
        <f>IF(OR($E185="",$G185=""),"",IF(AND($E$3=6),'Marks Entry 6th'!Z184,IF(AND($E$3=7),'Marks Entry 7th'!Z184,"")))</f>
        <v/>
      </c>
      <c r="AO185" s="68" t="str">
        <f>IF(OR($E185="",$G185=""),"",IF(AND($E$3=6),'Marks Entry 6th'!AA184,IF(AND($E$3=7),'Marks Entry 7th'!AA184,"")))</f>
        <v/>
      </c>
      <c r="AP185" s="66" t="str">
        <f t="shared" si="200"/>
        <v/>
      </c>
      <c r="AQ185" s="63" t="str">
        <f t="shared" si="201"/>
        <v/>
      </c>
      <c r="AR185" s="109">
        <f t="shared" si="202"/>
        <v>0</v>
      </c>
      <c r="AS185" s="109" t="str">
        <f t="shared" si="203"/>
        <v/>
      </c>
      <c r="AT185" s="109" t="str">
        <f t="shared" si="204"/>
        <v/>
      </c>
      <c r="AU185" s="109" t="str">
        <f t="shared" si="205"/>
        <v/>
      </c>
      <c r="AV185" s="109" t="str">
        <f t="shared" si="206"/>
        <v/>
      </c>
      <c r="AW185" s="111" t="str">
        <f t="shared" si="207"/>
        <v/>
      </c>
      <c r="AX185" s="314" t="str">
        <f>IF(OR($E185="",$G185=""),"",IF(AND($E$3=6),'Marks Entry 6th'!AB184,IF(AND($E$3=7),'Marks Entry 7th'!AB184,"")))</f>
        <v/>
      </c>
      <c r="AY185" s="121" t="str">
        <f>IF(OR($E185="",$G185=""),"",IF(AND($E$3=6),'Marks Entry 6th'!AC184,IF(AND($E$3=7),'Marks Entry 7th'!AC184,"")))</f>
        <v/>
      </c>
      <c r="AZ185" s="121" t="str">
        <f>IF(OR($E185="",$G185=""),"",IF(AND($E$3=6),'Marks Entry 6th'!AD184,IF(AND($E$3=7),'Marks Entry 7th'!AD184,"")))</f>
        <v/>
      </c>
      <c r="BA185" s="121" t="str">
        <f>IF(OR($E185="",$G185=""),"",IF(AND($E$3=6),'Marks Entry 6th'!AE184,IF(AND($E$3=7),'Marks Entry 7th'!AE184,"")))</f>
        <v/>
      </c>
      <c r="BB185" s="121" t="str">
        <f>IF(OR($E185="",$G185=""),"",IF(AND($E$3=6),'Marks Entry 6th'!AF184,IF(AND($E$3=7),'Marks Entry 7th'!AF184,"")))</f>
        <v/>
      </c>
      <c r="BC185" s="63" t="str">
        <f t="shared" si="208"/>
        <v/>
      </c>
      <c r="BD185" s="121" t="str">
        <f>IF(OR($E185="",$G185=""),"",IF(AND($E$3=6),'Marks Entry 6th'!AG184,IF(AND($E$3=7),'Marks Entry 7th'!AG184,"")))</f>
        <v/>
      </c>
      <c r="BE185" s="121" t="str">
        <f>IF(OR($E185="",$G185=""),"",IF(AND($E$3=6),'Marks Entry 6th'!AH184,IF(AND($E$3=7),'Marks Entry 7th'!AH184,"")))</f>
        <v/>
      </c>
      <c r="BF185" s="66" t="str">
        <f t="shared" si="209"/>
        <v/>
      </c>
      <c r="BG185" s="63">
        <f t="shared" si="210"/>
        <v>0</v>
      </c>
      <c r="BH185" s="68" t="str">
        <f>IF(OR($E185="",$G185=""),"",IF(AND($E$3=6),'Marks Entry 6th'!AI184,IF(AND($E$3=7),'Marks Entry 7th'!AI184,"")))</f>
        <v/>
      </c>
      <c r="BI185" s="68" t="str">
        <f>IF(OR($E185="",$G185=""),"",IF(AND($E$3=6),'Marks Entry 6th'!AJ184,IF(AND($E$3=7),'Marks Entry 7th'!AJ184,"")))</f>
        <v/>
      </c>
      <c r="BJ185" s="66" t="str">
        <f t="shared" si="211"/>
        <v/>
      </c>
      <c r="BK185" s="63" t="str">
        <f t="shared" si="212"/>
        <v/>
      </c>
      <c r="BL185" s="109">
        <f t="shared" si="213"/>
        <v>0</v>
      </c>
      <c r="BM185" s="109" t="str">
        <f t="shared" si="214"/>
        <v/>
      </c>
      <c r="BN185" s="109" t="str">
        <f t="shared" si="215"/>
        <v/>
      </c>
      <c r="BO185" s="109" t="str">
        <f t="shared" si="216"/>
        <v/>
      </c>
      <c r="BP185" s="109" t="str">
        <f t="shared" si="217"/>
        <v/>
      </c>
      <c r="BQ185" s="111" t="str">
        <f t="shared" si="218"/>
        <v/>
      </c>
      <c r="BR185" s="121" t="str">
        <f>IF(OR($E185="",$G185=""),"",IF(AND($E$3=6),'Marks Entry 6th'!AK184,IF(AND($E$3=7),'Marks Entry 7th'!AK184,"")))</f>
        <v/>
      </c>
      <c r="BS185" s="121" t="str">
        <f>IF(OR($E185="",$G185=""),"",IF(AND($E$3=6),'Marks Entry 6th'!AL184,IF(AND($E$3=7),'Marks Entry 7th'!AL184,"")))</f>
        <v/>
      </c>
      <c r="BT185" s="121" t="str">
        <f>IF(OR($E185="",$G185=""),"",IF(AND($E$3=6),'Marks Entry 6th'!AM184,IF(AND($E$3=7),'Marks Entry 7th'!AM184,"")))</f>
        <v/>
      </c>
      <c r="BU185" s="121" t="str">
        <f>IF(OR($E185="",$G185=""),"",IF(AND($E$3=6),'Marks Entry 6th'!AN184,IF(AND($E$3=7),'Marks Entry 7th'!AN184,"")))</f>
        <v/>
      </c>
      <c r="BV185" s="63" t="str">
        <f t="shared" si="219"/>
        <v/>
      </c>
      <c r="BW185" s="121" t="str">
        <f>IF(OR($E185="",$G185=""),"",IF(AND($E$3=6),'Marks Entry 6th'!AO184,IF(AND($E$3=7),'Marks Entry 7th'!AO184,"")))</f>
        <v/>
      </c>
      <c r="BX185" s="121" t="str">
        <f>IF(OR($E185="",$G185=""),"",IF(AND($E$3=6),'Marks Entry 6th'!AP184,IF(AND($E$3=7),'Marks Entry 7th'!AP184,"")))</f>
        <v/>
      </c>
      <c r="BY185" s="66" t="str">
        <f t="shared" si="220"/>
        <v/>
      </c>
      <c r="BZ185" s="63">
        <f t="shared" si="221"/>
        <v>0</v>
      </c>
      <c r="CA185" s="68" t="str">
        <f>IF(OR($E185="",$G185=""),"",IF(AND($E$3=6),'Marks Entry 6th'!AQ184,IF(AND($E$3=7),'Marks Entry 7th'!AQ184,"")))</f>
        <v/>
      </c>
      <c r="CB185" s="68" t="str">
        <f>IF(OR($E185="",$G185=""),"",IF(AND($E$3=6),'Marks Entry 6th'!AR184,IF(AND($E$3=7),'Marks Entry 7th'!AR184,"")))</f>
        <v/>
      </c>
      <c r="CC185" s="66" t="str">
        <f t="shared" si="222"/>
        <v/>
      </c>
      <c r="CD185" s="63" t="str">
        <f t="shared" si="223"/>
        <v/>
      </c>
      <c r="CE185" s="109">
        <f t="shared" si="224"/>
        <v>0</v>
      </c>
      <c r="CF185" s="109" t="str">
        <f t="shared" si="225"/>
        <v/>
      </c>
      <c r="CG185" s="109" t="str">
        <f t="shared" si="226"/>
        <v/>
      </c>
      <c r="CH185" s="109" t="str">
        <f t="shared" si="227"/>
        <v/>
      </c>
      <c r="CI185" s="109" t="str">
        <f t="shared" si="228"/>
        <v/>
      </c>
      <c r="CJ185" s="111" t="str">
        <f t="shared" si="229"/>
        <v/>
      </c>
      <c r="CK185" s="121" t="str">
        <f>IF(OR($E185="",$G185=""),"",IF(AND($E$3=6),'Marks Entry 6th'!AS184,IF(AND($E$3=7),'Marks Entry 7th'!AS184,"")))</f>
        <v/>
      </c>
      <c r="CL185" s="121" t="str">
        <f>IF(OR($E185="",$G185=""),"",IF(AND($E$3=6),'Marks Entry 6th'!AT184,IF(AND($E$3=7),'Marks Entry 7th'!AT184,"")))</f>
        <v/>
      </c>
      <c r="CM185" s="121" t="str">
        <f>IF(OR($E185="",$G185=""),"",IF(AND($E$3=6),'Marks Entry 6th'!AU184,IF(AND($E$3=7),'Marks Entry 7th'!AU184,"")))</f>
        <v/>
      </c>
      <c r="CN185" s="121" t="str">
        <f>IF(OR($E185="",$G185=""),"",IF(AND($E$3=6),'Marks Entry 6th'!AV184,IF(AND($E$3=7),'Marks Entry 7th'!AV184,"")))</f>
        <v/>
      </c>
      <c r="CO185" s="63" t="str">
        <f t="shared" si="230"/>
        <v/>
      </c>
      <c r="CP185" s="121" t="str">
        <f>IF(OR($E185="",$G185=""),"",IF(AND($E$3=6),'Marks Entry 6th'!AW184,IF(AND($E$3=7),'Marks Entry 7th'!AW184,"")))</f>
        <v/>
      </c>
      <c r="CQ185" s="121" t="str">
        <f>IF(OR($E185="",$G185=""),"",IF(AND($E$3=6),'Marks Entry 6th'!AX184,IF(AND($E$3=7),'Marks Entry 7th'!AX184,"")))</f>
        <v/>
      </c>
      <c r="CR185" s="66" t="str">
        <f t="shared" si="231"/>
        <v/>
      </c>
      <c r="CS185" s="63">
        <f t="shared" si="232"/>
        <v>0</v>
      </c>
      <c r="CT185" s="68" t="str">
        <f>IF(OR($E185="",$G185=""),"",IF(AND($E$3=6),'Marks Entry 6th'!AY184,IF(AND($E$3=7),'Marks Entry 7th'!AY184,"")))</f>
        <v/>
      </c>
      <c r="CU185" s="68" t="str">
        <f>IF(OR($E185="",$G185=""),"",IF(AND($E$3=6),'Marks Entry 6th'!AZ184,IF(AND($E$3=7),'Marks Entry 7th'!AZ184,"")))</f>
        <v/>
      </c>
      <c r="CV185" s="66" t="str">
        <f t="shared" si="233"/>
        <v/>
      </c>
      <c r="CW185" s="63" t="str">
        <f t="shared" si="234"/>
        <v/>
      </c>
      <c r="CX185" s="109">
        <f t="shared" si="235"/>
        <v>0</v>
      </c>
      <c r="CY185" s="109" t="str">
        <f t="shared" si="236"/>
        <v/>
      </c>
      <c r="CZ185" s="109" t="str">
        <f t="shared" si="237"/>
        <v/>
      </c>
      <c r="DA185" s="109" t="str">
        <f t="shared" si="238"/>
        <v/>
      </c>
      <c r="DB185" s="109" t="str">
        <f t="shared" si="239"/>
        <v/>
      </c>
      <c r="DC185" s="111" t="str">
        <f t="shared" si="240"/>
        <v/>
      </c>
      <c r="DD185" s="121" t="str">
        <f>IF(OR($E185="",$G185=""),"",IF(AND($E$3=6),'Marks Entry 6th'!BA184,IF(AND($E$3=7),'Marks Entry 7th'!BA184,"")))</f>
        <v/>
      </c>
      <c r="DE185" s="121" t="str">
        <f>IF(OR($E185="",$G185=""),"",IF(AND($E$3=6),'Marks Entry 6th'!BB184,IF(AND($E$3=7),'Marks Entry 7th'!BB184,"")))</f>
        <v/>
      </c>
      <c r="DF185" s="121" t="str">
        <f>IF(OR($E185="",$G185=""),"",IF(AND($E$3=6),'Marks Entry 6th'!BC184,IF(AND($E$3=7),'Marks Entry 7th'!BC184,"")))</f>
        <v/>
      </c>
      <c r="DG185" s="121" t="str">
        <f>IF(OR($E185="",$G185=""),"",IF(AND($E$3=6),'Marks Entry 6th'!BD184,IF(AND($E$3=7),'Marks Entry 7th'!BD184,"")))</f>
        <v/>
      </c>
      <c r="DH185" s="63" t="str">
        <f t="shared" si="241"/>
        <v/>
      </c>
      <c r="DI185" s="121" t="str">
        <f>IF(OR($E185="",$G185=""),"",IF(AND($E$3=6),'Marks Entry 6th'!BE184,IF(AND($E$3=7),'Marks Entry 7th'!BE184,"")))</f>
        <v/>
      </c>
      <c r="DJ185" s="121" t="str">
        <f>IF(OR($E185="",$G185=""),"",IF(AND($E$3=6),'Marks Entry 6th'!BF184,IF(AND($E$3=7),'Marks Entry 7th'!BF184,"")))</f>
        <v/>
      </c>
      <c r="DK185" s="66" t="str">
        <f t="shared" si="242"/>
        <v/>
      </c>
      <c r="DL185" s="63">
        <f t="shared" si="243"/>
        <v>0</v>
      </c>
      <c r="DM185" s="68" t="str">
        <f>IF(OR($E185="",$G185=""),"",IF(AND($E$3=6),'Marks Entry 6th'!BG184,IF(AND($E$3=7),'Marks Entry 7th'!BG184,"")))</f>
        <v/>
      </c>
      <c r="DN185" s="68" t="str">
        <f>IF(OR($E185="",$G185=""),"",IF(AND($E$3=6),'Marks Entry 6th'!BH184,IF(AND($E$3=7),'Marks Entry 7th'!BH184,"")))</f>
        <v/>
      </c>
      <c r="DO185" s="66" t="str">
        <f t="shared" si="244"/>
        <v/>
      </c>
      <c r="DP185" s="63" t="str">
        <f t="shared" si="245"/>
        <v/>
      </c>
      <c r="DQ185" s="109">
        <f t="shared" si="246"/>
        <v>0</v>
      </c>
      <c r="DR185" s="109" t="str">
        <f t="shared" si="247"/>
        <v/>
      </c>
      <c r="DS185" s="109" t="str">
        <f t="shared" si="248"/>
        <v/>
      </c>
      <c r="DT185" s="109" t="str">
        <f t="shared" si="249"/>
        <v/>
      </c>
      <c r="DU185" s="109" t="str">
        <f t="shared" si="250"/>
        <v/>
      </c>
      <c r="DV185" s="111" t="str">
        <f t="shared" si="251"/>
        <v/>
      </c>
      <c r="DW185" s="53" t="str">
        <f>IF(OR($E185="",$G185=""),"",IF(AND($E$3=6),'Marks Entry 6th'!BI184,IF(AND($E$3=7),'Marks Entry 7th'!BI184,"")))</f>
        <v/>
      </c>
      <c r="DX185" s="53" t="str">
        <f>IF(OR($E185="",$G185=""),"",IF(AND($E$3=6),'Marks Entry 6th'!BJ184,IF(AND($E$3=7),'Marks Entry 7th'!BJ184,"")))</f>
        <v/>
      </c>
      <c r="DY185" s="53" t="str">
        <f>IF(OR($E185="",$G185=""),"",IF(AND($E$3=6),'Marks Entry 6th'!BK184,IF(AND($E$3=7),'Marks Entry 7th'!BK184,"")))</f>
        <v/>
      </c>
      <c r="DZ185" s="53" t="str">
        <f>IF(OR($E185="",$G185=""),"",IF(AND($E$3=6),'Marks Entry 6th'!BL184,IF(AND($E$3=7),'Marks Entry 7th'!BL184,"")))</f>
        <v/>
      </c>
      <c r="EA185" s="53" t="str">
        <f>IF(OR($E185="",$G185=""),"",IF(AND($E$3=6),'Marks Entry 6th'!BM184,IF(AND($E$3=7),'Marks Entry 7th'!BM184,"")))</f>
        <v/>
      </c>
      <c r="EB185" s="122" t="str">
        <f t="shared" si="252"/>
        <v/>
      </c>
      <c r="EC185" s="123">
        <f t="shared" si="253"/>
        <v>0</v>
      </c>
      <c r="ED185" s="123" t="str">
        <f t="shared" si="254"/>
        <v/>
      </c>
      <c r="EE185" s="123" t="str">
        <f t="shared" si="255"/>
        <v/>
      </c>
      <c r="EF185" s="110" t="str">
        <f t="shared" si="256"/>
        <v/>
      </c>
      <c r="EG185" s="53" t="str">
        <f>IF(OR($E185="",$G185=""),"",IF(AND($E$3=6),'Marks Entry 6th'!BN184,IF(AND($E$3=7),'Marks Entry 7th'!BN184,"")))</f>
        <v/>
      </c>
      <c r="EH185" s="53" t="str">
        <f>IF(OR($E185="",$G185=""),"",IF(AND($E$3=6),'Marks Entry 6th'!BO184,IF(AND($E$3=7),'Marks Entry 7th'!BO184,"")))</f>
        <v/>
      </c>
      <c r="EI185" s="53" t="str">
        <f>IF(OR($E185="",$G185=""),"",IF(AND($E$3=6),'Marks Entry 6th'!BP184,IF(AND($E$3=7),'Marks Entry 7th'!BP184,"")))</f>
        <v/>
      </c>
      <c r="EJ185" s="53" t="str">
        <f>IF(OR($E185="",$G185=""),"",IF(AND($E$3=6),'Marks Entry 6th'!BQ184,IF(AND($E$3=7),'Marks Entry 7th'!BQ184,"")))</f>
        <v/>
      </c>
      <c r="EK185" s="53" t="str">
        <f>IF(OR($E185="",$G185=""),"",IF(AND($E$3=6),'Marks Entry 6th'!BR184,IF(AND($E$3=7),'Marks Entry 7th'!BR184,"")))</f>
        <v/>
      </c>
      <c r="EL185" s="122" t="str">
        <f t="shared" si="257"/>
        <v/>
      </c>
      <c r="EM185" s="123">
        <f t="shared" si="258"/>
        <v>0</v>
      </c>
      <c r="EN185" s="123" t="str">
        <f t="shared" si="259"/>
        <v/>
      </c>
      <c r="EO185" s="123" t="str">
        <f t="shared" si="260"/>
        <v/>
      </c>
      <c r="EP185" s="110" t="str">
        <f t="shared" si="261"/>
        <v/>
      </c>
      <c r="EQ185" s="53" t="str">
        <f>IF(OR($E185="",$G185=""),"",IF(AND($E$3=6),'Marks Entry 6th'!BS184,IF(AND($E$3=7),'Marks Entry 7th'!BS184,"")))</f>
        <v/>
      </c>
      <c r="ER185" s="53" t="str">
        <f>IF(OR($E185="",$G185=""),"",IF(AND($E$3=6),'Marks Entry 6th'!BT184,IF(AND($E$3=7),'Marks Entry 7th'!BT184,"")))</f>
        <v/>
      </c>
      <c r="ES185" s="53" t="str">
        <f>IF(OR($E185="",$G185=""),"",IF(AND($E$3=6),'Marks Entry 6th'!BU184,IF(AND($E$3=7),'Marks Entry 7th'!BU184,"")))</f>
        <v/>
      </c>
      <c r="ET185" s="53" t="str">
        <f>IF(OR($E185="",$G185=""),"",IF(AND($E$3=6),'Marks Entry 6th'!BV184,IF(AND($E$3=7),'Marks Entry 7th'!BV184,"")))</f>
        <v/>
      </c>
      <c r="EU185" s="53" t="str">
        <f>IF(OR($E185="",$G185=""),"",IF(AND($E$3=6),'Marks Entry 6th'!BW184,IF(AND($E$3=7),'Marks Entry 7th'!BW184,"")))</f>
        <v/>
      </c>
      <c r="EV185" s="122" t="str">
        <f t="shared" si="262"/>
        <v/>
      </c>
      <c r="EW185" s="123">
        <f t="shared" si="263"/>
        <v>0</v>
      </c>
      <c r="EX185" s="123" t="str">
        <f t="shared" si="264"/>
        <v/>
      </c>
      <c r="EY185" s="123" t="str">
        <f t="shared" si="265"/>
        <v/>
      </c>
      <c r="EZ185" s="110" t="str">
        <f t="shared" si="266"/>
        <v/>
      </c>
      <c r="FA185" s="373" t="str">
        <f>IF(OR($E185="",$G185=""),"",IF(AND('Marks Entry 6th'!BX184="",'Marks Entry 7th'!BX184=""),"",IF(AND($E$3=6),'Marks Entry 6th'!BX184,IF(AND($E$3=7),'Marks Entry 7th'!BX184,""))))</f>
        <v/>
      </c>
      <c r="FB185" s="373" t="str">
        <f>IF(OR($E185="",$G185=""),"",IF(AND('Marks Entry 6th'!BY184="",'Marks Entry 7th'!BY184=""),"",IF(AND($E$3=6),'Marks Entry 6th'!BY184,IF(AND($E$3=7),'Marks Entry 7th'!BY184,""))))</f>
        <v/>
      </c>
      <c r="FC185" s="374" t="str">
        <f t="shared" si="267"/>
        <v/>
      </c>
      <c r="FD185" s="110" t="str">
        <f t="shared" si="268"/>
        <v/>
      </c>
      <c r="FE185" s="373" t="str">
        <f>IF(OR($E185="",$G185=""),"",IF(AND('Marks Entry 6th'!BZ184="",'Marks Entry 7th'!BZ184=""),"",IF(AND($E$3=6),'Marks Entry 6th'!BZ184,IF(AND($E$3=7),'Marks Entry 7th'!BZ184,""))))</f>
        <v/>
      </c>
      <c r="FF185" s="373" t="str">
        <f>IF(OR($E185="",$G185=""),"",IF(AND('Marks Entry 6th'!CA184="",'Marks Entry 7th'!CA184=""),"",IF(AND($E$3=6),'Marks Entry 6th'!CA184,IF(AND($E$3=7),'Marks Entry 7th'!CA184,""))))</f>
        <v/>
      </c>
      <c r="FG185" s="374" t="str">
        <f t="shared" si="269"/>
        <v/>
      </c>
      <c r="FH185" s="110" t="str">
        <f t="shared" si="270"/>
        <v/>
      </c>
      <c r="FI185" s="79" t="str">
        <f t="shared" si="271"/>
        <v/>
      </c>
      <c r="FJ185" s="335" t="str">
        <f t="shared" si="272"/>
        <v/>
      </c>
      <c r="FK185" s="85" t="str">
        <f t="shared" si="273"/>
        <v/>
      </c>
      <c r="FL185" s="226" t="str">
        <f t="shared" si="274"/>
        <v/>
      </c>
      <c r="FM185" s="86" t="str">
        <f t="shared" si="275"/>
        <v/>
      </c>
      <c r="FN185" s="334" t="str">
        <f>IFERROR(IF(B185="NSO","NSO",IF(OR(D185="",G185="",F185=""),"",IF(AND(FJ185&gt;=36,'Master sheet'!$D$11="Hindi"),"कक्षा क्रमोन्नत",IF(AND(FJ185&gt;=36,'Master sheet'!$D$11="English"),"Promoted",IF(AND(FJ185&lt;36,'Master sheet'!$D$11="Hindi"),"पुनः परीक्षा","Re-Exam"))))),"")</f>
        <v/>
      </c>
      <c r="FO185" s="54" t="str">
        <f>IF(OR($E185="",$G185=""),"",IF(AND($E$3=6,'Marks Entry 6th'!CB184=""),"",IF(AND($E$3=7,'Marks Entry 7th'!CB184=""),"",IF(AND($E$3=6),'Marks Entry 6th'!CB184,IF(AND($E$3=7),'Marks Entry 7th'!CB184,"")))))</f>
        <v/>
      </c>
      <c r="FP185" s="54" t="str">
        <f>IF(OR($E185="",$G185=""),"",IF(AND($E$3=6,'Marks Entry 6th'!CC184=""),"",IF(AND($E$3=7,'Marks Entry 7th'!CC184=""),"",IF(AND($E$3=6),'Marks Entry 6th'!CC184,IF(AND($E$3=7),'Marks Entry 7th'!CC184,"")))))</f>
        <v/>
      </c>
      <c r="FQ185" s="55"/>
      <c r="FY185" s="57">
        <f>IF(AND($E$3=6),'Marks Entry 6th'!I184,IF(AND($E$3=7),'Marks Entry 7th'!I184,""))</f>
        <v>0</v>
      </c>
      <c r="FZ185" s="57">
        <f t="shared" si="276"/>
        <v>0</v>
      </c>
    </row>
    <row r="186" spans="1:182" ht="18.95" customHeight="1">
      <c r="A186" s="69">
        <v>179</v>
      </c>
      <c r="B186" s="69" t="str">
        <f>IF(OR(FY186=0,FY186=""),"",IF(AND($E$3=6),'Marks Entry 6th'!I185,IF(AND($E$3=7),'Marks Entry 7th'!I185,"")))</f>
        <v/>
      </c>
      <c r="C186" s="70" t="str">
        <f>IF(OR(B186=0,B186=""),"",IF(AND($E$3=6,'Marks Entry 6th'!B185=""),"",IF(AND($E$3=7,'Marks Entry 7th'!B185=""),"",IF(AND($E$3=6,'Marks Entry 6th'!B185),'Marks Entry 6th'!B185,IF(AND($E$3=7),'Marks Entry 7th'!B185,"")))))</f>
        <v/>
      </c>
      <c r="D186" s="70" t="str">
        <f>IF(OR(B186=0,B186=""),"",IF(AND($E$3=6,'Marks Entry 6th'!C185=""),"",IF(AND($E$3=7,'Marks Entry 7th'!C185=""),"",IF(AND($E$3=6),'Marks Entry 6th'!C185,IF(AND($E$3=7),'Marks Entry 7th'!C185,"")))))</f>
        <v/>
      </c>
      <c r="E186" s="307" t="str">
        <f>IF(OR(B186=0,B186=""),"",IF(AND($E$3=6,'Marks Entry 6th'!E185=""),"",IF(AND($E$3=7,'Marks Entry 7th'!E185=""),"",IF(AND($E$3=6),'Marks Entry 6th'!E185,IF(AND($E$3=7),'Marks Entry 7th'!E185,"")))))</f>
        <v/>
      </c>
      <c r="F186" s="70" t="str">
        <f>IF(OR(B186=0,B186=""),"",IF(AND($E$3=6,'Marks Entry 6th'!D185=""),"",IF(AND($E$3=7,'Marks Entry 7th'!D185=""),"",IF(AND($E$3=6),'Marks Entry 6th'!D185,IF(AND($E$3=7),'Marks Entry 7th'!D185,"")))))</f>
        <v/>
      </c>
      <c r="G186" s="306" t="str">
        <f>IF(OR(B186=0,B186=""),"",IF(AND($E$3=6,'Marks Entry 6th'!F185=""),"",IF(AND($E$3=7,'Marks Entry 7th'!F185=""),"",IF(AND($E$3=6),UPPER('Marks Entry 6th'!F185),IF(AND($E$3=7),UPPER('Marks Entry 7th'!F185),"")))))</f>
        <v/>
      </c>
      <c r="H186" s="306" t="str">
        <f>IF(OR(B186=0,B186=""),"",IF(AND($E$3=6,'Marks Entry 6th'!G185=""),"",IF(AND($E$3=7,'Marks Entry 7th'!G185=""),"",IF(AND($E$3=6),UPPER('Marks Entry 6th'!G185),IF(AND($E$3=7),UPPER('Marks Entry 7th'!G185),"")))))</f>
        <v/>
      </c>
      <c r="I186" s="306" t="str">
        <f>IF(OR(B186=0,B186=""),"",IF(AND($E$3=6,'Marks Entry 6th'!H185=""),"",IF(AND($E$3=7,'Marks Entry 7th'!H185=""),"",IF(AND($E$3=6),UPPER('Marks Entry 6th'!H185),IF(AND($E$3=7),UPPER('Marks Entry 7th'!H185),"")))))</f>
        <v/>
      </c>
      <c r="J186" s="65" t="str">
        <f>IF(OR(B186=0,B186=""),"",IF(AND($E$3=6,'Marks Entry 6th'!J185=""),"",IF(AND($E$3=7,'Marks Entry 7th'!J185=""),"",IF(AND($E$3=6),'Marks Entry 6th'!J185,IF(AND($E$3=7),'Marks Entry 7th'!J185,"")))))</f>
        <v/>
      </c>
      <c r="K186" s="65" t="str">
        <f>IF(OR(B186=0,B186=""),"",IF(AND($E$3=6,'Marks Entry 6th'!K185=""),"",IF(AND($E$3=7,'Marks Entry 7th'!K185=""),"",IF(AND($E$3=6),'Marks Entry 6th'!K185,IF(AND($E$3=7),'Marks Entry 7th'!K185,"")))))</f>
        <v/>
      </c>
      <c r="L186" s="121" t="str">
        <f>IF(OR($E186="",$G186=""),"",IF(AND($E$3=6),'Marks Entry 6th'!L185,IF(AND($E$3=7),'Marks Entry 7th'!L185,"")))</f>
        <v/>
      </c>
      <c r="M186" s="121" t="str">
        <f>IF(OR($E186="",$G186=""),"",IF(AND($E$3=6),'Marks Entry 6th'!M185,IF(AND($E$3=7),'Marks Entry 7th'!M185,"")))</f>
        <v/>
      </c>
      <c r="N186" s="121" t="str">
        <f>IF(OR($E186="",$G186=""),"",IF(AND($E$3=6),'Marks Entry 6th'!N185,IF(AND($E$3=7),'Marks Entry 7th'!N185,"")))</f>
        <v/>
      </c>
      <c r="O186" s="121" t="str">
        <f>IF(OR($E186="",$G186=""),"",IF(AND($E$3=6),'Marks Entry 6th'!O185,IF(AND($E$3=7),'Marks Entry 7th'!O185,"")))</f>
        <v/>
      </c>
      <c r="P186" s="63" t="str">
        <f t="shared" si="186"/>
        <v/>
      </c>
      <c r="Q186" s="121" t="str">
        <f>IF(OR($E186="",$G186=""),"",IF(AND($E$3=6),'Marks Entry 6th'!P185,IF(AND($E$3=7),'Marks Entry 7th'!P185,"")))</f>
        <v/>
      </c>
      <c r="R186" s="121" t="str">
        <f>IF(OR($E186="",$G186=""),"",IF(AND($E$3=6),'Marks Entry 6th'!Q185,IF(AND($E$3=7),'Marks Entry 7th'!Q185,"")))</f>
        <v/>
      </c>
      <c r="S186" s="66" t="str">
        <f t="shared" si="187"/>
        <v/>
      </c>
      <c r="T186" s="63">
        <f t="shared" si="188"/>
        <v>0</v>
      </c>
      <c r="U186" s="68" t="str">
        <f>IF(OR($E186="",$G186=""),"",IF(AND($E$3=6),'Marks Entry 6th'!R185,IF(AND($E$3=7),'Marks Entry 7th'!R185,"")))</f>
        <v/>
      </c>
      <c r="V186" s="68" t="str">
        <f>IF(OR($E186="",$G186=""),"",IF(AND($E$3=6),'Marks Entry 6th'!S185,IF(AND($E$3=7),'Marks Entry 7th'!S185,"")))</f>
        <v/>
      </c>
      <c r="W186" s="67" t="str">
        <f t="shared" si="189"/>
        <v/>
      </c>
      <c r="X186" s="63" t="str">
        <f t="shared" si="190"/>
        <v/>
      </c>
      <c r="Y186" s="109">
        <f t="shared" si="191"/>
        <v>0</v>
      </c>
      <c r="Z186" s="109" t="str">
        <f t="shared" si="192"/>
        <v/>
      </c>
      <c r="AA186" s="109" t="str">
        <f t="shared" si="193"/>
        <v/>
      </c>
      <c r="AB186" s="109" t="str">
        <f t="shared" si="194"/>
        <v/>
      </c>
      <c r="AC186" s="109" t="str">
        <f t="shared" si="195"/>
        <v/>
      </c>
      <c r="AD186" s="111" t="str">
        <f t="shared" si="196"/>
        <v/>
      </c>
      <c r="AE186" s="121" t="str">
        <f>IF(OR($E186="",$G186=""),"",IF(AND($E$3=6),'Marks Entry 6th'!T185,IF(AND($E$3=7),'Marks Entry 7th'!T185,"")))</f>
        <v/>
      </c>
      <c r="AF186" s="121" t="str">
        <f>IF(OR($E186="",$G186=""),"",IF(AND($E$3=6),'Marks Entry 6th'!U185,IF(AND($E$3=7),'Marks Entry 7th'!U185,"")))</f>
        <v/>
      </c>
      <c r="AG186" s="121" t="str">
        <f>IF(OR($E186="",$G186=""),"",IF(AND($E$3=6),'Marks Entry 6th'!V185,IF(AND($E$3=7),'Marks Entry 7th'!V185,"")))</f>
        <v/>
      </c>
      <c r="AH186" s="121" t="str">
        <f>IF(OR($E186="",$G186=""),"",IF(AND($E$3=6),'Marks Entry 6th'!W185,IF(AND($E$3=7),'Marks Entry 7th'!W185,"")))</f>
        <v/>
      </c>
      <c r="AI186" s="63" t="str">
        <f t="shared" si="197"/>
        <v/>
      </c>
      <c r="AJ186" s="121" t="str">
        <f>IF(OR($E186="",$G186=""),"",IF(AND($E$3=6),'Marks Entry 6th'!X185,IF(AND($E$3=7),'Marks Entry 7th'!X185,"")))</f>
        <v/>
      </c>
      <c r="AK186" s="121" t="str">
        <f>IF(OR($E186="",$G186=""),"",IF(AND($E$3=6),'Marks Entry 6th'!Y185,IF(AND($E$3=7),'Marks Entry 7th'!Y185,"")))</f>
        <v/>
      </c>
      <c r="AL186" s="66" t="str">
        <f t="shared" si="198"/>
        <v/>
      </c>
      <c r="AM186" s="63">
        <f t="shared" si="199"/>
        <v>0</v>
      </c>
      <c r="AN186" s="68" t="str">
        <f>IF(OR($E186="",$G186=""),"",IF(AND($E$3=6),'Marks Entry 6th'!Z185,IF(AND($E$3=7),'Marks Entry 7th'!Z185,"")))</f>
        <v/>
      </c>
      <c r="AO186" s="68" t="str">
        <f>IF(OR($E186="",$G186=""),"",IF(AND($E$3=6),'Marks Entry 6th'!AA185,IF(AND($E$3=7),'Marks Entry 7th'!AA185,"")))</f>
        <v/>
      </c>
      <c r="AP186" s="66" t="str">
        <f t="shared" si="200"/>
        <v/>
      </c>
      <c r="AQ186" s="63" t="str">
        <f t="shared" si="201"/>
        <v/>
      </c>
      <c r="AR186" s="109">
        <f t="shared" si="202"/>
        <v>0</v>
      </c>
      <c r="AS186" s="109" t="str">
        <f t="shared" si="203"/>
        <v/>
      </c>
      <c r="AT186" s="109" t="str">
        <f t="shared" si="204"/>
        <v/>
      </c>
      <c r="AU186" s="109" t="str">
        <f t="shared" si="205"/>
        <v/>
      </c>
      <c r="AV186" s="109" t="str">
        <f t="shared" si="206"/>
        <v/>
      </c>
      <c r="AW186" s="111" t="str">
        <f t="shared" si="207"/>
        <v/>
      </c>
      <c r="AX186" s="314" t="str">
        <f>IF(OR($E186="",$G186=""),"",IF(AND($E$3=6),'Marks Entry 6th'!AB185,IF(AND($E$3=7),'Marks Entry 7th'!AB185,"")))</f>
        <v/>
      </c>
      <c r="AY186" s="121" t="str">
        <f>IF(OR($E186="",$G186=""),"",IF(AND($E$3=6),'Marks Entry 6th'!AC185,IF(AND($E$3=7),'Marks Entry 7th'!AC185,"")))</f>
        <v/>
      </c>
      <c r="AZ186" s="121" t="str">
        <f>IF(OR($E186="",$G186=""),"",IF(AND($E$3=6),'Marks Entry 6th'!AD185,IF(AND($E$3=7),'Marks Entry 7th'!AD185,"")))</f>
        <v/>
      </c>
      <c r="BA186" s="121" t="str">
        <f>IF(OR($E186="",$G186=""),"",IF(AND($E$3=6),'Marks Entry 6th'!AE185,IF(AND($E$3=7),'Marks Entry 7th'!AE185,"")))</f>
        <v/>
      </c>
      <c r="BB186" s="121" t="str">
        <f>IF(OR($E186="",$G186=""),"",IF(AND($E$3=6),'Marks Entry 6th'!AF185,IF(AND($E$3=7),'Marks Entry 7th'!AF185,"")))</f>
        <v/>
      </c>
      <c r="BC186" s="63" t="str">
        <f t="shared" si="208"/>
        <v/>
      </c>
      <c r="BD186" s="121" t="str">
        <f>IF(OR($E186="",$G186=""),"",IF(AND($E$3=6),'Marks Entry 6th'!AG185,IF(AND($E$3=7),'Marks Entry 7th'!AG185,"")))</f>
        <v/>
      </c>
      <c r="BE186" s="121" t="str">
        <f>IF(OR($E186="",$G186=""),"",IF(AND($E$3=6),'Marks Entry 6th'!AH185,IF(AND($E$3=7),'Marks Entry 7th'!AH185,"")))</f>
        <v/>
      </c>
      <c r="BF186" s="66" t="str">
        <f t="shared" si="209"/>
        <v/>
      </c>
      <c r="BG186" s="63">
        <f t="shared" si="210"/>
        <v>0</v>
      </c>
      <c r="BH186" s="68" t="str">
        <f>IF(OR($E186="",$G186=""),"",IF(AND($E$3=6),'Marks Entry 6th'!AI185,IF(AND($E$3=7),'Marks Entry 7th'!AI185,"")))</f>
        <v/>
      </c>
      <c r="BI186" s="68" t="str">
        <f>IF(OR($E186="",$G186=""),"",IF(AND($E$3=6),'Marks Entry 6th'!AJ185,IF(AND($E$3=7),'Marks Entry 7th'!AJ185,"")))</f>
        <v/>
      </c>
      <c r="BJ186" s="66" t="str">
        <f t="shared" si="211"/>
        <v/>
      </c>
      <c r="BK186" s="63" t="str">
        <f t="shared" si="212"/>
        <v/>
      </c>
      <c r="BL186" s="109">
        <f t="shared" si="213"/>
        <v>0</v>
      </c>
      <c r="BM186" s="109" t="str">
        <f t="shared" si="214"/>
        <v/>
      </c>
      <c r="BN186" s="109" t="str">
        <f t="shared" si="215"/>
        <v/>
      </c>
      <c r="BO186" s="109" t="str">
        <f t="shared" si="216"/>
        <v/>
      </c>
      <c r="BP186" s="109" t="str">
        <f t="shared" si="217"/>
        <v/>
      </c>
      <c r="BQ186" s="111" t="str">
        <f t="shared" si="218"/>
        <v/>
      </c>
      <c r="BR186" s="121" t="str">
        <f>IF(OR($E186="",$G186=""),"",IF(AND($E$3=6),'Marks Entry 6th'!AK185,IF(AND($E$3=7),'Marks Entry 7th'!AK185,"")))</f>
        <v/>
      </c>
      <c r="BS186" s="121" t="str">
        <f>IF(OR($E186="",$G186=""),"",IF(AND($E$3=6),'Marks Entry 6th'!AL185,IF(AND($E$3=7),'Marks Entry 7th'!AL185,"")))</f>
        <v/>
      </c>
      <c r="BT186" s="121" t="str">
        <f>IF(OR($E186="",$G186=""),"",IF(AND($E$3=6),'Marks Entry 6th'!AM185,IF(AND($E$3=7),'Marks Entry 7th'!AM185,"")))</f>
        <v/>
      </c>
      <c r="BU186" s="121" t="str">
        <f>IF(OR($E186="",$G186=""),"",IF(AND($E$3=6),'Marks Entry 6th'!AN185,IF(AND($E$3=7),'Marks Entry 7th'!AN185,"")))</f>
        <v/>
      </c>
      <c r="BV186" s="63" t="str">
        <f t="shared" si="219"/>
        <v/>
      </c>
      <c r="BW186" s="121" t="str">
        <f>IF(OR($E186="",$G186=""),"",IF(AND($E$3=6),'Marks Entry 6th'!AO185,IF(AND($E$3=7),'Marks Entry 7th'!AO185,"")))</f>
        <v/>
      </c>
      <c r="BX186" s="121" t="str">
        <f>IF(OR($E186="",$G186=""),"",IF(AND($E$3=6),'Marks Entry 6th'!AP185,IF(AND($E$3=7),'Marks Entry 7th'!AP185,"")))</f>
        <v/>
      </c>
      <c r="BY186" s="66" t="str">
        <f t="shared" si="220"/>
        <v/>
      </c>
      <c r="BZ186" s="63">
        <f t="shared" si="221"/>
        <v>0</v>
      </c>
      <c r="CA186" s="68" t="str">
        <f>IF(OR($E186="",$G186=""),"",IF(AND($E$3=6),'Marks Entry 6th'!AQ185,IF(AND($E$3=7),'Marks Entry 7th'!AQ185,"")))</f>
        <v/>
      </c>
      <c r="CB186" s="68" t="str">
        <f>IF(OR($E186="",$G186=""),"",IF(AND($E$3=6),'Marks Entry 6th'!AR185,IF(AND($E$3=7),'Marks Entry 7th'!AR185,"")))</f>
        <v/>
      </c>
      <c r="CC186" s="66" t="str">
        <f t="shared" si="222"/>
        <v/>
      </c>
      <c r="CD186" s="63" t="str">
        <f t="shared" si="223"/>
        <v/>
      </c>
      <c r="CE186" s="109">
        <f t="shared" si="224"/>
        <v>0</v>
      </c>
      <c r="CF186" s="109" t="str">
        <f t="shared" si="225"/>
        <v/>
      </c>
      <c r="CG186" s="109" t="str">
        <f t="shared" si="226"/>
        <v/>
      </c>
      <c r="CH186" s="109" t="str">
        <f t="shared" si="227"/>
        <v/>
      </c>
      <c r="CI186" s="109" t="str">
        <f t="shared" si="228"/>
        <v/>
      </c>
      <c r="CJ186" s="111" t="str">
        <f t="shared" si="229"/>
        <v/>
      </c>
      <c r="CK186" s="121" t="str">
        <f>IF(OR($E186="",$G186=""),"",IF(AND($E$3=6),'Marks Entry 6th'!AS185,IF(AND($E$3=7),'Marks Entry 7th'!AS185,"")))</f>
        <v/>
      </c>
      <c r="CL186" s="121" t="str">
        <f>IF(OR($E186="",$G186=""),"",IF(AND($E$3=6),'Marks Entry 6th'!AT185,IF(AND($E$3=7),'Marks Entry 7th'!AT185,"")))</f>
        <v/>
      </c>
      <c r="CM186" s="121" t="str">
        <f>IF(OR($E186="",$G186=""),"",IF(AND($E$3=6),'Marks Entry 6th'!AU185,IF(AND($E$3=7),'Marks Entry 7th'!AU185,"")))</f>
        <v/>
      </c>
      <c r="CN186" s="121" t="str">
        <f>IF(OR($E186="",$G186=""),"",IF(AND($E$3=6),'Marks Entry 6th'!AV185,IF(AND($E$3=7),'Marks Entry 7th'!AV185,"")))</f>
        <v/>
      </c>
      <c r="CO186" s="63" t="str">
        <f t="shared" si="230"/>
        <v/>
      </c>
      <c r="CP186" s="121" t="str">
        <f>IF(OR($E186="",$G186=""),"",IF(AND($E$3=6),'Marks Entry 6th'!AW185,IF(AND($E$3=7),'Marks Entry 7th'!AW185,"")))</f>
        <v/>
      </c>
      <c r="CQ186" s="121" t="str">
        <f>IF(OR($E186="",$G186=""),"",IF(AND($E$3=6),'Marks Entry 6th'!AX185,IF(AND($E$3=7),'Marks Entry 7th'!AX185,"")))</f>
        <v/>
      </c>
      <c r="CR186" s="66" t="str">
        <f t="shared" si="231"/>
        <v/>
      </c>
      <c r="CS186" s="63">
        <f t="shared" si="232"/>
        <v>0</v>
      </c>
      <c r="CT186" s="68" t="str">
        <f>IF(OR($E186="",$G186=""),"",IF(AND($E$3=6),'Marks Entry 6th'!AY185,IF(AND($E$3=7),'Marks Entry 7th'!AY185,"")))</f>
        <v/>
      </c>
      <c r="CU186" s="68" t="str">
        <f>IF(OR($E186="",$G186=""),"",IF(AND($E$3=6),'Marks Entry 6th'!AZ185,IF(AND($E$3=7),'Marks Entry 7th'!AZ185,"")))</f>
        <v/>
      </c>
      <c r="CV186" s="66" t="str">
        <f t="shared" si="233"/>
        <v/>
      </c>
      <c r="CW186" s="63" t="str">
        <f t="shared" si="234"/>
        <v/>
      </c>
      <c r="CX186" s="109">
        <f t="shared" si="235"/>
        <v>0</v>
      </c>
      <c r="CY186" s="109" t="str">
        <f t="shared" si="236"/>
        <v/>
      </c>
      <c r="CZ186" s="109" t="str">
        <f t="shared" si="237"/>
        <v/>
      </c>
      <c r="DA186" s="109" t="str">
        <f t="shared" si="238"/>
        <v/>
      </c>
      <c r="DB186" s="109" t="str">
        <f t="shared" si="239"/>
        <v/>
      </c>
      <c r="DC186" s="111" t="str">
        <f t="shared" si="240"/>
        <v/>
      </c>
      <c r="DD186" s="121" t="str">
        <f>IF(OR($E186="",$G186=""),"",IF(AND($E$3=6),'Marks Entry 6th'!BA185,IF(AND($E$3=7),'Marks Entry 7th'!BA185,"")))</f>
        <v/>
      </c>
      <c r="DE186" s="121" t="str">
        <f>IF(OR($E186="",$G186=""),"",IF(AND($E$3=6),'Marks Entry 6th'!BB185,IF(AND($E$3=7),'Marks Entry 7th'!BB185,"")))</f>
        <v/>
      </c>
      <c r="DF186" s="121" t="str">
        <f>IF(OR($E186="",$G186=""),"",IF(AND($E$3=6),'Marks Entry 6th'!BC185,IF(AND($E$3=7),'Marks Entry 7th'!BC185,"")))</f>
        <v/>
      </c>
      <c r="DG186" s="121" t="str">
        <f>IF(OR($E186="",$G186=""),"",IF(AND($E$3=6),'Marks Entry 6th'!BD185,IF(AND($E$3=7),'Marks Entry 7th'!BD185,"")))</f>
        <v/>
      </c>
      <c r="DH186" s="63" t="str">
        <f t="shared" si="241"/>
        <v/>
      </c>
      <c r="DI186" s="121" t="str">
        <f>IF(OR($E186="",$G186=""),"",IF(AND($E$3=6),'Marks Entry 6th'!BE185,IF(AND($E$3=7),'Marks Entry 7th'!BE185,"")))</f>
        <v/>
      </c>
      <c r="DJ186" s="121" t="str">
        <f>IF(OR($E186="",$G186=""),"",IF(AND($E$3=6),'Marks Entry 6th'!BF185,IF(AND($E$3=7),'Marks Entry 7th'!BF185,"")))</f>
        <v/>
      </c>
      <c r="DK186" s="66" t="str">
        <f t="shared" si="242"/>
        <v/>
      </c>
      <c r="DL186" s="63">
        <f t="shared" si="243"/>
        <v>0</v>
      </c>
      <c r="DM186" s="68" t="str">
        <f>IF(OR($E186="",$G186=""),"",IF(AND($E$3=6),'Marks Entry 6th'!BG185,IF(AND($E$3=7),'Marks Entry 7th'!BG185,"")))</f>
        <v/>
      </c>
      <c r="DN186" s="68" t="str">
        <f>IF(OR($E186="",$G186=""),"",IF(AND($E$3=6),'Marks Entry 6th'!BH185,IF(AND($E$3=7),'Marks Entry 7th'!BH185,"")))</f>
        <v/>
      </c>
      <c r="DO186" s="66" t="str">
        <f t="shared" si="244"/>
        <v/>
      </c>
      <c r="DP186" s="63" t="str">
        <f t="shared" si="245"/>
        <v/>
      </c>
      <c r="DQ186" s="109">
        <f t="shared" si="246"/>
        <v>0</v>
      </c>
      <c r="DR186" s="109" t="str">
        <f t="shared" si="247"/>
        <v/>
      </c>
      <c r="DS186" s="109" t="str">
        <f t="shared" si="248"/>
        <v/>
      </c>
      <c r="DT186" s="109" t="str">
        <f t="shared" si="249"/>
        <v/>
      </c>
      <c r="DU186" s="109" t="str">
        <f t="shared" si="250"/>
        <v/>
      </c>
      <c r="DV186" s="111" t="str">
        <f t="shared" si="251"/>
        <v/>
      </c>
      <c r="DW186" s="53" t="str">
        <f>IF(OR($E186="",$G186=""),"",IF(AND($E$3=6),'Marks Entry 6th'!BI185,IF(AND($E$3=7),'Marks Entry 7th'!BI185,"")))</f>
        <v/>
      </c>
      <c r="DX186" s="53" t="str">
        <f>IF(OR($E186="",$G186=""),"",IF(AND($E$3=6),'Marks Entry 6th'!BJ185,IF(AND($E$3=7),'Marks Entry 7th'!BJ185,"")))</f>
        <v/>
      </c>
      <c r="DY186" s="53" t="str">
        <f>IF(OR($E186="",$G186=""),"",IF(AND($E$3=6),'Marks Entry 6th'!BK185,IF(AND($E$3=7),'Marks Entry 7th'!BK185,"")))</f>
        <v/>
      </c>
      <c r="DZ186" s="53" t="str">
        <f>IF(OR($E186="",$G186=""),"",IF(AND($E$3=6),'Marks Entry 6th'!BL185,IF(AND($E$3=7),'Marks Entry 7th'!BL185,"")))</f>
        <v/>
      </c>
      <c r="EA186" s="53" t="str">
        <f>IF(OR($E186="",$G186=""),"",IF(AND($E$3=6),'Marks Entry 6th'!BM185,IF(AND($E$3=7),'Marks Entry 7th'!BM185,"")))</f>
        <v/>
      </c>
      <c r="EB186" s="122" t="str">
        <f t="shared" si="252"/>
        <v/>
      </c>
      <c r="EC186" s="123">
        <f t="shared" si="253"/>
        <v>0</v>
      </c>
      <c r="ED186" s="123" t="str">
        <f t="shared" si="254"/>
        <v/>
      </c>
      <c r="EE186" s="123" t="str">
        <f t="shared" si="255"/>
        <v/>
      </c>
      <c r="EF186" s="110" t="str">
        <f t="shared" si="256"/>
        <v/>
      </c>
      <c r="EG186" s="53" t="str">
        <f>IF(OR($E186="",$G186=""),"",IF(AND($E$3=6),'Marks Entry 6th'!BN185,IF(AND($E$3=7),'Marks Entry 7th'!BN185,"")))</f>
        <v/>
      </c>
      <c r="EH186" s="53" t="str">
        <f>IF(OR($E186="",$G186=""),"",IF(AND($E$3=6),'Marks Entry 6th'!BO185,IF(AND($E$3=7),'Marks Entry 7th'!BO185,"")))</f>
        <v/>
      </c>
      <c r="EI186" s="53" t="str">
        <f>IF(OR($E186="",$G186=""),"",IF(AND($E$3=6),'Marks Entry 6th'!BP185,IF(AND($E$3=7),'Marks Entry 7th'!BP185,"")))</f>
        <v/>
      </c>
      <c r="EJ186" s="53" t="str">
        <f>IF(OR($E186="",$G186=""),"",IF(AND($E$3=6),'Marks Entry 6th'!BQ185,IF(AND($E$3=7),'Marks Entry 7th'!BQ185,"")))</f>
        <v/>
      </c>
      <c r="EK186" s="53" t="str">
        <f>IF(OR($E186="",$G186=""),"",IF(AND($E$3=6),'Marks Entry 6th'!BR185,IF(AND($E$3=7),'Marks Entry 7th'!BR185,"")))</f>
        <v/>
      </c>
      <c r="EL186" s="122" t="str">
        <f t="shared" si="257"/>
        <v/>
      </c>
      <c r="EM186" s="123">
        <f t="shared" si="258"/>
        <v>0</v>
      </c>
      <c r="EN186" s="123" t="str">
        <f t="shared" si="259"/>
        <v/>
      </c>
      <c r="EO186" s="123" t="str">
        <f t="shared" si="260"/>
        <v/>
      </c>
      <c r="EP186" s="110" t="str">
        <f t="shared" si="261"/>
        <v/>
      </c>
      <c r="EQ186" s="53" t="str">
        <f>IF(OR($E186="",$G186=""),"",IF(AND($E$3=6),'Marks Entry 6th'!BS185,IF(AND($E$3=7),'Marks Entry 7th'!BS185,"")))</f>
        <v/>
      </c>
      <c r="ER186" s="53" t="str">
        <f>IF(OR($E186="",$G186=""),"",IF(AND($E$3=6),'Marks Entry 6th'!BT185,IF(AND($E$3=7),'Marks Entry 7th'!BT185,"")))</f>
        <v/>
      </c>
      <c r="ES186" s="53" t="str">
        <f>IF(OR($E186="",$G186=""),"",IF(AND($E$3=6),'Marks Entry 6th'!BU185,IF(AND($E$3=7),'Marks Entry 7th'!BU185,"")))</f>
        <v/>
      </c>
      <c r="ET186" s="53" t="str">
        <f>IF(OR($E186="",$G186=""),"",IF(AND($E$3=6),'Marks Entry 6th'!BV185,IF(AND($E$3=7),'Marks Entry 7th'!BV185,"")))</f>
        <v/>
      </c>
      <c r="EU186" s="53" t="str">
        <f>IF(OR($E186="",$G186=""),"",IF(AND($E$3=6),'Marks Entry 6th'!BW185,IF(AND($E$3=7),'Marks Entry 7th'!BW185,"")))</f>
        <v/>
      </c>
      <c r="EV186" s="122" t="str">
        <f t="shared" si="262"/>
        <v/>
      </c>
      <c r="EW186" s="123">
        <f t="shared" si="263"/>
        <v>0</v>
      </c>
      <c r="EX186" s="123" t="str">
        <f t="shared" si="264"/>
        <v/>
      </c>
      <c r="EY186" s="123" t="str">
        <f t="shared" si="265"/>
        <v/>
      </c>
      <c r="EZ186" s="110" t="str">
        <f t="shared" si="266"/>
        <v/>
      </c>
      <c r="FA186" s="373" t="str">
        <f>IF(OR($E186="",$G186=""),"",IF(AND('Marks Entry 6th'!BX185="",'Marks Entry 7th'!BX185=""),"",IF(AND($E$3=6),'Marks Entry 6th'!BX185,IF(AND($E$3=7),'Marks Entry 7th'!BX185,""))))</f>
        <v/>
      </c>
      <c r="FB186" s="373" t="str">
        <f>IF(OR($E186="",$G186=""),"",IF(AND('Marks Entry 6th'!BY185="",'Marks Entry 7th'!BY185=""),"",IF(AND($E$3=6),'Marks Entry 6th'!BY185,IF(AND($E$3=7),'Marks Entry 7th'!BY185,""))))</f>
        <v/>
      </c>
      <c r="FC186" s="374" t="str">
        <f t="shared" si="267"/>
        <v/>
      </c>
      <c r="FD186" s="110" t="str">
        <f t="shared" si="268"/>
        <v/>
      </c>
      <c r="FE186" s="373" t="str">
        <f>IF(OR($E186="",$G186=""),"",IF(AND('Marks Entry 6th'!BZ185="",'Marks Entry 7th'!BZ185=""),"",IF(AND($E$3=6),'Marks Entry 6th'!BZ185,IF(AND($E$3=7),'Marks Entry 7th'!BZ185,""))))</f>
        <v/>
      </c>
      <c r="FF186" s="373" t="str">
        <f>IF(OR($E186="",$G186=""),"",IF(AND('Marks Entry 6th'!CA185="",'Marks Entry 7th'!CA185=""),"",IF(AND($E$3=6),'Marks Entry 6th'!CA185,IF(AND($E$3=7),'Marks Entry 7th'!CA185,""))))</f>
        <v/>
      </c>
      <c r="FG186" s="374" t="str">
        <f t="shared" si="269"/>
        <v/>
      </c>
      <c r="FH186" s="110" t="str">
        <f t="shared" si="270"/>
        <v/>
      </c>
      <c r="FI186" s="79" t="str">
        <f t="shared" si="271"/>
        <v/>
      </c>
      <c r="FJ186" s="335" t="str">
        <f t="shared" si="272"/>
        <v/>
      </c>
      <c r="FK186" s="85" t="str">
        <f t="shared" si="273"/>
        <v/>
      </c>
      <c r="FL186" s="226" t="str">
        <f t="shared" si="274"/>
        <v/>
      </c>
      <c r="FM186" s="86" t="str">
        <f t="shared" si="275"/>
        <v/>
      </c>
      <c r="FN186" s="334" t="str">
        <f>IFERROR(IF(B186="NSO","NSO",IF(OR(D186="",G186="",F186=""),"",IF(AND(FJ186&gt;=36,'Master sheet'!$D$11="Hindi"),"कक्षा क्रमोन्नत",IF(AND(FJ186&gt;=36,'Master sheet'!$D$11="English"),"Promoted",IF(AND(FJ186&lt;36,'Master sheet'!$D$11="Hindi"),"पुनः परीक्षा","Re-Exam"))))),"")</f>
        <v/>
      </c>
      <c r="FO186" s="54" t="str">
        <f>IF(OR($E186="",$G186=""),"",IF(AND($E$3=6,'Marks Entry 6th'!CB185=""),"",IF(AND($E$3=7,'Marks Entry 7th'!CB185=""),"",IF(AND($E$3=6),'Marks Entry 6th'!CB185,IF(AND($E$3=7),'Marks Entry 7th'!CB185,"")))))</f>
        <v/>
      </c>
      <c r="FP186" s="54" t="str">
        <f>IF(OR($E186="",$G186=""),"",IF(AND($E$3=6,'Marks Entry 6th'!CC185=""),"",IF(AND($E$3=7,'Marks Entry 7th'!CC185=""),"",IF(AND($E$3=6),'Marks Entry 6th'!CC185,IF(AND($E$3=7),'Marks Entry 7th'!CC185,"")))))</f>
        <v/>
      </c>
      <c r="FQ186" s="55"/>
      <c r="FY186" s="57">
        <f>IF(AND($E$3=6),'Marks Entry 6th'!I185,IF(AND($E$3=7),'Marks Entry 7th'!I185,""))</f>
        <v>0</v>
      </c>
      <c r="FZ186" s="57">
        <f t="shared" si="276"/>
        <v>0</v>
      </c>
    </row>
    <row r="187" spans="1:182" ht="18.95" customHeight="1">
      <c r="A187" s="69">
        <v>180</v>
      </c>
      <c r="B187" s="69" t="str">
        <f>IF(OR(FY187=0,FY187=""),"",IF(AND($E$3=6),'Marks Entry 6th'!I186,IF(AND($E$3=7),'Marks Entry 7th'!I186,"")))</f>
        <v/>
      </c>
      <c r="C187" s="70" t="str">
        <f>IF(OR(B187=0,B187=""),"",IF(AND($E$3=6,'Marks Entry 6th'!B186=""),"",IF(AND($E$3=7,'Marks Entry 7th'!B186=""),"",IF(AND($E$3=6,'Marks Entry 6th'!B186),'Marks Entry 6th'!B186,IF(AND($E$3=7),'Marks Entry 7th'!B186,"")))))</f>
        <v/>
      </c>
      <c r="D187" s="70" t="str">
        <f>IF(OR(B187=0,B187=""),"",IF(AND($E$3=6,'Marks Entry 6th'!C186=""),"",IF(AND($E$3=7,'Marks Entry 7th'!C186=""),"",IF(AND($E$3=6),'Marks Entry 6th'!C186,IF(AND($E$3=7),'Marks Entry 7th'!C186,"")))))</f>
        <v/>
      </c>
      <c r="E187" s="307" t="str">
        <f>IF(OR(B187=0,B187=""),"",IF(AND($E$3=6,'Marks Entry 6th'!E186=""),"",IF(AND($E$3=7,'Marks Entry 7th'!E186=""),"",IF(AND($E$3=6),'Marks Entry 6th'!E186,IF(AND($E$3=7),'Marks Entry 7th'!E186,"")))))</f>
        <v/>
      </c>
      <c r="F187" s="70" t="str">
        <f>IF(OR(B187=0,B187=""),"",IF(AND($E$3=6,'Marks Entry 6th'!D186=""),"",IF(AND($E$3=7,'Marks Entry 7th'!D186=""),"",IF(AND($E$3=6),'Marks Entry 6th'!D186,IF(AND($E$3=7),'Marks Entry 7th'!D186,"")))))</f>
        <v/>
      </c>
      <c r="G187" s="306" t="str">
        <f>IF(OR(B187=0,B187=""),"",IF(AND($E$3=6,'Marks Entry 6th'!F186=""),"",IF(AND($E$3=7,'Marks Entry 7th'!F186=""),"",IF(AND($E$3=6),UPPER('Marks Entry 6th'!F186),IF(AND($E$3=7),UPPER('Marks Entry 7th'!F186),"")))))</f>
        <v/>
      </c>
      <c r="H187" s="306" t="str">
        <f>IF(OR(B187=0,B187=""),"",IF(AND($E$3=6,'Marks Entry 6th'!G186=""),"",IF(AND($E$3=7,'Marks Entry 7th'!G186=""),"",IF(AND($E$3=6),UPPER('Marks Entry 6th'!G186),IF(AND($E$3=7),UPPER('Marks Entry 7th'!G186),"")))))</f>
        <v/>
      </c>
      <c r="I187" s="306" t="str">
        <f>IF(OR(B187=0,B187=""),"",IF(AND($E$3=6,'Marks Entry 6th'!H186=""),"",IF(AND($E$3=7,'Marks Entry 7th'!H186=""),"",IF(AND($E$3=6),UPPER('Marks Entry 6th'!H186),IF(AND($E$3=7),UPPER('Marks Entry 7th'!H186),"")))))</f>
        <v/>
      </c>
      <c r="J187" s="65" t="str">
        <f>IF(OR(B187=0,B187=""),"",IF(AND($E$3=6,'Marks Entry 6th'!J186=""),"",IF(AND($E$3=7,'Marks Entry 7th'!J186=""),"",IF(AND($E$3=6),'Marks Entry 6th'!J186,IF(AND($E$3=7),'Marks Entry 7th'!J186,"")))))</f>
        <v/>
      </c>
      <c r="K187" s="65" t="str">
        <f>IF(OR(B187=0,B187=""),"",IF(AND($E$3=6,'Marks Entry 6th'!K186=""),"",IF(AND($E$3=7,'Marks Entry 7th'!K186=""),"",IF(AND($E$3=6),'Marks Entry 6th'!K186,IF(AND($E$3=7),'Marks Entry 7th'!K186,"")))))</f>
        <v/>
      </c>
      <c r="L187" s="121" t="str">
        <f>IF(OR($E187="",$G187=""),"",IF(AND($E$3=6),'Marks Entry 6th'!L186,IF(AND($E$3=7),'Marks Entry 7th'!L186,"")))</f>
        <v/>
      </c>
      <c r="M187" s="121" t="str">
        <f>IF(OR($E187="",$G187=""),"",IF(AND($E$3=6),'Marks Entry 6th'!M186,IF(AND($E$3=7),'Marks Entry 7th'!M186,"")))</f>
        <v/>
      </c>
      <c r="N187" s="121" t="str">
        <f>IF(OR($E187="",$G187=""),"",IF(AND($E$3=6),'Marks Entry 6th'!N186,IF(AND($E$3=7),'Marks Entry 7th'!N186,"")))</f>
        <v/>
      </c>
      <c r="O187" s="121" t="str">
        <f>IF(OR($E187="",$G187=""),"",IF(AND($E$3=6),'Marks Entry 6th'!O186,IF(AND($E$3=7),'Marks Entry 7th'!O186,"")))</f>
        <v/>
      </c>
      <c r="P187" s="63" t="str">
        <f t="shared" si="186"/>
        <v/>
      </c>
      <c r="Q187" s="121" t="str">
        <f>IF(OR($E187="",$G187=""),"",IF(AND($E$3=6),'Marks Entry 6th'!P186,IF(AND($E$3=7),'Marks Entry 7th'!P186,"")))</f>
        <v/>
      </c>
      <c r="R187" s="121" t="str">
        <f>IF(OR($E187="",$G187=""),"",IF(AND($E$3=6),'Marks Entry 6th'!Q186,IF(AND($E$3=7),'Marks Entry 7th'!Q186,"")))</f>
        <v/>
      </c>
      <c r="S187" s="66" t="str">
        <f t="shared" si="187"/>
        <v/>
      </c>
      <c r="T187" s="63">
        <f t="shared" si="188"/>
        <v>0</v>
      </c>
      <c r="U187" s="68" t="str">
        <f>IF(OR($E187="",$G187=""),"",IF(AND($E$3=6),'Marks Entry 6th'!R186,IF(AND($E$3=7),'Marks Entry 7th'!R186,"")))</f>
        <v/>
      </c>
      <c r="V187" s="68" t="str">
        <f>IF(OR($E187="",$G187=""),"",IF(AND($E$3=6),'Marks Entry 6th'!S186,IF(AND($E$3=7),'Marks Entry 7th'!S186,"")))</f>
        <v/>
      </c>
      <c r="W187" s="67" t="str">
        <f t="shared" si="189"/>
        <v/>
      </c>
      <c r="X187" s="63" t="str">
        <f t="shared" si="190"/>
        <v/>
      </c>
      <c r="Y187" s="109">
        <f t="shared" si="191"/>
        <v>0</v>
      </c>
      <c r="Z187" s="109" t="str">
        <f t="shared" si="192"/>
        <v/>
      </c>
      <c r="AA187" s="109" t="str">
        <f t="shared" si="193"/>
        <v/>
      </c>
      <c r="AB187" s="109" t="str">
        <f t="shared" si="194"/>
        <v/>
      </c>
      <c r="AC187" s="109" t="str">
        <f t="shared" si="195"/>
        <v/>
      </c>
      <c r="AD187" s="111" t="str">
        <f t="shared" si="196"/>
        <v/>
      </c>
      <c r="AE187" s="121" t="str">
        <f>IF(OR($E187="",$G187=""),"",IF(AND($E$3=6),'Marks Entry 6th'!T186,IF(AND($E$3=7),'Marks Entry 7th'!T186,"")))</f>
        <v/>
      </c>
      <c r="AF187" s="121" t="str">
        <f>IF(OR($E187="",$G187=""),"",IF(AND($E$3=6),'Marks Entry 6th'!U186,IF(AND($E$3=7),'Marks Entry 7th'!U186,"")))</f>
        <v/>
      </c>
      <c r="AG187" s="121" t="str">
        <f>IF(OR($E187="",$G187=""),"",IF(AND($E$3=6),'Marks Entry 6th'!V186,IF(AND($E$3=7),'Marks Entry 7th'!V186,"")))</f>
        <v/>
      </c>
      <c r="AH187" s="121" t="str">
        <f>IF(OR($E187="",$G187=""),"",IF(AND($E$3=6),'Marks Entry 6th'!W186,IF(AND($E$3=7),'Marks Entry 7th'!W186,"")))</f>
        <v/>
      </c>
      <c r="AI187" s="63" t="str">
        <f t="shared" si="197"/>
        <v/>
      </c>
      <c r="AJ187" s="121" t="str">
        <f>IF(OR($E187="",$G187=""),"",IF(AND($E$3=6),'Marks Entry 6th'!X186,IF(AND($E$3=7),'Marks Entry 7th'!X186,"")))</f>
        <v/>
      </c>
      <c r="AK187" s="121" t="str">
        <f>IF(OR($E187="",$G187=""),"",IF(AND($E$3=6),'Marks Entry 6th'!Y186,IF(AND($E$3=7),'Marks Entry 7th'!Y186,"")))</f>
        <v/>
      </c>
      <c r="AL187" s="66" t="str">
        <f t="shared" si="198"/>
        <v/>
      </c>
      <c r="AM187" s="63">
        <f t="shared" si="199"/>
        <v>0</v>
      </c>
      <c r="AN187" s="68" t="str">
        <f>IF(OR($E187="",$G187=""),"",IF(AND($E$3=6),'Marks Entry 6th'!Z186,IF(AND($E$3=7),'Marks Entry 7th'!Z186,"")))</f>
        <v/>
      </c>
      <c r="AO187" s="68" t="str">
        <f>IF(OR($E187="",$G187=""),"",IF(AND($E$3=6),'Marks Entry 6th'!AA186,IF(AND($E$3=7),'Marks Entry 7th'!AA186,"")))</f>
        <v/>
      </c>
      <c r="AP187" s="66" t="str">
        <f t="shared" si="200"/>
        <v/>
      </c>
      <c r="AQ187" s="63" t="str">
        <f t="shared" si="201"/>
        <v/>
      </c>
      <c r="AR187" s="109">
        <f t="shared" si="202"/>
        <v>0</v>
      </c>
      <c r="AS187" s="109" t="str">
        <f t="shared" si="203"/>
        <v/>
      </c>
      <c r="AT187" s="109" t="str">
        <f t="shared" si="204"/>
        <v/>
      </c>
      <c r="AU187" s="109" t="str">
        <f t="shared" si="205"/>
        <v/>
      </c>
      <c r="AV187" s="109" t="str">
        <f t="shared" si="206"/>
        <v/>
      </c>
      <c r="AW187" s="111" t="str">
        <f t="shared" si="207"/>
        <v/>
      </c>
      <c r="AX187" s="314" t="str">
        <f>IF(OR($E187="",$G187=""),"",IF(AND($E$3=6),'Marks Entry 6th'!AB186,IF(AND($E$3=7),'Marks Entry 7th'!AB186,"")))</f>
        <v/>
      </c>
      <c r="AY187" s="121" t="str">
        <f>IF(OR($E187="",$G187=""),"",IF(AND($E$3=6),'Marks Entry 6th'!AC186,IF(AND($E$3=7),'Marks Entry 7th'!AC186,"")))</f>
        <v/>
      </c>
      <c r="AZ187" s="121" t="str">
        <f>IF(OR($E187="",$G187=""),"",IF(AND($E$3=6),'Marks Entry 6th'!AD186,IF(AND($E$3=7),'Marks Entry 7th'!AD186,"")))</f>
        <v/>
      </c>
      <c r="BA187" s="121" t="str">
        <f>IF(OR($E187="",$G187=""),"",IF(AND($E$3=6),'Marks Entry 6th'!AE186,IF(AND($E$3=7),'Marks Entry 7th'!AE186,"")))</f>
        <v/>
      </c>
      <c r="BB187" s="121" t="str">
        <f>IF(OR($E187="",$G187=""),"",IF(AND($E$3=6),'Marks Entry 6th'!AF186,IF(AND($E$3=7),'Marks Entry 7th'!AF186,"")))</f>
        <v/>
      </c>
      <c r="BC187" s="63" t="str">
        <f t="shared" si="208"/>
        <v/>
      </c>
      <c r="BD187" s="121" t="str">
        <f>IF(OR($E187="",$G187=""),"",IF(AND($E$3=6),'Marks Entry 6th'!AG186,IF(AND($E$3=7),'Marks Entry 7th'!AG186,"")))</f>
        <v/>
      </c>
      <c r="BE187" s="121" t="str">
        <f>IF(OR($E187="",$G187=""),"",IF(AND($E$3=6),'Marks Entry 6th'!AH186,IF(AND($E$3=7),'Marks Entry 7th'!AH186,"")))</f>
        <v/>
      </c>
      <c r="BF187" s="66" t="str">
        <f t="shared" si="209"/>
        <v/>
      </c>
      <c r="BG187" s="63">
        <f t="shared" si="210"/>
        <v>0</v>
      </c>
      <c r="BH187" s="68" t="str">
        <f>IF(OR($E187="",$G187=""),"",IF(AND($E$3=6),'Marks Entry 6th'!AI186,IF(AND($E$3=7),'Marks Entry 7th'!AI186,"")))</f>
        <v/>
      </c>
      <c r="BI187" s="68" t="str">
        <f>IF(OR($E187="",$G187=""),"",IF(AND($E$3=6),'Marks Entry 6th'!AJ186,IF(AND($E$3=7),'Marks Entry 7th'!AJ186,"")))</f>
        <v/>
      </c>
      <c r="BJ187" s="66" t="str">
        <f t="shared" si="211"/>
        <v/>
      </c>
      <c r="BK187" s="63" t="str">
        <f t="shared" si="212"/>
        <v/>
      </c>
      <c r="BL187" s="109">
        <f t="shared" si="213"/>
        <v>0</v>
      </c>
      <c r="BM187" s="109" t="str">
        <f t="shared" si="214"/>
        <v/>
      </c>
      <c r="BN187" s="109" t="str">
        <f t="shared" si="215"/>
        <v/>
      </c>
      <c r="BO187" s="109" t="str">
        <f t="shared" si="216"/>
        <v/>
      </c>
      <c r="BP187" s="109" t="str">
        <f t="shared" si="217"/>
        <v/>
      </c>
      <c r="BQ187" s="111" t="str">
        <f t="shared" si="218"/>
        <v/>
      </c>
      <c r="BR187" s="121" t="str">
        <f>IF(OR($E187="",$G187=""),"",IF(AND($E$3=6),'Marks Entry 6th'!AK186,IF(AND($E$3=7),'Marks Entry 7th'!AK186,"")))</f>
        <v/>
      </c>
      <c r="BS187" s="121" t="str">
        <f>IF(OR($E187="",$G187=""),"",IF(AND($E$3=6),'Marks Entry 6th'!AL186,IF(AND($E$3=7),'Marks Entry 7th'!AL186,"")))</f>
        <v/>
      </c>
      <c r="BT187" s="121" t="str">
        <f>IF(OR($E187="",$G187=""),"",IF(AND($E$3=6),'Marks Entry 6th'!AM186,IF(AND($E$3=7),'Marks Entry 7th'!AM186,"")))</f>
        <v/>
      </c>
      <c r="BU187" s="121" t="str">
        <f>IF(OR($E187="",$G187=""),"",IF(AND($E$3=6),'Marks Entry 6th'!AN186,IF(AND($E$3=7),'Marks Entry 7th'!AN186,"")))</f>
        <v/>
      </c>
      <c r="BV187" s="63" t="str">
        <f t="shared" si="219"/>
        <v/>
      </c>
      <c r="BW187" s="121" t="str">
        <f>IF(OR($E187="",$G187=""),"",IF(AND($E$3=6),'Marks Entry 6th'!AO186,IF(AND($E$3=7),'Marks Entry 7th'!AO186,"")))</f>
        <v/>
      </c>
      <c r="BX187" s="121" t="str">
        <f>IF(OR($E187="",$G187=""),"",IF(AND($E$3=6),'Marks Entry 6th'!AP186,IF(AND($E$3=7),'Marks Entry 7th'!AP186,"")))</f>
        <v/>
      </c>
      <c r="BY187" s="66" t="str">
        <f t="shared" si="220"/>
        <v/>
      </c>
      <c r="BZ187" s="63">
        <f t="shared" si="221"/>
        <v>0</v>
      </c>
      <c r="CA187" s="68" t="str">
        <f>IF(OR($E187="",$G187=""),"",IF(AND($E$3=6),'Marks Entry 6th'!AQ186,IF(AND($E$3=7),'Marks Entry 7th'!AQ186,"")))</f>
        <v/>
      </c>
      <c r="CB187" s="68" t="str">
        <f>IF(OR($E187="",$G187=""),"",IF(AND($E$3=6),'Marks Entry 6th'!AR186,IF(AND($E$3=7),'Marks Entry 7th'!AR186,"")))</f>
        <v/>
      </c>
      <c r="CC187" s="66" t="str">
        <f t="shared" si="222"/>
        <v/>
      </c>
      <c r="CD187" s="63" t="str">
        <f t="shared" si="223"/>
        <v/>
      </c>
      <c r="CE187" s="109">
        <f t="shared" si="224"/>
        <v>0</v>
      </c>
      <c r="CF187" s="109" t="str">
        <f t="shared" si="225"/>
        <v/>
      </c>
      <c r="CG187" s="109" t="str">
        <f t="shared" si="226"/>
        <v/>
      </c>
      <c r="CH187" s="109" t="str">
        <f t="shared" si="227"/>
        <v/>
      </c>
      <c r="CI187" s="109" t="str">
        <f t="shared" si="228"/>
        <v/>
      </c>
      <c r="CJ187" s="111" t="str">
        <f t="shared" si="229"/>
        <v/>
      </c>
      <c r="CK187" s="121" t="str">
        <f>IF(OR($E187="",$G187=""),"",IF(AND($E$3=6),'Marks Entry 6th'!AS186,IF(AND($E$3=7),'Marks Entry 7th'!AS186,"")))</f>
        <v/>
      </c>
      <c r="CL187" s="121" t="str">
        <f>IF(OR($E187="",$G187=""),"",IF(AND($E$3=6),'Marks Entry 6th'!AT186,IF(AND($E$3=7),'Marks Entry 7th'!AT186,"")))</f>
        <v/>
      </c>
      <c r="CM187" s="121" t="str">
        <f>IF(OR($E187="",$G187=""),"",IF(AND($E$3=6),'Marks Entry 6th'!AU186,IF(AND($E$3=7),'Marks Entry 7th'!AU186,"")))</f>
        <v/>
      </c>
      <c r="CN187" s="121" t="str">
        <f>IF(OR($E187="",$G187=""),"",IF(AND($E$3=6),'Marks Entry 6th'!AV186,IF(AND($E$3=7),'Marks Entry 7th'!AV186,"")))</f>
        <v/>
      </c>
      <c r="CO187" s="63" t="str">
        <f t="shared" si="230"/>
        <v/>
      </c>
      <c r="CP187" s="121" t="str">
        <f>IF(OR($E187="",$G187=""),"",IF(AND($E$3=6),'Marks Entry 6th'!AW186,IF(AND($E$3=7),'Marks Entry 7th'!AW186,"")))</f>
        <v/>
      </c>
      <c r="CQ187" s="121" t="str">
        <f>IF(OR($E187="",$G187=""),"",IF(AND($E$3=6),'Marks Entry 6th'!AX186,IF(AND($E$3=7),'Marks Entry 7th'!AX186,"")))</f>
        <v/>
      </c>
      <c r="CR187" s="66" t="str">
        <f t="shared" si="231"/>
        <v/>
      </c>
      <c r="CS187" s="63">
        <f t="shared" si="232"/>
        <v>0</v>
      </c>
      <c r="CT187" s="68" t="str">
        <f>IF(OR($E187="",$G187=""),"",IF(AND($E$3=6),'Marks Entry 6th'!AY186,IF(AND($E$3=7),'Marks Entry 7th'!AY186,"")))</f>
        <v/>
      </c>
      <c r="CU187" s="68" t="str">
        <f>IF(OR($E187="",$G187=""),"",IF(AND($E$3=6),'Marks Entry 6th'!AZ186,IF(AND($E$3=7),'Marks Entry 7th'!AZ186,"")))</f>
        <v/>
      </c>
      <c r="CV187" s="66" t="str">
        <f t="shared" si="233"/>
        <v/>
      </c>
      <c r="CW187" s="63" t="str">
        <f t="shared" si="234"/>
        <v/>
      </c>
      <c r="CX187" s="109">
        <f t="shared" si="235"/>
        <v>0</v>
      </c>
      <c r="CY187" s="109" t="str">
        <f t="shared" si="236"/>
        <v/>
      </c>
      <c r="CZ187" s="109" t="str">
        <f t="shared" si="237"/>
        <v/>
      </c>
      <c r="DA187" s="109" t="str">
        <f t="shared" si="238"/>
        <v/>
      </c>
      <c r="DB187" s="109" t="str">
        <f t="shared" si="239"/>
        <v/>
      </c>
      <c r="DC187" s="111" t="str">
        <f t="shared" si="240"/>
        <v/>
      </c>
      <c r="DD187" s="121" t="str">
        <f>IF(OR($E187="",$G187=""),"",IF(AND($E$3=6),'Marks Entry 6th'!BA186,IF(AND($E$3=7),'Marks Entry 7th'!BA186,"")))</f>
        <v/>
      </c>
      <c r="DE187" s="121" t="str">
        <f>IF(OR($E187="",$G187=""),"",IF(AND($E$3=6),'Marks Entry 6th'!BB186,IF(AND($E$3=7),'Marks Entry 7th'!BB186,"")))</f>
        <v/>
      </c>
      <c r="DF187" s="121" t="str">
        <f>IF(OR($E187="",$G187=""),"",IF(AND($E$3=6),'Marks Entry 6th'!BC186,IF(AND($E$3=7),'Marks Entry 7th'!BC186,"")))</f>
        <v/>
      </c>
      <c r="DG187" s="121" t="str">
        <f>IF(OR($E187="",$G187=""),"",IF(AND($E$3=6),'Marks Entry 6th'!BD186,IF(AND($E$3=7),'Marks Entry 7th'!BD186,"")))</f>
        <v/>
      </c>
      <c r="DH187" s="63" t="str">
        <f t="shared" si="241"/>
        <v/>
      </c>
      <c r="DI187" s="121" t="str">
        <f>IF(OR($E187="",$G187=""),"",IF(AND($E$3=6),'Marks Entry 6th'!BE186,IF(AND($E$3=7),'Marks Entry 7th'!BE186,"")))</f>
        <v/>
      </c>
      <c r="DJ187" s="121" t="str">
        <f>IF(OR($E187="",$G187=""),"",IF(AND($E$3=6),'Marks Entry 6th'!BF186,IF(AND($E$3=7),'Marks Entry 7th'!BF186,"")))</f>
        <v/>
      </c>
      <c r="DK187" s="66" t="str">
        <f t="shared" si="242"/>
        <v/>
      </c>
      <c r="DL187" s="63">
        <f t="shared" si="243"/>
        <v>0</v>
      </c>
      <c r="DM187" s="68" t="str">
        <f>IF(OR($E187="",$G187=""),"",IF(AND($E$3=6),'Marks Entry 6th'!BG186,IF(AND($E$3=7),'Marks Entry 7th'!BG186,"")))</f>
        <v/>
      </c>
      <c r="DN187" s="68" t="str">
        <f>IF(OR($E187="",$G187=""),"",IF(AND($E$3=6),'Marks Entry 6th'!BH186,IF(AND($E$3=7),'Marks Entry 7th'!BH186,"")))</f>
        <v/>
      </c>
      <c r="DO187" s="66" t="str">
        <f t="shared" si="244"/>
        <v/>
      </c>
      <c r="DP187" s="63" t="str">
        <f t="shared" si="245"/>
        <v/>
      </c>
      <c r="DQ187" s="109">
        <f t="shared" si="246"/>
        <v>0</v>
      </c>
      <c r="DR187" s="109" t="str">
        <f t="shared" si="247"/>
        <v/>
      </c>
      <c r="DS187" s="109" t="str">
        <f t="shared" si="248"/>
        <v/>
      </c>
      <c r="DT187" s="109" t="str">
        <f t="shared" si="249"/>
        <v/>
      </c>
      <c r="DU187" s="109" t="str">
        <f t="shared" si="250"/>
        <v/>
      </c>
      <c r="DV187" s="111" t="str">
        <f t="shared" si="251"/>
        <v/>
      </c>
      <c r="DW187" s="53" t="str">
        <f>IF(OR($E187="",$G187=""),"",IF(AND($E$3=6),'Marks Entry 6th'!BI186,IF(AND($E$3=7),'Marks Entry 7th'!BI186,"")))</f>
        <v/>
      </c>
      <c r="DX187" s="53" t="str">
        <f>IF(OR($E187="",$G187=""),"",IF(AND($E$3=6),'Marks Entry 6th'!BJ186,IF(AND($E$3=7),'Marks Entry 7th'!BJ186,"")))</f>
        <v/>
      </c>
      <c r="DY187" s="53" t="str">
        <f>IF(OR($E187="",$G187=""),"",IF(AND($E$3=6),'Marks Entry 6th'!BK186,IF(AND($E$3=7),'Marks Entry 7th'!BK186,"")))</f>
        <v/>
      </c>
      <c r="DZ187" s="53" t="str">
        <f>IF(OR($E187="",$G187=""),"",IF(AND($E$3=6),'Marks Entry 6th'!BL186,IF(AND($E$3=7),'Marks Entry 7th'!BL186,"")))</f>
        <v/>
      </c>
      <c r="EA187" s="53" t="str">
        <f>IF(OR($E187="",$G187=""),"",IF(AND($E$3=6),'Marks Entry 6th'!BM186,IF(AND($E$3=7),'Marks Entry 7th'!BM186,"")))</f>
        <v/>
      </c>
      <c r="EB187" s="122" t="str">
        <f t="shared" si="252"/>
        <v/>
      </c>
      <c r="EC187" s="123">
        <f t="shared" si="253"/>
        <v>0</v>
      </c>
      <c r="ED187" s="123" t="str">
        <f t="shared" si="254"/>
        <v/>
      </c>
      <c r="EE187" s="123" t="str">
        <f t="shared" si="255"/>
        <v/>
      </c>
      <c r="EF187" s="110" t="str">
        <f t="shared" si="256"/>
        <v/>
      </c>
      <c r="EG187" s="53" t="str">
        <f>IF(OR($E187="",$G187=""),"",IF(AND($E$3=6),'Marks Entry 6th'!BN186,IF(AND($E$3=7),'Marks Entry 7th'!BN186,"")))</f>
        <v/>
      </c>
      <c r="EH187" s="53" t="str">
        <f>IF(OR($E187="",$G187=""),"",IF(AND($E$3=6),'Marks Entry 6th'!BO186,IF(AND($E$3=7),'Marks Entry 7th'!BO186,"")))</f>
        <v/>
      </c>
      <c r="EI187" s="53" t="str">
        <f>IF(OR($E187="",$G187=""),"",IF(AND($E$3=6),'Marks Entry 6th'!BP186,IF(AND($E$3=7),'Marks Entry 7th'!BP186,"")))</f>
        <v/>
      </c>
      <c r="EJ187" s="53" t="str">
        <f>IF(OR($E187="",$G187=""),"",IF(AND($E$3=6),'Marks Entry 6th'!BQ186,IF(AND($E$3=7),'Marks Entry 7th'!BQ186,"")))</f>
        <v/>
      </c>
      <c r="EK187" s="53" t="str">
        <f>IF(OR($E187="",$G187=""),"",IF(AND($E$3=6),'Marks Entry 6th'!BR186,IF(AND($E$3=7),'Marks Entry 7th'!BR186,"")))</f>
        <v/>
      </c>
      <c r="EL187" s="122" t="str">
        <f t="shared" si="257"/>
        <v/>
      </c>
      <c r="EM187" s="123">
        <f t="shared" si="258"/>
        <v>0</v>
      </c>
      <c r="EN187" s="123" t="str">
        <f t="shared" si="259"/>
        <v/>
      </c>
      <c r="EO187" s="123" t="str">
        <f t="shared" si="260"/>
        <v/>
      </c>
      <c r="EP187" s="110" t="str">
        <f t="shared" si="261"/>
        <v/>
      </c>
      <c r="EQ187" s="53" t="str">
        <f>IF(OR($E187="",$G187=""),"",IF(AND($E$3=6),'Marks Entry 6th'!BS186,IF(AND($E$3=7),'Marks Entry 7th'!BS186,"")))</f>
        <v/>
      </c>
      <c r="ER187" s="53" t="str">
        <f>IF(OR($E187="",$G187=""),"",IF(AND($E$3=6),'Marks Entry 6th'!BT186,IF(AND($E$3=7),'Marks Entry 7th'!BT186,"")))</f>
        <v/>
      </c>
      <c r="ES187" s="53" t="str">
        <f>IF(OR($E187="",$G187=""),"",IF(AND($E$3=6),'Marks Entry 6th'!BU186,IF(AND($E$3=7),'Marks Entry 7th'!BU186,"")))</f>
        <v/>
      </c>
      <c r="ET187" s="53" t="str">
        <f>IF(OR($E187="",$G187=""),"",IF(AND($E$3=6),'Marks Entry 6th'!BV186,IF(AND($E$3=7),'Marks Entry 7th'!BV186,"")))</f>
        <v/>
      </c>
      <c r="EU187" s="53" t="str">
        <f>IF(OR($E187="",$G187=""),"",IF(AND($E$3=6),'Marks Entry 6th'!BW186,IF(AND($E$3=7),'Marks Entry 7th'!BW186,"")))</f>
        <v/>
      </c>
      <c r="EV187" s="122" t="str">
        <f t="shared" si="262"/>
        <v/>
      </c>
      <c r="EW187" s="123">
        <f t="shared" si="263"/>
        <v>0</v>
      </c>
      <c r="EX187" s="123" t="str">
        <f t="shared" si="264"/>
        <v/>
      </c>
      <c r="EY187" s="123" t="str">
        <f t="shared" si="265"/>
        <v/>
      </c>
      <c r="EZ187" s="110" t="str">
        <f t="shared" si="266"/>
        <v/>
      </c>
      <c r="FA187" s="373" t="str">
        <f>IF(OR($E187="",$G187=""),"",IF(AND('Marks Entry 6th'!BX186="",'Marks Entry 7th'!BX186=""),"",IF(AND($E$3=6),'Marks Entry 6th'!BX186,IF(AND($E$3=7),'Marks Entry 7th'!BX186,""))))</f>
        <v/>
      </c>
      <c r="FB187" s="373" t="str">
        <f>IF(OR($E187="",$G187=""),"",IF(AND('Marks Entry 6th'!BY186="",'Marks Entry 7th'!BY186=""),"",IF(AND($E$3=6),'Marks Entry 6th'!BY186,IF(AND($E$3=7),'Marks Entry 7th'!BY186,""))))</f>
        <v/>
      </c>
      <c r="FC187" s="374" t="str">
        <f t="shared" si="267"/>
        <v/>
      </c>
      <c r="FD187" s="110" t="str">
        <f t="shared" si="268"/>
        <v/>
      </c>
      <c r="FE187" s="373" t="str">
        <f>IF(OR($E187="",$G187=""),"",IF(AND('Marks Entry 6th'!BZ186="",'Marks Entry 7th'!BZ186=""),"",IF(AND($E$3=6),'Marks Entry 6th'!BZ186,IF(AND($E$3=7),'Marks Entry 7th'!BZ186,""))))</f>
        <v/>
      </c>
      <c r="FF187" s="373" t="str">
        <f>IF(OR($E187="",$G187=""),"",IF(AND('Marks Entry 6th'!CA186="",'Marks Entry 7th'!CA186=""),"",IF(AND($E$3=6),'Marks Entry 6th'!CA186,IF(AND($E$3=7),'Marks Entry 7th'!CA186,""))))</f>
        <v/>
      </c>
      <c r="FG187" s="374" t="str">
        <f t="shared" si="269"/>
        <v/>
      </c>
      <c r="FH187" s="110" t="str">
        <f t="shared" si="270"/>
        <v/>
      </c>
      <c r="FI187" s="79" t="str">
        <f t="shared" si="271"/>
        <v/>
      </c>
      <c r="FJ187" s="335" t="str">
        <f t="shared" si="272"/>
        <v/>
      </c>
      <c r="FK187" s="85" t="str">
        <f t="shared" si="273"/>
        <v/>
      </c>
      <c r="FL187" s="226" t="str">
        <f t="shared" si="274"/>
        <v/>
      </c>
      <c r="FM187" s="86" t="str">
        <f t="shared" si="275"/>
        <v/>
      </c>
      <c r="FN187" s="334" t="str">
        <f>IFERROR(IF(B187="NSO","NSO",IF(OR(D187="",G187="",F187=""),"",IF(AND(FJ187&gt;=36,'Master sheet'!$D$11="Hindi"),"कक्षा क्रमोन्नत",IF(AND(FJ187&gt;=36,'Master sheet'!$D$11="English"),"Promoted",IF(AND(FJ187&lt;36,'Master sheet'!$D$11="Hindi"),"पुनः परीक्षा","Re-Exam"))))),"")</f>
        <v/>
      </c>
      <c r="FO187" s="54" t="str">
        <f>IF(OR($E187="",$G187=""),"",IF(AND($E$3=6,'Marks Entry 6th'!CB186=""),"",IF(AND($E$3=7,'Marks Entry 7th'!CB186=""),"",IF(AND($E$3=6),'Marks Entry 6th'!CB186,IF(AND($E$3=7),'Marks Entry 7th'!CB186,"")))))</f>
        <v/>
      </c>
      <c r="FP187" s="54" t="str">
        <f>IF(OR($E187="",$G187=""),"",IF(AND($E$3=6,'Marks Entry 6th'!CC186=""),"",IF(AND($E$3=7,'Marks Entry 7th'!CC186=""),"",IF(AND($E$3=6),'Marks Entry 6th'!CC186,IF(AND($E$3=7),'Marks Entry 7th'!CC186,"")))))</f>
        <v/>
      </c>
      <c r="FQ187" s="55"/>
      <c r="FY187" s="57">
        <f>IF(AND($E$3=6),'Marks Entry 6th'!I186,IF(AND($E$3=7),'Marks Entry 7th'!I186,""))</f>
        <v>0</v>
      </c>
      <c r="FZ187" s="57">
        <f t="shared" si="276"/>
        <v>0</v>
      </c>
    </row>
    <row r="188" spans="1:182" ht="18.95" customHeight="1">
      <c r="A188" s="69">
        <v>181</v>
      </c>
      <c r="B188" s="69" t="str">
        <f>IF(OR(FY188=0,FY188=""),"",IF(AND($E$3=6),'Marks Entry 6th'!I187,IF(AND($E$3=7),'Marks Entry 7th'!I187,"")))</f>
        <v/>
      </c>
      <c r="C188" s="70" t="str">
        <f>IF(OR(B188=0,B188=""),"",IF(AND($E$3=6,'Marks Entry 6th'!B187=""),"",IF(AND($E$3=7,'Marks Entry 7th'!B187=""),"",IF(AND($E$3=6,'Marks Entry 6th'!B187),'Marks Entry 6th'!B187,IF(AND($E$3=7),'Marks Entry 7th'!B187,"")))))</f>
        <v/>
      </c>
      <c r="D188" s="70" t="str">
        <f>IF(OR(B188=0,B188=""),"",IF(AND($E$3=6,'Marks Entry 6th'!C187=""),"",IF(AND($E$3=7,'Marks Entry 7th'!C187=""),"",IF(AND($E$3=6),'Marks Entry 6th'!C187,IF(AND($E$3=7),'Marks Entry 7th'!C187,"")))))</f>
        <v/>
      </c>
      <c r="E188" s="307" t="str">
        <f>IF(OR(B188=0,B188=""),"",IF(AND($E$3=6,'Marks Entry 6th'!E187=""),"",IF(AND($E$3=7,'Marks Entry 7th'!E187=""),"",IF(AND($E$3=6),'Marks Entry 6th'!E187,IF(AND($E$3=7),'Marks Entry 7th'!E187,"")))))</f>
        <v/>
      </c>
      <c r="F188" s="70" t="str">
        <f>IF(OR(B188=0,B188=""),"",IF(AND($E$3=6,'Marks Entry 6th'!D187=""),"",IF(AND($E$3=7,'Marks Entry 7th'!D187=""),"",IF(AND($E$3=6),'Marks Entry 6th'!D187,IF(AND($E$3=7),'Marks Entry 7th'!D187,"")))))</f>
        <v/>
      </c>
      <c r="G188" s="306" t="str">
        <f>IF(OR(B188=0,B188=""),"",IF(AND($E$3=6,'Marks Entry 6th'!F187=""),"",IF(AND($E$3=7,'Marks Entry 7th'!F187=""),"",IF(AND($E$3=6),UPPER('Marks Entry 6th'!F187),IF(AND($E$3=7),UPPER('Marks Entry 7th'!F187),"")))))</f>
        <v/>
      </c>
      <c r="H188" s="306" t="str">
        <f>IF(OR(B188=0,B188=""),"",IF(AND($E$3=6,'Marks Entry 6th'!G187=""),"",IF(AND($E$3=7,'Marks Entry 7th'!G187=""),"",IF(AND($E$3=6),UPPER('Marks Entry 6th'!G187),IF(AND($E$3=7),UPPER('Marks Entry 7th'!G187),"")))))</f>
        <v/>
      </c>
      <c r="I188" s="306" t="str">
        <f>IF(OR(B188=0,B188=""),"",IF(AND($E$3=6,'Marks Entry 6th'!H187=""),"",IF(AND($E$3=7,'Marks Entry 7th'!H187=""),"",IF(AND($E$3=6),UPPER('Marks Entry 6th'!H187),IF(AND($E$3=7),UPPER('Marks Entry 7th'!H187),"")))))</f>
        <v/>
      </c>
      <c r="J188" s="65" t="str">
        <f>IF(OR(B188=0,B188=""),"",IF(AND($E$3=6,'Marks Entry 6th'!J187=""),"",IF(AND($E$3=7,'Marks Entry 7th'!J187=""),"",IF(AND($E$3=6),'Marks Entry 6th'!J187,IF(AND($E$3=7),'Marks Entry 7th'!J187,"")))))</f>
        <v/>
      </c>
      <c r="K188" s="65" t="str">
        <f>IF(OR(B188=0,B188=""),"",IF(AND($E$3=6,'Marks Entry 6th'!K187=""),"",IF(AND($E$3=7,'Marks Entry 7th'!K187=""),"",IF(AND($E$3=6),'Marks Entry 6th'!K187,IF(AND($E$3=7),'Marks Entry 7th'!K187,"")))))</f>
        <v/>
      </c>
      <c r="L188" s="121" t="str">
        <f>IF(OR($E188="",$G188=""),"",IF(AND($E$3=6),'Marks Entry 6th'!L187,IF(AND($E$3=7),'Marks Entry 7th'!L187,"")))</f>
        <v/>
      </c>
      <c r="M188" s="121" t="str">
        <f>IF(OR($E188="",$G188=""),"",IF(AND($E$3=6),'Marks Entry 6th'!M187,IF(AND($E$3=7),'Marks Entry 7th'!M187,"")))</f>
        <v/>
      </c>
      <c r="N188" s="121" t="str">
        <f>IF(OR($E188="",$G188=""),"",IF(AND($E$3=6),'Marks Entry 6th'!N187,IF(AND($E$3=7),'Marks Entry 7th'!N187,"")))</f>
        <v/>
      </c>
      <c r="O188" s="121" t="str">
        <f>IF(OR($E188="",$G188=""),"",IF(AND($E$3=6),'Marks Entry 6th'!O187,IF(AND($E$3=7),'Marks Entry 7th'!O187,"")))</f>
        <v/>
      </c>
      <c r="P188" s="63" t="str">
        <f t="shared" si="186"/>
        <v/>
      </c>
      <c r="Q188" s="121" t="str">
        <f>IF(OR($E188="",$G188=""),"",IF(AND($E$3=6),'Marks Entry 6th'!P187,IF(AND($E$3=7),'Marks Entry 7th'!P187,"")))</f>
        <v/>
      </c>
      <c r="R188" s="121" t="str">
        <f>IF(OR($E188="",$G188=""),"",IF(AND($E$3=6),'Marks Entry 6th'!Q187,IF(AND($E$3=7),'Marks Entry 7th'!Q187,"")))</f>
        <v/>
      </c>
      <c r="S188" s="66" t="str">
        <f t="shared" si="187"/>
        <v/>
      </c>
      <c r="T188" s="63">
        <f t="shared" si="188"/>
        <v>0</v>
      </c>
      <c r="U188" s="68" t="str">
        <f>IF(OR($E188="",$G188=""),"",IF(AND($E$3=6),'Marks Entry 6th'!R187,IF(AND($E$3=7),'Marks Entry 7th'!R187,"")))</f>
        <v/>
      </c>
      <c r="V188" s="68" t="str">
        <f>IF(OR($E188="",$G188=""),"",IF(AND($E$3=6),'Marks Entry 6th'!S187,IF(AND($E$3=7),'Marks Entry 7th'!S187,"")))</f>
        <v/>
      </c>
      <c r="W188" s="67" t="str">
        <f t="shared" si="189"/>
        <v/>
      </c>
      <c r="X188" s="63" t="str">
        <f t="shared" si="190"/>
        <v/>
      </c>
      <c r="Y188" s="109">
        <f t="shared" si="191"/>
        <v>0</v>
      </c>
      <c r="Z188" s="109" t="str">
        <f t="shared" si="192"/>
        <v/>
      </c>
      <c r="AA188" s="109" t="str">
        <f t="shared" si="193"/>
        <v/>
      </c>
      <c r="AB188" s="109" t="str">
        <f t="shared" si="194"/>
        <v/>
      </c>
      <c r="AC188" s="109" t="str">
        <f t="shared" si="195"/>
        <v/>
      </c>
      <c r="AD188" s="111" t="str">
        <f t="shared" si="196"/>
        <v/>
      </c>
      <c r="AE188" s="121" t="str">
        <f>IF(OR($E188="",$G188=""),"",IF(AND($E$3=6),'Marks Entry 6th'!T187,IF(AND($E$3=7),'Marks Entry 7th'!T187,"")))</f>
        <v/>
      </c>
      <c r="AF188" s="121" t="str">
        <f>IF(OR($E188="",$G188=""),"",IF(AND($E$3=6),'Marks Entry 6th'!U187,IF(AND($E$3=7),'Marks Entry 7th'!U187,"")))</f>
        <v/>
      </c>
      <c r="AG188" s="121" t="str">
        <f>IF(OR($E188="",$G188=""),"",IF(AND($E$3=6),'Marks Entry 6th'!V187,IF(AND($E$3=7),'Marks Entry 7th'!V187,"")))</f>
        <v/>
      </c>
      <c r="AH188" s="121" t="str">
        <f>IF(OR($E188="",$G188=""),"",IF(AND($E$3=6),'Marks Entry 6th'!W187,IF(AND($E$3=7),'Marks Entry 7th'!W187,"")))</f>
        <v/>
      </c>
      <c r="AI188" s="63" t="str">
        <f t="shared" si="197"/>
        <v/>
      </c>
      <c r="AJ188" s="121" t="str">
        <f>IF(OR($E188="",$G188=""),"",IF(AND($E$3=6),'Marks Entry 6th'!X187,IF(AND($E$3=7),'Marks Entry 7th'!X187,"")))</f>
        <v/>
      </c>
      <c r="AK188" s="121" t="str">
        <f>IF(OR($E188="",$G188=""),"",IF(AND($E$3=6),'Marks Entry 6th'!Y187,IF(AND($E$3=7),'Marks Entry 7th'!Y187,"")))</f>
        <v/>
      </c>
      <c r="AL188" s="66" t="str">
        <f t="shared" si="198"/>
        <v/>
      </c>
      <c r="AM188" s="63">
        <f t="shared" si="199"/>
        <v>0</v>
      </c>
      <c r="AN188" s="68" t="str">
        <f>IF(OR($E188="",$G188=""),"",IF(AND($E$3=6),'Marks Entry 6th'!Z187,IF(AND($E$3=7),'Marks Entry 7th'!Z187,"")))</f>
        <v/>
      </c>
      <c r="AO188" s="68" t="str">
        <f>IF(OR($E188="",$G188=""),"",IF(AND($E$3=6),'Marks Entry 6th'!AA187,IF(AND($E$3=7),'Marks Entry 7th'!AA187,"")))</f>
        <v/>
      </c>
      <c r="AP188" s="66" t="str">
        <f t="shared" si="200"/>
        <v/>
      </c>
      <c r="AQ188" s="63" t="str">
        <f t="shared" si="201"/>
        <v/>
      </c>
      <c r="AR188" s="109">
        <f t="shared" si="202"/>
        <v>0</v>
      </c>
      <c r="AS188" s="109" t="str">
        <f t="shared" si="203"/>
        <v/>
      </c>
      <c r="AT188" s="109" t="str">
        <f t="shared" si="204"/>
        <v/>
      </c>
      <c r="AU188" s="109" t="str">
        <f t="shared" si="205"/>
        <v/>
      </c>
      <c r="AV188" s="109" t="str">
        <f t="shared" si="206"/>
        <v/>
      </c>
      <c r="AW188" s="111" t="str">
        <f t="shared" si="207"/>
        <v/>
      </c>
      <c r="AX188" s="314" t="str">
        <f>IF(OR($E188="",$G188=""),"",IF(AND($E$3=6),'Marks Entry 6th'!AB187,IF(AND($E$3=7),'Marks Entry 7th'!AB187,"")))</f>
        <v/>
      </c>
      <c r="AY188" s="121" t="str">
        <f>IF(OR($E188="",$G188=""),"",IF(AND($E$3=6),'Marks Entry 6th'!AC187,IF(AND($E$3=7),'Marks Entry 7th'!AC187,"")))</f>
        <v/>
      </c>
      <c r="AZ188" s="121" t="str">
        <f>IF(OR($E188="",$G188=""),"",IF(AND($E$3=6),'Marks Entry 6th'!AD187,IF(AND($E$3=7),'Marks Entry 7th'!AD187,"")))</f>
        <v/>
      </c>
      <c r="BA188" s="121" t="str">
        <f>IF(OR($E188="",$G188=""),"",IF(AND($E$3=6),'Marks Entry 6th'!AE187,IF(AND($E$3=7),'Marks Entry 7th'!AE187,"")))</f>
        <v/>
      </c>
      <c r="BB188" s="121" t="str">
        <f>IF(OR($E188="",$G188=""),"",IF(AND($E$3=6),'Marks Entry 6th'!AF187,IF(AND($E$3=7),'Marks Entry 7th'!AF187,"")))</f>
        <v/>
      </c>
      <c r="BC188" s="63" t="str">
        <f t="shared" si="208"/>
        <v/>
      </c>
      <c r="BD188" s="121" t="str">
        <f>IF(OR($E188="",$G188=""),"",IF(AND($E$3=6),'Marks Entry 6th'!AG187,IF(AND($E$3=7),'Marks Entry 7th'!AG187,"")))</f>
        <v/>
      </c>
      <c r="BE188" s="121" t="str">
        <f>IF(OR($E188="",$G188=""),"",IF(AND($E$3=6),'Marks Entry 6th'!AH187,IF(AND($E$3=7),'Marks Entry 7th'!AH187,"")))</f>
        <v/>
      </c>
      <c r="BF188" s="66" t="str">
        <f t="shared" si="209"/>
        <v/>
      </c>
      <c r="BG188" s="63">
        <f t="shared" si="210"/>
        <v>0</v>
      </c>
      <c r="BH188" s="68" t="str">
        <f>IF(OR($E188="",$G188=""),"",IF(AND($E$3=6),'Marks Entry 6th'!AI187,IF(AND($E$3=7),'Marks Entry 7th'!AI187,"")))</f>
        <v/>
      </c>
      <c r="BI188" s="68" t="str">
        <f>IF(OR($E188="",$G188=""),"",IF(AND($E$3=6),'Marks Entry 6th'!AJ187,IF(AND($E$3=7),'Marks Entry 7th'!AJ187,"")))</f>
        <v/>
      </c>
      <c r="BJ188" s="66" t="str">
        <f t="shared" si="211"/>
        <v/>
      </c>
      <c r="BK188" s="63" t="str">
        <f t="shared" si="212"/>
        <v/>
      </c>
      <c r="BL188" s="109">
        <f t="shared" si="213"/>
        <v>0</v>
      </c>
      <c r="BM188" s="109" t="str">
        <f t="shared" si="214"/>
        <v/>
      </c>
      <c r="BN188" s="109" t="str">
        <f t="shared" si="215"/>
        <v/>
      </c>
      <c r="BO188" s="109" t="str">
        <f t="shared" si="216"/>
        <v/>
      </c>
      <c r="BP188" s="109" t="str">
        <f t="shared" si="217"/>
        <v/>
      </c>
      <c r="BQ188" s="111" t="str">
        <f t="shared" si="218"/>
        <v/>
      </c>
      <c r="BR188" s="121" t="str">
        <f>IF(OR($E188="",$G188=""),"",IF(AND($E$3=6),'Marks Entry 6th'!AK187,IF(AND($E$3=7),'Marks Entry 7th'!AK187,"")))</f>
        <v/>
      </c>
      <c r="BS188" s="121" t="str">
        <f>IF(OR($E188="",$G188=""),"",IF(AND($E$3=6),'Marks Entry 6th'!AL187,IF(AND($E$3=7),'Marks Entry 7th'!AL187,"")))</f>
        <v/>
      </c>
      <c r="BT188" s="121" t="str">
        <f>IF(OR($E188="",$G188=""),"",IF(AND($E$3=6),'Marks Entry 6th'!AM187,IF(AND($E$3=7),'Marks Entry 7th'!AM187,"")))</f>
        <v/>
      </c>
      <c r="BU188" s="121" t="str">
        <f>IF(OR($E188="",$G188=""),"",IF(AND($E$3=6),'Marks Entry 6th'!AN187,IF(AND($E$3=7),'Marks Entry 7th'!AN187,"")))</f>
        <v/>
      </c>
      <c r="BV188" s="63" t="str">
        <f t="shared" si="219"/>
        <v/>
      </c>
      <c r="BW188" s="121" t="str">
        <f>IF(OR($E188="",$G188=""),"",IF(AND($E$3=6),'Marks Entry 6th'!AO187,IF(AND($E$3=7),'Marks Entry 7th'!AO187,"")))</f>
        <v/>
      </c>
      <c r="BX188" s="121" t="str">
        <f>IF(OR($E188="",$G188=""),"",IF(AND($E$3=6),'Marks Entry 6th'!AP187,IF(AND($E$3=7),'Marks Entry 7th'!AP187,"")))</f>
        <v/>
      </c>
      <c r="BY188" s="66" t="str">
        <f t="shared" si="220"/>
        <v/>
      </c>
      <c r="BZ188" s="63">
        <f t="shared" si="221"/>
        <v>0</v>
      </c>
      <c r="CA188" s="68" t="str">
        <f>IF(OR($E188="",$G188=""),"",IF(AND($E$3=6),'Marks Entry 6th'!AQ187,IF(AND($E$3=7),'Marks Entry 7th'!AQ187,"")))</f>
        <v/>
      </c>
      <c r="CB188" s="68" t="str">
        <f>IF(OR($E188="",$G188=""),"",IF(AND($E$3=6),'Marks Entry 6th'!AR187,IF(AND($E$3=7),'Marks Entry 7th'!AR187,"")))</f>
        <v/>
      </c>
      <c r="CC188" s="66" t="str">
        <f t="shared" si="222"/>
        <v/>
      </c>
      <c r="CD188" s="63" t="str">
        <f t="shared" si="223"/>
        <v/>
      </c>
      <c r="CE188" s="109">
        <f t="shared" si="224"/>
        <v>0</v>
      </c>
      <c r="CF188" s="109" t="str">
        <f t="shared" si="225"/>
        <v/>
      </c>
      <c r="CG188" s="109" t="str">
        <f t="shared" si="226"/>
        <v/>
      </c>
      <c r="CH188" s="109" t="str">
        <f t="shared" si="227"/>
        <v/>
      </c>
      <c r="CI188" s="109" t="str">
        <f t="shared" si="228"/>
        <v/>
      </c>
      <c r="CJ188" s="111" t="str">
        <f t="shared" si="229"/>
        <v/>
      </c>
      <c r="CK188" s="121" t="str">
        <f>IF(OR($E188="",$G188=""),"",IF(AND($E$3=6),'Marks Entry 6th'!AS187,IF(AND($E$3=7),'Marks Entry 7th'!AS187,"")))</f>
        <v/>
      </c>
      <c r="CL188" s="121" t="str">
        <f>IF(OR($E188="",$G188=""),"",IF(AND($E$3=6),'Marks Entry 6th'!AT187,IF(AND($E$3=7),'Marks Entry 7th'!AT187,"")))</f>
        <v/>
      </c>
      <c r="CM188" s="121" t="str">
        <f>IF(OR($E188="",$G188=""),"",IF(AND($E$3=6),'Marks Entry 6th'!AU187,IF(AND($E$3=7),'Marks Entry 7th'!AU187,"")))</f>
        <v/>
      </c>
      <c r="CN188" s="121" t="str">
        <f>IF(OR($E188="",$G188=""),"",IF(AND($E$3=6),'Marks Entry 6th'!AV187,IF(AND($E$3=7),'Marks Entry 7th'!AV187,"")))</f>
        <v/>
      </c>
      <c r="CO188" s="63" t="str">
        <f t="shared" si="230"/>
        <v/>
      </c>
      <c r="CP188" s="121" t="str">
        <f>IF(OR($E188="",$G188=""),"",IF(AND($E$3=6),'Marks Entry 6th'!AW187,IF(AND($E$3=7),'Marks Entry 7th'!AW187,"")))</f>
        <v/>
      </c>
      <c r="CQ188" s="121" t="str">
        <f>IF(OR($E188="",$G188=""),"",IF(AND($E$3=6),'Marks Entry 6th'!AX187,IF(AND($E$3=7),'Marks Entry 7th'!AX187,"")))</f>
        <v/>
      </c>
      <c r="CR188" s="66" t="str">
        <f t="shared" si="231"/>
        <v/>
      </c>
      <c r="CS188" s="63">
        <f t="shared" si="232"/>
        <v>0</v>
      </c>
      <c r="CT188" s="68" t="str">
        <f>IF(OR($E188="",$G188=""),"",IF(AND($E$3=6),'Marks Entry 6th'!AY187,IF(AND($E$3=7),'Marks Entry 7th'!AY187,"")))</f>
        <v/>
      </c>
      <c r="CU188" s="68" t="str">
        <f>IF(OR($E188="",$G188=""),"",IF(AND($E$3=6),'Marks Entry 6th'!AZ187,IF(AND($E$3=7),'Marks Entry 7th'!AZ187,"")))</f>
        <v/>
      </c>
      <c r="CV188" s="66" t="str">
        <f t="shared" si="233"/>
        <v/>
      </c>
      <c r="CW188" s="63" t="str">
        <f t="shared" si="234"/>
        <v/>
      </c>
      <c r="CX188" s="109">
        <f t="shared" si="235"/>
        <v>0</v>
      </c>
      <c r="CY188" s="109" t="str">
        <f t="shared" si="236"/>
        <v/>
      </c>
      <c r="CZ188" s="109" t="str">
        <f t="shared" si="237"/>
        <v/>
      </c>
      <c r="DA188" s="109" t="str">
        <f t="shared" si="238"/>
        <v/>
      </c>
      <c r="DB188" s="109" t="str">
        <f t="shared" si="239"/>
        <v/>
      </c>
      <c r="DC188" s="111" t="str">
        <f t="shared" si="240"/>
        <v/>
      </c>
      <c r="DD188" s="121" t="str">
        <f>IF(OR($E188="",$G188=""),"",IF(AND($E$3=6),'Marks Entry 6th'!BA187,IF(AND($E$3=7),'Marks Entry 7th'!BA187,"")))</f>
        <v/>
      </c>
      <c r="DE188" s="121" t="str">
        <f>IF(OR($E188="",$G188=""),"",IF(AND($E$3=6),'Marks Entry 6th'!BB187,IF(AND($E$3=7),'Marks Entry 7th'!BB187,"")))</f>
        <v/>
      </c>
      <c r="DF188" s="121" t="str">
        <f>IF(OR($E188="",$G188=""),"",IF(AND($E$3=6),'Marks Entry 6th'!BC187,IF(AND($E$3=7),'Marks Entry 7th'!BC187,"")))</f>
        <v/>
      </c>
      <c r="DG188" s="121" t="str">
        <f>IF(OR($E188="",$G188=""),"",IF(AND($E$3=6),'Marks Entry 6th'!BD187,IF(AND($E$3=7),'Marks Entry 7th'!BD187,"")))</f>
        <v/>
      </c>
      <c r="DH188" s="63" t="str">
        <f t="shared" si="241"/>
        <v/>
      </c>
      <c r="DI188" s="121" t="str">
        <f>IF(OR($E188="",$G188=""),"",IF(AND($E$3=6),'Marks Entry 6th'!BE187,IF(AND($E$3=7),'Marks Entry 7th'!BE187,"")))</f>
        <v/>
      </c>
      <c r="DJ188" s="121" t="str">
        <f>IF(OR($E188="",$G188=""),"",IF(AND($E$3=6),'Marks Entry 6th'!BF187,IF(AND($E$3=7),'Marks Entry 7th'!BF187,"")))</f>
        <v/>
      </c>
      <c r="DK188" s="66" t="str">
        <f t="shared" si="242"/>
        <v/>
      </c>
      <c r="DL188" s="63">
        <f t="shared" si="243"/>
        <v>0</v>
      </c>
      <c r="DM188" s="68" t="str">
        <f>IF(OR($E188="",$G188=""),"",IF(AND($E$3=6),'Marks Entry 6th'!BG187,IF(AND($E$3=7),'Marks Entry 7th'!BG187,"")))</f>
        <v/>
      </c>
      <c r="DN188" s="68" t="str">
        <f>IF(OR($E188="",$G188=""),"",IF(AND($E$3=6),'Marks Entry 6th'!BH187,IF(AND($E$3=7),'Marks Entry 7th'!BH187,"")))</f>
        <v/>
      </c>
      <c r="DO188" s="66" t="str">
        <f t="shared" si="244"/>
        <v/>
      </c>
      <c r="DP188" s="63" t="str">
        <f t="shared" si="245"/>
        <v/>
      </c>
      <c r="DQ188" s="109">
        <f t="shared" si="246"/>
        <v>0</v>
      </c>
      <c r="DR188" s="109" t="str">
        <f t="shared" si="247"/>
        <v/>
      </c>
      <c r="DS188" s="109" t="str">
        <f t="shared" si="248"/>
        <v/>
      </c>
      <c r="DT188" s="109" t="str">
        <f t="shared" si="249"/>
        <v/>
      </c>
      <c r="DU188" s="109" t="str">
        <f t="shared" si="250"/>
        <v/>
      </c>
      <c r="DV188" s="111" t="str">
        <f t="shared" si="251"/>
        <v/>
      </c>
      <c r="DW188" s="53" t="str">
        <f>IF(OR($E188="",$G188=""),"",IF(AND($E$3=6),'Marks Entry 6th'!BI187,IF(AND($E$3=7),'Marks Entry 7th'!BI187,"")))</f>
        <v/>
      </c>
      <c r="DX188" s="53" t="str">
        <f>IF(OR($E188="",$G188=""),"",IF(AND($E$3=6),'Marks Entry 6th'!BJ187,IF(AND($E$3=7),'Marks Entry 7th'!BJ187,"")))</f>
        <v/>
      </c>
      <c r="DY188" s="53" t="str">
        <f>IF(OR($E188="",$G188=""),"",IF(AND($E$3=6),'Marks Entry 6th'!BK187,IF(AND($E$3=7),'Marks Entry 7th'!BK187,"")))</f>
        <v/>
      </c>
      <c r="DZ188" s="53" t="str">
        <f>IF(OR($E188="",$G188=""),"",IF(AND($E$3=6),'Marks Entry 6th'!BL187,IF(AND($E$3=7),'Marks Entry 7th'!BL187,"")))</f>
        <v/>
      </c>
      <c r="EA188" s="53" t="str">
        <f>IF(OR($E188="",$G188=""),"",IF(AND($E$3=6),'Marks Entry 6th'!BM187,IF(AND($E$3=7),'Marks Entry 7th'!BM187,"")))</f>
        <v/>
      </c>
      <c r="EB188" s="122" t="str">
        <f t="shared" si="252"/>
        <v/>
      </c>
      <c r="EC188" s="123">
        <f t="shared" si="253"/>
        <v>0</v>
      </c>
      <c r="ED188" s="123" t="str">
        <f t="shared" si="254"/>
        <v/>
      </c>
      <c r="EE188" s="123" t="str">
        <f t="shared" si="255"/>
        <v/>
      </c>
      <c r="EF188" s="110" t="str">
        <f t="shared" si="256"/>
        <v/>
      </c>
      <c r="EG188" s="53" t="str">
        <f>IF(OR($E188="",$G188=""),"",IF(AND($E$3=6),'Marks Entry 6th'!BN187,IF(AND($E$3=7),'Marks Entry 7th'!BN187,"")))</f>
        <v/>
      </c>
      <c r="EH188" s="53" t="str">
        <f>IF(OR($E188="",$G188=""),"",IF(AND($E$3=6),'Marks Entry 6th'!BO187,IF(AND($E$3=7),'Marks Entry 7th'!BO187,"")))</f>
        <v/>
      </c>
      <c r="EI188" s="53" t="str">
        <f>IF(OR($E188="",$G188=""),"",IF(AND($E$3=6),'Marks Entry 6th'!BP187,IF(AND($E$3=7),'Marks Entry 7th'!BP187,"")))</f>
        <v/>
      </c>
      <c r="EJ188" s="53" t="str">
        <f>IF(OR($E188="",$G188=""),"",IF(AND($E$3=6),'Marks Entry 6th'!BQ187,IF(AND($E$3=7),'Marks Entry 7th'!BQ187,"")))</f>
        <v/>
      </c>
      <c r="EK188" s="53" t="str">
        <f>IF(OR($E188="",$G188=""),"",IF(AND($E$3=6),'Marks Entry 6th'!BR187,IF(AND($E$3=7),'Marks Entry 7th'!BR187,"")))</f>
        <v/>
      </c>
      <c r="EL188" s="122" t="str">
        <f t="shared" si="257"/>
        <v/>
      </c>
      <c r="EM188" s="123">
        <f t="shared" si="258"/>
        <v>0</v>
      </c>
      <c r="EN188" s="123" t="str">
        <f t="shared" si="259"/>
        <v/>
      </c>
      <c r="EO188" s="123" t="str">
        <f t="shared" si="260"/>
        <v/>
      </c>
      <c r="EP188" s="110" t="str">
        <f t="shared" si="261"/>
        <v/>
      </c>
      <c r="EQ188" s="53" t="str">
        <f>IF(OR($E188="",$G188=""),"",IF(AND($E$3=6),'Marks Entry 6th'!BS187,IF(AND($E$3=7),'Marks Entry 7th'!BS187,"")))</f>
        <v/>
      </c>
      <c r="ER188" s="53" t="str">
        <f>IF(OR($E188="",$G188=""),"",IF(AND($E$3=6),'Marks Entry 6th'!BT187,IF(AND($E$3=7),'Marks Entry 7th'!BT187,"")))</f>
        <v/>
      </c>
      <c r="ES188" s="53" t="str">
        <f>IF(OR($E188="",$G188=""),"",IF(AND($E$3=6),'Marks Entry 6th'!BU187,IF(AND($E$3=7),'Marks Entry 7th'!BU187,"")))</f>
        <v/>
      </c>
      <c r="ET188" s="53" t="str">
        <f>IF(OR($E188="",$G188=""),"",IF(AND($E$3=6),'Marks Entry 6th'!BV187,IF(AND($E$3=7),'Marks Entry 7th'!BV187,"")))</f>
        <v/>
      </c>
      <c r="EU188" s="53" t="str">
        <f>IF(OR($E188="",$G188=""),"",IF(AND($E$3=6),'Marks Entry 6th'!BW187,IF(AND($E$3=7),'Marks Entry 7th'!BW187,"")))</f>
        <v/>
      </c>
      <c r="EV188" s="122" t="str">
        <f t="shared" si="262"/>
        <v/>
      </c>
      <c r="EW188" s="123">
        <f t="shared" si="263"/>
        <v>0</v>
      </c>
      <c r="EX188" s="123" t="str">
        <f t="shared" si="264"/>
        <v/>
      </c>
      <c r="EY188" s="123" t="str">
        <f t="shared" si="265"/>
        <v/>
      </c>
      <c r="EZ188" s="110" t="str">
        <f t="shared" si="266"/>
        <v/>
      </c>
      <c r="FA188" s="373" t="str">
        <f>IF(OR($E188="",$G188=""),"",IF(AND('Marks Entry 6th'!BX187="",'Marks Entry 7th'!BX187=""),"",IF(AND($E$3=6),'Marks Entry 6th'!BX187,IF(AND($E$3=7),'Marks Entry 7th'!BX187,""))))</f>
        <v/>
      </c>
      <c r="FB188" s="373" t="str">
        <f>IF(OR($E188="",$G188=""),"",IF(AND('Marks Entry 6th'!BY187="",'Marks Entry 7th'!BY187=""),"",IF(AND($E$3=6),'Marks Entry 6th'!BY187,IF(AND($E$3=7),'Marks Entry 7th'!BY187,""))))</f>
        <v/>
      </c>
      <c r="FC188" s="374" t="str">
        <f t="shared" si="267"/>
        <v/>
      </c>
      <c r="FD188" s="110" t="str">
        <f t="shared" si="268"/>
        <v/>
      </c>
      <c r="FE188" s="373" t="str">
        <f>IF(OR($E188="",$G188=""),"",IF(AND('Marks Entry 6th'!BZ187="",'Marks Entry 7th'!BZ187=""),"",IF(AND($E$3=6),'Marks Entry 6th'!BZ187,IF(AND($E$3=7),'Marks Entry 7th'!BZ187,""))))</f>
        <v/>
      </c>
      <c r="FF188" s="373" t="str">
        <f>IF(OR($E188="",$G188=""),"",IF(AND('Marks Entry 6th'!CA187="",'Marks Entry 7th'!CA187=""),"",IF(AND($E$3=6),'Marks Entry 6th'!CA187,IF(AND($E$3=7),'Marks Entry 7th'!CA187,""))))</f>
        <v/>
      </c>
      <c r="FG188" s="374" t="str">
        <f t="shared" si="269"/>
        <v/>
      </c>
      <c r="FH188" s="110" t="str">
        <f t="shared" si="270"/>
        <v/>
      </c>
      <c r="FI188" s="79" t="str">
        <f t="shared" si="271"/>
        <v/>
      </c>
      <c r="FJ188" s="335" t="str">
        <f t="shared" si="272"/>
        <v/>
      </c>
      <c r="FK188" s="85" t="str">
        <f t="shared" si="273"/>
        <v/>
      </c>
      <c r="FL188" s="226" t="str">
        <f t="shared" si="274"/>
        <v/>
      </c>
      <c r="FM188" s="86" t="str">
        <f t="shared" si="275"/>
        <v/>
      </c>
      <c r="FN188" s="334" t="str">
        <f>IFERROR(IF(B188="NSO","NSO",IF(OR(D188="",G188="",F188=""),"",IF(AND(FJ188&gt;=36,'Master sheet'!$D$11="Hindi"),"कक्षा क्रमोन्नत",IF(AND(FJ188&gt;=36,'Master sheet'!$D$11="English"),"Promoted",IF(AND(FJ188&lt;36,'Master sheet'!$D$11="Hindi"),"पुनः परीक्षा","Re-Exam"))))),"")</f>
        <v/>
      </c>
      <c r="FO188" s="54" t="str">
        <f>IF(OR($E188="",$G188=""),"",IF(AND($E$3=6,'Marks Entry 6th'!CB187=""),"",IF(AND($E$3=7,'Marks Entry 7th'!CB187=""),"",IF(AND($E$3=6),'Marks Entry 6th'!CB187,IF(AND($E$3=7),'Marks Entry 7th'!CB187,"")))))</f>
        <v/>
      </c>
      <c r="FP188" s="54" t="str">
        <f>IF(OR($E188="",$G188=""),"",IF(AND($E$3=6,'Marks Entry 6th'!CC187=""),"",IF(AND($E$3=7,'Marks Entry 7th'!CC187=""),"",IF(AND($E$3=6),'Marks Entry 6th'!CC187,IF(AND($E$3=7),'Marks Entry 7th'!CC187,"")))))</f>
        <v/>
      </c>
      <c r="FQ188" s="55"/>
      <c r="FY188" s="57">
        <f>IF(AND($E$3=6),'Marks Entry 6th'!I187,IF(AND($E$3=7),'Marks Entry 7th'!I187,""))</f>
        <v>0</v>
      </c>
      <c r="FZ188" s="57">
        <f t="shared" si="276"/>
        <v>0</v>
      </c>
    </row>
    <row r="189" spans="1:182" ht="18.95" customHeight="1">
      <c r="A189" s="69">
        <v>182</v>
      </c>
      <c r="B189" s="69" t="str">
        <f>IF(OR(FY189=0,FY189=""),"",IF(AND($E$3=6),'Marks Entry 6th'!I188,IF(AND($E$3=7),'Marks Entry 7th'!I188,"")))</f>
        <v/>
      </c>
      <c r="C189" s="70" t="str">
        <f>IF(OR(B189=0,B189=""),"",IF(AND($E$3=6,'Marks Entry 6th'!B188=""),"",IF(AND($E$3=7,'Marks Entry 7th'!B188=""),"",IF(AND($E$3=6,'Marks Entry 6th'!B188),'Marks Entry 6th'!B188,IF(AND($E$3=7),'Marks Entry 7th'!B188,"")))))</f>
        <v/>
      </c>
      <c r="D189" s="70" t="str">
        <f>IF(OR(B189=0,B189=""),"",IF(AND($E$3=6,'Marks Entry 6th'!C188=""),"",IF(AND($E$3=7,'Marks Entry 7th'!C188=""),"",IF(AND($E$3=6),'Marks Entry 6th'!C188,IF(AND($E$3=7),'Marks Entry 7th'!C188,"")))))</f>
        <v/>
      </c>
      <c r="E189" s="307" t="str">
        <f>IF(OR(B189=0,B189=""),"",IF(AND($E$3=6,'Marks Entry 6th'!E188=""),"",IF(AND($E$3=7,'Marks Entry 7th'!E188=""),"",IF(AND($E$3=6),'Marks Entry 6th'!E188,IF(AND($E$3=7),'Marks Entry 7th'!E188,"")))))</f>
        <v/>
      </c>
      <c r="F189" s="70" t="str">
        <f>IF(OR(B189=0,B189=""),"",IF(AND($E$3=6,'Marks Entry 6th'!D188=""),"",IF(AND($E$3=7,'Marks Entry 7th'!D188=""),"",IF(AND($E$3=6),'Marks Entry 6th'!D188,IF(AND($E$3=7),'Marks Entry 7th'!D188,"")))))</f>
        <v/>
      </c>
      <c r="G189" s="306" t="str">
        <f>IF(OR(B189=0,B189=""),"",IF(AND($E$3=6,'Marks Entry 6th'!F188=""),"",IF(AND($E$3=7,'Marks Entry 7th'!F188=""),"",IF(AND($E$3=6),UPPER('Marks Entry 6th'!F188),IF(AND($E$3=7),UPPER('Marks Entry 7th'!F188),"")))))</f>
        <v/>
      </c>
      <c r="H189" s="306" t="str">
        <f>IF(OR(B189=0,B189=""),"",IF(AND($E$3=6,'Marks Entry 6th'!G188=""),"",IF(AND($E$3=7,'Marks Entry 7th'!G188=""),"",IF(AND($E$3=6),UPPER('Marks Entry 6th'!G188),IF(AND($E$3=7),UPPER('Marks Entry 7th'!G188),"")))))</f>
        <v/>
      </c>
      <c r="I189" s="306" t="str">
        <f>IF(OR(B189=0,B189=""),"",IF(AND($E$3=6,'Marks Entry 6th'!H188=""),"",IF(AND($E$3=7,'Marks Entry 7th'!H188=""),"",IF(AND($E$3=6),UPPER('Marks Entry 6th'!H188),IF(AND($E$3=7),UPPER('Marks Entry 7th'!H188),"")))))</f>
        <v/>
      </c>
      <c r="J189" s="65" t="str">
        <f>IF(OR(B189=0,B189=""),"",IF(AND($E$3=6,'Marks Entry 6th'!J188=""),"",IF(AND($E$3=7,'Marks Entry 7th'!J188=""),"",IF(AND($E$3=6),'Marks Entry 6th'!J188,IF(AND($E$3=7),'Marks Entry 7th'!J188,"")))))</f>
        <v/>
      </c>
      <c r="K189" s="65" t="str">
        <f>IF(OR(B189=0,B189=""),"",IF(AND($E$3=6,'Marks Entry 6th'!K188=""),"",IF(AND($E$3=7,'Marks Entry 7th'!K188=""),"",IF(AND($E$3=6),'Marks Entry 6th'!K188,IF(AND($E$3=7),'Marks Entry 7th'!K188,"")))))</f>
        <v/>
      </c>
      <c r="L189" s="121" t="str">
        <f>IF(OR($E189="",$G189=""),"",IF(AND($E$3=6),'Marks Entry 6th'!L188,IF(AND($E$3=7),'Marks Entry 7th'!L188,"")))</f>
        <v/>
      </c>
      <c r="M189" s="121" t="str">
        <f>IF(OR($E189="",$G189=""),"",IF(AND($E$3=6),'Marks Entry 6th'!M188,IF(AND($E$3=7),'Marks Entry 7th'!M188,"")))</f>
        <v/>
      </c>
      <c r="N189" s="121" t="str">
        <f>IF(OR($E189="",$G189=""),"",IF(AND($E$3=6),'Marks Entry 6th'!N188,IF(AND($E$3=7),'Marks Entry 7th'!N188,"")))</f>
        <v/>
      </c>
      <c r="O189" s="121" t="str">
        <f>IF(OR($E189="",$G189=""),"",IF(AND($E$3=6),'Marks Entry 6th'!O188,IF(AND($E$3=7),'Marks Entry 7th'!O188,"")))</f>
        <v/>
      </c>
      <c r="P189" s="63" t="str">
        <f t="shared" si="186"/>
        <v/>
      </c>
      <c r="Q189" s="121" t="str">
        <f>IF(OR($E189="",$G189=""),"",IF(AND($E$3=6),'Marks Entry 6th'!P188,IF(AND($E$3=7),'Marks Entry 7th'!P188,"")))</f>
        <v/>
      </c>
      <c r="R189" s="121" t="str">
        <f>IF(OR($E189="",$G189=""),"",IF(AND($E$3=6),'Marks Entry 6th'!Q188,IF(AND($E$3=7),'Marks Entry 7th'!Q188,"")))</f>
        <v/>
      </c>
      <c r="S189" s="66" t="str">
        <f t="shared" si="187"/>
        <v/>
      </c>
      <c r="T189" s="63">
        <f t="shared" si="188"/>
        <v>0</v>
      </c>
      <c r="U189" s="68" t="str">
        <f>IF(OR($E189="",$G189=""),"",IF(AND($E$3=6),'Marks Entry 6th'!R188,IF(AND($E$3=7),'Marks Entry 7th'!R188,"")))</f>
        <v/>
      </c>
      <c r="V189" s="68" t="str">
        <f>IF(OR($E189="",$G189=""),"",IF(AND($E$3=6),'Marks Entry 6th'!S188,IF(AND($E$3=7),'Marks Entry 7th'!S188,"")))</f>
        <v/>
      </c>
      <c r="W189" s="67" t="str">
        <f t="shared" si="189"/>
        <v/>
      </c>
      <c r="X189" s="63" t="str">
        <f t="shared" si="190"/>
        <v/>
      </c>
      <c r="Y189" s="109">
        <f t="shared" si="191"/>
        <v>0</v>
      </c>
      <c r="Z189" s="109" t="str">
        <f t="shared" si="192"/>
        <v/>
      </c>
      <c r="AA189" s="109" t="str">
        <f t="shared" si="193"/>
        <v/>
      </c>
      <c r="AB189" s="109" t="str">
        <f t="shared" si="194"/>
        <v/>
      </c>
      <c r="AC189" s="109" t="str">
        <f t="shared" si="195"/>
        <v/>
      </c>
      <c r="AD189" s="111" t="str">
        <f t="shared" si="196"/>
        <v/>
      </c>
      <c r="AE189" s="121" t="str">
        <f>IF(OR($E189="",$G189=""),"",IF(AND($E$3=6),'Marks Entry 6th'!T188,IF(AND($E$3=7),'Marks Entry 7th'!T188,"")))</f>
        <v/>
      </c>
      <c r="AF189" s="121" t="str">
        <f>IF(OR($E189="",$G189=""),"",IF(AND($E$3=6),'Marks Entry 6th'!U188,IF(AND($E$3=7),'Marks Entry 7th'!U188,"")))</f>
        <v/>
      </c>
      <c r="AG189" s="121" t="str">
        <f>IF(OR($E189="",$G189=""),"",IF(AND($E$3=6),'Marks Entry 6th'!V188,IF(AND($E$3=7),'Marks Entry 7th'!V188,"")))</f>
        <v/>
      </c>
      <c r="AH189" s="121" t="str">
        <f>IF(OR($E189="",$G189=""),"",IF(AND($E$3=6),'Marks Entry 6th'!W188,IF(AND($E$3=7),'Marks Entry 7th'!W188,"")))</f>
        <v/>
      </c>
      <c r="AI189" s="63" t="str">
        <f t="shared" si="197"/>
        <v/>
      </c>
      <c r="AJ189" s="121" t="str">
        <f>IF(OR($E189="",$G189=""),"",IF(AND($E$3=6),'Marks Entry 6th'!X188,IF(AND($E$3=7),'Marks Entry 7th'!X188,"")))</f>
        <v/>
      </c>
      <c r="AK189" s="121" t="str">
        <f>IF(OR($E189="",$G189=""),"",IF(AND($E$3=6),'Marks Entry 6th'!Y188,IF(AND($E$3=7),'Marks Entry 7th'!Y188,"")))</f>
        <v/>
      </c>
      <c r="AL189" s="66" t="str">
        <f t="shared" si="198"/>
        <v/>
      </c>
      <c r="AM189" s="63">
        <f t="shared" si="199"/>
        <v>0</v>
      </c>
      <c r="AN189" s="68" t="str">
        <f>IF(OR($E189="",$G189=""),"",IF(AND($E$3=6),'Marks Entry 6th'!Z188,IF(AND($E$3=7),'Marks Entry 7th'!Z188,"")))</f>
        <v/>
      </c>
      <c r="AO189" s="68" t="str">
        <f>IF(OR($E189="",$G189=""),"",IF(AND($E$3=6),'Marks Entry 6th'!AA188,IF(AND($E$3=7),'Marks Entry 7th'!AA188,"")))</f>
        <v/>
      </c>
      <c r="AP189" s="66" t="str">
        <f t="shared" si="200"/>
        <v/>
      </c>
      <c r="AQ189" s="63" t="str">
        <f t="shared" si="201"/>
        <v/>
      </c>
      <c r="AR189" s="109">
        <f t="shared" si="202"/>
        <v>0</v>
      </c>
      <c r="AS189" s="109" t="str">
        <f t="shared" si="203"/>
        <v/>
      </c>
      <c r="AT189" s="109" t="str">
        <f t="shared" si="204"/>
        <v/>
      </c>
      <c r="AU189" s="109" t="str">
        <f t="shared" si="205"/>
        <v/>
      </c>
      <c r="AV189" s="109" t="str">
        <f t="shared" si="206"/>
        <v/>
      </c>
      <c r="AW189" s="111" t="str">
        <f t="shared" si="207"/>
        <v/>
      </c>
      <c r="AX189" s="314" t="str">
        <f>IF(OR($E189="",$G189=""),"",IF(AND($E$3=6),'Marks Entry 6th'!AB188,IF(AND($E$3=7),'Marks Entry 7th'!AB188,"")))</f>
        <v/>
      </c>
      <c r="AY189" s="121" t="str">
        <f>IF(OR($E189="",$G189=""),"",IF(AND($E$3=6),'Marks Entry 6th'!AC188,IF(AND($E$3=7),'Marks Entry 7th'!AC188,"")))</f>
        <v/>
      </c>
      <c r="AZ189" s="121" t="str">
        <f>IF(OR($E189="",$G189=""),"",IF(AND($E$3=6),'Marks Entry 6th'!AD188,IF(AND($E$3=7),'Marks Entry 7th'!AD188,"")))</f>
        <v/>
      </c>
      <c r="BA189" s="121" t="str">
        <f>IF(OR($E189="",$G189=""),"",IF(AND($E$3=6),'Marks Entry 6th'!AE188,IF(AND($E$3=7),'Marks Entry 7th'!AE188,"")))</f>
        <v/>
      </c>
      <c r="BB189" s="121" t="str">
        <f>IF(OR($E189="",$G189=""),"",IF(AND($E$3=6),'Marks Entry 6th'!AF188,IF(AND($E$3=7),'Marks Entry 7th'!AF188,"")))</f>
        <v/>
      </c>
      <c r="BC189" s="63" t="str">
        <f t="shared" si="208"/>
        <v/>
      </c>
      <c r="BD189" s="121" t="str">
        <f>IF(OR($E189="",$G189=""),"",IF(AND($E$3=6),'Marks Entry 6th'!AG188,IF(AND($E$3=7),'Marks Entry 7th'!AG188,"")))</f>
        <v/>
      </c>
      <c r="BE189" s="121" t="str">
        <f>IF(OR($E189="",$G189=""),"",IF(AND($E$3=6),'Marks Entry 6th'!AH188,IF(AND($E$3=7),'Marks Entry 7th'!AH188,"")))</f>
        <v/>
      </c>
      <c r="BF189" s="66" t="str">
        <f t="shared" si="209"/>
        <v/>
      </c>
      <c r="BG189" s="63">
        <f t="shared" si="210"/>
        <v>0</v>
      </c>
      <c r="BH189" s="68" t="str">
        <f>IF(OR($E189="",$G189=""),"",IF(AND($E$3=6),'Marks Entry 6th'!AI188,IF(AND($E$3=7),'Marks Entry 7th'!AI188,"")))</f>
        <v/>
      </c>
      <c r="BI189" s="68" t="str">
        <f>IF(OR($E189="",$G189=""),"",IF(AND($E$3=6),'Marks Entry 6th'!AJ188,IF(AND($E$3=7),'Marks Entry 7th'!AJ188,"")))</f>
        <v/>
      </c>
      <c r="BJ189" s="66" t="str">
        <f t="shared" si="211"/>
        <v/>
      </c>
      <c r="BK189" s="63" t="str">
        <f t="shared" si="212"/>
        <v/>
      </c>
      <c r="BL189" s="109">
        <f t="shared" si="213"/>
        <v>0</v>
      </c>
      <c r="BM189" s="109" t="str">
        <f t="shared" si="214"/>
        <v/>
      </c>
      <c r="BN189" s="109" t="str">
        <f t="shared" si="215"/>
        <v/>
      </c>
      <c r="BO189" s="109" t="str">
        <f t="shared" si="216"/>
        <v/>
      </c>
      <c r="BP189" s="109" t="str">
        <f t="shared" si="217"/>
        <v/>
      </c>
      <c r="BQ189" s="111" t="str">
        <f t="shared" si="218"/>
        <v/>
      </c>
      <c r="BR189" s="121" t="str">
        <f>IF(OR($E189="",$G189=""),"",IF(AND($E$3=6),'Marks Entry 6th'!AK188,IF(AND($E$3=7),'Marks Entry 7th'!AK188,"")))</f>
        <v/>
      </c>
      <c r="BS189" s="121" t="str">
        <f>IF(OR($E189="",$G189=""),"",IF(AND($E$3=6),'Marks Entry 6th'!AL188,IF(AND($E$3=7),'Marks Entry 7th'!AL188,"")))</f>
        <v/>
      </c>
      <c r="BT189" s="121" t="str">
        <f>IF(OR($E189="",$G189=""),"",IF(AND($E$3=6),'Marks Entry 6th'!AM188,IF(AND($E$3=7),'Marks Entry 7th'!AM188,"")))</f>
        <v/>
      </c>
      <c r="BU189" s="121" t="str">
        <f>IF(OR($E189="",$G189=""),"",IF(AND($E$3=6),'Marks Entry 6th'!AN188,IF(AND($E$3=7),'Marks Entry 7th'!AN188,"")))</f>
        <v/>
      </c>
      <c r="BV189" s="63" t="str">
        <f t="shared" si="219"/>
        <v/>
      </c>
      <c r="BW189" s="121" t="str">
        <f>IF(OR($E189="",$G189=""),"",IF(AND($E$3=6),'Marks Entry 6th'!AO188,IF(AND($E$3=7),'Marks Entry 7th'!AO188,"")))</f>
        <v/>
      </c>
      <c r="BX189" s="121" t="str">
        <f>IF(OR($E189="",$G189=""),"",IF(AND($E$3=6),'Marks Entry 6th'!AP188,IF(AND($E$3=7),'Marks Entry 7th'!AP188,"")))</f>
        <v/>
      </c>
      <c r="BY189" s="66" t="str">
        <f t="shared" si="220"/>
        <v/>
      </c>
      <c r="BZ189" s="63">
        <f t="shared" si="221"/>
        <v>0</v>
      </c>
      <c r="CA189" s="68" t="str">
        <f>IF(OR($E189="",$G189=""),"",IF(AND($E$3=6),'Marks Entry 6th'!AQ188,IF(AND($E$3=7),'Marks Entry 7th'!AQ188,"")))</f>
        <v/>
      </c>
      <c r="CB189" s="68" t="str">
        <f>IF(OR($E189="",$G189=""),"",IF(AND($E$3=6),'Marks Entry 6th'!AR188,IF(AND($E$3=7),'Marks Entry 7th'!AR188,"")))</f>
        <v/>
      </c>
      <c r="CC189" s="66" t="str">
        <f t="shared" si="222"/>
        <v/>
      </c>
      <c r="CD189" s="63" t="str">
        <f t="shared" si="223"/>
        <v/>
      </c>
      <c r="CE189" s="109">
        <f t="shared" si="224"/>
        <v>0</v>
      </c>
      <c r="CF189" s="109" t="str">
        <f t="shared" si="225"/>
        <v/>
      </c>
      <c r="CG189" s="109" t="str">
        <f t="shared" si="226"/>
        <v/>
      </c>
      <c r="CH189" s="109" t="str">
        <f t="shared" si="227"/>
        <v/>
      </c>
      <c r="CI189" s="109" t="str">
        <f t="shared" si="228"/>
        <v/>
      </c>
      <c r="CJ189" s="111" t="str">
        <f t="shared" si="229"/>
        <v/>
      </c>
      <c r="CK189" s="121" t="str">
        <f>IF(OR($E189="",$G189=""),"",IF(AND($E$3=6),'Marks Entry 6th'!AS188,IF(AND($E$3=7),'Marks Entry 7th'!AS188,"")))</f>
        <v/>
      </c>
      <c r="CL189" s="121" t="str">
        <f>IF(OR($E189="",$G189=""),"",IF(AND($E$3=6),'Marks Entry 6th'!AT188,IF(AND($E$3=7),'Marks Entry 7th'!AT188,"")))</f>
        <v/>
      </c>
      <c r="CM189" s="121" t="str">
        <f>IF(OR($E189="",$G189=""),"",IF(AND($E$3=6),'Marks Entry 6th'!AU188,IF(AND($E$3=7),'Marks Entry 7th'!AU188,"")))</f>
        <v/>
      </c>
      <c r="CN189" s="121" t="str">
        <f>IF(OR($E189="",$G189=""),"",IF(AND($E$3=6),'Marks Entry 6th'!AV188,IF(AND($E$3=7),'Marks Entry 7th'!AV188,"")))</f>
        <v/>
      </c>
      <c r="CO189" s="63" t="str">
        <f t="shared" si="230"/>
        <v/>
      </c>
      <c r="CP189" s="121" t="str">
        <f>IF(OR($E189="",$G189=""),"",IF(AND($E$3=6),'Marks Entry 6th'!AW188,IF(AND($E$3=7),'Marks Entry 7th'!AW188,"")))</f>
        <v/>
      </c>
      <c r="CQ189" s="121" t="str">
        <f>IF(OR($E189="",$G189=""),"",IF(AND($E$3=6),'Marks Entry 6th'!AX188,IF(AND($E$3=7),'Marks Entry 7th'!AX188,"")))</f>
        <v/>
      </c>
      <c r="CR189" s="66" t="str">
        <f t="shared" si="231"/>
        <v/>
      </c>
      <c r="CS189" s="63">
        <f t="shared" si="232"/>
        <v>0</v>
      </c>
      <c r="CT189" s="68" t="str">
        <f>IF(OR($E189="",$G189=""),"",IF(AND($E$3=6),'Marks Entry 6th'!AY188,IF(AND($E$3=7),'Marks Entry 7th'!AY188,"")))</f>
        <v/>
      </c>
      <c r="CU189" s="68" t="str">
        <f>IF(OR($E189="",$G189=""),"",IF(AND($E$3=6),'Marks Entry 6th'!AZ188,IF(AND($E$3=7),'Marks Entry 7th'!AZ188,"")))</f>
        <v/>
      </c>
      <c r="CV189" s="66" t="str">
        <f t="shared" si="233"/>
        <v/>
      </c>
      <c r="CW189" s="63" t="str">
        <f t="shared" si="234"/>
        <v/>
      </c>
      <c r="CX189" s="109">
        <f t="shared" si="235"/>
        <v>0</v>
      </c>
      <c r="CY189" s="109" t="str">
        <f t="shared" si="236"/>
        <v/>
      </c>
      <c r="CZ189" s="109" t="str">
        <f t="shared" si="237"/>
        <v/>
      </c>
      <c r="DA189" s="109" t="str">
        <f t="shared" si="238"/>
        <v/>
      </c>
      <c r="DB189" s="109" t="str">
        <f t="shared" si="239"/>
        <v/>
      </c>
      <c r="DC189" s="111" t="str">
        <f t="shared" si="240"/>
        <v/>
      </c>
      <c r="DD189" s="121" t="str">
        <f>IF(OR($E189="",$G189=""),"",IF(AND($E$3=6),'Marks Entry 6th'!BA188,IF(AND($E$3=7),'Marks Entry 7th'!BA188,"")))</f>
        <v/>
      </c>
      <c r="DE189" s="121" t="str">
        <f>IF(OR($E189="",$G189=""),"",IF(AND($E$3=6),'Marks Entry 6th'!BB188,IF(AND($E$3=7),'Marks Entry 7th'!BB188,"")))</f>
        <v/>
      </c>
      <c r="DF189" s="121" t="str">
        <f>IF(OR($E189="",$G189=""),"",IF(AND($E$3=6),'Marks Entry 6th'!BC188,IF(AND($E$3=7),'Marks Entry 7th'!BC188,"")))</f>
        <v/>
      </c>
      <c r="DG189" s="121" t="str">
        <f>IF(OR($E189="",$G189=""),"",IF(AND($E$3=6),'Marks Entry 6th'!BD188,IF(AND($E$3=7),'Marks Entry 7th'!BD188,"")))</f>
        <v/>
      </c>
      <c r="DH189" s="63" t="str">
        <f t="shared" si="241"/>
        <v/>
      </c>
      <c r="DI189" s="121" t="str">
        <f>IF(OR($E189="",$G189=""),"",IF(AND($E$3=6),'Marks Entry 6th'!BE188,IF(AND($E$3=7),'Marks Entry 7th'!BE188,"")))</f>
        <v/>
      </c>
      <c r="DJ189" s="121" t="str">
        <f>IF(OR($E189="",$G189=""),"",IF(AND($E$3=6),'Marks Entry 6th'!BF188,IF(AND($E$3=7),'Marks Entry 7th'!BF188,"")))</f>
        <v/>
      </c>
      <c r="DK189" s="66" t="str">
        <f t="shared" si="242"/>
        <v/>
      </c>
      <c r="DL189" s="63">
        <f t="shared" si="243"/>
        <v>0</v>
      </c>
      <c r="DM189" s="68" t="str">
        <f>IF(OR($E189="",$G189=""),"",IF(AND($E$3=6),'Marks Entry 6th'!BG188,IF(AND($E$3=7),'Marks Entry 7th'!BG188,"")))</f>
        <v/>
      </c>
      <c r="DN189" s="68" t="str">
        <f>IF(OR($E189="",$G189=""),"",IF(AND($E$3=6),'Marks Entry 6th'!BH188,IF(AND($E$3=7),'Marks Entry 7th'!BH188,"")))</f>
        <v/>
      </c>
      <c r="DO189" s="66" t="str">
        <f t="shared" si="244"/>
        <v/>
      </c>
      <c r="DP189" s="63" t="str">
        <f t="shared" si="245"/>
        <v/>
      </c>
      <c r="DQ189" s="109">
        <f t="shared" si="246"/>
        <v>0</v>
      </c>
      <c r="DR189" s="109" t="str">
        <f t="shared" si="247"/>
        <v/>
      </c>
      <c r="DS189" s="109" t="str">
        <f t="shared" si="248"/>
        <v/>
      </c>
      <c r="DT189" s="109" t="str">
        <f t="shared" si="249"/>
        <v/>
      </c>
      <c r="DU189" s="109" t="str">
        <f t="shared" si="250"/>
        <v/>
      </c>
      <c r="DV189" s="111" t="str">
        <f t="shared" si="251"/>
        <v/>
      </c>
      <c r="DW189" s="53" t="str">
        <f>IF(OR($E189="",$G189=""),"",IF(AND($E$3=6),'Marks Entry 6th'!BI188,IF(AND($E$3=7),'Marks Entry 7th'!BI188,"")))</f>
        <v/>
      </c>
      <c r="DX189" s="53" t="str">
        <f>IF(OR($E189="",$G189=""),"",IF(AND($E$3=6),'Marks Entry 6th'!BJ188,IF(AND($E$3=7),'Marks Entry 7th'!BJ188,"")))</f>
        <v/>
      </c>
      <c r="DY189" s="53" t="str">
        <f>IF(OR($E189="",$G189=""),"",IF(AND($E$3=6),'Marks Entry 6th'!BK188,IF(AND($E$3=7),'Marks Entry 7th'!BK188,"")))</f>
        <v/>
      </c>
      <c r="DZ189" s="53" t="str">
        <f>IF(OR($E189="",$G189=""),"",IF(AND($E$3=6),'Marks Entry 6th'!BL188,IF(AND($E$3=7),'Marks Entry 7th'!BL188,"")))</f>
        <v/>
      </c>
      <c r="EA189" s="53" t="str">
        <f>IF(OR($E189="",$G189=""),"",IF(AND($E$3=6),'Marks Entry 6th'!BM188,IF(AND($E$3=7),'Marks Entry 7th'!BM188,"")))</f>
        <v/>
      </c>
      <c r="EB189" s="122" t="str">
        <f t="shared" si="252"/>
        <v/>
      </c>
      <c r="EC189" s="123">
        <f t="shared" si="253"/>
        <v>0</v>
      </c>
      <c r="ED189" s="123" t="str">
        <f t="shared" si="254"/>
        <v/>
      </c>
      <c r="EE189" s="123" t="str">
        <f t="shared" si="255"/>
        <v/>
      </c>
      <c r="EF189" s="110" t="str">
        <f t="shared" si="256"/>
        <v/>
      </c>
      <c r="EG189" s="53" t="str">
        <f>IF(OR($E189="",$G189=""),"",IF(AND($E$3=6),'Marks Entry 6th'!BN188,IF(AND($E$3=7),'Marks Entry 7th'!BN188,"")))</f>
        <v/>
      </c>
      <c r="EH189" s="53" t="str">
        <f>IF(OR($E189="",$G189=""),"",IF(AND($E$3=6),'Marks Entry 6th'!BO188,IF(AND($E$3=7),'Marks Entry 7th'!BO188,"")))</f>
        <v/>
      </c>
      <c r="EI189" s="53" t="str">
        <f>IF(OR($E189="",$G189=""),"",IF(AND($E$3=6),'Marks Entry 6th'!BP188,IF(AND($E$3=7),'Marks Entry 7th'!BP188,"")))</f>
        <v/>
      </c>
      <c r="EJ189" s="53" t="str">
        <f>IF(OR($E189="",$G189=""),"",IF(AND($E$3=6),'Marks Entry 6th'!BQ188,IF(AND($E$3=7),'Marks Entry 7th'!BQ188,"")))</f>
        <v/>
      </c>
      <c r="EK189" s="53" t="str">
        <f>IF(OR($E189="",$G189=""),"",IF(AND($E$3=6),'Marks Entry 6th'!BR188,IF(AND($E$3=7),'Marks Entry 7th'!BR188,"")))</f>
        <v/>
      </c>
      <c r="EL189" s="122" t="str">
        <f t="shared" si="257"/>
        <v/>
      </c>
      <c r="EM189" s="123">
        <f t="shared" si="258"/>
        <v>0</v>
      </c>
      <c r="EN189" s="123" t="str">
        <f t="shared" si="259"/>
        <v/>
      </c>
      <c r="EO189" s="123" t="str">
        <f t="shared" si="260"/>
        <v/>
      </c>
      <c r="EP189" s="110" t="str">
        <f t="shared" si="261"/>
        <v/>
      </c>
      <c r="EQ189" s="53" t="str">
        <f>IF(OR($E189="",$G189=""),"",IF(AND($E$3=6),'Marks Entry 6th'!BS188,IF(AND($E$3=7),'Marks Entry 7th'!BS188,"")))</f>
        <v/>
      </c>
      <c r="ER189" s="53" t="str">
        <f>IF(OR($E189="",$G189=""),"",IF(AND($E$3=6),'Marks Entry 6th'!BT188,IF(AND($E$3=7),'Marks Entry 7th'!BT188,"")))</f>
        <v/>
      </c>
      <c r="ES189" s="53" t="str">
        <f>IF(OR($E189="",$G189=""),"",IF(AND($E$3=6),'Marks Entry 6th'!BU188,IF(AND($E$3=7),'Marks Entry 7th'!BU188,"")))</f>
        <v/>
      </c>
      <c r="ET189" s="53" t="str">
        <f>IF(OR($E189="",$G189=""),"",IF(AND($E$3=6),'Marks Entry 6th'!BV188,IF(AND($E$3=7),'Marks Entry 7th'!BV188,"")))</f>
        <v/>
      </c>
      <c r="EU189" s="53" t="str">
        <f>IF(OR($E189="",$G189=""),"",IF(AND($E$3=6),'Marks Entry 6th'!BW188,IF(AND($E$3=7),'Marks Entry 7th'!BW188,"")))</f>
        <v/>
      </c>
      <c r="EV189" s="122" t="str">
        <f t="shared" si="262"/>
        <v/>
      </c>
      <c r="EW189" s="123">
        <f t="shared" si="263"/>
        <v>0</v>
      </c>
      <c r="EX189" s="123" t="str">
        <f t="shared" si="264"/>
        <v/>
      </c>
      <c r="EY189" s="123" t="str">
        <f t="shared" si="265"/>
        <v/>
      </c>
      <c r="EZ189" s="110" t="str">
        <f t="shared" si="266"/>
        <v/>
      </c>
      <c r="FA189" s="373" t="str">
        <f>IF(OR($E189="",$G189=""),"",IF(AND('Marks Entry 6th'!BX188="",'Marks Entry 7th'!BX188=""),"",IF(AND($E$3=6),'Marks Entry 6th'!BX188,IF(AND($E$3=7),'Marks Entry 7th'!BX188,""))))</f>
        <v/>
      </c>
      <c r="FB189" s="373" t="str">
        <f>IF(OR($E189="",$G189=""),"",IF(AND('Marks Entry 6th'!BY188="",'Marks Entry 7th'!BY188=""),"",IF(AND($E$3=6),'Marks Entry 6th'!BY188,IF(AND($E$3=7),'Marks Entry 7th'!BY188,""))))</f>
        <v/>
      </c>
      <c r="FC189" s="374" t="str">
        <f t="shared" si="267"/>
        <v/>
      </c>
      <c r="FD189" s="110" t="str">
        <f t="shared" si="268"/>
        <v/>
      </c>
      <c r="FE189" s="373" t="str">
        <f>IF(OR($E189="",$G189=""),"",IF(AND('Marks Entry 6th'!BZ188="",'Marks Entry 7th'!BZ188=""),"",IF(AND($E$3=6),'Marks Entry 6th'!BZ188,IF(AND($E$3=7),'Marks Entry 7th'!BZ188,""))))</f>
        <v/>
      </c>
      <c r="FF189" s="373" t="str">
        <f>IF(OR($E189="",$G189=""),"",IF(AND('Marks Entry 6th'!CA188="",'Marks Entry 7th'!CA188=""),"",IF(AND($E$3=6),'Marks Entry 6th'!CA188,IF(AND($E$3=7),'Marks Entry 7th'!CA188,""))))</f>
        <v/>
      </c>
      <c r="FG189" s="374" t="str">
        <f t="shared" si="269"/>
        <v/>
      </c>
      <c r="FH189" s="110" t="str">
        <f t="shared" si="270"/>
        <v/>
      </c>
      <c r="FI189" s="79" t="str">
        <f t="shared" si="271"/>
        <v/>
      </c>
      <c r="FJ189" s="335" t="str">
        <f t="shared" si="272"/>
        <v/>
      </c>
      <c r="FK189" s="85" t="str">
        <f t="shared" si="273"/>
        <v/>
      </c>
      <c r="FL189" s="226" t="str">
        <f t="shared" si="274"/>
        <v/>
      </c>
      <c r="FM189" s="86" t="str">
        <f t="shared" si="275"/>
        <v/>
      </c>
      <c r="FN189" s="334" t="str">
        <f>IFERROR(IF(B189="NSO","NSO",IF(OR(D189="",G189="",F189=""),"",IF(AND(FJ189&gt;=36,'Master sheet'!$D$11="Hindi"),"कक्षा क्रमोन्नत",IF(AND(FJ189&gt;=36,'Master sheet'!$D$11="English"),"Promoted",IF(AND(FJ189&lt;36,'Master sheet'!$D$11="Hindi"),"पुनः परीक्षा","Re-Exam"))))),"")</f>
        <v/>
      </c>
      <c r="FO189" s="54" t="str">
        <f>IF(OR($E189="",$G189=""),"",IF(AND($E$3=6,'Marks Entry 6th'!CB188=""),"",IF(AND($E$3=7,'Marks Entry 7th'!CB188=""),"",IF(AND($E$3=6),'Marks Entry 6th'!CB188,IF(AND($E$3=7),'Marks Entry 7th'!CB188,"")))))</f>
        <v/>
      </c>
      <c r="FP189" s="54" t="str">
        <f>IF(OR($E189="",$G189=""),"",IF(AND($E$3=6,'Marks Entry 6th'!CC188=""),"",IF(AND($E$3=7,'Marks Entry 7th'!CC188=""),"",IF(AND($E$3=6),'Marks Entry 6th'!CC188,IF(AND($E$3=7),'Marks Entry 7th'!CC188,"")))))</f>
        <v/>
      </c>
      <c r="FQ189" s="55"/>
      <c r="FY189" s="57">
        <f>IF(AND($E$3=6),'Marks Entry 6th'!I188,IF(AND($E$3=7),'Marks Entry 7th'!I188,""))</f>
        <v>0</v>
      </c>
      <c r="FZ189" s="57">
        <f t="shared" si="276"/>
        <v>0</v>
      </c>
    </row>
    <row r="190" spans="1:182" ht="18.95" customHeight="1">
      <c r="A190" s="69">
        <v>183</v>
      </c>
      <c r="B190" s="69" t="str">
        <f>IF(OR(FY190=0,FY190=""),"",IF(AND($E$3=6),'Marks Entry 6th'!I189,IF(AND($E$3=7),'Marks Entry 7th'!I189,"")))</f>
        <v/>
      </c>
      <c r="C190" s="70" t="str">
        <f>IF(OR(B190=0,B190=""),"",IF(AND($E$3=6,'Marks Entry 6th'!B189=""),"",IF(AND($E$3=7,'Marks Entry 7th'!B189=""),"",IF(AND($E$3=6,'Marks Entry 6th'!B189),'Marks Entry 6th'!B189,IF(AND($E$3=7),'Marks Entry 7th'!B189,"")))))</f>
        <v/>
      </c>
      <c r="D190" s="70" t="str">
        <f>IF(OR(B190=0,B190=""),"",IF(AND($E$3=6,'Marks Entry 6th'!C189=""),"",IF(AND($E$3=7,'Marks Entry 7th'!C189=""),"",IF(AND($E$3=6),'Marks Entry 6th'!C189,IF(AND($E$3=7),'Marks Entry 7th'!C189,"")))))</f>
        <v/>
      </c>
      <c r="E190" s="307" t="str">
        <f>IF(OR(B190=0,B190=""),"",IF(AND($E$3=6,'Marks Entry 6th'!E189=""),"",IF(AND($E$3=7,'Marks Entry 7th'!E189=""),"",IF(AND($E$3=6),'Marks Entry 6th'!E189,IF(AND($E$3=7),'Marks Entry 7th'!E189,"")))))</f>
        <v/>
      </c>
      <c r="F190" s="70" t="str">
        <f>IF(OR(B190=0,B190=""),"",IF(AND($E$3=6,'Marks Entry 6th'!D189=""),"",IF(AND($E$3=7,'Marks Entry 7th'!D189=""),"",IF(AND($E$3=6),'Marks Entry 6th'!D189,IF(AND($E$3=7),'Marks Entry 7th'!D189,"")))))</f>
        <v/>
      </c>
      <c r="G190" s="306" t="str">
        <f>IF(OR(B190=0,B190=""),"",IF(AND($E$3=6,'Marks Entry 6th'!F189=""),"",IF(AND($E$3=7,'Marks Entry 7th'!F189=""),"",IF(AND($E$3=6),UPPER('Marks Entry 6th'!F189),IF(AND($E$3=7),UPPER('Marks Entry 7th'!F189),"")))))</f>
        <v/>
      </c>
      <c r="H190" s="306" t="str">
        <f>IF(OR(B190=0,B190=""),"",IF(AND($E$3=6,'Marks Entry 6th'!G189=""),"",IF(AND($E$3=7,'Marks Entry 7th'!G189=""),"",IF(AND($E$3=6),UPPER('Marks Entry 6th'!G189),IF(AND($E$3=7),UPPER('Marks Entry 7th'!G189),"")))))</f>
        <v/>
      </c>
      <c r="I190" s="306" t="str">
        <f>IF(OR(B190=0,B190=""),"",IF(AND($E$3=6,'Marks Entry 6th'!H189=""),"",IF(AND($E$3=7,'Marks Entry 7th'!H189=""),"",IF(AND($E$3=6),UPPER('Marks Entry 6th'!H189),IF(AND($E$3=7),UPPER('Marks Entry 7th'!H189),"")))))</f>
        <v/>
      </c>
      <c r="J190" s="65" t="str">
        <f>IF(OR(B190=0,B190=""),"",IF(AND($E$3=6,'Marks Entry 6th'!J189=""),"",IF(AND($E$3=7,'Marks Entry 7th'!J189=""),"",IF(AND($E$3=6),'Marks Entry 6th'!J189,IF(AND($E$3=7),'Marks Entry 7th'!J189,"")))))</f>
        <v/>
      </c>
      <c r="K190" s="65" t="str">
        <f>IF(OR(B190=0,B190=""),"",IF(AND($E$3=6,'Marks Entry 6th'!K189=""),"",IF(AND($E$3=7,'Marks Entry 7th'!K189=""),"",IF(AND($E$3=6),'Marks Entry 6th'!K189,IF(AND($E$3=7),'Marks Entry 7th'!K189,"")))))</f>
        <v/>
      </c>
      <c r="L190" s="121" t="str">
        <f>IF(OR($E190="",$G190=""),"",IF(AND($E$3=6),'Marks Entry 6th'!L189,IF(AND($E$3=7),'Marks Entry 7th'!L189,"")))</f>
        <v/>
      </c>
      <c r="M190" s="121" t="str">
        <f>IF(OR($E190="",$G190=""),"",IF(AND($E$3=6),'Marks Entry 6th'!M189,IF(AND($E$3=7),'Marks Entry 7th'!M189,"")))</f>
        <v/>
      </c>
      <c r="N190" s="121" t="str">
        <f>IF(OR($E190="",$G190=""),"",IF(AND($E$3=6),'Marks Entry 6th'!N189,IF(AND($E$3=7),'Marks Entry 7th'!N189,"")))</f>
        <v/>
      </c>
      <c r="O190" s="121" t="str">
        <f>IF(OR($E190="",$G190=""),"",IF(AND($E$3=6),'Marks Entry 6th'!O189,IF(AND($E$3=7),'Marks Entry 7th'!O189,"")))</f>
        <v/>
      </c>
      <c r="P190" s="63" t="str">
        <f t="shared" si="186"/>
        <v/>
      </c>
      <c r="Q190" s="121" t="str">
        <f>IF(OR($E190="",$G190=""),"",IF(AND($E$3=6),'Marks Entry 6th'!P189,IF(AND($E$3=7),'Marks Entry 7th'!P189,"")))</f>
        <v/>
      </c>
      <c r="R190" s="121" t="str">
        <f>IF(OR($E190="",$G190=""),"",IF(AND($E$3=6),'Marks Entry 6th'!Q189,IF(AND($E$3=7),'Marks Entry 7th'!Q189,"")))</f>
        <v/>
      </c>
      <c r="S190" s="66" t="str">
        <f t="shared" si="187"/>
        <v/>
      </c>
      <c r="T190" s="63">
        <f t="shared" si="188"/>
        <v>0</v>
      </c>
      <c r="U190" s="68" t="str">
        <f>IF(OR($E190="",$G190=""),"",IF(AND($E$3=6),'Marks Entry 6th'!R189,IF(AND($E$3=7),'Marks Entry 7th'!R189,"")))</f>
        <v/>
      </c>
      <c r="V190" s="68" t="str">
        <f>IF(OR($E190="",$G190=""),"",IF(AND($E$3=6),'Marks Entry 6th'!S189,IF(AND($E$3=7),'Marks Entry 7th'!S189,"")))</f>
        <v/>
      </c>
      <c r="W190" s="67" t="str">
        <f t="shared" si="189"/>
        <v/>
      </c>
      <c r="X190" s="63" t="str">
        <f t="shared" si="190"/>
        <v/>
      </c>
      <c r="Y190" s="109">
        <f t="shared" si="191"/>
        <v>0</v>
      </c>
      <c r="Z190" s="109" t="str">
        <f t="shared" si="192"/>
        <v/>
      </c>
      <c r="AA190" s="109" t="str">
        <f t="shared" si="193"/>
        <v/>
      </c>
      <c r="AB190" s="109" t="str">
        <f t="shared" si="194"/>
        <v/>
      </c>
      <c r="AC190" s="109" t="str">
        <f t="shared" si="195"/>
        <v/>
      </c>
      <c r="AD190" s="111" t="str">
        <f t="shared" si="196"/>
        <v/>
      </c>
      <c r="AE190" s="121" t="str">
        <f>IF(OR($E190="",$G190=""),"",IF(AND($E$3=6),'Marks Entry 6th'!T189,IF(AND($E$3=7),'Marks Entry 7th'!T189,"")))</f>
        <v/>
      </c>
      <c r="AF190" s="121" t="str">
        <f>IF(OR($E190="",$G190=""),"",IF(AND($E$3=6),'Marks Entry 6th'!U189,IF(AND($E$3=7),'Marks Entry 7th'!U189,"")))</f>
        <v/>
      </c>
      <c r="AG190" s="121" t="str">
        <f>IF(OR($E190="",$G190=""),"",IF(AND($E$3=6),'Marks Entry 6th'!V189,IF(AND($E$3=7),'Marks Entry 7th'!V189,"")))</f>
        <v/>
      </c>
      <c r="AH190" s="121" t="str">
        <f>IF(OR($E190="",$G190=""),"",IF(AND($E$3=6),'Marks Entry 6th'!W189,IF(AND($E$3=7),'Marks Entry 7th'!W189,"")))</f>
        <v/>
      </c>
      <c r="AI190" s="63" t="str">
        <f t="shared" si="197"/>
        <v/>
      </c>
      <c r="AJ190" s="121" t="str">
        <f>IF(OR($E190="",$G190=""),"",IF(AND($E$3=6),'Marks Entry 6th'!X189,IF(AND($E$3=7),'Marks Entry 7th'!X189,"")))</f>
        <v/>
      </c>
      <c r="AK190" s="121" t="str">
        <f>IF(OR($E190="",$G190=""),"",IF(AND($E$3=6),'Marks Entry 6th'!Y189,IF(AND($E$3=7),'Marks Entry 7th'!Y189,"")))</f>
        <v/>
      </c>
      <c r="AL190" s="66" t="str">
        <f t="shared" si="198"/>
        <v/>
      </c>
      <c r="AM190" s="63">
        <f t="shared" si="199"/>
        <v>0</v>
      </c>
      <c r="AN190" s="68" t="str">
        <f>IF(OR($E190="",$G190=""),"",IF(AND($E$3=6),'Marks Entry 6th'!Z189,IF(AND($E$3=7),'Marks Entry 7th'!Z189,"")))</f>
        <v/>
      </c>
      <c r="AO190" s="68" t="str">
        <f>IF(OR($E190="",$G190=""),"",IF(AND($E$3=6),'Marks Entry 6th'!AA189,IF(AND($E$3=7),'Marks Entry 7th'!AA189,"")))</f>
        <v/>
      </c>
      <c r="AP190" s="66" t="str">
        <f t="shared" si="200"/>
        <v/>
      </c>
      <c r="AQ190" s="63" t="str">
        <f t="shared" si="201"/>
        <v/>
      </c>
      <c r="AR190" s="109">
        <f t="shared" si="202"/>
        <v>0</v>
      </c>
      <c r="AS190" s="109" t="str">
        <f t="shared" si="203"/>
        <v/>
      </c>
      <c r="AT190" s="109" t="str">
        <f t="shared" si="204"/>
        <v/>
      </c>
      <c r="AU190" s="109" t="str">
        <f t="shared" si="205"/>
        <v/>
      </c>
      <c r="AV190" s="109" t="str">
        <f t="shared" si="206"/>
        <v/>
      </c>
      <c r="AW190" s="111" t="str">
        <f t="shared" si="207"/>
        <v/>
      </c>
      <c r="AX190" s="314" t="str">
        <f>IF(OR($E190="",$G190=""),"",IF(AND($E$3=6),'Marks Entry 6th'!AB189,IF(AND($E$3=7),'Marks Entry 7th'!AB189,"")))</f>
        <v/>
      </c>
      <c r="AY190" s="121" t="str">
        <f>IF(OR($E190="",$G190=""),"",IF(AND($E$3=6),'Marks Entry 6th'!AC189,IF(AND($E$3=7),'Marks Entry 7th'!AC189,"")))</f>
        <v/>
      </c>
      <c r="AZ190" s="121" t="str">
        <f>IF(OR($E190="",$G190=""),"",IF(AND($E$3=6),'Marks Entry 6th'!AD189,IF(AND($E$3=7),'Marks Entry 7th'!AD189,"")))</f>
        <v/>
      </c>
      <c r="BA190" s="121" t="str">
        <f>IF(OR($E190="",$G190=""),"",IF(AND($E$3=6),'Marks Entry 6th'!AE189,IF(AND($E$3=7),'Marks Entry 7th'!AE189,"")))</f>
        <v/>
      </c>
      <c r="BB190" s="121" t="str">
        <f>IF(OR($E190="",$G190=""),"",IF(AND($E$3=6),'Marks Entry 6th'!AF189,IF(AND($E$3=7),'Marks Entry 7th'!AF189,"")))</f>
        <v/>
      </c>
      <c r="BC190" s="63" t="str">
        <f t="shared" si="208"/>
        <v/>
      </c>
      <c r="BD190" s="121" t="str">
        <f>IF(OR($E190="",$G190=""),"",IF(AND($E$3=6),'Marks Entry 6th'!AG189,IF(AND($E$3=7),'Marks Entry 7th'!AG189,"")))</f>
        <v/>
      </c>
      <c r="BE190" s="121" t="str">
        <f>IF(OR($E190="",$G190=""),"",IF(AND($E$3=6),'Marks Entry 6th'!AH189,IF(AND($E$3=7),'Marks Entry 7th'!AH189,"")))</f>
        <v/>
      </c>
      <c r="BF190" s="66" t="str">
        <f t="shared" si="209"/>
        <v/>
      </c>
      <c r="BG190" s="63">
        <f t="shared" si="210"/>
        <v>0</v>
      </c>
      <c r="BH190" s="68" t="str">
        <f>IF(OR($E190="",$G190=""),"",IF(AND($E$3=6),'Marks Entry 6th'!AI189,IF(AND($E$3=7),'Marks Entry 7th'!AI189,"")))</f>
        <v/>
      </c>
      <c r="BI190" s="68" t="str">
        <f>IF(OR($E190="",$G190=""),"",IF(AND($E$3=6),'Marks Entry 6th'!AJ189,IF(AND($E$3=7),'Marks Entry 7th'!AJ189,"")))</f>
        <v/>
      </c>
      <c r="BJ190" s="66" t="str">
        <f t="shared" si="211"/>
        <v/>
      </c>
      <c r="BK190" s="63" t="str">
        <f t="shared" si="212"/>
        <v/>
      </c>
      <c r="BL190" s="109">
        <f t="shared" si="213"/>
        <v>0</v>
      </c>
      <c r="BM190" s="109" t="str">
        <f t="shared" si="214"/>
        <v/>
      </c>
      <c r="BN190" s="109" t="str">
        <f t="shared" si="215"/>
        <v/>
      </c>
      <c r="BO190" s="109" t="str">
        <f t="shared" si="216"/>
        <v/>
      </c>
      <c r="BP190" s="109" t="str">
        <f t="shared" si="217"/>
        <v/>
      </c>
      <c r="BQ190" s="111" t="str">
        <f t="shared" si="218"/>
        <v/>
      </c>
      <c r="BR190" s="121" t="str">
        <f>IF(OR($E190="",$G190=""),"",IF(AND($E$3=6),'Marks Entry 6th'!AK189,IF(AND($E$3=7),'Marks Entry 7th'!AK189,"")))</f>
        <v/>
      </c>
      <c r="BS190" s="121" t="str">
        <f>IF(OR($E190="",$G190=""),"",IF(AND($E$3=6),'Marks Entry 6th'!AL189,IF(AND($E$3=7),'Marks Entry 7th'!AL189,"")))</f>
        <v/>
      </c>
      <c r="BT190" s="121" t="str">
        <f>IF(OR($E190="",$G190=""),"",IF(AND($E$3=6),'Marks Entry 6th'!AM189,IF(AND($E$3=7),'Marks Entry 7th'!AM189,"")))</f>
        <v/>
      </c>
      <c r="BU190" s="121" t="str">
        <f>IF(OR($E190="",$G190=""),"",IF(AND($E$3=6),'Marks Entry 6th'!AN189,IF(AND($E$3=7),'Marks Entry 7th'!AN189,"")))</f>
        <v/>
      </c>
      <c r="BV190" s="63" t="str">
        <f t="shared" si="219"/>
        <v/>
      </c>
      <c r="BW190" s="121" t="str">
        <f>IF(OR($E190="",$G190=""),"",IF(AND($E$3=6),'Marks Entry 6th'!AO189,IF(AND($E$3=7),'Marks Entry 7th'!AO189,"")))</f>
        <v/>
      </c>
      <c r="BX190" s="121" t="str">
        <f>IF(OR($E190="",$G190=""),"",IF(AND($E$3=6),'Marks Entry 6th'!AP189,IF(AND($E$3=7),'Marks Entry 7th'!AP189,"")))</f>
        <v/>
      </c>
      <c r="BY190" s="66" t="str">
        <f t="shared" si="220"/>
        <v/>
      </c>
      <c r="BZ190" s="63">
        <f t="shared" si="221"/>
        <v>0</v>
      </c>
      <c r="CA190" s="68" t="str">
        <f>IF(OR($E190="",$G190=""),"",IF(AND($E$3=6),'Marks Entry 6th'!AQ189,IF(AND($E$3=7),'Marks Entry 7th'!AQ189,"")))</f>
        <v/>
      </c>
      <c r="CB190" s="68" t="str">
        <f>IF(OR($E190="",$G190=""),"",IF(AND($E$3=6),'Marks Entry 6th'!AR189,IF(AND($E$3=7),'Marks Entry 7th'!AR189,"")))</f>
        <v/>
      </c>
      <c r="CC190" s="66" t="str">
        <f t="shared" si="222"/>
        <v/>
      </c>
      <c r="CD190" s="63" t="str">
        <f t="shared" si="223"/>
        <v/>
      </c>
      <c r="CE190" s="109">
        <f t="shared" si="224"/>
        <v>0</v>
      </c>
      <c r="CF190" s="109" t="str">
        <f t="shared" si="225"/>
        <v/>
      </c>
      <c r="CG190" s="109" t="str">
        <f t="shared" si="226"/>
        <v/>
      </c>
      <c r="CH190" s="109" t="str">
        <f t="shared" si="227"/>
        <v/>
      </c>
      <c r="CI190" s="109" t="str">
        <f t="shared" si="228"/>
        <v/>
      </c>
      <c r="CJ190" s="111" t="str">
        <f t="shared" si="229"/>
        <v/>
      </c>
      <c r="CK190" s="121" t="str">
        <f>IF(OR($E190="",$G190=""),"",IF(AND($E$3=6),'Marks Entry 6th'!AS189,IF(AND($E$3=7),'Marks Entry 7th'!AS189,"")))</f>
        <v/>
      </c>
      <c r="CL190" s="121" t="str">
        <f>IF(OR($E190="",$G190=""),"",IF(AND($E$3=6),'Marks Entry 6th'!AT189,IF(AND($E$3=7),'Marks Entry 7th'!AT189,"")))</f>
        <v/>
      </c>
      <c r="CM190" s="121" t="str">
        <f>IF(OR($E190="",$G190=""),"",IF(AND($E$3=6),'Marks Entry 6th'!AU189,IF(AND($E$3=7),'Marks Entry 7th'!AU189,"")))</f>
        <v/>
      </c>
      <c r="CN190" s="121" t="str">
        <f>IF(OR($E190="",$G190=""),"",IF(AND($E$3=6),'Marks Entry 6th'!AV189,IF(AND($E$3=7),'Marks Entry 7th'!AV189,"")))</f>
        <v/>
      </c>
      <c r="CO190" s="63" t="str">
        <f t="shared" si="230"/>
        <v/>
      </c>
      <c r="CP190" s="121" t="str">
        <f>IF(OR($E190="",$G190=""),"",IF(AND($E$3=6),'Marks Entry 6th'!AW189,IF(AND($E$3=7),'Marks Entry 7th'!AW189,"")))</f>
        <v/>
      </c>
      <c r="CQ190" s="121" t="str">
        <f>IF(OR($E190="",$G190=""),"",IF(AND($E$3=6),'Marks Entry 6th'!AX189,IF(AND($E$3=7),'Marks Entry 7th'!AX189,"")))</f>
        <v/>
      </c>
      <c r="CR190" s="66" t="str">
        <f t="shared" si="231"/>
        <v/>
      </c>
      <c r="CS190" s="63">
        <f t="shared" si="232"/>
        <v>0</v>
      </c>
      <c r="CT190" s="68" t="str">
        <f>IF(OR($E190="",$G190=""),"",IF(AND($E$3=6),'Marks Entry 6th'!AY189,IF(AND($E$3=7),'Marks Entry 7th'!AY189,"")))</f>
        <v/>
      </c>
      <c r="CU190" s="68" t="str">
        <f>IF(OR($E190="",$G190=""),"",IF(AND($E$3=6),'Marks Entry 6th'!AZ189,IF(AND($E$3=7),'Marks Entry 7th'!AZ189,"")))</f>
        <v/>
      </c>
      <c r="CV190" s="66" t="str">
        <f t="shared" si="233"/>
        <v/>
      </c>
      <c r="CW190" s="63" t="str">
        <f t="shared" si="234"/>
        <v/>
      </c>
      <c r="CX190" s="109">
        <f t="shared" si="235"/>
        <v>0</v>
      </c>
      <c r="CY190" s="109" t="str">
        <f t="shared" si="236"/>
        <v/>
      </c>
      <c r="CZ190" s="109" t="str">
        <f t="shared" si="237"/>
        <v/>
      </c>
      <c r="DA190" s="109" t="str">
        <f t="shared" si="238"/>
        <v/>
      </c>
      <c r="DB190" s="109" t="str">
        <f t="shared" si="239"/>
        <v/>
      </c>
      <c r="DC190" s="111" t="str">
        <f t="shared" si="240"/>
        <v/>
      </c>
      <c r="DD190" s="121" t="str">
        <f>IF(OR($E190="",$G190=""),"",IF(AND($E$3=6),'Marks Entry 6th'!BA189,IF(AND($E$3=7),'Marks Entry 7th'!BA189,"")))</f>
        <v/>
      </c>
      <c r="DE190" s="121" t="str">
        <f>IF(OR($E190="",$G190=""),"",IF(AND($E$3=6),'Marks Entry 6th'!BB189,IF(AND($E$3=7),'Marks Entry 7th'!BB189,"")))</f>
        <v/>
      </c>
      <c r="DF190" s="121" t="str">
        <f>IF(OR($E190="",$G190=""),"",IF(AND($E$3=6),'Marks Entry 6th'!BC189,IF(AND($E$3=7),'Marks Entry 7th'!BC189,"")))</f>
        <v/>
      </c>
      <c r="DG190" s="121" t="str">
        <f>IF(OR($E190="",$G190=""),"",IF(AND($E$3=6),'Marks Entry 6th'!BD189,IF(AND($E$3=7),'Marks Entry 7th'!BD189,"")))</f>
        <v/>
      </c>
      <c r="DH190" s="63" t="str">
        <f t="shared" si="241"/>
        <v/>
      </c>
      <c r="DI190" s="121" t="str">
        <f>IF(OR($E190="",$G190=""),"",IF(AND($E$3=6),'Marks Entry 6th'!BE189,IF(AND($E$3=7),'Marks Entry 7th'!BE189,"")))</f>
        <v/>
      </c>
      <c r="DJ190" s="121" t="str">
        <f>IF(OR($E190="",$G190=""),"",IF(AND($E$3=6),'Marks Entry 6th'!BF189,IF(AND($E$3=7),'Marks Entry 7th'!BF189,"")))</f>
        <v/>
      </c>
      <c r="DK190" s="66" t="str">
        <f t="shared" si="242"/>
        <v/>
      </c>
      <c r="DL190" s="63">
        <f t="shared" si="243"/>
        <v>0</v>
      </c>
      <c r="DM190" s="68" t="str">
        <f>IF(OR($E190="",$G190=""),"",IF(AND($E$3=6),'Marks Entry 6th'!BG189,IF(AND($E$3=7),'Marks Entry 7th'!BG189,"")))</f>
        <v/>
      </c>
      <c r="DN190" s="68" t="str">
        <f>IF(OR($E190="",$G190=""),"",IF(AND($E$3=6),'Marks Entry 6th'!BH189,IF(AND($E$3=7),'Marks Entry 7th'!BH189,"")))</f>
        <v/>
      </c>
      <c r="DO190" s="66" t="str">
        <f t="shared" si="244"/>
        <v/>
      </c>
      <c r="DP190" s="63" t="str">
        <f t="shared" si="245"/>
        <v/>
      </c>
      <c r="DQ190" s="109">
        <f t="shared" si="246"/>
        <v>0</v>
      </c>
      <c r="DR190" s="109" t="str">
        <f t="shared" si="247"/>
        <v/>
      </c>
      <c r="DS190" s="109" t="str">
        <f t="shared" si="248"/>
        <v/>
      </c>
      <c r="DT190" s="109" t="str">
        <f t="shared" si="249"/>
        <v/>
      </c>
      <c r="DU190" s="109" t="str">
        <f t="shared" si="250"/>
        <v/>
      </c>
      <c r="DV190" s="111" t="str">
        <f t="shared" si="251"/>
        <v/>
      </c>
      <c r="DW190" s="53" t="str">
        <f>IF(OR($E190="",$G190=""),"",IF(AND($E$3=6),'Marks Entry 6th'!BI189,IF(AND($E$3=7),'Marks Entry 7th'!BI189,"")))</f>
        <v/>
      </c>
      <c r="DX190" s="53" t="str">
        <f>IF(OR($E190="",$G190=""),"",IF(AND($E$3=6),'Marks Entry 6th'!BJ189,IF(AND($E$3=7),'Marks Entry 7th'!BJ189,"")))</f>
        <v/>
      </c>
      <c r="DY190" s="53" t="str">
        <f>IF(OR($E190="",$G190=""),"",IF(AND($E$3=6),'Marks Entry 6th'!BK189,IF(AND($E$3=7),'Marks Entry 7th'!BK189,"")))</f>
        <v/>
      </c>
      <c r="DZ190" s="53" t="str">
        <f>IF(OR($E190="",$G190=""),"",IF(AND($E$3=6),'Marks Entry 6th'!BL189,IF(AND($E$3=7),'Marks Entry 7th'!BL189,"")))</f>
        <v/>
      </c>
      <c r="EA190" s="53" t="str">
        <f>IF(OR($E190="",$G190=""),"",IF(AND($E$3=6),'Marks Entry 6th'!BM189,IF(AND($E$3=7),'Marks Entry 7th'!BM189,"")))</f>
        <v/>
      </c>
      <c r="EB190" s="122" t="str">
        <f t="shared" si="252"/>
        <v/>
      </c>
      <c r="EC190" s="123">
        <f t="shared" si="253"/>
        <v>0</v>
      </c>
      <c r="ED190" s="123" t="str">
        <f t="shared" si="254"/>
        <v/>
      </c>
      <c r="EE190" s="123" t="str">
        <f t="shared" si="255"/>
        <v/>
      </c>
      <c r="EF190" s="110" t="str">
        <f t="shared" si="256"/>
        <v/>
      </c>
      <c r="EG190" s="53" t="str">
        <f>IF(OR($E190="",$G190=""),"",IF(AND($E$3=6),'Marks Entry 6th'!BN189,IF(AND($E$3=7),'Marks Entry 7th'!BN189,"")))</f>
        <v/>
      </c>
      <c r="EH190" s="53" t="str">
        <f>IF(OR($E190="",$G190=""),"",IF(AND($E$3=6),'Marks Entry 6th'!BO189,IF(AND($E$3=7),'Marks Entry 7th'!BO189,"")))</f>
        <v/>
      </c>
      <c r="EI190" s="53" t="str">
        <f>IF(OR($E190="",$G190=""),"",IF(AND($E$3=6),'Marks Entry 6th'!BP189,IF(AND($E$3=7),'Marks Entry 7th'!BP189,"")))</f>
        <v/>
      </c>
      <c r="EJ190" s="53" t="str">
        <f>IF(OR($E190="",$G190=""),"",IF(AND($E$3=6),'Marks Entry 6th'!BQ189,IF(AND($E$3=7),'Marks Entry 7th'!BQ189,"")))</f>
        <v/>
      </c>
      <c r="EK190" s="53" t="str">
        <f>IF(OR($E190="",$G190=""),"",IF(AND($E$3=6),'Marks Entry 6th'!BR189,IF(AND($E$3=7),'Marks Entry 7th'!BR189,"")))</f>
        <v/>
      </c>
      <c r="EL190" s="122" t="str">
        <f t="shared" si="257"/>
        <v/>
      </c>
      <c r="EM190" s="123">
        <f t="shared" si="258"/>
        <v>0</v>
      </c>
      <c r="EN190" s="123" t="str">
        <f t="shared" si="259"/>
        <v/>
      </c>
      <c r="EO190" s="123" t="str">
        <f t="shared" si="260"/>
        <v/>
      </c>
      <c r="EP190" s="110" t="str">
        <f t="shared" si="261"/>
        <v/>
      </c>
      <c r="EQ190" s="53" t="str">
        <f>IF(OR($E190="",$G190=""),"",IF(AND($E$3=6),'Marks Entry 6th'!BS189,IF(AND($E$3=7),'Marks Entry 7th'!BS189,"")))</f>
        <v/>
      </c>
      <c r="ER190" s="53" t="str">
        <f>IF(OR($E190="",$G190=""),"",IF(AND($E$3=6),'Marks Entry 6th'!BT189,IF(AND($E$3=7),'Marks Entry 7th'!BT189,"")))</f>
        <v/>
      </c>
      <c r="ES190" s="53" t="str">
        <f>IF(OR($E190="",$G190=""),"",IF(AND($E$3=6),'Marks Entry 6th'!BU189,IF(AND($E$3=7),'Marks Entry 7th'!BU189,"")))</f>
        <v/>
      </c>
      <c r="ET190" s="53" t="str">
        <f>IF(OR($E190="",$G190=""),"",IF(AND($E$3=6),'Marks Entry 6th'!BV189,IF(AND($E$3=7),'Marks Entry 7th'!BV189,"")))</f>
        <v/>
      </c>
      <c r="EU190" s="53" t="str">
        <f>IF(OR($E190="",$G190=""),"",IF(AND($E$3=6),'Marks Entry 6th'!BW189,IF(AND($E$3=7),'Marks Entry 7th'!BW189,"")))</f>
        <v/>
      </c>
      <c r="EV190" s="122" t="str">
        <f t="shared" si="262"/>
        <v/>
      </c>
      <c r="EW190" s="123">
        <f t="shared" si="263"/>
        <v>0</v>
      </c>
      <c r="EX190" s="123" t="str">
        <f t="shared" si="264"/>
        <v/>
      </c>
      <c r="EY190" s="123" t="str">
        <f t="shared" si="265"/>
        <v/>
      </c>
      <c r="EZ190" s="110" t="str">
        <f t="shared" si="266"/>
        <v/>
      </c>
      <c r="FA190" s="373" t="str">
        <f>IF(OR($E190="",$G190=""),"",IF(AND('Marks Entry 6th'!BX189="",'Marks Entry 7th'!BX189=""),"",IF(AND($E$3=6),'Marks Entry 6th'!BX189,IF(AND($E$3=7),'Marks Entry 7th'!BX189,""))))</f>
        <v/>
      </c>
      <c r="FB190" s="373" t="str">
        <f>IF(OR($E190="",$G190=""),"",IF(AND('Marks Entry 6th'!BY189="",'Marks Entry 7th'!BY189=""),"",IF(AND($E$3=6),'Marks Entry 6th'!BY189,IF(AND($E$3=7),'Marks Entry 7th'!BY189,""))))</f>
        <v/>
      </c>
      <c r="FC190" s="374" t="str">
        <f t="shared" si="267"/>
        <v/>
      </c>
      <c r="FD190" s="110" t="str">
        <f t="shared" si="268"/>
        <v/>
      </c>
      <c r="FE190" s="373" t="str">
        <f>IF(OR($E190="",$G190=""),"",IF(AND('Marks Entry 6th'!BZ189="",'Marks Entry 7th'!BZ189=""),"",IF(AND($E$3=6),'Marks Entry 6th'!BZ189,IF(AND($E$3=7),'Marks Entry 7th'!BZ189,""))))</f>
        <v/>
      </c>
      <c r="FF190" s="373" t="str">
        <f>IF(OR($E190="",$G190=""),"",IF(AND('Marks Entry 6th'!CA189="",'Marks Entry 7th'!CA189=""),"",IF(AND($E$3=6),'Marks Entry 6th'!CA189,IF(AND($E$3=7),'Marks Entry 7th'!CA189,""))))</f>
        <v/>
      </c>
      <c r="FG190" s="374" t="str">
        <f t="shared" si="269"/>
        <v/>
      </c>
      <c r="FH190" s="110" t="str">
        <f t="shared" si="270"/>
        <v/>
      </c>
      <c r="FI190" s="79" t="str">
        <f t="shared" si="271"/>
        <v/>
      </c>
      <c r="FJ190" s="335" t="str">
        <f t="shared" si="272"/>
        <v/>
      </c>
      <c r="FK190" s="85" t="str">
        <f t="shared" si="273"/>
        <v/>
      </c>
      <c r="FL190" s="226" t="str">
        <f t="shared" si="274"/>
        <v/>
      </c>
      <c r="FM190" s="86" t="str">
        <f t="shared" si="275"/>
        <v/>
      </c>
      <c r="FN190" s="334" t="str">
        <f>IFERROR(IF(B190="NSO","NSO",IF(OR(D190="",G190="",F190=""),"",IF(AND(FJ190&gt;=36,'Master sheet'!$D$11="Hindi"),"कक्षा क्रमोन्नत",IF(AND(FJ190&gt;=36,'Master sheet'!$D$11="English"),"Promoted",IF(AND(FJ190&lt;36,'Master sheet'!$D$11="Hindi"),"पुनः परीक्षा","Re-Exam"))))),"")</f>
        <v/>
      </c>
      <c r="FO190" s="54" t="str">
        <f>IF(OR($E190="",$G190=""),"",IF(AND($E$3=6,'Marks Entry 6th'!CB189=""),"",IF(AND($E$3=7,'Marks Entry 7th'!CB189=""),"",IF(AND($E$3=6),'Marks Entry 6th'!CB189,IF(AND($E$3=7),'Marks Entry 7th'!CB189,"")))))</f>
        <v/>
      </c>
      <c r="FP190" s="54" t="str">
        <f>IF(OR($E190="",$G190=""),"",IF(AND($E$3=6,'Marks Entry 6th'!CC189=""),"",IF(AND($E$3=7,'Marks Entry 7th'!CC189=""),"",IF(AND($E$3=6),'Marks Entry 6th'!CC189,IF(AND($E$3=7),'Marks Entry 7th'!CC189,"")))))</f>
        <v/>
      </c>
      <c r="FQ190" s="55"/>
      <c r="FY190" s="57">
        <f>IF(AND($E$3=6),'Marks Entry 6th'!I189,IF(AND($E$3=7),'Marks Entry 7th'!I189,""))</f>
        <v>0</v>
      </c>
      <c r="FZ190" s="57">
        <f t="shared" si="276"/>
        <v>0</v>
      </c>
    </row>
    <row r="191" spans="1:182" ht="18.95" customHeight="1">
      <c r="A191" s="69">
        <v>184</v>
      </c>
      <c r="B191" s="69" t="str">
        <f>IF(OR(FY191=0,FY191=""),"",IF(AND($E$3=6),'Marks Entry 6th'!I190,IF(AND($E$3=7),'Marks Entry 7th'!I190,"")))</f>
        <v/>
      </c>
      <c r="C191" s="70" t="str">
        <f>IF(OR(B191=0,B191=""),"",IF(AND($E$3=6,'Marks Entry 6th'!B190=""),"",IF(AND($E$3=7,'Marks Entry 7th'!B190=""),"",IF(AND($E$3=6,'Marks Entry 6th'!B190),'Marks Entry 6th'!B190,IF(AND($E$3=7),'Marks Entry 7th'!B190,"")))))</f>
        <v/>
      </c>
      <c r="D191" s="70" t="str">
        <f>IF(OR(B191=0,B191=""),"",IF(AND($E$3=6,'Marks Entry 6th'!C190=""),"",IF(AND($E$3=7,'Marks Entry 7th'!C190=""),"",IF(AND($E$3=6),'Marks Entry 6th'!C190,IF(AND($E$3=7),'Marks Entry 7th'!C190,"")))))</f>
        <v/>
      </c>
      <c r="E191" s="307" t="str">
        <f>IF(OR(B191=0,B191=""),"",IF(AND($E$3=6,'Marks Entry 6th'!E190=""),"",IF(AND($E$3=7,'Marks Entry 7th'!E190=""),"",IF(AND($E$3=6),'Marks Entry 6th'!E190,IF(AND($E$3=7),'Marks Entry 7th'!E190,"")))))</f>
        <v/>
      </c>
      <c r="F191" s="70" t="str">
        <f>IF(OR(B191=0,B191=""),"",IF(AND($E$3=6,'Marks Entry 6th'!D190=""),"",IF(AND($E$3=7,'Marks Entry 7th'!D190=""),"",IF(AND($E$3=6),'Marks Entry 6th'!D190,IF(AND($E$3=7),'Marks Entry 7th'!D190,"")))))</f>
        <v/>
      </c>
      <c r="G191" s="306" t="str">
        <f>IF(OR(B191=0,B191=""),"",IF(AND($E$3=6,'Marks Entry 6th'!F190=""),"",IF(AND($E$3=7,'Marks Entry 7th'!F190=""),"",IF(AND($E$3=6),UPPER('Marks Entry 6th'!F190),IF(AND($E$3=7),UPPER('Marks Entry 7th'!F190),"")))))</f>
        <v/>
      </c>
      <c r="H191" s="306" t="str">
        <f>IF(OR(B191=0,B191=""),"",IF(AND($E$3=6,'Marks Entry 6th'!G190=""),"",IF(AND($E$3=7,'Marks Entry 7th'!G190=""),"",IF(AND($E$3=6),UPPER('Marks Entry 6th'!G190),IF(AND($E$3=7),UPPER('Marks Entry 7th'!G190),"")))))</f>
        <v/>
      </c>
      <c r="I191" s="306" t="str">
        <f>IF(OR(B191=0,B191=""),"",IF(AND($E$3=6,'Marks Entry 6th'!H190=""),"",IF(AND($E$3=7,'Marks Entry 7th'!H190=""),"",IF(AND($E$3=6),UPPER('Marks Entry 6th'!H190),IF(AND($E$3=7),UPPER('Marks Entry 7th'!H190),"")))))</f>
        <v/>
      </c>
      <c r="J191" s="65" t="str">
        <f>IF(OR(B191=0,B191=""),"",IF(AND($E$3=6,'Marks Entry 6th'!J190=""),"",IF(AND($E$3=7,'Marks Entry 7th'!J190=""),"",IF(AND($E$3=6),'Marks Entry 6th'!J190,IF(AND($E$3=7),'Marks Entry 7th'!J190,"")))))</f>
        <v/>
      </c>
      <c r="K191" s="65" t="str">
        <f>IF(OR(B191=0,B191=""),"",IF(AND($E$3=6,'Marks Entry 6th'!K190=""),"",IF(AND($E$3=7,'Marks Entry 7th'!K190=""),"",IF(AND($E$3=6),'Marks Entry 6th'!K190,IF(AND($E$3=7),'Marks Entry 7th'!K190,"")))))</f>
        <v/>
      </c>
      <c r="L191" s="121" t="str">
        <f>IF(OR($E191="",$G191=""),"",IF(AND($E$3=6),'Marks Entry 6th'!L190,IF(AND($E$3=7),'Marks Entry 7th'!L190,"")))</f>
        <v/>
      </c>
      <c r="M191" s="121" t="str">
        <f>IF(OR($E191="",$G191=""),"",IF(AND($E$3=6),'Marks Entry 6th'!M190,IF(AND($E$3=7),'Marks Entry 7th'!M190,"")))</f>
        <v/>
      </c>
      <c r="N191" s="121" t="str">
        <f>IF(OR($E191="",$G191=""),"",IF(AND($E$3=6),'Marks Entry 6th'!N190,IF(AND($E$3=7),'Marks Entry 7th'!N190,"")))</f>
        <v/>
      </c>
      <c r="O191" s="121" t="str">
        <f>IF(OR($E191="",$G191=""),"",IF(AND($E$3=6),'Marks Entry 6th'!O190,IF(AND($E$3=7),'Marks Entry 7th'!O190,"")))</f>
        <v/>
      </c>
      <c r="P191" s="63" t="str">
        <f t="shared" si="186"/>
        <v/>
      </c>
      <c r="Q191" s="121" t="str">
        <f>IF(OR($E191="",$G191=""),"",IF(AND($E$3=6),'Marks Entry 6th'!P190,IF(AND($E$3=7),'Marks Entry 7th'!P190,"")))</f>
        <v/>
      </c>
      <c r="R191" s="121" t="str">
        <f>IF(OR($E191="",$G191=""),"",IF(AND($E$3=6),'Marks Entry 6th'!Q190,IF(AND($E$3=7),'Marks Entry 7th'!Q190,"")))</f>
        <v/>
      </c>
      <c r="S191" s="66" t="str">
        <f t="shared" si="187"/>
        <v/>
      </c>
      <c r="T191" s="63">
        <f t="shared" si="188"/>
        <v>0</v>
      </c>
      <c r="U191" s="68" t="str">
        <f>IF(OR($E191="",$G191=""),"",IF(AND($E$3=6),'Marks Entry 6th'!R190,IF(AND($E$3=7),'Marks Entry 7th'!R190,"")))</f>
        <v/>
      </c>
      <c r="V191" s="68" t="str">
        <f>IF(OR($E191="",$G191=""),"",IF(AND($E$3=6),'Marks Entry 6th'!S190,IF(AND($E$3=7),'Marks Entry 7th'!S190,"")))</f>
        <v/>
      </c>
      <c r="W191" s="67" t="str">
        <f t="shared" si="189"/>
        <v/>
      </c>
      <c r="X191" s="63" t="str">
        <f t="shared" si="190"/>
        <v/>
      </c>
      <c r="Y191" s="109">
        <f t="shared" si="191"/>
        <v>0</v>
      </c>
      <c r="Z191" s="109" t="str">
        <f t="shared" si="192"/>
        <v/>
      </c>
      <c r="AA191" s="109" t="str">
        <f t="shared" si="193"/>
        <v/>
      </c>
      <c r="AB191" s="109" t="str">
        <f t="shared" si="194"/>
        <v/>
      </c>
      <c r="AC191" s="109" t="str">
        <f t="shared" si="195"/>
        <v/>
      </c>
      <c r="AD191" s="111" t="str">
        <f t="shared" si="196"/>
        <v/>
      </c>
      <c r="AE191" s="121" t="str">
        <f>IF(OR($E191="",$G191=""),"",IF(AND($E$3=6),'Marks Entry 6th'!T190,IF(AND($E$3=7),'Marks Entry 7th'!T190,"")))</f>
        <v/>
      </c>
      <c r="AF191" s="121" t="str">
        <f>IF(OR($E191="",$G191=""),"",IF(AND($E$3=6),'Marks Entry 6th'!U190,IF(AND($E$3=7),'Marks Entry 7th'!U190,"")))</f>
        <v/>
      </c>
      <c r="AG191" s="121" t="str">
        <f>IF(OR($E191="",$G191=""),"",IF(AND($E$3=6),'Marks Entry 6th'!V190,IF(AND($E$3=7),'Marks Entry 7th'!V190,"")))</f>
        <v/>
      </c>
      <c r="AH191" s="121" t="str">
        <f>IF(OR($E191="",$G191=""),"",IF(AND($E$3=6),'Marks Entry 6th'!W190,IF(AND($E$3=7),'Marks Entry 7th'!W190,"")))</f>
        <v/>
      </c>
      <c r="AI191" s="63" t="str">
        <f t="shared" si="197"/>
        <v/>
      </c>
      <c r="AJ191" s="121" t="str">
        <f>IF(OR($E191="",$G191=""),"",IF(AND($E$3=6),'Marks Entry 6th'!X190,IF(AND($E$3=7),'Marks Entry 7th'!X190,"")))</f>
        <v/>
      </c>
      <c r="AK191" s="121" t="str">
        <f>IF(OR($E191="",$G191=""),"",IF(AND($E$3=6),'Marks Entry 6th'!Y190,IF(AND($E$3=7),'Marks Entry 7th'!Y190,"")))</f>
        <v/>
      </c>
      <c r="AL191" s="66" t="str">
        <f t="shared" si="198"/>
        <v/>
      </c>
      <c r="AM191" s="63">
        <f t="shared" si="199"/>
        <v>0</v>
      </c>
      <c r="AN191" s="68" t="str">
        <f>IF(OR($E191="",$G191=""),"",IF(AND($E$3=6),'Marks Entry 6th'!Z190,IF(AND($E$3=7),'Marks Entry 7th'!Z190,"")))</f>
        <v/>
      </c>
      <c r="AO191" s="68" t="str">
        <f>IF(OR($E191="",$G191=""),"",IF(AND($E$3=6),'Marks Entry 6th'!AA190,IF(AND($E$3=7),'Marks Entry 7th'!AA190,"")))</f>
        <v/>
      </c>
      <c r="AP191" s="66" t="str">
        <f t="shared" si="200"/>
        <v/>
      </c>
      <c r="AQ191" s="63" t="str">
        <f t="shared" si="201"/>
        <v/>
      </c>
      <c r="AR191" s="109">
        <f t="shared" si="202"/>
        <v>0</v>
      </c>
      <c r="AS191" s="109" t="str">
        <f t="shared" si="203"/>
        <v/>
      </c>
      <c r="AT191" s="109" t="str">
        <f t="shared" si="204"/>
        <v/>
      </c>
      <c r="AU191" s="109" t="str">
        <f t="shared" si="205"/>
        <v/>
      </c>
      <c r="AV191" s="109" t="str">
        <f t="shared" si="206"/>
        <v/>
      </c>
      <c r="AW191" s="111" t="str">
        <f t="shared" si="207"/>
        <v/>
      </c>
      <c r="AX191" s="314" t="str">
        <f>IF(OR($E191="",$G191=""),"",IF(AND($E$3=6),'Marks Entry 6th'!AB190,IF(AND($E$3=7),'Marks Entry 7th'!AB190,"")))</f>
        <v/>
      </c>
      <c r="AY191" s="121" t="str">
        <f>IF(OR($E191="",$G191=""),"",IF(AND($E$3=6),'Marks Entry 6th'!AC190,IF(AND($E$3=7),'Marks Entry 7th'!AC190,"")))</f>
        <v/>
      </c>
      <c r="AZ191" s="121" t="str">
        <f>IF(OR($E191="",$G191=""),"",IF(AND($E$3=6),'Marks Entry 6th'!AD190,IF(AND($E$3=7),'Marks Entry 7th'!AD190,"")))</f>
        <v/>
      </c>
      <c r="BA191" s="121" t="str">
        <f>IF(OR($E191="",$G191=""),"",IF(AND($E$3=6),'Marks Entry 6th'!AE190,IF(AND($E$3=7),'Marks Entry 7th'!AE190,"")))</f>
        <v/>
      </c>
      <c r="BB191" s="121" t="str">
        <f>IF(OR($E191="",$G191=""),"",IF(AND($E$3=6),'Marks Entry 6th'!AF190,IF(AND($E$3=7),'Marks Entry 7th'!AF190,"")))</f>
        <v/>
      </c>
      <c r="BC191" s="63" t="str">
        <f t="shared" si="208"/>
        <v/>
      </c>
      <c r="BD191" s="121" t="str">
        <f>IF(OR($E191="",$G191=""),"",IF(AND($E$3=6),'Marks Entry 6th'!AG190,IF(AND($E$3=7),'Marks Entry 7th'!AG190,"")))</f>
        <v/>
      </c>
      <c r="BE191" s="121" t="str">
        <f>IF(OR($E191="",$G191=""),"",IF(AND($E$3=6),'Marks Entry 6th'!AH190,IF(AND($E$3=7),'Marks Entry 7th'!AH190,"")))</f>
        <v/>
      </c>
      <c r="BF191" s="66" t="str">
        <f t="shared" si="209"/>
        <v/>
      </c>
      <c r="BG191" s="63">
        <f t="shared" si="210"/>
        <v>0</v>
      </c>
      <c r="BH191" s="68" t="str">
        <f>IF(OR($E191="",$G191=""),"",IF(AND($E$3=6),'Marks Entry 6th'!AI190,IF(AND($E$3=7),'Marks Entry 7th'!AI190,"")))</f>
        <v/>
      </c>
      <c r="BI191" s="68" t="str">
        <f>IF(OR($E191="",$G191=""),"",IF(AND($E$3=6),'Marks Entry 6th'!AJ190,IF(AND($E$3=7),'Marks Entry 7th'!AJ190,"")))</f>
        <v/>
      </c>
      <c r="BJ191" s="66" t="str">
        <f t="shared" si="211"/>
        <v/>
      </c>
      <c r="BK191" s="63" t="str">
        <f t="shared" si="212"/>
        <v/>
      </c>
      <c r="BL191" s="109">
        <f t="shared" si="213"/>
        <v>0</v>
      </c>
      <c r="BM191" s="109" t="str">
        <f t="shared" si="214"/>
        <v/>
      </c>
      <c r="BN191" s="109" t="str">
        <f t="shared" si="215"/>
        <v/>
      </c>
      <c r="BO191" s="109" t="str">
        <f t="shared" si="216"/>
        <v/>
      </c>
      <c r="BP191" s="109" t="str">
        <f t="shared" si="217"/>
        <v/>
      </c>
      <c r="BQ191" s="111" t="str">
        <f t="shared" si="218"/>
        <v/>
      </c>
      <c r="BR191" s="121" t="str">
        <f>IF(OR($E191="",$G191=""),"",IF(AND($E$3=6),'Marks Entry 6th'!AK190,IF(AND($E$3=7),'Marks Entry 7th'!AK190,"")))</f>
        <v/>
      </c>
      <c r="BS191" s="121" t="str">
        <f>IF(OR($E191="",$G191=""),"",IF(AND($E$3=6),'Marks Entry 6th'!AL190,IF(AND($E$3=7),'Marks Entry 7th'!AL190,"")))</f>
        <v/>
      </c>
      <c r="BT191" s="121" t="str">
        <f>IF(OR($E191="",$G191=""),"",IF(AND($E$3=6),'Marks Entry 6th'!AM190,IF(AND($E$3=7),'Marks Entry 7th'!AM190,"")))</f>
        <v/>
      </c>
      <c r="BU191" s="121" t="str">
        <f>IF(OR($E191="",$G191=""),"",IF(AND($E$3=6),'Marks Entry 6th'!AN190,IF(AND($E$3=7),'Marks Entry 7th'!AN190,"")))</f>
        <v/>
      </c>
      <c r="BV191" s="63" t="str">
        <f t="shared" si="219"/>
        <v/>
      </c>
      <c r="BW191" s="121" t="str">
        <f>IF(OR($E191="",$G191=""),"",IF(AND($E$3=6),'Marks Entry 6th'!AO190,IF(AND($E$3=7),'Marks Entry 7th'!AO190,"")))</f>
        <v/>
      </c>
      <c r="BX191" s="121" t="str">
        <f>IF(OR($E191="",$G191=""),"",IF(AND($E$3=6),'Marks Entry 6th'!AP190,IF(AND($E$3=7),'Marks Entry 7th'!AP190,"")))</f>
        <v/>
      </c>
      <c r="BY191" s="66" t="str">
        <f t="shared" si="220"/>
        <v/>
      </c>
      <c r="BZ191" s="63">
        <f t="shared" si="221"/>
        <v>0</v>
      </c>
      <c r="CA191" s="68" t="str">
        <f>IF(OR($E191="",$G191=""),"",IF(AND($E$3=6),'Marks Entry 6th'!AQ190,IF(AND($E$3=7),'Marks Entry 7th'!AQ190,"")))</f>
        <v/>
      </c>
      <c r="CB191" s="68" t="str">
        <f>IF(OR($E191="",$G191=""),"",IF(AND($E$3=6),'Marks Entry 6th'!AR190,IF(AND($E$3=7),'Marks Entry 7th'!AR190,"")))</f>
        <v/>
      </c>
      <c r="CC191" s="66" t="str">
        <f t="shared" si="222"/>
        <v/>
      </c>
      <c r="CD191" s="63" t="str">
        <f t="shared" si="223"/>
        <v/>
      </c>
      <c r="CE191" s="109">
        <f t="shared" si="224"/>
        <v>0</v>
      </c>
      <c r="CF191" s="109" t="str">
        <f t="shared" si="225"/>
        <v/>
      </c>
      <c r="CG191" s="109" t="str">
        <f t="shared" si="226"/>
        <v/>
      </c>
      <c r="CH191" s="109" t="str">
        <f t="shared" si="227"/>
        <v/>
      </c>
      <c r="CI191" s="109" t="str">
        <f t="shared" si="228"/>
        <v/>
      </c>
      <c r="CJ191" s="111" t="str">
        <f t="shared" si="229"/>
        <v/>
      </c>
      <c r="CK191" s="121" t="str">
        <f>IF(OR($E191="",$G191=""),"",IF(AND($E$3=6),'Marks Entry 6th'!AS190,IF(AND($E$3=7),'Marks Entry 7th'!AS190,"")))</f>
        <v/>
      </c>
      <c r="CL191" s="121" t="str">
        <f>IF(OR($E191="",$G191=""),"",IF(AND($E$3=6),'Marks Entry 6th'!AT190,IF(AND($E$3=7),'Marks Entry 7th'!AT190,"")))</f>
        <v/>
      </c>
      <c r="CM191" s="121" t="str">
        <f>IF(OR($E191="",$G191=""),"",IF(AND($E$3=6),'Marks Entry 6th'!AU190,IF(AND($E$3=7),'Marks Entry 7th'!AU190,"")))</f>
        <v/>
      </c>
      <c r="CN191" s="121" t="str">
        <f>IF(OR($E191="",$G191=""),"",IF(AND($E$3=6),'Marks Entry 6th'!AV190,IF(AND($E$3=7),'Marks Entry 7th'!AV190,"")))</f>
        <v/>
      </c>
      <c r="CO191" s="63" t="str">
        <f t="shared" si="230"/>
        <v/>
      </c>
      <c r="CP191" s="121" t="str">
        <f>IF(OR($E191="",$G191=""),"",IF(AND($E$3=6),'Marks Entry 6th'!AW190,IF(AND($E$3=7),'Marks Entry 7th'!AW190,"")))</f>
        <v/>
      </c>
      <c r="CQ191" s="121" t="str">
        <f>IF(OR($E191="",$G191=""),"",IF(AND($E$3=6),'Marks Entry 6th'!AX190,IF(AND($E$3=7),'Marks Entry 7th'!AX190,"")))</f>
        <v/>
      </c>
      <c r="CR191" s="66" t="str">
        <f t="shared" si="231"/>
        <v/>
      </c>
      <c r="CS191" s="63">
        <f t="shared" si="232"/>
        <v>0</v>
      </c>
      <c r="CT191" s="68" t="str">
        <f>IF(OR($E191="",$G191=""),"",IF(AND($E$3=6),'Marks Entry 6th'!AY190,IF(AND($E$3=7),'Marks Entry 7th'!AY190,"")))</f>
        <v/>
      </c>
      <c r="CU191" s="68" t="str">
        <f>IF(OR($E191="",$G191=""),"",IF(AND($E$3=6),'Marks Entry 6th'!AZ190,IF(AND($E$3=7),'Marks Entry 7th'!AZ190,"")))</f>
        <v/>
      </c>
      <c r="CV191" s="66" t="str">
        <f t="shared" si="233"/>
        <v/>
      </c>
      <c r="CW191" s="63" t="str">
        <f t="shared" si="234"/>
        <v/>
      </c>
      <c r="CX191" s="109">
        <f t="shared" si="235"/>
        <v>0</v>
      </c>
      <c r="CY191" s="109" t="str">
        <f t="shared" si="236"/>
        <v/>
      </c>
      <c r="CZ191" s="109" t="str">
        <f t="shared" si="237"/>
        <v/>
      </c>
      <c r="DA191" s="109" t="str">
        <f t="shared" si="238"/>
        <v/>
      </c>
      <c r="DB191" s="109" t="str">
        <f t="shared" si="239"/>
        <v/>
      </c>
      <c r="DC191" s="111" t="str">
        <f t="shared" si="240"/>
        <v/>
      </c>
      <c r="DD191" s="121" t="str">
        <f>IF(OR($E191="",$G191=""),"",IF(AND($E$3=6),'Marks Entry 6th'!BA190,IF(AND($E$3=7),'Marks Entry 7th'!BA190,"")))</f>
        <v/>
      </c>
      <c r="DE191" s="121" t="str">
        <f>IF(OR($E191="",$G191=""),"",IF(AND($E$3=6),'Marks Entry 6th'!BB190,IF(AND($E$3=7),'Marks Entry 7th'!BB190,"")))</f>
        <v/>
      </c>
      <c r="DF191" s="121" t="str">
        <f>IF(OR($E191="",$G191=""),"",IF(AND($E$3=6),'Marks Entry 6th'!BC190,IF(AND($E$3=7),'Marks Entry 7th'!BC190,"")))</f>
        <v/>
      </c>
      <c r="DG191" s="121" t="str">
        <f>IF(OR($E191="",$G191=""),"",IF(AND($E$3=6),'Marks Entry 6th'!BD190,IF(AND($E$3=7),'Marks Entry 7th'!BD190,"")))</f>
        <v/>
      </c>
      <c r="DH191" s="63" t="str">
        <f t="shared" si="241"/>
        <v/>
      </c>
      <c r="DI191" s="121" t="str">
        <f>IF(OR($E191="",$G191=""),"",IF(AND($E$3=6),'Marks Entry 6th'!BE190,IF(AND($E$3=7),'Marks Entry 7th'!BE190,"")))</f>
        <v/>
      </c>
      <c r="DJ191" s="121" t="str">
        <f>IF(OR($E191="",$G191=""),"",IF(AND($E$3=6),'Marks Entry 6th'!BF190,IF(AND($E$3=7),'Marks Entry 7th'!BF190,"")))</f>
        <v/>
      </c>
      <c r="DK191" s="66" t="str">
        <f t="shared" si="242"/>
        <v/>
      </c>
      <c r="DL191" s="63">
        <f t="shared" si="243"/>
        <v>0</v>
      </c>
      <c r="DM191" s="68" t="str">
        <f>IF(OR($E191="",$G191=""),"",IF(AND($E$3=6),'Marks Entry 6th'!BG190,IF(AND($E$3=7),'Marks Entry 7th'!BG190,"")))</f>
        <v/>
      </c>
      <c r="DN191" s="68" t="str">
        <f>IF(OR($E191="",$G191=""),"",IF(AND($E$3=6),'Marks Entry 6th'!BH190,IF(AND($E$3=7),'Marks Entry 7th'!BH190,"")))</f>
        <v/>
      </c>
      <c r="DO191" s="66" t="str">
        <f t="shared" si="244"/>
        <v/>
      </c>
      <c r="DP191" s="63" t="str">
        <f t="shared" si="245"/>
        <v/>
      </c>
      <c r="DQ191" s="109">
        <f t="shared" si="246"/>
        <v>0</v>
      </c>
      <c r="DR191" s="109" t="str">
        <f t="shared" si="247"/>
        <v/>
      </c>
      <c r="DS191" s="109" t="str">
        <f t="shared" si="248"/>
        <v/>
      </c>
      <c r="DT191" s="109" t="str">
        <f t="shared" si="249"/>
        <v/>
      </c>
      <c r="DU191" s="109" t="str">
        <f t="shared" si="250"/>
        <v/>
      </c>
      <c r="DV191" s="111" t="str">
        <f t="shared" si="251"/>
        <v/>
      </c>
      <c r="DW191" s="53" t="str">
        <f>IF(OR($E191="",$G191=""),"",IF(AND($E$3=6),'Marks Entry 6th'!BI190,IF(AND($E$3=7),'Marks Entry 7th'!BI190,"")))</f>
        <v/>
      </c>
      <c r="DX191" s="53" t="str">
        <f>IF(OR($E191="",$G191=""),"",IF(AND($E$3=6),'Marks Entry 6th'!BJ190,IF(AND($E$3=7),'Marks Entry 7th'!BJ190,"")))</f>
        <v/>
      </c>
      <c r="DY191" s="53" t="str">
        <f>IF(OR($E191="",$G191=""),"",IF(AND($E$3=6),'Marks Entry 6th'!BK190,IF(AND($E$3=7),'Marks Entry 7th'!BK190,"")))</f>
        <v/>
      </c>
      <c r="DZ191" s="53" t="str">
        <f>IF(OR($E191="",$G191=""),"",IF(AND($E$3=6),'Marks Entry 6th'!BL190,IF(AND($E$3=7),'Marks Entry 7th'!BL190,"")))</f>
        <v/>
      </c>
      <c r="EA191" s="53" t="str">
        <f>IF(OR($E191="",$G191=""),"",IF(AND($E$3=6),'Marks Entry 6th'!BM190,IF(AND($E$3=7),'Marks Entry 7th'!BM190,"")))</f>
        <v/>
      </c>
      <c r="EB191" s="122" t="str">
        <f t="shared" si="252"/>
        <v/>
      </c>
      <c r="EC191" s="123">
        <f t="shared" si="253"/>
        <v>0</v>
      </c>
      <c r="ED191" s="123" t="str">
        <f t="shared" si="254"/>
        <v/>
      </c>
      <c r="EE191" s="123" t="str">
        <f t="shared" si="255"/>
        <v/>
      </c>
      <c r="EF191" s="110" t="str">
        <f t="shared" si="256"/>
        <v/>
      </c>
      <c r="EG191" s="53" t="str">
        <f>IF(OR($E191="",$G191=""),"",IF(AND($E$3=6),'Marks Entry 6th'!BN190,IF(AND($E$3=7),'Marks Entry 7th'!BN190,"")))</f>
        <v/>
      </c>
      <c r="EH191" s="53" t="str">
        <f>IF(OR($E191="",$G191=""),"",IF(AND($E$3=6),'Marks Entry 6th'!BO190,IF(AND($E$3=7),'Marks Entry 7th'!BO190,"")))</f>
        <v/>
      </c>
      <c r="EI191" s="53" t="str">
        <f>IF(OR($E191="",$G191=""),"",IF(AND($E$3=6),'Marks Entry 6th'!BP190,IF(AND($E$3=7),'Marks Entry 7th'!BP190,"")))</f>
        <v/>
      </c>
      <c r="EJ191" s="53" t="str">
        <f>IF(OR($E191="",$G191=""),"",IF(AND($E$3=6),'Marks Entry 6th'!BQ190,IF(AND($E$3=7),'Marks Entry 7th'!BQ190,"")))</f>
        <v/>
      </c>
      <c r="EK191" s="53" t="str">
        <f>IF(OR($E191="",$G191=""),"",IF(AND($E$3=6),'Marks Entry 6th'!BR190,IF(AND($E$3=7),'Marks Entry 7th'!BR190,"")))</f>
        <v/>
      </c>
      <c r="EL191" s="122" t="str">
        <f t="shared" si="257"/>
        <v/>
      </c>
      <c r="EM191" s="123">
        <f t="shared" si="258"/>
        <v>0</v>
      </c>
      <c r="EN191" s="123" t="str">
        <f t="shared" si="259"/>
        <v/>
      </c>
      <c r="EO191" s="123" t="str">
        <f t="shared" si="260"/>
        <v/>
      </c>
      <c r="EP191" s="110" t="str">
        <f t="shared" si="261"/>
        <v/>
      </c>
      <c r="EQ191" s="53" t="str">
        <f>IF(OR($E191="",$G191=""),"",IF(AND($E$3=6),'Marks Entry 6th'!BS190,IF(AND($E$3=7),'Marks Entry 7th'!BS190,"")))</f>
        <v/>
      </c>
      <c r="ER191" s="53" t="str">
        <f>IF(OR($E191="",$G191=""),"",IF(AND($E$3=6),'Marks Entry 6th'!BT190,IF(AND($E$3=7),'Marks Entry 7th'!BT190,"")))</f>
        <v/>
      </c>
      <c r="ES191" s="53" t="str">
        <f>IF(OR($E191="",$G191=""),"",IF(AND($E$3=6),'Marks Entry 6th'!BU190,IF(AND($E$3=7),'Marks Entry 7th'!BU190,"")))</f>
        <v/>
      </c>
      <c r="ET191" s="53" t="str">
        <f>IF(OR($E191="",$G191=""),"",IF(AND($E$3=6),'Marks Entry 6th'!BV190,IF(AND($E$3=7),'Marks Entry 7th'!BV190,"")))</f>
        <v/>
      </c>
      <c r="EU191" s="53" t="str">
        <f>IF(OR($E191="",$G191=""),"",IF(AND($E$3=6),'Marks Entry 6th'!BW190,IF(AND($E$3=7),'Marks Entry 7th'!BW190,"")))</f>
        <v/>
      </c>
      <c r="EV191" s="122" t="str">
        <f t="shared" si="262"/>
        <v/>
      </c>
      <c r="EW191" s="123">
        <f t="shared" si="263"/>
        <v>0</v>
      </c>
      <c r="EX191" s="123" t="str">
        <f t="shared" si="264"/>
        <v/>
      </c>
      <c r="EY191" s="123" t="str">
        <f t="shared" si="265"/>
        <v/>
      </c>
      <c r="EZ191" s="110" t="str">
        <f t="shared" si="266"/>
        <v/>
      </c>
      <c r="FA191" s="373" t="str">
        <f>IF(OR($E191="",$G191=""),"",IF(AND('Marks Entry 6th'!BX190="",'Marks Entry 7th'!BX190=""),"",IF(AND($E$3=6),'Marks Entry 6th'!BX190,IF(AND($E$3=7),'Marks Entry 7th'!BX190,""))))</f>
        <v/>
      </c>
      <c r="FB191" s="373" t="str">
        <f>IF(OR($E191="",$G191=""),"",IF(AND('Marks Entry 6th'!BY190="",'Marks Entry 7th'!BY190=""),"",IF(AND($E$3=6),'Marks Entry 6th'!BY190,IF(AND($E$3=7),'Marks Entry 7th'!BY190,""))))</f>
        <v/>
      </c>
      <c r="FC191" s="374" t="str">
        <f t="shared" si="267"/>
        <v/>
      </c>
      <c r="FD191" s="110" t="str">
        <f t="shared" si="268"/>
        <v/>
      </c>
      <c r="FE191" s="373" t="str">
        <f>IF(OR($E191="",$G191=""),"",IF(AND('Marks Entry 6th'!BZ190="",'Marks Entry 7th'!BZ190=""),"",IF(AND($E$3=6),'Marks Entry 6th'!BZ190,IF(AND($E$3=7),'Marks Entry 7th'!BZ190,""))))</f>
        <v/>
      </c>
      <c r="FF191" s="373" t="str">
        <f>IF(OR($E191="",$G191=""),"",IF(AND('Marks Entry 6th'!CA190="",'Marks Entry 7th'!CA190=""),"",IF(AND($E$3=6),'Marks Entry 6th'!CA190,IF(AND($E$3=7),'Marks Entry 7th'!CA190,""))))</f>
        <v/>
      </c>
      <c r="FG191" s="374" t="str">
        <f t="shared" si="269"/>
        <v/>
      </c>
      <c r="FH191" s="110" t="str">
        <f t="shared" si="270"/>
        <v/>
      </c>
      <c r="FI191" s="79" t="str">
        <f t="shared" si="271"/>
        <v/>
      </c>
      <c r="FJ191" s="335" t="str">
        <f t="shared" si="272"/>
        <v/>
      </c>
      <c r="FK191" s="85" t="str">
        <f t="shared" si="273"/>
        <v/>
      </c>
      <c r="FL191" s="226" t="str">
        <f t="shared" si="274"/>
        <v/>
      </c>
      <c r="FM191" s="86" t="str">
        <f t="shared" si="275"/>
        <v/>
      </c>
      <c r="FN191" s="334" t="str">
        <f>IFERROR(IF(B191="NSO","NSO",IF(OR(D191="",G191="",F191=""),"",IF(AND(FJ191&gt;=36,'Master sheet'!$D$11="Hindi"),"कक्षा क्रमोन्नत",IF(AND(FJ191&gt;=36,'Master sheet'!$D$11="English"),"Promoted",IF(AND(FJ191&lt;36,'Master sheet'!$D$11="Hindi"),"पुनः परीक्षा","Re-Exam"))))),"")</f>
        <v/>
      </c>
      <c r="FO191" s="54" t="str">
        <f>IF(OR($E191="",$G191=""),"",IF(AND($E$3=6,'Marks Entry 6th'!CB190=""),"",IF(AND($E$3=7,'Marks Entry 7th'!CB190=""),"",IF(AND($E$3=6),'Marks Entry 6th'!CB190,IF(AND($E$3=7),'Marks Entry 7th'!CB190,"")))))</f>
        <v/>
      </c>
      <c r="FP191" s="54" t="str">
        <f>IF(OR($E191="",$G191=""),"",IF(AND($E$3=6,'Marks Entry 6th'!CC190=""),"",IF(AND($E$3=7,'Marks Entry 7th'!CC190=""),"",IF(AND($E$3=6),'Marks Entry 6th'!CC190,IF(AND($E$3=7),'Marks Entry 7th'!CC190,"")))))</f>
        <v/>
      </c>
      <c r="FQ191" s="55"/>
      <c r="FY191" s="57">
        <f>IF(AND($E$3=6),'Marks Entry 6th'!I190,IF(AND($E$3=7),'Marks Entry 7th'!I190,""))</f>
        <v>0</v>
      </c>
      <c r="FZ191" s="57">
        <f t="shared" si="276"/>
        <v>0</v>
      </c>
    </row>
    <row r="192" spans="1:182" ht="18.95" customHeight="1">
      <c r="A192" s="69">
        <v>185</v>
      </c>
      <c r="B192" s="69" t="str">
        <f>IF(OR(FY192=0,FY192=""),"",IF(AND($E$3=6),'Marks Entry 6th'!I191,IF(AND($E$3=7),'Marks Entry 7th'!I191,"")))</f>
        <v/>
      </c>
      <c r="C192" s="70" t="str">
        <f>IF(OR(B192=0,B192=""),"",IF(AND($E$3=6,'Marks Entry 6th'!B191=""),"",IF(AND($E$3=7,'Marks Entry 7th'!B191=""),"",IF(AND($E$3=6,'Marks Entry 6th'!B191),'Marks Entry 6th'!B191,IF(AND($E$3=7),'Marks Entry 7th'!B191,"")))))</f>
        <v/>
      </c>
      <c r="D192" s="70" t="str">
        <f>IF(OR(B192=0,B192=""),"",IF(AND($E$3=6,'Marks Entry 6th'!C191=""),"",IF(AND($E$3=7,'Marks Entry 7th'!C191=""),"",IF(AND($E$3=6),'Marks Entry 6th'!C191,IF(AND($E$3=7),'Marks Entry 7th'!C191,"")))))</f>
        <v/>
      </c>
      <c r="E192" s="307" t="str">
        <f>IF(OR(B192=0,B192=""),"",IF(AND($E$3=6,'Marks Entry 6th'!E191=""),"",IF(AND($E$3=7,'Marks Entry 7th'!E191=""),"",IF(AND($E$3=6),'Marks Entry 6th'!E191,IF(AND($E$3=7),'Marks Entry 7th'!E191,"")))))</f>
        <v/>
      </c>
      <c r="F192" s="70" t="str">
        <f>IF(OR(B192=0,B192=""),"",IF(AND($E$3=6,'Marks Entry 6th'!D191=""),"",IF(AND($E$3=7,'Marks Entry 7th'!D191=""),"",IF(AND($E$3=6),'Marks Entry 6th'!D191,IF(AND($E$3=7),'Marks Entry 7th'!D191,"")))))</f>
        <v/>
      </c>
      <c r="G192" s="306" t="str">
        <f>IF(OR(B192=0,B192=""),"",IF(AND($E$3=6,'Marks Entry 6th'!F191=""),"",IF(AND($E$3=7,'Marks Entry 7th'!F191=""),"",IF(AND($E$3=6),UPPER('Marks Entry 6th'!F191),IF(AND($E$3=7),UPPER('Marks Entry 7th'!F191),"")))))</f>
        <v/>
      </c>
      <c r="H192" s="306" t="str">
        <f>IF(OR(B192=0,B192=""),"",IF(AND($E$3=6,'Marks Entry 6th'!G191=""),"",IF(AND($E$3=7,'Marks Entry 7th'!G191=""),"",IF(AND($E$3=6),UPPER('Marks Entry 6th'!G191),IF(AND($E$3=7),UPPER('Marks Entry 7th'!G191),"")))))</f>
        <v/>
      </c>
      <c r="I192" s="306" t="str">
        <f>IF(OR(B192=0,B192=""),"",IF(AND($E$3=6,'Marks Entry 6th'!H191=""),"",IF(AND($E$3=7,'Marks Entry 7th'!H191=""),"",IF(AND($E$3=6),UPPER('Marks Entry 6th'!H191),IF(AND($E$3=7),UPPER('Marks Entry 7th'!H191),"")))))</f>
        <v/>
      </c>
      <c r="J192" s="65" t="str">
        <f>IF(OR(B192=0,B192=""),"",IF(AND($E$3=6,'Marks Entry 6th'!J191=""),"",IF(AND($E$3=7,'Marks Entry 7th'!J191=""),"",IF(AND($E$3=6),'Marks Entry 6th'!J191,IF(AND($E$3=7),'Marks Entry 7th'!J191,"")))))</f>
        <v/>
      </c>
      <c r="K192" s="65" t="str">
        <f>IF(OR(B192=0,B192=""),"",IF(AND($E$3=6,'Marks Entry 6th'!K191=""),"",IF(AND($E$3=7,'Marks Entry 7th'!K191=""),"",IF(AND($E$3=6),'Marks Entry 6th'!K191,IF(AND($E$3=7),'Marks Entry 7th'!K191,"")))))</f>
        <v/>
      </c>
      <c r="L192" s="121" t="str">
        <f>IF(OR($E192="",$G192=""),"",IF(AND($E$3=6),'Marks Entry 6th'!L191,IF(AND($E$3=7),'Marks Entry 7th'!L191,"")))</f>
        <v/>
      </c>
      <c r="M192" s="121" t="str">
        <f>IF(OR($E192="",$G192=""),"",IF(AND($E$3=6),'Marks Entry 6th'!M191,IF(AND($E$3=7),'Marks Entry 7th'!M191,"")))</f>
        <v/>
      </c>
      <c r="N192" s="121" t="str">
        <f>IF(OR($E192="",$G192=""),"",IF(AND($E$3=6),'Marks Entry 6th'!N191,IF(AND($E$3=7),'Marks Entry 7th'!N191,"")))</f>
        <v/>
      </c>
      <c r="O192" s="121" t="str">
        <f>IF(OR($E192="",$G192=""),"",IF(AND($E$3=6),'Marks Entry 6th'!O191,IF(AND($E$3=7),'Marks Entry 7th'!O191,"")))</f>
        <v/>
      </c>
      <c r="P192" s="63" t="str">
        <f t="shared" si="186"/>
        <v/>
      </c>
      <c r="Q192" s="121" t="str">
        <f>IF(OR($E192="",$G192=""),"",IF(AND($E$3=6),'Marks Entry 6th'!P191,IF(AND($E$3=7),'Marks Entry 7th'!P191,"")))</f>
        <v/>
      </c>
      <c r="R192" s="121" t="str">
        <f>IF(OR($E192="",$G192=""),"",IF(AND($E$3=6),'Marks Entry 6th'!Q191,IF(AND($E$3=7),'Marks Entry 7th'!Q191,"")))</f>
        <v/>
      </c>
      <c r="S192" s="66" t="str">
        <f t="shared" si="187"/>
        <v/>
      </c>
      <c r="T192" s="63">
        <f t="shared" si="188"/>
        <v>0</v>
      </c>
      <c r="U192" s="68" t="str">
        <f>IF(OR($E192="",$G192=""),"",IF(AND($E$3=6),'Marks Entry 6th'!R191,IF(AND($E$3=7),'Marks Entry 7th'!R191,"")))</f>
        <v/>
      </c>
      <c r="V192" s="68" t="str">
        <f>IF(OR($E192="",$G192=""),"",IF(AND($E$3=6),'Marks Entry 6th'!S191,IF(AND($E$3=7),'Marks Entry 7th'!S191,"")))</f>
        <v/>
      </c>
      <c r="W192" s="67" t="str">
        <f t="shared" si="189"/>
        <v/>
      </c>
      <c r="X192" s="63" t="str">
        <f t="shared" si="190"/>
        <v/>
      </c>
      <c r="Y192" s="109">
        <f t="shared" si="191"/>
        <v>0</v>
      </c>
      <c r="Z192" s="109" t="str">
        <f t="shared" si="192"/>
        <v/>
      </c>
      <c r="AA192" s="109" t="str">
        <f t="shared" si="193"/>
        <v/>
      </c>
      <c r="AB192" s="109" t="str">
        <f t="shared" si="194"/>
        <v/>
      </c>
      <c r="AC192" s="109" t="str">
        <f t="shared" si="195"/>
        <v/>
      </c>
      <c r="AD192" s="111" t="str">
        <f t="shared" si="196"/>
        <v/>
      </c>
      <c r="AE192" s="121" t="str">
        <f>IF(OR($E192="",$G192=""),"",IF(AND($E$3=6),'Marks Entry 6th'!T191,IF(AND($E$3=7),'Marks Entry 7th'!T191,"")))</f>
        <v/>
      </c>
      <c r="AF192" s="121" t="str">
        <f>IF(OR($E192="",$G192=""),"",IF(AND($E$3=6),'Marks Entry 6th'!U191,IF(AND($E$3=7),'Marks Entry 7th'!U191,"")))</f>
        <v/>
      </c>
      <c r="AG192" s="121" t="str">
        <f>IF(OR($E192="",$G192=""),"",IF(AND($E$3=6),'Marks Entry 6th'!V191,IF(AND($E$3=7),'Marks Entry 7th'!V191,"")))</f>
        <v/>
      </c>
      <c r="AH192" s="121" t="str">
        <f>IF(OR($E192="",$G192=""),"",IF(AND($E$3=6),'Marks Entry 6th'!W191,IF(AND($E$3=7),'Marks Entry 7th'!W191,"")))</f>
        <v/>
      </c>
      <c r="AI192" s="63" t="str">
        <f t="shared" si="197"/>
        <v/>
      </c>
      <c r="AJ192" s="121" t="str">
        <f>IF(OR($E192="",$G192=""),"",IF(AND($E$3=6),'Marks Entry 6th'!X191,IF(AND($E$3=7),'Marks Entry 7th'!X191,"")))</f>
        <v/>
      </c>
      <c r="AK192" s="121" t="str">
        <f>IF(OR($E192="",$G192=""),"",IF(AND($E$3=6),'Marks Entry 6th'!Y191,IF(AND($E$3=7),'Marks Entry 7th'!Y191,"")))</f>
        <v/>
      </c>
      <c r="AL192" s="66" t="str">
        <f t="shared" si="198"/>
        <v/>
      </c>
      <c r="AM192" s="63">
        <f t="shared" si="199"/>
        <v>0</v>
      </c>
      <c r="AN192" s="68" t="str">
        <f>IF(OR($E192="",$G192=""),"",IF(AND($E$3=6),'Marks Entry 6th'!Z191,IF(AND($E$3=7),'Marks Entry 7th'!Z191,"")))</f>
        <v/>
      </c>
      <c r="AO192" s="68" t="str">
        <f>IF(OR($E192="",$G192=""),"",IF(AND($E$3=6),'Marks Entry 6th'!AA191,IF(AND($E$3=7),'Marks Entry 7th'!AA191,"")))</f>
        <v/>
      </c>
      <c r="AP192" s="66" t="str">
        <f t="shared" si="200"/>
        <v/>
      </c>
      <c r="AQ192" s="63" t="str">
        <f t="shared" si="201"/>
        <v/>
      </c>
      <c r="AR192" s="109">
        <f t="shared" si="202"/>
        <v>0</v>
      </c>
      <c r="AS192" s="109" t="str">
        <f t="shared" si="203"/>
        <v/>
      </c>
      <c r="AT192" s="109" t="str">
        <f t="shared" si="204"/>
        <v/>
      </c>
      <c r="AU192" s="109" t="str">
        <f t="shared" si="205"/>
        <v/>
      </c>
      <c r="AV192" s="109" t="str">
        <f t="shared" si="206"/>
        <v/>
      </c>
      <c r="AW192" s="111" t="str">
        <f t="shared" si="207"/>
        <v/>
      </c>
      <c r="AX192" s="314" t="str">
        <f>IF(OR($E192="",$G192=""),"",IF(AND($E$3=6),'Marks Entry 6th'!AB191,IF(AND($E$3=7),'Marks Entry 7th'!AB191,"")))</f>
        <v/>
      </c>
      <c r="AY192" s="121" t="str">
        <f>IF(OR($E192="",$G192=""),"",IF(AND($E$3=6),'Marks Entry 6th'!AC191,IF(AND($E$3=7),'Marks Entry 7th'!AC191,"")))</f>
        <v/>
      </c>
      <c r="AZ192" s="121" t="str">
        <f>IF(OR($E192="",$G192=""),"",IF(AND($E$3=6),'Marks Entry 6th'!AD191,IF(AND($E$3=7),'Marks Entry 7th'!AD191,"")))</f>
        <v/>
      </c>
      <c r="BA192" s="121" t="str">
        <f>IF(OR($E192="",$G192=""),"",IF(AND($E$3=6),'Marks Entry 6th'!AE191,IF(AND($E$3=7),'Marks Entry 7th'!AE191,"")))</f>
        <v/>
      </c>
      <c r="BB192" s="121" t="str">
        <f>IF(OR($E192="",$G192=""),"",IF(AND($E$3=6),'Marks Entry 6th'!AF191,IF(AND($E$3=7),'Marks Entry 7th'!AF191,"")))</f>
        <v/>
      </c>
      <c r="BC192" s="63" t="str">
        <f t="shared" si="208"/>
        <v/>
      </c>
      <c r="BD192" s="121" t="str">
        <f>IF(OR($E192="",$G192=""),"",IF(AND($E$3=6),'Marks Entry 6th'!AG191,IF(AND($E$3=7),'Marks Entry 7th'!AG191,"")))</f>
        <v/>
      </c>
      <c r="BE192" s="121" t="str">
        <f>IF(OR($E192="",$G192=""),"",IF(AND($E$3=6),'Marks Entry 6th'!AH191,IF(AND($E$3=7),'Marks Entry 7th'!AH191,"")))</f>
        <v/>
      </c>
      <c r="BF192" s="66" t="str">
        <f t="shared" si="209"/>
        <v/>
      </c>
      <c r="BG192" s="63">
        <f t="shared" si="210"/>
        <v>0</v>
      </c>
      <c r="BH192" s="68" t="str">
        <f>IF(OR($E192="",$G192=""),"",IF(AND($E$3=6),'Marks Entry 6th'!AI191,IF(AND($E$3=7),'Marks Entry 7th'!AI191,"")))</f>
        <v/>
      </c>
      <c r="BI192" s="68" t="str">
        <f>IF(OR($E192="",$G192=""),"",IF(AND($E$3=6),'Marks Entry 6th'!AJ191,IF(AND($E$3=7),'Marks Entry 7th'!AJ191,"")))</f>
        <v/>
      </c>
      <c r="BJ192" s="66" t="str">
        <f t="shared" si="211"/>
        <v/>
      </c>
      <c r="BK192" s="63" t="str">
        <f t="shared" si="212"/>
        <v/>
      </c>
      <c r="BL192" s="109">
        <f t="shared" si="213"/>
        <v>0</v>
      </c>
      <c r="BM192" s="109" t="str">
        <f t="shared" si="214"/>
        <v/>
      </c>
      <c r="BN192" s="109" t="str">
        <f t="shared" si="215"/>
        <v/>
      </c>
      <c r="BO192" s="109" t="str">
        <f t="shared" si="216"/>
        <v/>
      </c>
      <c r="BP192" s="109" t="str">
        <f t="shared" si="217"/>
        <v/>
      </c>
      <c r="BQ192" s="111" t="str">
        <f t="shared" si="218"/>
        <v/>
      </c>
      <c r="BR192" s="121" t="str">
        <f>IF(OR($E192="",$G192=""),"",IF(AND($E$3=6),'Marks Entry 6th'!AK191,IF(AND($E$3=7),'Marks Entry 7th'!AK191,"")))</f>
        <v/>
      </c>
      <c r="BS192" s="121" t="str">
        <f>IF(OR($E192="",$G192=""),"",IF(AND($E$3=6),'Marks Entry 6th'!AL191,IF(AND($E$3=7),'Marks Entry 7th'!AL191,"")))</f>
        <v/>
      </c>
      <c r="BT192" s="121" t="str">
        <f>IF(OR($E192="",$G192=""),"",IF(AND($E$3=6),'Marks Entry 6th'!AM191,IF(AND($E$3=7),'Marks Entry 7th'!AM191,"")))</f>
        <v/>
      </c>
      <c r="BU192" s="121" t="str">
        <f>IF(OR($E192="",$G192=""),"",IF(AND($E$3=6),'Marks Entry 6th'!AN191,IF(AND($E$3=7),'Marks Entry 7th'!AN191,"")))</f>
        <v/>
      </c>
      <c r="BV192" s="63" t="str">
        <f t="shared" si="219"/>
        <v/>
      </c>
      <c r="BW192" s="121" t="str">
        <f>IF(OR($E192="",$G192=""),"",IF(AND($E$3=6),'Marks Entry 6th'!AO191,IF(AND($E$3=7),'Marks Entry 7th'!AO191,"")))</f>
        <v/>
      </c>
      <c r="BX192" s="121" t="str">
        <f>IF(OR($E192="",$G192=""),"",IF(AND($E$3=6),'Marks Entry 6th'!AP191,IF(AND($E$3=7),'Marks Entry 7th'!AP191,"")))</f>
        <v/>
      </c>
      <c r="BY192" s="66" t="str">
        <f t="shared" si="220"/>
        <v/>
      </c>
      <c r="BZ192" s="63">
        <f t="shared" si="221"/>
        <v>0</v>
      </c>
      <c r="CA192" s="68" t="str">
        <f>IF(OR($E192="",$G192=""),"",IF(AND($E$3=6),'Marks Entry 6th'!AQ191,IF(AND($E$3=7),'Marks Entry 7th'!AQ191,"")))</f>
        <v/>
      </c>
      <c r="CB192" s="68" t="str">
        <f>IF(OR($E192="",$G192=""),"",IF(AND($E$3=6),'Marks Entry 6th'!AR191,IF(AND($E$3=7),'Marks Entry 7th'!AR191,"")))</f>
        <v/>
      </c>
      <c r="CC192" s="66" t="str">
        <f t="shared" si="222"/>
        <v/>
      </c>
      <c r="CD192" s="63" t="str">
        <f t="shared" si="223"/>
        <v/>
      </c>
      <c r="CE192" s="109">
        <f t="shared" si="224"/>
        <v>0</v>
      </c>
      <c r="CF192" s="109" t="str">
        <f t="shared" si="225"/>
        <v/>
      </c>
      <c r="CG192" s="109" t="str">
        <f t="shared" si="226"/>
        <v/>
      </c>
      <c r="CH192" s="109" t="str">
        <f t="shared" si="227"/>
        <v/>
      </c>
      <c r="CI192" s="109" t="str">
        <f t="shared" si="228"/>
        <v/>
      </c>
      <c r="CJ192" s="111" t="str">
        <f t="shared" si="229"/>
        <v/>
      </c>
      <c r="CK192" s="121" t="str">
        <f>IF(OR($E192="",$G192=""),"",IF(AND($E$3=6),'Marks Entry 6th'!AS191,IF(AND($E$3=7),'Marks Entry 7th'!AS191,"")))</f>
        <v/>
      </c>
      <c r="CL192" s="121" t="str">
        <f>IF(OR($E192="",$G192=""),"",IF(AND($E$3=6),'Marks Entry 6th'!AT191,IF(AND($E$3=7),'Marks Entry 7th'!AT191,"")))</f>
        <v/>
      </c>
      <c r="CM192" s="121" t="str">
        <f>IF(OR($E192="",$G192=""),"",IF(AND($E$3=6),'Marks Entry 6th'!AU191,IF(AND($E$3=7),'Marks Entry 7th'!AU191,"")))</f>
        <v/>
      </c>
      <c r="CN192" s="121" t="str">
        <f>IF(OR($E192="",$G192=""),"",IF(AND($E$3=6),'Marks Entry 6th'!AV191,IF(AND($E$3=7),'Marks Entry 7th'!AV191,"")))</f>
        <v/>
      </c>
      <c r="CO192" s="63" t="str">
        <f t="shared" si="230"/>
        <v/>
      </c>
      <c r="CP192" s="121" t="str">
        <f>IF(OR($E192="",$G192=""),"",IF(AND($E$3=6),'Marks Entry 6th'!AW191,IF(AND($E$3=7),'Marks Entry 7th'!AW191,"")))</f>
        <v/>
      </c>
      <c r="CQ192" s="121" t="str">
        <f>IF(OR($E192="",$G192=""),"",IF(AND($E$3=6),'Marks Entry 6th'!AX191,IF(AND($E$3=7),'Marks Entry 7th'!AX191,"")))</f>
        <v/>
      </c>
      <c r="CR192" s="66" t="str">
        <f t="shared" si="231"/>
        <v/>
      </c>
      <c r="CS192" s="63">
        <f t="shared" si="232"/>
        <v>0</v>
      </c>
      <c r="CT192" s="68" t="str">
        <f>IF(OR($E192="",$G192=""),"",IF(AND($E$3=6),'Marks Entry 6th'!AY191,IF(AND($E$3=7),'Marks Entry 7th'!AY191,"")))</f>
        <v/>
      </c>
      <c r="CU192" s="68" t="str">
        <f>IF(OR($E192="",$G192=""),"",IF(AND($E$3=6),'Marks Entry 6th'!AZ191,IF(AND($E$3=7),'Marks Entry 7th'!AZ191,"")))</f>
        <v/>
      </c>
      <c r="CV192" s="66" t="str">
        <f t="shared" si="233"/>
        <v/>
      </c>
      <c r="CW192" s="63" t="str">
        <f t="shared" si="234"/>
        <v/>
      </c>
      <c r="CX192" s="109">
        <f t="shared" si="235"/>
        <v>0</v>
      </c>
      <c r="CY192" s="109" t="str">
        <f t="shared" si="236"/>
        <v/>
      </c>
      <c r="CZ192" s="109" t="str">
        <f t="shared" si="237"/>
        <v/>
      </c>
      <c r="DA192" s="109" t="str">
        <f t="shared" si="238"/>
        <v/>
      </c>
      <c r="DB192" s="109" t="str">
        <f t="shared" si="239"/>
        <v/>
      </c>
      <c r="DC192" s="111" t="str">
        <f t="shared" si="240"/>
        <v/>
      </c>
      <c r="DD192" s="121" t="str">
        <f>IF(OR($E192="",$G192=""),"",IF(AND($E$3=6),'Marks Entry 6th'!BA191,IF(AND($E$3=7),'Marks Entry 7th'!BA191,"")))</f>
        <v/>
      </c>
      <c r="DE192" s="121" t="str">
        <f>IF(OR($E192="",$G192=""),"",IF(AND($E$3=6),'Marks Entry 6th'!BB191,IF(AND($E$3=7),'Marks Entry 7th'!BB191,"")))</f>
        <v/>
      </c>
      <c r="DF192" s="121" t="str">
        <f>IF(OR($E192="",$G192=""),"",IF(AND($E$3=6),'Marks Entry 6th'!BC191,IF(AND($E$3=7),'Marks Entry 7th'!BC191,"")))</f>
        <v/>
      </c>
      <c r="DG192" s="121" t="str">
        <f>IF(OR($E192="",$G192=""),"",IF(AND($E$3=6),'Marks Entry 6th'!BD191,IF(AND($E$3=7),'Marks Entry 7th'!BD191,"")))</f>
        <v/>
      </c>
      <c r="DH192" s="63" t="str">
        <f t="shared" si="241"/>
        <v/>
      </c>
      <c r="DI192" s="121" t="str">
        <f>IF(OR($E192="",$G192=""),"",IF(AND($E$3=6),'Marks Entry 6th'!BE191,IF(AND($E$3=7),'Marks Entry 7th'!BE191,"")))</f>
        <v/>
      </c>
      <c r="DJ192" s="121" t="str">
        <f>IF(OR($E192="",$G192=""),"",IF(AND($E$3=6),'Marks Entry 6th'!BF191,IF(AND($E$3=7),'Marks Entry 7th'!BF191,"")))</f>
        <v/>
      </c>
      <c r="DK192" s="66" t="str">
        <f t="shared" si="242"/>
        <v/>
      </c>
      <c r="DL192" s="63">
        <f t="shared" si="243"/>
        <v>0</v>
      </c>
      <c r="DM192" s="68" t="str">
        <f>IF(OR($E192="",$G192=""),"",IF(AND($E$3=6),'Marks Entry 6th'!BG191,IF(AND($E$3=7),'Marks Entry 7th'!BG191,"")))</f>
        <v/>
      </c>
      <c r="DN192" s="68" t="str">
        <f>IF(OR($E192="",$G192=""),"",IF(AND($E$3=6),'Marks Entry 6th'!BH191,IF(AND($E$3=7),'Marks Entry 7th'!BH191,"")))</f>
        <v/>
      </c>
      <c r="DO192" s="66" t="str">
        <f t="shared" si="244"/>
        <v/>
      </c>
      <c r="DP192" s="63" t="str">
        <f t="shared" si="245"/>
        <v/>
      </c>
      <c r="DQ192" s="109">
        <f t="shared" si="246"/>
        <v>0</v>
      </c>
      <c r="DR192" s="109" t="str">
        <f t="shared" si="247"/>
        <v/>
      </c>
      <c r="DS192" s="109" t="str">
        <f t="shared" si="248"/>
        <v/>
      </c>
      <c r="DT192" s="109" t="str">
        <f t="shared" si="249"/>
        <v/>
      </c>
      <c r="DU192" s="109" t="str">
        <f t="shared" si="250"/>
        <v/>
      </c>
      <c r="DV192" s="111" t="str">
        <f t="shared" si="251"/>
        <v/>
      </c>
      <c r="DW192" s="53" t="str">
        <f>IF(OR($E192="",$G192=""),"",IF(AND($E$3=6),'Marks Entry 6th'!BI191,IF(AND($E$3=7),'Marks Entry 7th'!BI191,"")))</f>
        <v/>
      </c>
      <c r="DX192" s="53" t="str">
        <f>IF(OR($E192="",$G192=""),"",IF(AND($E$3=6),'Marks Entry 6th'!BJ191,IF(AND($E$3=7),'Marks Entry 7th'!BJ191,"")))</f>
        <v/>
      </c>
      <c r="DY192" s="53" t="str">
        <f>IF(OR($E192="",$G192=""),"",IF(AND($E$3=6),'Marks Entry 6th'!BK191,IF(AND($E$3=7),'Marks Entry 7th'!BK191,"")))</f>
        <v/>
      </c>
      <c r="DZ192" s="53" t="str">
        <f>IF(OR($E192="",$G192=""),"",IF(AND($E$3=6),'Marks Entry 6th'!BL191,IF(AND($E$3=7),'Marks Entry 7th'!BL191,"")))</f>
        <v/>
      </c>
      <c r="EA192" s="53" t="str">
        <f>IF(OR($E192="",$G192=""),"",IF(AND($E$3=6),'Marks Entry 6th'!BM191,IF(AND($E$3=7),'Marks Entry 7th'!BM191,"")))</f>
        <v/>
      </c>
      <c r="EB192" s="122" t="str">
        <f t="shared" si="252"/>
        <v/>
      </c>
      <c r="EC192" s="123">
        <f t="shared" si="253"/>
        <v>0</v>
      </c>
      <c r="ED192" s="123" t="str">
        <f t="shared" si="254"/>
        <v/>
      </c>
      <c r="EE192" s="123" t="str">
        <f t="shared" si="255"/>
        <v/>
      </c>
      <c r="EF192" s="110" t="str">
        <f t="shared" si="256"/>
        <v/>
      </c>
      <c r="EG192" s="53" t="str">
        <f>IF(OR($E192="",$G192=""),"",IF(AND($E$3=6),'Marks Entry 6th'!BN191,IF(AND($E$3=7),'Marks Entry 7th'!BN191,"")))</f>
        <v/>
      </c>
      <c r="EH192" s="53" t="str">
        <f>IF(OR($E192="",$G192=""),"",IF(AND($E$3=6),'Marks Entry 6th'!BO191,IF(AND($E$3=7),'Marks Entry 7th'!BO191,"")))</f>
        <v/>
      </c>
      <c r="EI192" s="53" t="str">
        <f>IF(OR($E192="",$G192=""),"",IF(AND($E$3=6),'Marks Entry 6th'!BP191,IF(AND($E$3=7),'Marks Entry 7th'!BP191,"")))</f>
        <v/>
      </c>
      <c r="EJ192" s="53" t="str">
        <f>IF(OR($E192="",$G192=""),"",IF(AND($E$3=6),'Marks Entry 6th'!BQ191,IF(AND($E$3=7),'Marks Entry 7th'!BQ191,"")))</f>
        <v/>
      </c>
      <c r="EK192" s="53" t="str">
        <f>IF(OR($E192="",$G192=""),"",IF(AND($E$3=6),'Marks Entry 6th'!BR191,IF(AND($E$3=7),'Marks Entry 7th'!BR191,"")))</f>
        <v/>
      </c>
      <c r="EL192" s="122" t="str">
        <f t="shared" si="257"/>
        <v/>
      </c>
      <c r="EM192" s="123">
        <f t="shared" si="258"/>
        <v>0</v>
      </c>
      <c r="EN192" s="123" t="str">
        <f t="shared" si="259"/>
        <v/>
      </c>
      <c r="EO192" s="123" t="str">
        <f t="shared" si="260"/>
        <v/>
      </c>
      <c r="EP192" s="110" t="str">
        <f t="shared" si="261"/>
        <v/>
      </c>
      <c r="EQ192" s="53" t="str">
        <f>IF(OR($E192="",$G192=""),"",IF(AND($E$3=6),'Marks Entry 6th'!BS191,IF(AND($E$3=7),'Marks Entry 7th'!BS191,"")))</f>
        <v/>
      </c>
      <c r="ER192" s="53" t="str">
        <f>IF(OR($E192="",$G192=""),"",IF(AND($E$3=6),'Marks Entry 6th'!BT191,IF(AND($E$3=7),'Marks Entry 7th'!BT191,"")))</f>
        <v/>
      </c>
      <c r="ES192" s="53" t="str">
        <f>IF(OR($E192="",$G192=""),"",IF(AND($E$3=6),'Marks Entry 6th'!BU191,IF(AND($E$3=7),'Marks Entry 7th'!BU191,"")))</f>
        <v/>
      </c>
      <c r="ET192" s="53" t="str">
        <f>IF(OR($E192="",$G192=""),"",IF(AND($E$3=6),'Marks Entry 6th'!BV191,IF(AND($E$3=7),'Marks Entry 7th'!BV191,"")))</f>
        <v/>
      </c>
      <c r="EU192" s="53" t="str">
        <f>IF(OR($E192="",$G192=""),"",IF(AND($E$3=6),'Marks Entry 6th'!BW191,IF(AND($E$3=7),'Marks Entry 7th'!BW191,"")))</f>
        <v/>
      </c>
      <c r="EV192" s="122" t="str">
        <f t="shared" si="262"/>
        <v/>
      </c>
      <c r="EW192" s="123">
        <f t="shared" si="263"/>
        <v>0</v>
      </c>
      <c r="EX192" s="123" t="str">
        <f t="shared" si="264"/>
        <v/>
      </c>
      <c r="EY192" s="123" t="str">
        <f t="shared" si="265"/>
        <v/>
      </c>
      <c r="EZ192" s="110" t="str">
        <f t="shared" si="266"/>
        <v/>
      </c>
      <c r="FA192" s="373" t="str">
        <f>IF(OR($E192="",$G192=""),"",IF(AND('Marks Entry 6th'!BX191="",'Marks Entry 7th'!BX191=""),"",IF(AND($E$3=6),'Marks Entry 6th'!BX191,IF(AND($E$3=7),'Marks Entry 7th'!BX191,""))))</f>
        <v/>
      </c>
      <c r="FB192" s="373" t="str">
        <f>IF(OR($E192="",$G192=""),"",IF(AND('Marks Entry 6th'!BY191="",'Marks Entry 7th'!BY191=""),"",IF(AND($E$3=6),'Marks Entry 6th'!BY191,IF(AND($E$3=7),'Marks Entry 7th'!BY191,""))))</f>
        <v/>
      </c>
      <c r="FC192" s="374" t="str">
        <f t="shared" si="267"/>
        <v/>
      </c>
      <c r="FD192" s="110" t="str">
        <f t="shared" si="268"/>
        <v/>
      </c>
      <c r="FE192" s="373" t="str">
        <f>IF(OR($E192="",$G192=""),"",IF(AND('Marks Entry 6th'!BZ191="",'Marks Entry 7th'!BZ191=""),"",IF(AND($E$3=6),'Marks Entry 6th'!BZ191,IF(AND($E$3=7),'Marks Entry 7th'!BZ191,""))))</f>
        <v/>
      </c>
      <c r="FF192" s="373" t="str">
        <f>IF(OR($E192="",$G192=""),"",IF(AND('Marks Entry 6th'!CA191="",'Marks Entry 7th'!CA191=""),"",IF(AND($E$3=6),'Marks Entry 6th'!CA191,IF(AND($E$3=7),'Marks Entry 7th'!CA191,""))))</f>
        <v/>
      </c>
      <c r="FG192" s="374" t="str">
        <f t="shared" si="269"/>
        <v/>
      </c>
      <c r="FH192" s="110" t="str">
        <f t="shared" si="270"/>
        <v/>
      </c>
      <c r="FI192" s="79" t="str">
        <f t="shared" si="271"/>
        <v/>
      </c>
      <c r="FJ192" s="335" t="str">
        <f t="shared" si="272"/>
        <v/>
      </c>
      <c r="FK192" s="85" t="str">
        <f t="shared" si="273"/>
        <v/>
      </c>
      <c r="FL192" s="226" t="str">
        <f t="shared" si="274"/>
        <v/>
      </c>
      <c r="FM192" s="86" t="str">
        <f t="shared" si="275"/>
        <v/>
      </c>
      <c r="FN192" s="334" t="str">
        <f>IFERROR(IF(B192="NSO","NSO",IF(OR(D192="",G192="",F192=""),"",IF(AND(FJ192&gt;=36,'Master sheet'!$D$11="Hindi"),"कक्षा क्रमोन्नत",IF(AND(FJ192&gt;=36,'Master sheet'!$D$11="English"),"Promoted",IF(AND(FJ192&lt;36,'Master sheet'!$D$11="Hindi"),"पुनः परीक्षा","Re-Exam"))))),"")</f>
        <v/>
      </c>
      <c r="FO192" s="54" t="str">
        <f>IF(OR($E192="",$G192=""),"",IF(AND($E$3=6,'Marks Entry 6th'!CB191=""),"",IF(AND($E$3=7,'Marks Entry 7th'!CB191=""),"",IF(AND($E$3=6),'Marks Entry 6th'!CB191,IF(AND($E$3=7),'Marks Entry 7th'!CB191,"")))))</f>
        <v/>
      </c>
      <c r="FP192" s="54" t="str">
        <f>IF(OR($E192="",$G192=""),"",IF(AND($E$3=6,'Marks Entry 6th'!CC191=""),"",IF(AND($E$3=7,'Marks Entry 7th'!CC191=""),"",IF(AND($E$3=6),'Marks Entry 6th'!CC191,IF(AND($E$3=7),'Marks Entry 7th'!CC191,"")))))</f>
        <v/>
      </c>
      <c r="FQ192" s="55"/>
      <c r="FY192" s="57">
        <f>IF(AND($E$3=6),'Marks Entry 6th'!I191,IF(AND($E$3=7),'Marks Entry 7th'!I191,""))</f>
        <v>0</v>
      </c>
      <c r="FZ192" s="57">
        <f t="shared" si="276"/>
        <v>0</v>
      </c>
    </row>
    <row r="193" spans="1:182" ht="18.95" customHeight="1">
      <c r="A193" s="69">
        <v>186</v>
      </c>
      <c r="B193" s="69" t="str">
        <f>IF(OR(FY193=0,FY193=""),"",IF(AND($E$3=6),'Marks Entry 6th'!I192,IF(AND($E$3=7),'Marks Entry 7th'!I192,"")))</f>
        <v/>
      </c>
      <c r="C193" s="70" t="str">
        <f>IF(OR(B193=0,B193=""),"",IF(AND($E$3=6,'Marks Entry 6th'!B192=""),"",IF(AND($E$3=7,'Marks Entry 7th'!B192=""),"",IF(AND($E$3=6,'Marks Entry 6th'!B192),'Marks Entry 6th'!B192,IF(AND($E$3=7),'Marks Entry 7th'!B192,"")))))</f>
        <v/>
      </c>
      <c r="D193" s="70" t="str">
        <f>IF(OR(B193=0,B193=""),"",IF(AND($E$3=6,'Marks Entry 6th'!C192=""),"",IF(AND($E$3=7,'Marks Entry 7th'!C192=""),"",IF(AND($E$3=6),'Marks Entry 6th'!C192,IF(AND($E$3=7),'Marks Entry 7th'!C192,"")))))</f>
        <v/>
      </c>
      <c r="E193" s="307" t="str">
        <f>IF(OR(B193=0,B193=""),"",IF(AND($E$3=6,'Marks Entry 6th'!E192=""),"",IF(AND($E$3=7,'Marks Entry 7th'!E192=""),"",IF(AND($E$3=6),'Marks Entry 6th'!E192,IF(AND($E$3=7),'Marks Entry 7th'!E192,"")))))</f>
        <v/>
      </c>
      <c r="F193" s="70" t="str">
        <f>IF(OR(B193=0,B193=""),"",IF(AND($E$3=6,'Marks Entry 6th'!D192=""),"",IF(AND($E$3=7,'Marks Entry 7th'!D192=""),"",IF(AND($E$3=6),'Marks Entry 6th'!D192,IF(AND($E$3=7),'Marks Entry 7th'!D192,"")))))</f>
        <v/>
      </c>
      <c r="G193" s="306" t="str">
        <f>IF(OR(B193=0,B193=""),"",IF(AND($E$3=6,'Marks Entry 6th'!F192=""),"",IF(AND($E$3=7,'Marks Entry 7th'!F192=""),"",IF(AND($E$3=6),UPPER('Marks Entry 6th'!F192),IF(AND($E$3=7),UPPER('Marks Entry 7th'!F192),"")))))</f>
        <v/>
      </c>
      <c r="H193" s="306" t="str">
        <f>IF(OR(B193=0,B193=""),"",IF(AND($E$3=6,'Marks Entry 6th'!G192=""),"",IF(AND($E$3=7,'Marks Entry 7th'!G192=""),"",IF(AND($E$3=6),UPPER('Marks Entry 6th'!G192),IF(AND($E$3=7),UPPER('Marks Entry 7th'!G192),"")))))</f>
        <v/>
      </c>
      <c r="I193" s="306" t="str">
        <f>IF(OR(B193=0,B193=""),"",IF(AND($E$3=6,'Marks Entry 6th'!H192=""),"",IF(AND($E$3=7,'Marks Entry 7th'!H192=""),"",IF(AND($E$3=6),UPPER('Marks Entry 6th'!H192),IF(AND($E$3=7),UPPER('Marks Entry 7th'!H192),"")))))</f>
        <v/>
      </c>
      <c r="J193" s="65" t="str">
        <f>IF(OR(B193=0,B193=""),"",IF(AND($E$3=6,'Marks Entry 6th'!J192=""),"",IF(AND($E$3=7,'Marks Entry 7th'!J192=""),"",IF(AND($E$3=6),'Marks Entry 6th'!J192,IF(AND($E$3=7),'Marks Entry 7th'!J192,"")))))</f>
        <v/>
      </c>
      <c r="K193" s="65" t="str">
        <f>IF(OR(B193=0,B193=""),"",IF(AND($E$3=6,'Marks Entry 6th'!K192=""),"",IF(AND($E$3=7,'Marks Entry 7th'!K192=""),"",IF(AND($E$3=6),'Marks Entry 6th'!K192,IF(AND($E$3=7),'Marks Entry 7th'!K192,"")))))</f>
        <v/>
      </c>
      <c r="L193" s="121" t="str">
        <f>IF(OR($E193="",$G193=""),"",IF(AND($E$3=6),'Marks Entry 6th'!L192,IF(AND($E$3=7),'Marks Entry 7th'!L192,"")))</f>
        <v/>
      </c>
      <c r="M193" s="121" t="str">
        <f>IF(OR($E193="",$G193=""),"",IF(AND($E$3=6),'Marks Entry 6th'!M192,IF(AND($E$3=7),'Marks Entry 7th'!M192,"")))</f>
        <v/>
      </c>
      <c r="N193" s="121" t="str">
        <f>IF(OR($E193="",$G193=""),"",IF(AND($E$3=6),'Marks Entry 6th'!N192,IF(AND($E$3=7),'Marks Entry 7th'!N192,"")))</f>
        <v/>
      </c>
      <c r="O193" s="121" t="str">
        <f>IF(OR($E193="",$G193=""),"",IF(AND($E$3=6),'Marks Entry 6th'!O192,IF(AND($E$3=7),'Marks Entry 7th'!O192,"")))</f>
        <v/>
      </c>
      <c r="P193" s="63" t="str">
        <f t="shared" si="186"/>
        <v/>
      </c>
      <c r="Q193" s="121" t="str">
        <f>IF(OR($E193="",$G193=""),"",IF(AND($E$3=6),'Marks Entry 6th'!P192,IF(AND($E$3=7),'Marks Entry 7th'!P192,"")))</f>
        <v/>
      </c>
      <c r="R193" s="121" t="str">
        <f>IF(OR($E193="",$G193=""),"",IF(AND($E$3=6),'Marks Entry 6th'!Q192,IF(AND($E$3=7),'Marks Entry 7th'!Q192,"")))</f>
        <v/>
      </c>
      <c r="S193" s="66" t="str">
        <f t="shared" si="187"/>
        <v/>
      </c>
      <c r="T193" s="63">
        <f t="shared" si="188"/>
        <v>0</v>
      </c>
      <c r="U193" s="68" t="str">
        <f>IF(OR($E193="",$G193=""),"",IF(AND($E$3=6),'Marks Entry 6th'!R192,IF(AND($E$3=7),'Marks Entry 7th'!R192,"")))</f>
        <v/>
      </c>
      <c r="V193" s="68" t="str">
        <f>IF(OR($E193="",$G193=""),"",IF(AND($E$3=6),'Marks Entry 6th'!S192,IF(AND($E$3=7),'Marks Entry 7th'!S192,"")))</f>
        <v/>
      </c>
      <c r="W193" s="67" t="str">
        <f t="shared" si="189"/>
        <v/>
      </c>
      <c r="X193" s="63" t="str">
        <f t="shared" si="190"/>
        <v/>
      </c>
      <c r="Y193" s="109">
        <f t="shared" si="191"/>
        <v>0</v>
      </c>
      <c r="Z193" s="109" t="str">
        <f t="shared" si="192"/>
        <v/>
      </c>
      <c r="AA193" s="109" t="str">
        <f t="shared" si="193"/>
        <v/>
      </c>
      <c r="AB193" s="109" t="str">
        <f t="shared" si="194"/>
        <v/>
      </c>
      <c r="AC193" s="109" t="str">
        <f t="shared" si="195"/>
        <v/>
      </c>
      <c r="AD193" s="111" t="str">
        <f t="shared" si="196"/>
        <v/>
      </c>
      <c r="AE193" s="121" t="str">
        <f>IF(OR($E193="",$G193=""),"",IF(AND($E$3=6),'Marks Entry 6th'!T192,IF(AND($E$3=7),'Marks Entry 7th'!T192,"")))</f>
        <v/>
      </c>
      <c r="AF193" s="121" t="str">
        <f>IF(OR($E193="",$G193=""),"",IF(AND($E$3=6),'Marks Entry 6th'!U192,IF(AND($E$3=7),'Marks Entry 7th'!U192,"")))</f>
        <v/>
      </c>
      <c r="AG193" s="121" t="str">
        <f>IF(OR($E193="",$G193=""),"",IF(AND($E$3=6),'Marks Entry 6th'!V192,IF(AND($E$3=7),'Marks Entry 7th'!V192,"")))</f>
        <v/>
      </c>
      <c r="AH193" s="121" t="str">
        <f>IF(OR($E193="",$G193=""),"",IF(AND($E$3=6),'Marks Entry 6th'!W192,IF(AND($E$3=7),'Marks Entry 7th'!W192,"")))</f>
        <v/>
      </c>
      <c r="AI193" s="63" t="str">
        <f t="shared" si="197"/>
        <v/>
      </c>
      <c r="AJ193" s="121" t="str">
        <f>IF(OR($E193="",$G193=""),"",IF(AND($E$3=6),'Marks Entry 6th'!X192,IF(AND($E$3=7),'Marks Entry 7th'!X192,"")))</f>
        <v/>
      </c>
      <c r="AK193" s="121" t="str">
        <f>IF(OR($E193="",$G193=""),"",IF(AND($E$3=6),'Marks Entry 6th'!Y192,IF(AND($E$3=7),'Marks Entry 7th'!Y192,"")))</f>
        <v/>
      </c>
      <c r="AL193" s="66" t="str">
        <f t="shared" si="198"/>
        <v/>
      </c>
      <c r="AM193" s="63">
        <f t="shared" si="199"/>
        <v>0</v>
      </c>
      <c r="AN193" s="68" t="str">
        <f>IF(OR($E193="",$G193=""),"",IF(AND($E$3=6),'Marks Entry 6th'!Z192,IF(AND($E$3=7),'Marks Entry 7th'!Z192,"")))</f>
        <v/>
      </c>
      <c r="AO193" s="68" t="str">
        <f>IF(OR($E193="",$G193=""),"",IF(AND($E$3=6),'Marks Entry 6th'!AA192,IF(AND($E$3=7),'Marks Entry 7th'!AA192,"")))</f>
        <v/>
      </c>
      <c r="AP193" s="66" t="str">
        <f t="shared" si="200"/>
        <v/>
      </c>
      <c r="AQ193" s="63" t="str">
        <f t="shared" si="201"/>
        <v/>
      </c>
      <c r="AR193" s="109">
        <f t="shared" si="202"/>
        <v>0</v>
      </c>
      <c r="AS193" s="109" t="str">
        <f t="shared" si="203"/>
        <v/>
      </c>
      <c r="AT193" s="109" t="str">
        <f t="shared" si="204"/>
        <v/>
      </c>
      <c r="AU193" s="109" t="str">
        <f t="shared" si="205"/>
        <v/>
      </c>
      <c r="AV193" s="109" t="str">
        <f t="shared" si="206"/>
        <v/>
      </c>
      <c r="AW193" s="111" t="str">
        <f t="shared" si="207"/>
        <v/>
      </c>
      <c r="AX193" s="314" t="str">
        <f>IF(OR($E193="",$G193=""),"",IF(AND($E$3=6),'Marks Entry 6th'!AB192,IF(AND($E$3=7),'Marks Entry 7th'!AB192,"")))</f>
        <v/>
      </c>
      <c r="AY193" s="121" t="str">
        <f>IF(OR($E193="",$G193=""),"",IF(AND($E$3=6),'Marks Entry 6th'!AC192,IF(AND($E$3=7),'Marks Entry 7th'!AC192,"")))</f>
        <v/>
      </c>
      <c r="AZ193" s="121" t="str">
        <f>IF(OR($E193="",$G193=""),"",IF(AND($E$3=6),'Marks Entry 6th'!AD192,IF(AND($E$3=7),'Marks Entry 7th'!AD192,"")))</f>
        <v/>
      </c>
      <c r="BA193" s="121" t="str">
        <f>IF(OR($E193="",$G193=""),"",IF(AND($E$3=6),'Marks Entry 6th'!AE192,IF(AND($E$3=7),'Marks Entry 7th'!AE192,"")))</f>
        <v/>
      </c>
      <c r="BB193" s="121" t="str">
        <f>IF(OR($E193="",$G193=""),"",IF(AND($E$3=6),'Marks Entry 6th'!AF192,IF(AND($E$3=7),'Marks Entry 7th'!AF192,"")))</f>
        <v/>
      </c>
      <c r="BC193" s="63" t="str">
        <f t="shared" si="208"/>
        <v/>
      </c>
      <c r="BD193" s="121" t="str">
        <f>IF(OR($E193="",$G193=""),"",IF(AND($E$3=6),'Marks Entry 6th'!AG192,IF(AND($E$3=7),'Marks Entry 7th'!AG192,"")))</f>
        <v/>
      </c>
      <c r="BE193" s="121" t="str">
        <f>IF(OR($E193="",$G193=""),"",IF(AND($E$3=6),'Marks Entry 6th'!AH192,IF(AND($E$3=7),'Marks Entry 7th'!AH192,"")))</f>
        <v/>
      </c>
      <c r="BF193" s="66" t="str">
        <f t="shared" si="209"/>
        <v/>
      </c>
      <c r="BG193" s="63">
        <f t="shared" si="210"/>
        <v>0</v>
      </c>
      <c r="BH193" s="68" t="str">
        <f>IF(OR($E193="",$G193=""),"",IF(AND($E$3=6),'Marks Entry 6th'!AI192,IF(AND($E$3=7),'Marks Entry 7th'!AI192,"")))</f>
        <v/>
      </c>
      <c r="BI193" s="68" t="str">
        <f>IF(OR($E193="",$G193=""),"",IF(AND($E$3=6),'Marks Entry 6th'!AJ192,IF(AND($E$3=7),'Marks Entry 7th'!AJ192,"")))</f>
        <v/>
      </c>
      <c r="BJ193" s="66" t="str">
        <f t="shared" si="211"/>
        <v/>
      </c>
      <c r="BK193" s="63" t="str">
        <f t="shared" si="212"/>
        <v/>
      </c>
      <c r="BL193" s="109">
        <f t="shared" si="213"/>
        <v>0</v>
      </c>
      <c r="BM193" s="109" t="str">
        <f t="shared" si="214"/>
        <v/>
      </c>
      <c r="BN193" s="109" t="str">
        <f t="shared" si="215"/>
        <v/>
      </c>
      <c r="BO193" s="109" t="str">
        <f t="shared" si="216"/>
        <v/>
      </c>
      <c r="BP193" s="109" t="str">
        <f t="shared" si="217"/>
        <v/>
      </c>
      <c r="BQ193" s="111" t="str">
        <f t="shared" si="218"/>
        <v/>
      </c>
      <c r="BR193" s="121" t="str">
        <f>IF(OR($E193="",$G193=""),"",IF(AND($E$3=6),'Marks Entry 6th'!AK192,IF(AND($E$3=7),'Marks Entry 7th'!AK192,"")))</f>
        <v/>
      </c>
      <c r="BS193" s="121" t="str">
        <f>IF(OR($E193="",$G193=""),"",IF(AND($E$3=6),'Marks Entry 6th'!AL192,IF(AND($E$3=7),'Marks Entry 7th'!AL192,"")))</f>
        <v/>
      </c>
      <c r="BT193" s="121" t="str">
        <f>IF(OR($E193="",$G193=""),"",IF(AND($E$3=6),'Marks Entry 6th'!AM192,IF(AND($E$3=7),'Marks Entry 7th'!AM192,"")))</f>
        <v/>
      </c>
      <c r="BU193" s="121" t="str">
        <f>IF(OR($E193="",$G193=""),"",IF(AND($E$3=6),'Marks Entry 6th'!AN192,IF(AND($E$3=7),'Marks Entry 7th'!AN192,"")))</f>
        <v/>
      </c>
      <c r="BV193" s="63" t="str">
        <f t="shared" si="219"/>
        <v/>
      </c>
      <c r="BW193" s="121" t="str">
        <f>IF(OR($E193="",$G193=""),"",IF(AND($E$3=6),'Marks Entry 6th'!AO192,IF(AND($E$3=7),'Marks Entry 7th'!AO192,"")))</f>
        <v/>
      </c>
      <c r="BX193" s="121" t="str">
        <f>IF(OR($E193="",$G193=""),"",IF(AND($E$3=6),'Marks Entry 6th'!AP192,IF(AND($E$3=7),'Marks Entry 7th'!AP192,"")))</f>
        <v/>
      </c>
      <c r="BY193" s="66" t="str">
        <f t="shared" si="220"/>
        <v/>
      </c>
      <c r="BZ193" s="63">
        <f t="shared" si="221"/>
        <v>0</v>
      </c>
      <c r="CA193" s="68" t="str">
        <f>IF(OR($E193="",$G193=""),"",IF(AND($E$3=6),'Marks Entry 6th'!AQ192,IF(AND($E$3=7),'Marks Entry 7th'!AQ192,"")))</f>
        <v/>
      </c>
      <c r="CB193" s="68" t="str">
        <f>IF(OR($E193="",$G193=""),"",IF(AND($E$3=6),'Marks Entry 6th'!AR192,IF(AND($E$3=7),'Marks Entry 7th'!AR192,"")))</f>
        <v/>
      </c>
      <c r="CC193" s="66" t="str">
        <f t="shared" si="222"/>
        <v/>
      </c>
      <c r="CD193" s="63" t="str">
        <f t="shared" si="223"/>
        <v/>
      </c>
      <c r="CE193" s="109">
        <f t="shared" si="224"/>
        <v>0</v>
      </c>
      <c r="CF193" s="109" t="str">
        <f t="shared" si="225"/>
        <v/>
      </c>
      <c r="CG193" s="109" t="str">
        <f t="shared" si="226"/>
        <v/>
      </c>
      <c r="CH193" s="109" t="str">
        <f t="shared" si="227"/>
        <v/>
      </c>
      <c r="CI193" s="109" t="str">
        <f t="shared" si="228"/>
        <v/>
      </c>
      <c r="CJ193" s="111" t="str">
        <f t="shared" si="229"/>
        <v/>
      </c>
      <c r="CK193" s="121" t="str">
        <f>IF(OR($E193="",$G193=""),"",IF(AND($E$3=6),'Marks Entry 6th'!AS192,IF(AND($E$3=7),'Marks Entry 7th'!AS192,"")))</f>
        <v/>
      </c>
      <c r="CL193" s="121" t="str">
        <f>IF(OR($E193="",$G193=""),"",IF(AND($E$3=6),'Marks Entry 6th'!AT192,IF(AND($E$3=7),'Marks Entry 7th'!AT192,"")))</f>
        <v/>
      </c>
      <c r="CM193" s="121" t="str">
        <f>IF(OR($E193="",$G193=""),"",IF(AND($E$3=6),'Marks Entry 6th'!AU192,IF(AND($E$3=7),'Marks Entry 7th'!AU192,"")))</f>
        <v/>
      </c>
      <c r="CN193" s="121" t="str">
        <f>IF(OR($E193="",$G193=""),"",IF(AND($E$3=6),'Marks Entry 6th'!AV192,IF(AND($E$3=7),'Marks Entry 7th'!AV192,"")))</f>
        <v/>
      </c>
      <c r="CO193" s="63" t="str">
        <f t="shared" si="230"/>
        <v/>
      </c>
      <c r="CP193" s="121" t="str">
        <f>IF(OR($E193="",$G193=""),"",IF(AND($E$3=6),'Marks Entry 6th'!AW192,IF(AND($E$3=7),'Marks Entry 7th'!AW192,"")))</f>
        <v/>
      </c>
      <c r="CQ193" s="121" t="str">
        <f>IF(OR($E193="",$G193=""),"",IF(AND($E$3=6),'Marks Entry 6th'!AX192,IF(AND($E$3=7),'Marks Entry 7th'!AX192,"")))</f>
        <v/>
      </c>
      <c r="CR193" s="66" t="str">
        <f t="shared" si="231"/>
        <v/>
      </c>
      <c r="CS193" s="63">
        <f t="shared" si="232"/>
        <v>0</v>
      </c>
      <c r="CT193" s="68" t="str">
        <f>IF(OR($E193="",$G193=""),"",IF(AND($E$3=6),'Marks Entry 6th'!AY192,IF(AND($E$3=7),'Marks Entry 7th'!AY192,"")))</f>
        <v/>
      </c>
      <c r="CU193" s="68" t="str">
        <f>IF(OR($E193="",$G193=""),"",IF(AND($E$3=6),'Marks Entry 6th'!AZ192,IF(AND($E$3=7),'Marks Entry 7th'!AZ192,"")))</f>
        <v/>
      </c>
      <c r="CV193" s="66" t="str">
        <f t="shared" si="233"/>
        <v/>
      </c>
      <c r="CW193" s="63" t="str">
        <f t="shared" si="234"/>
        <v/>
      </c>
      <c r="CX193" s="109">
        <f t="shared" si="235"/>
        <v>0</v>
      </c>
      <c r="CY193" s="109" t="str">
        <f t="shared" si="236"/>
        <v/>
      </c>
      <c r="CZ193" s="109" t="str">
        <f t="shared" si="237"/>
        <v/>
      </c>
      <c r="DA193" s="109" t="str">
        <f t="shared" si="238"/>
        <v/>
      </c>
      <c r="DB193" s="109" t="str">
        <f t="shared" si="239"/>
        <v/>
      </c>
      <c r="DC193" s="111" t="str">
        <f t="shared" si="240"/>
        <v/>
      </c>
      <c r="DD193" s="121" t="str">
        <f>IF(OR($E193="",$G193=""),"",IF(AND($E$3=6),'Marks Entry 6th'!BA192,IF(AND($E$3=7),'Marks Entry 7th'!BA192,"")))</f>
        <v/>
      </c>
      <c r="DE193" s="121" t="str">
        <f>IF(OR($E193="",$G193=""),"",IF(AND($E$3=6),'Marks Entry 6th'!BB192,IF(AND($E$3=7),'Marks Entry 7th'!BB192,"")))</f>
        <v/>
      </c>
      <c r="DF193" s="121" t="str">
        <f>IF(OR($E193="",$G193=""),"",IF(AND($E$3=6),'Marks Entry 6th'!BC192,IF(AND($E$3=7),'Marks Entry 7th'!BC192,"")))</f>
        <v/>
      </c>
      <c r="DG193" s="121" t="str">
        <f>IF(OR($E193="",$G193=""),"",IF(AND($E$3=6),'Marks Entry 6th'!BD192,IF(AND($E$3=7),'Marks Entry 7th'!BD192,"")))</f>
        <v/>
      </c>
      <c r="DH193" s="63" t="str">
        <f t="shared" si="241"/>
        <v/>
      </c>
      <c r="DI193" s="121" t="str">
        <f>IF(OR($E193="",$G193=""),"",IF(AND($E$3=6),'Marks Entry 6th'!BE192,IF(AND($E$3=7),'Marks Entry 7th'!BE192,"")))</f>
        <v/>
      </c>
      <c r="DJ193" s="121" t="str">
        <f>IF(OR($E193="",$G193=""),"",IF(AND($E$3=6),'Marks Entry 6th'!BF192,IF(AND($E$3=7),'Marks Entry 7th'!BF192,"")))</f>
        <v/>
      </c>
      <c r="DK193" s="66" t="str">
        <f t="shared" si="242"/>
        <v/>
      </c>
      <c r="DL193" s="63">
        <f t="shared" si="243"/>
        <v>0</v>
      </c>
      <c r="DM193" s="68" t="str">
        <f>IF(OR($E193="",$G193=""),"",IF(AND($E$3=6),'Marks Entry 6th'!BG192,IF(AND($E$3=7),'Marks Entry 7th'!BG192,"")))</f>
        <v/>
      </c>
      <c r="DN193" s="68" t="str">
        <f>IF(OR($E193="",$G193=""),"",IF(AND($E$3=6),'Marks Entry 6th'!BH192,IF(AND($E$3=7),'Marks Entry 7th'!BH192,"")))</f>
        <v/>
      </c>
      <c r="DO193" s="66" t="str">
        <f t="shared" si="244"/>
        <v/>
      </c>
      <c r="DP193" s="63" t="str">
        <f t="shared" si="245"/>
        <v/>
      </c>
      <c r="DQ193" s="109">
        <f t="shared" si="246"/>
        <v>0</v>
      </c>
      <c r="DR193" s="109" t="str">
        <f t="shared" si="247"/>
        <v/>
      </c>
      <c r="DS193" s="109" t="str">
        <f t="shared" si="248"/>
        <v/>
      </c>
      <c r="DT193" s="109" t="str">
        <f t="shared" si="249"/>
        <v/>
      </c>
      <c r="DU193" s="109" t="str">
        <f t="shared" si="250"/>
        <v/>
      </c>
      <c r="DV193" s="111" t="str">
        <f t="shared" si="251"/>
        <v/>
      </c>
      <c r="DW193" s="53" t="str">
        <f>IF(OR($E193="",$G193=""),"",IF(AND($E$3=6),'Marks Entry 6th'!BI192,IF(AND($E$3=7),'Marks Entry 7th'!BI192,"")))</f>
        <v/>
      </c>
      <c r="DX193" s="53" t="str">
        <f>IF(OR($E193="",$G193=""),"",IF(AND($E$3=6),'Marks Entry 6th'!BJ192,IF(AND($E$3=7),'Marks Entry 7th'!BJ192,"")))</f>
        <v/>
      </c>
      <c r="DY193" s="53" t="str">
        <f>IF(OR($E193="",$G193=""),"",IF(AND($E$3=6),'Marks Entry 6th'!BK192,IF(AND($E$3=7),'Marks Entry 7th'!BK192,"")))</f>
        <v/>
      </c>
      <c r="DZ193" s="53" t="str">
        <f>IF(OR($E193="",$G193=""),"",IF(AND($E$3=6),'Marks Entry 6th'!BL192,IF(AND($E$3=7),'Marks Entry 7th'!BL192,"")))</f>
        <v/>
      </c>
      <c r="EA193" s="53" t="str">
        <f>IF(OR($E193="",$G193=""),"",IF(AND($E$3=6),'Marks Entry 6th'!BM192,IF(AND($E$3=7),'Marks Entry 7th'!BM192,"")))</f>
        <v/>
      </c>
      <c r="EB193" s="122" t="str">
        <f t="shared" si="252"/>
        <v/>
      </c>
      <c r="EC193" s="123">
        <f t="shared" si="253"/>
        <v>0</v>
      </c>
      <c r="ED193" s="123" t="str">
        <f t="shared" si="254"/>
        <v/>
      </c>
      <c r="EE193" s="123" t="str">
        <f t="shared" si="255"/>
        <v/>
      </c>
      <c r="EF193" s="110" t="str">
        <f t="shared" si="256"/>
        <v/>
      </c>
      <c r="EG193" s="53" t="str">
        <f>IF(OR($E193="",$G193=""),"",IF(AND($E$3=6),'Marks Entry 6th'!BN192,IF(AND($E$3=7),'Marks Entry 7th'!BN192,"")))</f>
        <v/>
      </c>
      <c r="EH193" s="53" t="str">
        <f>IF(OR($E193="",$G193=""),"",IF(AND($E$3=6),'Marks Entry 6th'!BO192,IF(AND($E$3=7),'Marks Entry 7th'!BO192,"")))</f>
        <v/>
      </c>
      <c r="EI193" s="53" t="str">
        <f>IF(OR($E193="",$G193=""),"",IF(AND($E$3=6),'Marks Entry 6th'!BP192,IF(AND($E$3=7),'Marks Entry 7th'!BP192,"")))</f>
        <v/>
      </c>
      <c r="EJ193" s="53" t="str">
        <f>IF(OR($E193="",$G193=""),"",IF(AND($E$3=6),'Marks Entry 6th'!BQ192,IF(AND($E$3=7),'Marks Entry 7th'!BQ192,"")))</f>
        <v/>
      </c>
      <c r="EK193" s="53" t="str">
        <f>IF(OR($E193="",$G193=""),"",IF(AND($E$3=6),'Marks Entry 6th'!BR192,IF(AND($E$3=7),'Marks Entry 7th'!BR192,"")))</f>
        <v/>
      </c>
      <c r="EL193" s="122" t="str">
        <f t="shared" si="257"/>
        <v/>
      </c>
      <c r="EM193" s="123">
        <f t="shared" si="258"/>
        <v>0</v>
      </c>
      <c r="EN193" s="123" t="str">
        <f t="shared" si="259"/>
        <v/>
      </c>
      <c r="EO193" s="123" t="str">
        <f t="shared" si="260"/>
        <v/>
      </c>
      <c r="EP193" s="110" t="str">
        <f t="shared" si="261"/>
        <v/>
      </c>
      <c r="EQ193" s="53" t="str">
        <f>IF(OR($E193="",$G193=""),"",IF(AND($E$3=6),'Marks Entry 6th'!BS192,IF(AND($E$3=7),'Marks Entry 7th'!BS192,"")))</f>
        <v/>
      </c>
      <c r="ER193" s="53" t="str">
        <f>IF(OR($E193="",$G193=""),"",IF(AND($E$3=6),'Marks Entry 6th'!BT192,IF(AND($E$3=7),'Marks Entry 7th'!BT192,"")))</f>
        <v/>
      </c>
      <c r="ES193" s="53" t="str">
        <f>IF(OR($E193="",$G193=""),"",IF(AND($E$3=6),'Marks Entry 6th'!BU192,IF(AND($E$3=7),'Marks Entry 7th'!BU192,"")))</f>
        <v/>
      </c>
      <c r="ET193" s="53" t="str">
        <f>IF(OR($E193="",$G193=""),"",IF(AND($E$3=6),'Marks Entry 6th'!BV192,IF(AND($E$3=7),'Marks Entry 7th'!BV192,"")))</f>
        <v/>
      </c>
      <c r="EU193" s="53" t="str">
        <f>IF(OR($E193="",$G193=""),"",IF(AND($E$3=6),'Marks Entry 6th'!BW192,IF(AND($E$3=7),'Marks Entry 7th'!BW192,"")))</f>
        <v/>
      </c>
      <c r="EV193" s="122" t="str">
        <f t="shared" si="262"/>
        <v/>
      </c>
      <c r="EW193" s="123">
        <f t="shared" si="263"/>
        <v>0</v>
      </c>
      <c r="EX193" s="123" t="str">
        <f t="shared" si="264"/>
        <v/>
      </c>
      <c r="EY193" s="123" t="str">
        <f t="shared" si="265"/>
        <v/>
      </c>
      <c r="EZ193" s="110" t="str">
        <f t="shared" si="266"/>
        <v/>
      </c>
      <c r="FA193" s="373" t="str">
        <f>IF(OR($E193="",$G193=""),"",IF(AND('Marks Entry 6th'!BX192="",'Marks Entry 7th'!BX192=""),"",IF(AND($E$3=6),'Marks Entry 6th'!BX192,IF(AND($E$3=7),'Marks Entry 7th'!BX192,""))))</f>
        <v/>
      </c>
      <c r="FB193" s="373" t="str">
        <f>IF(OR($E193="",$G193=""),"",IF(AND('Marks Entry 6th'!BY192="",'Marks Entry 7th'!BY192=""),"",IF(AND($E$3=6),'Marks Entry 6th'!BY192,IF(AND($E$3=7),'Marks Entry 7th'!BY192,""))))</f>
        <v/>
      </c>
      <c r="FC193" s="374" t="str">
        <f t="shared" si="267"/>
        <v/>
      </c>
      <c r="FD193" s="110" t="str">
        <f t="shared" si="268"/>
        <v/>
      </c>
      <c r="FE193" s="373" t="str">
        <f>IF(OR($E193="",$G193=""),"",IF(AND('Marks Entry 6th'!BZ192="",'Marks Entry 7th'!BZ192=""),"",IF(AND($E$3=6),'Marks Entry 6th'!BZ192,IF(AND($E$3=7),'Marks Entry 7th'!BZ192,""))))</f>
        <v/>
      </c>
      <c r="FF193" s="373" t="str">
        <f>IF(OR($E193="",$G193=""),"",IF(AND('Marks Entry 6th'!CA192="",'Marks Entry 7th'!CA192=""),"",IF(AND($E$3=6),'Marks Entry 6th'!CA192,IF(AND($E$3=7),'Marks Entry 7th'!CA192,""))))</f>
        <v/>
      </c>
      <c r="FG193" s="374" t="str">
        <f t="shared" si="269"/>
        <v/>
      </c>
      <c r="FH193" s="110" t="str">
        <f t="shared" si="270"/>
        <v/>
      </c>
      <c r="FI193" s="79" t="str">
        <f t="shared" si="271"/>
        <v/>
      </c>
      <c r="FJ193" s="335" t="str">
        <f t="shared" si="272"/>
        <v/>
      </c>
      <c r="FK193" s="85" t="str">
        <f t="shared" si="273"/>
        <v/>
      </c>
      <c r="FL193" s="226" t="str">
        <f t="shared" si="274"/>
        <v/>
      </c>
      <c r="FM193" s="86" t="str">
        <f t="shared" si="275"/>
        <v/>
      </c>
      <c r="FN193" s="334" t="str">
        <f>IFERROR(IF(B193="NSO","NSO",IF(OR(D193="",G193="",F193=""),"",IF(AND(FJ193&gt;=36,'Master sheet'!$D$11="Hindi"),"कक्षा क्रमोन्नत",IF(AND(FJ193&gt;=36,'Master sheet'!$D$11="English"),"Promoted",IF(AND(FJ193&lt;36,'Master sheet'!$D$11="Hindi"),"पुनः परीक्षा","Re-Exam"))))),"")</f>
        <v/>
      </c>
      <c r="FO193" s="54" t="str">
        <f>IF(OR($E193="",$G193=""),"",IF(AND($E$3=6,'Marks Entry 6th'!CB192=""),"",IF(AND($E$3=7,'Marks Entry 7th'!CB192=""),"",IF(AND($E$3=6),'Marks Entry 6th'!CB192,IF(AND($E$3=7),'Marks Entry 7th'!CB192,"")))))</f>
        <v/>
      </c>
      <c r="FP193" s="54" t="str">
        <f>IF(OR($E193="",$G193=""),"",IF(AND($E$3=6,'Marks Entry 6th'!CC192=""),"",IF(AND($E$3=7,'Marks Entry 7th'!CC192=""),"",IF(AND($E$3=6),'Marks Entry 6th'!CC192,IF(AND($E$3=7),'Marks Entry 7th'!CC192,"")))))</f>
        <v/>
      </c>
      <c r="FQ193" s="55"/>
      <c r="FY193" s="57">
        <f>IF(AND($E$3=6),'Marks Entry 6th'!I192,IF(AND($E$3=7),'Marks Entry 7th'!I192,""))</f>
        <v>0</v>
      </c>
      <c r="FZ193" s="57">
        <f t="shared" si="276"/>
        <v>0</v>
      </c>
    </row>
    <row r="194" spans="1:182" ht="18.95" customHeight="1">
      <c r="A194" s="69">
        <v>187</v>
      </c>
      <c r="B194" s="69" t="str">
        <f>IF(OR(FY194=0,FY194=""),"",IF(AND($E$3=6),'Marks Entry 6th'!I193,IF(AND($E$3=7),'Marks Entry 7th'!I193,"")))</f>
        <v/>
      </c>
      <c r="C194" s="70" t="str">
        <f>IF(OR(B194=0,B194=""),"",IF(AND($E$3=6,'Marks Entry 6th'!B193=""),"",IF(AND($E$3=7,'Marks Entry 7th'!B193=""),"",IF(AND($E$3=6,'Marks Entry 6th'!B193),'Marks Entry 6th'!B193,IF(AND($E$3=7),'Marks Entry 7th'!B193,"")))))</f>
        <v/>
      </c>
      <c r="D194" s="70" t="str">
        <f>IF(OR(B194=0,B194=""),"",IF(AND($E$3=6,'Marks Entry 6th'!C193=""),"",IF(AND($E$3=7,'Marks Entry 7th'!C193=""),"",IF(AND($E$3=6),'Marks Entry 6th'!C193,IF(AND($E$3=7),'Marks Entry 7th'!C193,"")))))</f>
        <v/>
      </c>
      <c r="E194" s="307" t="str">
        <f>IF(OR(B194=0,B194=""),"",IF(AND($E$3=6,'Marks Entry 6th'!E193=""),"",IF(AND($E$3=7,'Marks Entry 7th'!E193=""),"",IF(AND($E$3=6),'Marks Entry 6th'!E193,IF(AND($E$3=7),'Marks Entry 7th'!E193,"")))))</f>
        <v/>
      </c>
      <c r="F194" s="70" t="str">
        <f>IF(OR(B194=0,B194=""),"",IF(AND($E$3=6,'Marks Entry 6th'!D193=""),"",IF(AND($E$3=7,'Marks Entry 7th'!D193=""),"",IF(AND($E$3=6),'Marks Entry 6th'!D193,IF(AND($E$3=7),'Marks Entry 7th'!D193,"")))))</f>
        <v/>
      </c>
      <c r="G194" s="306" t="str">
        <f>IF(OR(B194=0,B194=""),"",IF(AND($E$3=6,'Marks Entry 6th'!F193=""),"",IF(AND($E$3=7,'Marks Entry 7th'!F193=""),"",IF(AND($E$3=6),UPPER('Marks Entry 6th'!F193),IF(AND($E$3=7),UPPER('Marks Entry 7th'!F193),"")))))</f>
        <v/>
      </c>
      <c r="H194" s="306" t="str">
        <f>IF(OR(B194=0,B194=""),"",IF(AND($E$3=6,'Marks Entry 6th'!G193=""),"",IF(AND($E$3=7,'Marks Entry 7th'!G193=""),"",IF(AND($E$3=6),UPPER('Marks Entry 6th'!G193),IF(AND($E$3=7),UPPER('Marks Entry 7th'!G193),"")))))</f>
        <v/>
      </c>
      <c r="I194" s="306" t="str">
        <f>IF(OR(B194=0,B194=""),"",IF(AND($E$3=6,'Marks Entry 6th'!H193=""),"",IF(AND($E$3=7,'Marks Entry 7th'!H193=""),"",IF(AND($E$3=6),UPPER('Marks Entry 6th'!H193),IF(AND($E$3=7),UPPER('Marks Entry 7th'!H193),"")))))</f>
        <v/>
      </c>
      <c r="J194" s="65" t="str">
        <f>IF(OR(B194=0,B194=""),"",IF(AND($E$3=6,'Marks Entry 6th'!J193=""),"",IF(AND($E$3=7,'Marks Entry 7th'!J193=""),"",IF(AND($E$3=6),'Marks Entry 6th'!J193,IF(AND($E$3=7),'Marks Entry 7th'!J193,"")))))</f>
        <v/>
      </c>
      <c r="K194" s="65" t="str">
        <f>IF(OR(B194=0,B194=""),"",IF(AND($E$3=6,'Marks Entry 6th'!K193=""),"",IF(AND($E$3=7,'Marks Entry 7th'!K193=""),"",IF(AND($E$3=6),'Marks Entry 6th'!K193,IF(AND($E$3=7),'Marks Entry 7th'!K193,"")))))</f>
        <v/>
      </c>
      <c r="L194" s="121" t="str">
        <f>IF(OR($E194="",$G194=""),"",IF(AND($E$3=6),'Marks Entry 6th'!L193,IF(AND($E$3=7),'Marks Entry 7th'!L193,"")))</f>
        <v/>
      </c>
      <c r="M194" s="121" t="str">
        <f>IF(OR($E194="",$G194=""),"",IF(AND($E$3=6),'Marks Entry 6th'!M193,IF(AND($E$3=7),'Marks Entry 7th'!M193,"")))</f>
        <v/>
      </c>
      <c r="N194" s="121" t="str">
        <f>IF(OR($E194="",$G194=""),"",IF(AND($E$3=6),'Marks Entry 6th'!N193,IF(AND($E$3=7),'Marks Entry 7th'!N193,"")))</f>
        <v/>
      </c>
      <c r="O194" s="121" t="str">
        <f>IF(OR($E194="",$G194=""),"",IF(AND($E$3=6),'Marks Entry 6th'!O193,IF(AND($E$3=7),'Marks Entry 7th'!O193,"")))</f>
        <v/>
      </c>
      <c r="P194" s="63" t="str">
        <f t="shared" si="186"/>
        <v/>
      </c>
      <c r="Q194" s="121" t="str">
        <f>IF(OR($E194="",$G194=""),"",IF(AND($E$3=6),'Marks Entry 6th'!P193,IF(AND($E$3=7),'Marks Entry 7th'!P193,"")))</f>
        <v/>
      </c>
      <c r="R194" s="121" t="str">
        <f>IF(OR($E194="",$G194=""),"",IF(AND($E$3=6),'Marks Entry 6th'!Q193,IF(AND($E$3=7),'Marks Entry 7th'!Q193,"")))</f>
        <v/>
      </c>
      <c r="S194" s="66" t="str">
        <f t="shared" si="187"/>
        <v/>
      </c>
      <c r="T194" s="63">
        <f t="shared" si="188"/>
        <v>0</v>
      </c>
      <c r="U194" s="68" t="str">
        <f>IF(OR($E194="",$G194=""),"",IF(AND($E$3=6),'Marks Entry 6th'!R193,IF(AND($E$3=7),'Marks Entry 7th'!R193,"")))</f>
        <v/>
      </c>
      <c r="V194" s="68" t="str">
        <f>IF(OR($E194="",$G194=""),"",IF(AND($E$3=6),'Marks Entry 6th'!S193,IF(AND($E$3=7),'Marks Entry 7th'!S193,"")))</f>
        <v/>
      </c>
      <c r="W194" s="67" t="str">
        <f t="shared" si="189"/>
        <v/>
      </c>
      <c r="X194" s="63" t="str">
        <f t="shared" si="190"/>
        <v/>
      </c>
      <c r="Y194" s="109">
        <f t="shared" si="191"/>
        <v>0</v>
      </c>
      <c r="Z194" s="109" t="str">
        <f t="shared" si="192"/>
        <v/>
      </c>
      <c r="AA194" s="109" t="str">
        <f t="shared" si="193"/>
        <v/>
      </c>
      <c r="AB194" s="109" t="str">
        <f t="shared" si="194"/>
        <v/>
      </c>
      <c r="AC194" s="109" t="str">
        <f t="shared" si="195"/>
        <v/>
      </c>
      <c r="AD194" s="111" t="str">
        <f t="shared" si="196"/>
        <v/>
      </c>
      <c r="AE194" s="121" t="str">
        <f>IF(OR($E194="",$G194=""),"",IF(AND($E$3=6),'Marks Entry 6th'!T193,IF(AND($E$3=7),'Marks Entry 7th'!T193,"")))</f>
        <v/>
      </c>
      <c r="AF194" s="121" t="str">
        <f>IF(OR($E194="",$G194=""),"",IF(AND($E$3=6),'Marks Entry 6th'!U193,IF(AND($E$3=7),'Marks Entry 7th'!U193,"")))</f>
        <v/>
      </c>
      <c r="AG194" s="121" t="str">
        <f>IF(OR($E194="",$G194=""),"",IF(AND($E$3=6),'Marks Entry 6th'!V193,IF(AND($E$3=7),'Marks Entry 7th'!V193,"")))</f>
        <v/>
      </c>
      <c r="AH194" s="121" t="str">
        <f>IF(OR($E194="",$G194=""),"",IF(AND($E$3=6),'Marks Entry 6th'!W193,IF(AND($E$3=7),'Marks Entry 7th'!W193,"")))</f>
        <v/>
      </c>
      <c r="AI194" s="63" t="str">
        <f t="shared" si="197"/>
        <v/>
      </c>
      <c r="AJ194" s="121" t="str">
        <f>IF(OR($E194="",$G194=""),"",IF(AND($E$3=6),'Marks Entry 6th'!X193,IF(AND($E$3=7),'Marks Entry 7th'!X193,"")))</f>
        <v/>
      </c>
      <c r="AK194" s="121" t="str">
        <f>IF(OR($E194="",$G194=""),"",IF(AND($E$3=6),'Marks Entry 6th'!Y193,IF(AND($E$3=7),'Marks Entry 7th'!Y193,"")))</f>
        <v/>
      </c>
      <c r="AL194" s="66" t="str">
        <f t="shared" si="198"/>
        <v/>
      </c>
      <c r="AM194" s="63">
        <f t="shared" si="199"/>
        <v>0</v>
      </c>
      <c r="AN194" s="68" t="str">
        <f>IF(OR($E194="",$G194=""),"",IF(AND($E$3=6),'Marks Entry 6th'!Z193,IF(AND($E$3=7),'Marks Entry 7th'!Z193,"")))</f>
        <v/>
      </c>
      <c r="AO194" s="68" t="str">
        <f>IF(OR($E194="",$G194=""),"",IF(AND($E$3=6),'Marks Entry 6th'!AA193,IF(AND($E$3=7),'Marks Entry 7th'!AA193,"")))</f>
        <v/>
      </c>
      <c r="AP194" s="66" t="str">
        <f t="shared" si="200"/>
        <v/>
      </c>
      <c r="AQ194" s="63" t="str">
        <f t="shared" si="201"/>
        <v/>
      </c>
      <c r="AR194" s="109">
        <f t="shared" si="202"/>
        <v>0</v>
      </c>
      <c r="AS194" s="109" t="str">
        <f t="shared" si="203"/>
        <v/>
      </c>
      <c r="AT194" s="109" t="str">
        <f t="shared" si="204"/>
        <v/>
      </c>
      <c r="AU194" s="109" t="str">
        <f t="shared" si="205"/>
        <v/>
      </c>
      <c r="AV194" s="109" t="str">
        <f t="shared" si="206"/>
        <v/>
      </c>
      <c r="AW194" s="111" t="str">
        <f t="shared" si="207"/>
        <v/>
      </c>
      <c r="AX194" s="314" t="str">
        <f>IF(OR($E194="",$G194=""),"",IF(AND($E$3=6),'Marks Entry 6th'!AB193,IF(AND($E$3=7),'Marks Entry 7th'!AB193,"")))</f>
        <v/>
      </c>
      <c r="AY194" s="121" t="str">
        <f>IF(OR($E194="",$G194=""),"",IF(AND($E$3=6),'Marks Entry 6th'!AC193,IF(AND($E$3=7),'Marks Entry 7th'!AC193,"")))</f>
        <v/>
      </c>
      <c r="AZ194" s="121" t="str">
        <f>IF(OR($E194="",$G194=""),"",IF(AND($E$3=6),'Marks Entry 6th'!AD193,IF(AND($E$3=7),'Marks Entry 7th'!AD193,"")))</f>
        <v/>
      </c>
      <c r="BA194" s="121" t="str">
        <f>IF(OR($E194="",$G194=""),"",IF(AND($E$3=6),'Marks Entry 6th'!AE193,IF(AND($E$3=7),'Marks Entry 7th'!AE193,"")))</f>
        <v/>
      </c>
      <c r="BB194" s="121" t="str">
        <f>IF(OR($E194="",$G194=""),"",IF(AND($E$3=6),'Marks Entry 6th'!AF193,IF(AND($E$3=7),'Marks Entry 7th'!AF193,"")))</f>
        <v/>
      </c>
      <c r="BC194" s="63" t="str">
        <f t="shared" si="208"/>
        <v/>
      </c>
      <c r="BD194" s="121" t="str">
        <f>IF(OR($E194="",$G194=""),"",IF(AND($E$3=6),'Marks Entry 6th'!AG193,IF(AND($E$3=7),'Marks Entry 7th'!AG193,"")))</f>
        <v/>
      </c>
      <c r="BE194" s="121" t="str">
        <f>IF(OR($E194="",$G194=""),"",IF(AND($E$3=6),'Marks Entry 6th'!AH193,IF(AND($E$3=7),'Marks Entry 7th'!AH193,"")))</f>
        <v/>
      </c>
      <c r="BF194" s="66" t="str">
        <f t="shared" si="209"/>
        <v/>
      </c>
      <c r="BG194" s="63">
        <f t="shared" si="210"/>
        <v>0</v>
      </c>
      <c r="BH194" s="68" t="str">
        <f>IF(OR($E194="",$G194=""),"",IF(AND($E$3=6),'Marks Entry 6th'!AI193,IF(AND($E$3=7),'Marks Entry 7th'!AI193,"")))</f>
        <v/>
      </c>
      <c r="BI194" s="68" t="str">
        <f>IF(OR($E194="",$G194=""),"",IF(AND($E$3=6),'Marks Entry 6th'!AJ193,IF(AND($E$3=7),'Marks Entry 7th'!AJ193,"")))</f>
        <v/>
      </c>
      <c r="BJ194" s="66" t="str">
        <f t="shared" si="211"/>
        <v/>
      </c>
      <c r="BK194" s="63" t="str">
        <f t="shared" si="212"/>
        <v/>
      </c>
      <c r="BL194" s="109">
        <f t="shared" si="213"/>
        <v>0</v>
      </c>
      <c r="BM194" s="109" t="str">
        <f t="shared" si="214"/>
        <v/>
      </c>
      <c r="BN194" s="109" t="str">
        <f t="shared" si="215"/>
        <v/>
      </c>
      <c r="BO194" s="109" t="str">
        <f t="shared" si="216"/>
        <v/>
      </c>
      <c r="BP194" s="109" t="str">
        <f t="shared" si="217"/>
        <v/>
      </c>
      <c r="BQ194" s="111" t="str">
        <f t="shared" si="218"/>
        <v/>
      </c>
      <c r="BR194" s="121" t="str">
        <f>IF(OR($E194="",$G194=""),"",IF(AND($E$3=6),'Marks Entry 6th'!AK193,IF(AND($E$3=7),'Marks Entry 7th'!AK193,"")))</f>
        <v/>
      </c>
      <c r="BS194" s="121" t="str">
        <f>IF(OR($E194="",$G194=""),"",IF(AND($E$3=6),'Marks Entry 6th'!AL193,IF(AND($E$3=7),'Marks Entry 7th'!AL193,"")))</f>
        <v/>
      </c>
      <c r="BT194" s="121" t="str">
        <f>IF(OR($E194="",$G194=""),"",IF(AND($E$3=6),'Marks Entry 6th'!AM193,IF(AND($E$3=7),'Marks Entry 7th'!AM193,"")))</f>
        <v/>
      </c>
      <c r="BU194" s="121" t="str">
        <f>IF(OR($E194="",$G194=""),"",IF(AND($E$3=6),'Marks Entry 6th'!AN193,IF(AND($E$3=7),'Marks Entry 7th'!AN193,"")))</f>
        <v/>
      </c>
      <c r="BV194" s="63" t="str">
        <f t="shared" si="219"/>
        <v/>
      </c>
      <c r="BW194" s="121" t="str">
        <f>IF(OR($E194="",$G194=""),"",IF(AND($E$3=6),'Marks Entry 6th'!AO193,IF(AND($E$3=7),'Marks Entry 7th'!AO193,"")))</f>
        <v/>
      </c>
      <c r="BX194" s="121" t="str">
        <f>IF(OR($E194="",$G194=""),"",IF(AND($E$3=6),'Marks Entry 6th'!AP193,IF(AND($E$3=7),'Marks Entry 7th'!AP193,"")))</f>
        <v/>
      </c>
      <c r="BY194" s="66" t="str">
        <f t="shared" si="220"/>
        <v/>
      </c>
      <c r="BZ194" s="63">
        <f t="shared" si="221"/>
        <v>0</v>
      </c>
      <c r="CA194" s="68" t="str">
        <f>IF(OR($E194="",$G194=""),"",IF(AND($E$3=6),'Marks Entry 6th'!AQ193,IF(AND($E$3=7),'Marks Entry 7th'!AQ193,"")))</f>
        <v/>
      </c>
      <c r="CB194" s="68" t="str">
        <f>IF(OR($E194="",$G194=""),"",IF(AND($E$3=6),'Marks Entry 6th'!AR193,IF(AND($E$3=7),'Marks Entry 7th'!AR193,"")))</f>
        <v/>
      </c>
      <c r="CC194" s="66" t="str">
        <f t="shared" si="222"/>
        <v/>
      </c>
      <c r="CD194" s="63" t="str">
        <f t="shared" si="223"/>
        <v/>
      </c>
      <c r="CE194" s="109">
        <f t="shared" si="224"/>
        <v>0</v>
      </c>
      <c r="CF194" s="109" t="str">
        <f t="shared" si="225"/>
        <v/>
      </c>
      <c r="CG194" s="109" t="str">
        <f t="shared" si="226"/>
        <v/>
      </c>
      <c r="CH194" s="109" t="str">
        <f t="shared" si="227"/>
        <v/>
      </c>
      <c r="CI194" s="109" t="str">
        <f t="shared" si="228"/>
        <v/>
      </c>
      <c r="CJ194" s="111" t="str">
        <f t="shared" si="229"/>
        <v/>
      </c>
      <c r="CK194" s="121" t="str">
        <f>IF(OR($E194="",$G194=""),"",IF(AND($E$3=6),'Marks Entry 6th'!AS193,IF(AND($E$3=7),'Marks Entry 7th'!AS193,"")))</f>
        <v/>
      </c>
      <c r="CL194" s="121" t="str">
        <f>IF(OR($E194="",$G194=""),"",IF(AND($E$3=6),'Marks Entry 6th'!AT193,IF(AND($E$3=7),'Marks Entry 7th'!AT193,"")))</f>
        <v/>
      </c>
      <c r="CM194" s="121" t="str">
        <f>IF(OR($E194="",$G194=""),"",IF(AND($E$3=6),'Marks Entry 6th'!AU193,IF(AND($E$3=7),'Marks Entry 7th'!AU193,"")))</f>
        <v/>
      </c>
      <c r="CN194" s="121" t="str">
        <f>IF(OR($E194="",$G194=""),"",IF(AND($E$3=6),'Marks Entry 6th'!AV193,IF(AND($E$3=7),'Marks Entry 7th'!AV193,"")))</f>
        <v/>
      </c>
      <c r="CO194" s="63" t="str">
        <f t="shared" si="230"/>
        <v/>
      </c>
      <c r="CP194" s="121" t="str">
        <f>IF(OR($E194="",$G194=""),"",IF(AND($E$3=6),'Marks Entry 6th'!AW193,IF(AND($E$3=7),'Marks Entry 7th'!AW193,"")))</f>
        <v/>
      </c>
      <c r="CQ194" s="121" t="str">
        <f>IF(OR($E194="",$G194=""),"",IF(AND($E$3=6),'Marks Entry 6th'!AX193,IF(AND($E$3=7),'Marks Entry 7th'!AX193,"")))</f>
        <v/>
      </c>
      <c r="CR194" s="66" t="str">
        <f t="shared" si="231"/>
        <v/>
      </c>
      <c r="CS194" s="63">
        <f t="shared" si="232"/>
        <v>0</v>
      </c>
      <c r="CT194" s="68" t="str">
        <f>IF(OR($E194="",$G194=""),"",IF(AND($E$3=6),'Marks Entry 6th'!AY193,IF(AND($E$3=7),'Marks Entry 7th'!AY193,"")))</f>
        <v/>
      </c>
      <c r="CU194" s="68" t="str">
        <f>IF(OR($E194="",$G194=""),"",IF(AND($E$3=6),'Marks Entry 6th'!AZ193,IF(AND($E$3=7),'Marks Entry 7th'!AZ193,"")))</f>
        <v/>
      </c>
      <c r="CV194" s="66" t="str">
        <f t="shared" si="233"/>
        <v/>
      </c>
      <c r="CW194" s="63" t="str">
        <f t="shared" si="234"/>
        <v/>
      </c>
      <c r="CX194" s="109">
        <f t="shared" si="235"/>
        <v>0</v>
      </c>
      <c r="CY194" s="109" t="str">
        <f t="shared" si="236"/>
        <v/>
      </c>
      <c r="CZ194" s="109" t="str">
        <f t="shared" si="237"/>
        <v/>
      </c>
      <c r="DA194" s="109" t="str">
        <f t="shared" si="238"/>
        <v/>
      </c>
      <c r="DB194" s="109" t="str">
        <f t="shared" si="239"/>
        <v/>
      </c>
      <c r="DC194" s="111" t="str">
        <f t="shared" si="240"/>
        <v/>
      </c>
      <c r="DD194" s="121" t="str">
        <f>IF(OR($E194="",$G194=""),"",IF(AND($E$3=6),'Marks Entry 6th'!BA193,IF(AND($E$3=7),'Marks Entry 7th'!BA193,"")))</f>
        <v/>
      </c>
      <c r="DE194" s="121" t="str">
        <f>IF(OR($E194="",$G194=""),"",IF(AND($E$3=6),'Marks Entry 6th'!BB193,IF(AND($E$3=7),'Marks Entry 7th'!BB193,"")))</f>
        <v/>
      </c>
      <c r="DF194" s="121" t="str">
        <f>IF(OR($E194="",$G194=""),"",IF(AND($E$3=6),'Marks Entry 6th'!BC193,IF(AND($E$3=7),'Marks Entry 7th'!BC193,"")))</f>
        <v/>
      </c>
      <c r="DG194" s="121" t="str">
        <f>IF(OR($E194="",$G194=""),"",IF(AND($E$3=6),'Marks Entry 6th'!BD193,IF(AND($E$3=7),'Marks Entry 7th'!BD193,"")))</f>
        <v/>
      </c>
      <c r="DH194" s="63" t="str">
        <f t="shared" si="241"/>
        <v/>
      </c>
      <c r="DI194" s="121" t="str">
        <f>IF(OR($E194="",$G194=""),"",IF(AND($E$3=6),'Marks Entry 6th'!BE193,IF(AND($E$3=7),'Marks Entry 7th'!BE193,"")))</f>
        <v/>
      </c>
      <c r="DJ194" s="121" t="str">
        <f>IF(OR($E194="",$G194=""),"",IF(AND($E$3=6),'Marks Entry 6th'!BF193,IF(AND($E$3=7),'Marks Entry 7th'!BF193,"")))</f>
        <v/>
      </c>
      <c r="DK194" s="66" t="str">
        <f t="shared" si="242"/>
        <v/>
      </c>
      <c r="DL194" s="63">
        <f t="shared" si="243"/>
        <v>0</v>
      </c>
      <c r="DM194" s="68" t="str">
        <f>IF(OR($E194="",$G194=""),"",IF(AND($E$3=6),'Marks Entry 6th'!BG193,IF(AND($E$3=7),'Marks Entry 7th'!BG193,"")))</f>
        <v/>
      </c>
      <c r="DN194" s="68" t="str">
        <f>IF(OR($E194="",$G194=""),"",IF(AND($E$3=6),'Marks Entry 6th'!BH193,IF(AND($E$3=7),'Marks Entry 7th'!BH193,"")))</f>
        <v/>
      </c>
      <c r="DO194" s="66" t="str">
        <f t="shared" si="244"/>
        <v/>
      </c>
      <c r="DP194" s="63" t="str">
        <f t="shared" si="245"/>
        <v/>
      </c>
      <c r="DQ194" s="109">
        <f t="shared" si="246"/>
        <v>0</v>
      </c>
      <c r="DR194" s="109" t="str">
        <f t="shared" si="247"/>
        <v/>
      </c>
      <c r="DS194" s="109" t="str">
        <f t="shared" si="248"/>
        <v/>
      </c>
      <c r="DT194" s="109" t="str">
        <f t="shared" si="249"/>
        <v/>
      </c>
      <c r="DU194" s="109" t="str">
        <f t="shared" si="250"/>
        <v/>
      </c>
      <c r="DV194" s="111" t="str">
        <f t="shared" si="251"/>
        <v/>
      </c>
      <c r="DW194" s="53" t="str">
        <f>IF(OR($E194="",$G194=""),"",IF(AND($E$3=6),'Marks Entry 6th'!BI193,IF(AND($E$3=7),'Marks Entry 7th'!BI193,"")))</f>
        <v/>
      </c>
      <c r="DX194" s="53" t="str">
        <f>IF(OR($E194="",$G194=""),"",IF(AND($E$3=6),'Marks Entry 6th'!BJ193,IF(AND($E$3=7),'Marks Entry 7th'!BJ193,"")))</f>
        <v/>
      </c>
      <c r="DY194" s="53" t="str">
        <f>IF(OR($E194="",$G194=""),"",IF(AND($E$3=6),'Marks Entry 6th'!BK193,IF(AND($E$3=7),'Marks Entry 7th'!BK193,"")))</f>
        <v/>
      </c>
      <c r="DZ194" s="53" t="str">
        <f>IF(OR($E194="",$G194=""),"",IF(AND($E$3=6),'Marks Entry 6th'!BL193,IF(AND($E$3=7),'Marks Entry 7th'!BL193,"")))</f>
        <v/>
      </c>
      <c r="EA194" s="53" t="str">
        <f>IF(OR($E194="",$G194=""),"",IF(AND($E$3=6),'Marks Entry 6th'!BM193,IF(AND($E$3=7),'Marks Entry 7th'!BM193,"")))</f>
        <v/>
      </c>
      <c r="EB194" s="122" t="str">
        <f t="shared" si="252"/>
        <v/>
      </c>
      <c r="EC194" s="123">
        <f t="shared" si="253"/>
        <v>0</v>
      </c>
      <c r="ED194" s="123" t="str">
        <f t="shared" si="254"/>
        <v/>
      </c>
      <c r="EE194" s="123" t="str">
        <f t="shared" si="255"/>
        <v/>
      </c>
      <c r="EF194" s="110" t="str">
        <f t="shared" si="256"/>
        <v/>
      </c>
      <c r="EG194" s="53" t="str">
        <f>IF(OR($E194="",$G194=""),"",IF(AND($E$3=6),'Marks Entry 6th'!BN193,IF(AND($E$3=7),'Marks Entry 7th'!BN193,"")))</f>
        <v/>
      </c>
      <c r="EH194" s="53" t="str">
        <f>IF(OR($E194="",$G194=""),"",IF(AND($E$3=6),'Marks Entry 6th'!BO193,IF(AND($E$3=7),'Marks Entry 7th'!BO193,"")))</f>
        <v/>
      </c>
      <c r="EI194" s="53" t="str">
        <f>IF(OR($E194="",$G194=""),"",IF(AND($E$3=6),'Marks Entry 6th'!BP193,IF(AND($E$3=7),'Marks Entry 7th'!BP193,"")))</f>
        <v/>
      </c>
      <c r="EJ194" s="53" t="str">
        <f>IF(OR($E194="",$G194=""),"",IF(AND($E$3=6),'Marks Entry 6th'!BQ193,IF(AND($E$3=7),'Marks Entry 7th'!BQ193,"")))</f>
        <v/>
      </c>
      <c r="EK194" s="53" t="str">
        <f>IF(OR($E194="",$G194=""),"",IF(AND($E$3=6),'Marks Entry 6th'!BR193,IF(AND($E$3=7),'Marks Entry 7th'!BR193,"")))</f>
        <v/>
      </c>
      <c r="EL194" s="122" t="str">
        <f t="shared" si="257"/>
        <v/>
      </c>
      <c r="EM194" s="123">
        <f t="shared" si="258"/>
        <v>0</v>
      </c>
      <c r="EN194" s="123" t="str">
        <f t="shared" si="259"/>
        <v/>
      </c>
      <c r="EO194" s="123" t="str">
        <f t="shared" si="260"/>
        <v/>
      </c>
      <c r="EP194" s="110" t="str">
        <f t="shared" si="261"/>
        <v/>
      </c>
      <c r="EQ194" s="53" t="str">
        <f>IF(OR($E194="",$G194=""),"",IF(AND($E$3=6),'Marks Entry 6th'!BS193,IF(AND($E$3=7),'Marks Entry 7th'!BS193,"")))</f>
        <v/>
      </c>
      <c r="ER194" s="53" t="str">
        <f>IF(OR($E194="",$G194=""),"",IF(AND($E$3=6),'Marks Entry 6th'!BT193,IF(AND($E$3=7),'Marks Entry 7th'!BT193,"")))</f>
        <v/>
      </c>
      <c r="ES194" s="53" t="str">
        <f>IF(OR($E194="",$G194=""),"",IF(AND($E$3=6),'Marks Entry 6th'!BU193,IF(AND($E$3=7),'Marks Entry 7th'!BU193,"")))</f>
        <v/>
      </c>
      <c r="ET194" s="53" t="str">
        <f>IF(OR($E194="",$G194=""),"",IF(AND($E$3=6),'Marks Entry 6th'!BV193,IF(AND($E$3=7),'Marks Entry 7th'!BV193,"")))</f>
        <v/>
      </c>
      <c r="EU194" s="53" t="str">
        <f>IF(OR($E194="",$G194=""),"",IF(AND($E$3=6),'Marks Entry 6th'!BW193,IF(AND($E$3=7),'Marks Entry 7th'!BW193,"")))</f>
        <v/>
      </c>
      <c r="EV194" s="122" t="str">
        <f t="shared" si="262"/>
        <v/>
      </c>
      <c r="EW194" s="123">
        <f t="shared" si="263"/>
        <v>0</v>
      </c>
      <c r="EX194" s="123" t="str">
        <f t="shared" si="264"/>
        <v/>
      </c>
      <c r="EY194" s="123" t="str">
        <f t="shared" si="265"/>
        <v/>
      </c>
      <c r="EZ194" s="110" t="str">
        <f t="shared" si="266"/>
        <v/>
      </c>
      <c r="FA194" s="373" t="str">
        <f>IF(OR($E194="",$G194=""),"",IF(AND('Marks Entry 6th'!BX193="",'Marks Entry 7th'!BX193=""),"",IF(AND($E$3=6),'Marks Entry 6th'!BX193,IF(AND($E$3=7),'Marks Entry 7th'!BX193,""))))</f>
        <v/>
      </c>
      <c r="FB194" s="373" t="str">
        <f>IF(OR($E194="",$G194=""),"",IF(AND('Marks Entry 6th'!BY193="",'Marks Entry 7th'!BY193=""),"",IF(AND($E$3=6),'Marks Entry 6th'!BY193,IF(AND($E$3=7),'Marks Entry 7th'!BY193,""))))</f>
        <v/>
      </c>
      <c r="FC194" s="374" t="str">
        <f t="shared" si="267"/>
        <v/>
      </c>
      <c r="FD194" s="110" t="str">
        <f t="shared" si="268"/>
        <v/>
      </c>
      <c r="FE194" s="373" t="str">
        <f>IF(OR($E194="",$G194=""),"",IF(AND('Marks Entry 6th'!BZ193="",'Marks Entry 7th'!BZ193=""),"",IF(AND($E$3=6),'Marks Entry 6th'!BZ193,IF(AND($E$3=7),'Marks Entry 7th'!BZ193,""))))</f>
        <v/>
      </c>
      <c r="FF194" s="373" t="str">
        <f>IF(OR($E194="",$G194=""),"",IF(AND('Marks Entry 6th'!CA193="",'Marks Entry 7th'!CA193=""),"",IF(AND($E$3=6),'Marks Entry 6th'!CA193,IF(AND($E$3=7),'Marks Entry 7th'!CA193,""))))</f>
        <v/>
      </c>
      <c r="FG194" s="374" t="str">
        <f t="shared" si="269"/>
        <v/>
      </c>
      <c r="FH194" s="110" t="str">
        <f t="shared" si="270"/>
        <v/>
      </c>
      <c r="FI194" s="79" t="str">
        <f t="shared" si="271"/>
        <v/>
      </c>
      <c r="FJ194" s="335" t="str">
        <f t="shared" si="272"/>
        <v/>
      </c>
      <c r="FK194" s="85" t="str">
        <f t="shared" si="273"/>
        <v/>
      </c>
      <c r="FL194" s="226" t="str">
        <f t="shared" si="274"/>
        <v/>
      </c>
      <c r="FM194" s="86" t="str">
        <f t="shared" si="275"/>
        <v/>
      </c>
      <c r="FN194" s="334" t="str">
        <f>IFERROR(IF(B194="NSO","NSO",IF(OR(D194="",G194="",F194=""),"",IF(AND(FJ194&gt;=36,'Master sheet'!$D$11="Hindi"),"कक्षा क्रमोन्नत",IF(AND(FJ194&gt;=36,'Master sheet'!$D$11="English"),"Promoted",IF(AND(FJ194&lt;36,'Master sheet'!$D$11="Hindi"),"पुनः परीक्षा","Re-Exam"))))),"")</f>
        <v/>
      </c>
      <c r="FO194" s="54" t="str">
        <f>IF(OR($E194="",$G194=""),"",IF(AND($E$3=6,'Marks Entry 6th'!CB193=""),"",IF(AND($E$3=7,'Marks Entry 7th'!CB193=""),"",IF(AND($E$3=6),'Marks Entry 6th'!CB193,IF(AND($E$3=7),'Marks Entry 7th'!CB193,"")))))</f>
        <v/>
      </c>
      <c r="FP194" s="54" t="str">
        <f>IF(OR($E194="",$G194=""),"",IF(AND($E$3=6,'Marks Entry 6th'!CC193=""),"",IF(AND($E$3=7,'Marks Entry 7th'!CC193=""),"",IF(AND($E$3=6),'Marks Entry 6th'!CC193,IF(AND($E$3=7),'Marks Entry 7th'!CC193,"")))))</f>
        <v/>
      </c>
      <c r="FQ194" s="55"/>
      <c r="FY194" s="57">
        <f>IF(AND($E$3=6),'Marks Entry 6th'!I193,IF(AND($E$3=7),'Marks Entry 7th'!I193,""))</f>
        <v>0</v>
      </c>
      <c r="FZ194" s="57">
        <f t="shared" si="276"/>
        <v>0</v>
      </c>
    </row>
    <row r="195" spans="1:182" ht="18.95" customHeight="1">
      <c r="A195" s="69">
        <v>188</v>
      </c>
      <c r="B195" s="69" t="str">
        <f>IF(OR(FY195=0,FY195=""),"",IF(AND($E$3=6),'Marks Entry 6th'!I194,IF(AND($E$3=7),'Marks Entry 7th'!I194,"")))</f>
        <v/>
      </c>
      <c r="C195" s="70" t="str">
        <f>IF(OR(B195=0,B195=""),"",IF(AND($E$3=6,'Marks Entry 6th'!B194=""),"",IF(AND($E$3=7,'Marks Entry 7th'!B194=""),"",IF(AND($E$3=6,'Marks Entry 6th'!B194),'Marks Entry 6th'!B194,IF(AND($E$3=7),'Marks Entry 7th'!B194,"")))))</f>
        <v/>
      </c>
      <c r="D195" s="70" t="str">
        <f>IF(OR(B195=0,B195=""),"",IF(AND($E$3=6,'Marks Entry 6th'!C194=""),"",IF(AND($E$3=7,'Marks Entry 7th'!C194=""),"",IF(AND($E$3=6),'Marks Entry 6th'!C194,IF(AND($E$3=7),'Marks Entry 7th'!C194,"")))))</f>
        <v/>
      </c>
      <c r="E195" s="307" t="str">
        <f>IF(OR(B195=0,B195=""),"",IF(AND($E$3=6,'Marks Entry 6th'!E194=""),"",IF(AND($E$3=7,'Marks Entry 7th'!E194=""),"",IF(AND($E$3=6),'Marks Entry 6th'!E194,IF(AND($E$3=7),'Marks Entry 7th'!E194,"")))))</f>
        <v/>
      </c>
      <c r="F195" s="70" t="str">
        <f>IF(OR(B195=0,B195=""),"",IF(AND($E$3=6,'Marks Entry 6th'!D194=""),"",IF(AND($E$3=7,'Marks Entry 7th'!D194=""),"",IF(AND($E$3=6),'Marks Entry 6th'!D194,IF(AND($E$3=7),'Marks Entry 7th'!D194,"")))))</f>
        <v/>
      </c>
      <c r="G195" s="306" t="str">
        <f>IF(OR(B195=0,B195=""),"",IF(AND($E$3=6,'Marks Entry 6th'!F194=""),"",IF(AND($E$3=7,'Marks Entry 7th'!F194=""),"",IF(AND($E$3=6),UPPER('Marks Entry 6th'!F194),IF(AND($E$3=7),UPPER('Marks Entry 7th'!F194),"")))))</f>
        <v/>
      </c>
      <c r="H195" s="306" t="str">
        <f>IF(OR(B195=0,B195=""),"",IF(AND($E$3=6,'Marks Entry 6th'!G194=""),"",IF(AND($E$3=7,'Marks Entry 7th'!G194=""),"",IF(AND($E$3=6),UPPER('Marks Entry 6th'!G194),IF(AND($E$3=7),UPPER('Marks Entry 7th'!G194),"")))))</f>
        <v/>
      </c>
      <c r="I195" s="306" t="str">
        <f>IF(OR(B195=0,B195=""),"",IF(AND($E$3=6,'Marks Entry 6th'!H194=""),"",IF(AND($E$3=7,'Marks Entry 7th'!H194=""),"",IF(AND($E$3=6),UPPER('Marks Entry 6th'!H194),IF(AND($E$3=7),UPPER('Marks Entry 7th'!H194),"")))))</f>
        <v/>
      </c>
      <c r="J195" s="65" t="str">
        <f>IF(OR(B195=0,B195=""),"",IF(AND($E$3=6,'Marks Entry 6th'!J194=""),"",IF(AND($E$3=7,'Marks Entry 7th'!J194=""),"",IF(AND($E$3=6),'Marks Entry 6th'!J194,IF(AND($E$3=7),'Marks Entry 7th'!J194,"")))))</f>
        <v/>
      </c>
      <c r="K195" s="65" t="str">
        <f>IF(OR(B195=0,B195=""),"",IF(AND($E$3=6,'Marks Entry 6th'!K194=""),"",IF(AND($E$3=7,'Marks Entry 7th'!K194=""),"",IF(AND($E$3=6),'Marks Entry 6th'!K194,IF(AND($E$3=7),'Marks Entry 7th'!K194,"")))))</f>
        <v/>
      </c>
      <c r="L195" s="121" t="str">
        <f>IF(OR($E195="",$G195=""),"",IF(AND($E$3=6),'Marks Entry 6th'!L194,IF(AND($E$3=7),'Marks Entry 7th'!L194,"")))</f>
        <v/>
      </c>
      <c r="M195" s="121" t="str">
        <f>IF(OR($E195="",$G195=""),"",IF(AND($E$3=6),'Marks Entry 6th'!M194,IF(AND($E$3=7),'Marks Entry 7th'!M194,"")))</f>
        <v/>
      </c>
      <c r="N195" s="121" t="str">
        <f>IF(OR($E195="",$G195=""),"",IF(AND($E$3=6),'Marks Entry 6th'!N194,IF(AND($E$3=7),'Marks Entry 7th'!N194,"")))</f>
        <v/>
      </c>
      <c r="O195" s="121" t="str">
        <f>IF(OR($E195="",$G195=""),"",IF(AND($E$3=6),'Marks Entry 6th'!O194,IF(AND($E$3=7),'Marks Entry 7th'!O194,"")))</f>
        <v/>
      </c>
      <c r="P195" s="63" t="str">
        <f t="shared" si="186"/>
        <v/>
      </c>
      <c r="Q195" s="121" t="str">
        <f>IF(OR($E195="",$G195=""),"",IF(AND($E$3=6),'Marks Entry 6th'!P194,IF(AND($E$3=7),'Marks Entry 7th'!P194,"")))</f>
        <v/>
      </c>
      <c r="R195" s="121" t="str">
        <f>IF(OR($E195="",$G195=""),"",IF(AND($E$3=6),'Marks Entry 6th'!Q194,IF(AND($E$3=7),'Marks Entry 7th'!Q194,"")))</f>
        <v/>
      </c>
      <c r="S195" s="66" t="str">
        <f t="shared" si="187"/>
        <v/>
      </c>
      <c r="T195" s="63">
        <f t="shared" si="188"/>
        <v>0</v>
      </c>
      <c r="U195" s="68" t="str">
        <f>IF(OR($E195="",$G195=""),"",IF(AND($E$3=6),'Marks Entry 6th'!R194,IF(AND($E$3=7),'Marks Entry 7th'!R194,"")))</f>
        <v/>
      </c>
      <c r="V195" s="68" t="str">
        <f>IF(OR($E195="",$G195=""),"",IF(AND($E$3=6),'Marks Entry 6th'!S194,IF(AND($E$3=7),'Marks Entry 7th'!S194,"")))</f>
        <v/>
      </c>
      <c r="W195" s="67" t="str">
        <f t="shared" si="189"/>
        <v/>
      </c>
      <c r="X195" s="63" t="str">
        <f t="shared" si="190"/>
        <v/>
      </c>
      <c r="Y195" s="109">
        <f t="shared" si="191"/>
        <v>0</v>
      </c>
      <c r="Z195" s="109" t="str">
        <f t="shared" si="192"/>
        <v/>
      </c>
      <c r="AA195" s="109" t="str">
        <f t="shared" si="193"/>
        <v/>
      </c>
      <c r="AB195" s="109" t="str">
        <f t="shared" si="194"/>
        <v/>
      </c>
      <c r="AC195" s="109" t="str">
        <f t="shared" si="195"/>
        <v/>
      </c>
      <c r="AD195" s="111" t="str">
        <f t="shared" si="196"/>
        <v/>
      </c>
      <c r="AE195" s="121" t="str">
        <f>IF(OR($E195="",$G195=""),"",IF(AND($E$3=6),'Marks Entry 6th'!T194,IF(AND($E$3=7),'Marks Entry 7th'!T194,"")))</f>
        <v/>
      </c>
      <c r="AF195" s="121" t="str">
        <f>IF(OR($E195="",$G195=""),"",IF(AND($E$3=6),'Marks Entry 6th'!U194,IF(AND($E$3=7),'Marks Entry 7th'!U194,"")))</f>
        <v/>
      </c>
      <c r="AG195" s="121" t="str">
        <f>IF(OR($E195="",$G195=""),"",IF(AND($E$3=6),'Marks Entry 6th'!V194,IF(AND($E$3=7),'Marks Entry 7th'!V194,"")))</f>
        <v/>
      </c>
      <c r="AH195" s="121" t="str">
        <f>IF(OR($E195="",$G195=""),"",IF(AND($E$3=6),'Marks Entry 6th'!W194,IF(AND($E$3=7),'Marks Entry 7th'!W194,"")))</f>
        <v/>
      </c>
      <c r="AI195" s="63" t="str">
        <f t="shared" si="197"/>
        <v/>
      </c>
      <c r="AJ195" s="121" t="str">
        <f>IF(OR($E195="",$G195=""),"",IF(AND($E$3=6),'Marks Entry 6th'!X194,IF(AND($E$3=7),'Marks Entry 7th'!X194,"")))</f>
        <v/>
      </c>
      <c r="AK195" s="121" t="str">
        <f>IF(OR($E195="",$G195=""),"",IF(AND($E$3=6),'Marks Entry 6th'!Y194,IF(AND($E$3=7),'Marks Entry 7th'!Y194,"")))</f>
        <v/>
      </c>
      <c r="AL195" s="66" t="str">
        <f t="shared" si="198"/>
        <v/>
      </c>
      <c r="AM195" s="63">
        <f t="shared" si="199"/>
        <v>0</v>
      </c>
      <c r="AN195" s="68" t="str">
        <f>IF(OR($E195="",$G195=""),"",IF(AND($E$3=6),'Marks Entry 6th'!Z194,IF(AND($E$3=7),'Marks Entry 7th'!Z194,"")))</f>
        <v/>
      </c>
      <c r="AO195" s="68" t="str">
        <f>IF(OR($E195="",$G195=""),"",IF(AND($E$3=6),'Marks Entry 6th'!AA194,IF(AND($E$3=7),'Marks Entry 7th'!AA194,"")))</f>
        <v/>
      </c>
      <c r="AP195" s="66" t="str">
        <f t="shared" si="200"/>
        <v/>
      </c>
      <c r="AQ195" s="63" t="str">
        <f t="shared" si="201"/>
        <v/>
      </c>
      <c r="AR195" s="109">
        <f t="shared" si="202"/>
        <v>0</v>
      </c>
      <c r="AS195" s="109" t="str">
        <f t="shared" si="203"/>
        <v/>
      </c>
      <c r="AT195" s="109" t="str">
        <f t="shared" si="204"/>
        <v/>
      </c>
      <c r="AU195" s="109" t="str">
        <f t="shared" si="205"/>
        <v/>
      </c>
      <c r="AV195" s="109" t="str">
        <f t="shared" si="206"/>
        <v/>
      </c>
      <c r="AW195" s="111" t="str">
        <f t="shared" si="207"/>
        <v/>
      </c>
      <c r="AX195" s="314" t="str">
        <f>IF(OR($E195="",$G195=""),"",IF(AND($E$3=6),'Marks Entry 6th'!AB194,IF(AND($E$3=7),'Marks Entry 7th'!AB194,"")))</f>
        <v/>
      </c>
      <c r="AY195" s="121" t="str">
        <f>IF(OR($E195="",$G195=""),"",IF(AND($E$3=6),'Marks Entry 6th'!AC194,IF(AND($E$3=7),'Marks Entry 7th'!AC194,"")))</f>
        <v/>
      </c>
      <c r="AZ195" s="121" t="str">
        <f>IF(OR($E195="",$G195=""),"",IF(AND($E$3=6),'Marks Entry 6th'!AD194,IF(AND($E$3=7),'Marks Entry 7th'!AD194,"")))</f>
        <v/>
      </c>
      <c r="BA195" s="121" t="str">
        <f>IF(OR($E195="",$G195=""),"",IF(AND($E$3=6),'Marks Entry 6th'!AE194,IF(AND($E$3=7),'Marks Entry 7th'!AE194,"")))</f>
        <v/>
      </c>
      <c r="BB195" s="121" t="str">
        <f>IF(OR($E195="",$G195=""),"",IF(AND($E$3=6),'Marks Entry 6th'!AF194,IF(AND($E$3=7),'Marks Entry 7th'!AF194,"")))</f>
        <v/>
      </c>
      <c r="BC195" s="63" t="str">
        <f t="shared" si="208"/>
        <v/>
      </c>
      <c r="BD195" s="121" t="str">
        <f>IF(OR($E195="",$G195=""),"",IF(AND($E$3=6),'Marks Entry 6th'!AG194,IF(AND($E$3=7),'Marks Entry 7th'!AG194,"")))</f>
        <v/>
      </c>
      <c r="BE195" s="121" t="str">
        <f>IF(OR($E195="",$G195=""),"",IF(AND($E$3=6),'Marks Entry 6th'!AH194,IF(AND($E$3=7),'Marks Entry 7th'!AH194,"")))</f>
        <v/>
      </c>
      <c r="BF195" s="66" t="str">
        <f t="shared" si="209"/>
        <v/>
      </c>
      <c r="BG195" s="63">
        <f t="shared" si="210"/>
        <v>0</v>
      </c>
      <c r="BH195" s="68" t="str">
        <f>IF(OR($E195="",$G195=""),"",IF(AND($E$3=6),'Marks Entry 6th'!AI194,IF(AND($E$3=7),'Marks Entry 7th'!AI194,"")))</f>
        <v/>
      </c>
      <c r="BI195" s="68" t="str">
        <f>IF(OR($E195="",$G195=""),"",IF(AND($E$3=6),'Marks Entry 6th'!AJ194,IF(AND($E$3=7),'Marks Entry 7th'!AJ194,"")))</f>
        <v/>
      </c>
      <c r="BJ195" s="66" t="str">
        <f t="shared" si="211"/>
        <v/>
      </c>
      <c r="BK195" s="63" t="str">
        <f t="shared" si="212"/>
        <v/>
      </c>
      <c r="BL195" s="109">
        <f t="shared" si="213"/>
        <v>0</v>
      </c>
      <c r="BM195" s="109" t="str">
        <f t="shared" si="214"/>
        <v/>
      </c>
      <c r="BN195" s="109" t="str">
        <f t="shared" si="215"/>
        <v/>
      </c>
      <c r="BO195" s="109" t="str">
        <f t="shared" si="216"/>
        <v/>
      </c>
      <c r="BP195" s="109" t="str">
        <f t="shared" si="217"/>
        <v/>
      </c>
      <c r="BQ195" s="111" t="str">
        <f t="shared" si="218"/>
        <v/>
      </c>
      <c r="BR195" s="121" t="str">
        <f>IF(OR($E195="",$G195=""),"",IF(AND($E$3=6),'Marks Entry 6th'!AK194,IF(AND($E$3=7),'Marks Entry 7th'!AK194,"")))</f>
        <v/>
      </c>
      <c r="BS195" s="121" t="str">
        <f>IF(OR($E195="",$G195=""),"",IF(AND($E$3=6),'Marks Entry 6th'!AL194,IF(AND($E$3=7),'Marks Entry 7th'!AL194,"")))</f>
        <v/>
      </c>
      <c r="BT195" s="121" t="str">
        <f>IF(OR($E195="",$G195=""),"",IF(AND($E$3=6),'Marks Entry 6th'!AM194,IF(AND($E$3=7),'Marks Entry 7th'!AM194,"")))</f>
        <v/>
      </c>
      <c r="BU195" s="121" t="str">
        <f>IF(OR($E195="",$G195=""),"",IF(AND($E$3=6),'Marks Entry 6th'!AN194,IF(AND($E$3=7),'Marks Entry 7th'!AN194,"")))</f>
        <v/>
      </c>
      <c r="BV195" s="63" t="str">
        <f t="shared" si="219"/>
        <v/>
      </c>
      <c r="BW195" s="121" t="str">
        <f>IF(OR($E195="",$G195=""),"",IF(AND($E$3=6),'Marks Entry 6th'!AO194,IF(AND($E$3=7),'Marks Entry 7th'!AO194,"")))</f>
        <v/>
      </c>
      <c r="BX195" s="121" t="str">
        <f>IF(OR($E195="",$G195=""),"",IF(AND($E$3=6),'Marks Entry 6th'!AP194,IF(AND($E$3=7),'Marks Entry 7th'!AP194,"")))</f>
        <v/>
      </c>
      <c r="BY195" s="66" t="str">
        <f t="shared" si="220"/>
        <v/>
      </c>
      <c r="BZ195" s="63">
        <f t="shared" si="221"/>
        <v>0</v>
      </c>
      <c r="CA195" s="68" t="str">
        <f>IF(OR($E195="",$G195=""),"",IF(AND($E$3=6),'Marks Entry 6th'!AQ194,IF(AND($E$3=7),'Marks Entry 7th'!AQ194,"")))</f>
        <v/>
      </c>
      <c r="CB195" s="68" t="str">
        <f>IF(OR($E195="",$G195=""),"",IF(AND($E$3=6),'Marks Entry 6th'!AR194,IF(AND($E$3=7),'Marks Entry 7th'!AR194,"")))</f>
        <v/>
      </c>
      <c r="CC195" s="66" t="str">
        <f t="shared" si="222"/>
        <v/>
      </c>
      <c r="CD195" s="63" t="str">
        <f t="shared" si="223"/>
        <v/>
      </c>
      <c r="CE195" s="109">
        <f t="shared" si="224"/>
        <v>0</v>
      </c>
      <c r="CF195" s="109" t="str">
        <f t="shared" si="225"/>
        <v/>
      </c>
      <c r="CG195" s="109" t="str">
        <f t="shared" si="226"/>
        <v/>
      </c>
      <c r="CH195" s="109" t="str">
        <f t="shared" si="227"/>
        <v/>
      </c>
      <c r="CI195" s="109" t="str">
        <f t="shared" si="228"/>
        <v/>
      </c>
      <c r="CJ195" s="111" t="str">
        <f t="shared" si="229"/>
        <v/>
      </c>
      <c r="CK195" s="121" t="str">
        <f>IF(OR($E195="",$G195=""),"",IF(AND($E$3=6),'Marks Entry 6th'!AS194,IF(AND($E$3=7),'Marks Entry 7th'!AS194,"")))</f>
        <v/>
      </c>
      <c r="CL195" s="121" t="str">
        <f>IF(OR($E195="",$G195=""),"",IF(AND($E$3=6),'Marks Entry 6th'!AT194,IF(AND($E$3=7),'Marks Entry 7th'!AT194,"")))</f>
        <v/>
      </c>
      <c r="CM195" s="121" t="str">
        <f>IF(OR($E195="",$G195=""),"",IF(AND($E$3=6),'Marks Entry 6th'!AU194,IF(AND($E$3=7),'Marks Entry 7th'!AU194,"")))</f>
        <v/>
      </c>
      <c r="CN195" s="121" t="str">
        <f>IF(OR($E195="",$G195=""),"",IF(AND($E$3=6),'Marks Entry 6th'!AV194,IF(AND($E$3=7),'Marks Entry 7th'!AV194,"")))</f>
        <v/>
      </c>
      <c r="CO195" s="63" t="str">
        <f t="shared" si="230"/>
        <v/>
      </c>
      <c r="CP195" s="121" t="str">
        <f>IF(OR($E195="",$G195=""),"",IF(AND($E$3=6),'Marks Entry 6th'!AW194,IF(AND($E$3=7),'Marks Entry 7th'!AW194,"")))</f>
        <v/>
      </c>
      <c r="CQ195" s="121" t="str">
        <f>IF(OR($E195="",$G195=""),"",IF(AND($E$3=6),'Marks Entry 6th'!AX194,IF(AND($E$3=7),'Marks Entry 7th'!AX194,"")))</f>
        <v/>
      </c>
      <c r="CR195" s="66" t="str">
        <f t="shared" si="231"/>
        <v/>
      </c>
      <c r="CS195" s="63">
        <f t="shared" si="232"/>
        <v>0</v>
      </c>
      <c r="CT195" s="68" t="str">
        <f>IF(OR($E195="",$G195=""),"",IF(AND($E$3=6),'Marks Entry 6th'!AY194,IF(AND($E$3=7),'Marks Entry 7th'!AY194,"")))</f>
        <v/>
      </c>
      <c r="CU195" s="68" t="str">
        <f>IF(OR($E195="",$G195=""),"",IF(AND($E$3=6),'Marks Entry 6th'!AZ194,IF(AND($E$3=7),'Marks Entry 7th'!AZ194,"")))</f>
        <v/>
      </c>
      <c r="CV195" s="66" t="str">
        <f t="shared" si="233"/>
        <v/>
      </c>
      <c r="CW195" s="63" t="str">
        <f t="shared" si="234"/>
        <v/>
      </c>
      <c r="CX195" s="109">
        <f t="shared" si="235"/>
        <v>0</v>
      </c>
      <c r="CY195" s="109" t="str">
        <f t="shared" si="236"/>
        <v/>
      </c>
      <c r="CZ195" s="109" t="str">
        <f t="shared" si="237"/>
        <v/>
      </c>
      <c r="DA195" s="109" t="str">
        <f t="shared" si="238"/>
        <v/>
      </c>
      <c r="DB195" s="109" t="str">
        <f t="shared" si="239"/>
        <v/>
      </c>
      <c r="DC195" s="111" t="str">
        <f t="shared" si="240"/>
        <v/>
      </c>
      <c r="DD195" s="121" t="str">
        <f>IF(OR($E195="",$G195=""),"",IF(AND($E$3=6),'Marks Entry 6th'!BA194,IF(AND($E$3=7),'Marks Entry 7th'!BA194,"")))</f>
        <v/>
      </c>
      <c r="DE195" s="121" t="str">
        <f>IF(OR($E195="",$G195=""),"",IF(AND($E$3=6),'Marks Entry 6th'!BB194,IF(AND($E$3=7),'Marks Entry 7th'!BB194,"")))</f>
        <v/>
      </c>
      <c r="DF195" s="121" t="str">
        <f>IF(OR($E195="",$G195=""),"",IF(AND($E$3=6),'Marks Entry 6th'!BC194,IF(AND($E$3=7),'Marks Entry 7th'!BC194,"")))</f>
        <v/>
      </c>
      <c r="DG195" s="121" t="str">
        <f>IF(OR($E195="",$G195=""),"",IF(AND($E$3=6),'Marks Entry 6th'!BD194,IF(AND($E$3=7),'Marks Entry 7th'!BD194,"")))</f>
        <v/>
      </c>
      <c r="DH195" s="63" t="str">
        <f t="shared" si="241"/>
        <v/>
      </c>
      <c r="DI195" s="121" t="str">
        <f>IF(OR($E195="",$G195=""),"",IF(AND($E$3=6),'Marks Entry 6th'!BE194,IF(AND($E$3=7),'Marks Entry 7th'!BE194,"")))</f>
        <v/>
      </c>
      <c r="DJ195" s="121" t="str">
        <f>IF(OR($E195="",$G195=""),"",IF(AND($E$3=6),'Marks Entry 6th'!BF194,IF(AND($E$3=7),'Marks Entry 7th'!BF194,"")))</f>
        <v/>
      </c>
      <c r="DK195" s="66" t="str">
        <f t="shared" si="242"/>
        <v/>
      </c>
      <c r="DL195" s="63">
        <f t="shared" si="243"/>
        <v>0</v>
      </c>
      <c r="DM195" s="68" t="str">
        <f>IF(OR($E195="",$G195=""),"",IF(AND($E$3=6),'Marks Entry 6th'!BG194,IF(AND($E$3=7),'Marks Entry 7th'!BG194,"")))</f>
        <v/>
      </c>
      <c r="DN195" s="68" t="str">
        <f>IF(OR($E195="",$G195=""),"",IF(AND($E$3=6),'Marks Entry 6th'!BH194,IF(AND($E$3=7),'Marks Entry 7th'!BH194,"")))</f>
        <v/>
      </c>
      <c r="DO195" s="66" t="str">
        <f t="shared" si="244"/>
        <v/>
      </c>
      <c r="DP195" s="63" t="str">
        <f t="shared" si="245"/>
        <v/>
      </c>
      <c r="DQ195" s="109">
        <f t="shared" si="246"/>
        <v>0</v>
      </c>
      <c r="DR195" s="109" t="str">
        <f t="shared" si="247"/>
        <v/>
      </c>
      <c r="DS195" s="109" t="str">
        <f t="shared" si="248"/>
        <v/>
      </c>
      <c r="DT195" s="109" t="str">
        <f t="shared" si="249"/>
        <v/>
      </c>
      <c r="DU195" s="109" t="str">
        <f t="shared" si="250"/>
        <v/>
      </c>
      <c r="DV195" s="111" t="str">
        <f t="shared" si="251"/>
        <v/>
      </c>
      <c r="DW195" s="53" t="str">
        <f>IF(OR($E195="",$G195=""),"",IF(AND($E$3=6),'Marks Entry 6th'!BI194,IF(AND($E$3=7),'Marks Entry 7th'!BI194,"")))</f>
        <v/>
      </c>
      <c r="DX195" s="53" t="str">
        <f>IF(OR($E195="",$G195=""),"",IF(AND($E$3=6),'Marks Entry 6th'!BJ194,IF(AND($E$3=7),'Marks Entry 7th'!BJ194,"")))</f>
        <v/>
      </c>
      <c r="DY195" s="53" t="str">
        <f>IF(OR($E195="",$G195=""),"",IF(AND($E$3=6),'Marks Entry 6th'!BK194,IF(AND($E$3=7),'Marks Entry 7th'!BK194,"")))</f>
        <v/>
      </c>
      <c r="DZ195" s="53" t="str">
        <f>IF(OR($E195="",$G195=""),"",IF(AND($E$3=6),'Marks Entry 6th'!BL194,IF(AND($E$3=7),'Marks Entry 7th'!BL194,"")))</f>
        <v/>
      </c>
      <c r="EA195" s="53" t="str">
        <f>IF(OR($E195="",$G195=""),"",IF(AND($E$3=6),'Marks Entry 6th'!BM194,IF(AND($E$3=7),'Marks Entry 7th'!BM194,"")))</f>
        <v/>
      </c>
      <c r="EB195" s="122" t="str">
        <f t="shared" si="252"/>
        <v/>
      </c>
      <c r="EC195" s="123">
        <f t="shared" si="253"/>
        <v>0</v>
      </c>
      <c r="ED195" s="123" t="str">
        <f t="shared" si="254"/>
        <v/>
      </c>
      <c r="EE195" s="123" t="str">
        <f t="shared" si="255"/>
        <v/>
      </c>
      <c r="EF195" s="110" t="str">
        <f t="shared" si="256"/>
        <v/>
      </c>
      <c r="EG195" s="53" t="str">
        <f>IF(OR($E195="",$G195=""),"",IF(AND($E$3=6),'Marks Entry 6th'!BN194,IF(AND($E$3=7),'Marks Entry 7th'!BN194,"")))</f>
        <v/>
      </c>
      <c r="EH195" s="53" t="str">
        <f>IF(OR($E195="",$G195=""),"",IF(AND($E$3=6),'Marks Entry 6th'!BO194,IF(AND($E$3=7),'Marks Entry 7th'!BO194,"")))</f>
        <v/>
      </c>
      <c r="EI195" s="53" t="str">
        <f>IF(OR($E195="",$G195=""),"",IF(AND($E$3=6),'Marks Entry 6th'!BP194,IF(AND($E$3=7),'Marks Entry 7th'!BP194,"")))</f>
        <v/>
      </c>
      <c r="EJ195" s="53" t="str">
        <f>IF(OR($E195="",$G195=""),"",IF(AND($E$3=6),'Marks Entry 6th'!BQ194,IF(AND($E$3=7),'Marks Entry 7th'!BQ194,"")))</f>
        <v/>
      </c>
      <c r="EK195" s="53" t="str">
        <f>IF(OR($E195="",$G195=""),"",IF(AND($E$3=6),'Marks Entry 6th'!BR194,IF(AND($E$3=7),'Marks Entry 7th'!BR194,"")))</f>
        <v/>
      </c>
      <c r="EL195" s="122" t="str">
        <f t="shared" si="257"/>
        <v/>
      </c>
      <c r="EM195" s="123">
        <f t="shared" si="258"/>
        <v>0</v>
      </c>
      <c r="EN195" s="123" t="str">
        <f t="shared" si="259"/>
        <v/>
      </c>
      <c r="EO195" s="123" t="str">
        <f t="shared" si="260"/>
        <v/>
      </c>
      <c r="EP195" s="110" t="str">
        <f t="shared" si="261"/>
        <v/>
      </c>
      <c r="EQ195" s="53" t="str">
        <f>IF(OR($E195="",$G195=""),"",IF(AND($E$3=6),'Marks Entry 6th'!BS194,IF(AND($E$3=7),'Marks Entry 7th'!BS194,"")))</f>
        <v/>
      </c>
      <c r="ER195" s="53" t="str">
        <f>IF(OR($E195="",$G195=""),"",IF(AND($E$3=6),'Marks Entry 6th'!BT194,IF(AND($E$3=7),'Marks Entry 7th'!BT194,"")))</f>
        <v/>
      </c>
      <c r="ES195" s="53" t="str">
        <f>IF(OR($E195="",$G195=""),"",IF(AND($E$3=6),'Marks Entry 6th'!BU194,IF(AND($E$3=7),'Marks Entry 7th'!BU194,"")))</f>
        <v/>
      </c>
      <c r="ET195" s="53" t="str">
        <f>IF(OR($E195="",$G195=""),"",IF(AND($E$3=6),'Marks Entry 6th'!BV194,IF(AND($E$3=7),'Marks Entry 7th'!BV194,"")))</f>
        <v/>
      </c>
      <c r="EU195" s="53" t="str">
        <f>IF(OR($E195="",$G195=""),"",IF(AND($E$3=6),'Marks Entry 6th'!BW194,IF(AND($E$3=7),'Marks Entry 7th'!BW194,"")))</f>
        <v/>
      </c>
      <c r="EV195" s="122" t="str">
        <f t="shared" si="262"/>
        <v/>
      </c>
      <c r="EW195" s="123">
        <f t="shared" si="263"/>
        <v>0</v>
      </c>
      <c r="EX195" s="123" t="str">
        <f t="shared" si="264"/>
        <v/>
      </c>
      <c r="EY195" s="123" t="str">
        <f t="shared" si="265"/>
        <v/>
      </c>
      <c r="EZ195" s="110" t="str">
        <f t="shared" si="266"/>
        <v/>
      </c>
      <c r="FA195" s="373" t="str">
        <f>IF(OR($E195="",$G195=""),"",IF(AND('Marks Entry 6th'!BX194="",'Marks Entry 7th'!BX194=""),"",IF(AND($E$3=6),'Marks Entry 6th'!BX194,IF(AND($E$3=7),'Marks Entry 7th'!BX194,""))))</f>
        <v/>
      </c>
      <c r="FB195" s="373" t="str">
        <f>IF(OR($E195="",$G195=""),"",IF(AND('Marks Entry 6th'!BY194="",'Marks Entry 7th'!BY194=""),"",IF(AND($E$3=6),'Marks Entry 6th'!BY194,IF(AND($E$3=7),'Marks Entry 7th'!BY194,""))))</f>
        <v/>
      </c>
      <c r="FC195" s="374" t="str">
        <f t="shared" si="267"/>
        <v/>
      </c>
      <c r="FD195" s="110" t="str">
        <f t="shared" si="268"/>
        <v/>
      </c>
      <c r="FE195" s="373" t="str">
        <f>IF(OR($E195="",$G195=""),"",IF(AND('Marks Entry 6th'!BZ194="",'Marks Entry 7th'!BZ194=""),"",IF(AND($E$3=6),'Marks Entry 6th'!BZ194,IF(AND($E$3=7),'Marks Entry 7th'!BZ194,""))))</f>
        <v/>
      </c>
      <c r="FF195" s="373" t="str">
        <f>IF(OR($E195="",$G195=""),"",IF(AND('Marks Entry 6th'!CA194="",'Marks Entry 7th'!CA194=""),"",IF(AND($E$3=6),'Marks Entry 6th'!CA194,IF(AND($E$3=7),'Marks Entry 7th'!CA194,""))))</f>
        <v/>
      </c>
      <c r="FG195" s="374" t="str">
        <f t="shared" si="269"/>
        <v/>
      </c>
      <c r="FH195" s="110" t="str">
        <f t="shared" si="270"/>
        <v/>
      </c>
      <c r="FI195" s="79" t="str">
        <f t="shared" si="271"/>
        <v/>
      </c>
      <c r="FJ195" s="335" t="str">
        <f t="shared" si="272"/>
        <v/>
      </c>
      <c r="FK195" s="85" t="str">
        <f t="shared" si="273"/>
        <v/>
      </c>
      <c r="FL195" s="226" t="str">
        <f t="shared" si="274"/>
        <v/>
      </c>
      <c r="FM195" s="86" t="str">
        <f t="shared" si="275"/>
        <v/>
      </c>
      <c r="FN195" s="334" t="str">
        <f>IFERROR(IF(B195="NSO","NSO",IF(OR(D195="",G195="",F195=""),"",IF(AND(FJ195&gt;=36,'Master sheet'!$D$11="Hindi"),"कक्षा क्रमोन्नत",IF(AND(FJ195&gt;=36,'Master sheet'!$D$11="English"),"Promoted",IF(AND(FJ195&lt;36,'Master sheet'!$D$11="Hindi"),"पुनः परीक्षा","Re-Exam"))))),"")</f>
        <v/>
      </c>
      <c r="FO195" s="54" t="str">
        <f>IF(OR($E195="",$G195=""),"",IF(AND($E$3=6,'Marks Entry 6th'!CB194=""),"",IF(AND($E$3=7,'Marks Entry 7th'!CB194=""),"",IF(AND($E$3=6),'Marks Entry 6th'!CB194,IF(AND($E$3=7),'Marks Entry 7th'!CB194,"")))))</f>
        <v/>
      </c>
      <c r="FP195" s="54" t="str">
        <f>IF(OR($E195="",$G195=""),"",IF(AND($E$3=6,'Marks Entry 6th'!CC194=""),"",IF(AND($E$3=7,'Marks Entry 7th'!CC194=""),"",IF(AND($E$3=6),'Marks Entry 6th'!CC194,IF(AND($E$3=7),'Marks Entry 7th'!CC194,"")))))</f>
        <v/>
      </c>
      <c r="FQ195" s="55"/>
      <c r="FY195" s="57">
        <f>IF(AND($E$3=6),'Marks Entry 6th'!I194,IF(AND($E$3=7),'Marks Entry 7th'!I194,""))</f>
        <v>0</v>
      </c>
      <c r="FZ195" s="57">
        <f t="shared" si="276"/>
        <v>0</v>
      </c>
    </row>
    <row r="196" spans="1:182" ht="18.95" customHeight="1">
      <c r="A196" s="69">
        <v>189</v>
      </c>
      <c r="B196" s="69" t="str">
        <f>IF(OR(FY196=0,FY196=""),"",IF(AND($E$3=6),'Marks Entry 6th'!I195,IF(AND($E$3=7),'Marks Entry 7th'!I195,"")))</f>
        <v/>
      </c>
      <c r="C196" s="70" t="str">
        <f>IF(OR(B196=0,B196=""),"",IF(AND($E$3=6,'Marks Entry 6th'!B195=""),"",IF(AND($E$3=7,'Marks Entry 7th'!B195=""),"",IF(AND($E$3=6,'Marks Entry 6th'!B195),'Marks Entry 6th'!B195,IF(AND($E$3=7),'Marks Entry 7th'!B195,"")))))</f>
        <v/>
      </c>
      <c r="D196" s="70" t="str">
        <f>IF(OR(B196=0,B196=""),"",IF(AND($E$3=6,'Marks Entry 6th'!C195=""),"",IF(AND($E$3=7,'Marks Entry 7th'!C195=""),"",IF(AND($E$3=6),'Marks Entry 6th'!C195,IF(AND($E$3=7),'Marks Entry 7th'!C195,"")))))</f>
        <v/>
      </c>
      <c r="E196" s="307" t="str">
        <f>IF(OR(B196=0,B196=""),"",IF(AND($E$3=6,'Marks Entry 6th'!E195=""),"",IF(AND($E$3=7,'Marks Entry 7th'!E195=""),"",IF(AND($E$3=6),'Marks Entry 6th'!E195,IF(AND($E$3=7),'Marks Entry 7th'!E195,"")))))</f>
        <v/>
      </c>
      <c r="F196" s="70" t="str">
        <f>IF(OR(B196=0,B196=""),"",IF(AND($E$3=6,'Marks Entry 6th'!D195=""),"",IF(AND($E$3=7,'Marks Entry 7th'!D195=""),"",IF(AND($E$3=6),'Marks Entry 6th'!D195,IF(AND($E$3=7),'Marks Entry 7th'!D195,"")))))</f>
        <v/>
      </c>
      <c r="G196" s="306" t="str">
        <f>IF(OR(B196=0,B196=""),"",IF(AND($E$3=6,'Marks Entry 6th'!F195=""),"",IF(AND($E$3=7,'Marks Entry 7th'!F195=""),"",IF(AND($E$3=6),UPPER('Marks Entry 6th'!F195),IF(AND($E$3=7),UPPER('Marks Entry 7th'!F195),"")))))</f>
        <v/>
      </c>
      <c r="H196" s="306" t="str">
        <f>IF(OR(B196=0,B196=""),"",IF(AND($E$3=6,'Marks Entry 6th'!G195=""),"",IF(AND($E$3=7,'Marks Entry 7th'!G195=""),"",IF(AND($E$3=6),UPPER('Marks Entry 6th'!G195),IF(AND($E$3=7),UPPER('Marks Entry 7th'!G195),"")))))</f>
        <v/>
      </c>
      <c r="I196" s="306" t="str">
        <f>IF(OR(B196=0,B196=""),"",IF(AND($E$3=6,'Marks Entry 6th'!H195=""),"",IF(AND($E$3=7,'Marks Entry 7th'!H195=""),"",IF(AND($E$3=6),UPPER('Marks Entry 6th'!H195),IF(AND($E$3=7),UPPER('Marks Entry 7th'!H195),"")))))</f>
        <v/>
      </c>
      <c r="J196" s="65" t="str">
        <f>IF(OR(B196=0,B196=""),"",IF(AND($E$3=6,'Marks Entry 6th'!J195=""),"",IF(AND($E$3=7,'Marks Entry 7th'!J195=""),"",IF(AND($E$3=6),'Marks Entry 6th'!J195,IF(AND($E$3=7),'Marks Entry 7th'!J195,"")))))</f>
        <v/>
      </c>
      <c r="K196" s="65" t="str">
        <f>IF(OR(B196=0,B196=""),"",IF(AND($E$3=6,'Marks Entry 6th'!K195=""),"",IF(AND($E$3=7,'Marks Entry 7th'!K195=""),"",IF(AND($E$3=6),'Marks Entry 6th'!K195,IF(AND($E$3=7),'Marks Entry 7th'!K195,"")))))</f>
        <v/>
      </c>
      <c r="L196" s="121" t="str">
        <f>IF(OR($E196="",$G196=""),"",IF(AND($E$3=6),'Marks Entry 6th'!L195,IF(AND($E$3=7),'Marks Entry 7th'!L195,"")))</f>
        <v/>
      </c>
      <c r="M196" s="121" t="str">
        <f>IF(OR($E196="",$G196=""),"",IF(AND($E$3=6),'Marks Entry 6th'!M195,IF(AND($E$3=7),'Marks Entry 7th'!M195,"")))</f>
        <v/>
      </c>
      <c r="N196" s="121" t="str">
        <f>IF(OR($E196="",$G196=""),"",IF(AND($E$3=6),'Marks Entry 6th'!N195,IF(AND($E$3=7),'Marks Entry 7th'!N195,"")))</f>
        <v/>
      </c>
      <c r="O196" s="121" t="str">
        <f>IF(OR($E196="",$G196=""),"",IF(AND($E$3=6),'Marks Entry 6th'!O195,IF(AND($E$3=7),'Marks Entry 7th'!O195,"")))</f>
        <v/>
      </c>
      <c r="P196" s="63" t="str">
        <f t="shared" si="186"/>
        <v/>
      </c>
      <c r="Q196" s="121" t="str">
        <f>IF(OR($E196="",$G196=""),"",IF(AND($E$3=6),'Marks Entry 6th'!P195,IF(AND($E$3=7),'Marks Entry 7th'!P195,"")))</f>
        <v/>
      </c>
      <c r="R196" s="121" t="str">
        <f>IF(OR($E196="",$G196=""),"",IF(AND($E$3=6),'Marks Entry 6th'!Q195,IF(AND($E$3=7),'Marks Entry 7th'!Q195,"")))</f>
        <v/>
      </c>
      <c r="S196" s="66" t="str">
        <f t="shared" si="187"/>
        <v/>
      </c>
      <c r="T196" s="63">
        <f t="shared" si="188"/>
        <v>0</v>
      </c>
      <c r="U196" s="68" t="str">
        <f>IF(OR($E196="",$G196=""),"",IF(AND($E$3=6),'Marks Entry 6th'!R195,IF(AND($E$3=7),'Marks Entry 7th'!R195,"")))</f>
        <v/>
      </c>
      <c r="V196" s="68" t="str">
        <f>IF(OR($E196="",$G196=""),"",IF(AND($E$3=6),'Marks Entry 6th'!S195,IF(AND($E$3=7),'Marks Entry 7th'!S195,"")))</f>
        <v/>
      </c>
      <c r="W196" s="67" t="str">
        <f t="shared" si="189"/>
        <v/>
      </c>
      <c r="X196" s="63" t="str">
        <f t="shared" si="190"/>
        <v/>
      </c>
      <c r="Y196" s="109">
        <f t="shared" si="191"/>
        <v>0</v>
      </c>
      <c r="Z196" s="109" t="str">
        <f t="shared" si="192"/>
        <v/>
      </c>
      <c r="AA196" s="109" t="str">
        <f t="shared" si="193"/>
        <v/>
      </c>
      <c r="AB196" s="109" t="str">
        <f t="shared" si="194"/>
        <v/>
      </c>
      <c r="AC196" s="109" t="str">
        <f t="shared" si="195"/>
        <v/>
      </c>
      <c r="AD196" s="111" t="str">
        <f t="shared" si="196"/>
        <v/>
      </c>
      <c r="AE196" s="121" t="str">
        <f>IF(OR($E196="",$G196=""),"",IF(AND($E$3=6),'Marks Entry 6th'!T195,IF(AND($E$3=7),'Marks Entry 7th'!T195,"")))</f>
        <v/>
      </c>
      <c r="AF196" s="121" t="str">
        <f>IF(OR($E196="",$G196=""),"",IF(AND($E$3=6),'Marks Entry 6th'!U195,IF(AND($E$3=7),'Marks Entry 7th'!U195,"")))</f>
        <v/>
      </c>
      <c r="AG196" s="121" t="str">
        <f>IF(OR($E196="",$G196=""),"",IF(AND($E$3=6),'Marks Entry 6th'!V195,IF(AND($E$3=7),'Marks Entry 7th'!V195,"")))</f>
        <v/>
      </c>
      <c r="AH196" s="121" t="str">
        <f>IF(OR($E196="",$G196=""),"",IF(AND($E$3=6),'Marks Entry 6th'!W195,IF(AND($E$3=7),'Marks Entry 7th'!W195,"")))</f>
        <v/>
      </c>
      <c r="AI196" s="63" t="str">
        <f t="shared" si="197"/>
        <v/>
      </c>
      <c r="AJ196" s="121" t="str">
        <f>IF(OR($E196="",$G196=""),"",IF(AND($E$3=6),'Marks Entry 6th'!X195,IF(AND($E$3=7),'Marks Entry 7th'!X195,"")))</f>
        <v/>
      </c>
      <c r="AK196" s="121" t="str">
        <f>IF(OR($E196="",$G196=""),"",IF(AND($E$3=6),'Marks Entry 6th'!Y195,IF(AND($E$3=7),'Marks Entry 7th'!Y195,"")))</f>
        <v/>
      </c>
      <c r="AL196" s="66" t="str">
        <f t="shared" si="198"/>
        <v/>
      </c>
      <c r="AM196" s="63">
        <f t="shared" si="199"/>
        <v>0</v>
      </c>
      <c r="AN196" s="68" t="str">
        <f>IF(OR($E196="",$G196=""),"",IF(AND($E$3=6),'Marks Entry 6th'!Z195,IF(AND($E$3=7),'Marks Entry 7th'!Z195,"")))</f>
        <v/>
      </c>
      <c r="AO196" s="68" t="str">
        <f>IF(OR($E196="",$G196=""),"",IF(AND($E$3=6),'Marks Entry 6th'!AA195,IF(AND($E$3=7),'Marks Entry 7th'!AA195,"")))</f>
        <v/>
      </c>
      <c r="AP196" s="66" t="str">
        <f t="shared" si="200"/>
        <v/>
      </c>
      <c r="AQ196" s="63" t="str">
        <f t="shared" si="201"/>
        <v/>
      </c>
      <c r="AR196" s="109">
        <f t="shared" si="202"/>
        <v>0</v>
      </c>
      <c r="AS196" s="109" t="str">
        <f t="shared" si="203"/>
        <v/>
      </c>
      <c r="AT196" s="109" t="str">
        <f t="shared" si="204"/>
        <v/>
      </c>
      <c r="AU196" s="109" t="str">
        <f t="shared" si="205"/>
        <v/>
      </c>
      <c r="AV196" s="109" t="str">
        <f t="shared" si="206"/>
        <v/>
      </c>
      <c r="AW196" s="111" t="str">
        <f t="shared" si="207"/>
        <v/>
      </c>
      <c r="AX196" s="314" t="str">
        <f>IF(OR($E196="",$G196=""),"",IF(AND($E$3=6),'Marks Entry 6th'!AB195,IF(AND($E$3=7),'Marks Entry 7th'!AB195,"")))</f>
        <v/>
      </c>
      <c r="AY196" s="121" t="str">
        <f>IF(OR($E196="",$G196=""),"",IF(AND($E$3=6),'Marks Entry 6th'!AC195,IF(AND($E$3=7),'Marks Entry 7th'!AC195,"")))</f>
        <v/>
      </c>
      <c r="AZ196" s="121" t="str">
        <f>IF(OR($E196="",$G196=""),"",IF(AND($E$3=6),'Marks Entry 6th'!AD195,IF(AND($E$3=7),'Marks Entry 7th'!AD195,"")))</f>
        <v/>
      </c>
      <c r="BA196" s="121" t="str">
        <f>IF(OR($E196="",$G196=""),"",IF(AND($E$3=6),'Marks Entry 6th'!AE195,IF(AND($E$3=7),'Marks Entry 7th'!AE195,"")))</f>
        <v/>
      </c>
      <c r="BB196" s="121" t="str">
        <f>IF(OR($E196="",$G196=""),"",IF(AND($E$3=6),'Marks Entry 6th'!AF195,IF(AND($E$3=7),'Marks Entry 7th'!AF195,"")))</f>
        <v/>
      </c>
      <c r="BC196" s="63" t="str">
        <f t="shared" si="208"/>
        <v/>
      </c>
      <c r="BD196" s="121" t="str">
        <f>IF(OR($E196="",$G196=""),"",IF(AND($E$3=6),'Marks Entry 6th'!AG195,IF(AND($E$3=7),'Marks Entry 7th'!AG195,"")))</f>
        <v/>
      </c>
      <c r="BE196" s="121" t="str">
        <f>IF(OR($E196="",$G196=""),"",IF(AND($E$3=6),'Marks Entry 6th'!AH195,IF(AND($E$3=7),'Marks Entry 7th'!AH195,"")))</f>
        <v/>
      </c>
      <c r="BF196" s="66" t="str">
        <f t="shared" si="209"/>
        <v/>
      </c>
      <c r="BG196" s="63">
        <f t="shared" si="210"/>
        <v>0</v>
      </c>
      <c r="BH196" s="68" t="str">
        <f>IF(OR($E196="",$G196=""),"",IF(AND($E$3=6),'Marks Entry 6th'!AI195,IF(AND($E$3=7),'Marks Entry 7th'!AI195,"")))</f>
        <v/>
      </c>
      <c r="BI196" s="68" t="str">
        <f>IF(OR($E196="",$G196=""),"",IF(AND($E$3=6),'Marks Entry 6th'!AJ195,IF(AND($E$3=7),'Marks Entry 7th'!AJ195,"")))</f>
        <v/>
      </c>
      <c r="BJ196" s="66" t="str">
        <f t="shared" si="211"/>
        <v/>
      </c>
      <c r="BK196" s="63" t="str">
        <f t="shared" si="212"/>
        <v/>
      </c>
      <c r="BL196" s="109">
        <f t="shared" si="213"/>
        <v>0</v>
      </c>
      <c r="BM196" s="109" t="str">
        <f t="shared" si="214"/>
        <v/>
      </c>
      <c r="BN196" s="109" t="str">
        <f t="shared" si="215"/>
        <v/>
      </c>
      <c r="BO196" s="109" t="str">
        <f t="shared" si="216"/>
        <v/>
      </c>
      <c r="BP196" s="109" t="str">
        <f t="shared" si="217"/>
        <v/>
      </c>
      <c r="BQ196" s="111" t="str">
        <f t="shared" si="218"/>
        <v/>
      </c>
      <c r="BR196" s="121" t="str">
        <f>IF(OR($E196="",$G196=""),"",IF(AND($E$3=6),'Marks Entry 6th'!AK195,IF(AND($E$3=7),'Marks Entry 7th'!AK195,"")))</f>
        <v/>
      </c>
      <c r="BS196" s="121" t="str">
        <f>IF(OR($E196="",$G196=""),"",IF(AND($E$3=6),'Marks Entry 6th'!AL195,IF(AND($E$3=7),'Marks Entry 7th'!AL195,"")))</f>
        <v/>
      </c>
      <c r="BT196" s="121" t="str">
        <f>IF(OR($E196="",$G196=""),"",IF(AND($E$3=6),'Marks Entry 6th'!AM195,IF(AND($E$3=7),'Marks Entry 7th'!AM195,"")))</f>
        <v/>
      </c>
      <c r="BU196" s="121" t="str">
        <f>IF(OR($E196="",$G196=""),"",IF(AND($E$3=6),'Marks Entry 6th'!AN195,IF(AND($E$3=7),'Marks Entry 7th'!AN195,"")))</f>
        <v/>
      </c>
      <c r="BV196" s="63" t="str">
        <f t="shared" si="219"/>
        <v/>
      </c>
      <c r="BW196" s="121" t="str">
        <f>IF(OR($E196="",$G196=""),"",IF(AND($E$3=6),'Marks Entry 6th'!AO195,IF(AND($E$3=7),'Marks Entry 7th'!AO195,"")))</f>
        <v/>
      </c>
      <c r="BX196" s="121" t="str">
        <f>IF(OR($E196="",$G196=""),"",IF(AND($E$3=6),'Marks Entry 6th'!AP195,IF(AND($E$3=7),'Marks Entry 7th'!AP195,"")))</f>
        <v/>
      </c>
      <c r="BY196" s="66" t="str">
        <f t="shared" si="220"/>
        <v/>
      </c>
      <c r="BZ196" s="63">
        <f t="shared" si="221"/>
        <v>0</v>
      </c>
      <c r="CA196" s="68" t="str">
        <f>IF(OR($E196="",$G196=""),"",IF(AND($E$3=6),'Marks Entry 6th'!AQ195,IF(AND($E$3=7),'Marks Entry 7th'!AQ195,"")))</f>
        <v/>
      </c>
      <c r="CB196" s="68" t="str">
        <f>IF(OR($E196="",$G196=""),"",IF(AND($E$3=6),'Marks Entry 6th'!AR195,IF(AND($E$3=7),'Marks Entry 7th'!AR195,"")))</f>
        <v/>
      </c>
      <c r="CC196" s="66" t="str">
        <f t="shared" si="222"/>
        <v/>
      </c>
      <c r="CD196" s="63" t="str">
        <f t="shared" si="223"/>
        <v/>
      </c>
      <c r="CE196" s="109">
        <f t="shared" si="224"/>
        <v>0</v>
      </c>
      <c r="CF196" s="109" t="str">
        <f t="shared" si="225"/>
        <v/>
      </c>
      <c r="CG196" s="109" t="str">
        <f t="shared" si="226"/>
        <v/>
      </c>
      <c r="CH196" s="109" t="str">
        <f t="shared" si="227"/>
        <v/>
      </c>
      <c r="CI196" s="109" t="str">
        <f t="shared" si="228"/>
        <v/>
      </c>
      <c r="CJ196" s="111" t="str">
        <f t="shared" si="229"/>
        <v/>
      </c>
      <c r="CK196" s="121" t="str">
        <f>IF(OR($E196="",$G196=""),"",IF(AND($E$3=6),'Marks Entry 6th'!AS195,IF(AND($E$3=7),'Marks Entry 7th'!AS195,"")))</f>
        <v/>
      </c>
      <c r="CL196" s="121" t="str">
        <f>IF(OR($E196="",$G196=""),"",IF(AND($E$3=6),'Marks Entry 6th'!AT195,IF(AND($E$3=7),'Marks Entry 7th'!AT195,"")))</f>
        <v/>
      </c>
      <c r="CM196" s="121" t="str">
        <f>IF(OR($E196="",$G196=""),"",IF(AND($E$3=6),'Marks Entry 6th'!AU195,IF(AND($E$3=7),'Marks Entry 7th'!AU195,"")))</f>
        <v/>
      </c>
      <c r="CN196" s="121" t="str">
        <f>IF(OR($E196="",$G196=""),"",IF(AND($E$3=6),'Marks Entry 6th'!AV195,IF(AND($E$3=7),'Marks Entry 7th'!AV195,"")))</f>
        <v/>
      </c>
      <c r="CO196" s="63" t="str">
        <f t="shared" si="230"/>
        <v/>
      </c>
      <c r="CP196" s="121" t="str">
        <f>IF(OR($E196="",$G196=""),"",IF(AND($E$3=6),'Marks Entry 6th'!AW195,IF(AND($E$3=7),'Marks Entry 7th'!AW195,"")))</f>
        <v/>
      </c>
      <c r="CQ196" s="121" t="str">
        <f>IF(OR($E196="",$G196=""),"",IF(AND($E$3=6),'Marks Entry 6th'!AX195,IF(AND($E$3=7),'Marks Entry 7th'!AX195,"")))</f>
        <v/>
      </c>
      <c r="CR196" s="66" t="str">
        <f t="shared" si="231"/>
        <v/>
      </c>
      <c r="CS196" s="63">
        <f t="shared" si="232"/>
        <v>0</v>
      </c>
      <c r="CT196" s="68" t="str">
        <f>IF(OR($E196="",$G196=""),"",IF(AND($E$3=6),'Marks Entry 6th'!AY195,IF(AND($E$3=7),'Marks Entry 7th'!AY195,"")))</f>
        <v/>
      </c>
      <c r="CU196" s="68" t="str">
        <f>IF(OR($E196="",$G196=""),"",IF(AND($E$3=6),'Marks Entry 6th'!AZ195,IF(AND($E$3=7),'Marks Entry 7th'!AZ195,"")))</f>
        <v/>
      </c>
      <c r="CV196" s="66" t="str">
        <f t="shared" si="233"/>
        <v/>
      </c>
      <c r="CW196" s="63" t="str">
        <f t="shared" si="234"/>
        <v/>
      </c>
      <c r="CX196" s="109">
        <f t="shared" si="235"/>
        <v>0</v>
      </c>
      <c r="CY196" s="109" t="str">
        <f t="shared" si="236"/>
        <v/>
      </c>
      <c r="CZ196" s="109" t="str">
        <f t="shared" si="237"/>
        <v/>
      </c>
      <c r="DA196" s="109" t="str">
        <f t="shared" si="238"/>
        <v/>
      </c>
      <c r="DB196" s="109" t="str">
        <f t="shared" si="239"/>
        <v/>
      </c>
      <c r="DC196" s="111" t="str">
        <f t="shared" si="240"/>
        <v/>
      </c>
      <c r="DD196" s="121" t="str">
        <f>IF(OR($E196="",$G196=""),"",IF(AND($E$3=6),'Marks Entry 6th'!BA195,IF(AND($E$3=7),'Marks Entry 7th'!BA195,"")))</f>
        <v/>
      </c>
      <c r="DE196" s="121" t="str">
        <f>IF(OR($E196="",$G196=""),"",IF(AND($E$3=6),'Marks Entry 6th'!BB195,IF(AND($E$3=7),'Marks Entry 7th'!BB195,"")))</f>
        <v/>
      </c>
      <c r="DF196" s="121" t="str">
        <f>IF(OR($E196="",$G196=""),"",IF(AND($E$3=6),'Marks Entry 6th'!BC195,IF(AND($E$3=7),'Marks Entry 7th'!BC195,"")))</f>
        <v/>
      </c>
      <c r="DG196" s="121" t="str">
        <f>IF(OR($E196="",$G196=""),"",IF(AND($E$3=6),'Marks Entry 6th'!BD195,IF(AND($E$3=7),'Marks Entry 7th'!BD195,"")))</f>
        <v/>
      </c>
      <c r="DH196" s="63" t="str">
        <f t="shared" si="241"/>
        <v/>
      </c>
      <c r="DI196" s="121" t="str">
        <f>IF(OR($E196="",$G196=""),"",IF(AND($E$3=6),'Marks Entry 6th'!BE195,IF(AND($E$3=7),'Marks Entry 7th'!BE195,"")))</f>
        <v/>
      </c>
      <c r="DJ196" s="121" t="str">
        <f>IF(OR($E196="",$G196=""),"",IF(AND($E$3=6),'Marks Entry 6th'!BF195,IF(AND($E$3=7),'Marks Entry 7th'!BF195,"")))</f>
        <v/>
      </c>
      <c r="DK196" s="66" t="str">
        <f t="shared" si="242"/>
        <v/>
      </c>
      <c r="DL196" s="63">
        <f t="shared" si="243"/>
        <v>0</v>
      </c>
      <c r="DM196" s="68" t="str">
        <f>IF(OR($E196="",$G196=""),"",IF(AND($E$3=6),'Marks Entry 6th'!BG195,IF(AND($E$3=7),'Marks Entry 7th'!BG195,"")))</f>
        <v/>
      </c>
      <c r="DN196" s="68" t="str">
        <f>IF(OR($E196="",$G196=""),"",IF(AND($E$3=6),'Marks Entry 6th'!BH195,IF(AND($E$3=7),'Marks Entry 7th'!BH195,"")))</f>
        <v/>
      </c>
      <c r="DO196" s="66" t="str">
        <f t="shared" si="244"/>
        <v/>
      </c>
      <c r="DP196" s="63" t="str">
        <f t="shared" si="245"/>
        <v/>
      </c>
      <c r="DQ196" s="109">
        <f t="shared" si="246"/>
        <v>0</v>
      </c>
      <c r="DR196" s="109" t="str">
        <f t="shared" si="247"/>
        <v/>
      </c>
      <c r="DS196" s="109" t="str">
        <f t="shared" si="248"/>
        <v/>
      </c>
      <c r="DT196" s="109" t="str">
        <f t="shared" si="249"/>
        <v/>
      </c>
      <c r="DU196" s="109" t="str">
        <f t="shared" si="250"/>
        <v/>
      </c>
      <c r="DV196" s="111" t="str">
        <f t="shared" si="251"/>
        <v/>
      </c>
      <c r="DW196" s="53" t="str">
        <f>IF(OR($E196="",$G196=""),"",IF(AND($E$3=6),'Marks Entry 6th'!BI195,IF(AND($E$3=7),'Marks Entry 7th'!BI195,"")))</f>
        <v/>
      </c>
      <c r="DX196" s="53" t="str">
        <f>IF(OR($E196="",$G196=""),"",IF(AND($E$3=6),'Marks Entry 6th'!BJ195,IF(AND($E$3=7),'Marks Entry 7th'!BJ195,"")))</f>
        <v/>
      </c>
      <c r="DY196" s="53" t="str">
        <f>IF(OR($E196="",$G196=""),"",IF(AND($E$3=6),'Marks Entry 6th'!BK195,IF(AND($E$3=7),'Marks Entry 7th'!BK195,"")))</f>
        <v/>
      </c>
      <c r="DZ196" s="53" t="str">
        <f>IF(OR($E196="",$G196=""),"",IF(AND($E$3=6),'Marks Entry 6th'!BL195,IF(AND($E$3=7),'Marks Entry 7th'!BL195,"")))</f>
        <v/>
      </c>
      <c r="EA196" s="53" t="str">
        <f>IF(OR($E196="",$G196=""),"",IF(AND($E$3=6),'Marks Entry 6th'!BM195,IF(AND($E$3=7),'Marks Entry 7th'!BM195,"")))</f>
        <v/>
      </c>
      <c r="EB196" s="122" t="str">
        <f t="shared" si="252"/>
        <v/>
      </c>
      <c r="EC196" s="123">
        <f t="shared" si="253"/>
        <v>0</v>
      </c>
      <c r="ED196" s="123" t="str">
        <f t="shared" si="254"/>
        <v/>
      </c>
      <c r="EE196" s="123" t="str">
        <f t="shared" si="255"/>
        <v/>
      </c>
      <c r="EF196" s="110" t="str">
        <f t="shared" si="256"/>
        <v/>
      </c>
      <c r="EG196" s="53" t="str">
        <f>IF(OR($E196="",$G196=""),"",IF(AND($E$3=6),'Marks Entry 6th'!BN195,IF(AND($E$3=7),'Marks Entry 7th'!BN195,"")))</f>
        <v/>
      </c>
      <c r="EH196" s="53" t="str">
        <f>IF(OR($E196="",$G196=""),"",IF(AND($E$3=6),'Marks Entry 6th'!BO195,IF(AND($E$3=7),'Marks Entry 7th'!BO195,"")))</f>
        <v/>
      </c>
      <c r="EI196" s="53" t="str">
        <f>IF(OR($E196="",$G196=""),"",IF(AND($E$3=6),'Marks Entry 6th'!BP195,IF(AND($E$3=7),'Marks Entry 7th'!BP195,"")))</f>
        <v/>
      </c>
      <c r="EJ196" s="53" t="str">
        <f>IF(OR($E196="",$G196=""),"",IF(AND($E$3=6),'Marks Entry 6th'!BQ195,IF(AND($E$3=7),'Marks Entry 7th'!BQ195,"")))</f>
        <v/>
      </c>
      <c r="EK196" s="53" t="str">
        <f>IF(OR($E196="",$G196=""),"",IF(AND($E$3=6),'Marks Entry 6th'!BR195,IF(AND($E$3=7),'Marks Entry 7th'!BR195,"")))</f>
        <v/>
      </c>
      <c r="EL196" s="122" t="str">
        <f t="shared" si="257"/>
        <v/>
      </c>
      <c r="EM196" s="123">
        <f t="shared" si="258"/>
        <v>0</v>
      </c>
      <c r="EN196" s="123" t="str">
        <f t="shared" si="259"/>
        <v/>
      </c>
      <c r="EO196" s="123" t="str">
        <f t="shared" si="260"/>
        <v/>
      </c>
      <c r="EP196" s="110" t="str">
        <f t="shared" si="261"/>
        <v/>
      </c>
      <c r="EQ196" s="53" t="str">
        <f>IF(OR($E196="",$G196=""),"",IF(AND($E$3=6),'Marks Entry 6th'!BS195,IF(AND($E$3=7),'Marks Entry 7th'!BS195,"")))</f>
        <v/>
      </c>
      <c r="ER196" s="53" t="str">
        <f>IF(OR($E196="",$G196=""),"",IF(AND($E$3=6),'Marks Entry 6th'!BT195,IF(AND($E$3=7),'Marks Entry 7th'!BT195,"")))</f>
        <v/>
      </c>
      <c r="ES196" s="53" t="str">
        <f>IF(OR($E196="",$G196=""),"",IF(AND($E$3=6),'Marks Entry 6th'!BU195,IF(AND($E$3=7),'Marks Entry 7th'!BU195,"")))</f>
        <v/>
      </c>
      <c r="ET196" s="53" t="str">
        <f>IF(OR($E196="",$G196=""),"",IF(AND($E$3=6),'Marks Entry 6th'!BV195,IF(AND($E$3=7),'Marks Entry 7th'!BV195,"")))</f>
        <v/>
      </c>
      <c r="EU196" s="53" t="str">
        <f>IF(OR($E196="",$G196=""),"",IF(AND($E$3=6),'Marks Entry 6th'!BW195,IF(AND($E$3=7),'Marks Entry 7th'!BW195,"")))</f>
        <v/>
      </c>
      <c r="EV196" s="122" t="str">
        <f t="shared" si="262"/>
        <v/>
      </c>
      <c r="EW196" s="123">
        <f t="shared" si="263"/>
        <v>0</v>
      </c>
      <c r="EX196" s="123" t="str">
        <f t="shared" si="264"/>
        <v/>
      </c>
      <c r="EY196" s="123" t="str">
        <f t="shared" si="265"/>
        <v/>
      </c>
      <c r="EZ196" s="110" t="str">
        <f t="shared" si="266"/>
        <v/>
      </c>
      <c r="FA196" s="373" t="str">
        <f>IF(OR($E196="",$G196=""),"",IF(AND('Marks Entry 6th'!BX195="",'Marks Entry 7th'!BX195=""),"",IF(AND($E$3=6),'Marks Entry 6th'!BX195,IF(AND($E$3=7),'Marks Entry 7th'!BX195,""))))</f>
        <v/>
      </c>
      <c r="FB196" s="373" t="str">
        <f>IF(OR($E196="",$G196=""),"",IF(AND('Marks Entry 6th'!BY195="",'Marks Entry 7th'!BY195=""),"",IF(AND($E$3=6),'Marks Entry 6th'!BY195,IF(AND($E$3=7),'Marks Entry 7th'!BY195,""))))</f>
        <v/>
      </c>
      <c r="FC196" s="374" t="str">
        <f t="shared" si="267"/>
        <v/>
      </c>
      <c r="FD196" s="110" t="str">
        <f t="shared" si="268"/>
        <v/>
      </c>
      <c r="FE196" s="373" t="str">
        <f>IF(OR($E196="",$G196=""),"",IF(AND('Marks Entry 6th'!BZ195="",'Marks Entry 7th'!BZ195=""),"",IF(AND($E$3=6),'Marks Entry 6th'!BZ195,IF(AND($E$3=7),'Marks Entry 7th'!BZ195,""))))</f>
        <v/>
      </c>
      <c r="FF196" s="373" t="str">
        <f>IF(OR($E196="",$G196=""),"",IF(AND('Marks Entry 6th'!CA195="",'Marks Entry 7th'!CA195=""),"",IF(AND($E$3=6),'Marks Entry 6th'!CA195,IF(AND($E$3=7),'Marks Entry 7th'!CA195,""))))</f>
        <v/>
      </c>
      <c r="FG196" s="374" t="str">
        <f t="shared" si="269"/>
        <v/>
      </c>
      <c r="FH196" s="110" t="str">
        <f t="shared" si="270"/>
        <v/>
      </c>
      <c r="FI196" s="79" t="str">
        <f t="shared" si="271"/>
        <v/>
      </c>
      <c r="FJ196" s="335" t="str">
        <f t="shared" si="272"/>
        <v/>
      </c>
      <c r="FK196" s="85" t="str">
        <f t="shared" si="273"/>
        <v/>
      </c>
      <c r="FL196" s="226" t="str">
        <f t="shared" si="274"/>
        <v/>
      </c>
      <c r="FM196" s="86" t="str">
        <f t="shared" si="275"/>
        <v/>
      </c>
      <c r="FN196" s="334" t="str">
        <f>IFERROR(IF(B196="NSO","NSO",IF(OR(D196="",G196="",F196=""),"",IF(AND(FJ196&gt;=36,'Master sheet'!$D$11="Hindi"),"कक्षा क्रमोन्नत",IF(AND(FJ196&gt;=36,'Master sheet'!$D$11="English"),"Promoted",IF(AND(FJ196&lt;36,'Master sheet'!$D$11="Hindi"),"पुनः परीक्षा","Re-Exam"))))),"")</f>
        <v/>
      </c>
      <c r="FO196" s="54" t="str">
        <f>IF(OR($E196="",$G196=""),"",IF(AND($E$3=6,'Marks Entry 6th'!CB195=""),"",IF(AND($E$3=7,'Marks Entry 7th'!CB195=""),"",IF(AND($E$3=6),'Marks Entry 6th'!CB195,IF(AND($E$3=7),'Marks Entry 7th'!CB195,"")))))</f>
        <v/>
      </c>
      <c r="FP196" s="54" t="str">
        <f>IF(OR($E196="",$G196=""),"",IF(AND($E$3=6,'Marks Entry 6th'!CC195=""),"",IF(AND($E$3=7,'Marks Entry 7th'!CC195=""),"",IF(AND($E$3=6),'Marks Entry 6th'!CC195,IF(AND($E$3=7),'Marks Entry 7th'!CC195,"")))))</f>
        <v/>
      </c>
      <c r="FQ196" s="55"/>
      <c r="FY196" s="57">
        <f>IF(AND($E$3=6),'Marks Entry 6th'!I195,IF(AND($E$3=7),'Marks Entry 7th'!I195,""))</f>
        <v>0</v>
      </c>
      <c r="FZ196" s="57">
        <f t="shared" si="276"/>
        <v>0</v>
      </c>
    </row>
    <row r="197" spans="1:182" ht="18.95" customHeight="1">
      <c r="A197" s="69">
        <v>190</v>
      </c>
      <c r="B197" s="69" t="str">
        <f>IF(OR(FY197=0,FY197=""),"",IF(AND($E$3=6),'Marks Entry 6th'!I196,IF(AND($E$3=7),'Marks Entry 7th'!I196,"")))</f>
        <v/>
      </c>
      <c r="C197" s="70" t="str">
        <f>IF(OR(B197=0,B197=""),"",IF(AND($E$3=6,'Marks Entry 6th'!B196=""),"",IF(AND($E$3=7,'Marks Entry 7th'!B196=""),"",IF(AND($E$3=6,'Marks Entry 6th'!B196),'Marks Entry 6th'!B196,IF(AND($E$3=7),'Marks Entry 7th'!B196,"")))))</f>
        <v/>
      </c>
      <c r="D197" s="70" t="str">
        <f>IF(OR(B197=0,B197=""),"",IF(AND($E$3=6,'Marks Entry 6th'!C196=""),"",IF(AND($E$3=7,'Marks Entry 7th'!C196=""),"",IF(AND($E$3=6),'Marks Entry 6th'!C196,IF(AND($E$3=7),'Marks Entry 7th'!C196,"")))))</f>
        <v/>
      </c>
      <c r="E197" s="307" t="str">
        <f>IF(OR(B197=0,B197=""),"",IF(AND($E$3=6,'Marks Entry 6th'!E196=""),"",IF(AND($E$3=7,'Marks Entry 7th'!E196=""),"",IF(AND($E$3=6),'Marks Entry 6th'!E196,IF(AND($E$3=7),'Marks Entry 7th'!E196,"")))))</f>
        <v/>
      </c>
      <c r="F197" s="70" t="str">
        <f>IF(OR(B197=0,B197=""),"",IF(AND($E$3=6,'Marks Entry 6th'!D196=""),"",IF(AND($E$3=7,'Marks Entry 7th'!D196=""),"",IF(AND($E$3=6),'Marks Entry 6th'!D196,IF(AND($E$3=7),'Marks Entry 7th'!D196,"")))))</f>
        <v/>
      </c>
      <c r="G197" s="306" t="str">
        <f>IF(OR(B197=0,B197=""),"",IF(AND($E$3=6,'Marks Entry 6th'!F196=""),"",IF(AND($E$3=7,'Marks Entry 7th'!F196=""),"",IF(AND($E$3=6),UPPER('Marks Entry 6th'!F196),IF(AND($E$3=7),UPPER('Marks Entry 7th'!F196),"")))))</f>
        <v/>
      </c>
      <c r="H197" s="306" t="str">
        <f>IF(OR(B197=0,B197=""),"",IF(AND($E$3=6,'Marks Entry 6th'!G196=""),"",IF(AND($E$3=7,'Marks Entry 7th'!G196=""),"",IF(AND($E$3=6),UPPER('Marks Entry 6th'!G196),IF(AND($E$3=7),UPPER('Marks Entry 7th'!G196),"")))))</f>
        <v/>
      </c>
      <c r="I197" s="306" t="str">
        <f>IF(OR(B197=0,B197=""),"",IF(AND($E$3=6,'Marks Entry 6th'!H196=""),"",IF(AND($E$3=7,'Marks Entry 7th'!H196=""),"",IF(AND($E$3=6),UPPER('Marks Entry 6th'!H196),IF(AND($E$3=7),UPPER('Marks Entry 7th'!H196),"")))))</f>
        <v/>
      </c>
      <c r="J197" s="65" t="str">
        <f>IF(OR(B197=0,B197=""),"",IF(AND($E$3=6,'Marks Entry 6th'!J196=""),"",IF(AND($E$3=7,'Marks Entry 7th'!J196=""),"",IF(AND($E$3=6),'Marks Entry 6th'!J196,IF(AND($E$3=7),'Marks Entry 7th'!J196,"")))))</f>
        <v/>
      </c>
      <c r="K197" s="65" t="str">
        <f>IF(OR(B197=0,B197=""),"",IF(AND($E$3=6,'Marks Entry 6th'!K196=""),"",IF(AND($E$3=7,'Marks Entry 7th'!K196=""),"",IF(AND($E$3=6),'Marks Entry 6th'!K196,IF(AND($E$3=7),'Marks Entry 7th'!K196,"")))))</f>
        <v/>
      </c>
      <c r="L197" s="121" t="str">
        <f>IF(OR($E197="",$G197=""),"",IF(AND($E$3=6),'Marks Entry 6th'!L196,IF(AND($E$3=7),'Marks Entry 7th'!L196,"")))</f>
        <v/>
      </c>
      <c r="M197" s="121" t="str">
        <f>IF(OR($E197="",$G197=""),"",IF(AND($E$3=6),'Marks Entry 6th'!M196,IF(AND($E$3=7),'Marks Entry 7th'!M196,"")))</f>
        <v/>
      </c>
      <c r="N197" s="121" t="str">
        <f>IF(OR($E197="",$G197=""),"",IF(AND($E$3=6),'Marks Entry 6th'!N196,IF(AND($E$3=7),'Marks Entry 7th'!N196,"")))</f>
        <v/>
      </c>
      <c r="O197" s="121" t="str">
        <f>IF(OR($E197="",$G197=""),"",IF(AND($E$3=6),'Marks Entry 6th'!O196,IF(AND($E$3=7),'Marks Entry 7th'!O196,"")))</f>
        <v/>
      </c>
      <c r="P197" s="63" t="str">
        <f t="shared" si="186"/>
        <v/>
      </c>
      <c r="Q197" s="121" t="str">
        <f>IF(OR($E197="",$G197=""),"",IF(AND($E$3=6),'Marks Entry 6th'!P196,IF(AND($E$3=7),'Marks Entry 7th'!P196,"")))</f>
        <v/>
      </c>
      <c r="R197" s="121" t="str">
        <f>IF(OR($E197="",$G197=""),"",IF(AND($E$3=6),'Marks Entry 6th'!Q196,IF(AND($E$3=7),'Marks Entry 7th'!Q196,"")))</f>
        <v/>
      </c>
      <c r="S197" s="66" t="str">
        <f t="shared" si="187"/>
        <v/>
      </c>
      <c r="T197" s="63">
        <f t="shared" si="188"/>
        <v>0</v>
      </c>
      <c r="U197" s="68" t="str">
        <f>IF(OR($E197="",$G197=""),"",IF(AND($E$3=6),'Marks Entry 6th'!R196,IF(AND($E$3=7),'Marks Entry 7th'!R196,"")))</f>
        <v/>
      </c>
      <c r="V197" s="68" t="str">
        <f>IF(OR($E197="",$G197=""),"",IF(AND($E$3=6),'Marks Entry 6th'!S196,IF(AND($E$3=7),'Marks Entry 7th'!S196,"")))</f>
        <v/>
      </c>
      <c r="W197" s="67" t="str">
        <f t="shared" si="189"/>
        <v/>
      </c>
      <c r="X197" s="63" t="str">
        <f t="shared" si="190"/>
        <v/>
      </c>
      <c r="Y197" s="109">
        <f t="shared" si="191"/>
        <v>0</v>
      </c>
      <c r="Z197" s="109" t="str">
        <f t="shared" si="192"/>
        <v/>
      </c>
      <c r="AA197" s="109" t="str">
        <f t="shared" si="193"/>
        <v/>
      </c>
      <c r="AB197" s="109" t="str">
        <f t="shared" si="194"/>
        <v/>
      </c>
      <c r="AC197" s="109" t="str">
        <f t="shared" si="195"/>
        <v/>
      </c>
      <c r="AD197" s="111" t="str">
        <f t="shared" si="196"/>
        <v/>
      </c>
      <c r="AE197" s="121" t="str">
        <f>IF(OR($E197="",$G197=""),"",IF(AND($E$3=6),'Marks Entry 6th'!T196,IF(AND($E$3=7),'Marks Entry 7th'!T196,"")))</f>
        <v/>
      </c>
      <c r="AF197" s="121" t="str">
        <f>IF(OR($E197="",$G197=""),"",IF(AND($E$3=6),'Marks Entry 6th'!U196,IF(AND($E$3=7),'Marks Entry 7th'!U196,"")))</f>
        <v/>
      </c>
      <c r="AG197" s="121" t="str">
        <f>IF(OR($E197="",$G197=""),"",IF(AND($E$3=6),'Marks Entry 6th'!V196,IF(AND($E$3=7),'Marks Entry 7th'!V196,"")))</f>
        <v/>
      </c>
      <c r="AH197" s="121" t="str">
        <f>IF(OR($E197="",$G197=""),"",IF(AND($E$3=6),'Marks Entry 6th'!W196,IF(AND($E$3=7),'Marks Entry 7th'!W196,"")))</f>
        <v/>
      </c>
      <c r="AI197" s="63" t="str">
        <f t="shared" si="197"/>
        <v/>
      </c>
      <c r="AJ197" s="121" t="str">
        <f>IF(OR($E197="",$G197=""),"",IF(AND($E$3=6),'Marks Entry 6th'!X196,IF(AND($E$3=7),'Marks Entry 7th'!X196,"")))</f>
        <v/>
      </c>
      <c r="AK197" s="121" t="str">
        <f>IF(OR($E197="",$G197=""),"",IF(AND($E$3=6),'Marks Entry 6th'!Y196,IF(AND($E$3=7),'Marks Entry 7th'!Y196,"")))</f>
        <v/>
      </c>
      <c r="AL197" s="66" t="str">
        <f t="shared" si="198"/>
        <v/>
      </c>
      <c r="AM197" s="63">
        <f t="shared" si="199"/>
        <v>0</v>
      </c>
      <c r="AN197" s="68" t="str">
        <f>IF(OR($E197="",$G197=""),"",IF(AND($E$3=6),'Marks Entry 6th'!Z196,IF(AND($E$3=7),'Marks Entry 7th'!Z196,"")))</f>
        <v/>
      </c>
      <c r="AO197" s="68" t="str">
        <f>IF(OR($E197="",$G197=""),"",IF(AND($E$3=6),'Marks Entry 6th'!AA196,IF(AND($E$3=7),'Marks Entry 7th'!AA196,"")))</f>
        <v/>
      </c>
      <c r="AP197" s="66" t="str">
        <f t="shared" si="200"/>
        <v/>
      </c>
      <c r="AQ197" s="63" t="str">
        <f t="shared" si="201"/>
        <v/>
      </c>
      <c r="AR197" s="109">
        <f t="shared" si="202"/>
        <v>0</v>
      </c>
      <c r="AS197" s="109" t="str">
        <f t="shared" si="203"/>
        <v/>
      </c>
      <c r="AT197" s="109" t="str">
        <f t="shared" si="204"/>
        <v/>
      </c>
      <c r="AU197" s="109" t="str">
        <f t="shared" si="205"/>
        <v/>
      </c>
      <c r="AV197" s="109" t="str">
        <f t="shared" si="206"/>
        <v/>
      </c>
      <c r="AW197" s="111" t="str">
        <f t="shared" si="207"/>
        <v/>
      </c>
      <c r="AX197" s="314" t="str">
        <f>IF(OR($E197="",$G197=""),"",IF(AND($E$3=6),'Marks Entry 6th'!AB196,IF(AND($E$3=7),'Marks Entry 7th'!AB196,"")))</f>
        <v/>
      </c>
      <c r="AY197" s="121" t="str">
        <f>IF(OR($E197="",$G197=""),"",IF(AND($E$3=6),'Marks Entry 6th'!AC196,IF(AND($E$3=7),'Marks Entry 7th'!AC196,"")))</f>
        <v/>
      </c>
      <c r="AZ197" s="121" t="str">
        <f>IF(OR($E197="",$G197=""),"",IF(AND($E$3=6),'Marks Entry 6th'!AD196,IF(AND($E$3=7),'Marks Entry 7th'!AD196,"")))</f>
        <v/>
      </c>
      <c r="BA197" s="121" t="str">
        <f>IF(OR($E197="",$G197=""),"",IF(AND($E$3=6),'Marks Entry 6th'!AE196,IF(AND($E$3=7),'Marks Entry 7th'!AE196,"")))</f>
        <v/>
      </c>
      <c r="BB197" s="121" t="str">
        <f>IF(OR($E197="",$G197=""),"",IF(AND($E$3=6),'Marks Entry 6th'!AF196,IF(AND($E$3=7),'Marks Entry 7th'!AF196,"")))</f>
        <v/>
      </c>
      <c r="BC197" s="63" t="str">
        <f t="shared" si="208"/>
        <v/>
      </c>
      <c r="BD197" s="121" t="str">
        <f>IF(OR($E197="",$G197=""),"",IF(AND($E$3=6),'Marks Entry 6th'!AG196,IF(AND($E$3=7),'Marks Entry 7th'!AG196,"")))</f>
        <v/>
      </c>
      <c r="BE197" s="121" t="str">
        <f>IF(OR($E197="",$G197=""),"",IF(AND($E$3=6),'Marks Entry 6th'!AH196,IF(AND($E$3=7),'Marks Entry 7th'!AH196,"")))</f>
        <v/>
      </c>
      <c r="BF197" s="66" t="str">
        <f t="shared" si="209"/>
        <v/>
      </c>
      <c r="BG197" s="63">
        <f t="shared" si="210"/>
        <v>0</v>
      </c>
      <c r="BH197" s="68" t="str">
        <f>IF(OR($E197="",$G197=""),"",IF(AND($E$3=6),'Marks Entry 6th'!AI196,IF(AND($E$3=7),'Marks Entry 7th'!AI196,"")))</f>
        <v/>
      </c>
      <c r="BI197" s="68" t="str">
        <f>IF(OR($E197="",$G197=""),"",IF(AND($E$3=6),'Marks Entry 6th'!AJ196,IF(AND($E$3=7),'Marks Entry 7th'!AJ196,"")))</f>
        <v/>
      </c>
      <c r="BJ197" s="66" t="str">
        <f t="shared" si="211"/>
        <v/>
      </c>
      <c r="BK197" s="63" t="str">
        <f t="shared" si="212"/>
        <v/>
      </c>
      <c r="BL197" s="109">
        <f t="shared" si="213"/>
        <v>0</v>
      </c>
      <c r="BM197" s="109" t="str">
        <f t="shared" si="214"/>
        <v/>
      </c>
      <c r="BN197" s="109" t="str">
        <f t="shared" si="215"/>
        <v/>
      </c>
      <c r="BO197" s="109" t="str">
        <f t="shared" si="216"/>
        <v/>
      </c>
      <c r="BP197" s="109" t="str">
        <f t="shared" si="217"/>
        <v/>
      </c>
      <c r="BQ197" s="111" t="str">
        <f t="shared" si="218"/>
        <v/>
      </c>
      <c r="BR197" s="121" t="str">
        <f>IF(OR($E197="",$G197=""),"",IF(AND($E$3=6),'Marks Entry 6th'!AK196,IF(AND($E$3=7),'Marks Entry 7th'!AK196,"")))</f>
        <v/>
      </c>
      <c r="BS197" s="121" t="str">
        <f>IF(OR($E197="",$G197=""),"",IF(AND($E$3=6),'Marks Entry 6th'!AL196,IF(AND($E$3=7),'Marks Entry 7th'!AL196,"")))</f>
        <v/>
      </c>
      <c r="BT197" s="121" t="str">
        <f>IF(OR($E197="",$G197=""),"",IF(AND($E$3=6),'Marks Entry 6th'!AM196,IF(AND($E$3=7),'Marks Entry 7th'!AM196,"")))</f>
        <v/>
      </c>
      <c r="BU197" s="121" t="str">
        <f>IF(OR($E197="",$G197=""),"",IF(AND($E$3=6),'Marks Entry 6th'!AN196,IF(AND($E$3=7),'Marks Entry 7th'!AN196,"")))</f>
        <v/>
      </c>
      <c r="BV197" s="63" t="str">
        <f t="shared" si="219"/>
        <v/>
      </c>
      <c r="BW197" s="121" t="str">
        <f>IF(OR($E197="",$G197=""),"",IF(AND($E$3=6),'Marks Entry 6th'!AO196,IF(AND($E$3=7),'Marks Entry 7th'!AO196,"")))</f>
        <v/>
      </c>
      <c r="BX197" s="121" t="str">
        <f>IF(OR($E197="",$G197=""),"",IF(AND($E$3=6),'Marks Entry 6th'!AP196,IF(AND($E$3=7),'Marks Entry 7th'!AP196,"")))</f>
        <v/>
      </c>
      <c r="BY197" s="66" t="str">
        <f t="shared" si="220"/>
        <v/>
      </c>
      <c r="BZ197" s="63">
        <f t="shared" si="221"/>
        <v>0</v>
      </c>
      <c r="CA197" s="68" t="str">
        <f>IF(OR($E197="",$G197=""),"",IF(AND($E$3=6),'Marks Entry 6th'!AQ196,IF(AND($E$3=7),'Marks Entry 7th'!AQ196,"")))</f>
        <v/>
      </c>
      <c r="CB197" s="68" t="str">
        <f>IF(OR($E197="",$G197=""),"",IF(AND($E$3=6),'Marks Entry 6th'!AR196,IF(AND($E$3=7),'Marks Entry 7th'!AR196,"")))</f>
        <v/>
      </c>
      <c r="CC197" s="66" t="str">
        <f t="shared" si="222"/>
        <v/>
      </c>
      <c r="CD197" s="63" t="str">
        <f t="shared" si="223"/>
        <v/>
      </c>
      <c r="CE197" s="109">
        <f t="shared" si="224"/>
        <v>0</v>
      </c>
      <c r="CF197" s="109" t="str">
        <f t="shared" si="225"/>
        <v/>
      </c>
      <c r="CG197" s="109" t="str">
        <f t="shared" si="226"/>
        <v/>
      </c>
      <c r="CH197" s="109" t="str">
        <f t="shared" si="227"/>
        <v/>
      </c>
      <c r="CI197" s="109" t="str">
        <f t="shared" si="228"/>
        <v/>
      </c>
      <c r="CJ197" s="111" t="str">
        <f t="shared" si="229"/>
        <v/>
      </c>
      <c r="CK197" s="121" t="str">
        <f>IF(OR($E197="",$G197=""),"",IF(AND($E$3=6),'Marks Entry 6th'!AS196,IF(AND($E$3=7),'Marks Entry 7th'!AS196,"")))</f>
        <v/>
      </c>
      <c r="CL197" s="121" t="str">
        <f>IF(OR($E197="",$G197=""),"",IF(AND($E$3=6),'Marks Entry 6th'!AT196,IF(AND($E$3=7),'Marks Entry 7th'!AT196,"")))</f>
        <v/>
      </c>
      <c r="CM197" s="121" t="str">
        <f>IF(OR($E197="",$G197=""),"",IF(AND($E$3=6),'Marks Entry 6th'!AU196,IF(AND($E$3=7),'Marks Entry 7th'!AU196,"")))</f>
        <v/>
      </c>
      <c r="CN197" s="121" t="str">
        <f>IF(OR($E197="",$G197=""),"",IF(AND($E$3=6),'Marks Entry 6th'!AV196,IF(AND($E$3=7),'Marks Entry 7th'!AV196,"")))</f>
        <v/>
      </c>
      <c r="CO197" s="63" t="str">
        <f t="shared" si="230"/>
        <v/>
      </c>
      <c r="CP197" s="121" t="str">
        <f>IF(OR($E197="",$G197=""),"",IF(AND($E$3=6),'Marks Entry 6th'!AW196,IF(AND($E$3=7),'Marks Entry 7th'!AW196,"")))</f>
        <v/>
      </c>
      <c r="CQ197" s="121" t="str">
        <f>IF(OR($E197="",$G197=""),"",IF(AND($E$3=6),'Marks Entry 6th'!AX196,IF(AND($E$3=7),'Marks Entry 7th'!AX196,"")))</f>
        <v/>
      </c>
      <c r="CR197" s="66" t="str">
        <f t="shared" si="231"/>
        <v/>
      </c>
      <c r="CS197" s="63">
        <f t="shared" si="232"/>
        <v>0</v>
      </c>
      <c r="CT197" s="68" t="str">
        <f>IF(OR($E197="",$G197=""),"",IF(AND($E$3=6),'Marks Entry 6th'!AY196,IF(AND($E$3=7),'Marks Entry 7th'!AY196,"")))</f>
        <v/>
      </c>
      <c r="CU197" s="68" t="str">
        <f>IF(OR($E197="",$G197=""),"",IF(AND($E$3=6),'Marks Entry 6th'!AZ196,IF(AND($E$3=7),'Marks Entry 7th'!AZ196,"")))</f>
        <v/>
      </c>
      <c r="CV197" s="66" t="str">
        <f t="shared" si="233"/>
        <v/>
      </c>
      <c r="CW197" s="63" t="str">
        <f t="shared" si="234"/>
        <v/>
      </c>
      <c r="CX197" s="109">
        <f t="shared" si="235"/>
        <v>0</v>
      </c>
      <c r="CY197" s="109" t="str">
        <f t="shared" si="236"/>
        <v/>
      </c>
      <c r="CZ197" s="109" t="str">
        <f t="shared" si="237"/>
        <v/>
      </c>
      <c r="DA197" s="109" t="str">
        <f t="shared" si="238"/>
        <v/>
      </c>
      <c r="DB197" s="109" t="str">
        <f t="shared" si="239"/>
        <v/>
      </c>
      <c r="DC197" s="111" t="str">
        <f t="shared" si="240"/>
        <v/>
      </c>
      <c r="DD197" s="121" t="str">
        <f>IF(OR($E197="",$G197=""),"",IF(AND($E$3=6),'Marks Entry 6th'!BA196,IF(AND($E$3=7),'Marks Entry 7th'!BA196,"")))</f>
        <v/>
      </c>
      <c r="DE197" s="121" t="str">
        <f>IF(OR($E197="",$G197=""),"",IF(AND($E$3=6),'Marks Entry 6th'!BB196,IF(AND($E$3=7),'Marks Entry 7th'!BB196,"")))</f>
        <v/>
      </c>
      <c r="DF197" s="121" t="str">
        <f>IF(OR($E197="",$G197=""),"",IF(AND($E$3=6),'Marks Entry 6th'!BC196,IF(AND($E$3=7),'Marks Entry 7th'!BC196,"")))</f>
        <v/>
      </c>
      <c r="DG197" s="121" t="str">
        <f>IF(OR($E197="",$G197=""),"",IF(AND($E$3=6),'Marks Entry 6th'!BD196,IF(AND($E$3=7),'Marks Entry 7th'!BD196,"")))</f>
        <v/>
      </c>
      <c r="DH197" s="63" t="str">
        <f t="shared" si="241"/>
        <v/>
      </c>
      <c r="DI197" s="121" t="str">
        <f>IF(OR($E197="",$G197=""),"",IF(AND($E$3=6),'Marks Entry 6th'!BE196,IF(AND($E$3=7),'Marks Entry 7th'!BE196,"")))</f>
        <v/>
      </c>
      <c r="DJ197" s="121" t="str">
        <f>IF(OR($E197="",$G197=""),"",IF(AND($E$3=6),'Marks Entry 6th'!BF196,IF(AND($E$3=7),'Marks Entry 7th'!BF196,"")))</f>
        <v/>
      </c>
      <c r="DK197" s="66" t="str">
        <f t="shared" si="242"/>
        <v/>
      </c>
      <c r="DL197" s="63">
        <f t="shared" si="243"/>
        <v>0</v>
      </c>
      <c r="DM197" s="68" t="str">
        <f>IF(OR($E197="",$G197=""),"",IF(AND($E$3=6),'Marks Entry 6th'!BG196,IF(AND($E$3=7),'Marks Entry 7th'!BG196,"")))</f>
        <v/>
      </c>
      <c r="DN197" s="68" t="str">
        <f>IF(OR($E197="",$G197=""),"",IF(AND($E$3=6),'Marks Entry 6th'!BH196,IF(AND($E$3=7),'Marks Entry 7th'!BH196,"")))</f>
        <v/>
      </c>
      <c r="DO197" s="66" t="str">
        <f t="shared" si="244"/>
        <v/>
      </c>
      <c r="DP197" s="63" t="str">
        <f t="shared" si="245"/>
        <v/>
      </c>
      <c r="DQ197" s="109">
        <f t="shared" si="246"/>
        <v>0</v>
      </c>
      <c r="DR197" s="109" t="str">
        <f t="shared" si="247"/>
        <v/>
      </c>
      <c r="DS197" s="109" t="str">
        <f t="shared" si="248"/>
        <v/>
      </c>
      <c r="DT197" s="109" t="str">
        <f t="shared" si="249"/>
        <v/>
      </c>
      <c r="DU197" s="109" t="str">
        <f t="shared" si="250"/>
        <v/>
      </c>
      <c r="DV197" s="111" t="str">
        <f t="shared" si="251"/>
        <v/>
      </c>
      <c r="DW197" s="53" t="str">
        <f>IF(OR($E197="",$G197=""),"",IF(AND($E$3=6),'Marks Entry 6th'!BI196,IF(AND($E$3=7),'Marks Entry 7th'!BI196,"")))</f>
        <v/>
      </c>
      <c r="DX197" s="53" t="str">
        <f>IF(OR($E197="",$G197=""),"",IF(AND($E$3=6),'Marks Entry 6th'!BJ196,IF(AND($E$3=7),'Marks Entry 7th'!BJ196,"")))</f>
        <v/>
      </c>
      <c r="DY197" s="53" t="str">
        <f>IF(OR($E197="",$G197=""),"",IF(AND($E$3=6),'Marks Entry 6th'!BK196,IF(AND($E$3=7),'Marks Entry 7th'!BK196,"")))</f>
        <v/>
      </c>
      <c r="DZ197" s="53" t="str">
        <f>IF(OR($E197="",$G197=""),"",IF(AND($E$3=6),'Marks Entry 6th'!BL196,IF(AND($E$3=7),'Marks Entry 7th'!BL196,"")))</f>
        <v/>
      </c>
      <c r="EA197" s="53" t="str">
        <f>IF(OR($E197="",$G197=""),"",IF(AND($E$3=6),'Marks Entry 6th'!BM196,IF(AND($E$3=7),'Marks Entry 7th'!BM196,"")))</f>
        <v/>
      </c>
      <c r="EB197" s="122" t="str">
        <f t="shared" si="252"/>
        <v/>
      </c>
      <c r="EC197" s="123">
        <f t="shared" si="253"/>
        <v>0</v>
      </c>
      <c r="ED197" s="123" t="str">
        <f t="shared" si="254"/>
        <v/>
      </c>
      <c r="EE197" s="123" t="str">
        <f t="shared" si="255"/>
        <v/>
      </c>
      <c r="EF197" s="110" t="str">
        <f t="shared" si="256"/>
        <v/>
      </c>
      <c r="EG197" s="53" t="str">
        <f>IF(OR($E197="",$G197=""),"",IF(AND($E$3=6),'Marks Entry 6th'!BN196,IF(AND($E$3=7),'Marks Entry 7th'!BN196,"")))</f>
        <v/>
      </c>
      <c r="EH197" s="53" t="str">
        <f>IF(OR($E197="",$G197=""),"",IF(AND($E$3=6),'Marks Entry 6th'!BO196,IF(AND($E$3=7),'Marks Entry 7th'!BO196,"")))</f>
        <v/>
      </c>
      <c r="EI197" s="53" t="str">
        <f>IF(OR($E197="",$G197=""),"",IF(AND($E$3=6),'Marks Entry 6th'!BP196,IF(AND($E$3=7),'Marks Entry 7th'!BP196,"")))</f>
        <v/>
      </c>
      <c r="EJ197" s="53" t="str">
        <f>IF(OR($E197="",$G197=""),"",IF(AND($E$3=6),'Marks Entry 6th'!BQ196,IF(AND($E$3=7),'Marks Entry 7th'!BQ196,"")))</f>
        <v/>
      </c>
      <c r="EK197" s="53" t="str">
        <f>IF(OR($E197="",$G197=""),"",IF(AND($E$3=6),'Marks Entry 6th'!BR196,IF(AND($E$3=7),'Marks Entry 7th'!BR196,"")))</f>
        <v/>
      </c>
      <c r="EL197" s="122" t="str">
        <f t="shared" si="257"/>
        <v/>
      </c>
      <c r="EM197" s="123">
        <f t="shared" si="258"/>
        <v>0</v>
      </c>
      <c r="EN197" s="123" t="str">
        <f t="shared" si="259"/>
        <v/>
      </c>
      <c r="EO197" s="123" t="str">
        <f t="shared" si="260"/>
        <v/>
      </c>
      <c r="EP197" s="110" t="str">
        <f t="shared" si="261"/>
        <v/>
      </c>
      <c r="EQ197" s="53" t="str">
        <f>IF(OR($E197="",$G197=""),"",IF(AND($E$3=6),'Marks Entry 6th'!BS196,IF(AND($E$3=7),'Marks Entry 7th'!BS196,"")))</f>
        <v/>
      </c>
      <c r="ER197" s="53" t="str">
        <f>IF(OR($E197="",$G197=""),"",IF(AND($E$3=6),'Marks Entry 6th'!BT196,IF(AND($E$3=7),'Marks Entry 7th'!BT196,"")))</f>
        <v/>
      </c>
      <c r="ES197" s="53" t="str">
        <f>IF(OR($E197="",$G197=""),"",IF(AND($E$3=6),'Marks Entry 6th'!BU196,IF(AND($E$3=7),'Marks Entry 7th'!BU196,"")))</f>
        <v/>
      </c>
      <c r="ET197" s="53" t="str">
        <f>IF(OR($E197="",$G197=""),"",IF(AND($E$3=6),'Marks Entry 6th'!BV196,IF(AND($E$3=7),'Marks Entry 7th'!BV196,"")))</f>
        <v/>
      </c>
      <c r="EU197" s="53" t="str">
        <f>IF(OR($E197="",$G197=""),"",IF(AND($E$3=6),'Marks Entry 6th'!BW196,IF(AND($E$3=7),'Marks Entry 7th'!BW196,"")))</f>
        <v/>
      </c>
      <c r="EV197" s="122" t="str">
        <f t="shared" si="262"/>
        <v/>
      </c>
      <c r="EW197" s="123">
        <f t="shared" si="263"/>
        <v>0</v>
      </c>
      <c r="EX197" s="123" t="str">
        <f t="shared" si="264"/>
        <v/>
      </c>
      <c r="EY197" s="123" t="str">
        <f t="shared" si="265"/>
        <v/>
      </c>
      <c r="EZ197" s="110" t="str">
        <f t="shared" si="266"/>
        <v/>
      </c>
      <c r="FA197" s="373" t="str">
        <f>IF(OR($E197="",$G197=""),"",IF(AND('Marks Entry 6th'!BX196="",'Marks Entry 7th'!BX196=""),"",IF(AND($E$3=6),'Marks Entry 6th'!BX196,IF(AND($E$3=7),'Marks Entry 7th'!BX196,""))))</f>
        <v/>
      </c>
      <c r="FB197" s="373" t="str">
        <f>IF(OR($E197="",$G197=""),"",IF(AND('Marks Entry 6th'!BY196="",'Marks Entry 7th'!BY196=""),"",IF(AND($E$3=6),'Marks Entry 6th'!BY196,IF(AND($E$3=7),'Marks Entry 7th'!BY196,""))))</f>
        <v/>
      </c>
      <c r="FC197" s="374" t="str">
        <f t="shared" si="267"/>
        <v/>
      </c>
      <c r="FD197" s="110" t="str">
        <f t="shared" si="268"/>
        <v/>
      </c>
      <c r="FE197" s="373" t="str">
        <f>IF(OR($E197="",$G197=""),"",IF(AND('Marks Entry 6th'!BZ196="",'Marks Entry 7th'!BZ196=""),"",IF(AND($E$3=6),'Marks Entry 6th'!BZ196,IF(AND($E$3=7),'Marks Entry 7th'!BZ196,""))))</f>
        <v/>
      </c>
      <c r="FF197" s="373" t="str">
        <f>IF(OR($E197="",$G197=""),"",IF(AND('Marks Entry 6th'!CA196="",'Marks Entry 7th'!CA196=""),"",IF(AND($E$3=6),'Marks Entry 6th'!CA196,IF(AND($E$3=7),'Marks Entry 7th'!CA196,""))))</f>
        <v/>
      </c>
      <c r="FG197" s="374" t="str">
        <f t="shared" si="269"/>
        <v/>
      </c>
      <c r="FH197" s="110" t="str">
        <f t="shared" si="270"/>
        <v/>
      </c>
      <c r="FI197" s="79" t="str">
        <f t="shared" si="271"/>
        <v/>
      </c>
      <c r="FJ197" s="335" t="str">
        <f t="shared" si="272"/>
        <v/>
      </c>
      <c r="FK197" s="85" t="str">
        <f t="shared" si="273"/>
        <v/>
      </c>
      <c r="FL197" s="226" t="str">
        <f t="shared" si="274"/>
        <v/>
      </c>
      <c r="FM197" s="86" t="str">
        <f t="shared" si="275"/>
        <v/>
      </c>
      <c r="FN197" s="334" t="str">
        <f>IFERROR(IF(B197="NSO","NSO",IF(OR(D197="",G197="",F197=""),"",IF(AND(FJ197&gt;=36,'Master sheet'!$D$11="Hindi"),"कक्षा क्रमोन्नत",IF(AND(FJ197&gt;=36,'Master sheet'!$D$11="English"),"Promoted",IF(AND(FJ197&lt;36,'Master sheet'!$D$11="Hindi"),"पुनः परीक्षा","Re-Exam"))))),"")</f>
        <v/>
      </c>
      <c r="FO197" s="54" t="str">
        <f>IF(OR($E197="",$G197=""),"",IF(AND($E$3=6,'Marks Entry 6th'!CB196=""),"",IF(AND($E$3=7,'Marks Entry 7th'!CB196=""),"",IF(AND($E$3=6),'Marks Entry 6th'!CB196,IF(AND($E$3=7),'Marks Entry 7th'!CB196,"")))))</f>
        <v/>
      </c>
      <c r="FP197" s="54" t="str">
        <f>IF(OR($E197="",$G197=""),"",IF(AND($E$3=6,'Marks Entry 6th'!CC196=""),"",IF(AND($E$3=7,'Marks Entry 7th'!CC196=""),"",IF(AND($E$3=6),'Marks Entry 6th'!CC196,IF(AND($E$3=7),'Marks Entry 7th'!CC196,"")))))</f>
        <v/>
      </c>
      <c r="FQ197" s="55"/>
      <c r="FY197" s="57">
        <f>IF(AND($E$3=6),'Marks Entry 6th'!I196,IF(AND($E$3=7),'Marks Entry 7th'!I196,""))</f>
        <v>0</v>
      </c>
      <c r="FZ197" s="57">
        <f t="shared" si="276"/>
        <v>0</v>
      </c>
    </row>
    <row r="198" spans="1:182" ht="18.95" customHeight="1">
      <c r="A198" s="69">
        <v>191</v>
      </c>
      <c r="B198" s="69" t="str">
        <f>IF(OR(FY198=0,FY198=""),"",IF(AND($E$3=6),'Marks Entry 6th'!I197,IF(AND($E$3=7),'Marks Entry 7th'!I197,"")))</f>
        <v/>
      </c>
      <c r="C198" s="70" t="str">
        <f>IF(OR(B198=0,B198=""),"",IF(AND($E$3=6,'Marks Entry 6th'!B197=""),"",IF(AND($E$3=7,'Marks Entry 7th'!B197=""),"",IF(AND($E$3=6,'Marks Entry 6th'!B197),'Marks Entry 6th'!B197,IF(AND($E$3=7),'Marks Entry 7th'!B197,"")))))</f>
        <v/>
      </c>
      <c r="D198" s="70" t="str">
        <f>IF(OR(B198=0,B198=""),"",IF(AND($E$3=6,'Marks Entry 6th'!C197=""),"",IF(AND($E$3=7,'Marks Entry 7th'!C197=""),"",IF(AND($E$3=6),'Marks Entry 6th'!C197,IF(AND($E$3=7),'Marks Entry 7th'!C197,"")))))</f>
        <v/>
      </c>
      <c r="E198" s="307" t="str">
        <f>IF(OR(B198=0,B198=""),"",IF(AND($E$3=6,'Marks Entry 6th'!E197=""),"",IF(AND($E$3=7,'Marks Entry 7th'!E197=""),"",IF(AND($E$3=6),'Marks Entry 6th'!E197,IF(AND($E$3=7),'Marks Entry 7th'!E197,"")))))</f>
        <v/>
      </c>
      <c r="F198" s="70" t="str">
        <f>IF(OR(B198=0,B198=""),"",IF(AND($E$3=6,'Marks Entry 6th'!D197=""),"",IF(AND($E$3=7,'Marks Entry 7th'!D197=""),"",IF(AND($E$3=6),'Marks Entry 6th'!D197,IF(AND($E$3=7),'Marks Entry 7th'!D197,"")))))</f>
        <v/>
      </c>
      <c r="G198" s="306" t="str">
        <f>IF(OR(B198=0,B198=""),"",IF(AND($E$3=6,'Marks Entry 6th'!F197=""),"",IF(AND($E$3=7,'Marks Entry 7th'!F197=""),"",IF(AND($E$3=6),UPPER('Marks Entry 6th'!F197),IF(AND($E$3=7),UPPER('Marks Entry 7th'!F197),"")))))</f>
        <v/>
      </c>
      <c r="H198" s="306" t="str">
        <f>IF(OR(B198=0,B198=""),"",IF(AND($E$3=6,'Marks Entry 6th'!G197=""),"",IF(AND($E$3=7,'Marks Entry 7th'!G197=""),"",IF(AND($E$3=6),UPPER('Marks Entry 6th'!G197),IF(AND($E$3=7),UPPER('Marks Entry 7th'!G197),"")))))</f>
        <v/>
      </c>
      <c r="I198" s="306" t="str">
        <f>IF(OR(B198=0,B198=""),"",IF(AND($E$3=6,'Marks Entry 6th'!H197=""),"",IF(AND($E$3=7,'Marks Entry 7th'!H197=""),"",IF(AND($E$3=6),UPPER('Marks Entry 6th'!H197),IF(AND($E$3=7),UPPER('Marks Entry 7th'!H197),"")))))</f>
        <v/>
      </c>
      <c r="J198" s="65" t="str">
        <f>IF(OR(B198=0,B198=""),"",IF(AND($E$3=6,'Marks Entry 6th'!J197=""),"",IF(AND($E$3=7,'Marks Entry 7th'!J197=""),"",IF(AND($E$3=6),'Marks Entry 6th'!J197,IF(AND($E$3=7),'Marks Entry 7th'!J197,"")))))</f>
        <v/>
      </c>
      <c r="K198" s="65" t="str">
        <f>IF(OR(B198=0,B198=""),"",IF(AND($E$3=6,'Marks Entry 6th'!K197=""),"",IF(AND($E$3=7,'Marks Entry 7th'!K197=""),"",IF(AND($E$3=6),'Marks Entry 6th'!K197,IF(AND($E$3=7),'Marks Entry 7th'!K197,"")))))</f>
        <v/>
      </c>
      <c r="L198" s="121" t="str">
        <f>IF(OR($E198="",$G198=""),"",IF(AND($E$3=6),'Marks Entry 6th'!L197,IF(AND($E$3=7),'Marks Entry 7th'!L197,"")))</f>
        <v/>
      </c>
      <c r="M198" s="121" t="str">
        <f>IF(OR($E198="",$G198=""),"",IF(AND($E$3=6),'Marks Entry 6th'!M197,IF(AND($E$3=7),'Marks Entry 7th'!M197,"")))</f>
        <v/>
      </c>
      <c r="N198" s="121" t="str">
        <f>IF(OR($E198="",$G198=""),"",IF(AND($E$3=6),'Marks Entry 6th'!N197,IF(AND($E$3=7),'Marks Entry 7th'!N197,"")))</f>
        <v/>
      </c>
      <c r="O198" s="121" t="str">
        <f>IF(OR($E198="",$G198=""),"",IF(AND($E$3=6),'Marks Entry 6th'!O197,IF(AND($E$3=7),'Marks Entry 7th'!O197,"")))</f>
        <v/>
      </c>
      <c r="P198" s="63" t="str">
        <f t="shared" si="186"/>
        <v/>
      </c>
      <c r="Q198" s="121" t="str">
        <f>IF(OR($E198="",$G198=""),"",IF(AND($E$3=6),'Marks Entry 6th'!P197,IF(AND($E$3=7),'Marks Entry 7th'!P197,"")))</f>
        <v/>
      </c>
      <c r="R198" s="121" t="str">
        <f>IF(OR($E198="",$G198=""),"",IF(AND($E$3=6),'Marks Entry 6th'!Q197,IF(AND($E$3=7),'Marks Entry 7th'!Q197,"")))</f>
        <v/>
      </c>
      <c r="S198" s="66" t="str">
        <f t="shared" si="187"/>
        <v/>
      </c>
      <c r="T198" s="63">
        <f t="shared" si="188"/>
        <v>0</v>
      </c>
      <c r="U198" s="68" t="str">
        <f>IF(OR($E198="",$G198=""),"",IF(AND($E$3=6),'Marks Entry 6th'!R197,IF(AND($E$3=7),'Marks Entry 7th'!R197,"")))</f>
        <v/>
      </c>
      <c r="V198" s="68" t="str">
        <f>IF(OR($E198="",$G198=""),"",IF(AND($E$3=6),'Marks Entry 6th'!S197,IF(AND($E$3=7),'Marks Entry 7th'!S197,"")))</f>
        <v/>
      </c>
      <c r="W198" s="67" t="str">
        <f t="shared" si="189"/>
        <v/>
      </c>
      <c r="X198" s="63" t="str">
        <f t="shared" si="190"/>
        <v/>
      </c>
      <c r="Y198" s="109">
        <f t="shared" si="191"/>
        <v>0</v>
      </c>
      <c r="Z198" s="109" t="str">
        <f t="shared" si="192"/>
        <v/>
      </c>
      <c r="AA198" s="109" t="str">
        <f t="shared" si="193"/>
        <v/>
      </c>
      <c r="AB198" s="109" t="str">
        <f t="shared" si="194"/>
        <v/>
      </c>
      <c r="AC198" s="109" t="str">
        <f t="shared" si="195"/>
        <v/>
      </c>
      <c r="AD198" s="111" t="str">
        <f t="shared" si="196"/>
        <v/>
      </c>
      <c r="AE198" s="121" t="str">
        <f>IF(OR($E198="",$G198=""),"",IF(AND($E$3=6),'Marks Entry 6th'!T197,IF(AND($E$3=7),'Marks Entry 7th'!T197,"")))</f>
        <v/>
      </c>
      <c r="AF198" s="121" t="str">
        <f>IF(OR($E198="",$G198=""),"",IF(AND($E$3=6),'Marks Entry 6th'!U197,IF(AND($E$3=7),'Marks Entry 7th'!U197,"")))</f>
        <v/>
      </c>
      <c r="AG198" s="121" t="str">
        <f>IF(OR($E198="",$G198=""),"",IF(AND($E$3=6),'Marks Entry 6th'!V197,IF(AND($E$3=7),'Marks Entry 7th'!V197,"")))</f>
        <v/>
      </c>
      <c r="AH198" s="121" t="str">
        <f>IF(OR($E198="",$G198=""),"",IF(AND($E$3=6),'Marks Entry 6th'!W197,IF(AND($E$3=7),'Marks Entry 7th'!W197,"")))</f>
        <v/>
      </c>
      <c r="AI198" s="63" t="str">
        <f t="shared" si="197"/>
        <v/>
      </c>
      <c r="AJ198" s="121" t="str">
        <f>IF(OR($E198="",$G198=""),"",IF(AND($E$3=6),'Marks Entry 6th'!X197,IF(AND($E$3=7),'Marks Entry 7th'!X197,"")))</f>
        <v/>
      </c>
      <c r="AK198" s="121" t="str">
        <f>IF(OR($E198="",$G198=""),"",IF(AND($E$3=6),'Marks Entry 6th'!Y197,IF(AND($E$3=7),'Marks Entry 7th'!Y197,"")))</f>
        <v/>
      </c>
      <c r="AL198" s="66" t="str">
        <f t="shared" si="198"/>
        <v/>
      </c>
      <c r="AM198" s="63">
        <f t="shared" si="199"/>
        <v>0</v>
      </c>
      <c r="AN198" s="68" t="str">
        <f>IF(OR($E198="",$G198=""),"",IF(AND($E$3=6),'Marks Entry 6th'!Z197,IF(AND($E$3=7),'Marks Entry 7th'!Z197,"")))</f>
        <v/>
      </c>
      <c r="AO198" s="68" t="str">
        <f>IF(OR($E198="",$G198=""),"",IF(AND($E$3=6),'Marks Entry 6th'!AA197,IF(AND($E$3=7),'Marks Entry 7th'!AA197,"")))</f>
        <v/>
      </c>
      <c r="AP198" s="66" t="str">
        <f t="shared" si="200"/>
        <v/>
      </c>
      <c r="AQ198" s="63" t="str">
        <f t="shared" si="201"/>
        <v/>
      </c>
      <c r="AR198" s="109">
        <f t="shared" si="202"/>
        <v>0</v>
      </c>
      <c r="AS198" s="109" t="str">
        <f t="shared" si="203"/>
        <v/>
      </c>
      <c r="AT198" s="109" t="str">
        <f t="shared" si="204"/>
        <v/>
      </c>
      <c r="AU198" s="109" t="str">
        <f t="shared" si="205"/>
        <v/>
      </c>
      <c r="AV198" s="109" t="str">
        <f t="shared" si="206"/>
        <v/>
      </c>
      <c r="AW198" s="111" t="str">
        <f t="shared" si="207"/>
        <v/>
      </c>
      <c r="AX198" s="314" t="str">
        <f>IF(OR($E198="",$G198=""),"",IF(AND($E$3=6),'Marks Entry 6th'!AB197,IF(AND($E$3=7),'Marks Entry 7th'!AB197,"")))</f>
        <v/>
      </c>
      <c r="AY198" s="121" t="str">
        <f>IF(OR($E198="",$G198=""),"",IF(AND($E$3=6),'Marks Entry 6th'!AC197,IF(AND($E$3=7),'Marks Entry 7th'!AC197,"")))</f>
        <v/>
      </c>
      <c r="AZ198" s="121" t="str">
        <f>IF(OR($E198="",$G198=""),"",IF(AND($E$3=6),'Marks Entry 6th'!AD197,IF(AND($E$3=7),'Marks Entry 7th'!AD197,"")))</f>
        <v/>
      </c>
      <c r="BA198" s="121" t="str">
        <f>IF(OR($E198="",$G198=""),"",IF(AND($E$3=6),'Marks Entry 6th'!AE197,IF(AND($E$3=7),'Marks Entry 7th'!AE197,"")))</f>
        <v/>
      </c>
      <c r="BB198" s="121" t="str">
        <f>IF(OR($E198="",$G198=""),"",IF(AND($E$3=6),'Marks Entry 6th'!AF197,IF(AND($E$3=7),'Marks Entry 7th'!AF197,"")))</f>
        <v/>
      </c>
      <c r="BC198" s="63" t="str">
        <f t="shared" si="208"/>
        <v/>
      </c>
      <c r="BD198" s="121" t="str">
        <f>IF(OR($E198="",$G198=""),"",IF(AND($E$3=6),'Marks Entry 6th'!AG197,IF(AND($E$3=7),'Marks Entry 7th'!AG197,"")))</f>
        <v/>
      </c>
      <c r="BE198" s="121" t="str">
        <f>IF(OR($E198="",$G198=""),"",IF(AND($E$3=6),'Marks Entry 6th'!AH197,IF(AND($E$3=7),'Marks Entry 7th'!AH197,"")))</f>
        <v/>
      </c>
      <c r="BF198" s="66" t="str">
        <f t="shared" si="209"/>
        <v/>
      </c>
      <c r="BG198" s="63">
        <f t="shared" si="210"/>
        <v>0</v>
      </c>
      <c r="BH198" s="68" t="str">
        <f>IF(OR($E198="",$G198=""),"",IF(AND($E$3=6),'Marks Entry 6th'!AI197,IF(AND($E$3=7),'Marks Entry 7th'!AI197,"")))</f>
        <v/>
      </c>
      <c r="BI198" s="68" t="str">
        <f>IF(OR($E198="",$G198=""),"",IF(AND($E$3=6),'Marks Entry 6th'!AJ197,IF(AND($E$3=7),'Marks Entry 7th'!AJ197,"")))</f>
        <v/>
      </c>
      <c r="BJ198" s="66" t="str">
        <f t="shared" si="211"/>
        <v/>
      </c>
      <c r="BK198" s="63" t="str">
        <f t="shared" si="212"/>
        <v/>
      </c>
      <c r="BL198" s="109">
        <f t="shared" si="213"/>
        <v>0</v>
      </c>
      <c r="BM198" s="109" t="str">
        <f t="shared" si="214"/>
        <v/>
      </c>
      <c r="BN198" s="109" t="str">
        <f t="shared" si="215"/>
        <v/>
      </c>
      <c r="BO198" s="109" t="str">
        <f t="shared" si="216"/>
        <v/>
      </c>
      <c r="BP198" s="109" t="str">
        <f t="shared" si="217"/>
        <v/>
      </c>
      <c r="BQ198" s="111" t="str">
        <f t="shared" si="218"/>
        <v/>
      </c>
      <c r="BR198" s="121" t="str">
        <f>IF(OR($E198="",$G198=""),"",IF(AND($E$3=6),'Marks Entry 6th'!AK197,IF(AND($E$3=7),'Marks Entry 7th'!AK197,"")))</f>
        <v/>
      </c>
      <c r="BS198" s="121" t="str">
        <f>IF(OR($E198="",$G198=""),"",IF(AND($E$3=6),'Marks Entry 6th'!AL197,IF(AND($E$3=7),'Marks Entry 7th'!AL197,"")))</f>
        <v/>
      </c>
      <c r="BT198" s="121" t="str">
        <f>IF(OR($E198="",$G198=""),"",IF(AND($E$3=6),'Marks Entry 6th'!AM197,IF(AND($E$3=7),'Marks Entry 7th'!AM197,"")))</f>
        <v/>
      </c>
      <c r="BU198" s="121" t="str">
        <f>IF(OR($E198="",$G198=""),"",IF(AND($E$3=6),'Marks Entry 6th'!AN197,IF(AND($E$3=7),'Marks Entry 7th'!AN197,"")))</f>
        <v/>
      </c>
      <c r="BV198" s="63" t="str">
        <f t="shared" si="219"/>
        <v/>
      </c>
      <c r="BW198" s="121" t="str">
        <f>IF(OR($E198="",$G198=""),"",IF(AND($E$3=6),'Marks Entry 6th'!AO197,IF(AND($E$3=7),'Marks Entry 7th'!AO197,"")))</f>
        <v/>
      </c>
      <c r="BX198" s="121" t="str">
        <f>IF(OR($E198="",$G198=""),"",IF(AND($E$3=6),'Marks Entry 6th'!AP197,IF(AND($E$3=7),'Marks Entry 7th'!AP197,"")))</f>
        <v/>
      </c>
      <c r="BY198" s="66" t="str">
        <f t="shared" si="220"/>
        <v/>
      </c>
      <c r="BZ198" s="63">
        <f t="shared" si="221"/>
        <v>0</v>
      </c>
      <c r="CA198" s="68" t="str">
        <f>IF(OR($E198="",$G198=""),"",IF(AND($E$3=6),'Marks Entry 6th'!AQ197,IF(AND($E$3=7),'Marks Entry 7th'!AQ197,"")))</f>
        <v/>
      </c>
      <c r="CB198" s="68" t="str">
        <f>IF(OR($E198="",$G198=""),"",IF(AND($E$3=6),'Marks Entry 6th'!AR197,IF(AND($E$3=7),'Marks Entry 7th'!AR197,"")))</f>
        <v/>
      </c>
      <c r="CC198" s="66" t="str">
        <f t="shared" si="222"/>
        <v/>
      </c>
      <c r="CD198" s="63" t="str">
        <f t="shared" si="223"/>
        <v/>
      </c>
      <c r="CE198" s="109">
        <f t="shared" si="224"/>
        <v>0</v>
      </c>
      <c r="CF198" s="109" t="str">
        <f t="shared" si="225"/>
        <v/>
      </c>
      <c r="CG198" s="109" t="str">
        <f t="shared" si="226"/>
        <v/>
      </c>
      <c r="CH198" s="109" t="str">
        <f t="shared" si="227"/>
        <v/>
      </c>
      <c r="CI198" s="109" t="str">
        <f t="shared" si="228"/>
        <v/>
      </c>
      <c r="CJ198" s="111" t="str">
        <f t="shared" si="229"/>
        <v/>
      </c>
      <c r="CK198" s="121" t="str">
        <f>IF(OR($E198="",$G198=""),"",IF(AND($E$3=6),'Marks Entry 6th'!AS197,IF(AND($E$3=7),'Marks Entry 7th'!AS197,"")))</f>
        <v/>
      </c>
      <c r="CL198" s="121" t="str">
        <f>IF(OR($E198="",$G198=""),"",IF(AND($E$3=6),'Marks Entry 6th'!AT197,IF(AND($E$3=7),'Marks Entry 7th'!AT197,"")))</f>
        <v/>
      </c>
      <c r="CM198" s="121" t="str">
        <f>IF(OR($E198="",$G198=""),"",IF(AND($E$3=6),'Marks Entry 6th'!AU197,IF(AND($E$3=7),'Marks Entry 7th'!AU197,"")))</f>
        <v/>
      </c>
      <c r="CN198" s="121" t="str">
        <f>IF(OR($E198="",$G198=""),"",IF(AND($E$3=6),'Marks Entry 6th'!AV197,IF(AND($E$3=7),'Marks Entry 7th'!AV197,"")))</f>
        <v/>
      </c>
      <c r="CO198" s="63" t="str">
        <f t="shared" si="230"/>
        <v/>
      </c>
      <c r="CP198" s="121" t="str">
        <f>IF(OR($E198="",$G198=""),"",IF(AND($E$3=6),'Marks Entry 6th'!AW197,IF(AND($E$3=7),'Marks Entry 7th'!AW197,"")))</f>
        <v/>
      </c>
      <c r="CQ198" s="121" t="str">
        <f>IF(OR($E198="",$G198=""),"",IF(AND($E$3=6),'Marks Entry 6th'!AX197,IF(AND($E$3=7),'Marks Entry 7th'!AX197,"")))</f>
        <v/>
      </c>
      <c r="CR198" s="66" t="str">
        <f t="shared" si="231"/>
        <v/>
      </c>
      <c r="CS198" s="63">
        <f t="shared" si="232"/>
        <v>0</v>
      </c>
      <c r="CT198" s="68" t="str">
        <f>IF(OR($E198="",$G198=""),"",IF(AND($E$3=6),'Marks Entry 6th'!AY197,IF(AND($E$3=7),'Marks Entry 7th'!AY197,"")))</f>
        <v/>
      </c>
      <c r="CU198" s="68" t="str">
        <f>IF(OR($E198="",$G198=""),"",IF(AND($E$3=6),'Marks Entry 6th'!AZ197,IF(AND($E$3=7),'Marks Entry 7th'!AZ197,"")))</f>
        <v/>
      </c>
      <c r="CV198" s="66" t="str">
        <f t="shared" si="233"/>
        <v/>
      </c>
      <c r="CW198" s="63" t="str">
        <f t="shared" si="234"/>
        <v/>
      </c>
      <c r="CX198" s="109">
        <f t="shared" si="235"/>
        <v>0</v>
      </c>
      <c r="CY198" s="109" t="str">
        <f t="shared" si="236"/>
        <v/>
      </c>
      <c r="CZ198" s="109" t="str">
        <f t="shared" si="237"/>
        <v/>
      </c>
      <c r="DA198" s="109" t="str">
        <f t="shared" si="238"/>
        <v/>
      </c>
      <c r="DB198" s="109" t="str">
        <f t="shared" si="239"/>
        <v/>
      </c>
      <c r="DC198" s="111" t="str">
        <f t="shared" si="240"/>
        <v/>
      </c>
      <c r="DD198" s="121" t="str">
        <f>IF(OR($E198="",$G198=""),"",IF(AND($E$3=6),'Marks Entry 6th'!BA197,IF(AND($E$3=7),'Marks Entry 7th'!BA197,"")))</f>
        <v/>
      </c>
      <c r="DE198" s="121" t="str">
        <f>IF(OR($E198="",$G198=""),"",IF(AND($E$3=6),'Marks Entry 6th'!BB197,IF(AND($E$3=7),'Marks Entry 7th'!BB197,"")))</f>
        <v/>
      </c>
      <c r="DF198" s="121" t="str">
        <f>IF(OR($E198="",$G198=""),"",IF(AND($E$3=6),'Marks Entry 6th'!BC197,IF(AND($E$3=7),'Marks Entry 7th'!BC197,"")))</f>
        <v/>
      </c>
      <c r="DG198" s="121" t="str">
        <f>IF(OR($E198="",$G198=""),"",IF(AND($E$3=6),'Marks Entry 6th'!BD197,IF(AND($E$3=7),'Marks Entry 7th'!BD197,"")))</f>
        <v/>
      </c>
      <c r="DH198" s="63" t="str">
        <f t="shared" si="241"/>
        <v/>
      </c>
      <c r="DI198" s="121" t="str">
        <f>IF(OR($E198="",$G198=""),"",IF(AND($E$3=6),'Marks Entry 6th'!BE197,IF(AND($E$3=7),'Marks Entry 7th'!BE197,"")))</f>
        <v/>
      </c>
      <c r="DJ198" s="121" t="str">
        <f>IF(OR($E198="",$G198=""),"",IF(AND($E$3=6),'Marks Entry 6th'!BF197,IF(AND($E$3=7),'Marks Entry 7th'!BF197,"")))</f>
        <v/>
      </c>
      <c r="DK198" s="66" t="str">
        <f t="shared" si="242"/>
        <v/>
      </c>
      <c r="DL198" s="63">
        <f t="shared" si="243"/>
        <v>0</v>
      </c>
      <c r="DM198" s="68" t="str">
        <f>IF(OR($E198="",$G198=""),"",IF(AND($E$3=6),'Marks Entry 6th'!BG197,IF(AND($E$3=7),'Marks Entry 7th'!BG197,"")))</f>
        <v/>
      </c>
      <c r="DN198" s="68" t="str">
        <f>IF(OR($E198="",$G198=""),"",IF(AND($E$3=6),'Marks Entry 6th'!BH197,IF(AND($E$3=7),'Marks Entry 7th'!BH197,"")))</f>
        <v/>
      </c>
      <c r="DO198" s="66" t="str">
        <f t="shared" si="244"/>
        <v/>
      </c>
      <c r="DP198" s="63" t="str">
        <f t="shared" si="245"/>
        <v/>
      </c>
      <c r="DQ198" s="109">
        <f t="shared" si="246"/>
        <v>0</v>
      </c>
      <c r="DR198" s="109" t="str">
        <f t="shared" si="247"/>
        <v/>
      </c>
      <c r="DS198" s="109" t="str">
        <f t="shared" si="248"/>
        <v/>
      </c>
      <c r="DT198" s="109" t="str">
        <f t="shared" si="249"/>
        <v/>
      </c>
      <c r="DU198" s="109" t="str">
        <f t="shared" si="250"/>
        <v/>
      </c>
      <c r="DV198" s="111" t="str">
        <f t="shared" si="251"/>
        <v/>
      </c>
      <c r="DW198" s="53" t="str">
        <f>IF(OR($E198="",$G198=""),"",IF(AND($E$3=6),'Marks Entry 6th'!BI197,IF(AND($E$3=7),'Marks Entry 7th'!BI197,"")))</f>
        <v/>
      </c>
      <c r="DX198" s="53" t="str">
        <f>IF(OR($E198="",$G198=""),"",IF(AND($E$3=6),'Marks Entry 6th'!BJ197,IF(AND($E$3=7),'Marks Entry 7th'!BJ197,"")))</f>
        <v/>
      </c>
      <c r="DY198" s="53" t="str">
        <f>IF(OR($E198="",$G198=""),"",IF(AND($E$3=6),'Marks Entry 6th'!BK197,IF(AND($E$3=7),'Marks Entry 7th'!BK197,"")))</f>
        <v/>
      </c>
      <c r="DZ198" s="53" t="str">
        <f>IF(OR($E198="",$G198=""),"",IF(AND($E$3=6),'Marks Entry 6th'!BL197,IF(AND($E$3=7),'Marks Entry 7th'!BL197,"")))</f>
        <v/>
      </c>
      <c r="EA198" s="53" t="str">
        <f>IF(OR($E198="",$G198=""),"",IF(AND($E$3=6),'Marks Entry 6th'!BM197,IF(AND($E$3=7),'Marks Entry 7th'!BM197,"")))</f>
        <v/>
      </c>
      <c r="EB198" s="122" t="str">
        <f t="shared" si="252"/>
        <v/>
      </c>
      <c r="EC198" s="123">
        <f t="shared" si="253"/>
        <v>0</v>
      </c>
      <c r="ED198" s="123" t="str">
        <f t="shared" si="254"/>
        <v/>
      </c>
      <c r="EE198" s="123" t="str">
        <f t="shared" si="255"/>
        <v/>
      </c>
      <c r="EF198" s="110" t="str">
        <f t="shared" si="256"/>
        <v/>
      </c>
      <c r="EG198" s="53" t="str">
        <f>IF(OR($E198="",$G198=""),"",IF(AND($E$3=6),'Marks Entry 6th'!BN197,IF(AND($E$3=7),'Marks Entry 7th'!BN197,"")))</f>
        <v/>
      </c>
      <c r="EH198" s="53" t="str">
        <f>IF(OR($E198="",$G198=""),"",IF(AND($E$3=6),'Marks Entry 6th'!BO197,IF(AND($E$3=7),'Marks Entry 7th'!BO197,"")))</f>
        <v/>
      </c>
      <c r="EI198" s="53" t="str">
        <f>IF(OR($E198="",$G198=""),"",IF(AND($E$3=6),'Marks Entry 6th'!BP197,IF(AND($E$3=7),'Marks Entry 7th'!BP197,"")))</f>
        <v/>
      </c>
      <c r="EJ198" s="53" t="str">
        <f>IF(OR($E198="",$G198=""),"",IF(AND($E$3=6),'Marks Entry 6th'!BQ197,IF(AND($E$3=7),'Marks Entry 7th'!BQ197,"")))</f>
        <v/>
      </c>
      <c r="EK198" s="53" t="str">
        <f>IF(OR($E198="",$G198=""),"",IF(AND($E$3=6),'Marks Entry 6th'!BR197,IF(AND($E$3=7),'Marks Entry 7th'!BR197,"")))</f>
        <v/>
      </c>
      <c r="EL198" s="122" t="str">
        <f t="shared" si="257"/>
        <v/>
      </c>
      <c r="EM198" s="123">
        <f t="shared" si="258"/>
        <v>0</v>
      </c>
      <c r="EN198" s="123" t="str">
        <f t="shared" si="259"/>
        <v/>
      </c>
      <c r="EO198" s="123" t="str">
        <f t="shared" si="260"/>
        <v/>
      </c>
      <c r="EP198" s="110" t="str">
        <f t="shared" si="261"/>
        <v/>
      </c>
      <c r="EQ198" s="53" t="str">
        <f>IF(OR($E198="",$G198=""),"",IF(AND($E$3=6),'Marks Entry 6th'!BS197,IF(AND($E$3=7),'Marks Entry 7th'!BS197,"")))</f>
        <v/>
      </c>
      <c r="ER198" s="53" t="str">
        <f>IF(OR($E198="",$G198=""),"",IF(AND($E$3=6),'Marks Entry 6th'!BT197,IF(AND($E$3=7),'Marks Entry 7th'!BT197,"")))</f>
        <v/>
      </c>
      <c r="ES198" s="53" t="str">
        <f>IF(OR($E198="",$G198=""),"",IF(AND($E$3=6),'Marks Entry 6th'!BU197,IF(AND($E$3=7),'Marks Entry 7th'!BU197,"")))</f>
        <v/>
      </c>
      <c r="ET198" s="53" t="str">
        <f>IF(OR($E198="",$G198=""),"",IF(AND($E$3=6),'Marks Entry 6th'!BV197,IF(AND($E$3=7),'Marks Entry 7th'!BV197,"")))</f>
        <v/>
      </c>
      <c r="EU198" s="53" t="str">
        <f>IF(OR($E198="",$G198=""),"",IF(AND($E$3=6),'Marks Entry 6th'!BW197,IF(AND($E$3=7),'Marks Entry 7th'!BW197,"")))</f>
        <v/>
      </c>
      <c r="EV198" s="122" t="str">
        <f t="shared" si="262"/>
        <v/>
      </c>
      <c r="EW198" s="123">
        <f t="shared" si="263"/>
        <v>0</v>
      </c>
      <c r="EX198" s="123" t="str">
        <f t="shared" si="264"/>
        <v/>
      </c>
      <c r="EY198" s="123" t="str">
        <f t="shared" si="265"/>
        <v/>
      </c>
      <c r="EZ198" s="110" t="str">
        <f t="shared" si="266"/>
        <v/>
      </c>
      <c r="FA198" s="373" t="str">
        <f>IF(OR($E198="",$G198=""),"",IF(AND('Marks Entry 6th'!BX197="",'Marks Entry 7th'!BX197=""),"",IF(AND($E$3=6),'Marks Entry 6th'!BX197,IF(AND($E$3=7),'Marks Entry 7th'!BX197,""))))</f>
        <v/>
      </c>
      <c r="FB198" s="373" t="str">
        <f>IF(OR($E198="",$G198=""),"",IF(AND('Marks Entry 6th'!BY197="",'Marks Entry 7th'!BY197=""),"",IF(AND($E$3=6),'Marks Entry 6th'!BY197,IF(AND($E$3=7),'Marks Entry 7th'!BY197,""))))</f>
        <v/>
      </c>
      <c r="FC198" s="374" t="str">
        <f t="shared" si="267"/>
        <v/>
      </c>
      <c r="FD198" s="110" t="str">
        <f t="shared" si="268"/>
        <v/>
      </c>
      <c r="FE198" s="373" t="str">
        <f>IF(OR($E198="",$G198=""),"",IF(AND('Marks Entry 6th'!BZ197="",'Marks Entry 7th'!BZ197=""),"",IF(AND($E$3=6),'Marks Entry 6th'!BZ197,IF(AND($E$3=7),'Marks Entry 7th'!BZ197,""))))</f>
        <v/>
      </c>
      <c r="FF198" s="373" t="str">
        <f>IF(OR($E198="",$G198=""),"",IF(AND('Marks Entry 6th'!CA197="",'Marks Entry 7th'!CA197=""),"",IF(AND($E$3=6),'Marks Entry 6th'!CA197,IF(AND($E$3=7),'Marks Entry 7th'!CA197,""))))</f>
        <v/>
      </c>
      <c r="FG198" s="374" t="str">
        <f t="shared" si="269"/>
        <v/>
      </c>
      <c r="FH198" s="110" t="str">
        <f t="shared" si="270"/>
        <v/>
      </c>
      <c r="FI198" s="79" t="str">
        <f t="shared" si="271"/>
        <v/>
      </c>
      <c r="FJ198" s="335" t="str">
        <f t="shared" si="272"/>
        <v/>
      </c>
      <c r="FK198" s="85" t="str">
        <f t="shared" si="273"/>
        <v/>
      </c>
      <c r="FL198" s="226" t="str">
        <f t="shared" si="274"/>
        <v/>
      </c>
      <c r="FM198" s="86" t="str">
        <f t="shared" si="275"/>
        <v/>
      </c>
      <c r="FN198" s="334" t="str">
        <f>IFERROR(IF(B198="NSO","NSO",IF(OR(D198="",G198="",F198=""),"",IF(AND(FJ198&gt;=36,'Master sheet'!$D$11="Hindi"),"कक्षा क्रमोन्नत",IF(AND(FJ198&gt;=36,'Master sheet'!$D$11="English"),"Promoted",IF(AND(FJ198&lt;36,'Master sheet'!$D$11="Hindi"),"पुनः परीक्षा","Re-Exam"))))),"")</f>
        <v/>
      </c>
      <c r="FO198" s="54" t="str">
        <f>IF(OR($E198="",$G198=""),"",IF(AND($E$3=6,'Marks Entry 6th'!CB197=""),"",IF(AND($E$3=7,'Marks Entry 7th'!CB197=""),"",IF(AND($E$3=6),'Marks Entry 6th'!CB197,IF(AND($E$3=7),'Marks Entry 7th'!CB197,"")))))</f>
        <v/>
      </c>
      <c r="FP198" s="54" t="str">
        <f>IF(OR($E198="",$G198=""),"",IF(AND($E$3=6,'Marks Entry 6th'!CC197=""),"",IF(AND($E$3=7,'Marks Entry 7th'!CC197=""),"",IF(AND($E$3=6),'Marks Entry 6th'!CC197,IF(AND($E$3=7),'Marks Entry 7th'!CC197,"")))))</f>
        <v/>
      </c>
      <c r="FQ198" s="55"/>
      <c r="FY198" s="57">
        <f>IF(AND($E$3=6),'Marks Entry 6th'!I197,IF(AND($E$3=7),'Marks Entry 7th'!I197,""))</f>
        <v>0</v>
      </c>
      <c r="FZ198" s="57">
        <f t="shared" si="276"/>
        <v>0</v>
      </c>
    </row>
    <row r="199" spans="1:182" ht="18.95" customHeight="1">
      <c r="A199" s="69">
        <v>192</v>
      </c>
      <c r="B199" s="69" t="str">
        <f>IF(OR(FY199=0,FY199=""),"",IF(AND($E$3=6),'Marks Entry 6th'!I198,IF(AND($E$3=7),'Marks Entry 7th'!I198,"")))</f>
        <v/>
      </c>
      <c r="C199" s="70" t="str">
        <f>IF(OR(B199=0,B199=""),"",IF(AND($E$3=6,'Marks Entry 6th'!B198=""),"",IF(AND($E$3=7,'Marks Entry 7th'!B198=""),"",IF(AND($E$3=6,'Marks Entry 6th'!B198),'Marks Entry 6th'!B198,IF(AND($E$3=7),'Marks Entry 7th'!B198,"")))))</f>
        <v/>
      </c>
      <c r="D199" s="70" t="str">
        <f>IF(OR(B199=0,B199=""),"",IF(AND($E$3=6,'Marks Entry 6th'!C198=""),"",IF(AND($E$3=7,'Marks Entry 7th'!C198=""),"",IF(AND($E$3=6),'Marks Entry 6th'!C198,IF(AND($E$3=7),'Marks Entry 7th'!C198,"")))))</f>
        <v/>
      </c>
      <c r="E199" s="307" t="str">
        <f>IF(OR(B199=0,B199=""),"",IF(AND($E$3=6,'Marks Entry 6th'!E198=""),"",IF(AND($E$3=7,'Marks Entry 7th'!E198=""),"",IF(AND($E$3=6),'Marks Entry 6th'!E198,IF(AND($E$3=7),'Marks Entry 7th'!E198,"")))))</f>
        <v/>
      </c>
      <c r="F199" s="70" t="str">
        <f>IF(OR(B199=0,B199=""),"",IF(AND($E$3=6,'Marks Entry 6th'!D198=""),"",IF(AND($E$3=7,'Marks Entry 7th'!D198=""),"",IF(AND($E$3=6),'Marks Entry 6th'!D198,IF(AND($E$3=7),'Marks Entry 7th'!D198,"")))))</f>
        <v/>
      </c>
      <c r="G199" s="306" t="str">
        <f>IF(OR(B199=0,B199=""),"",IF(AND($E$3=6,'Marks Entry 6th'!F198=""),"",IF(AND($E$3=7,'Marks Entry 7th'!F198=""),"",IF(AND($E$3=6),UPPER('Marks Entry 6th'!F198),IF(AND($E$3=7),UPPER('Marks Entry 7th'!F198),"")))))</f>
        <v/>
      </c>
      <c r="H199" s="306" t="str">
        <f>IF(OR(B199=0,B199=""),"",IF(AND($E$3=6,'Marks Entry 6th'!G198=""),"",IF(AND($E$3=7,'Marks Entry 7th'!G198=""),"",IF(AND($E$3=6),UPPER('Marks Entry 6th'!G198),IF(AND($E$3=7),UPPER('Marks Entry 7th'!G198),"")))))</f>
        <v/>
      </c>
      <c r="I199" s="306" t="str">
        <f>IF(OR(B199=0,B199=""),"",IF(AND($E$3=6,'Marks Entry 6th'!H198=""),"",IF(AND($E$3=7,'Marks Entry 7th'!H198=""),"",IF(AND($E$3=6),UPPER('Marks Entry 6th'!H198),IF(AND($E$3=7),UPPER('Marks Entry 7th'!H198),"")))))</f>
        <v/>
      </c>
      <c r="J199" s="65" t="str">
        <f>IF(OR(B199=0,B199=""),"",IF(AND($E$3=6,'Marks Entry 6th'!J198=""),"",IF(AND($E$3=7,'Marks Entry 7th'!J198=""),"",IF(AND($E$3=6),'Marks Entry 6th'!J198,IF(AND($E$3=7),'Marks Entry 7th'!J198,"")))))</f>
        <v/>
      </c>
      <c r="K199" s="65" t="str">
        <f>IF(OR(B199=0,B199=""),"",IF(AND($E$3=6,'Marks Entry 6th'!K198=""),"",IF(AND($E$3=7,'Marks Entry 7th'!K198=""),"",IF(AND($E$3=6),'Marks Entry 6th'!K198,IF(AND($E$3=7),'Marks Entry 7th'!K198,"")))))</f>
        <v/>
      </c>
      <c r="L199" s="121" t="str">
        <f>IF(OR($E199="",$G199=""),"",IF(AND($E$3=6),'Marks Entry 6th'!L198,IF(AND($E$3=7),'Marks Entry 7th'!L198,"")))</f>
        <v/>
      </c>
      <c r="M199" s="121" t="str">
        <f>IF(OR($E199="",$G199=""),"",IF(AND($E$3=6),'Marks Entry 6th'!M198,IF(AND($E$3=7),'Marks Entry 7th'!M198,"")))</f>
        <v/>
      </c>
      <c r="N199" s="121" t="str">
        <f>IF(OR($E199="",$G199=""),"",IF(AND($E$3=6),'Marks Entry 6th'!N198,IF(AND($E$3=7),'Marks Entry 7th'!N198,"")))</f>
        <v/>
      </c>
      <c r="O199" s="121" t="str">
        <f>IF(OR($E199="",$G199=""),"",IF(AND($E$3=6),'Marks Entry 6th'!O198,IF(AND($E$3=7),'Marks Entry 7th'!O198,"")))</f>
        <v/>
      </c>
      <c r="P199" s="63" t="str">
        <f t="shared" si="186"/>
        <v/>
      </c>
      <c r="Q199" s="121" t="str">
        <f>IF(OR($E199="",$G199=""),"",IF(AND($E$3=6),'Marks Entry 6th'!P198,IF(AND($E$3=7),'Marks Entry 7th'!P198,"")))</f>
        <v/>
      </c>
      <c r="R199" s="121" t="str">
        <f>IF(OR($E199="",$G199=""),"",IF(AND($E$3=6),'Marks Entry 6th'!Q198,IF(AND($E$3=7),'Marks Entry 7th'!Q198,"")))</f>
        <v/>
      </c>
      <c r="S199" s="66" t="str">
        <f t="shared" si="187"/>
        <v/>
      </c>
      <c r="T199" s="63">
        <f t="shared" si="188"/>
        <v>0</v>
      </c>
      <c r="U199" s="68" t="str">
        <f>IF(OR($E199="",$G199=""),"",IF(AND($E$3=6),'Marks Entry 6th'!R198,IF(AND($E$3=7),'Marks Entry 7th'!R198,"")))</f>
        <v/>
      </c>
      <c r="V199" s="68" t="str">
        <f>IF(OR($E199="",$G199=""),"",IF(AND($E$3=6),'Marks Entry 6th'!S198,IF(AND($E$3=7),'Marks Entry 7th'!S198,"")))</f>
        <v/>
      </c>
      <c r="W199" s="67" t="str">
        <f t="shared" si="189"/>
        <v/>
      </c>
      <c r="X199" s="63" t="str">
        <f t="shared" si="190"/>
        <v/>
      </c>
      <c r="Y199" s="109">
        <f t="shared" si="191"/>
        <v>0</v>
      </c>
      <c r="Z199" s="109" t="str">
        <f t="shared" si="192"/>
        <v/>
      </c>
      <c r="AA199" s="109" t="str">
        <f t="shared" si="193"/>
        <v/>
      </c>
      <c r="AB199" s="109" t="str">
        <f t="shared" si="194"/>
        <v/>
      </c>
      <c r="AC199" s="109" t="str">
        <f t="shared" si="195"/>
        <v/>
      </c>
      <c r="AD199" s="111" t="str">
        <f t="shared" si="196"/>
        <v/>
      </c>
      <c r="AE199" s="121" t="str">
        <f>IF(OR($E199="",$G199=""),"",IF(AND($E$3=6),'Marks Entry 6th'!T198,IF(AND($E$3=7),'Marks Entry 7th'!T198,"")))</f>
        <v/>
      </c>
      <c r="AF199" s="121" t="str">
        <f>IF(OR($E199="",$G199=""),"",IF(AND($E$3=6),'Marks Entry 6th'!U198,IF(AND($E$3=7),'Marks Entry 7th'!U198,"")))</f>
        <v/>
      </c>
      <c r="AG199" s="121" t="str">
        <f>IF(OR($E199="",$G199=""),"",IF(AND($E$3=6),'Marks Entry 6th'!V198,IF(AND($E$3=7),'Marks Entry 7th'!V198,"")))</f>
        <v/>
      </c>
      <c r="AH199" s="121" t="str">
        <f>IF(OR($E199="",$G199=""),"",IF(AND($E$3=6),'Marks Entry 6th'!W198,IF(AND($E$3=7),'Marks Entry 7th'!W198,"")))</f>
        <v/>
      </c>
      <c r="AI199" s="63" t="str">
        <f t="shared" si="197"/>
        <v/>
      </c>
      <c r="AJ199" s="121" t="str">
        <f>IF(OR($E199="",$G199=""),"",IF(AND($E$3=6),'Marks Entry 6th'!X198,IF(AND($E$3=7),'Marks Entry 7th'!X198,"")))</f>
        <v/>
      </c>
      <c r="AK199" s="121" t="str">
        <f>IF(OR($E199="",$G199=""),"",IF(AND($E$3=6),'Marks Entry 6th'!Y198,IF(AND($E$3=7),'Marks Entry 7th'!Y198,"")))</f>
        <v/>
      </c>
      <c r="AL199" s="66" t="str">
        <f t="shared" si="198"/>
        <v/>
      </c>
      <c r="AM199" s="63">
        <f t="shared" si="199"/>
        <v>0</v>
      </c>
      <c r="AN199" s="68" t="str">
        <f>IF(OR($E199="",$G199=""),"",IF(AND($E$3=6),'Marks Entry 6th'!Z198,IF(AND($E$3=7),'Marks Entry 7th'!Z198,"")))</f>
        <v/>
      </c>
      <c r="AO199" s="68" t="str">
        <f>IF(OR($E199="",$G199=""),"",IF(AND($E$3=6),'Marks Entry 6th'!AA198,IF(AND($E$3=7),'Marks Entry 7th'!AA198,"")))</f>
        <v/>
      </c>
      <c r="AP199" s="66" t="str">
        <f t="shared" si="200"/>
        <v/>
      </c>
      <c r="AQ199" s="63" t="str">
        <f t="shared" si="201"/>
        <v/>
      </c>
      <c r="AR199" s="109">
        <f t="shared" si="202"/>
        <v>0</v>
      </c>
      <c r="AS199" s="109" t="str">
        <f t="shared" si="203"/>
        <v/>
      </c>
      <c r="AT199" s="109" t="str">
        <f t="shared" si="204"/>
        <v/>
      </c>
      <c r="AU199" s="109" t="str">
        <f t="shared" si="205"/>
        <v/>
      </c>
      <c r="AV199" s="109" t="str">
        <f t="shared" si="206"/>
        <v/>
      </c>
      <c r="AW199" s="111" t="str">
        <f t="shared" si="207"/>
        <v/>
      </c>
      <c r="AX199" s="314" t="str">
        <f>IF(OR($E199="",$G199=""),"",IF(AND($E$3=6),'Marks Entry 6th'!AB198,IF(AND($E$3=7),'Marks Entry 7th'!AB198,"")))</f>
        <v/>
      </c>
      <c r="AY199" s="121" t="str">
        <f>IF(OR($E199="",$G199=""),"",IF(AND($E$3=6),'Marks Entry 6th'!AC198,IF(AND($E$3=7),'Marks Entry 7th'!AC198,"")))</f>
        <v/>
      </c>
      <c r="AZ199" s="121" t="str">
        <f>IF(OR($E199="",$G199=""),"",IF(AND($E$3=6),'Marks Entry 6th'!AD198,IF(AND($E$3=7),'Marks Entry 7th'!AD198,"")))</f>
        <v/>
      </c>
      <c r="BA199" s="121" t="str">
        <f>IF(OR($E199="",$G199=""),"",IF(AND($E$3=6),'Marks Entry 6th'!AE198,IF(AND($E$3=7),'Marks Entry 7th'!AE198,"")))</f>
        <v/>
      </c>
      <c r="BB199" s="121" t="str">
        <f>IF(OR($E199="",$G199=""),"",IF(AND($E$3=6),'Marks Entry 6th'!AF198,IF(AND($E$3=7),'Marks Entry 7th'!AF198,"")))</f>
        <v/>
      </c>
      <c r="BC199" s="63" t="str">
        <f t="shared" si="208"/>
        <v/>
      </c>
      <c r="BD199" s="121" t="str">
        <f>IF(OR($E199="",$G199=""),"",IF(AND($E$3=6),'Marks Entry 6th'!AG198,IF(AND($E$3=7),'Marks Entry 7th'!AG198,"")))</f>
        <v/>
      </c>
      <c r="BE199" s="121" t="str">
        <f>IF(OR($E199="",$G199=""),"",IF(AND($E$3=6),'Marks Entry 6th'!AH198,IF(AND($E$3=7),'Marks Entry 7th'!AH198,"")))</f>
        <v/>
      </c>
      <c r="BF199" s="66" t="str">
        <f t="shared" si="209"/>
        <v/>
      </c>
      <c r="BG199" s="63">
        <f t="shared" si="210"/>
        <v>0</v>
      </c>
      <c r="BH199" s="68" t="str">
        <f>IF(OR($E199="",$G199=""),"",IF(AND($E$3=6),'Marks Entry 6th'!AI198,IF(AND($E$3=7),'Marks Entry 7th'!AI198,"")))</f>
        <v/>
      </c>
      <c r="BI199" s="68" t="str">
        <f>IF(OR($E199="",$G199=""),"",IF(AND($E$3=6),'Marks Entry 6th'!AJ198,IF(AND($E$3=7),'Marks Entry 7th'!AJ198,"")))</f>
        <v/>
      </c>
      <c r="BJ199" s="66" t="str">
        <f t="shared" si="211"/>
        <v/>
      </c>
      <c r="BK199" s="63" t="str">
        <f t="shared" si="212"/>
        <v/>
      </c>
      <c r="BL199" s="109">
        <f t="shared" si="213"/>
        <v>0</v>
      </c>
      <c r="BM199" s="109" t="str">
        <f t="shared" si="214"/>
        <v/>
      </c>
      <c r="BN199" s="109" t="str">
        <f t="shared" si="215"/>
        <v/>
      </c>
      <c r="BO199" s="109" t="str">
        <f t="shared" si="216"/>
        <v/>
      </c>
      <c r="BP199" s="109" t="str">
        <f t="shared" si="217"/>
        <v/>
      </c>
      <c r="BQ199" s="111" t="str">
        <f t="shared" si="218"/>
        <v/>
      </c>
      <c r="BR199" s="121" t="str">
        <f>IF(OR($E199="",$G199=""),"",IF(AND($E$3=6),'Marks Entry 6th'!AK198,IF(AND($E$3=7),'Marks Entry 7th'!AK198,"")))</f>
        <v/>
      </c>
      <c r="BS199" s="121" t="str">
        <f>IF(OR($E199="",$G199=""),"",IF(AND($E$3=6),'Marks Entry 6th'!AL198,IF(AND($E$3=7),'Marks Entry 7th'!AL198,"")))</f>
        <v/>
      </c>
      <c r="BT199" s="121" t="str">
        <f>IF(OR($E199="",$G199=""),"",IF(AND($E$3=6),'Marks Entry 6th'!AM198,IF(AND($E$3=7),'Marks Entry 7th'!AM198,"")))</f>
        <v/>
      </c>
      <c r="BU199" s="121" t="str">
        <f>IF(OR($E199="",$G199=""),"",IF(AND($E$3=6),'Marks Entry 6th'!AN198,IF(AND($E$3=7),'Marks Entry 7th'!AN198,"")))</f>
        <v/>
      </c>
      <c r="BV199" s="63" t="str">
        <f t="shared" si="219"/>
        <v/>
      </c>
      <c r="BW199" s="121" t="str">
        <f>IF(OR($E199="",$G199=""),"",IF(AND($E$3=6),'Marks Entry 6th'!AO198,IF(AND($E$3=7),'Marks Entry 7th'!AO198,"")))</f>
        <v/>
      </c>
      <c r="BX199" s="121" t="str">
        <f>IF(OR($E199="",$G199=""),"",IF(AND($E$3=6),'Marks Entry 6th'!AP198,IF(AND($E$3=7),'Marks Entry 7th'!AP198,"")))</f>
        <v/>
      </c>
      <c r="BY199" s="66" t="str">
        <f t="shared" si="220"/>
        <v/>
      </c>
      <c r="BZ199" s="63">
        <f t="shared" si="221"/>
        <v>0</v>
      </c>
      <c r="CA199" s="68" t="str">
        <f>IF(OR($E199="",$G199=""),"",IF(AND($E$3=6),'Marks Entry 6th'!AQ198,IF(AND($E$3=7),'Marks Entry 7th'!AQ198,"")))</f>
        <v/>
      </c>
      <c r="CB199" s="68" t="str">
        <f>IF(OR($E199="",$G199=""),"",IF(AND($E$3=6),'Marks Entry 6th'!AR198,IF(AND($E$3=7),'Marks Entry 7th'!AR198,"")))</f>
        <v/>
      </c>
      <c r="CC199" s="66" t="str">
        <f t="shared" si="222"/>
        <v/>
      </c>
      <c r="CD199" s="63" t="str">
        <f t="shared" si="223"/>
        <v/>
      </c>
      <c r="CE199" s="109">
        <f t="shared" si="224"/>
        <v>0</v>
      </c>
      <c r="CF199" s="109" t="str">
        <f t="shared" si="225"/>
        <v/>
      </c>
      <c r="CG199" s="109" t="str">
        <f t="shared" si="226"/>
        <v/>
      </c>
      <c r="CH199" s="109" t="str">
        <f t="shared" si="227"/>
        <v/>
      </c>
      <c r="CI199" s="109" t="str">
        <f t="shared" si="228"/>
        <v/>
      </c>
      <c r="CJ199" s="111" t="str">
        <f t="shared" si="229"/>
        <v/>
      </c>
      <c r="CK199" s="121" t="str">
        <f>IF(OR($E199="",$G199=""),"",IF(AND($E$3=6),'Marks Entry 6th'!AS198,IF(AND($E$3=7),'Marks Entry 7th'!AS198,"")))</f>
        <v/>
      </c>
      <c r="CL199" s="121" t="str">
        <f>IF(OR($E199="",$G199=""),"",IF(AND($E$3=6),'Marks Entry 6th'!AT198,IF(AND($E$3=7),'Marks Entry 7th'!AT198,"")))</f>
        <v/>
      </c>
      <c r="CM199" s="121" t="str">
        <f>IF(OR($E199="",$G199=""),"",IF(AND($E$3=6),'Marks Entry 6th'!AU198,IF(AND($E$3=7),'Marks Entry 7th'!AU198,"")))</f>
        <v/>
      </c>
      <c r="CN199" s="121" t="str">
        <f>IF(OR($E199="",$G199=""),"",IF(AND($E$3=6),'Marks Entry 6th'!AV198,IF(AND($E$3=7),'Marks Entry 7th'!AV198,"")))</f>
        <v/>
      </c>
      <c r="CO199" s="63" t="str">
        <f t="shared" si="230"/>
        <v/>
      </c>
      <c r="CP199" s="121" t="str">
        <f>IF(OR($E199="",$G199=""),"",IF(AND($E$3=6),'Marks Entry 6th'!AW198,IF(AND($E$3=7),'Marks Entry 7th'!AW198,"")))</f>
        <v/>
      </c>
      <c r="CQ199" s="121" t="str">
        <f>IF(OR($E199="",$G199=""),"",IF(AND($E$3=6),'Marks Entry 6th'!AX198,IF(AND($E$3=7),'Marks Entry 7th'!AX198,"")))</f>
        <v/>
      </c>
      <c r="CR199" s="66" t="str">
        <f t="shared" si="231"/>
        <v/>
      </c>
      <c r="CS199" s="63">
        <f t="shared" si="232"/>
        <v>0</v>
      </c>
      <c r="CT199" s="68" t="str">
        <f>IF(OR($E199="",$G199=""),"",IF(AND($E$3=6),'Marks Entry 6th'!AY198,IF(AND($E$3=7),'Marks Entry 7th'!AY198,"")))</f>
        <v/>
      </c>
      <c r="CU199" s="68" t="str">
        <f>IF(OR($E199="",$G199=""),"",IF(AND($E$3=6),'Marks Entry 6th'!AZ198,IF(AND($E$3=7),'Marks Entry 7th'!AZ198,"")))</f>
        <v/>
      </c>
      <c r="CV199" s="66" t="str">
        <f t="shared" si="233"/>
        <v/>
      </c>
      <c r="CW199" s="63" t="str">
        <f t="shared" si="234"/>
        <v/>
      </c>
      <c r="CX199" s="109">
        <f t="shared" si="235"/>
        <v>0</v>
      </c>
      <c r="CY199" s="109" t="str">
        <f t="shared" si="236"/>
        <v/>
      </c>
      <c r="CZ199" s="109" t="str">
        <f t="shared" si="237"/>
        <v/>
      </c>
      <c r="DA199" s="109" t="str">
        <f t="shared" si="238"/>
        <v/>
      </c>
      <c r="DB199" s="109" t="str">
        <f t="shared" si="239"/>
        <v/>
      </c>
      <c r="DC199" s="111" t="str">
        <f t="shared" si="240"/>
        <v/>
      </c>
      <c r="DD199" s="121" t="str">
        <f>IF(OR($E199="",$G199=""),"",IF(AND($E$3=6),'Marks Entry 6th'!BA198,IF(AND($E$3=7),'Marks Entry 7th'!BA198,"")))</f>
        <v/>
      </c>
      <c r="DE199" s="121" t="str">
        <f>IF(OR($E199="",$G199=""),"",IF(AND($E$3=6),'Marks Entry 6th'!BB198,IF(AND($E$3=7),'Marks Entry 7th'!BB198,"")))</f>
        <v/>
      </c>
      <c r="DF199" s="121" t="str">
        <f>IF(OR($E199="",$G199=""),"",IF(AND($E$3=6),'Marks Entry 6th'!BC198,IF(AND($E$3=7),'Marks Entry 7th'!BC198,"")))</f>
        <v/>
      </c>
      <c r="DG199" s="121" t="str">
        <f>IF(OR($E199="",$G199=""),"",IF(AND($E$3=6),'Marks Entry 6th'!BD198,IF(AND($E$3=7),'Marks Entry 7th'!BD198,"")))</f>
        <v/>
      </c>
      <c r="DH199" s="63" t="str">
        <f t="shared" si="241"/>
        <v/>
      </c>
      <c r="DI199" s="121" t="str">
        <f>IF(OR($E199="",$G199=""),"",IF(AND($E$3=6),'Marks Entry 6th'!BE198,IF(AND($E$3=7),'Marks Entry 7th'!BE198,"")))</f>
        <v/>
      </c>
      <c r="DJ199" s="121" t="str">
        <f>IF(OR($E199="",$G199=""),"",IF(AND($E$3=6),'Marks Entry 6th'!BF198,IF(AND($E$3=7),'Marks Entry 7th'!BF198,"")))</f>
        <v/>
      </c>
      <c r="DK199" s="66" t="str">
        <f t="shared" si="242"/>
        <v/>
      </c>
      <c r="DL199" s="63">
        <f t="shared" si="243"/>
        <v>0</v>
      </c>
      <c r="DM199" s="68" t="str">
        <f>IF(OR($E199="",$G199=""),"",IF(AND($E$3=6),'Marks Entry 6th'!BG198,IF(AND($E$3=7),'Marks Entry 7th'!BG198,"")))</f>
        <v/>
      </c>
      <c r="DN199" s="68" t="str">
        <f>IF(OR($E199="",$G199=""),"",IF(AND($E$3=6),'Marks Entry 6th'!BH198,IF(AND($E$3=7),'Marks Entry 7th'!BH198,"")))</f>
        <v/>
      </c>
      <c r="DO199" s="66" t="str">
        <f t="shared" si="244"/>
        <v/>
      </c>
      <c r="DP199" s="63" t="str">
        <f t="shared" si="245"/>
        <v/>
      </c>
      <c r="DQ199" s="109">
        <f t="shared" si="246"/>
        <v>0</v>
      </c>
      <c r="DR199" s="109" t="str">
        <f t="shared" si="247"/>
        <v/>
      </c>
      <c r="DS199" s="109" t="str">
        <f t="shared" si="248"/>
        <v/>
      </c>
      <c r="DT199" s="109" t="str">
        <f t="shared" si="249"/>
        <v/>
      </c>
      <c r="DU199" s="109" t="str">
        <f t="shared" si="250"/>
        <v/>
      </c>
      <c r="DV199" s="111" t="str">
        <f t="shared" si="251"/>
        <v/>
      </c>
      <c r="DW199" s="53" t="str">
        <f>IF(OR($E199="",$G199=""),"",IF(AND($E$3=6),'Marks Entry 6th'!BI198,IF(AND($E$3=7),'Marks Entry 7th'!BI198,"")))</f>
        <v/>
      </c>
      <c r="DX199" s="53" t="str">
        <f>IF(OR($E199="",$G199=""),"",IF(AND($E$3=6),'Marks Entry 6th'!BJ198,IF(AND($E$3=7),'Marks Entry 7th'!BJ198,"")))</f>
        <v/>
      </c>
      <c r="DY199" s="53" t="str">
        <f>IF(OR($E199="",$G199=""),"",IF(AND($E$3=6),'Marks Entry 6th'!BK198,IF(AND($E$3=7),'Marks Entry 7th'!BK198,"")))</f>
        <v/>
      </c>
      <c r="DZ199" s="53" t="str">
        <f>IF(OR($E199="",$G199=""),"",IF(AND($E$3=6),'Marks Entry 6th'!BL198,IF(AND($E$3=7),'Marks Entry 7th'!BL198,"")))</f>
        <v/>
      </c>
      <c r="EA199" s="53" t="str">
        <f>IF(OR($E199="",$G199=""),"",IF(AND($E$3=6),'Marks Entry 6th'!BM198,IF(AND($E$3=7),'Marks Entry 7th'!BM198,"")))</f>
        <v/>
      </c>
      <c r="EB199" s="122" t="str">
        <f t="shared" si="252"/>
        <v/>
      </c>
      <c r="EC199" s="123">
        <f t="shared" si="253"/>
        <v>0</v>
      </c>
      <c r="ED199" s="123" t="str">
        <f t="shared" si="254"/>
        <v/>
      </c>
      <c r="EE199" s="123" t="str">
        <f t="shared" si="255"/>
        <v/>
      </c>
      <c r="EF199" s="110" t="str">
        <f t="shared" si="256"/>
        <v/>
      </c>
      <c r="EG199" s="53" t="str">
        <f>IF(OR($E199="",$G199=""),"",IF(AND($E$3=6),'Marks Entry 6th'!BN198,IF(AND($E$3=7),'Marks Entry 7th'!BN198,"")))</f>
        <v/>
      </c>
      <c r="EH199" s="53" t="str">
        <f>IF(OR($E199="",$G199=""),"",IF(AND($E$3=6),'Marks Entry 6th'!BO198,IF(AND($E$3=7),'Marks Entry 7th'!BO198,"")))</f>
        <v/>
      </c>
      <c r="EI199" s="53" t="str">
        <f>IF(OR($E199="",$G199=""),"",IF(AND($E$3=6),'Marks Entry 6th'!BP198,IF(AND($E$3=7),'Marks Entry 7th'!BP198,"")))</f>
        <v/>
      </c>
      <c r="EJ199" s="53" t="str">
        <f>IF(OR($E199="",$G199=""),"",IF(AND($E$3=6),'Marks Entry 6th'!BQ198,IF(AND($E$3=7),'Marks Entry 7th'!BQ198,"")))</f>
        <v/>
      </c>
      <c r="EK199" s="53" t="str">
        <f>IF(OR($E199="",$G199=""),"",IF(AND($E$3=6),'Marks Entry 6th'!BR198,IF(AND($E$3=7),'Marks Entry 7th'!BR198,"")))</f>
        <v/>
      </c>
      <c r="EL199" s="122" t="str">
        <f t="shared" si="257"/>
        <v/>
      </c>
      <c r="EM199" s="123">
        <f t="shared" si="258"/>
        <v>0</v>
      </c>
      <c r="EN199" s="123" t="str">
        <f t="shared" si="259"/>
        <v/>
      </c>
      <c r="EO199" s="123" t="str">
        <f t="shared" si="260"/>
        <v/>
      </c>
      <c r="EP199" s="110" t="str">
        <f t="shared" si="261"/>
        <v/>
      </c>
      <c r="EQ199" s="53" t="str">
        <f>IF(OR($E199="",$G199=""),"",IF(AND($E$3=6),'Marks Entry 6th'!BS198,IF(AND($E$3=7),'Marks Entry 7th'!BS198,"")))</f>
        <v/>
      </c>
      <c r="ER199" s="53" t="str">
        <f>IF(OR($E199="",$G199=""),"",IF(AND($E$3=6),'Marks Entry 6th'!BT198,IF(AND($E$3=7),'Marks Entry 7th'!BT198,"")))</f>
        <v/>
      </c>
      <c r="ES199" s="53" t="str">
        <f>IF(OR($E199="",$G199=""),"",IF(AND($E$3=6),'Marks Entry 6th'!BU198,IF(AND($E$3=7),'Marks Entry 7th'!BU198,"")))</f>
        <v/>
      </c>
      <c r="ET199" s="53" t="str">
        <f>IF(OR($E199="",$G199=""),"",IF(AND($E$3=6),'Marks Entry 6th'!BV198,IF(AND($E$3=7),'Marks Entry 7th'!BV198,"")))</f>
        <v/>
      </c>
      <c r="EU199" s="53" t="str">
        <f>IF(OR($E199="",$G199=""),"",IF(AND($E$3=6),'Marks Entry 6th'!BW198,IF(AND($E$3=7),'Marks Entry 7th'!BW198,"")))</f>
        <v/>
      </c>
      <c r="EV199" s="122" t="str">
        <f t="shared" si="262"/>
        <v/>
      </c>
      <c r="EW199" s="123">
        <f t="shared" si="263"/>
        <v>0</v>
      </c>
      <c r="EX199" s="123" t="str">
        <f t="shared" si="264"/>
        <v/>
      </c>
      <c r="EY199" s="123" t="str">
        <f t="shared" si="265"/>
        <v/>
      </c>
      <c r="EZ199" s="110" t="str">
        <f t="shared" si="266"/>
        <v/>
      </c>
      <c r="FA199" s="373" t="str">
        <f>IF(OR($E199="",$G199=""),"",IF(AND('Marks Entry 6th'!BX198="",'Marks Entry 7th'!BX198=""),"",IF(AND($E$3=6),'Marks Entry 6th'!BX198,IF(AND($E$3=7),'Marks Entry 7th'!BX198,""))))</f>
        <v/>
      </c>
      <c r="FB199" s="373" t="str">
        <f>IF(OR($E199="",$G199=""),"",IF(AND('Marks Entry 6th'!BY198="",'Marks Entry 7th'!BY198=""),"",IF(AND($E$3=6),'Marks Entry 6th'!BY198,IF(AND($E$3=7),'Marks Entry 7th'!BY198,""))))</f>
        <v/>
      </c>
      <c r="FC199" s="374" t="str">
        <f t="shared" si="267"/>
        <v/>
      </c>
      <c r="FD199" s="110" t="str">
        <f t="shared" si="268"/>
        <v/>
      </c>
      <c r="FE199" s="373" t="str">
        <f>IF(OR($E199="",$G199=""),"",IF(AND('Marks Entry 6th'!BZ198="",'Marks Entry 7th'!BZ198=""),"",IF(AND($E$3=6),'Marks Entry 6th'!BZ198,IF(AND($E$3=7),'Marks Entry 7th'!BZ198,""))))</f>
        <v/>
      </c>
      <c r="FF199" s="373" t="str">
        <f>IF(OR($E199="",$G199=""),"",IF(AND('Marks Entry 6th'!CA198="",'Marks Entry 7th'!CA198=""),"",IF(AND($E$3=6),'Marks Entry 6th'!CA198,IF(AND($E$3=7),'Marks Entry 7th'!CA198,""))))</f>
        <v/>
      </c>
      <c r="FG199" s="374" t="str">
        <f t="shared" si="269"/>
        <v/>
      </c>
      <c r="FH199" s="110" t="str">
        <f t="shared" si="270"/>
        <v/>
      </c>
      <c r="FI199" s="79" t="str">
        <f t="shared" si="271"/>
        <v/>
      </c>
      <c r="FJ199" s="335" t="str">
        <f t="shared" si="272"/>
        <v/>
      </c>
      <c r="FK199" s="85" t="str">
        <f t="shared" si="273"/>
        <v/>
      </c>
      <c r="FL199" s="226" t="str">
        <f t="shared" si="274"/>
        <v/>
      </c>
      <c r="FM199" s="86" t="str">
        <f t="shared" si="275"/>
        <v/>
      </c>
      <c r="FN199" s="334" t="str">
        <f>IFERROR(IF(B199="NSO","NSO",IF(OR(D199="",G199="",F199=""),"",IF(AND(FJ199&gt;=36,'Master sheet'!$D$11="Hindi"),"कक्षा क्रमोन्नत",IF(AND(FJ199&gt;=36,'Master sheet'!$D$11="English"),"Promoted",IF(AND(FJ199&lt;36,'Master sheet'!$D$11="Hindi"),"पुनः परीक्षा","Re-Exam"))))),"")</f>
        <v/>
      </c>
      <c r="FO199" s="54" t="str">
        <f>IF(OR($E199="",$G199=""),"",IF(AND($E$3=6,'Marks Entry 6th'!CB198=""),"",IF(AND($E$3=7,'Marks Entry 7th'!CB198=""),"",IF(AND($E$3=6),'Marks Entry 6th'!CB198,IF(AND($E$3=7),'Marks Entry 7th'!CB198,"")))))</f>
        <v/>
      </c>
      <c r="FP199" s="54" t="str">
        <f>IF(OR($E199="",$G199=""),"",IF(AND($E$3=6,'Marks Entry 6th'!CC198=""),"",IF(AND($E$3=7,'Marks Entry 7th'!CC198=""),"",IF(AND($E$3=6),'Marks Entry 6th'!CC198,IF(AND($E$3=7),'Marks Entry 7th'!CC198,"")))))</f>
        <v/>
      </c>
      <c r="FQ199" s="55"/>
      <c r="FY199" s="57">
        <f>IF(AND($E$3=6),'Marks Entry 6th'!I198,IF(AND($E$3=7),'Marks Entry 7th'!I198,""))</f>
        <v>0</v>
      </c>
      <c r="FZ199" s="57">
        <f t="shared" si="276"/>
        <v>0</v>
      </c>
    </row>
    <row r="200" spans="1:182" ht="18.95" customHeight="1">
      <c r="A200" s="69">
        <v>193</v>
      </c>
      <c r="B200" s="69" t="str">
        <f>IF(OR(FY200=0,FY200=""),"",IF(AND($E$3=6),'Marks Entry 6th'!I199,IF(AND($E$3=7),'Marks Entry 7th'!I199,"")))</f>
        <v/>
      </c>
      <c r="C200" s="70" t="str">
        <f>IF(OR(B200=0,B200=""),"",IF(AND($E$3=6,'Marks Entry 6th'!B199=""),"",IF(AND($E$3=7,'Marks Entry 7th'!B199=""),"",IF(AND($E$3=6,'Marks Entry 6th'!B199),'Marks Entry 6th'!B199,IF(AND($E$3=7),'Marks Entry 7th'!B199,"")))))</f>
        <v/>
      </c>
      <c r="D200" s="70" t="str">
        <f>IF(OR(B200=0,B200=""),"",IF(AND($E$3=6,'Marks Entry 6th'!C199=""),"",IF(AND($E$3=7,'Marks Entry 7th'!C199=""),"",IF(AND($E$3=6),'Marks Entry 6th'!C199,IF(AND($E$3=7),'Marks Entry 7th'!C199,"")))))</f>
        <v/>
      </c>
      <c r="E200" s="307" t="str">
        <f>IF(OR(B200=0,B200=""),"",IF(AND($E$3=6,'Marks Entry 6th'!E199=""),"",IF(AND($E$3=7,'Marks Entry 7th'!E199=""),"",IF(AND($E$3=6),'Marks Entry 6th'!E199,IF(AND($E$3=7),'Marks Entry 7th'!E199,"")))))</f>
        <v/>
      </c>
      <c r="F200" s="70" t="str">
        <f>IF(OR(B200=0,B200=""),"",IF(AND($E$3=6,'Marks Entry 6th'!D199=""),"",IF(AND($E$3=7,'Marks Entry 7th'!D199=""),"",IF(AND($E$3=6),'Marks Entry 6th'!D199,IF(AND($E$3=7),'Marks Entry 7th'!D199,"")))))</f>
        <v/>
      </c>
      <c r="G200" s="306" t="str">
        <f>IF(OR(B200=0,B200=""),"",IF(AND($E$3=6,'Marks Entry 6th'!F199=""),"",IF(AND($E$3=7,'Marks Entry 7th'!F199=""),"",IF(AND($E$3=6),UPPER('Marks Entry 6th'!F199),IF(AND($E$3=7),UPPER('Marks Entry 7th'!F199),"")))))</f>
        <v/>
      </c>
      <c r="H200" s="306" t="str">
        <f>IF(OR(B200=0,B200=""),"",IF(AND($E$3=6,'Marks Entry 6th'!G199=""),"",IF(AND($E$3=7,'Marks Entry 7th'!G199=""),"",IF(AND($E$3=6),UPPER('Marks Entry 6th'!G199),IF(AND($E$3=7),UPPER('Marks Entry 7th'!G199),"")))))</f>
        <v/>
      </c>
      <c r="I200" s="306" t="str">
        <f>IF(OR(B200=0,B200=""),"",IF(AND($E$3=6,'Marks Entry 6th'!H199=""),"",IF(AND($E$3=7,'Marks Entry 7th'!H199=""),"",IF(AND($E$3=6),UPPER('Marks Entry 6th'!H199),IF(AND($E$3=7),UPPER('Marks Entry 7th'!H199),"")))))</f>
        <v/>
      </c>
      <c r="J200" s="65" t="str">
        <f>IF(OR(B200=0,B200=""),"",IF(AND($E$3=6,'Marks Entry 6th'!J199=""),"",IF(AND($E$3=7,'Marks Entry 7th'!J199=""),"",IF(AND($E$3=6),'Marks Entry 6th'!J199,IF(AND($E$3=7),'Marks Entry 7th'!J199,"")))))</f>
        <v/>
      </c>
      <c r="K200" s="65" t="str">
        <f>IF(OR(B200=0,B200=""),"",IF(AND($E$3=6,'Marks Entry 6th'!K199=""),"",IF(AND($E$3=7,'Marks Entry 7th'!K199=""),"",IF(AND($E$3=6),'Marks Entry 6th'!K199,IF(AND($E$3=7),'Marks Entry 7th'!K199,"")))))</f>
        <v/>
      </c>
      <c r="L200" s="121" t="str">
        <f>IF(OR($E200="",$G200=""),"",IF(AND($E$3=6),'Marks Entry 6th'!L199,IF(AND($E$3=7),'Marks Entry 7th'!L199,"")))</f>
        <v/>
      </c>
      <c r="M200" s="121" t="str">
        <f>IF(OR($E200="",$G200=""),"",IF(AND($E$3=6),'Marks Entry 6th'!M199,IF(AND($E$3=7),'Marks Entry 7th'!M199,"")))</f>
        <v/>
      </c>
      <c r="N200" s="121" t="str">
        <f>IF(OR($E200="",$G200=""),"",IF(AND($E$3=6),'Marks Entry 6th'!N199,IF(AND($E$3=7),'Marks Entry 7th'!N199,"")))</f>
        <v/>
      </c>
      <c r="O200" s="121" t="str">
        <f>IF(OR($E200="",$G200=""),"",IF(AND($E$3=6),'Marks Entry 6th'!O199,IF(AND($E$3=7),'Marks Entry 7th'!O199,"")))</f>
        <v/>
      </c>
      <c r="P200" s="63" t="str">
        <f t="shared" si="186"/>
        <v/>
      </c>
      <c r="Q200" s="121" t="str">
        <f>IF(OR($E200="",$G200=""),"",IF(AND($E$3=6),'Marks Entry 6th'!P199,IF(AND($E$3=7),'Marks Entry 7th'!P199,"")))</f>
        <v/>
      </c>
      <c r="R200" s="121" t="str">
        <f>IF(OR($E200="",$G200=""),"",IF(AND($E$3=6),'Marks Entry 6th'!Q199,IF(AND($E$3=7),'Marks Entry 7th'!Q199,"")))</f>
        <v/>
      </c>
      <c r="S200" s="66" t="str">
        <f t="shared" si="187"/>
        <v/>
      </c>
      <c r="T200" s="63">
        <f t="shared" si="188"/>
        <v>0</v>
      </c>
      <c r="U200" s="68" t="str">
        <f>IF(OR($E200="",$G200=""),"",IF(AND($E$3=6),'Marks Entry 6th'!R199,IF(AND($E$3=7),'Marks Entry 7th'!R199,"")))</f>
        <v/>
      </c>
      <c r="V200" s="68" t="str">
        <f>IF(OR($E200="",$G200=""),"",IF(AND($E$3=6),'Marks Entry 6th'!S199,IF(AND($E$3=7),'Marks Entry 7th'!S199,"")))</f>
        <v/>
      </c>
      <c r="W200" s="67" t="str">
        <f t="shared" si="189"/>
        <v/>
      </c>
      <c r="X200" s="63" t="str">
        <f t="shared" si="190"/>
        <v/>
      </c>
      <c r="Y200" s="109">
        <f t="shared" si="191"/>
        <v>0</v>
      </c>
      <c r="Z200" s="109" t="str">
        <f t="shared" si="192"/>
        <v/>
      </c>
      <c r="AA200" s="109" t="str">
        <f t="shared" si="193"/>
        <v/>
      </c>
      <c r="AB200" s="109" t="str">
        <f t="shared" si="194"/>
        <v/>
      </c>
      <c r="AC200" s="109" t="str">
        <f t="shared" si="195"/>
        <v/>
      </c>
      <c r="AD200" s="111" t="str">
        <f t="shared" si="196"/>
        <v/>
      </c>
      <c r="AE200" s="121" t="str">
        <f>IF(OR($E200="",$G200=""),"",IF(AND($E$3=6),'Marks Entry 6th'!T199,IF(AND($E$3=7),'Marks Entry 7th'!T199,"")))</f>
        <v/>
      </c>
      <c r="AF200" s="121" t="str">
        <f>IF(OR($E200="",$G200=""),"",IF(AND($E$3=6),'Marks Entry 6th'!U199,IF(AND($E$3=7),'Marks Entry 7th'!U199,"")))</f>
        <v/>
      </c>
      <c r="AG200" s="121" t="str">
        <f>IF(OR($E200="",$G200=""),"",IF(AND($E$3=6),'Marks Entry 6th'!V199,IF(AND($E$3=7),'Marks Entry 7th'!V199,"")))</f>
        <v/>
      </c>
      <c r="AH200" s="121" t="str">
        <f>IF(OR($E200="",$G200=""),"",IF(AND($E$3=6),'Marks Entry 6th'!W199,IF(AND($E$3=7),'Marks Entry 7th'!W199,"")))</f>
        <v/>
      </c>
      <c r="AI200" s="63" t="str">
        <f t="shared" si="197"/>
        <v/>
      </c>
      <c r="AJ200" s="121" t="str">
        <f>IF(OR($E200="",$G200=""),"",IF(AND($E$3=6),'Marks Entry 6th'!X199,IF(AND($E$3=7),'Marks Entry 7th'!X199,"")))</f>
        <v/>
      </c>
      <c r="AK200" s="121" t="str">
        <f>IF(OR($E200="",$G200=""),"",IF(AND($E$3=6),'Marks Entry 6th'!Y199,IF(AND($E$3=7),'Marks Entry 7th'!Y199,"")))</f>
        <v/>
      </c>
      <c r="AL200" s="66" t="str">
        <f t="shared" si="198"/>
        <v/>
      </c>
      <c r="AM200" s="63">
        <f t="shared" si="199"/>
        <v>0</v>
      </c>
      <c r="AN200" s="68" t="str">
        <f>IF(OR($E200="",$G200=""),"",IF(AND($E$3=6),'Marks Entry 6th'!Z199,IF(AND($E$3=7),'Marks Entry 7th'!Z199,"")))</f>
        <v/>
      </c>
      <c r="AO200" s="68" t="str">
        <f>IF(OR($E200="",$G200=""),"",IF(AND($E$3=6),'Marks Entry 6th'!AA199,IF(AND($E$3=7),'Marks Entry 7th'!AA199,"")))</f>
        <v/>
      </c>
      <c r="AP200" s="66" t="str">
        <f t="shared" si="200"/>
        <v/>
      </c>
      <c r="AQ200" s="63" t="str">
        <f t="shared" si="201"/>
        <v/>
      </c>
      <c r="AR200" s="109">
        <f t="shared" si="202"/>
        <v>0</v>
      </c>
      <c r="AS200" s="109" t="str">
        <f t="shared" si="203"/>
        <v/>
      </c>
      <c r="AT200" s="109" t="str">
        <f t="shared" si="204"/>
        <v/>
      </c>
      <c r="AU200" s="109" t="str">
        <f t="shared" si="205"/>
        <v/>
      </c>
      <c r="AV200" s="109" t="str">
        <f t="shared" si="206"/>
        <v/>
      </c>
      <c r="AW200" s="111" t="str">
        <f t="shared" si="207"/>
        <v/>
      </c>
      <c r="AX200" s="314" t="str">
        <f>IF(OR($E200="",$G200=""),"",IF(AND($E$3=6),'Marks Entry 6th'!AB199,IF(AND($E$3=7),'Marks Entry 7th'!AB199,"")))</f>
        <v/>
      </c>
      <c r="AY200" s="121" t="str">
        <f>IF(OR($E200="",$G200=""),"",IF(AND($E$3=6),'Marks Entry 6th'!AC199,IF(AND($E$3=7),'Marks Entry 7th'!AC199,"")))</f>
        <v/>
      </c>
      <c r="AZ200" s="121" t="str">
        <f>IF(OR($E200="",$G200=""),"",IF(AND($E$3=6),'Marks Entry 6th'!AD199,IF(AND($E$3=7),'Marks Entry 7th'!AD199,"")))</f>
        <v/>
      </c>
      <c r="BA200" s="121" t="str">
        <f>IF(OR($E200="",$G200=""),"",IF(AND($E$3=6),'Marks Entry 6th'!AE199,IF(AND($E$3=7),'Marks Entry 7th'!AE199,"")))</f>
        <v/>
      </c>
      <c r="BB200" s="121" t="str">
        <f>IF(OR($E200="",$G200=""),"",IF(AND($E$3=6),'Marks Entry 6th'!AF199,IF(AND($E$3=7),'Marks Entry 7th'!AF199,"")))</f>
        <v/>
      </c>
      <c r="BC200" s="63" t="str">
        <f t="shared" si="208"/>
        <v/>
      </c>
      <c r="BD200" s="121" t="str">
        <f>IF(OR($E200="",$G200=""),"",IF(AND($E$3=6),'Marks Entry 6th'!AG199,IF(AND($E$3=7),'Marks Entry 7th'!AG199,"")))</f>
        <v/>
      </c>
      <c r="BE200" s="121" t="str">
        <f>IF(OR($E200="",$G200=""),"",IF(AND($E$3=6),'Marks Entry 6th'!AH199,IF(AND($E$3=7),'Marks Entry 7th'!AH199,"")))</f>
        <v/>
      </c>
      <c r="BF200" s="66" t="str">
        <f t="shared" si="209"/>
        <v/>
      </c>
      <c r="BG200" s="63">
        <f t="shared" si="210"/>
        <v>0</v>
      </c>
      <c r="BH200" s="68" t="str">
        <f>IF(OR($E200="",$G200=""),"",IF(AND($E$3=6),'Marks Entry 6th'!AI199,IF(AND($E$3=7),'Marks Entry 7th'!AI199,"")))</f>
        <v/>
      </c>
      <c r="BI200" s="68" t="str">
        <f>IF(OR($E200="",$G200=""),"",IF(AND($E$3=6),'Marks Entry 6th'!AJ199,IF(AND($E$3=7),'Marks Entry 7th'!AJ199,"")))</f>
        <v/>
      </c>
      <c r="BJ200" s="66" t="str">
        <f t="shared" si="211"/>
        <v/>
      </c>
      <c r="BK200" s="63" t="str">
        <f t="shared" si="212"/>
        <v/>
      </c>
      <c r="BL200" s="109">
        <f t="shared" si="213"/>
        <v>0</v>
      </c>
      <c r="BM200" s="109" t="str">
        <f t="shared" si="214"/>
        <v/>
      </c>
      <c r="BN200" s="109" t="str">
        <f t="shared" si="215"/>
        <v/>
      </c>
      <c r="BO200" s="109" t="str">
        <f t="shared" si="216"/>
        <v/>
      </c>
      <c r="BP200" s="109" t="str">
        <f t="shared" si="217"/>
        <v/>
      </c>
      <c r="BQ200" s="111" t="str">
        <f t="shared" si="218"/>
        <v/>
      </c>
      <c r="BR200" s="121" t="str">
        <f>IF(OR($E200="",$G200=""),"",IF(AND($E$3=6),'Marks Entry 6th'!AK199,IF(AND($E$3=7),'Marks Entry 7th'!AK199,"")))</f>
        <v/>
      </c>
      <c r="BS200" s="121" t="str">
        <f>IF(OR($E200="",$G200=""),"",IF(AND($E$3=6),'Marks Entry 6th'!AL199,IF(AND($E$3=7),'Marks Entry 7th'!AL199,"")))</f>
        <v/>
      </c>
      <c r="BT200" s="121" t="str">
        <f>IF(OR($E200="",$G200=""),"",IF(AND($E$3=6),'Marks Entry 6th'!AM199,IF(AND($E$3=7),'Marks Entry 7th'!AM199,"")))</f>
        <v/>
      </c>
      <c r="BU200" s="121" t="str">
        <f>IF(OR($E200="",$G200=""),"",IF(AND($E$3=6),'Marks Entry 6th'!AN199,IF(AND($E$3=7),'Marks Entry 7th'!AN199,"")))</f>
        <v/>
      </c>
      <c r="BV200" s="63" t="str">
        <f t="shared" si="219"/>
        <v/>
      </c>
      <c r="BW200" s="121" t="str">
        <f>IF(OR($E200="",$G200=""),"",IF(AND($E$3=6),'Marks Entry 6th'!AO199,IF(AND($E$3=7),'Marks Entry 7th'!AO199,"")))</f>
        <v/>
      </c>
      <c r="BX200" s="121" t="str">
        <f>IF(OR($E200="",$G200=""),"",IF(AND($E$3=6),'Marks Entry 6th'!AP199,IF(AND($E$3=7),'Marks Entry 7th'!AP199,"")))</f>
        <v/>
      </c>
      <c r="BY200" s="66" t="str">
        <f t="shared" si="220"/>
        <v/>
      </c>
      <c r="BZ200" s="63">
        <f t="shared" si="221"/>
        <v>0</v>
      </c>
      <c r="CA200" s="68" t="str">
        <f>IF(OR($E200="",$G200=""),"",IF(AND($E$3=6),'Marks Entry 6th'!AQ199,IF(AND($E$3=7),'Marks Entry 7th'!AQ199,"")))</f>
        <v/>
      </c>
      <c r="CB200" s="68" t="str">
        <f>IF(OR($E200="",$G200=""),"",IF(AND($E$3=6),'Marks Entry 6th'!AR199,IF(AND($E$3=7),'Marks Entry 7th'!AR199,"")))</f>
        <v/>
      </c>
      <c r="CC200" s="66" t="str">
        <f t="shared" si="222"/>
        <v/>
      </c>
      <c r="CD200" s="63" t="str">
        <f t="shared" si="223"/>
        <v/>
      </c>
      <c r="CE200" s="109">
        <f t="shared" si="224"/>
        <v>0</v>
      </c>
      <c r="CF200" s="109" t="str">
        <f t="shared" si="225"/>
        <v/>
      </c>
      <c r="CG200" s="109" t="str">
        <f t="shared" si="226"/>
        <v/>
      </c>
      <c r="CH200" s="109" t="str">
        <f t="shared" si="227"/>
        <v/>
      </c>
      <c r="CI200" s="109" t="str">
        <f t="shared" si="228"/>
        <v/>
      </c>
      <c r="CJ200" s="111" t="str">
        <f t="shared" si="229"/>
        <v/>
      </c>
      <c r="CK200" s="121" t="str">
        <f>IF(OR($E200="",$G200=""),"",IF(AND($E$3=6),'Marks Entry 6th'!AS199,IF(AND($E$3=7),'Marks Entry 7th'!AS199,"")))</f>
        <v/>
      </c>
      <c r="CL200" s="121" t="str">
        <f>IF(OR($E200="",$G200=""),"",IF(AND($E$3=6),'Marks Entry 6th'!AT199,IF(AND($E$3=7),'Marks Entry 7th'!AT199,"")))</f>
        <v/>
      </c>
      <c r="CM200" s="121" t="str">
        <f>IF(OR($E200="",$G200=""),"",IF(AND($E$3=6),'Marks Entry 6th'!AU199,IF(AND($E$3=7),'Marks Entry 7th'!AU199,"")))</f>
        <v/>
      </c>
      <c r="CN200" s="121" t="str">
        <f>IF(OR($E200="",$G200=""),"",IF(AND($E$3=6),'Marks Entry 6th'!AV199,IF(AND($E$3=7),'Marks Entry 7th'!AV199,"")))</f>
        <v/>
      </c>
      <c r="CO200" s="63" t="str">
        <f t="shared" si="230"/>
        <v/>
      </c>
      <c r="CP200" s="121" t="str">
        <f>IF(OR($E200="",$G200=""),"",IF(AND($E$3=6),'Marks Entry 6th'!AW199,IF(AND($E$3=7),'Marks Entry 7th'!AW199,"")))</f>
        <v/>
      </c>
      <c r="CQ200" s="121" t="str">
        <f>IF(OR($E200="",$G200=""),"",IF(AND($E$3=6),'Marks Entry 6th'!AX199,IF(AND($E$3=7),'Marks Entry 7th'!AX199,"")))</f>
        <v/>
      </c>
      <c r="CR200" s="66" t="str">
        <f t="shared" si="231"/>
        <v/>
      </c>
      <c r="CS200" s="63">
        <f t="shared" si="232"/>
        <v>0</v>
      </c>
      <c r="CT200" s="68" t="str">
        <f>IF(OR($E200="",$G200=""),"",IF(AND($E$3=6),'Marks Entry 6th'!AY199,IF(AND($E$3=7),'Marks Entry 7th'!AY199,"")))</f>
        <v/>
      </c>
      <c r="CU200" s="68" t="str">
        <f>IF(OR($E200="",$G200=""),"",IF(AND($E$3=6),'Marks Entry 6th'!AZ199,IF(AND($E$3=7),'Marks Entry 7th'!AZ199,"")))</f>
        <v/>
      </c>
      <c r="CV200" s="66" t="str">
        <f t="shared" si="233"/>
        <v/>
      </c>
      <c r="CW200" s="63" t="str">
        <f t="shared" si="234"/>
        <v/>
      </c>
      <c r="CX200" s="109">
        <f t="shared" si="235"/>
        <v>0</v>
      </c>
      <c r="CY200" s="109" t="str">
        <f t="shared" si="236"/>
        <v/>
      </c>
      <c r="CZ200" s="109" t="str">
        <f t="shared" si="237"/>
        <v/>
      </c>
      <c r="DA200" s="109" t="str">
        <f t="shared" si="238"/>
        <v/>
      </c>
      <c r="DB200" s="109" t="str">
        <f t="shared" si="239"/>
        <v/>
      </c>
      <c r="DC200" s="111" t="str">
        <f t="shared" si="240"/>
        <v/>
      </c>
      <c r="DD200" s="121" t="str">
        <f>IF(OR($E200="",$G200=""),"",IF(AND($E$3=6),'Marks Entry 6th'!BA199,IF(AND($E$3=7),'Marks Entry 7th'!BA199,"")))</f>
        <v/>
      </c>
      <c r="DE200" s="121" t="str">
        <f>IF(OR($E200="",$G200=""),"",IF(AND($E$3=6),'Marks Entry 6th'!BB199,IF(AND($E$3=7),'Marks Entry 7th'!BB199,"")))</f>
        <v/>
      </c>
      <c r="DF200" s="121" t="str">
        <f>IF(OR($E200="",$G200=""),"",IF(AND($E$3=6),'Marks Entry 6th'!BC199,IF(AND($E$3=7),'Marks Entry 7th'!BC199,"")))</f>
        <v/>
      </c>
      <c r="DG200" s="121" t="str">
        <f>IF(OR($E200="",$G200=""),"",IF(AND($E$3=6),'Marks Entry 6th'!BD199,IF(AND($E$3=7),'Marks Entry 7th'!BD199,"")))</f>
        <v/>
      </c>
      <c r="DH200" s="63" t="str">
        <f t="shared" si="241"/>
        <v/>
      </c>
      <c r="DI200" s="121" t="str">
        <f>IF(OR($E200="",$G200=""),"",IF(AND($E$3=6),'Marks Entry 6th'!BE199,IF(AND($E$3=7),'Marks Entry 7th'!BE199,"")))</f>
        <v/>
      </c>
      <c r="DJ200" s="121" t="str">
        <f>IF(OR($E200="",$G200=""),"",IF(AND($E$3=6),'Marks Entry 6th'!BF199,IF(AND($E$3=7),'Marks Entry 7th'!BF199,"")))</f>
        <v/>
      </c>
      <c r="DK200" s="66" t="str">
        <f t="shared" si="242"/>
        <v/>
      </c>
      <c r="DL200" s="63">
        <f t="shared" si="243"/>
        <v>0</v>
      </c>
      <c r="DM200" s="68" t="str">
        <f>IF(OR($E200="",$G200=""),"",IF(AND($E$3=6),'Marks Entry 6th'!BG199,IF(AND($E$3=7),'Marks Entry 7th'!BG199,"")))</f>
        <v/>
      </c>
      <c r="DN200" s="68" t="str">
        <f>IF(OR($E200="",$G200=""),"",IF(AND($E$3=6),'Marks Entry 6th'!BH199,IF(AND($E$3=7),'Marks Entry 7th'!BH199,"")))</f>
        <v/>
      </c>
      <c r="DO200" s="66" t="str">
        <f t="shared" si="244"/>
        <v/>
      </c>
      <c r="DP200" s="63" t="str">
        <f t="shared" si="245"/>
        <v/>
      </c>
      <c r="DQ200" s="109">
        <f t="shared" si="246"/>
        <v>0</v>
      </c>
      <c r="DR200" s="109" t="str">
        <f t="shared" si="247"/>
        <v/>
      </c>
      <c r="DS200" s="109" t="str">
        <f t="shared" si="248"/>
        <v/>
      </c>
      <c r="DT200" s="109" t="str">
        <f t="shared" si="249"/>
        <v/>
      </c>
      <c r="DU200" s="109" t="str">
        <f t="shared" si="250"/>
        <v/>
      </c>
      <c r="DV200" s="111" t="str">
        <f t="shared" si="251"/>
        <v/>
      </c>
      <c r="DW200" s="53" t="str">
        <f>IF(OR($E200="",$G200=""),"",IF(AND($E$3=6),'Marks Entry 6th'!BI199,IF(AND($E$3=7),'Marks Entry 7th'!BI199,"")))</f>
        <v/>
      </c>
      <c r="DX200" s="53" t="str">
        <f>IF(OR($E200="",$G200=""),"",IF(AND($E$3=6),'Marks Entry 6th'!BJ199,IF(AND($E$3=7),'Marks Entry 7th'!BJ199,"")))</f>
        <v/>
      </c>
      <c r="DY200" s="53" t="str">
        <f>IF(OR($E200="",$G200=""),"",IF(AND($E$3=6),'Marks Entry 6th'!BK199,IF(AND($E$3=7),'Marks Entry 7th'!BK199,"")))</f>
        <v/>
      </c>
      <c r="DZ200" s="53" t="str">
        <f>IF(OR($E200="",$G200=""),"",IF(AND($E$3=6),'Marks Entry 6th'!BL199,IF(AND($E$3=7),'Marks Entry 7th'!BL199,"")))</f>
        <v/>
      </c>
      <c r="EA200" s="53" t="str">
        <f>IF(OR($E200="",$G200=""),"",IF(AND($E$3=6),'Marks Entry 6th'!BM199,IF(AND($E$3=7),'Marks Entry 7th'!BM199,"")))</f>
        <v/>
      </c>
      <c r="EB200" s="122" t="str">
        <f t="shared" si="252"/>
        <v/>
      </c>
      <c r="EC200" s="123">
        <f t="shared" si="253"/>
        <v>0</v>
      </c>
      <c r="ED200" s="123" t="str">
        <f t="shared" si="254"/>
        <v/>
      </c>
      <c r="EE200" s="123" t="str">
        <f t="shared" si="255"/>
        <v/>
      </c>
      <c r="EF200" s="110" t="str">
        <f t="shared" si="256"/>
        <v/>
      </c>
      <c r="EG200" s="53" t="str">
        <f>IF(OR($E200="",$G200=""),"",IF(AND($E$3=6),'Marks Entry 6th'!BN199,IF(AND($E$3=7),'Marks Entry 7th'!BN199,"")))</f>
        <v/>
      </c>
      <c r="EH200" s="53" t="str">
        <f>IF(OR($E200="",$G200=""),"",IF(AND($E$3=6),'Marks Entry 6th'!BO199,IF(AND($E$3=7),'Marks Entry 7th'!BO199,"")))</f>
        <v/>
      </c>
      <c r="EI200" s="53" t="str">
        <f>IF(OR($E200="",$G200=""),"",IF(AND($E$3=6),'Marks Entry 6th'!BP199,IF(AND($E$3=7),'Marks Entry 7th'!BP199,"")))</f>
        <v/>
      </c>
      <c r="EJ200" s="53" t="str">
        <f>IF(OR($E200="",$G200=""),"",IF(AND($E$3=6),'Marks Entry 6th'!BQ199,IF(AND($E$3=7),'Marks Entry 7th'!BQ199,"")))</f>
        <v/>
      </c>
      <c r="EK200" s="53" t="str">
        <f>IF(OR($E200="",$G200=""),"",IF(AND($E$3=6),'Marks Entry 6th'!BR199,IF(AND($E$3=7),'Marks Entry 7th'!BR199,"")))</f>
        <v/>
      </c>
      <c r="EL200" s="122" t="str">
        <f t="shared" si="257"/>
        <v/>
      </c>
      <c r="EM200" s="123">
        <f t="shared" si="258"/>
        <v>0</v>
      </c>
      <c r="EN200" s="123" t="str">
        <f t="shared" si="259"/>
        <v/>
      </c>
      <c r="EO200" s="123" t="str">
        <f t="shared" si="260"/>
        <v/>
      </c>
      <c r="EP200" s="110" t="str">
        <f t="shared" si="261"/>
        <v/>
      </c>
      <c r="EQ200" s="53" t="str">
        <f>IF(OR($E200="",$G200=""),"",IF(AND($E$3=6),'Marks Entry 6th'!BS199,IF(AND($E$3=7),'Marks Entry 7th'!BS199,"")))</f>
        <v/>
      </c>
      <c r="ER200" s="53" t="str">
        <f>IF(OR($E200="",$G200=""),"",IF(AND($E$3=6),'Marks Entry 6th'!BT199,IF(AND($E$3=7),'Marks Entry 7th'!BT199,"")))</f>
        <v/>
      </c>
      <c r="ES200" s="53" t="str">
        <f>IF(OR($E200="",$G200=""),"",IF(AND($E$3=6),'Marks Entry 6th'!BU199,IF(AND($E$3=7),'Marks Entry 7th'!BU199,"")))</f>
        <v/>
      </c>
      <c r="ET200" s="53" t="str">
        <f>IF(OR($E200="",$G200=""),"",IF(AND($E$3=6),'Marks Entry 6th'!BV199,IF(AND($E$3=7),'Marks Entry 7th'!BV199,"")))</f>
        <v/>
      </c>
      <c r="EU200" s="53" t="str">
        <f>IF(OR($E200="",$G200=""),"",IF(AND($E$3=6),'Marks Entry 6th'!BW199,IF(AND($E$3=7),'Marks Entry 7th'!BW199,"")))</f>
        <v/>
      </c>
      <c r="EV200" s="122" t="str">
        <f t="shared" si="262"/>
        <v/>
      </c>
      <c r="EW200" s="123">
        <f t="shared" si="263"/>
        <v>0</v>
      </c>
      <c r="EX200" s="123" t="str">
        <f t="shared" si="264"/>
        <v/>
      </c>
      <c r="EY200" s="123" t="str">
        <f t="shared" si="265"/>
        <v/>
      </c>
      <c r="EZ200" s="110" t="str">
        <f t="shared" si="266"/>
        <v/>
      </c>
      <c r="FA200" s="373" t="str">
        <f>IF(OR($E200="",$G200=""),"",IF(AND('Marks Entry 6th'!BX199="",'Marks Entry 7th'!BX199=""),"",IF(AND($E$3=6),'Marks Entry 6th'!BX199,IF(AND($E$3=7),'Marks Entry 7th'!BX199,""))))</f>
        <v/>
      </c>
      <c r="FB200" s="373" t="str">
        <f>IF(OR($E200="",$G200=""),"",IF(AND('Marks Entry 6th'!BY199="",'Marks Entry 7th'!BY199=""),"",IF(AND($E$3=6),'Marks Entry 6th'!BY199,IF(AND($E$3=7),'Marks Entry 7th'!BY199,""))))</f>
        <v/>
      </c>
      <c r="FC200" s="374" t="str">
        <f t="shared" si="267"/>
        <v/>
      </c>
      <c r="FD200" s="110" t="str">
        <f t="shared" si="268"/>
        <v/>
      </c>
      <c r="FE200" s="373" t="str">
        <f>IF(OR($E200="",$G200=""),"",IF(AND('Marks Entry 6th'!BZ199="",'Marks Entry 7th'!BZ199=""),"",IF(AND($E$3=6),'Marks Entry 6th'!BZ199,IF(AND($E$3=7),'Marks Entry 7th'!BZ199,""))))</f>
        <v/>
      </c>
      <c r="FF200" s="373" t="str">
        <f>IF(OR($E200="",$G200=""),"",IF(AND('Marks Entry 6th'!CA199="",'Marks Entry 7th'!CA199=""),"",IF(AND($E$3=6),'Marks Entry 6th'!CA199,IF(AND($E$3=7),'Marks Entry 7th'!CA199,""))))</f>
        <v/>
      </c>
      <c r="FG200" s="374" t="str">
        <f t="shared" si="269"/>
        <v/>
      </c>
      <c r="FH200" s="110" t="str">
        <f t="shared" si="270"/>
        <v/>
      </c>
      <c r="FI200" s="79" t="str">
        <f t="shared" si="271"/>
        <v/>
      </c>
      <c r="FJ200" s="335" t="str">
        <f t="shared" si="272"/>
        <v/>
      </c>
      <c r="FK200" s="85" t="str">
        <f t="shared" si="273"/>
        <v/>
      </c>
      <c r="FL200" s="226" t="str">
        <f t="shared" si="274"/>
        <v/>
      </c>
      <c r="FM200" s="86" t="str">
        <f t="shared" si="275"/>
        <v/>
      </c>
      <c r="FN200" s="334" t="str">
        <f>IFERROR(IF(B200="NSO","NSO",IF(OR(D200="",G200="",F200=""),"",IF(AND(FJ200&gt;=36,'Master sheet'!$D$11="Hindi"),"कक्षा क्रमोन्नत",IF(AND(FJ200&gt;=36,'Master sheet'!$D$11="English"),"Promoted",IF(AND(FJ200&lt;36,'Master sheet'!$D$11="Hindi"),"पुनः परीक्षा","Re-Exam"))))),"")</f>
        <v/>
      </c>
      <c r="FO200" s="54" t="str">
        <f>IF(OR($E200="",$G200=""),"",IF(AND($E$3=6,'Marks Entry 6th'!CB199=""),"",IF(AND($E$3=7,'Marks Entry 7th'!CB199=""),"",IF(AND($E$3=6),'Marks Entry 6th'!CB199,IF(AND($E$3=7),'Marks Entry 7th'!CB199,"")))))</f>
        <v/>
      </c>
      <c r="FP200" s="54" t="str">
        <f>IF(OR($E200="",$G200=""),"",IF(AND($E$3=6,'Marks Entry 6th'!CC199=""),"",IF(AND($E$3=7,'Marks Entry 7th'!CC199=""),"",IF(AND($E$3=6),'Marks Entry 6th'!CC199,IF(AND($E$3=7),'Marks Entry 7th'!CC199,"")))))</f>
        <v/>
      </c>
      <c r="FQ200" s="55"/>
      <c r="FY200" s="57">
        <f>IF(AND($E$3=6),'Marks Entry 6th'!I199,IF(AND($E$3=7),'Marks Entry 7th'!I199,""))</f>
        <v>0</v>
      </c>
      <c r="FZ200" s="57">
        <f t="shared" si="276"/>
        <v>0</v>
      </c>
    </row>
    <row r="201" spans="1:182" ht="18.95" customHeight="1">
      <c r="A201" s="69">
        <v>194</v>
      </c>
      <c r="B201" s="69" t="str">
        <f>IF(OR(FY201=0,FY201=""),"",IF(AND($E$3=6),'Marks Entry 6th'!I200,IF(AND($E$3=7),'Marks Entry 7th'!I200,"")))</f>
        <v/>
      </c>
      <c r="C201" s="70" t="str">
        <f>IF(OR(B201=0,B201=""),"",IF(AND($E$3=6,'Marks Entry 6th'!B200=""),"",IF(AND($E$3=7,'Marks Entry 7th'!B200=""),"",IF(AND($E$3=6,'Marks Entry 6th'!B200),'Marks Entry 6th'!B200,IF(AND($E$3=7),'Marks Entry 7th'!B200,"")))))</f>
        <v/>
      </c>
      <c r="D201" s="70" t="str">
        <f>IF(OR(B201=0,B201=""),"",IF(AND($E$3=6,'Marks Entry 6th'!C200=""),"",IF(AND($E$3=7,'Marks Entry 7th'!C200=""),"",IF(AND($E$3=6),'Marks Entry 6th'!C200,IF(AND($E$3=7),'Marks Entry 7th'!C200,"")))))</f>
        <v/>
      </c>
      <c r="E201" s="307" t="str">
        <f>IF(OR(B201=0,B201=""),"",IF(AND($E$3=6,'Marks Entry 6th'!E200=""),"",IF(AND($E$3=7,'Marks Entry 7th'!E200=""),"",IF(AND($E$3=6),'Marks Entry 6th'!E200,IF(AND($E$3=7),'Marks Entry 7th'!E200,"")))))</f>
        <v/>
      </c>
      <c r="F201" s="70" t="str">
        <f>IF(OR(B201=0,B201=""),"",IF(AND($E$3=6,'Marks Entry 6th'!D200=""),"",IF(AND($E$3=7,'Marks Entry 7th'!D200=""),"",IF(AND($E$3=6),'Marks Entry 6th'!D200,IF(AND($E$3=7),'Marks Entry 7th'!D200,"")))))</f>
        <v/>
      </c>
      <c r="G201" s="306" t="str">
        <f>IF(OR(B201=0,B201=""),"",IF(AND($E$3=6,'Marks Entry 6th'!F200=""),"",IF(AND($E$3=7,'Marks Entry 7th'!F200=""),"",IF(AND($E$3=6),UPPER('Marks Entry 6th'!F200),IF(AND($E$3=7),UPPER('Marks Entry 7th'!F200),"")))))</f>
        <v/>
      </c>
      <c r="H201" s="306" t="str">
        <f>IF(OR(B201=0,B201=""),"",IF(AND($E$3=6,'Marks Entry 6th'!G200=""),"",IF(AND($E$3=7,'Marks Entry 7th'!G200=""),"",IF(AND($E$3=6),UPPER('Marks Entry 6th'!G200),IF(AND($E$3=7),UPPER('Marks Entry 7th'!G200),"")))))</f>
        <v/>
      </c>
      <c r="I201" s="306" t="str">
        <f>IF(OR(B201=0,B201=""),"",IF(AND($E$3=6,'Marks Entry 6th'!H200=""),"",IF(AND($E$3=7,'Marks Entry 7th'!H200=""),"",IF(AND($E$3=6),UPPER('Marks Entry 6th'!H200),IF(AND($E$3=7),UPPER('Marks Entry 7th'!H200),"")))))</f>
        <v/>
      </c>
      <c r="J201" s="65" t="str">
        <f>IF(OR(B201=0,B201=""),"",IF(AND($E$3=6,'Marks Entry 6th'!J200=""),"",IF(AND($E$3=7,'Marks Entry 7th'!J200=""),"",IF(AND($E$3=6),'Marks Entry 6th'!J200,IF(AND($E$3=7),'Marks Entry 7th'!J200,"")))))</f>
        <v/>
      </c>
      <c r="K201" s="65" t="str">
        <f>IF(OR(B201=0,B201=""),"",IF(AND($E$3=6,'Marks Entry 6th'!K200=""),"",IF(AND($E$3=7,'Marks Entry 7th'!K200=""),"",IF(AND($E$3=6),'Marks Entry 6th'!K200,IF(AND($E$3=7),'Marks Entry 7th'!K200,"")))))</f>
        <v/>
      </c>
      <c r="L201" s="121" t="str">
        <f>IF(OR($E201="",$G201=""),"",IF(AND($E$3=6),'Marks Entry 6th'!L200,IF(AND($E$3=7),'Marks Entry 7th'!L200,"")))</f>
        <v/>
      </c>
      <c r="M201" s="121" t="str">
        <f>IF(OR($E201="",$G201=""),"",IF(AND($E$3=6),'Marks Entry 6th'!M200,IF(AND($E$3=7),'Marks Entry 7th'!M200,"")))</f>
        <v/>
      </c>
      <c r="N201" s="121" t="str">
        <f>IF(OR($E201="",$G201=""),"",IF(AND($E$3=6),'Marks Entry 6th'!N200,IF(AND($E$3=7),'Marks Entry 7th'!N200,"")))</f>
        <v/>
      </c>
      <c r="O201" s="121" t="str">
        <f>IF(OR($E201="",$G201=""),"",IF(AND($E$3=6),'Marks Entry 6th'!O200,IF(AND($E$3=7),'Marks Entry 7th'!O200,"")))</f>
        <v/>
      </c>
      <c r="P201" s="63" t="str">
        <f t="shared" ref="P201:P207" si="277">IF(AND(L201="",M201="",N201="",O201=""),"",IF(AND(L201="NA",M201="NA",N201="NA",O201="NA"),"NA",IF(AND(L201="AB",M201="AB",N201="AB",O201="AB"),"AB",IF(AND(L201="ML",M201="ML",N201="ML",O201="ML"),"ML",SUM(L201:O201)))))</f>
        <v/>
      </c>
      <c r="Q201" s="121" t="str">
        <f>IF(OR($E201="",$G201=""),"",IF(AND($E$3=6),'Marks Entry 6th'!P200,IF(AND($E$3=7),'Marks Entry 7th'!P200,"")))</f>
        <v/>
      </c>
      <c r="R201" s="121" t="str">
        <f>IF(OR($E201="",$G201=""),"",IF(AND($E$3=6),'Marks Entry 6th'!Q200,IF(AND($E$3=7),'Marks Entry 7th'!Q200,"")))</f>
        <v/>
      </c>
      <c r="S201" s="66" t="str">
        <f t="shared" ref="S201:S207" si="278">IF(AND(Q201="",R201=""),"",IF(AND(Q201="NA",R201="NA"),"NA",IF(AND(Q201="AB",R201="AB"),"AB",IF(AND(Q201="ML",R201="ML"),"ML",SUM(Q201:R201)))))</f>
        <v/>
      </c>
      <c r="T201" s="63">
        <f t="shared" ref="T201:T207" si="279">IF(AND(P201="NA",S201="NA"),"NA",IF(AND(P201="AB",S201="AB"),"AB",IF(AND(P201="ML",S201="ML"),"ML",SUM(P201,S201))))</f>
        <v>0</v>
      </c>
      <c r="U201" s="68" t="str">
        <f>IF(OR($E201="",$G201=""),"",IF(AND($E$3=6),'Marks Entry 6th'!R200,IF(AND($E$3=7),'Marks Entry 7th'!R200,"")))</f>
        <v/>
      </c>
      <c r="V201" s="68" t="str">
        <f>IF(OR($E201="",$G201=""),"",IF(AND($E$3=6),'Marks Entry 6th'!S200,IF(AND($E$3=7),'Marks Entry 7th'!S200,"")))</f>
        <v/>
      </c>
      <c r="W201" s="67" t="str">
        <f t="shared" ref="W201:W207" si="280">IF(AND(U201="",V201=""),"",IF(AND(U201="AB",V201="AB"),"AB",IF(AND(U201="ML",V201="ML"),"ML",SUM(U201:V201))))</f>
        <v/>
      </c>
      <c r="X201" s="63" t="str">
        <f t="shared" ref="X201:X207" si="281">IF(W201="","",IF(AND(T201="AB",W201="AB"),"AB",SUM(T201,W201)))</f>
        <v/>
      </c>
      <c r="Y201" s="109">
        <f t="shared" ref="Y201:Y207" si="282">COUNTIF(L201:O201,"NA")*5+(COUNTIF(L201:O201,"ML")*5)+(COUNTIF(Q201,"ML")*$Q$7)+(COUNTIF(U201,"ML")*$U$7)</f>
        <v>0</v>
      </c>
      <c r="Z201" s="109" t="str">
        <f t="shared" ref="Z201:Z207" si="283">IF(OR(B201="NSO",B201=0,B201=""),"",IF(AND(L201="",N201="",Q201="",U201=""),"",IF(AND(N201="",Q201="",M201="",O201=""),20-Y201,IF(AND(Q201="",U201=""),50-Y201,IF(AND(U201=""),100-Y201,200-Y201)))))</f>
        <v/>
      </c>
      <c r="AA201" s="109" t="str">
        <f t="shared" ref="AA201:AA207" si="284">IF(AND(OR(L201="ab",L201="ml"),OR(N201="ab",N201="ml"),OR(Q201="ab",Q201="ml")),"AB",IF(AND(OR(L201="ab",L201="ml"),OR(Q201="ab",Q201="ml"),OR(U201="ab",U201="ml")),"AB",IF(AND(OR(N201="ab",N201="ml"),OR(Q201="ab",Q201="ml"),OR(U201="ab",U201="ml")),"AB","")))</f>
        <v/>
      </c>
      <c r="AB201" s="109" t="str">
        <f t="shared" ref="AB201:AB207" si="285">IF(OR(B201="NSO",B201="",U201=""),"",IF(OR(AA201="AB",U201="ab"),"AB",IF(U201="ML","RE",IF(AND(X201&gt;=36%*Z201,U201&gt;=14),"P",IF(AND(X201&gt;=34%*Z201,U201&gt;=14),"G2",IF(AND(X201&gt;=31%*Z201,U201&gt;=14),"G1",IF(X201&gt;=25%*Z201,"S","F")))))))</f>
        <v/>
      </c>
      <c r="AC201" s="109" t="str">
        <f t="shared" ref="AC201:AC207" si="286">IF(OR(AB201="",AB201=0,AB201="S",AB201="RE",AB201="F",AB201="AB"),AB201,IF(X201&gt;=75%*Z201,"D",IF(X201&gt;=60%*Z201,"I",IF(X201&gt;=48%*Z201,"II",IF(X201&gt;=36%*Z201,"III",AB201)))))</f>
        <v/>
      </c>
      <c r="AD201" s="111" t="str">
        <f t="shared" ref="AD201:AD207" si="287">IF(X201="","",IF(OR(AB201="",AB201=0,AB201="S",AB201="RE",AB201="F",AB201="AB"),"",IF(X201&gt;=81%*Z201,"A",IF(X201&gt;=61%*Z201,"B",IF(X201&gt;=41%*Z201,"C",IF(X201&gt;=21%*Z201,"D","E"))))))</f>
        <v/>
      </c>
      <c r="AE201" s="121" t="str">
        <f>IF(OR($E201="",$G201=""),"",IF(AND($E$3=6),'Marks Entry 6th'!T200,IF(AND($E$3=7),'Marks Entry 7th'!T200,"")))</f>
        <v/>
      </c>
      <c r="AF201" s="121" t="str">
        <f>IF(OR($E201="",$G201=""),"",IF(AND($E$3=6),'Marks Entry 6th'!U200,IF(AND($E$3=7),'Marks Entry 7th'!U200,"")))</f>
        <v/>
      </c>
      <c r="AG201" s="121" t="str">
        <f>IF(OR($E201="",$G201=""),"",IF(AND($E$3=6),'Marks Entry 6th'!V200,IF(AND($E$3=7),'Marks Entry 7th'!V200,"")))</f>
        <v/>
      </c>
      <c r="AH201" s="121" t="str">
        <f>IF(OR($E201="",$G201=""),"",IF(AND($E$3=6),'Marks Entry 6th'!W200,IF(AND($E$3=7),'Marks Entry 7th'!W200,"")))</f>
        <v/>
      </c>
      <c r="AI201" s="63" t="str">
        <f t="shared" ref="AI201:AI207" si="288">IF(AND(AE201="",AF201="",AG201="",AH201=""),"",IF(AND(AE201="NA",AF201="NA",AG201="NA",AH201="NA"),"NA",IF(AND(AE201="AB",AF201="AB",AG201="AB",AH201="AB"),"AB",IF(AND(AE201="ML",AF201="ML",AG201="ML",AH201="ML"),"ML",SUM(AE201:AH201)))))</f>
        <v/>
      </c>
      <c r="AJ201" s="121" t="str">
        <f>IF(OR($E201="",$G201=""),"",IF(AND($E$3=6),'Marks Entry 6th'!X200,IF(AND($E$3=7),'Marks Entry 7th'!X200,"")))</f>
        <v/>
      </c>
      <c r="AK201" s="121" t="str">
        <f>IF(OR($E201="",$G201=""),"",IF(AND($E$3=6),'Marks Entry 6th'!Y200,IF(AND($E$3=7),'Marks Entry 7th'!Y200,"")))</f>
        <v/>
      </c>
      <c r="AL201" s="66" t="str">
        <f t="shared" ref="AL201:AL207" si="289">IF(AND(AJ201="",AK201=""),"",IF(AND(AJ201="NA",AK201="NA"),"NA",IF(AND(AJ201="AB",AK201="AB"),"AB",IF(AND(AJ201="ML",AK201="ML"),"ML",SUM(AJ201:AK201)))))</f>
        <v/>
      </c>
      <c r="AM201" s="63">
        <f t="shared" ref="AM201:AM207" si="290">IF(AND(AI201="NA",AL201="NA"),"NA",IF(AND(AI201="AB",AL201="AB"),"AB",IF(AND(AI201="ML",AL201="ML"),"ML",SUM(AI201,AL201))))</f>
        <v>0</v>
      </c>
      <c r="AN201" s="68" t="str">
        <f>IF(OR($E201="",$G201=""),"",IF(AND($E$3=6),'Marks Entry 6th'!Z200,IF(AND($E$3=7),'Marks Entry 7th'!Z200,"")))</f>
        <v/>
      </c>
      <c r="AO201" s="68" t="str">
        <f>IF(OR($E201="",$G201=""),"",IF(AND($E$3=6),'Marks Entry 6th'!AA200,IF(AND($E$3=7),'Marks Entry 7th'!AA200,"")))</f>
        <v/>
      </c>
      <c r="AP201" s="66" t="str">
        <f t="shared" ref="AP201:AP207" si="291">IF(AND(AN201="",AO201=""),"",IF(AND(AN201="NA",AO201="NA"),"NA",IF(AND(AN201="AB",AO201="AB"),"AB",IF(AND(AN201="ML",AO201="ML"),"ML",SUM(AN201:AO201)))))</f>
        <v/>
      </c>
      <c r="AQ201" s="63" t="str">
        <f t="shared" ref="AQ201:AQ207" si="292">IF(AP201="","",IF(AND(AM201="AB",AP201="AB"),"AB",SUM(AM201,AP201)))</f>
        <v/>
      </c>
      <c r="AR201" s="109">
        <f t="shared" ref="AR201:AR207" si="293">COUNTIF(AE201:AH201,"NA")*5+(COUNTIF(AE201:AH201,"ML")*5)+(COUNTIF(AJ201,"ML")*$AJ$7)+(COUNTIF(AN201,"ML")*$AN$7)</f>
        <v>0</v>
      </c>
      <c r="AS201" s="109" t="str">
        <f t="shared" ref="AS201:AS207" si="294">IF(OR(B201="NSO",B201=0,B201=""),"",IF(AND(AE201="",AG201="",AJ201="",AN201=""),"",IF(AND(AG201="",AJ201="",AF201="",AH201=""),20-AR201,IF(AND(AJ201="",AN201=""),50-AR201,IF(AND(AN201=""),100-AR201,200-AR201)))))</f>
        <v/>
      </c>
      <c r="AT201" s="109" t="str">
        <f t="shared" ref="AT201:AT207" si="295">IF(AND(OR(AE201="ab",AE201="ml"),OR(AG201="ab",AG201="ml"),OR(AJ201="ab",AJ201="ml")),"AB",IF(AND(OR(AE201="ab",AE201="ml"),OR(AJ201="ab",AJ201="ml"),OR(AN201="ab",AN201="ml")),"AB",IF(AND(OR(AG201="ab",AG201="ml"),OR(AJ201="ab",AJ201="ml"),OR(AN201="ab",AN201="ml")),"AB","")))</f>
        <v/>
      </c>
      <c r="AU201" s="109" t="str">
        <f t="shared" ref="AU201:AU207" si="296">IF(OR(B201="NSO",B201="",AN201=""),"",IF(OR(AT201="AB",AN201="ab"),"AB",IF(AN201="ML","RE",IF(AND(AQ201&gt;=36%*AS201,AN201&gt;=14),"P",IF(AND(AQ201&gt;=34%*AS201,AN201&gt;=14),"G2",IF(AND(AQ201&gt;=31%*AS201,AN201&gt;=14),"G1",IF(AQ201&gt;=25%*AS201,"S","F")))))))</f>
        <v/>
      </c>
      <c r="AV201" s="109" t="str">
        <f t="shared" ref="AV201:AV207" si="297">IF(OR(AU201="",AU201=0,AU201="S",AU201="RE",AU201="F",AU201="AB"),AU201,IF(AQ201&gt;=75%*AS201,"D",IF(AQ201&gt;=60%*AS201,"I",IF(AQ201&gt;=48%*AS201,"II",IF(AQ201&gt;=36%*AS201,"III",AU201)))))</f>
        <v/>
      </c>
      <c r="AW201" s="111" t="str">
        <f t="shared" ref="AW201:AW207" si="298">IF(AQ201="","",IF(OR(AU201="",AU201=0,AU201="S",AU201="RE",AU201="F",AU201="AB"),"",IF(AQ201&gt;=81%*AS201,"A",IF(AQ201&gt;=61%*AS201,"B",IF(AQ201&gt;=41%*AS201,"C",IF(AQ201&gt;=21%*AS201,"D","E"))))))</f>
        <v/>
      </c>
      <c r="AX201" s="314" t="str">
        <f>IF(OR($E201="",$G201=""),"",IF(AND($E$3=6),'Marks Entry 6th'!AB200,IF(AND($E$3=7),'Marks Entry 7th'!AB200,"")))</f>
        <v/>
      </c>
      <c r="AY201" s="121" t="str">
        <f>IF(OR($E201="",$G201=""),"",IF(AND($E$3=6),'Marks Entry 6th'!AC200,IF(AND($E$3=7),'Marks Entry 7th'!AC200,"")))</f>
        <v/>
      </c>
      <c r="AZ201" s="121" t="str">
        <f>IF(OR($E201="",$G201=""),"",IF(AND($E$3=6),'Marks Entry 6th'!AD200,IF(AND($E$3=7),'Marks Entry 7th'!AD200,"")))</f>
        <v/>
      </c>
      <c r="BA201" s="121" t="str">
        <f>IF(OR($E201="",$G201=""),"",IF(AND($E$3=6),'Marks Entry 6th'!AE200,IF(AND($E$3=7),'Marks Entry 7th'!AE200,"")))</f>
        <v/>
      </c>
      <c r="BB201" s="121" t="str">
        <f>IF(OR($E201="",$G201=""),"",IF(AND($E$3=6),'Marks Entry 6th'!AF200,IF(AND($E$3=7),'Marks Entry 7th'!AF200,"")))</f>
        <v/>
      </c>
      <c r="BC201" s="63" t="str">
        <f t="shared" ref="BC201:BC207" si="299">IF(AND(AY201="",AZ201="",BA201="",BB201=""),"",IF(AND(AY201="NA",AZ201="NA",BA201="NA",BB201="NA"),"NA",IF(AND(AY201="AB",AZ201="AB",BA201="AB",BB201="AB"),"AB",IF(AND(AY201="ML",AZ201="ML",BA201="ML",BB201="ML"),"ML",SUM(AY201:BB201)))))</f>
        <v/>
      </c>
      <c r="BD201" s="121" t="str">
        <f>IF(OR($E201="",$G201=""),"",IF(AND($E$3=6),'Marks Entry 6th'!AG200,IF(AND($E$3=7),'Marks Entry 7th'!AG200,"")))</f>
        <v/>
      </c>
      <c r="BE201" s="121" t="str">
        <f>IF(OR($E201="",$G201=""),"",IF(AND($E$3=6),'Marks Entry 6th'!AH200,IF(AND($E$3=7),'Marks Entry 7th'!AH200,"")))</f>
        <v/>
      </c>
      <c r="BF201" s="66" t="str">
        <f t="shared" ref="BF201:BF207" si="300">IF(AND(BD201="",BE201=""),"",IF(AND(BD201="NA",BE201="NA"),"NA",IF(AND(BD201="AB",BE201="AB"),"AB",IF(AND(BD201="ML",BE201="ML"),"ML",SUM(BD201:BE201)))))</f>
        <v/>
      </c>
      <c r="BG201" s="63">
        <f t="shared" ref="BG201:BG207" si="301">IF(AND(BC201="NA",BF201="NA"),"NA",IF(AND(BC201="AB",BF201="AB"),"AB",SUM(BC201,BF201)))</f>
        <v>0</v>
      </c>
      <c r="BH201" s="68" t="str">
        <f>IF(OR($E201="",$G201=""),"",IF(AND($E$3=6),'Marks Entry 6th'!AI200,IF(AND($E$3=7),'Marks Entry 7th'!AI200,"")))</f>
        <v/>
      </c>
      <c r="BI201" s="68" t="str">
        <f>IF(OR($E201="",$G201=""),"",IF(AND($E$3=6),'Marks Entry 6th'!AJ200,IF(AND($E$3=7),'Marks Entry 7th'!AJ200,"")))</f>
        <v/>
      </c>
      <c r="BJ201" s="66" t="str">
        <f t="shared" ref="BJ201:BJ207" si="302">IF(AND(BH201="",BI201=""),"",IF(AND(BH201="NA",BI201="NA"),"NA",IF(AND(BH201="AB",BI201="AB"),"AB",IF(AND(BH201="ML",BI201="ML"),"ML",SUM(BH201:BI201)))))</f>
        <v/>
      </c>
      <c r="BK201" s="63" t="str">
        <f t="shared" ref="BK201:BK207" si="303">IF(BJ201="","",IF(AND(BG201="AB",BJ201="AB"),"AB",SUM(BG201,BJ201)))</f>
        <v/>
      </c>
      <c r="BL201" s="109">
        <f t="shared" ref="BL201:BL207" si="304">COUNTIF(AY201:BB201,"NA")*5+(COUNTIF(AY201:BB201,"ML")*5)+(COUNTIF(BD201,"ML")*$BD$7)+(COUNTIF(BH201,"ML")*$BH$7)</f>
        <v>0</v>
      </c>
      <c r="BM201" s="109" t="str">
        <f t="shared" ref="BM201:BM207" si="305">IF(OR($B201="NSO",$B201=0,$B201=""),"",IF(AND(AY201="",BA201="",BD201="",BH201=""),"",IF(AND(BA201="",BD201="",AZ201="",BB201=""),20-BL201,IF(AND(BD201="",BH201=""),50-BL201,IF(AND(BH201=""),100-BL201,200-BL201)))))</f>
        <v/>
      </c>
      <c r="BN201" s="109" t="str">
        <f t="shared" ref="BN201:BN207" si="306">IF(AND(OR(AY201="ab",AY201="ml"),OR(BA201="ab",BA201="ml"),OR(BD201="ab",BD201="ml")),"AB",IF(AND(OR(AY201="ab",AY201="ml"),OR(BD201="ab",BD201="ml"),OR(BH201="ab",BH201="ml")),"AB",IF(AND(OR(BA201="ab",BA201="ml"),OR(BD201="ab",BD201="ml"),OR(BH201="ab",BH201="ml")),"AB","")))</f>
        <v/>
      </c>
      <c r="BO201" s="109" t="str">
        <f t="shared" ref="BO201:BO207" si="307">IF(OR($B201="NSO",$B201="",BH201=""),"",IF(OR(BN201="AB",BH201="ab"),"AB",IF(BH201="ML","RE",IF(AND(BK201&gt;=36%*BM201,BH201&gt;=14),"P",IF(AND(BK201&gt;=34%*BM201,BH201&gt;=14),"G2",IF(AND(BK201&gt;=31%*BM201,BH201&gt;=14),"G1",IF(BK201&gt;=25%*BM201,"S","F")))))))</f>
        <v/>
      </c>
      <c r="BP201" s="109" t="str">
        <f t="shared" ref="BP201:BP207" si="308">IF(OR(BO201="",BO201=0,BO201="S",BO201="RE",BO201="F",BO201="AB"),BO201,IF(BK201&gt;=75%*BM201,"D",IF(BK201&gt;=60%*BM201,"I",IF(BK201&gt;=48%*BM201,"II",IF(BK201&gt;=36%*BM201,"III",BO201)))))</f>
        <v/>
      </c>
      <c r="BQ201" s="111" t="str">
        <f t="shared" ref="BQ201:BQ207" si="309">IF(BK201="","",IF(OR(BO201="",BO201=0,BO201="S",BO201="RE",BO201="F",BO201="AB"),"",IF(BK201&gt;=81%*BM201,"A",IF(BK201&gt;=61%*BM201,"B",IF(BK201&gt;=41%*BM201,"C",IF(BK201&gt;=21%*BM201,"D","E"))))))</f>
        <v/>
      </c>
      <c r="BR201" s="121" t="str">
        <f>IF(OR($E201="",$G201=""),"",IF(AND($E$3=6),'Marks Entry 6th'!AK200,IF(AND($E$3=7),'Marks Entry 7th'!AK200,"")))</f>
        <v/>
      </c>
      <c r="BS201" s="121" t="str">
        <f>IF(OR($E201="",$G201=""),"",IF(AND($E$3=6),'Marks Entry 6th'!AL200,IF(AND($E$3=7),'Marks Entry 7th'!AL200,"")))</f>
        <v/>
      </c>
      <c r="BT201" s="121" t="str">
        <f>IF(OR($E201="",$G201=""),"",IF(AND($E$3=6),'Marks Entry 6th'!AM200,IF(AND($E$3=7),'Marks Entry 7th'!AM200,"")))</f>
        <v/>
      </c>
      <c r="BU201" s="121" t="str">
        <f>IF(OR($E201="",$G201=""),"",IF(AND($E$3=6),'Marks Entry 6th'!AN200,IF(AND($E$3=7),'Marks Entry 7th'!AN200,"")))</f>
        <v/>
      </c>
      <c r="BV201" s="63" t="str">
        <f t="shared" ref="BV201:BV207" si="310">IF(AND(BR201="",BS201="",BT201="",BU201=""),"",IF(AND(BR201="NA",BS201="NA",BT201="NA",BU201="NA"),"NA",IF(AND(BR201="AB",BS201="AB",BT201="AB",BU201="AB"),"AB",IF(AND(BR201="ML",BS201="ML",BT201="ML",BU201="ML"),"ML",SUM(BR201:BU201)))))</f>
        <v/>
      </c>
      <c r="BW201" s="121" t="str">
        <f>IF(OR($E201="",$G201=""),"",IF(AND($E$3=6),'Marks Entry 6th'!AO200,IF(AND($E$3=7),'Marks Entry 7th'!AO200,"")))</f>
        <v/>
      </c>
      <c r="BX201" s="121" t="str">
        <f>IF(OR($E201="",$G201=""),"",IF(AND($E$3=6),'Marks Entry 6th'!AP200,IF(AND($E$3=7),'Marks Entry 7th'!AP200,"")))</f>
        <v/>
      </c>
      <c r="BY201" s="66" t="str">
        <f t="shared" ref="BY201:BY207" si="311">IF(AND(BW201="",BX201=""),"",IF(AND(BW201="NA",BX201="NA"),"NA",IF(AND(BW201="AB",BX201="AB"),"AB",IF(AND(BW201="ML",BX201="ML"),"ML",SUM(BW201:BX201)))))</f>
        <v/>
      </c>
      <c r="BZ201" s="63">
        <f t="shared" ref="BZ201:BZ207" si="312">IF(AND(BV201="NA",BY201="NA"),"NA",IF(AND(BV201="AB",BY201="AB"),"AB",SUM(BV201,BY201)))</f>
        <v>0</v>
      </c>
      <c r="CA201" s="68" t="str">
        <f>IF(OR($E201="",$G201=""),"",IF(AND($E$3=6),'Marks Entry 6th'!AQ200,IF(AND($E$3=7),'Marks Entry 7th'!AQ200,"")))</f>
        <v/>
      </c>
      <c r="CB201" s="68" t="str">
        <f>IF(OR($E201="",$G201=""),"",IF(AND($E$3=6),'Marks Entry 6th'!AR200,IF(AND($E$3=7),'Marks Entry 7th'!AR200,"")))</f>
        <v/>
      </c>
      <c r="CC201" s="66" t="str">
        <f t="shared" ref="CC201:CC207" si="313">IF(AND(CA201="",CB201=""),"",IF(AND(CA201="NA",CB201="NA"),"NA",IF(AND(CA201="AB",CB201="AB"),"AB",IF(AND(CA201="ML",CB201="ML"),"ML",SUM(CA201:CB201)))))</f>
        <v/>
      </c>
      <c r="CD201" s="63" t="str">
        <f t="shared" ref="CD201:CD207" si="314">IF(CC201="","",IF(AND(BZ201="AB",CC201="AB"),"AB",SUM(BZ201,CC201)))</f>
        <v/>
      </c>
      <c r="CE201" s="109">
        <f t="shared" ref="CE201:CE207" si="315">COUNTIF(BR201:BU201,"NA")*5+(COUNTIF(BR201:BU201,"ML")*5)+(COUNTIF(BW201,"ML")*$BW$7)+(COUNTIF(CA201,"ML")*$CA$7)</f>
        <v>0</v>
      </c>
      <c r="CF201" s="109" t="str">
        <f t="shared" ref="CF201:CF207" si="316">IF(OR($B201="NSO",$B201=0,$B201=""),"",IF(AND(BR201="",BT201="",BW201="",CA201=""),"",IF(AND(BT201="",BW201="",BS201="",BU201=""),20-CE201,IF(AND(BW201="",CA201=""),50-CE201,IF(AND(CA201=""),100-CE201,200-CE201)))))</f>
        <v/>
      </c>
      <c r="CG201" s="109" t="str">
        <f t="shared" ref="CG201:CG207" si="317">IF(AND(OR(BR201="ab",BR201="ml"),OR(BT201="ab",BT201="ml"),OR(BW201="ab",BW201="ml")),"AB",IF(AND(OR(BR201="ab",BR201="ml"),OR(BW201="ab",BW201="ml"),OR(CA201="ab",CA201="ml")),"AB",IF(AND(OR(BT201="ab",BT201="ml"),OR(BW201="ab",BW201="ml"),OR(CA201="ab",CA201="ml")),"AB","")))</f>
        <v/>
      </c>
      <c r="CH201" s="109" t="str">
        <f t="shared" ref="CH201:CH207" si="318">IF(OR($B201="NSO",$B201="",CA201=""),"",IF(OR(CG201="AB",CA201="ab"),"AB",IF(CA201="ML","RE",IF(AND(CD201&gt;=36%*CF201,CA201&gt;=14),"P",IF(AND(CD201&gt;=34%*CF201,CA201&gt;=14),"G2",IF(AND(CD201&gt;=31%*CF201,CA201&gt;=14),"G1",IF(CD201&gt;=25%*CF201,"S","F")))))))</f>
        <v/>
      </c>
      <c r="CI201" s="109" t="str">
        <f t="shared" ref="CI201:CI207" si="319">IF(OR(CH201="",CH201=0,CH201="S",CH201="RE",CH201="F",CH201="AB"),CH201,IF(CD201&gt;=75%*CF201,"D",IF(CD201&gt;=60%*CF201,"I",IF(CD201&gt;=48%*CF201,"II",IF(CD201&gt;=36%*CF201,"III",CH201)))))</f>
        <v/>
      </c>
      <c r="CJ201" s="111" t="str">
        <f t="shared" ref="CJ201:CJ207" si="320">IF(CD201="","",IF(OR(CH201="",CH201=0,CH201="S",CH201="RE",CH201="F",CH201="AB"),"",IF(CD201&gt;=81%*CF201,"A",IF(CD201&gt;=61%*CF201,"B",IF(CD201&gt;=41%*CF201,"C",IF(CD201&gt;=21%*CF201,"D","E"))))))</f>
        <v/>
      </c>
      <c r="CK201" s="121" t="str">
        <f>IF(OR($E201="",$G201=""),"",IF(AND($E$3=6),'Marks Entry 6th'!AS200,IF(AND($E$3=7),'Marks Entry 7th'!AS200,"")))</f>
        <v/>
      </c>
      <c r="CL201" s="121" t="str">
        <f>IF(OR($E201="",$G201=""),"",IF(AND($E$3=6),'Marks Entry 6th'!AT200,IF(AND($E$3=7),'Marks Entry 7th'!AT200,"")))</f>
        <v/>
      </c>
      <c r="CM201" s="121" t="str">
        <f>IF(OR($E201="",$G201=""),"",IF(AND($E$3=6),'Marks Entry 6th'!AU200,IF(AND($E$3=7),'Marks Entry 7th'!AU200,"")))</f>
        <v/>
      </c>
      <c r="CN201" s="121" t="str">
        <f>IF(OR($E201="",$G201=""),"",IF(AND($E$3=6),'Marks Entry 6th'!AV200,IF(AND($E$3=7),'Marks Entry 7th'!AV200,"")))</f>
        <v/>
      </c>
      <c r="CO201" s="63" t="str">
        <f t="shared" ref="CO201:CO207" si="321">IF(AND(CK201="",CL201="",CM201="",CN201=""),"",IF(AND(CK201="NA",CL201="NA",CM201="NA",CN201="NA"),"NA",IF(AND(CK201="AB",CL201="AB",CM201="AB",CN201="AB"),"AB",IF(AND(CK201="ML",CL201="ML",CM201="ML",CN201="ML"),"ML",SUM(CK201:CN201)))))</f>
        <v/>
      </c>
      <c r="CP201" s="121" t="str">
        <f>IF(OR($E201="",$G201=""),"",IF(AND($E$3=6),'Marks Entry 6th'!AW200,IF(AND($E$3=7),'Marks Entry 7th'!AW200,"")))</f>
        <v/>
      </c>
      <c r="CQ201" s="121" t="str">
        <f>IF(OR($E201="",$G201=""),"",IF(AND($E$3=6),'Marks Entry 6th'!AX200,IF(AND($E$3=7),'Marks Entry 7th'!AX200,"")))</f>
        <v/>
      </c>
      <c r="CR201" s="66" t="str">
        <f t="shared" ref="CR201:CR207" si="322">IF(AND(CP201="",CQ201=""),"",IF(AND(CP201="NA",CQ201="NA"),"NA",IF(AND(CP201="AB",CQ201="AB"),"AB",IF(AND(CP201="ML",CQ201="ML"),"ML",SUM(CP201:CQ201)))))</f>
        <v/>
      </c>
      <c r="CS201" s="63">
        <f t="shared" ref="CS201:CS207" si="323">IF(AND(CO201="NA",CR201="NA"),"NA",IF(AND(CO201="AB",CR201="AB"),"AB",SUM(CO201,CR201)))</f>
        <v>0</v>
      </c>
      <c r="CT201" s="68" t="str">
        <f>IF(OR($E201="",$G201=""),"",IF(AND($E$3=6),'Marks Entry 6th'!AY200,IF(AND($E$3=7),'Marks Entry 7th'!AY200,"")))</f>
        <v/>
      </c>
      <c r="CU201" s="68" t="str">
        <f>IF(OR($E201="",$G201=""),"",IF(AND($E$3=6),'Marks Entry 6th'!AZ200,IF(AND($E$3=7),'Marks Entry 7th'!AZ200,"")))</f>
        <v/>
      </c>
      <c r="CV201" s="66" t="str">
        <f t="shared" ref="CV201:CV207" si="324">IF(AND(CT201="",CU201=""),"",IF(AND(CT201="NA",CU201="NA"),"NA",IF(AND(CT201="AB",CU201="AB"),"AB",IF(AND(CT201="ML",CU201="ML"),"ML",SUM(CT201:CU201)))))</f>
        <v/>
      </c>
      <c r="CW201" s="63" t="str">
        <f t="shared" ref="CW201:CW207" si="325">IF(CV201="","",IF(AND(CS201="AB",CV201="AB"),"AB",SUM(CS201,CV201)))</f>
        <v/>
      </c>
      <c r="CX201" s="109">
        <f t="shared" ref="CX201:CX207" si="326">COUNTIF(CK201:CN201,"NA")*5+(COUNTIF(CK201:CN201,"ML")*5)+(COUNTIF(CP201,"ML")*$CP$7)+(COUNTIF(CT201,"ML")*$CT$7)</f>
        <v>0</v>
      </c>
      <c r="CY201" s="109" t="str">
        <f t="shared" ref="CY201:CY207" si="327">IF(OR($B201="NSO",$B201=0,$B201=""),"",IF(AND(CK201="",CM201="",CP201="",CT201=""),"",IF(AND(CM201="",CP201="",CL201="",CN201=""),20-CX201,IF(AND(CP201="",CT201=""),50-CX201,IF(AND(CT201=""),100-CX201,200-CX201)))))</f>
        <v/>
      </c>
      <c r="CZ201" s="109" t="str">
        <f t="shared" ref="CZ201:CZ207" si="328">IF(AND(OR(CK201="ab",CK201="ml"),OR(CM201="ab",CM201="ml"),OR(CP201="ab",CP201="ml")),"AB",IF(AND(OR(CK201="ab",CK201="ml"),OR(CP201="ab",CP201="ml"),OR(CT201="ab",CT201="ml")),"AB",IF(AND(OR(CM201="ab",CM201="ml"),OR(CP201="ab",CP201="ml"),OR(CT201="ab",CT201="ml")),"AB","")))</f>
        <v/>
      </c>
      <c r="DA201" s="109" t="str">
        <f t="shared" ref="DA201:DA207" si="329">IF(OR($B201="NSO",$B201="",CT201=""),"",IF(OR(CZ201="AB",CT201="ab"),"AB",IF(CT201="ML","RE",IF(AND(CW201&gt;=36%*CY201,CT201&gt;=14),"P",IF(AND(CW201&gt;=34%*CY201,CT201&gt;=14),"G2",IF(AND(CW201&gt;=31%*CY201,CT201&gt;=14),"G1",IF(CW201&gt;=25%*CY201,"S","F")))))))</f>
        <v/>
      </c>
      <c r="DB201" s="109" t="str">
        <f t="shared" ref="DB201:DB207" si="330">IF(OR(DA201="",DA201=0,DA201="S",DA201="RE",DA201="F",DA201="AB"),DA201,IF(CW201&gt;=75%*CY201,"D",IF(CW201&gt;=60%*CY201,"I",IF(CW201&gt;=48%*CY201,"II",IF(CW201&gt;=36%*CY201,"III",DA201)))))</f>
        <v/>
      </c>
      <c r="DC201" s="111" t="str">
        <f t="shared" ref="DC201:DC207" si="331">IF(CW201="","",IF(OR(DA201="",DA201=0,DA201="S",DA201="RE",DA201="F",DA201="AB"),"",IF(CW201&gt;=81%*CY201,"A",IF(CW201&gt;=61%*CY201,"B",IF(CW201&gt;=41%*CY201,"C",IF(CW201&gt;=21%*CY201,"D","E"))))))</f>
        <v/>
      </c>
      <c r="DD201" s="121" t="str">
        <f>IF(OR($E201="",$G201=""),"",IF(AND($E$3=6),'Marks Entry 6th'!BA200,IF(AND($E$3=7),'Marks Entry 7th'!BA200,"")))</f>
        <v/>
      </c>
      <c r="DE201" s="121" t="str">
        <f>IF(OR($E201="",$G201=""),"",IF(AND($E$3=6),'Marks Entry 6th'!BB200,IF(AND($E$3=7),'Marks Entry 7th'!BB200,"")))</f>
        <v/>
      </c>
      <c r="DF201" s="121" t="str">
        <f>IF(OR($E201="",$G201=""),"",IF(AND($E$3=6),'Marks Entry 6th'!BC200,IF(AND($E$3=7),'Marks Entry 7th'!BC200,"")))</f>
        <v/>
      </c>
      <c r="DG201" s="121" t="str">
        <f>IF(OR($E201="",$G201=""),"",IF(AND($E$3=6),'Marks Entry 6th'!BD200,IF(AND($E$3=7),'Marks Entry 7th'!BD200,"")))</f>
        <v/>
      </c>
      <c r="DH201" s="63" t="str">
        <f t="shared" ref="DH201:DH207" si="332">IF(AND(DD201="",DE201="",DF201="",DG201=""),"",IF(AND(DD201="NA",DE201="NA",DF201="NA",DG201="NA"),"NA",IF(AND(DD201="AB",DE201="AB",DF201="AB",DG201="AB"),"AB",IF(AND(DD201="ML",DE201="ML",DF201="ML",DG201="ML"),"ML",SUM(DD201:DG201)))))</f>
        <v/>
      </c>
      <c r="DI201" s="121" t="str">
        <f>IF(OR($E201="",$G201=""),"",IF(AND($E$3=6),'Marks Entry 6th'!BE200,IF(AND($E$3=7),'Marks Entry 7th'!BE200,"")))</f>
        <v/>
      </c>
      <c r="DJ201" s="121" t="str">
        <f>IF(OR($E201="",$G201=""),"",IF(AND($E$3=6),'Marks Entry 6th'!BF200,IF(AND($E$3=7),'Marks Entry 7th'!BF200,"")))</f>
        <v/>
      </c>
      <c r="DK201" s="66" t="str">
        <f t="shared" ref="DK201:DK207" si="333">IF(AND(DI201="",DJ201=""),"",IF(AND(DI201="NA",DJ201="NA"),"NA",IF(AND(DI201="AB",DJ201="AB"),"AB",IF(AND(DI201="ML",DJ201="ML"),"ML",SUM(DI201:DJ201)))))</f>
        <v/>
      </c>
      <c r="DL201" s="63">
        <f t="shared" ref="DL201:DL207" si="334">IF(AND(DH201="NA",DK201="NA"),"NA",IF(AND(DH201="AB",DK201="AB"),"AB",SUM(DH201,DK201)))</f>
        <v>0</v>
      </c>
      <c r="DM201" s="68" t="str">
        <f>IF(OR($E201="",$G201=""),"",IF(AND($E$3=6),'Marks Entry 6th'!BG200,IF(AND($E$3=7),'Marks Entry 7th'!BG200,"")))</f>
        <v/>
      </c>
      <c r="DN201" s="68" t="str">
        <f>IF(OR($E201="",$G201=""),"",IF(AND($E$3=6),'Marks Entry 6th'!BH200,IF(AND($E$3=7),'Marks Entry 7th'!BH200,"")))</f>
        <v/>
      </c>
      <c r="DO201" s="66" t="str">
        <f t="shared" ref="DO201:DO207" si="335">IF(AND(DM201="",DN201=""),"",IF(AND(DM201="NA",DN201="NA"),"NA",IF(AND(DM201="AB",DN201="AB"),"AB",IF(AND(DM201="ML",DN201="ML"),"ML",SUM(DM201:DN201)))))</f>
        <v/>
      </c>
      <c r="DP201" s="63" t="str">
        <f t="shared" ref="DP201:DP207" si="336">IF(DO201="","",IF(AND(DL201="AB",DO201="AB"),"AB",SUM(DL201,DO201)))</f>
        <v/>
      </c>
      <c r="DQ201" s="109">
        <f t="shared" ref="DQ201:DQ207" si="337">COUNTIF(DD201:DG201,"NA")*5+(COUNTIF(DD201:DG201,"ML")*5)+(COUNTIF(DI201,"ML")*$DI$7)+(COUNTIF(DM201,"ML")*$DM$7)</f>
        <v>0</v>
      </c>
      <c r="DR201" s="109" t="str">
        <f t="shared" ref="DR201:DR207" si="338">IF(OR($B201="NSO",$B201=0,$B201=""),"",IF(AND(DD201="",DF201="",DI201="",DM201=""),"",IF(AND(DF201="",DI201="",DE201="",DG201=""),20-DQ201,IF(AND(DI201="",DM201=""),50-DQ201,IF(AND(DM201=""),100-DQ201,200-DQ201)))))</f>
        <v/>
      </c>
      <c r="DS201" s="109" t="str">
        <f t="shared" ref="DS201:DS207" si="339">IF(AND(OR(DD201="ab",DD201="ml"),OR(DF201="ab",DF201="ml"),OR(DI201="ab",DI201="ml")),"AB",IF(AND(OR(DD201="ab",DD201="ml"),OR(DI201="ab",DI201="ml"),OR(DM201="ab",DM201="ml")),"AB",IF(AND(OR(DF201="ab",DF201="ml"),OR(DI201="ab",DI201="ml"),OR(DM201="ab",DM201="ml")),"AB","")))</f>
        <v/>
      </c>
      <c r="DT201" s="109" t="str">
        <f t="shared" ref="DT201:DT207" si="340">IF(OR($B201="NSO",$B201="",DM201=""),"",IF(OR(DS201="AB",DM201="ab"),"AB",IF(DM201="ML","RE",IF(AND(DP201&gt;=36%*DR201,DM201&gt;=14),"P",IF(AND(DP201&gt;=34%*DR201,DM201&gt;=14),"G2",IF(AND(DP201&gt;=31%*DR201,DM201&gt;=14),"G1",IF(DP201&gt;=25%*DR201,"S","F")))))))</f>
        <v/>
      </c>
      <c r="DU201" s="109" t="str">
        <f t="shared" ref="DU201:DU207" si="341">IF(OR(DT201="",DT201=0,DT201="S",DT201="RE",DT201="F",DT201="AB"),DT201,IF(DP201&gt;=75%*DR201,"D",IF(DP201&gt;=60%*DR201,"I",IF(DP201&gt;=48%*DR201,"II",IF(DP201&gt;=36%*DR201,"III",DT201)))))</f>
        <v/>
      </c>
      <c r="DV201" s="111" t="str">
        <f t="shared" ref="DV201:DV207" si="342">IF(DP201="","",IF(OR(DT201="",DT201=0,DT201="S",DT201="RE",DT201="F",DT201="AB"),"",IF(DP201&gt;=81%*DR201,"A",IF(DP201&gt;=61%*DR201,"B",IF(DP201&gt;=41%*DR201,"C",IF(DP201&gt;=21%*DR201,"D","E"))))))</f>
        <v/>
      </c>
      <c r="DW201" s="53" t="str">
        <f>IF(OR($E201="",$G201=""),"",IF(AND($E$3=6),'Marks Entry 6th'!BI200,IF(AND($E$3=7),'Marks Entry 7th'!BI200,"")))</f>
        <v/>
      </c>
      <c r="DX201" s="53" t="str">
        <f>IF(OR($E201="",$G201=""),"",IF(AND($E$3=6),'Marks Entry 6th'!BJ200,IF(AND($E$3=7),'Marks Entry 7th'!BJ200,"")))</f>
        <v/>
      </c>
      <c r="DY201" s="53" t="str">
        <f>IF(OR($E201="",$G201=""),"",IF(AND($E$3=6),'Marks Entry 6th'!BK200,IF(AND($E$3=7),'Marks Entry 7th'!BK200,"")))</f>
        <v/>
      </c>
      <c r="DZ201" s="53" t="str">
        <f>IF(OR($E201="",$G201=""),"",IF(AND($E$3=6),'Marks Entry 6th'!BL200,IF(AND($E$3=7),'Marks Entry 7th'!BL200,"")))</f>
        <v/>
      </c>
      <c r="EA201" s="53" t="str">
        <f>IF(OR($E201="",$G201=""),"",IF(AND($E$3=6),'Marks Entry 6th'!BM200,IF(AND($E$3=7),'Marks Entry 7th'!BM200,"")))</f>
        <v/>
      </c>
      <c r="EB201" s="122" t="str">
        <f t="shared" ref="EB201:EB207" si="343">IF(AND(DW201="",DX201="",DY201="",DZ201="",EA201=""),"",SUM(DW201:EA201))</f>
        <v/>
      </c>
      <c r="EC201" s="123">
        <f t="shared" ref="EC201:EC207" si="344">COUNTIF(DW201,"ML")*$DW$7+COUNTIF(DX201,"ML")*$DX$7+COUNTIF(DY201,"ML")*$DY$7+COUNTIF(DZ201,"ML")*$DZ$7+COUNTIF(EA201,"ML")*$EA$7</f>
        <v>0</v>
      </c>
      <c r="ED201" s="123" t="str">
        <f t="shared" ref="ED201:ED207" si="345">IF(OR($B201="NSO",$B201="",EB201="",EB201=0),"",IF(AND(DW201="",DX201="",DY201="",DZ201="",EA201=""),"",IF(AND(DX201="",DW201=""),$DW$7-EC201,IF(EA201="",($DW$7+$DX$7)-EC201,$EB$7-EC201))))</f>
        <v/>
      </c>
      <c r="EE201" s="123" t="str">
        <f t="shared" ref="EE201:EE207" si="346">IF(OR($B201="NSO",$B201="",EB201="",EB201=0),"",IF(OR(DW201="AB",DY201="AB",DZ201="AB",EA201="AB",DX201="AB"),"AB",IF(EB201&gt;=36%*ED201,"P","S")))</f>
        <v/>
      </c>
      <c r="EF201" s="110" t="str">
        <f t="shared" ref="EF201:EF207" si="347">IF(EB201="","",IF(OR(EE201="",EE201=0,EE201="S",EE201="RE",EE201="F",EE201="AB"),"",IF(EB201&gt;=86%*ED201,"A",IF(EB201&gt;=71%*ED201,"B",IF(EB201&gt;=51%*ED201,"C",IF(EB201&gt;=33%*ED201,"D","E"))))))</f>
        <v/>
      </c>
      <c r="EG201" s="53" t="str">
        <f>IF(OR($E201="",$G201=""),"",IF(AND($E$3=6),'Marks Entry 6th'!BN200,IF(AND($E$3=7),'Marks Entry 7th'!BN200,"")))</f>
        <v/>
      </c>
      <c r="EH201" s="53" t="str">
        <f>IF(OR($E201="",$G201=""),"",IF(AND($E$3=6),'Marks Entry 6th'!BO200,IF(AND($E$3=7),'Marks Entry 7th'!BO200,"")))</f>
        <v/>
      </c>
      <c r="EI201" s="53" t="str">
        <f>IF(OR($E201="",$G201=""),"",IF(AND($E$3=6),'Marks Entry 6th'!BP200,IF(AND($E$3=7),'Marks Entry 7th'!BP200,"")))</f>
        <v/>
      </c>
      <c r="EJ201" s="53" t="str">
        <f>IF(OR($E201="",$G201=""),"",IF(AND($E$3=6),'Marks Entry 6th'!BQ200,IF(AND($E$3=7),'Marks Entry 7th'!BQ200,"")))</f>
        <v/>
      </c>
      <c r="EK201" s="53" t="str">
        <f>IF(OR($E201="",$G201=""),"",IF(AND($E$3=6),'Marks Entry 6th'!BR200,IF(AND($E$3=7),'Marks Entry 7th'!BR200,"")))</f>
        <v/>
      </c>
      <c r="EL201" s="122" t="str">
        <f t="shared" ref="EL201:EL207" si="348">IF(AND(EG201="",EH201="",EI201="",EJ201="",EK201=""),"",SUM(EG201:EK201))</f>
        <v/>
      </c>
      <c r="EM201" s="123">
        <f t="shared" ref="EM201:EM207" si="349">COUNTIF(EG201,"ML")*$EG$7+COUNTIF(EH201,"ML")*$EH$7+COUNTIF(EI201,"ML")*$EI$7+COUNTIF(EJ201,"ML")*$EJ$7+COUNTIF(EK201,"ML")*$EK$7</f>
        <v>0</v>
      </c>
      <c r="EN201" s="123" t="str">
        <f t="shared" ref="EN201:EN207" si="350">IF(OR($B201="NSO",$B201="",EL201="",EL201=0),"",IF(AND(EG201="",EH201="",EI201="",EJ201="",EK201=""),"",IF(AND(EH201="",EG201=""),$EG$7-EM201,IF(EK201="",($EG$7+$EH$7)-EM201,$EL$7-EM201))))</f>
        <v/>
      </c>
      <c r="EO201" s="123" t="str">
        <f t="shared" ref="EO201:EO207" si="351">IF(OR($B201="NSO",$B201="",EL201="",EL201=0),"",IF(OR(EG201="AB",EI201="AB",EJ201="AB",EK201="AB",EH201="AB"),"AB",IF(EL201&gt;=36%*EN201,"P","S")))</f>
        <v/>
      </c>
      <c r="EP201" s="110" t="str">
        <f t="shared" ref="EP201:EP207" si="352">IF(EL201="","",IF(OR(EO201="",EO201=0,EO201="S",EO201="RE",EO201="F",EO201="AB"),"",IF(EL201&gt;=86%*EN201,"A",IF(EL201&gt;=71%*EN201,"B",IF(EL201&gt;=51%*EN201,"C",IF(EL201&gt;=33%*EN201,"D","E"))))))</f>
        <v/>
      </c>
      <c r="EQ201" s="53" t="str">
        <f>IF(OR($E201="",$G201=""),"",IF(AND($E$3=6),'Marks Entry 6th'!BS200,IF(AND($E$3=7),'Marks Entry 7th'!BS200,"")))</f>
        <v/>
      </c>
      <c r="ER201" s="53" t="str">
        <f>IF(OR($E201="",$G201=""),"",IF(AND($E$3=6),'Marks Entry 6th'!BT200,IF(AND($E$3=7),'Marks Entry 7th'!BT200,"")))</f>
        <v/>
      </c>
      <c r="ES201" s="53" t="str">
        <f>IF(OR($E201="",$G201=""),"",IF(AND($E$3=6),'Marks Entry 6th'!BU200,IF(AND($E$3=7),'Marks Entry 7th'!BU200,"")))</f>
        <v/>
      </c>
      <c r="ET201" s="53" t="str">
        <f>IF(OR($E201="",$G201=""),"",IF(AND($E$3=6),'Marks Entry 6th'!BV200,IF(AND($E$3=7),'Marks Entry 7th'!BV200,"")))</f>
        <v/>
      </c>
      <c r="EU201" s="53" t="str">
        <f>IF(OR($E201="",$G201=""),"",IF(AND($E$3=6),'Marks Entry 6th'!BW200,IF(AND($E$3=7),'Marks Entry 7th'!BW200,"")))</f>
        <v/>
      </c>
      <c r="EV201" s="122" t="str">
        <f t="shared" ref="EV201:EV207" si="353">IF(AND(EQ201="",ER201="",ES201="",ET201="",EU201=""),"",SUM(EQ201:EU201))</f>
        <v/>
      </c>
      <c r="EW201" s="123">
        <f t="shared" ref="EW201:EW207" si="354">COUNTIF(EQ201,"ML")*$EQ$7+COUNTIF(ER201,"ML")*$ER$7+COUNTIF(ES201,"ML")*$ES$7+COUNTIF(ET201,"ML")*$ET$7+COUNTIF(EU201,"ML")*$EU$7</f>
        <v>0</v>
      </c>
      <c r="EX201" s="123" t="str">
        <f t="shared" ref="EX201:EX207" si="355">IF(OR($B201="NSO",$B201="",EV201="",EV201=0),"",IF(AND(EQ201="",ER201="",ES201="",ET201="",EU201=""),"",IF(AND(ER201="",EQ201=""),$EQ$7-EW201,IF(EU201="",($EQ$7+$ER$7)-EW201,$EV$7-EW201))))</f>
        <v/>
      </c>
      <c r="EY201" s="123" t="str">
        <f t="shared" ref="EY201:EY207" si="356">IF(OR($B201="NSO",$B201="",EV201="",EV201=0),"",IF(OR(EQ201="AB",ES201="AB",ET201="AB",EU201="AB",ER201="AB"),"AB",IF(EV201&gt;=36%*EX201,"P","S")))</f>
        <v/>
      </c>
      <c r="EZ201" s="110" t="str">
        <f t="shared" ref="EZ201:EZ207" si="357">IF(EV201="","",IF(OR(EY201="",EY201=0,EY201="S",EY201="RE",EY201="F",EY201="AB"),"",IF(EV201&gt;=86%*EX201,"A",IF(EV201&gt;=71%*EX201,"B",IF(EV201&gt;=51%*EX201,"C",IF(EV201&gt;=33%*EX201,"D","E"))))))</f>
        <v/>
      </c>
      <c r="FA201" s="373" t="str">
        <f>IF(OR($E201="",$G201=""),"",IF(AND('Marks Entry 6th'!BX200="",'Marks Entry 7th'!BX200=""),"",IF(AND($E$3=6),'Marks Entry 6th'!BX200,IF(AND($E$3=7),'Marks Entry 7th'!BX200,""))))</f>
        <v/>
      </c>
      <c r="FB201" s="373" t="str">
        <f>IF(OR($E201="",$G201=""),"",IF(AND('Marks Entry 6th'!BY200="",'Marks Entry 7th'!BY200=""),"",IF(AND($E$3=6),'Marks Entry 6th'!BY200,IF(AND($E$3=7),'Marks Entry 7th'!BY200,""))))</f>
        <v/>
      </c>
      <c r="FC201" s="374" t="str">
        <f t="shared" ref="FC201:FC207" si="358">IF(AND(FA201="",FB201=""),"",SUM(FA201:FB201))</f>
        <v/>
      </c>
      <c r="FD201" s="110" t="str">
        <f t="shared" ref="FD201:FD207" si="359">IF(FC201="","",IF(OR(FC201="",FC201=0,FC201="RE",FC201="AB"),"",IF(FC201&gt;85%*$FC$7,"A",IF(FC201&gt;70%*$FC$7,"B",IF(FC201&gt;=50%*$FC$7,"C",IF(FC201&gt;=30%*$FC$7,"D","E"))))))</f>
        <v/>
      </c>
      <c r="FE201" s="373" t="str">
        <f>IF(OR($E201="",$G201=""),"",IF(AND('Marks Entry 6th'!BZ200="",'Marks Entry 7th'!BZ200=""),"",IF(AND($E$3=6),'Marks Entry 6th'!BZ200,IF(AND($E$3=7),'Marks Entry 7th'!BZ200,""))))</f>
        <v/>
      </c>
      <c r="FF201" s="373" t="str">
        <f>IF(OR($E201="",$G201=""),"",IF(AND('Marks Entry 6th'!CA200="",'Marks Entry 7th'!CA200=""),"",IF(AND($E$3=6),'Marks Entry 6th'!CA200,IF(AND($E$3=7),'Marks Entry 7th'!CA200,""))))</f>
        <v/>
      </c>
      <c r="FG201" s="374" t="str">
        <f t="shared" ref="FG201:FG207" si="360">IF(AND(FE201="",FF201=""),"",SUM(FE201:FF201))</f>
        <v/>
      </c>
      <c r="FH201" s="110" t="str">
        <f t="shared" ref="FH201:FH207" si="361">IF(FG201="","",IF(OR(FG201="",FG201=0,FG201="RE",FG201="AB"),"",IF(FG201&gt;85%*$FG$7,"A",IF(FG201&gt;70%*$FG$7,"B",IF(FG201&gt;=50%*$FG$7,"C",IF(FG201&gt;=30%*$FG$7,"D","E"))))))</f>
        <v/>
      </c>
      <c r="FI201" s="79" t="str">
        <f t="shared" ref="FI201:FI207" si="362">IF($E$3="","",IF(OR(E201="",G201=""),"",IF(AND(X201="AB",AQ201="AB",BK201="AB",CD201="AB",CW201="AB",DP201="AB"),"AB",SUM(X201,AQ201,BK201,CD201,CW201,DP201))))</f>
        <v/>
      </c>
      <c r="FJ201" s="335" t="str">
        <f t="shared" ref="FJ201:FJ207" si="363">IFERROR(IF(FI201="","",FI201*100/SUM(Z201,AS201,BM201,CF201,CY201,DR201)),"")</f>
        <v/>
      </c>
      <c r="FK201" s="85" t="str">
        <f t="shared" ref="FK201:FK207" si="364">IFERROR(IF(FJ201="","",IF(AND(FJ201&gt;=60),"I",IF(AND(FJ201&gt;=48),"II",IF(AND(FJ201&gt;=36),"III","")))),"")</f>
        <v/>
      </c>
      <c r="FL201" s="226" t="str">
        <f t="shared" ref="FL201:FL207" si="365">IFERROR(IF(FI201="","",IF(OR(B201="",G201="",FJ201=""),"",IF(FJ201&gt;=81,"A",IF(FJ201&gt;=61,"B",IF(FJ201&gt;=41,"C",IF(FJ201&gt;=21,"D","E")))))),"")</f>
        <v/>
      </c>
      <c r="FM201" s="86" t="str">
        <f t="shared" ref="FM201:FM207" si="366">IFERROR(IF(FJ201="","",SUMPRODUCT((FJ201&lt;$FJ$8:$FJ$207)/COUNTIF($FJ$8:$FJ$207,$FJ$8:$FJ$207))),"")</f>
        <v/>
      </c>
      <c r="FN201" s="334" t="str">
        <f>IFERROR(IF(B201="NSO","NSO",IF(OR(D201="",G201="",F201=""),"",IF(AND(FJ201&gt;=36,'Master sheet'!$D$11="Hindi"),"कक्षा क्रमोन्नत",IF(AND(FJ201&gt;=36,'Master sheet'!$D$11="English"),"Promoted",IF(AND(FJ201&lt;36,'Master sheet'!$D$11="Hindi"),"पुनः परीक्षा","Re-Exam"))))),"")</f>
        <v/>
      </c>
      <c r="FO201" s="54" t="str">
        <f>IF(OR($E201="",$G201=""),"",IF(AND($E$3=6,'Marks Entry 6th'!CB200=""),"",IF(AND($E$3=7,'Marks Entry 7th'!CB200=""),"",IF(AND($E$3=6),'Marks Entry 6th'!CB200,IF(AND($E$3=7),'Marks Entry 7th'!CB200,"")))))</f>
        <v/>
      </c>
      <c r="FP201" s="54" t="str">
        <f>IF(OR($E201="",$G201=""),"",IF(AND($E$3=6,'Marks Entry 6th'!CC200=""),"",IF(AND($E$3=7,'Marks Entry 7th'!CC200=""),"",IF(AND($E$3=6),'Marks Entry 6th'!CC200,IF(AND($E$3=7),'Marks Entry 7th'!CC200,"")))))</f>
        <v/>
      </c>
      <c r="FQ201" s="55"/>
      <c r="FY201" s="57">
        <f>IF(AND($E$3=6),'Marks Entry 6th'!I200,IF(AND($E$3=7),'Marks Entry 7th'!I200,""))</f>
        <v>0</v>
      </c>
      <c r="FZ201" s="57">
        <f t="shared" ref="FZ201:FZ207" si="367">SUM(Z201,AS201,BM201,CF201,CY201,DR201)</f>
        <v>0</v>
      </c>
    </row>
    <row r="202" spans="1:182" ht="18.95" customHeight="1">
      <c r="A202" s="69">
        <v>195</v>
      </c>
      <c r="B202" s="69" t="str">
        <f>IF(OR(FY202=0,FY202=""),"",IF(AND($E$3=6),'Marks Entry 6th'!I201,IF(AND($E$3=7),'Marks Entry 7th'!I201,"")))</f>
        <v/>
      </c>
      <c r="C202" s="70" t="str">
        <f>IF(OR(B202=0,B202=""),"",IF(AND($E$3=6,'Marks Entry 6th'!B201=""),"",IF(AND($E$3=7,'Marks Entry 7th'!B201=""),"",IF(AND($E$3=6,'Marks Entry 6th'!B201),'Marks Entry 6th'!B201,IF(AND($E$3=7),'Marks Entry 7th'!B201,"")))))</f>
        <v/>
      </c>
      <c r="D202" s="70" t="str">
        <f>IF(OR(B202=0,B202=""),"",IF(AND($E$3=6,'Marks Entry 6th'!C201=""),"",IF(AND($E$3=7,'Marks Entry 7th'!C201=""),"",IF(AND($E$3=6),'Marks Entry 6th'!C201,IF(AND($E$3=7),'Marks Entry 7th'!C201,"")))))</f>
        <v/>
      </c>
      <c r="E202" s="307" t="str">
        <f>IF(OR(B202=0,B202=""),"",IF(AND($E$3=6,'Marks Entry 6th'!E201=""),"",IF(AND($E$3=7,'Marks Entry 7th'!E201=""),"",IF(AND($E$3=6),'Marks Entry 6th'!E201,IF(AND($E$3=7),'Marks Entry 7th'!E201,"")))))</f>
        <v/>
      </c>
      <c r="F202" s="70" t="str">
        <f>IF(OR(B202=0,B202=""),"",IF(AND($E$3=6,'Marks Entry 6th'!D201=""),"",IF(AND($E$3=7,'Marks Entry 7th'!D201=""),"",IF(AND($E$3=6),'Marks Entry 6th'!D201,IF(AND($E$3=7),'Marks Entry 7th'!D201,"")))))</f>
        <v/>
      </c>
      <c r="G202" s="306" t="str">
        <f>IF(OR(B202=0,B202=""),"",IF(AND($E$3=6,'Marks Entry 6th'!F201=""),"",IF(AND($E$3=7,'Marks Entry 7th'!F201=""),"",IF(AND($E$3=6),UPPER('Marks Entry 6th'!F201),IF(AND($E$3=7),UPPER('Marks Entry 7th'!F201),"")))))</f>
        <v/>
      </c>
      <c r="H202" s="306" t="str">
        <f>IF(OR(B202=0,B202=""),"",IF(AND($E$3=6,'Marks Entry 6th'!G201=""),"",IF(AND($E$3=7,'Marks Entry 7th'!G201=""),"",IF(AND($E$3=6),UPPER('Marks Entry 6th'!G201),IF(AND($E$3=7),UPPER('Marks Entry 7th'!G201),"")))))</f>
        <v/>
      </c>
      <c r="I202" s="306" t="str">
        <f>IF(OR(B202=0,B202=""),"",IF(AND($E$3=6,'Marks Entry 6th'!H201=""),"",IF(AND($E$3=7,'Marks Entry 7th'!H201=""),"",IF(AND($E$3=6),UPPER('Marks Entry 6th'!H201),IF(AND($E$3=7),UPPER('Marks Entry 7th'!H201),"")))))</f>
        <v/>
      </c>
      <c r="J202" s="65" t="str">
        <f>IF(OR(B202=0,B202=""),"",IF(AND($E$3=6,'Marks Entry 6th'!J201=""),"",IF(AND($E$3=7,'Marks Entry 7th'!J201=""),"",IF(AND($E$3=6),'Marks Entry 6th'!J201,IF(AND($E$3=7),'Marks Entry 7th'!J201,"")))))</f>
        <v/>
      </c>
      <c r="K202" s="65" t="str">
        <f>IF(OR(B202=0,B202=""),"",IF(AND($E$3=6,'Marks Entry 6th'!K201=""),"",IF(AND($E$3=7,'Marks Entry 7th'!K201=""),"",IF(AND($E$3=6),'Marks Entry 6th'!K201,IF(AND($E$3=7),'Marks Entry 7th'!K201,"")))))</f>
        <v/>
      </c>
      <c r="L202" s="121" t="str">
        <f>IF(OR($E202="",$G202=""),"",IF(AND($E$3=6),'Marks Entry 6th'!L201,IF(AND($E$3=7),'Marks Entry 7th'!L201,"")))</f>
        <v/>
      </c>
      <c r="M202" s="121" t="str">
        <f>IF(OR($E202="",$G202=""),"",IF(AND($E$3=6),'Marks Entry 6th'!M201,IF(AND($E$3=7),'Marks Entry 7th'!M201,"")))</f>
        <v/>
      </c>
      <c r="N202" s="121" t="str">
        <f>IF(OR($E202="",$G202=""),"",IF(AND($E$3=6),'Marks Entry 6th'!N201,IF(AND($E$3=7),'Marks Entry 7th'!N201,"")))</f>
        <v/>
      </c>
      <c r="O202" s="121" t="str">
        <f>IF(OR($E202="",$G202=""),"",IF(AND($E$3=6),'Marks Entry 6th'!O201,IF(AND($E$3=7),'Marks Entry 7th'!O201,"")))</f>
        <v/>
      </c>
      <c r="P202" s="63" t="str">
        <f t="shared" si="277"/>
        <v/>
      </c>
      <c r="Q202" s="121" t="str">
        <f>IF(OR($E202="",$G202=""),"",IF(AND($E$3=6),'Marks Entry 6th'!P201,IF(AND($E$3=7),'Marks Entry 7th'!P201,"")))</f>
        <v/>
      </c>
      <c r="R202" s="121" t="str">
        <f>IF(OR($E202="",$G202=""),"",IF(AND($E$3=6),'Marks Entry 6th'!Q201,IF(AND($E$3=7),'Marks Entry 7th'!Q201,"")))</f>
        <v/>
      </c>
      <c r="S202" s="66" t="str">
        <f t="shared" si="278"/>
        <v/>
      </c>
      <c r="T202" s="63">
        <f t="shared" si="279"/>
        <v>0</v>
      </c>
      <c r="U202" s="68" t="str">
        <f>IF(OR($E202="",$G202=""),"",IF(AND($E$3=6),'Marks Entry 6th'!R201,IF(AND($E$3=7),'Marks Entry 7th'!R201,"")))</f>
        <v/>
      </c>
      <c r="V202" s="68" t="str">
        <f>IF(OR($E202="",$G202=""),"",IF(AND($E$3=6),'Marks Entry 6th'!S201,IF(AND($E$3=7),'Marks Entry 7th'!S201,"")))</f>
        <v/>
      </c>
      <c r="W202" s="67" t="str">
        <f t="shared" si="280"/>
        <v/>
      </c>
      <c r="X202" s="63" t="str">
        <f t="shared" si="281"/>
        <v/>
      </c>
      <c r="Y202" s="109">
        <f t="shared" si="282"/>
        <v>0</v>
      </c>
      <c r="Z202" s="109" t="str">
        <f t="shared" si="283"/>
        <v/>
      </c>
      <c r="AA202" s="109" t="str">
        <f t="shared" si="284"/>
        <v/>
      </c>
      <c r="AB202" s="109" t="str">
        <f t="shared" si="285"/>
        <v/>
      </c>
      <c r="AC202" s="109" t="str">
        <f t="shared" si="286"/>
        <v/>
      </c>
      <c r="AD202" s="111" t="str">
        <f t="shared" si="287"/>
        <v/>
      </c>
      <c r="AE202" s="121" t="str">
        <f>IF(OR($E202="",$G202=""),"",IF(AND($E$3=6),'Marks Entry 6th'!T201,IF(AND($E$3=7),'Marks Entry 7th'!T201,"")))</f>
        <v/>
      </c>
      <c r="AF202" s="121" t="str">
        <f>IF(OR($E202="",$G202=""),"",IF(AND($E$3=6),'Marks Entry 6th'!U201,IF(AND($E$3=7),'Marks Entry 7th'!U201,"")))</f>
        <v/>
      </c>
      <c r="AG202" s="121" t="str">
        <f>IF(OR($E202="",$G202=""),"",IF(AND($E$3=6),'Marks Entry 6th'!V201,IF(AND($E$3=7),'Marks Entry 7th'!V201,"")))</f>
        <v/>
      </c>
      <c r="AH202" s="121" t="str">
        <f>IF(OR($E202="",$G202=""),"",IF(AND($E$3=6),'Marks Entry 6th'!W201,IF(AND($E$3=7),'Marks Entry 7th'!W201,"")))</f>
        <v/>
      </c>
      <c r="AI202" s="63" t="str">
        <f t="shared" si="288"/>
        <v/>
      </c>
      <c r="AJ202" s="121" t="str">
        <f>IF(OR($E202="",$G202=""),"",IF(AND($E$3=6),'Marks Entry 6th'!X201,IF(AND($E$3=7),'Marks Entry 7th'!X201,"")))</f>
        <v/>
      </c>
      <c r="AK202" s="121" t="str">
        <f>IF(OR($E202="",$G202=""),"",IF(AND($E$3=6),'Marks Entry 6th'!Y201,IF(AND($E$3=7),'Marks Entry 7th'!Y201,"")))</f>
        <v/>
      </c>
      <c r="AL202" s="66" t="str">
        <f t="shared" si="289"/>
        <v/>
      </c>
      <c r="AM202" s="63">
        <f t="shared" si="290"/>
        <v>0</v>
      </c>
      <c r="AN202" s="68" t="str">
        <f>IF(OR($E202="",$G202=""),"",IF(AND($E$3=6),'Marks Entry 6th'!Z201,IF(AND($E$3=7),'Marks Entry 7th'!Z201,"")))</f>
        <v/>
      </c>
      <c r="AO202" s="68" t="str">
        <f>IF(OR($E202="",$G202=""),"",IF(AND($E$3=6),'Marks Entry 6th'!AA201,IF(AND($E$3=7),'Marks Entry 7th'!AA201,"")))</f>
        <v/>
      </c>
      <c r="AP202" s="66" t="str">
        <f t="shared" si="291"/>
        <v/>
      </c>
      <c r="AQ202" s="63" t="str">
        <f t="shared" si="292"/>
        <v/>
      </c>
      <c r="AR202" s="109">
        <f t="shared" si="293"/>
        <v>0</v>
      </c>
      <c r="AS202" s="109" t="str">
        <f t="shared" si="294"/>
        <v/>
      </c>
      <c r="AT202" s="109" t="str">
        <f t="shared" si="295"/>
        <v/>
      </c>
      <c r="AU202" s="109" t="str">
        <f t="shared" si="296"/>
        <v/>
      </c>
      <c r="AV202" s="109" t="str">
        <f t="shared" si="297"/>
        <v/>
      </c>
      <c r="AW202" s="111" t="str">
        <f t="shared" si="298"/>
        <v/>
      </c>
      <c r="AX202" s="314" t="str">
        <f>IF(OR($E202="",$G202=""),"",IF(AND($E$3=6),'Marks Entry 6th'!AB201,IF(AND($E$3=7),'Marks Entry 7th'!AB201,"")))</f>
        <v/>
      </c>
      <c r="AY202" s="121" t="str">
        <f>IF(OR($E202="",$G202=""),"",IF(AND($E$3=6),'Marks Entry 6th'!AC201,IF(AND($E$3=7),'Marks Entry 7th'!AC201,"")))</f>
        <v/>
      </c>
      <c r="AZ202" s="121" t="str">
        <f>IF(OR($E202="",$G202=""),"",IF(AND($E$3=6),'Marks Entry 6th'!AD201,IF(AND($E$3=7),'Marks Entry 7th'!AD201,"")))</f>
        <v/>
      </c>
      <c r="BA202" s="121" t="str">
        <f>IF(OR($E202="",$G202=""),"",IF(AND($E$3=6),'Marks Entry 6th'!AE201,IF(AND($E$3=7),'Marks Entry 7th'!AE201,"")))</f>
        <v/>
      </c>
      <c r="BB202" s="121" t="str">
        <f>IF(OR($E202="",$G202=""),"",IF(AND($E$3=6),'Marks Entry 6th'!AF201,IF(AND($E$3=7),'Marks Entry 7th'!AF201,"")))</f>
        <v/>
      </c>
      <c r="BC202" s="63" t="str">
        <f t="shared" si="299"/>
        <v/>
      </c>
      <c r="BD202" s="121" t="str">
        <f>IF(OR($E202="",$G202=""),"",IF(AND($E$3=6),'Marks Entry 6th'!AG201,IF(AND($E$3=7),'Marks Entry 7th'!AG201,"")))</f>
        <v/>
      </c>
      <c r="BE202" s="121" t="str">
        <f>IF(OR($E202="",$G202=""),"",IF(AND($E$3=6),'Marks Entry 6th'!AH201,IF(AND($E$3=7),'Marks Entry 7th'!AH201,"")))</f>
        <v/>
      </c>
      <c r="BF202" s="66" t="str">
        <f t="shared" si="300"/>
        <v/>
      </c>
      <c r="BG202" s="63">
        <f t="shared" si="301"/>
        <v>0</v>
      </c>
      <c r="BH202" s="68" t="str">
        <f>IF(OR($E202="",$G202=""),"",IF(AND($E$3=6),'Marks Entry 6th'!AI201,IF(AND($E$3=7),'Marks Entry 7th'!AI201,"")))</f>
        <v/>
      </c>
      <c r="BI202" s="68" t="str">
        <f>IF(OR($E202="",$G202=""),"",IF(AND($E$3=6),'Marks Entry 6th'!AJ201,IF(AND($E$3=7),'Marks Entry 7th'!AJ201,"")))</f>
        <v/>
      </c>
      <c r="BJ202" s="66" t="str">
        <f t="shared" si="302"/>
        <v/>
      </c>
      <c r="BK202" s="63" t="str">
        <f t="shared" si="303"/>
        <v/>
      </c>
      <c r="BL202" s="109">
        <f t="shared" si="304"/>
        <v>0</v>
      </c>
      <c r="BM202" s="109" t="str">
        <f t="shared" si="305"/>
        <v/>
      </c>
      <c r="BN202" s="109" t="str">
        <f t="shared" si="306"/>
        <v/>
      </c>
      <c r="BO202" s="109" t="str">
        <f t="shared" si="307"/>
        <v/>
      </c>
      <c r="BP202" s="109" t="str">
        <f t="shared" si="308"/>
        <v/>
      </c>
      <c r="BQ202" s="111" t="str">
        <f t="shared" si="309"/>
        <v/>
      </c>
      <c r="BR202" s="121" t="str">
        <f>IF(OR($E202="",$G202=""),"",IF(AND($E$3=6),'Marks Entry 6th'!AK201,IF(AND($E$3=7),'Marks Entry 7th'!AK201,"")))</f>
        <v/>
      </c>
      <c r="BS202" s="121" t="str">
        <f>IF(OR($E202="",$G202=""),"",IF(AND($E$3=6),'Marks Entry 6th'!AL201,IF(AND($E$3=7),'Marks Entry 7th'!AL201,"")))</f>
        <v/>
      </c>
      <c r="BT202" s="121" t="str">
        <f>IF(OR($E202="",$G202=""),"",IF(AND($E$3=6),'Marks Entry 6th'!AM201,IF(AND($E$3=7),'Marks Entry 7th'!AM201,"")))</f>
        <v/>
      </c>
      <c r="BU202" s="121" t="str">
        <f>IF(OR($E202="",$G202=""),"",IF(AND($E$3=6),'Marks Entry 6th'!AN201,IF(AND($E$3=7),'Marks Entry 7th'!AN201,"")))</f>
        <v/>
      </c>
      <c r="BV202" s="63" t="str">
        <f t="shared" si="310"/>
        <v/>
      </c>
      <c r="BW202" s="121" t="str">
        <f>IF(OR($E202="",$G202=""),"",IF(AND($E$3=6),'Marks Entry 6th'!AO201,IF(AND($E$3=7),'Marks Entry 7th'!AO201,"")))</f>
        <v/>
      </c>
      <c r="BX202" s="121" t="str">
        <f>IF(OR($E202="",$G202=""),"",IF(AND($E$3=6),'Marks Entry 6th'!AP201,IF(AND($E$3=7),'Marks Entry 7th'!AP201,"")))</f>
        <v/>
      </c>
      <c r="BY202" s="66" t="str">
        <f t="shared" si="311"/>
        <v/>
      </c>
      <c r="BZ202" s="63">
        <f t="shared" si="312"/>
        <v>0</v>
      </c>
      <c r="CA202" s="68" t="str">
        <f>IF(OR($E202="",$G202=""),"",IF(AND($E$3=6),'Marks Entry 6th'!AQ201,IF(AND($E$3=7),'Marks Entry 7th'!AQ201,"")))</f>
        <v/>
      </c>
      <c r="CB202" s="68" t="str">
        <f>IF(OR($E202="",$G202=""),"",IF(AND($E$3=6),'Marks Entry 6th'!AR201,IF(AND($E$3=7),'Marks Entry 7th'!AR201,"")))</f>
        <v/>
      </c>
      <c r="CC202" s="66" t="str">
        <f t="shared" si="313"/>
        <v/>
      </c>
      <c r="CD202" s="63" t="str">
        <f t="shared" si="314"/>
        <v/>
      </c>
      <c r="CE202" s="109">
        <f t="shared" si="315"/>
        <v>0</v>
      </c>
      <c r="CF202" s="109" t="str">
        <f t="shared" si="316"/>
        <v/>
      </c>
      <c r="CG202" s="109" t="str">
        <f t="shared" si="317"/>
        <v/>
      </c>
      <c r="CH202" s="109" t="str">
        <f t="shared" si="318"/>
        <v/>
      </c>
      <c r="CI202" s="109" t="str">
        <f t="shared" si="319"/>
        <v/>
      </c>
      <c r="CJ202" s="111" t="str">
        <f t="shared" si="320"/>
        <v/>
      </c>
      <c r="CK202" s="121" t="str">
        <f>IF(OR($E202="",$G202=""),"",IF(AND($E$3=6),'Marks Entry 6th'!AS201,IF(AND($E$3=7),'Marks Entry 7th'!AS201,"")))</f>
        <v/>
      </c>
      <c r="CL202" s="121" t="str">
        <f>IF(OR($E202="",$G202=""),"",IF(AND($E$3=6),'Marks Entry 6th'!AT201,IF(AND($E$3=7),'Marks Entry 7th'!AT201,"")))</f>
        <v/>
      </c>
      <c r="CM202" s="121" t="str">
        <f>IF(OR($E202="",$G202=""),"",IF(AND($E$3=6),'Marks Entry 6th'!AU201,IF(AND($E$3=7),'Marks Entry 7th'!AU201,"")))</f>
        <v/>
      </c>
      <c r="CN202" s="121" t="str">
        <f>IF(OR($E202="",$G202=""),"",IF(AND($E$3=6),'Marks Entry 6th'!AV201,IF(AND($E$3=7),'Marks Entry 7th'!AV201,"")))</f>
        <v/>
      </c>
      <c r="CO202" s="63" t="str">
        <f t="shared" si="321"/>
        <v/>
      </c>
      <c r="CP202" s="121" t="str">
        <f>IF(OR($E202="",$G202=""),"",IF(AND($E$3=6),'Marks Entry 6th'!AW201,IF(AND($E$3=7),'Marks Entry 7th'!AW201,"")))</f>
        <v/>
      </c>
      <c r="CQ202" s="121" t="str">
        <f>IF(OR($E202="",$G202=""),"",IF(AND($E$3=6),'Marks Entry 6th'!AX201,IF(AND($E$3=7),'Marks Entry 7th'!AX201,"")))</f>
        <v/>
      </c>
      <c r="CR202" s="66" t="str">
        <f t="shared" si="322"/>
        <v/>
      </c>
      <c r="CS202" s="63">
        <f t="shared" si="323"/>
        <v>0</v>
      </c>
      <c r="CT202" s="68" t="str">
        <f>IF(OR($E202="",$G202=""),"",IF(AND($E$3=6),'Marks Entry 6th'!AY201,IF(AND($E$3=7),'Marks Entry 7th'!AY201,"")))</f>
        <v/>
      </c>
      <c r="CU202" s="68" t="str">
        <f>IF(OR($E202="",$G202=""),"",IF(AND($E$3=6),'Marks Entry 6th'!AZ201,IF(AND($E$3=7),'Marks Entry 7th'!AZ201,"")))</f>
        <v/>
      </c>
      <c r="CV202" s="66" t="str">
        <f t="shared" si="324"/>
        <v/>
      </c>
      <c r="CW202" s="63" t="str">
        <f t="shared" si="325"/>
        <v/>
      </c>
      <c r="CX202" s="109">
        <f t="shared" si="326"/>
        <v>0</v>
      </c>
      <c r="CY202" s="109" t="str">
        <f t="shared" si="327"/>
        <v/>
      </c>
      <c r="CZ202" s="109" t="str">
        <f t="shared" si="328"/>
        <v/>
      </c>
      <c r="DA202" s="109" t="str">
        <f t="shared" si="329"/>
        <v/>
      </c>
      <c r="DB202" s="109" t="str">
        <f t="shared" si="330"/>
        <v/>
      </c>
      <c r="DC202" s="111" t="str">
        <f t="shared" si="331"/>
        <v/>
      </c>
      <c r="DD202" s="121" t="str">
        <f>IF(OR($E202="",$G202=""),"",IF(AND($E$3=6),'Marks Entry 6th'!BA201,IF(AND($E$3=7),'Marks Entry 7th'!BA201,"")))</f>
        <v/>
      </c>
      <c r="DE202" s="121" t="str">
        <f>IF(OR($E202="",$G202=""),"",IF(AND($E$3=6),'Marks Entry 6th'!BB201,IF(AND($E$3=7),'Marks Entry 7th'!BB201,"")))</f>
        <v/>
      </c>
      <c r="DF202" s="121" t="str">
        <f>IF(OR($E202="",$G202=""),"",IF(AND($E$3=6),'Marks Entry 6th'!BC201,IF(AND($E$3=7),'Marks Entry 7th'!BC201,"")))</f>
        <v/>
      </c>
      <c r="DG202" s="121" t="str">
        <f>IF(OR($E202="",$G202=""),"",IF(AND($E$3=6),'Marks Entry 6th'!BD201,IF(AND($E$3=7),'Marks Entry 7th'!BD201,"")))</f>
        <v/>
      </c>
      <c r="DH202" s="63" t="str">
        <f t="shared" si="332"/>
        <v/>
      </c>
      <c r="DI202" s="121" t="str">
        <f>IF(OR($E202="",$G202=""),"",IF(AND($E$3=6),'Marks Entry 6th'!BE201,IF(AND($E$3=7),'Marks Entry 7th'!BE201,"")))</f>
        <v/>
      </c>
      <c r="DJ202" s="121" t="str">
        <f>IF(OR($E202="",$G202=""),"",IF(AND($E$3=6),'Marks Entry 6th'!BF201,IF(AND($E$3=7),'Marks Entry 7th'!BF201,"")))</f>
        <v/>
      </c>
      <c r="DK202" s="66" t="str">
        <f t="shared" si="333"/>
        <v/>
      </c>
      <c r="DL202" s="63">
        <f t="shared" si="334"/>
        <v>0</v>
      </c>
      <c r="DM202" s="68" t="str">
        <f>IF(OR($E202="",$G202=""),"",IF(AND($E$3=6),'Marks Entry 6th'!BG201,IF(AND($E$3=7),'Marks Entry 7th'!BG201,"")))</f>
        <v/>
      </c>
      <c r="DN202" s="68" t="str">
        <f>IF(OR($E202="",$G202=""),"",IF(AND($E$3=6),'Marks Entry 6th'!BH201,IF(AND($E$3=7),'Marks Entry 7th'!BH201,"")))</f>
        <v/>
      </c>
      <c r="DO202" s="66" t="str">
        <f t="shared" si="335"/>
        <v/>
      </c>
      <c r="DP202" s="63" t="str">
        <f t="shared" si="336"/>
        <v/>
      </c>
      <c r="DQ202" s="109">
        <f t="shared" si="337"/>
        <v>0</v>
      </c>
      <c r="DR202" s="109" t="str">
        <f t="shared" si="338"/>
        <v/>
      </c>
      <c r="DS202" s="109" t="str">
        <f t="shared" si="339"/>
        <v/>
      </c>
      <c r="DT202" s="109" t="str">
        <f t="shared" si="340"/>
        <v/>
      </c>
      <c r="DU202" s="109" t="str">
        <f t="shared" si="341"/>
        <v/>
      </c>
      <c r="DV202" s="111" t="str">
        <f t="shared" si="342"/>
        <v/>
      </c>
      <c r="DW202" s="53" t="str">
        <f>IF(OR($E202="",$G202=""),"",IF(AND($E$3=6),'Marks Entry 6th'!BI201,IF(AND($E$3=7),'Marks Entry 7th'!BI201,"")))</f>
        <v/>
      </c>
      <c r="DX202" s="53" t="str">
        <f>IF(OR($E202="",$G202=""),"",IF(AND($E$3=6),'Marks Entry 6th'!BJ201,IF(AND($E$3=7),'Marks Entry 7th'!BJ201,"")))</f>
        <v/>
      </c>
      <c r="DY202" s="53" t="str">
        <f>IF(OR($E202="",$G202=""),"",IF(AND($E$3=6),'Marks Entry 6th'!BK201,IF(AND($E$3=7),'Marks Entry 7th'!BK201,"")))</f>
        <v/>
      </c>
      <c r="DZ202" s="53" t="str">
        <f>IF(OR($E202="",$G202=""),"",IF(AND($E$3=6),'Marks Entry 6th'!BL201,IF(AND($E$3=7),'Marks Entry 7th'!BL201,"")))</f>
        <v/>
      </c>
      <c r="EA202" s="53" t="str">
        <f>IF(OR($E202="",$G202=""),"",IF(AND($E$3=6),'Marks Entry 6th'!BM201,IF(AND($E$3=7),'Marks Entry 7th'!BM201,"")))</f>
        <v/>
      </c>
      <c r="EB202" s="122" t="str">
        <f t="shared" si="343"/>
        <v/>
      </c>
      <c r="EC202" s="123">
        <f t="shared" si="344"/>
        <v>0</v>
      </c>
      <c r="ED202" s="123" t="str">
        <f t="shared" si="345"/>
        <v/>
      </c>
      <c r="EE202" s="123" t="str">
        <f t="shared" si="346"/>
        <v/>
      </c>
      <c r="EF202" s="110" t="str">
        <f t="shared" si="347"/>
        <v/>
      </c>
      <c r="EG202" s="53" t="str">
        <f>IF(OR($E202="",$G202=""),"",IF(AND($E$3=6),'Marks Entry 6th'!BN201,IF(AND($E$3=7),'Marks Entry 7th'!BN201,"")))</f>
        <v/>
      </c>
      <c r="EH202" s="53" t="str">
        <f>IF(OR($E202="",$G202=""),"",IF(AND($E$3=6),'Marks Entry 6th'!BO201,IF(AND($E$3=7),'Marks Entry 7th'!BO201,"")))</f>
        <v/>
      </c>
      <c r="EI202" s="53" t="str">
        <f>IF(OR($E202="",$G202=""),"",IF(AND($E$3=6),'Marks Entry 6th'!BP201,IF(AND($E$3=7),'Marks Entry 7th'!BP201,"")))</f>
        <v/>
      </c>
      <c r="EJ202" s="53" t="str">
        <f>IF(OR($E202="",$G202=""),"",IF(AND($E$3=6),'Marks Entry 6th'!BQ201,IF(AND($E$3=7),'Marks Entry 7th'!BQ201,"")))</f>
        <v/>
      </c>
      <c r="EK202" s="53" t="str">
        <f>IF(OR($E202="",$G202=""),"",IF(AND($E$3=6),'Marks Entry 6th'!BR201,IF(AND($E$3=7),'Marks Entry 7th'!BR201,"")))</f>
        <v/>
      </c>
      <c r="EL202" s="122" t="str">
        <f t="shared" si="348"/>
        <v/>
      </c>
      <c r="EM202" s="123">
        <f t="shared" si="349"/>
        <v>0</v>
      </c>
      <c r="EN202" s="123" t="str">
        <f t="shared" si="350"/>
        <v/>
      </c>
      <c r="EO202" s="123" t="str">
        <f t="shared" si="351"/>
        <v/>
      </c>
      <c r="EP202" s="110" t="str">
        <f t="shared" si="352"/>
        <v/>
      </c>
      <c r="EQ202" s="53" t="str">
        <f>IF(OR($E202="",$G202=""),"",IF(AND($E$3=6),'Marks Entry 6th'!BS201,IF(AND($E$3=7),'Marks Entry 7th'!BS201,"")))</f>
        <v/>
      </c>
      <c r="ER202" s="53" t="str">
        <f>IF(OR($E202="",$G202=""),"",IF(AND($E$3=6),'Marks Entry 6th'!BT201,IF(AND($E$3=7),'Marks Entry 7th'!BT201,"")))</f>
        <v/>
      </c>
      <c r="ES202" s="53" t="str">
        <f>IF(OR($E202="",$G202=""),"",IF(AND($E$3=6),'Marks Entry 6th'!BU201,IF(AND($E$3=7),'Marks Entry 7th'!BU201,"")))</f>
        <v/>
      </c>
      <c r="ET202" s="53" t="str">
        <f>IF(OR($E202="",$G202=""),"",IF(AND($E$3=6),'Marks Entry 6th'!BV201,IF(AND($E$3=7),'Marks Entry 7th'!BV201,"")))</f>
        <v/>
      </c>
      <c r="EU202" s="53" t="str">
        <f>IF(OR($E202="",$G202=""),"",IF(AND($E$3=6),'Marks Entry 6th'!BW201,IF(AND($E$3=7),'Marks Entry 7th'!BW201,"")))</f>
        <v/>
      </c>
      <c r="EV202" s="122" t="str">
        <f t="shared" si="353"/>
        <v/>
      </c>
      <c r="EW202" s="123">
        <f t="shared" si="354"/>
        <v>0</v>
      </c>
      <c r="EX202" s="123" t="str">
        <f t="shared" si="355"/>
        <v/>
      </c>
      <c r="EY202" s="123" t="str">
        <f t="shared" si="356"/>
        <v/>
      </c>
      <c r="EZ202" s="110" t="str">
        <f t="shared" si="357"/>
        <v/>
      </c>
      <c r="FA202" s="373" t="str">
        <f>IF(OR($E202="",$G202=""),"",IF(AND('Marks Entry 6th'!BX201="",'Marks Entry 7th'!BX201=""),"",IF(AND($E$3=6),'Marks Entry 6th'!BX201,IF(AND($E$3=7),'Marks Entry 7th'!BX201,""))))</f>
        <v/>
      </c>
      <c r="FB202" s="373" t="str">
        <f>IF(OR($E202="",$G202=""),"",IF(AND('Marks Entry 6th'!BY201="",'Marks Entry 7th'!BY201=""),"",IF(AND($E$3=6),'Marks Entry 6th'!BY201,IF(AND($E$3=7),'Marks Entry 7th'!BY201,""))))</f>
        <v/>
      </c>
      <c r="FC202" s="374" t="str">
        <f t="shared" si="358"/>
        <v/>
      </c>
      <c r="FD202" s="110" t="str">
        <f t="shared" si="359"/>
        <v/>
      </c>
      <c r="FE202" s="373" t="str">
        <f>IF(OR($E202="",$G202=""),"",IF(AND('Marks Entry 6th'!BZ201="",'Marks Entry 7th'!BZ201=""),"",IF(AND($E$3=6),'Marks Entry 6th'!BZ201,IF(AND($E$3=7),'Marks Entry 7th'!BZ201,""))))</f>
        <v/>
      </c>
      <c r="FF202" s="373" t="str">
        <f>IF(OR($E202="",$G202=""),"",IF(AND('Marks Entry 6th'!CA201="",'Marks Entry 7th'!CA201=""),"",IF(AND($E$3=6),'Marks Entry 6th'!CA201,IF(AND($E$3=7),'Marks Entry 7th'!CA201,""))))</f>
        <v/>
      </c>
      <c r="FG202" s="374" t="str">
        <f t="shared" si="360"/>
        <v/>
      </c>
      <c r="FH202" s="110" t="str">
        <f t="shared" si="361"/>
        <v/>
      </c>
      <c r="FI202" s="79" t="str">
        <f t="shared" si="362"/>
        <v/>
      </c>
      <c r="FJ202" s="335" t="str">
        <f t="shared" si="363"/>
        <v/>
      </c>
      <c r="FK202" s="85" t="str">
        <f t="shared" si="364"/>
        <v/>
      </c>
      <c r="FL202" s="226" t="str">
        <f t="shared" si="365"/>
        <v/>
      </c>
      <c r="FM202" s="86" t="str">
        <f t="shared" si="366"/>
        <v/>
      </c>
      <c r="FN202" s="334" t="str">
        <f>IFERROR(IF(B202="NSO","NSO",IF(OR(D202="",G202="",F202=""),"",IF(AND(FJ202&gt;=36,'Master sheet'!$D$11="Hindi"),"कक्षा क्रमोन्नत",IF(AND(FJ202&gt;=36,'Master sheet'!$D$11="English"),"Promoted",IF(AND(FJ202&lt;36,'Master sheet'!$D$11="Hindi"),"पुनः परीक्षा","Re-Exam"))))),"")</f>
        <v/>
      </c>
      <c r="FO202" s="54" t="str">
        <f>IF(OR($E202="",$G202=""),"",IF(AND($E$3=6,'Marks Entry 6th'!CB201=""),"",IF(AND($E$3=7,'Marks Entry 7th'!CB201=""),"",IF(AND($E$3=6),'Marks Entry 6th'!CB201,IF(AND($E$3=7),'Marks Entry 7th'!CB201,"")))))</f>
        <v/>
      </c>
      <c r="FP202" s="54" t="str">
        <f>IF(OR($E202="",$G202=""),"",IF(AND($E$3=6,'Marks Entry 6th'!CC201=""),"",IF(AND($E$3=7,'Marks Entry 7th'!CC201=""),"",IF(AND($E$3=6),'Marks Entry 6th'!CC201,IF(AND($E$3=7),'Marks Entry 7th'!CC201,"")))))</f>
        <v/>
      </c>
      <c r="FQ202" s="55"/>
      <c r="FY202" s="57">
        <f>IF(AND($E$3=6),'Marks Entry 6th'!I201,IF(AND($E$3=7),'Marks Entry 7th'!I201,""))</f>
        <v>0</v>
      </c>
      <c r="FZ202" s="57">
        <f t="shared" si="367"/>
        <v>0</v>
      </c>
    </row>
    <row r="203" spans="1:182" ht="18.95" customHeight="1">
      <c r="A203" s="69">
        <v>196</v>
      </c>
      <c r="B203" s="69" t="str">
        <f>IF(OR(FY203=0,FY203=""),"",IF(AND($E$3=6),'Marks Entry 6th'!I202,IF(AND($E$3=7),'Marks Entry 7th'!I202,"")))</f>
        <v/>
      </c>
      <c r="C203" s="70" t="str">
        <f>IF(OR(B203=0,B203=""),"",IF(AND($E$3=6,'Marks Entry 6th'!B202=""),"",IF(AND($E$3=7,'Marks Entry 7th'!B202=""),"",IF(AND($E$3=6,'Marks Entry 6th'!B202),'Marks Entry 6th'!B202,IF(AND($E$3=7),'Marks Entry 7th'!B202,"")))))</f>
        <v/>
      </c>
      <c r="D203" s="70" t="str">
        <f>IF(OR(B203=0,B203=""),"",IF(AND($E$3=6,'Marks Entry 6th'!C202=""),"",IF(AND($E$3=7,'Marks Entry 7th'!C202=""),"",IF(AND($E$3=6),'Marks Entry 6th'!C202,IF(AND($E$3=7),'Marks Entry 7th'!C202,"")))))</f>
        <v/>
      </c>
      <c r="E203" s="307" t="str">
        <f>IF(OR(B203=0,B203=""),"",IF(AND($E$3=6,'Marks Entry 6th'!E202=""),"",IF(AND($E$3=7,'Marks Entry 7th'!E202=""),"",IF(AND($E$3=6),'Marks Entry 6th'!E202,IF(AND($E$3=7),'Marks Entry 7th'!E202,"")))))</f>
        <v/>
      </c>
      <c r="F203" s="70" t="str">
        <f>IF(OR(B203=0,B203=""),"",IF(AND($E$3=6,'Marks Entry 6th'!D202=""),"",IF(AND($E$3=7,'Marks Entry 7th'!D202=""),"",IF(AND($E$3=6),'Marks Entry 6th'!D202,IF(AND($E$3=7),'Marks Entry 7th'!D202,"")))))</f>
        <v/>
      </c>
      <c r="G203" s="306" t="str">
        <f>IF(OR(B203=0,B203=""),"",IF(AND($E$3=6,'Marks Entry 6th'!F202=""),"",IF(AND($E$3=7,'Marks Entry 7th'!F202=""),"",IF(AND($E$3=6),UPPER('Marks Entry 6th'!F202),IF(AND($E$3=7),UPPER('Marks Entry 7th'!F202),"")))))</f>
        <v/>
      </c>
      <c r="H203" s="306" t="str">
        <f>IF(OR(B203=0,B203=""),"",IF(AND($E$3=6,'Marks Entry 6th'!G202=""),"",IF(AND($E$3=7,'Marks Entry 7th'!G202=""),"",IF(AND($E$3=6),UPPER('Marks Entry 6th'!G202),IF(AND($E$3=7),UPPER('Marks Entry 7th'!G202),"")))))</f>
        <v/>
      </c>
      <c r="I203" s="306" t="str">
        <f>IF(OR(B203=0,B203=""),"",IF(AND($E$3=6,'Marks Entry 6th'!H202=""),"",IF(AND($E$3=7,'Marks Entry 7th'!H202=""),"",IF(AND($E$3=6),UPPER('Marks Entry 6th'!H202),IF(AND($E$3=7),UPPER('Marks Entry 7th'!H202),"")))))</f>
        <v/>
      </c>
      <c r="J203" s="65" t="str">
        <f>IF(OR(B203=0,B203=""),"",IF(AND($E$3=6,'Marks Entry 6th'!J202=""),"",IF(AND($E$3=7,'Marks Entry 7th'!J202=""),"",IF(AND($E$3=6),'Marks Entry 6th'!J202,IF(AND($E$3=7),'Marks Entry 7th'!J202,"")))))</f>
        <v/>
      </c>
      <c r="K203" s="65" t="str">
        <f>IF(OR(B203=0,B203=""),"",IF(AND($E$3=6,'Marks Entry 6th'!K202=""),"",IF(AND($E$3=7,'Marks Entry 7th'!K202=""),"",IF(AND($E$3=6),'Marks Entry 6th'!K202,IF(AND($E$3=7),'Marks Entry 7th'!K202,"")))))</f>
        <v/>
      </c>
      <c r="L203" s="121" t="str">
        <f>IF(OR($E203="",$G203=""),"",IF(AND($E$3=6),'Marks Entry 6th'!L202,IF(AND($E$3=7),'Marks Entry 7th'!L202,"")))</f>
        <v/>
      </c>
      <c r="M203" s="121" t="str">
        <f>IF(OR($E203="",$G203=""),"",IF(AND($E$3=6),'Marks Entry 6th'!M202,IF(AND($E$3=7),'Marks Entry 7th'!M202,"")))</f>
        <v/>
      </c>
      <c r="N203" s="121" t="str">
        <f>IF(OR($E203="",$G203=""),"",IF(AND($E$3=6),'Marks Entry 6th'!N202,IF(AND($E$3=7),'Marks Entry 7th'!N202,"")))</f>
        <v/>
      </c>
      <c r="O203" s="121" t="str">
        <f>IF(OR($E203="",$G203=""),"",IF(AND($E$3=6),'Marks Entry 6th'!O202,IF(AND($E$3=7),'Marks Entry 7th'!O202,"")))</f>
        <v/>
      </c>
      <c r="P203" s="63" t="str">
        <f t="shared" si="277"/>
        <v/>
      </c>
      <c r="Q203" s="121" t="str">
        <f>IF(OR($E203="",$G203=""),"",IF(AND($E$3=6),'Marks Entry 6th'!P202,IF(AND($E$3=7),'Marks Entry 7th'!P202,"")))</f>
        <v/>
      </c>
      <c r="R203" s="121" t="str">
        <f>IF(OR($E203="",$G203=""),"",IF(AND($E$3=6),'Marks Entry 6th'!Q202,IF(AND($E$3=7),'Marks Entry 7th'!Q202,"")))</f>
        <v/>
      </c>
      <c r="S203" s="66" t="str">
        <f t="shared" si="278"/>
        <v/>
      </c>
      <c r="T203" s="63">
        <f t="shared" si="279"/>
        <v>0</v>
      </c>
      <c r="U203" s="68" t="str">
        <f>IF(OR($E203="",$G203=""),"",IF(AND($E$3=6),'Marks Entry 6th'!R202,IF(AND($E$3=7),'Marks Entry 7th'!R202,"")))</f>
        <v/>
      </c>
      <c r="V203" s="68" t="str">
        <f>IF(OR($E203="",$G203=""),"",IF(AND($E$3=6),'Marks Entry 6th'!S202,IF(AND($E$3=7),'Marks Entry 7th'!S202,"")))</f>
        <v/>
      </c>
      <c r="W203" s="67" t="str">
        <f t="shared" si="280"/>
        <v/>
      </c>
      <c r="X203" s="63" t="str">
        <f t="shared" si="281"/>
        <v/>
      </c>
      <c r="Y203" s="109">
        <f t="shared" si="282"/>
        <v>0</v>
      </c>
      <c r="Z203" s="109" t="str">
        <f t="shared" si="283"/>
        <v/>
      </c>
      <c r="AA203" s="109" t="str">
        <f t="shared" si="284"/>
        <v/>
      </c>
      <c r="AB203" s="109" t="str">
        <f t="shared" si="285"/>
        <v/>
      </c>
      <c r="AC203" s="109" t="str">
        <f t="shared" si="286"/>
        <v/>
      </c>
      <c r="AD203" s="111" t="str">
        <f t="shared" si="287"/>
        <v/>
      </c>
      <c r="AE203" s="121" t="str">
        <f>IF(OR($E203="",$G203=""),"",IF(AND($E$3=6),'Marks Entry 6th'!T202,IF(AND($E$3=7),'Marks Entry 7th'!T202,"")))</f>
        <v/>
      </c>
      <c r="AF203" s="121" t="str">
        <f>IF(OR($E203="",$G203=""),"",IF(AND($E$3=6),'Marks Entry 6th'!U202,IF(AND($E$3=7),'Marks Entry 7th'!U202,"")))</f>
        <v/>
      </c>
      <c r="AG203" s="121" t="str">
        <f>IF(OR($E203="",$G203=""),"",IF(AND($E$3=6),'Marks Entry 6th'!V202,IF(AND($E$3=7),'Marks Entry 7th'!V202,"")))</f>
        <v/>
      </c>
      <c r="AH203" s="121" t="str">
        <f>IF(OR($E203="",$G203=""),"",IF(AND($E$3=6),'Marks Entry 6th'!W202,IF(AND($E$3=7),'Marks Entry 7th'!W202,"")))</f>
        <v/>
      </c>
      <c r="AI203" s="63" t="str">
        <f t="shared" si="288"/>
        <v/>
      </c>
      <c r="AJ203" s="121" t="str">
        <f>IF(OR($E203="",$G203=""),"",IF(AND($E$3=6),'Marks Entry 6th'!X202,IF(AND($E$3=7),'Marks Entry 7th'!X202,"")))</f>
        <v/>
      </c>
      <c r="AK203" s="121" t="str">
        <f>IF(OR($E203="",$G203=""),"",IF(AND($E$3=6),'Marks Entry 6th'!Y202,IF(AND($E$3=7),'Marks Entry 7th'!Y202,"")))</f>
        <v/>
      </c>
      <c r="AL203" s="66" t="str">
        <f t="shared" si="289"/>
        <v/>
      </c>
      <c r="AM203" s="63">
        <f t="shared" si="290"/>
        <v>0</v>
      </c>
      <c r="AN203" s="68" t="str">
        <f>IF(OR($E203="",$G203=""),"",IF(AND($E$3=6),'Marks Entry 6th'!Z202,IF(AND($E$3=7),'Marks Entry 7th'!Z202,"")))</f>
        <v/>
      </c>
      <c r="AO203" s="68" t="str">
        <f>IF(OR($E203="",$G203=""),"",IF(AND($E$3=6),'Marks Entry 6th'!AA202,IF(AND($E$3=7),'Marks Entry 7th'!AA202,"")))</f>
        <v/>
      </c>
      <c r="AP203" s="66" t="str">
        <f t="shared" si="291"/>
        <v/>
      </c>
      <c r="AQ203" s="63" t="str">
        <f t="shared" si="292"/>
        <v/>
      </c>
      <c r="AR203" s="109">
        <f t="shared" si="293"/>
        <v>0</v>
      </c>
      <c r="AS203" s="109" t="str">
        <f t="shared" si="294"/>
        <v/>
      </c>
      <c r="AT203" s="109" t="str">
        <f t="shared" si="295"/>
        <v/>
      </c>
      <c r="AU203" s="109" t="str">
        <f t="shared" si="296"/>
        <v/>
      </c>
      <c r="AV203" s="109" t="str">
        <f t="shared" si="297"/>
        <v/>
      </c>
      <c r="AW203" s="111" t="str">
        <f t="shared" si="298"/>
        <v/>
      </c>
      <c r="AX203" s="314" t="str">
        <f>IF(OR($E203="",$G203=""),"",IF(AND($E$3=6),'Marks Entry 6th'!AB202,IF(AND($E$3=7),'Marks Entry 7th'!AB202,"")))</f>
        <v/>
      </c>
      <c r="AY203" s="121" t="str">
        <f>IF(OR($E203="",$G203=""),"",IF(AND($E$3=6),'Marks Entry 6th'!AC202,IF(AND($E$3=7),'Marks Entry 7th'!AC202,"")))</f>
        <v/>
      </c>
      <c r="AZ203" s="121" t="str">
        <f>IF(OR($E203="",$G203=""),"",IF(AND($E$3=6),'Marks Entry 6th'!AD202,IF(AND($E$3=7),'Marks Entry 7th'!AD202,"")))</f>
        <v/>
      </c>
      <c r="BA203" s="121" t="str">
        <f>IF(OR($E203="",$G203=""),"",IF(AND($E$3=6),'Marks Entry 6th'!AE202,IF(AND($E$3=7),'Marks Entry 7th'!AE202,"")))</f>
        <v/>
      </c>
      <c r="BB203" s="121" t="str">
        <f>IF(OR($E203="",$G203=""),"",IF(AND($E$3=6),'Marks Entry 6th'!AF202,IF(AND($E$3=7),'Marks Entry 7th'!AF202,"")))</f>
        <v/>
      </c>
      <c r="BC203" s="63" t="str">
        <f t="shared" si="299"/>
        <v/>
      </c>
      <c r="BD203" s="121" t="str">
        <f>IF(OR($E203="",$G203=""),"",IF(AND($E$3=6),'Marks Entry 6th'!AG202,IF(AND($E$3=7),'Marks Entry 7th'!AG202,"")))</f>
        <v/>
      </c>
      <c r="BE203" s="121" t="str">
        <f>IF(OR($E203="",$G203=""),"",IF(AND($E$3=6),'Marks Entry 6th'!AH202,IF(AND($E$3=7),'Marks Entry 7th'!AH202,"")))</f>
        <v/>
      </c>
      <c r="BF203" s="66" t="str">
        <f t="shared" si="300"/>
        <v/>
      </c>
      <c r="BG203" s="63">
        <f t="shared" si="301"/>
        <v>0</v>
      </c>
      <c r="BH203" s="68" t="str">
        <f>IF(OR($E203="",$G203=""),"",IF(AND($E$3=6),'Marks Entry 6th'!AI202,IF(AND($E$3=7),'Marks Entry 7th'!AI202,"")))</f>
        <v/>
      </c>
      <c r="BI203" s="68" t="str">
        <f>IF(OR($E203="",$G203=""),"",IF(AND($E$3=6),'Marks Entry 6th'!AJ202,IF(AND($E$3=7),'Marks Entry 7th'!AJ202,"")))</f>
        <v/>
      </c>
      <c r="BJ203" s="66" t="str">
        <f t="shared" si="302"/>
        <v/>
      </c>
      <c r="BK203" s="63" t="str">
        <f t="shared" si="303"/>
        <v/>
      </c>
      <c r="BL203" s="109">
        <f t="shared" si="304"/>
        <v>0</v>
      </c>
      <c r="BM203" s="109" t="str">
        <f t="shared" si="305"/>
        <v/>
      </c>
      <c r="BN203" s="109" t="str">
        <f t="shared" si="306"/>
        <v/>
      </c>
      <c r="BO203" s="109" t="str">
        <f t="shared" si="307"/>
        <v/>
      </c>
      <c r="BP203" s="109" t="str">
        <f t="shared" si="308"/>
        <v/>
      </c>
      <c r="BQ203" s="111" t="str">
        <f t="shared" si="309"/>
        <v/>
      </c>
      <c r="BR203" s="121" t="str">
        <f>IF(OR($E203="",$G203=""),"",IF(AND($E$3=6),'Marks Entry 6th'!AK202,IF(AND($E$3=7),'Marks Entry 7th'!AK202,"")))</f>
        <v/>
      </c>
      <c r="BS203" s="121" t="str">
        <f>IF(OR($E203="",$G203=""),"",IF(AND($E$3=6),'Marks Entry 6th'!AL202,IF(AND($E$3=7),'Marks Entry 7th'!AL202,"")))</f>
        <v/>
      </c>
      <c r="BT203" s="121" t="str">
        <f>IF(OR($E203="",$G203=""),"",IF(AND($E$3=6),'Marks Entry 6th'!AM202,IF(AND($E$3=7),'Marks Entry 7th'!AM202,"")))</f>
        <v/>
      </c>
      <c r="BU203" s="121" t="str">
        <f>IF(OR($E203="",$G203=""),"",IF(AND($E$3=6),'Marks Entry 6th'!AN202,IF(AND($E$3=7),'Marks Entry 7th'!AN202,"")))</f>
        <v/>
      </c>
      <c r="BV203" s="63" t="str">
        <f t="shared" si="310"/>
        <v/>
      </c>
      <c r="BW203" s="121" t="str">
        <f>IF(OR($E203="",$G203=""),"",IF(AND($E$3=6),'Marks Entry 6th'!AO202,IF(AND($E$3=7),'Marks Entry 7th'!AO202,"")))</f>
        <v/>
      </c>
      <c r="BX203" s="121" t="str">
        <f>IF(OR($E203="",$G203=""),"",IF(AND($E$3=6),'Marks Entry 6th'!AP202,IF(AND($E$3=7),'Marks Entry 7th'!AP202,"")))</f>
        <v/>
      </c>
      <c r="BY203" s="66" t="str">
        <f t="shared" si="311"/>
        <v/>
      </c>
      <c r="BZ203" s="63">
        <f t="shared" si="312"/>
        <v>0</v>
      </c>
      <c r="CA203" s="68" t="str">
        <f>IF(OR($E203="",$G203=""),"",IF(AND($E$3=6),'Marks Entry 6th'!AQ202,IF(AND($E$3=7),'Marks Entry 7th'!AQ202,"")))</f>
        <v/>
      </c>
      <c r="CB203" s="68" t="str">
        <f>IF(OR($E203="",$G203=""),"",IF(AND($E$3=6),'Marks Entry 6th'!AR202,IF(AND($E$3=7),'Marks Entry 7th'!AR202,"")))</f>
        <v/>
      </c>
      <c r="CC203" s="66" t="str">
        <f t="shared" si="313"/>
        <v/>
      </c>
      <c r="CD203" s="63" t="str">
        <f t="shared" si="314"/>
        <v/>
      </c>
      <c r="CE203" s="109">
        <f t="shared" si="315"/>
        <v>0</v>
      </c>
      <c r="CF203" s="109" t="str">
        <f t="shared" si="316"/>
        <v/>
      </c>
      <c r="CG203" s="109" t="str">
        <f t="shared" si="317"/>
        <v/>
      </c>
      <c r="CH203" s="109" t="str">
        <f t="shared" si="318"/>
        <v/>
      </c>
      <c r="CI203" s="109" t="str">
        <f t="shared" si="319"/>
        <v/>
      </c>
      <c r="CJ203" s="111" t="str">
        <f t="shared" si="320"/>
        <v/>
      </c>
      <c r="CK203" s="121" t="str">
        <f>IF(OR($E203="",$G203=""),"",IF(AND($E$3=6),'Marks Entry 6th'!AS202,IF(AND($E$3=7),'Marks Entry 7th'!AS202,"")))</f>
        <v/>
      </c>
      <c r="CL203" s="121" t="str">
        <f>IF(OR($E203="",$G203=""),"",IF(AND($E$3=6),'Marks Entry 6th'!AT202,IF(AND($E$3=7),'Marks Entry 7th'!AT202,"")))</f>
        <v/>
      </c>
      <c r="CM203" s="121" t="str">
        <f>IF(OR($E203="",$G203=""),"",IF(AND($E$3=6),'Marks Entry 6th'!AU202,IF(AND($E$3=7),'Marks Entry 7th'!AU202,"")))</f>
        <v/>
      </c>
      <c r="CN203" s="121" t="str">
        <f>IF(OR($E203="",$G203=""),"",IF(AND($E$3=6),'Marks Entry 6th'!AV202,IF(AND($E$3=7),'Marks Entry 7th'!AV202,"")))</f>
        <v/>
      </c>
      <c r="CO203" s="63" t="str">
        <f t="shared" si="321"/>
        <v/>
      </c>
      <c r="CP203" s="121" t="str">
        <f>IF(OR($E203="",$G203=""),"",IF(AND($E$3=6),'Marks Entry 6th'!AW202,IF(AND($E$3=7),'Marks Entry 7th'!AW202,"")))</f>
        <v/>
      </c>
      <c r="CQ203" s="121" t="str">
        <f>IF(OR($E203="",$G203=""),"",IF(AND($E$3=6),'Marks Entry 6th'!AX202,IF(AND($E$3=7),'Marks Entry 7th'!AX202,"")))</f>
        <v/>
      </c>
      <c r="CR203" s="66" t="str">
        <f t="shared" si="322"/>
        <v/>
      </c>
      <c r="CS203" s="63">
        <f t="shared" si="323"/>
        <v>0</v>
      </c>
      <c r="CT203" s="68" t="str">
        <f>IF(OR($E203="",$G203=""),"",IF(AND($E$3=6),'Marks Entry 6th'!AY202,IF(AND($E$3=7),'Marks Entry 7th'!AY202,"")))</f>
        <v/>
      </c>
      <c r="CU203" s="68" t="str">
        <f>IF(OR($E203="",$G203=""),"",IF(AND($E$3=6),'Marks Entry 6th'!AZ202,IF(AND($E$3=7),'Marks Entry 7th'!AZ202,"")))</f>
        <v/>
      </c>
      <c r="CV203" s="66" t="str">
        <f t="shared" si="324"/>
        <v/>
      </c>
      <c r="CW203" s="63" t="str">
        <f t="shared" si="325"/>
        <v/>
      </c>
      <c r="CX203" s="109">
        <f t="shared" si="326"/>
        <v>0</v>
      </c>
      <c r="CY203" s="109" t="str">
        <f t="shared" si="327"/>
        <v/>
      </c>
      <c r="CZ203" s="109" t="str">
        <f t="shared" si="328"/>
        <v/>
      </c>
      <c r="DA203" s="109" t="str">
        <f t="shared" si="329"/>
        <v/>
      </c>
      <c r="DB203" s="109" t="str">
        <f t="shared" si="330"/>
        <v/>
      </c>
      <c r="DC203" s="111" t="str">
        <f t="shared" si="331"/>
        <v/>
      </c>
      <c r="DD203" s="121" t="str">
        <f>IF(OR($E203="",$G203=""),"",IF(AND($E$3=6),'Marks Entry 6th'!BA202,IF(AND($E$3=7),'Marks Entry 7th'!BA202,"")))</f>
        <v/>
      </c>
      <c r="DE203" s="121" t="str">
        <f>IF(OR($E203="",$G203=""),"",IF(AND($E$3=6),'Marks Entry 6th'!BB202,IF(AND($E$3=7),'Marks Entry 7th'!BB202,"")))</f>
        <v/>
      </c>
      <c r="DF203" s="121" t="str">
        <f>IF(OR($E203="",$G203=""),"",IF(AND($E$3=6),'Marks Entry 6th'!BC202,IF(AND($E$3=7),'Marks Entry 7th'!BC202,"")))</f>
        <v/>
      </c>
      <c r="DG203" s="121" t="str">
        <f>IF(OR($E203="",$G203=""),"",IF(AND($E$3=6),'Marks Entry 6th'!BD202,IF(AND($E$3=7),'Marks Entry 7th'!BD202,"")))</f>
        <v/>
      </c>
      <c r="DH203" s="63" t="str">
        <f t="shared" si="332"/>
        <v/>
      </c>
      <c r="DI203" s="121" t="str">
        <f>IF(OR($E203="",$G203=""),"",IF(AND($E$3=6),'Marks Entry 6th'!BE202,IF(AND($E$3=7),'Marks Entry 7th'!BE202,"")))</f>
        <v/>
      </c>
      <c r="DJ203" s="121" t="str">
        <f>IF(OR($E203="",$G203=""),"",IF(AND($E$3=6),'Marks Entry 6th'!BF202,IF(AND($E$3=7),'Marks Entry 7th'!BF202,"")))</f>
        <v/>
      </c>
      <c r="DK203" s="66" t="str">
        <f t="shared" si="333"/>
        <v/>
      </c>
      <c r="DL203" s="63">
        <f t="shared" si="334"/>
        <v>0</v>
      </c>
      <c r="DM203" s="68" t="str">
        <f>IF(OR($E203="",$G203=""),"",IF(AND($E$3=6),'Marks Entry 6th'!BG202,IF(AND($E$3=7),'Marks Entry 7th'!BG202,"")))</f>
        <v/>
      </c>
      <c r="DN203" s="68" t="str">
        <f>IF(OR($E203="",$G203=""),"",IF(AND($E$3=6),'Marks Entry 6th'!BH202,IF(AND($E$3=7),'Marks Entry 7th'!BH202,"")))</f>
        <v/>
      </c>
      <c r="DO203" s="66" t="str">
        <f t="shared" si="335"/>
        <v/>
      </c>
      <c r="DP203" s="63" t="str">
        <f t="shared" si="336"/>
        <v/>
      </c>
      <c r="DQ203" s="109">
        <f t="shared" si="337"/>
        <v>0</v>
      </c>
      <c r="DR203" s="109" t="str">
        <f t="shared" si="338"/>
        <v/>
      </c>
      <c r="DS203" s="109" t="str">
        <f t="shared" si="339"/>
        <v/>
      </c>
      <c r="DT203" s="109" t="str">
        <f t="shared" si="340"/>
        <v/>
      </c>
      <c r="DU203" s="109" t="str">
        <f t="shared" si="341"/>
        <v/>
      </c>
      <c r="DV203" s="111" t="str">
        <f t="shared" si="342"/>
        <v/>
      </c>
      <c r="DW203" s="53" t="str">
        <f>IF(OR($E203="",$G203=""),"",IF(AND($E$3=6),'Marks Entry 6th'!BI202,IF(AND($E$3=7),'Marks Entry 7th'!BI202,"")))</f>
        <v/>
      </c>
      <c r="DX203" s="53" t="str">
        <f>IF(OR($E203="",$G203=""),"",IF(AND($E$3=6),'Marks Entry 6th'!BJ202,IF(AND($E$3=7),'Marks Entry 7th'!BJ202,"")))</f>
        <v/>
      </c>
      <c r="DY203" s="53" t="str">
        <f>IF(OR($E203="",$G203=""),"",IF(AND($E$3=6),'Marks Entry 6th'!BK202,IF(AND($E$3=7),'Marks Entry 7th'!BK202,"")))</f>
        <v/>
      </c>
      <c r="DZ203" s="53" t="str">
        <f>IF(OR($E203="",$G203=""),"",IF(AND($E$3=6),'Marks Entry 6th'!BL202,IF(AND($E$3=7),'Marks Entry 7th'!BL202,"")))</f>
        <v/>
      </c>
      <c r="EA203" s="53" t="str">
        <f>IF(OR($E203="",$G203=""),"",IF(AND($E$3=6),'Marks Entry 6th'!BM202,IF(AND($E$3=7),'Marks Entry 7th'!BM202,"")))</f>
        <v/>
      </c>
      <c r="EB203" s="122" t="str">
        <f t="shared" si="343"/>
        <v/>
      </c>
      <c r="EC203" s="123">
        <f t="shared" si="344"/>
        <v>0</v>
      </c>
      <c r="ED203" s="123" t="str">
        <f t="shared" si="345"/>
        <v/>
      </c>
      <c r="EE203" s="123" t="str">
        <f t="shared" si="346"/>
        <v/>
      </c>
      <c r="EF203" s="110" t="str">
        <f t="shared" si="347"/>
        <v/>
      </c>
      <c r="EG203" s="53" t="str">
        <f>IF(OR($E203="",$G203=""),"",IF(AND($E$3=6),'Marks Entry 6th'!BN202,IF(AND($E$3=7),'Marks Entry 7th'!BN202,"")))</f>
        <v/>
      </c>
      <c r="EH203" s="53" t="str">
        <f>IF(OR($E203="",$G203=""),"",IF(AND($E$3=6),'Marks Entry 6th'!BO202,IF(AND($E$3=7),'Marks Entry 7th'!BO202,"")))</f>
        <v/>
      </c>
      <c r="EI203" s="53" t="str">
        <f>IF(OR($E203="",$G203=""),"",IF(AND($E$3=6),'Marks Entry 6th'!BP202,IF(AND($E$3=7),'Marks Entry 7th'!BP202,"")))</f>
        <v/>
      </c>
      <c r="EJ203" s="53" t="str">
        <f>IF(OR($E203="",$G203=""),"",IF(AND($E$3=6),'Marks Entry 6th'!BQ202,IF(AND($E$3=7),'Marks Entry 7th'!BQ202,"")))</f>
        <v/>
      </c>
      <c r="EK203" s="53" t="str">
        <f>IF(OR($E203="",$G203=""),"",IF(AND($E$3=6),'Marks Entry 6th'!BR202,IF(AND($E$3=7),'Marks Entry 7th'!BR202,"")))</f>
        <v/>
      </c>
      <c r="EL203" s="122" t="str">
        <f t="shared" si="348"/>
        <v/>
      </c>
      <c r="EM203" s="123">
        <f t="shared" si="349"/>
        <v>0</v>
      </c>
      <c r="EN203" s="123" t="str">
        <f t="shared" si="350"/>
        <v/>
      </c>
      <c r="EO203" s="123" t="str">
        <f t="shared" si="351"/>
        <v/>
      </c>
      <c r="EP203" s="110" t="str">
        <f t="shared" si="352"/>
        <v/>
      </c>
      <c r="EQ203" s="53" t="str">
        <f>IF(OR($E203="",$G203=""),"",IF(AND($E$3=6),'Marks Entry 6th'!BS202,IF(AND($E$3=7),'Marks Entry 7th'!BS202,"")))</f>
        <v/>
      </c>
      <c r="ER203" s="53" t="str">
        <f>IF(OR($E203="",$G203=""),"",IF(AND($E$3=6),'Marks Entry 6th'!BT202,IF(AND($E$3=7),'Marks Entry 7th'!BT202,"")))</f>
        <v/>
      </c>
      <c r="ES203" s="53" t="str">
        <f>IF(OR($E203="",$G203=""),"",IF(AND($E$3=6),'Marks Entry 6th'!BU202,IF(AND($E$3=7),'Marks Entry 7th'!BU202,"")))</f>
        <v/>
      </c>
      <c r="ET203" s="53" t="str">
        <f>IF(OR($E203="",$G203=""),"",IF(AND($E$3=6),'Marks Entry 6th'!BV202,IF(AND($E$3=7),'Marks Entry 7th'!BV202,"")))</f>
        <v/>
      </c>
      <c r="EU203" s="53" t="str">
        <f>IF(OR($E203="",$G203=""),"",IF(AND($E$3=6),'Marks Entry 6th'!BW202,IF(AND($E$3=7),'Marks Entry 7th'!BW202,"")))</f>
        <v/>
      </c>
      <c r="EV203" s="122" t="str">
        <f t="shared" si="353"/>
        <v/>
      </c>
      <c r="EW203" s="123">
        <f t="shared" si="354"/>
        <v>0</v>
      </c>
      <c r="EX203" s="123" t="str">
        <f t="shared" si="355"/>
        <v/>
      </c>
      <c r="EY203" s="123" t="str">
        <f t="shared" si="356"/>
        <v/>
      </c>
      <c r="EZ203" s="110" t="str">
        <f t="shared" si="357"/>
        <v/>
      </c>
      <c r="FA203" s="373" t="str">
        <f>IF(OR($E203="",$G203=""),"",IF(AND('Marks Entry 6th'!BX202="",'Marks Entry 7th'!BX202=""),"",IF(AND($E$3=6),'Marks Entry 6th'!BX202,IF(AND($E$3=7),'Marks Entry 7th'!BX202,""))))</f>
        <v/>
      </c>
      <c r="FB203" s="373" t="str">
        <f>IF(OR($E203="",$G203=""),"",IF(AND('Marks Entry 6th'!BY202="",'Marks Entry 7th'!BY202=""),"",IF(AND($E$3=6),'Marks Entry 6th'!BY202,IF(AND($E$3=7),'Marks Entry 7th'!BY202,""))))</f>
        <v/>
      </c>
      <c r="FC203" s="374" t="str">
        <f t="shared" si="358"/>
        <v/>
      </c>
      <c r="FD203" s="110" t="str">
        <f t="shared" si="359"/>
        <v/>
      </c>
      <c r="FE203" s="373" t="str">
        <f>IF(OR($E203="",$G203=""),"",IF(AND('Marks Entry 6th'!BZ202="",'Marks Entry 7th'!BZ202=""),"",IF(AND($E$3=6),'Marks Entry 6th'!BZ202,IF(AND($E$3=7),'Marks Entry 7th'!BZ202,""))))</f>
        <v/>
      </c>
      <c r="FF203" s="373" t="str">
        <f>IF(OR($E203="",$G203=""),"",IF(AND('Marks Entry 6th'!CA202="",'Marks Entry 7th'!CA202=""),"",IF(AND($E$3=6),'Marks Entry 6th'!CA202,IF(AND($E$3=7),'Marks Entry 7th'!CA202,""))))</f>
        <v/>
      </c>
      <c r="FG203" s="374" t="str">
        <f t="shared" si="360"/>
        <v/>
      </c>
      <c r="FH203" s="110" t="str">
        <f t="shared" si="361"/>
        <v/>
      </c>
      <c r="FI203" s="79" t="str">
        <f t="shared" si="362"/>
        <v/>
      </c>
      <c r="FJ203" s="335" t="str">
        <f t="shared" si="363"/>
        <v/>
      </c>
      <c r="FK203" s="85" t="str">
        <f t="shared" si="364"/>
        <v/>
      </c>
      <c r="FL203" s="226" t="str">
        <f t="shared" si="365"/>
        <v/>
      </c>
      <c r="FM203" s="86" t="str">
        <f t="shared" si="366"/>
        <v/>
      </c>
      <c r="FN203" s="334" t="str">
        <f>IFERROR(IF(B203="NSO","NSO",IF(OR(D203="",G203="",F203=""),"",IF(AND(FJ203&gt;=36,'Master sheet'!$D$11="Hindi"),"कक्षा क्रमोन्नत",IF(AND(FJ203&gt;=36,'Master sheet'!$D$11="English"),"Promoted",IF(AND(FJ203&lt;36,'Master sheet'!$D$11="Hindi"),"पुनः परीक्षा","Re-Exam"))))),"")</f>
        <v/>
      </c>
      <c r="FO203" s="54" t="str">
        <f>IF(OR($E203="",$G203=""),"",IF(AND($E$3=6,'Marks Entry 6th'!CB202=""),"",IF(AND($E$3=7,'Marks Entry 7th'!CB202=""),"",IF(AND($E$3=6),'Marks Entry 6th'!CB202,IF(AND($E$3=7),'Marks Entry 7th'!CB202,"")))))</f>
        <v/>
      </c>
      <c r="FP203" s="54" t="str">
        <f>IF(OR($E203="",$G203=""),"",IF(AND($E$3=6,'Marks Entry 6th'!CC202=""),"",IF(AND($E$3=7,'Marks Entry 7th'!CC202=""),"",IF(AND($E$3=6),'Marks Entry 6th'!CC202,IF(AND($E$3=7),'Marks Entry 7th'!CC202,"")))))</f>
        <v/>
      </c>
      <c r="FQ203" s="55"/>
      <c r="FY203" s="57">
        <f>IF(AND($E$3=6),'Marks Entry 6th'!I202,IF(AND($E$3=7),'Marks Entry 7th'!I202,""))</f>
        <v>0</v>
      </c>
      <c r="FZ203" s="57">
        <f t="shared" si="367"/>
        <v>0</v>
      </c>
    </row>
    <row r="204" spans="1:182" ht="18.95" customHeight="1">
      <c r="A204" s="69">
        <v>197</v>
      </c>
      <c r="B204" s="69" t="str">
        <f>IF(OR(FY204=0,FY204=""),"",IF(AND($E$3=6),'Marks Entry 6th'!I203,IF(AND($E$3=7),'Marks Entry 7th'!I203,"")))</f>
        <v/>
      </c>
      <c r="C204" s="70" t="str">
        <f>IF(OR(B204=0,B204=""),"",IF(AND($E$3=6,'Marks Entry 6th'!B203=""),"",IF(AND($E$3=7,'Marks Entry 7th'!B203=""),"",IF(AND($E$3=6,'Marks Entry 6th'!B203),'Marks Entry 6th'!B203,IF(AND($E$3=7),'Marks Entry 7th'!B203,"")))))</f>
        <v/>
      </c>
      <c r="D204" s="70" t="str">
        <f>IF(OR(B204=0,B204=""),"",IF(AND($E$3=6,'Marks Entry 6th'!C203=""),"",IF(AND($E$3=7,'Marks Entry 7th'!C203=""),"",IF(AND($E$3=6),'Marks Entry 6th'!C203,IF(AND($E$3=7),'Marks Entry 7th'!C203,"")))))</f>
        <v/>
      </c>
      <c r="E204" s="307" t="str">
        <f>IF(OR(B204=0,B204=""),"",IF(AND($E$3=6,'Marks Entry 6th'!E203=""),"",IF(AND($E$3=7,'Marks Entry 7th'!E203=""),"",IF(AND($E$3=6),'Marks Entry 6th'!E203,IF(AND($E$3=7),'Marks Entry 7th'!E203,"")))))</f>
        <v/>
      </c>
      <c r="F204" s="70" t="str">
        <f>IF(OR(B204=0,B204=""),"",IF(AND($E$3=6,'Marks Entry 6th'!D203=""),"",IF(AND($E$3=7,'Marks Entry 7th'!D203=""),"",IF(AND($E$3=6),'Marks Entry 6th'!D203,IF(AND($E$3=7),'Marks Entry 7th'!D203,"")))))</f>
        <v/>
      </c>
      <c r="G204" s="306" t="str">
        <f>IF(OR(B204=0,B204=""),"",IF(AND($E$3=6,'Marks Entry 6th'!F203=""),"",IF(AND($E$3=7,'Marks Entry 7th'!F203=""),"",IF(AND($E$3=6),UPPER('Marks Entry 6th'!F203),IF(AND($E$3=7),UPPER('Marks Entry 7th'!F203),"")))))</f>
        <v/>
      </c>
      <c r="H204" s="306" t="str">
        <f>IF(OR(B204=0,B204=""),"",IF(AND($E$3=6,'Marks Entry 6th'!G203=""),"",IF(AND($E$3=7,'Marks Entry 7th'!G203=""),"",IF(AND($E$3=6),UPPER('Marks Entry 6th'!G203),IF(AND($E$3=7),UPPER('Marks Entry 7th'!G203),"")))))</f>
        <v/>
      </c>
      <c r="I204" s="306" t="str">
        <f>IF(OR(B204=0,B204=""),"",IF(AND($E$3=6,'Marks Entry 6th'!H203=""),"",IF(AND($E$3=7,'Marks Entry 7th'!H203=""),"",IF(AND($E$3=6),UPPER('Marks Entry 6th'!H203),IF(AND($E$3=7),UPPER('Marks Entry 7th'!H203),"")))))</f>
        <v/>
      </c>
      <c r="J204" s="65" t="str">
        <f>IF(OR(B204=0,B204=""),"",IF(AND($E$3=6,'Marks Entry 6th'!J203=""),"",IF(AND($E$3=7,'Marks Entry 7th'!J203=""),"",IF(AND($E$3=6),'Marks Entry 6th'!J203,IF(AND($E$3=7),'Marks Entry 7th'!J203,"")))))</f>
        <v/>
      </c>
      <c r="K204" s="65" t="str">
        <f>IF(OR(B204=0,B204=""),"",IF(AND($E$3=6,'Marks Entry 6th'!K203=""),"",IF(AND($E$3=7,'Marks Entry 7th'!K203=""),"",IF(AND($E$3=6),'Marks Entry 6th'!K203,IF(AND($E$3=7),'Marks Entry 7th'!K203,"")))))</f>
        <v/>
      </c>
      <c r="L204" s="121" t="str">
        <f>IF(OR($E204="",$G204=""),"",IF(AND($E$3=6),'Marks Entry 6th'!L203,IF(AND($E$3=7),'Marks Entry 7th'!L203,"")))</f>
        <v/>
      </c>
      <c r="M204" s="121" t="str">
        <f>IF(OR($E204="",$G204=""),"",IF(AND($E$3=6),'Marks Entry 6th'!M203,IF(AND($E$3=7),'Marks Entry 7th'!M203,"")))</f>
        <v/>
      </c>
      <c r="N204" s="121" t="str">
        <f>IF(OR($E204="",$G204=""),"",IF(AND($E$3=6),'Marks Entry 6th'!N203,IF(AND($E$3=7),'Marks Entry 7th'!N203,"")))</f>
        <v/>
      </c>
      <c r="O204" s="121" t="str">
        <f>IF(OR($E204="",$G204=""),"",IF(AND($E$3=6),'Marks Entry 6th'!O203,IF(AND($E$3=7),'Marks Entry 7th'!O203,"")))</f>
        <v/>
      </c>
      <c r="P204" s="63" t="str">
        <f t="shared" si="277"/>
        <v/>
      </c>
      <c r="Q204" s="121" t="str">
        <f>IF(OR($E204="",$G204=""),"",IF(AND($E$3=6),'Marks Entry 6th'!P203,IF(AND($E$3=7),'Marks Entry 7th'!P203,"")))</f>
        <v/>
      </c>
      <c r="R204" s="121" t="str">
        <f>IF(OR($E204="",$G204=""),"",IF(AND($E$3=6),'Marks Entry 6th'!Q203,IF(AND($E$3=7),'Marks Entry 7th'!Q203,"")))</f>
        <v/>
      </c>
      <c r="S204" s="66" t="str">
        <f t="shared" si="278"/>
        <v/>
      </c>
      <c r="T204" s="63">
        <f t="shared" si="279"/>
        <v>0</v>
      </c>
      <c r="U204" s="68" t="str">
        <f>IF(OR($E204="",$G204=""),"",IF(AND($E$3=6),'Marks Entry 6th'!R203,IF(AND($E$3=7),'Marks Entry 7th'!R203,"")))</f>
        <v/>
      </c>
      <c r="V204" s="68" t="str">
        <f>IF(OR($E204="",$G204=""),"",IF(AND($E$3=6),'Marks Entry 6th'!S203,IF(AND($E$3=7),'Marks Entry 7th'!S203,"")))</f>
        <v/>
      </c>
      <c r="W204" s="67" t="str">
        <f t="shared" si="280"/>
        <v/>
      </c>
      <c r="X204" s="63" t="str">
        <f t="shared" si="281"/>
        <v/>
      </c>
      <c r="Y204" s="109">
        <f t="shared" si="282"/>
        <v>0</v>
      </c>
      <c r="Z204" s="109" t="str">
        <f t="shared" si="283"/>
        <v/>
      </c>
      <c r="AA204" s="109" t="str">
        <f t="shared" si="284"/>
        <v/>
      </c>
      <c r="AB204" s="109" t="str">
        <f t="shared" si="285"/>
        <v/>
      </c>
      <c r="AC204" s="109" t="str">
        <f t="shared" si="286"/>
        <v/>
      </c>
      <c r="AD204" s="111" t="str">
        <f t="shared" si="287"/>
        <v/>
      </c>
      <c r="AE204" s="121" t="str">
        <f>IF(OR($E204="",$G204=""),"",IF(AND($E$3=6),'Marks Entry 6th'!T203,IF(AND($E$3=7),'Marks Entry 7th'!T203,"")))</f>
        <v/>
      </c>
      <c r="AF204" s="121" t="str">
        <f>IF(OR($E204="",$G204=""),"",IF(AND($E$3=6),'Marks Entry 6th'!U203,IF(AND($E$3=7),'Marks Entry 7th'!U203,"")))</f>
        <v/>
      </c>
      <c r="AG204" s="121" t="str">
        <f>IF(OR($E204="",$G204=""),"",IF(AND($E$3=6),'Marks Entry 6th'!V203,IF(AND($E$3=7),'Marks Entry 7th'!V203,"")))</f>
        <v/>
      </c>
      <c r="AH204" s="121" t="str">
        <f>IF(OR($E204="",$G204=""),"",IF(AND($E$3=6),'Marks Entry 6th'!W203,IF(AND($E$3=7),'Marks Entry 7th'!W203,"")))</f>
        <v/>
      </c>
      <c r="AI204" s="63" t="str">
        <f t="shared" si="288"/>
        <v/>
      </c>
      <c r="AJ204" s="121" t="str">
        <f>IF(OR($E204="",$G204=""),"",IF(AND($E$3=6),'Marks Entry 6th'!X203,IF(AND($E$3=7),'Marks Entry 7th'!X203,"")))</f>
        <v/>
      </c>
      <c r="AK204" s="121" t="str">
        <f>IF(OR($E204="",$G204=""),"",IF(AND($E$3=6),'Marks Entry 6th'!Y203,IF(AND($E$3=7),'Marks Entry 7th'!Y203,"")))</f>
        <v/>
      </c>
      <c r="AL204" s="66" t="str">
        <f t="shared" si="289"/>
        <v/>
      </c>
      <c r="AM204" s="63">
        <f t="shared" si="290"/>
        <v>0</v>
      </c>
      <c r="AN204" s="68" t="str">
        <f>IF(OR($E204="",$G204=""),"",IF(AND($E$3=6),'Marks Entry 6th'!Z203,IF(AND($E$3=7),'Marks Entry 7th'!Z203,"")))</f>
        <v/>
      </c>
      <c r="AO204" s="68" t="str">
        <f>IF(OR($E204="",$G204=""),"",IF(AND($E$3=6),'Marks Entry 6th'!AA203,IF(AND($E$3=7),'Marks Entry 7th'!AA203,"")))</f>
        <v/>
      </c>
      <c r="AP204" s="66" t="str">
        <f t="shared" si="291"/>
        <v/>
      </c>
      <c r="AQ204" s="63" t="str">
        <f t="shared" si="292"/>
        <v/>
      </c>
      <c r="AR204" s="109">
        <f t="shared" si="293"/>
        <v>0</v>
      </c>
      <c r="AS204" s="109" t="str">
        <f t="shared" si="294"/>
        <v/>
      </c>
      <c r="AT204" s="109" t="str">
        <f t="shared" si="295"/>
        <v/>
      </c>
      <c r="AU204" s="109" t="str">
        <f t="shared" si="296"/>
        <v/>
      </c>
      <c r="AV204" s="109" t="str">
        <f t="shared" si="297"/>
        <v/>
      </c>
      <c r="AW204" s="111" t="str">
        <f t="shared" si="298"/>
        <v/>
      </c>
      <c r="AX204" s="314" t="str">
        <f>IF(OR($E204="",$G204=""),"",IF(AND($E$3=6),'Marks Entry 6th'!AB203,IF(AND($E$3=7),'Marks Entry 7th'!AB203,"")))</f>
        <v/>
      </c>
      <c r="AY204" s="121" t="str">
        <f>IF(OR($E204="",$G204=""),"",IF(AND($E$3=6),'Marks Entry 6th'!AC203,IF(AND($E$3=7),'Marks Entry 7th'!AC203,"")))</f>
        <v/>
      </c>
      <c r="AZ204" s="121" t="str">
        <f>IF(OR($E204="",$G204=""),"",IF(AND($E$3=6),'Marks Entry 6th'!AD203,IF(AND($E$3=7),'Marks Entry 7th'!AD203,"")))</f>
        <v/>
      </c>
      <c r="BA204" s="121" t="str">
        <f>IF(OR($E204="",$G204=""),"",IF(AND($E$3=6),'Marks Entry 6th'!AE203,IF(AND($E$3=7),'Marks Entry 7th'!AE203,"")))</f>
        <v/>
      </c>
      <c r="BB204" s="121" t="str">
        <f>IF(OR($E204="",$G204=""),"",IF(AND($E$3=6),'Marks Entry 6th'!AF203,IF(AND($E$3=7),'Marks Entry 7th'!AF203,"")))</f>
        <v/>
      </c>
      <c r="BC204" s="63" t="str">
        <f t="shared" si="299"/>
        <v/>
      </c>
      <c r="BD204" s="121" t="str">
        <f>IF(OR($E204="",$G204=""),"",IF(AND($E$3=6),'Marks Entry 6th'!AG203,IF(AND($E$3=7),'Marks Entry 7th'!AG203,"")))</f>
        <v/>
      </c>
      <c r="BE204" s="121" t="str">
        <f>IF(OR($E204="",$G204=""),"",IF(AND($E$3=6),'Marks Entry 6th'!AH203,IF(AND($E$3=7),'Marks Entry 7th'!AH203,"")))</f>
        <v/>
      </c>
      <c r="BF204" s="66" t="str">
        <f t="shared" si="300"/>
        <v/>
      </c>
      <c r="BG204" s="63">
        <f t="shared" si="301"/>
        <v>0</v>
      </c>
      <c r="BH204" s="68" t="str">
        <f>IF(OR($E204="",$G204=""),"",IF(AND($E$3=6),'Marks Entry 6th'!AI203,IF(AND($E$3=7),'Marks Entry 7th'!AI203,"")))</f>
        <v/>
      </c>
      <c r="BI204" s="68" t="str">
        <f>IF(OR($E204="",$G204=""),"",IF(AND($E$3=6),'Marks Entry 6th'!AJ203,IF(AND($E$3=7),'Marks Entry 7th'!AJ203,"")))</f>
        <v/>
      </c>
      <c r="BJ204" s="66" t="str">
        <f t="shared" si="302"/>
        <v/>
      </c>
      <c r="BK204" s="63" t="str">
        <f t="shared" si="303"/>
        <v/>
      </c>
      <c r="BL204" s="109">
        <f t="shared" si="304"/>
        <v>0</v>
      </c>
      <c r="BM204" s="109" t="str">
        <f t="shared" si="305"/>
        <v/>
      </c>
      <c r="BN204" s="109" t="str">
        <f t="shared" si="306"/>
        <v/>
      </c>
      <c r="BO204" s="109" t="str">
        <f t="shared" si="307"/>
        <v/>
      </c>
      <c r="BP204" s="109" t="str">
        <f t="shared" si="308"/>
        <v/>
      </c>
      <c r="BQ204" s="111" t="str">
        <f t="shared" si="309"/>
        <v/>
      </c>
      <c r="BR204" s="121" t="str">
        <f>IF(OR($E204="",$G204=""),"",IF(AND($E$3=6),'Marks Entry 6th'!AK203,IF(AND($E$3=7),'Marks Entry 7th'!AK203,"")))</f>
        <v/>
      </c>
      <c r="BS204" s="121" t="str">
        <f>IF(OR($E204="",$G204=""),"",IF(AND($E$3=6),'Marks Entry 6th'!AL203,IF(AND($E$3=7),'Marks Entry 7th'!AL203,"")))</f>
        <v/>
      </c>
      <c r="BT204" s="121" t="str">
        <f>IF(OR($E204="",$G204=""),"",IF(AND($E$3=6),'Marks Entry 6th'!AM203,IF(AND($E$3=7),'Marks Entry 7th'!AM203,"")))</f>
        <v/>
      </c>
      <c r="BU204" s="121" t="str">
        <f>IF(OR($E204="",$G204=""),"",IF(AND($E$3=6),'Marks Entry 6th'!AN203,IF(AND($E$3=7),'Marks Entry 7th'!AN203,"")))</f>
        <v/>
      </c>
      <c r="BV204" s="63" t="str">
        <f t="shared" si="310"/>
        <v/>
      </c>
      <c r="BW204" s="121" t="str">
        <f>IF(OR($E204="",$G204=""),"",IF(AND($E$3=6),'Marks Entry 6th'!AO203,IF(AND($E$3=7),'Marks Entry 7th'!AO203,"")))</f>
        <v/>
      </c>
      <c r="BX204" s="121" t="str">
        <f>IF(OR($E204="",$G204=""),"",IF(AND($E$3=6),'Marks Entry 6th'!AP203,IF(AND($E$3=7),'Marks Entry 7th'!AP203,"")))</f>
        <v/>
      </c>
      <c r="BY204" s="66" t="str">
        <f t="shared" si="311"/>
        <v/>
      </c>
      <c r="BZ204" s="63">
        <f t="shared" si="312"/>
        <v>0</v>
      </c>
      <c r="CA204" s="68" t="str">
        <f>IF(OR($E204="",$G204=""),"",IF(AND($E$3=6),'Marks Entry 6th'!AQ203,IF(AND($E$3=7),'Marks Entry 7th'!AQ203,"")))</f>
        <v/>
      </c>
      <c r="CB204" s="68" t="str">
        <f>IF(OR($E204="",$G204=""),"",IF(AND($E$3=6),'Marks Entry 6th'!AR203,IF(AND($E$3=7),'Marks Entry 7th'!AR203,"")))</f>
        <v/>
      </c>
      <c r="CC204" s="66" t="str">
        <f t="shared" si="313"/>
        <v/>
      </c>
      <c r="CD204" s="63" t="str">
        <f t="shared" si="314"/>
        <v/>
      </c>
      <c r="CE204" s="109">
        <f t="shared" si="315"/>
        <v>0</v>
      </c>
      <c r="CF204" s="109" t="str">
        <f t="shared" si="316"/>
        <v/>
      </c>
      <c r="CG204" s="109" t="str">
        <f t="shared" si="317"/>
        <v/>
      </c>
      <c r="CH204" s="109" t="str">
        <f t="shared" si="318"/>
        <v/>
      </c>
      <c r="CI204" s="109" t="str">
        <f t="shared" si="319"/>
        <v/>
      </c>
      <c r="CJ204" s="111" t="str">
        <f t="shared" si="320"/>
        <v/>
      </c>
      <c r="CK204" s="121" t="str">
        <f>IF(OR($E204="",$G204=""),"",IF(AND($E$3=6),'Marks Entry 6th'!AS203,IF(AND($E$3=7),'Marks Entry 7th'!AS203,"")))</f>
        <v/>
      </c>
      <c r="CL204" s="121" t="str">
        <f>IF(OR($E204="",$G204=""),"",IF(AND($E$3=6),'Marks Entry 6th'!AT203,IF(AND($E$3=7),'Marks Entry 7th'!AT203,"")))</f>
        <v/>
      </c>
      <c r="CM204" s="121" t="str">
        <f>IF(OR($E204="",$G204=""),"",IF(AND($E$3=6),'Marks Entry 6th'!AU203,IF(AND($E$3=7),'Marks Entry 7th'!AU203,"")))</f>
        <v/>
      </c>
      <c r="CN204" s="121" t="str">
        <f>IF(OR($E204="",$G204=""),"",IF(AND($E$3=6),'Marks Entry 6th'!AV203,IF(AND($E$3=7),'Marks Entry 7th'!AV203,"")))</f>
        <v/>
      </c>
      <c r="CO204" s="63" t="str">
        <f t="shared" si="321"/>
        <v/>
      </c>
      <c r="CP204" s="121" t="str">
        <f>IF(OR($E204="",$G204=""),"",IF(AND($E$3=6),'Marks Entry 6th'!AW203,IF(AND($E$3=7),'Marks Entry 7th'!AW203,"")))</f>
        <v/>
      </c>
      <c r="CQ204" s="121" t="str">
        <f>IF(OR($E204="",$G204=""),"",IF(AND($E$3=6),'Marks Entry 6th'!AX203,IF(AND($E$3=7),'Marks Entry 7th'!AX203,"")))</f>
        <v/>
      </c>
      <c r="CR204" s="66" t="str">
        <f t="shared" si="322"/>
        <v/>
      </c>
      <c r="CS204" s="63">
        <f t="shared" si="323"/>
        <v>0</v>
      </c>
      <c r="CT204" s="68" t="str">
        <f>IF(OR($E204="",$G204=""),"",IF(AND($E$3=6),'Marks Entry 6th'!AY203,IF(AND($E$3=7),'Marks Entry 7th'!AY203,"")))</f>
        <v/>
      </c>
      <c r="CU204" s="68" t="str">
        <f>IF(OR($E204="",$G204=""),"",IF(AND($E$3=6),'Marks Entry 6th'!AZ203,IF(AND($E$3=7),'Marks Entry 7th'!AZ203,"")))</f>
        <v/>
      </c>
      <c r="CV204" s="66" t="str">
        <f t="shared" si="324"/>
        <v/>
      </c>
      <c r="CW204" s="63" t="str">
        <f t="shared" si="325"/>
        <v/>
      </c>
      <c r="CX204" s="109">
        <f t="shared" si="326"/>
        <v>0</v>
      </c>
      <c r="CY204" s="109" t="str">
        <f t="shared" si="327"/>
        <v/>
      </c>
      <c r="CZ204" s="109" t="str">
        <f t="shared" si="328"/>
        <v/>
      </c>
      <c r="DA204" s="109" t="str">
        <f t="shared" si="329"/>
        <v/>
      </c>
      <c r="DB204" s="109" t="str">
        <f t="shared" si="330"/>
        <v/>
      </c>
      <c r="DC204" s="111" t="str">
        <f t="shared" si="331"/>
        <v/>
      </c>
      <c r="DD204" s="121" t="str">
        <f>IF(OR($E204="",$G204=""),"",IF(AND($E$3=6),'Marks Entry 6th'!BA203,IF(AND($E$3=7),'Marks Entry 7th'!BA203,"")))</f>
        <v/>
      </c>
      <c r="DE204" s="121" t="str">
        <f>IF(OR($E204="",$G204=""),"",IF(AND($E$3=6),'Marks Entry 6th'!BB203,IF(AND($E$3=7),'Marks Entry 7th'!BB203,"")))</f>
        <v/>
      </c>
      <c r="DF204" s="121" t="str">
        <f>IF(OR($E204="",$G204=""),"",IF(AND($E$3=6),'Marks Entry 6th'!BC203,IF(AND($E$3=7),'Marks Entry 7th'!BC203,"")))</f>
        <v/>
      </c>
      <c r="DG204" s="121" t="str">
        <f>IF(OR($E204="",$G204=""),"",IF(AND($E$3=6),'Marks Entry 6th'!BD203,IF(AND($E$3=7),'Marks Entry 7th'!BD203,"")))</f>
        <v/>
      </c>
      <c r="DH204" s="63" t="str">
        <f t="shared" si="332"/>
        <v/>
      </c>
      <c r="DI204" s="121" t="str">
        <f>IF(OR($E204="",$G204=""),"",IF(AND($E$3=6),'Marks Entry 6th'!BE203,IF(AND($E$3=7),'Marks Entry 7th'!BE203,"")))</f>
        <v/>
      </c>
      <c r="DJ204" s="121" t="str">
        <f>IF(OR($E204="",$G204=""),"",IF(AND($E$3=6),'Marks Entry 6th'!BF203,IF(AND($E$3=7),'Marks Entry 7th'!BF203,"")))</f>
        <v/>
      </c>
      <c r="DK204" s="66" t="str">
        <f t="shared" si="333"/>
        <v/>
      </c>
      <c r="DL204" s="63">
        <f t="shared" si="334"/>
        <v>0</v>
      </c>
      <c r="DM204" s="68" t="str">
        <f>IF(OR($E204="",$G204=""),"",IF(AND($E$3=6),'Marks Entry 6th'!BG203,IF(AND($E$3=7),'Marks Entry 7th'!BG203,"")))</f>
        <v/>
      </c>
      <c r="DN204" s="68" t="str">
        <f>IF(OR($E204="",$G204=""),"",IF(AND($E$3=6),'Marks Entry 6th'!BH203,IF(AND($E$3=7),'Marks Entry 7th'!BH203,"")))</f>
        <v/>
      </c>
      <c r="DO204" s="66" t="str">
        <f t="shared" si="335"/>
        <v/>
      </c>
      <c r="DP204" s="63" t="str">
        <f t="shared" si="336"/>
        <v/>
      </c>
      <c r="DQ204" s="109">
        <f t="shared" si="337"/>
        <v>0</v>
      </c>
      <c r="DR204" s="109" t="str">
        <f t="shared" si="338"/>
        <v/>
      </c>
      <c r="DS204" s="109" t="str">
        <f t="shared" si="339"/>
        <v/>
      </c>
      <c r="DT204" s="109" t="str">
        <f t="shared" si="340"/>
        <v/>
      </c>
      <c r="DU204" s="109" t="str">
        <f t="shared" si="341"/>
        <v/>
      </c>
      <c r="DV204" s="111" t="str">
        <f t="shared" si="342"/>
        <v/>
      </c>
      <c r="DW204" s="53" t="str">
        <f>IF(OR($E204="",$G204=""),"",IF(AND($E$3=6),'Marks Entry 6th'!BI203,IF(AND($E$3=7),'Marks Entry 7th'!BI203,"")))</f>
        <v/>
      </c>
      <c r="DX204" s="53" t="str">
        <f>IF(OR($E204="",$G204=""),"",IF(AND($E$3=6),'Marks Entry 6th'!BJ203,IF(AND($E$3=7),'Marks Entry 7th'!BJ203,"")))</f>
        <v/>
      </c>
      <c r="DY204" s="53" t="str">
        <f>IF(OR($E204="",$G204=""),"",IF(AND($E$3=6),'Marks Entry 6th'!BK203,IF(AND($E$3=7),'Marks Entry 7th'!BK203,"")))</f>
        <v/>
      </c>
      <c r="DZ204" s="53" t="str">
        <f>IF(OR($E204="",$G204=""),"",IF(AND($E$3=6),'Marks Entry 6th'!BL203,IF(AND($E$3=7),'Marks Entry 7th'!BL203,"")))</f>
        <v/>
      </c>
      <c r="EA204" s="53" t="str">
        <f>IF(OR($E204="",$G204=""),"",IF(AND($E$3=6),'Marks Entry 6th'!BM203,IF(AND($E$3=7),'Marks Entry 7th'!BM203,"")))</f>
        <v/>
      </c>
      <c r="EB204" s="122" t="str">
        <f t="shared" si="343"/>
        <v/>
      </c>
      <c r="EC204" s="123">
        <f t="shared" si="344"/>
        <v>0</v>
      </c>
      <c r="ED204" s="123" t="str">
        <f t="shared" si="345"/>
        <v/>
      </c>
      <c r="EE204" s="123" t="str">
        <f t="shared" si="346"/>
        <v/>
      </c>
      <c r="EF204" s="110" t="str">
        <f t="shared" si="347"/>
        <v/>
      </c>
      <c r="EG204" s="53" t="str">
        <f>IF(OR($E204="",$G204=""),"",IF(AND($E$3=6),'Marks Entry 6th'!BN203,IF(AND($E$3=7),'Marks Entry 7th'!BN203,"")))</f>
        <v/>
      </c>
      <c r="EH204" s="53" t="str">
        <f>IF(OR($E204="",$G204=""),"",IF(AND($E$3=6),'Marks Entry 6th'!BO203,IF(AND($E$3=7),'Marks Entry 7th'!BO203,"")))</f>
        <v/>
      </c>
      <c r="EI204" s="53" t="str">
        <f>IF(OR($E204="",$G204=""),"",IF(AND($E$3=6),'Marks Entry 6th'!BP203,IF(AND($E$3=7),'Marks Entry 7th'!BP203,"")))</f>
        <v/>
      </c>
      <c r="EJ204" s="53" t="str">
        <f>IF(OR($E204="",$G204=""),"",IF(AND($E$3=6),'Marks Entry 6th'!BQ203,IF(AND($E$3=7),'Marks Entry 7th'!BQ203,"")))</f>
        <v/>
      </c>
      <c r="EK204" s="53" t="str">
        <f>IF(OR($E204="",$G204=""),"",IF(AND($E$3=6),'Marks Entry 6th'!BR203,IF(AND($E$3=7),'Marks Entry 7th'!BR203,"")))</f>
        <v/>
      </c>
      <c r="EL204" s="122" t="str">
        <f t="shared" si="348"/>
        <v/>
      </c>
      <c r="EM204" s="123">
        <f t="shared" si="349"/>
        <v>0</v>
      </c>
      <c r="EN204" s="123" t="str">
        <f t="shared" si="350"/>
        <v/>
      </c>
      <c r="EO204" s="123" t="str">
        <f t="shared" si="351"/>
        <v/>
      </c>
      <c r="EP204" s="110" t="str">
        <f t="shared" si="352"/>
        <v/>
      </c>
      <c r="EQ204" s="53" t="str">
        <f>IF(OR($E204="",$G204=""),"",IF(AND($E$3=6),'Marks Entry 6th'!BS203,IF(AND($E$3=7),'Marks Entry 7th'!BS203,"")))</f>
        <v/>
      </c>
      <c r="ER204" s="53" t="str">
        <f>IF(OR($E204="",$G204=""),"",IF(AND($E$3=6),'Marks Entry 6th'!BT203,IF(AND($E$3=7),'Marks Entry 7th'!BT203,"")))</f>
        <v/>
      </c>
      <c r="ES204" s="53" t="str">
        <f>IF(OR($E204="",$G204=""),"",IF(AND($E$3=6),'Marks Entry 6th'!BU203,IF(AND($E$3=7),'Marks Entry 7th'!BU203,"")))</f>
        <v/>
      </c>
      <c r="ET204" s="53" t="str">
        <f>IF(OR($E204="",$G204=""),"",IF(AND($E$3=6),'Marks Entry 6th'!BV203,IF(AND($E$3=7),'Marks Entry 7th'!BV203,"")))</f>
        <v/>
      </c>
      <c r="EU204" s="53" t="str">
        <f>IF(OR($E204="",$G204=""),"",IF(AND($E$3=6),'Marks Entry 6th'!BW203,IF(AND($E$3=7),'Marks Entry 7th'!BW203,"")))</f>
        <v/>
      </c>
      <c r="EV204" s="122" t="str">
        <f t="shared" si="353"/>
        <v/>
      </c>
      <c r="EW204" s="123">
        <f t="shared" si="354"/>
        <v>0</v>
      </c>
      <c r="EX204" s="123" t="str">
        <f t="shared" si="355"/>
        <v/>
      </c>
      <c r="EY204" s="123" t="str">
        <f t="shared" si="356"/>
        <v/>
      </c>
      <c r="EZ204" s="110" t="str">
        <f t="shared" si="357"/>
        <v/>
      </c>
      <c r="FA204" s="373" t="str">
        <f>IF(OR($E204="",$G204=""),"",IF(AND('Marks Entry 6th'!BX203="",'Marks Entry 7th'!BX203=""),"",IF(AND($E$3=6),'Marks Entry 6th'!BX203,IF(AND($E$3=7),'Marks Entry 7th'!BX203,""))))</f>
        <v/>
      </c>
      <c r="FB204" s="373" t="str">
        <f>IF(OR($E204="",$G204=""),"",IF(AND('Marks Entry 6th'!BY203="",'Marks Entry 7th'!BY203=""),"",IF(AND($E$3=6),'Marks Entry 6th'!BY203,IF(AND($E$3=7),'Marks Entry 7th'!BY203,""))))</f>
        <v/>
      </c>
      <c r="FC204" s="374" t="str">
        <f t="shared" si="358"/>
        <v/>
      </c>
      <c r="FD204" s="110" t="str">
        <f t="shared" si="359"/>
        <v/>
      </c>
      <c r="FE204" s="373" t="str">
        <f>IF(OR($E204="",$G204=""),"",IF(AND('Marks Entry 6th'!BZ203="",'Marks Entry 7th'!BZ203=""),"",IF(AND($E$3=6),'Marks Entry 6th'!BZ203,IF(AND($E$3=7),'Marks Entry 7th'!BZ203,""))))</f>
        <v/>
      </c>
      <c r="FF204" s="373" t="str">
        <f>IF(OR($E204="",$G204=""),"",IF(AND('Marks Entry 6th'!CA203="",'Marks Entry 7th'!CA203=""),"",IF(AND($E$3=6),'Marks Entry 6th'!CA203,IF(AND($E$3=7),'Marks Entry 7th'!CA203,""))))</f>
        <v/>
      </c>
      <c r="FG204" s="374" t="str">
        <f t="shared" si="360"/>
        <v/>
      </c>
      <c r="FH204" s="110" t="str">
        <f t="shared" si="361"/>
        <v/>
      </c>
      <c r="FI204" s="79" t="str">
        <f t="shared" si="362"/>
        <v/>
      </c>
      <c r="FJ204" s="335" t="str">
        <f t="shared" si="363"/>
        <v/>
      </c>
      <c r="FK204" s="85" t="str">
        <f t="shared" si="364"/>
        <v/>
      </c>
      <c r="FL204" s="226" t="str">
        <f t="shared" si="365"/>
        <v/>
      </c>
      <c r="FM204" s="86" t="str">
        <f t="shared" si="366"/>
        <v/>
      </c>
      <c r="FN204" s="334" t="str">
        <f>IFERROR(IF(B204="NSO","NSO",IF(OR(D204="",G204="",F204=""),"",IF(AND(FJ204&gt;=36,'Master sheet'!$D$11="Hindi"),"कक्षा क्रमोन्नत",IF(AND(FJ204&gt;=36,'Master sheet'!$D$11="English"),"Promoted",IF(AND(FJ204&lt;36,'Master sheet'!$D$11="Hindi"),"पुनः परीक्षा","Re-Exam"))))),"")</f>
        <v/>
      </c>
      <c r="FO204" s="54" t="str">
        <f>IF(OR($E204="",$G204=""),"",IF(AND($E$3=6,'Marks Entry 6th'!CB203=""),"",IF(AND($E$3=7,'Marks Entry 7th'!CB203=""),"",IF(AND($E$3=6),'Marks Entry 6th'!CB203,IF(AND($E$3=7),'Marks Entry 7th'!CB203,"")))))</f>
        <v/>
      </c>
      <c r="FP204" s="54" t="str">
        <f>IF(OR($E204="",$G204=""),"",IF(AND($E$3=6,'Marks Entry 6th'!CC203=""),"",IF(AND($E$3=7,'Marks Entry 7th'!CC203=""),"",IF(AND($E$3=6),'Marks Entry 6th'!CC203,IF(AND($E$3=7),'Marks Entry 7th'!CC203,"")))))</f>
        <v/>
      </c>
      <c r="FQ204" s="55"/>
      <c r="FY204" s="57">
        <f>IF(AND($E$3=6),'Marks Entry 6th'!I203,IF(AND($E$3=7),'Marks Entry 7th'!I203,""))</f>
        <v>0</v>
      </c>
      <c r="FZ204" s="57">
        <f t="shared" si="367"/>
        <v>0</v>
      </c>
    </row>
    <row r="205" spans="1:182" ht="18.95" customHeight="1">
      <c r="A205" s="69">
        <v>198</v>
      </c>
      <c r="B205" s="69" t="str">
        <f>IF(OR(FY205=0,FY205=""),"",IF(AND($E$3=6),'Marks Entry 6th'!I204,IF(AND($E$3=7),'Marks Entry 7th'!I204,"")))</f>
        <v/>
      </c>
      <c r="C205" s="70" t="str">
        <f>IF(OR(B205=0,B205=""),"",IF(AND($E$3=6,'Marks Entry 6th'!B204=""),"",IF(AND($E$3=7,'Marks Entry 7th'!B204=""),"",IF(AND($E$3=6,'Marks Entry 6th'!B204),'Marks Entry 6th'!B204,IF(AND($E$3=7),'Marks Entry 7th'!B204,"")))))</f>
        <v/>
      </c>
      <c r="D205" s="70" t="str">
        <f>IF(OR(B205=0,B205=""),"",IF(AND($E$3=6,'Marks Entry 6th'!C204=""),"",IF(AND($E$3=7,'Marks Entry 7th'!C204=""),"",IF(AND($E$3=6),'Marks Entry 6th'!C204,IF(AND($E$3=7),'Marks Entry 7th'!C204,"")))))</f>
        <v/>
      </c>
      <c r="E205" s="307" t="str">
        <f>IF(OR(B205=0,B205=""),"",IF(AND($E$3=6,'Marks Entry 6th'!E204=""),"",IF(AND($E$3=7,'Marks Entry 7th'!E204=""),"",IF(AND($E$3=6),'Marks Entry 6th'!E204,IF(AND($E$3=7),'Marks Entry 7th'!E204,"")))))</f>
        <v/>
      </c>
      <c r="F205" s="70" t="str">
        <f>IF(OR(B205=0,B205=""),"",IF(AND($E$3=6,'Marks Entry 6th'!D204=""),"",IF(AND($E$3=7,'Marks Entry 7th'!D204=""),"",IF(AND($E$3=6),'Marks Entry 6th'!D204,IF(AND($E$3=7),'Marks Entry 7th'!D204,"")))))</f>
        <v/>
      </c>
      <c r="G205" s="306" t="str">
        <f>IF(OR(B205=0,B205=""),"",IF(AND($E$3=6,'Marks Entry 6th'!F204=""),"",IF(AND($E$3=7,'Marks Entry 7th'!F204=""),"",IF(AND($E$3=6),UPPER('Marks Entry 6th'!F204),IF(AND($E$3=7),UPPER('Marks Entry 7th'!F204),"")))))</f>
        <v/>
      </c>
      <c r="H205" s="306" t="str">
        <f>IF(OR(B205=0,B205=""),"",IF(AND($E$3=6,'Marks Entry 6th'!G204=""),"",IF(AND($E$3=7,'Marks Entry 7th'!G204=""),"",IF(AND($E$3=6),UPPER('Marks Entry 6th'!G204),IF(AND($E$3=7),UPPER('Marks Entry 7th'!G204),"")))))</f>
        <v/>
      </c>
      <c r="I205" s="306" t="str">
        <f>IF(OR(B205=0,B205=""),"",IF(AND($E$3=6,'Marks Entry 6th'!H204=""),"",IF(AND($E$3=7,'Marks Entry 7th'!H204=""),"",IF(AND($E$3=6),UPPER('Marks Entry 6th'!H204),IF(AND($E$3=7),UPPER('Marks Entry 7th'!H204),"")))))</f>
        <v/>
      </c>
      <c r="J205" s="65" t="str">
        <f>IF(OR(B205=0,B205=""),"",IF(AND($E$3=6,'Marks Entry 6th'!J204=""),"",IF(AND($E$3=7,'Marks Entry 7th'!J204=""),"",IF(AND($E$3=6),'Marks Entry 6th'!J204,IF(AND($E$3=7),'Marks Entry 7th'!J204,"")))))</f>
        <v/>
      </c>
      <c r="K205" s="65" t="str">
        <f>IF(OR(B205=0,B205=""),"",IF(AND($E$3=6,'Marks Entry 6th'!K204=""),"",IF(AND($E$3=7,'Marks Entry 7th'!K204=""),"",IF(AND($E$3=6),'Marks Entry 6th'!K204,IF(AND($E$3=7),'Marks Entry 7th'!K204,"")))))</f>
        <v/>
      </c>
      <c r="L205" s="121" t="str">
        <f>IF(OR($E205="",$G205=""),"",IF(AND($E$3=6),'Marks Entry 6th'!L204,IF(AND($E$3=7),'Marks Entry 7th'!L204,"")))</f>
        <v/>
      </c>
      <c r="M205" s="121" t="str">
        <f>IF(OR($E205="",$G205=""),"",IF(AND($E$3=6),'Marks Entry 6th'!M204,IF(AND($E$3=7),'Marks Entry 7th'!M204,"")))</f>
        <v/>
      </c>
      <c r="N205" s="121" t="str">
        <f>IF(OR($E205="",$G205=""),"",IF(AND($E$3=6),'Marks Entry 6th'!N204,IF(AND($E$3=7),'Marks Entry 7th'!N204,"")))</f>
        <v/>
      </c>
      <c r="O205" s="121" t="str">
        <f>IF(OR($E205="",$G205=""),"",IF(AND($E$3=6),'Marks Entry 6th'!O204,IF(AND($E$3=7),'Marks Entry 7th'!O204,"")))</f>
        <v/>
      </c>
      <c r="P205" s="63" t="str">
        <f t="shared" si="277"/>
        <v/>
      </c>
      <c r="Q205" s="121" t="str">
        <f>IF(OR($E205="",$G205=""),"",IF(AND($E$3=6),'Marks Entry 6th'!P204,IF(AND($E$3=7),'Marks Entry 7th'!P204,"")))</f>
        <v/>
      </c>
      <c r="R205" s="121" t="str">
        <f>IF(OR($E205="",$G205=""),"",IF(AND($E$3=6),'Marks Entry 6th'!Q204,IF(AND($E$3=7),'Marks Entry 7th'!Q204,"")))</f>
        <v/>
      </c>
      <c r="S205" s="66" t="str">
        <f t="shared" si="278"/>
        <v/>
      </c>
      <c r="T205" s="63">
        <f t="shared" si="279"/>
        <v>0</v>
      </c>
      <c r="U205" s="68" t="str">
        <f>IF(OR($E205="",$G205=""),"",IF(AND($E$3=6),'Marks Entry 6th'!R204,IF(AND($E$3=7),'Marks Entry 7th'!R204,"")))</f>
        <v/>
      </c>
      <c r="V205" s="68" t="str">
        <f>IF(OR($E205="",$G205=""),"",IF(AND($E$3=6),'Marks Entry 6th'!S204,IF(AND($E$3=7),'Marks Entry 7th'!S204,"")))</f>
        <v/>
      </c>
      <c r="W205" s="67" t="str">
        <f t="shared" si="280"/>
        <v/>
      </c>
      <c r="X205" s="63" t="str">
        <f t="shared" si="281"/>
        <v/>
      </c>
      <c r="Y205" s="109">
        <f t="shared" si="282"/>
        <v>0</v>
      </c>
      <c r="Z205" s="109" t="str">
        <f t="shared" si="283"/>
        <v/>
      </c>
      <c r="AA205" s="109" t="str">
        <f t="shared" si="284"/>
        <v/>
      </c>
      <c r="AB205" s="109" t="str">
        <f t="shared" si="285"/>
        <v/>
      </c>
      <c r="AC205" s="109" t="str">
        <f t="shared" si="286"/>
        <v/>
      </c>
      <c r="AD205" s="111" t="str">
        <f t="shared" si="287"/>
        <v/>
      </c>
      <c r="AE205" s="121" t="str">
        <f>IF(OR($E205="",$G205=""),"",IF(AND($E$3=6),'Marks Entry 6th'!T204,IF(AND($E$3=7),'Marks Entry 7th'!T204,"")))</f>
        <v/>
      </c>
      <c r="AF205" s="121" t="str">
        <f>IF(OR($E205="",$G205=""),"",IF(AND($E$3=6),'Marks Entry 6th'!U204,IF(AND($E$3=7),'Marks Entry 7th'!U204,"")))</f>
        <v/>
      </c>
      <c r="AG205" s="121" t="str">
        <f>IF(OR($E205="",$G205=""),"",IF(AND($E$3=6),'Marks Entry 6th'!V204,IF(AND($E$3=7),'Marks Entry 7th'!V204,"")))</f>
        <v/>
      </c>
      <c r="AH205" s="121" t="str">
        <f>IF(OR($E205="",$G205=""),"",IF(AND($E$3=6),'Marks Entry 6th'!W204,IF(AND($E$3=7),'Marks Entry 7th'!W204,"")))</f>
        <v/>
      </c>
      <c r="AI205" s="63" t="str">
        <f t="shared" si="288"/>
        <v/>
      </c>
      <c r="AJ205" s="121" t="str">
        <f>IF(OR($E205="",$G205=""),"",IF(AND($E$3=6),'Marks Entry 6th'!X204,IF(AND($E$3=7),'Marks Entry 7th'!X204,"")))</f>
        <v/>
      </c>
      <c r="AK205" s="121" t="str">
        <f>IF(OR($E205="",$G205=""),"",IF(AND($E$3=6),'Marks Entry 6th'!Y204,IF(AND($E$3=7),'Marks Entry 7th'!Y204,"")))</f>
        <v/>
      </c>
      <c r="AL205" s="66" t="str">
        <f t="shared" si="289"/>
        <v/>
      </c>
      <c r="AM205" s="63">
        <f t="shared" si="290"/>
        <v>0</v>
      </c>
      <c r="AN205" s="68" t="str">
        <f>IF(OR($E205="",$G205=""),"",IF(AND($E$3=6),'Marks Entry 6th'!Z204,IF(AND($E$3=7),'Marks Entry 7th'!Z204,"")))</f>
        <v/>
      </c>
      <c r="AO205" s="68" t="str">
        <f>IF(OR($E205="",$G205=""),"",IF(AND($E$3=6),'Marks Entry 6th'!AA204,IF(AND($E$3=7),'Marks Entry 7th'!AA204,"")))</f>
        <v/>
      </c>
      <c r="AP205" s="66" t="str">
        <f t="shared" si="291"/>
        <v/>
      </c>
      <c r="AQ205" s="63" t="str">
        <f t="shared" si="292"/>
        <v/>
      </c>
      <c r="AR205" s="109">
        <f t="shared" si="293"/>
        <v>0</v>
      </c>
      <c r="AS205" s="109" t="str">
        <f t="shared" si="294"/>
        <v/>
      </c>
      <c r="AT205" s="109" t="str">
        <f t="shared" si="295"/>
        <v/>
      </c>
      <c r="AU205" s="109" t="str">
        <f t="shared" si="296"/>
        <v/>
      </c>
      <c r="AV205" s="109" t="str">
        <f t="shared" si="297"/>
        <v/>
      </c>
      <c r="AW205" s="111" t="str">
        <f t="shared" si="298"/>
        <v/>
      </c>
      <c r="AX205" s="314" t="str">
        <f>IF(OR($E205="",$G205=""),"",IF(AND($E$3=6),'Marks Entry 6th'!AB204,IF(AND($E$3=7),'Marks Entry 7th'!AB204,"")))</f>
        <v/>
      </c>
      <c r="AY205" s="121" t="str">
        <f>IF(OR($E205="",$G205=""),"",IF(AND($E$3=6),'Marks Entry 6th'!AC204,IF(AND($E$3=7),'Marks Entry 7th'!AC204,"")))</f>
        <v/>
      </c>
      <c r="AZ205" s="121" t="str">
        <f>IF(OR($E205="",$G205=""),"",IF(AND($E$3=6),'Marks Entry 6th'!AD204,IF(AND($E$3=7),'Marks Entry 7th'!AD204,"")))</f>
        <v/>
      </c>
      <c r="BA205" s="121" t="str">
        <f>IF(OR($E205="",$G205=""),"",IF(AND($E$3=6),'Marks Entry 6th'!AE204,IF(AND($E$3=7),'Marks Entry 7th'!AE204,"")))</f>
        <v/>
      </c>
      <c r="BB205" s="121" t="str">
        <f>IF(OR($E205="",$G205=""),"",IF(AND($E$3=6),'Marks Entry 6th'!AF204,IF(AND($E$3=7),'Marks Entry 7th'!AF204,"")))</f>
        <v/>
      </c>
      <c r="BC205" s="63" t="str">
        <f t="shared" si="299"/>
        <v/>
      </c>
      <c r="BD205" s="121" t="str">
        <f>IF(OR($E205="",$G205=""),"",IF(AND($E$3=6),'Marks Entry 6th'!AG204,IF(AND($E$3=7),'Marks Entry 7th'!AG204,"")))</f>
        <v/>
      </c>
      <c r="BE205" s="121" t="str">
        <f>IF(OR($E205="",$G205=""),"",IF(AND($E$3=6),'Marks Entry 6th'!AH204,IF(AND($E$3=7),'Marks Entry 7th'!AH204,"")))</f>
        <v/>
      </c>
      <c r="BF205" s="66" t="str">
        <f t="shared" si="300"/>
        <v/>
      </c>
      <c r="BG205" s="63">
        <f t="shared" si="301"/>
        <v>0</v>
      </c>
      <c r="BH205" s="68" t="str">
        <f>IF(OR($E205="",$G205=""),"",IF(AND($E$3=6),'Marks Entry 6th'!AI204,IF(AND($E$3=7),'Marks Entry 7th'!AI204,"")))</f>
        <v/>
      </c>
      <c r="BI205" s="68" t="str">
        <f>IF(OR($E205="",$G205=""),"",IF(AND($E$3=6),'Marks Entry 6th'!AJ204,IF(AND($E$3=7),'Marks Entry 7th'!AJ204,"")))</f>
        <v/>
      </c>
      <c r="BJ205" s="66" t="str">
        <f t="shared" si="302"/>
        <v/>
      </c>
      <c r="BK205" s="63" t="str">
        <f t="shared" si="303"/>
        <v/>
      </c>
      <c r="BL205" s="109">
        <f t="shared" si="304"/>
        <v>0</v>
      </c>
      <c r="BM205" s="109" t="str">
        <f t="shared" si="305"/>
        <v/>
      </c>
      <c r="BN205" s="109" t="str">
        <f t="shared" si="306"/>
        <v/>
      </c>
      <c r="BO205" s="109" t="str">
        <f t="shared" si="307"/>
        <v/>
      </c>
      <c r="BP205" s="109" t="str">
        <f t="shared" si="308"/>
        <v/>
      </c>
      <c r="BQ205" s="111" t="str">
        <f t="shared" si="309"/>
        <v/>
      </c>
      <c r="BR205" s="121" t="str">
        <f>IF(OR($E205="",$G205=""),"",IF(AND($E$3=6),'Marks Entry 6th'!AK204,IF(AND($E$3=7),'Marks Entry 7th'!AK204,"")))</f>
        <v/>
      </c>
      <c r="BS205" s="121" t="str">
        <f>IF(OR($E205="",$G205=""),"",IF(AND($E$3=6),'Marks Entry 6th'!AL204,IF(AND($E$3=7),'Marks Entry 7th'!AL204,"")))</f>
        <v/>
      </c>
      <c r="BT205" s="121" t="str">
        <f>IF(OR($E205="",$G205=""),"",IF(AND($E$3=6),'Marks Entry 6th'!AM204,IF(AND($E$3=7),'Marks Entry 7th'!AM204,"")))</f>
        <v/>
      </c>
      <c r="BU205" s="121" t="str">
        <f>IF(OR($E205="",$G205=""),"",IF(AND($E$3=6),'Marks Entry 6th'!AN204,IF(AND($E$3=7),'Marks Entry 7th'!AN204,"")))</f>
        <v/>
      </c>
      <c r="BV205" s="63" t="str">
        <f t="shared" si="310"/>
        <v/>
      </c>
      <c r="BW205" s="121" t="str">
        <f>IF(OR($E205="",$G205=""),"",IF(AND($E$3=6),'Marks Entry 6th'!AO204,IF(AND($E$3=7),'Marks Entry 7th'!AO204,"")))</f>
        <v/>
      </c>
      <c r="BX205" s="121" t="str">
        <f>IF(OR($E205="",$G205=""),"",IF(AND($E$3=6),'Marks Entry 6th'!AP204,IF(AND($E$3=7),'Marks Entry 7th'!AP204,"")))</f>
        <v/>
      </c>
      <c r="BY205" s="66" t="str">
        <f t="shared" si="311"/>
        <v/>
      </c>
      <c r="BZ205" s="63">
        <f t="shared" si="312"/>
        <v>0</v>
      </c>
      <c r="CA205" s="68" t="str">
        <f>IF(OR($E205="",$G205=""),"",IF(AND($E$3=6),'Marks Entry 6th'!AQ204,IF(AND($E$3=7),'Marks Entry 7th'!AQ204,"")))</f>
        <v/>
      </c>
      <c r="CB205" s="68" t="str">
        <f>IF(OR($E205="",$G205=""),"",IF(AND($E$3=6),'Marks Entry 6th'!AR204,IF(AND($E$3=7),'Marks Entry 7th'!AR204,"")))</f>
        <v/>
      </c>
      <c r="CC205" s="66" t="str">
        <f t="shared" si="313"/>
        <v/>
      </c>
      <c r="CD205" s="63" t="str">
        <f t="shared" si="314"/>
        <v/>
      </c>
      <c r="CE205" s="109">
        <f t="shared" si="315"/>
        <v>0</v>
      </c>
      <c r="CF205" s="109" t="str">
        <f t="shared" si="316"/>
        <v/>
      </c>
      <c r="CG205" s="109" t="str">
        <f t="shared" si="317"/>
        <v/>
      </c>
      <c r="CH205" s="109" t="str">
        <f t="shared" si="318"/>
        <v/>
      </c>
      <c r="CI205" s="109" t="str">
        <f t="shared" si="319"/>
        <v/>
      </c>
      <c r="CJ205" s="111" t="str">
        <f t="shared" si="320"/>
        <v/>
      </c>
      <c r="CK205" s="121" t="str">
        <f>IF(OR($E205="",$G205=""),"",IF(AND($E$3=6),'Marks Entry 6th'!AS204,IF(AND($E$3=7),'Marks Entry 7th'!AS204,"")))</f>
        <v/>
      </c>
      <c r="CL205" s="121" t="str">
        <f>IF(OR($E205="",$G205=""),"",IF(AND($E$3=6),'Marks Entry 6th'!AT204,IF(AND($E$3=7),'Marks Entry 7th'!AT204,"")))</f>
        <v/>
      </c>
      <c r="CM205" s="121" t="str">
        <f>IF(OR($E205="",$G205=""),"",IF(AND($E$3=6),'Marks Entry 6th'!AU204,IF(AND($E$3=7),'Marks Entry 7th'!AU204,"")))</f>
        <v/>
      </c>
      <c r="CN205" s="121" t="str">
        <f>IF(OR($E205="",$G205=""),"",IF(AND($E$3=6),'Marks Entry 6th'!AV204,IF(AND($E$3=7),'Marks Entry 7th'!AV204,"")))</f>
        <v/>
      </c>
      <c r="CO205" s="63" t="str">
        <f t="shared" si="321"/>
        <v/>
      </c>
      <c r="CP205" s="121" t="str">
        <f>IF(OR($E205="",$G205=""),"",IF(AND($E$3=6),'Marks Entry 6th'!AW204,IF(AND($E$3=7),'Marks Entry 7th'!AW204,"")))</f>
        <v/>
      </c>
      <c r="CQ205" s="121" t="str">
        <f>IF(OR($E205="",$G205=""),"",IF(AND($E$3=6),'Marks Entry 6th'!AX204,IF(AND($E$3=7),'Marks Entry 7th'!AX204,"")))</f>
        <v/>
      </c>
      <c r="CR205" s="66" t="str">
        <f t="shared" si="322"/>
        <v/>
      </c>
      <c r="CS205" s="63">
        <f t="shared" si="323"/>
        <v>0</v>
      </c>
      <c r="CT205" s="68" t="str">
        <f>IF(OR($E205="",$G205=""),"",IF(AND($E$3=6),'Marks Entry 6th'!AY204,IF(AND($E$3=7),'Marks Entry 7th'!AY204,"")))</f>
        <v/>
      </c>
      <c r="CU205" s="68" t="str">
        <f>IF(OR($E205="",$G205=""),"",IF(AND($E$3=6),'Marks Entry 6th'!AZ204,IF(AND($E$3=7),'Marks Entry 7th'!AZ204,"")))</f>
        <v/>
      </c>
      <c r="CV205" s="66" t="str">
        <f t="shared" si="324"/>
        <v/>
      </c>
      <c r="CW205" s="63" t="str">
        <f t="shared" si="325"/>
        <v/>
      </c>
      <c r="CX205" s="109">
        <f t="shared" si="326"/>
        <v>0</v>
      </c>
      <c r="CY205" s="109" t="str">
        <f t="shared" si="327"/>
        <v/>
      </c>
      <c r="CZ205" s="109" t="str">
        <f t="shared" si="328"/>
        <v/>
      </c>
      <c r="DA205" s="109" t="str">
        <f t="shared" si="329"/>
        <v/>
      </c>
      <c r="DB205" s="109" t="str">
        <f t="shared" si="330"/>
        <v/>
      </c>
      <c r="DC205" s="111" t="str">
        <f t="shared" si="331"/>
        <v/>
      </c>
      <c r="DD205" s="121" t="str">
        <f>IF(OR($E205="",$G205=""),"",IF(AND($E$3=6),'Marks Entry 6th'!BA204,IF(AND($E$3=7),'Marks Entry 7th'!BA204,"")))</f>
        <v/>
      </c>
      <c r="DE205" s="121" t="str">
        <f>IF(OR($E205="",$G205=""),"",IF(AND($E$3=6),'Marks Entry 6th'!BB204,IF(AND($E$3=7),'Marks Entry 7th'!BB204,"")))</f>
        <v/>
      </c>
      <c r="DF205" s="121" t="str">
        <f>IF(OR($E205="",$G205=""),"",IF(AND($E$3=6),'Marks Entry 6th'!BC204,IF(AND($E$3=7),'Marks Entry 7th'!BC204,"")))</f>
        <v/>
      </c>
      <c r="DG205" s="121" t="str">
        <f>IF(OR($E205="",$G205=""),"",IF(AND($E$3=6),'Marks Entry 6th'!BD204,IF(AND($E$3=7),'Marks Entry 7th'!BD204,"")))</f>
        <v/>
      </c>
      <c r="DH205" s="63" t="str">
        <f t="shared" si="332"/>
        <v/>
      </c>
      <c r="DI205" s="121" t="str">
        <f>IF(OR($E205="",$G205=""),"",IF(AND($E$3=6),'Marks Entry 6th'!BE204,IF(AND($E$3=7),'Marks Entry 7th'!BE204,"")))</f>
        <v/>
      </c>
      <c r="DJ205" s="121" t="str">
        <f>IF(OR($E205="",$G205=""),"",IF(AND($E$3=6),'Marks Entry 6th'!BF204,IF(AND($E$3=7),'Marks Entry 7th'!BF204,"")))</f>
        <v/>
      </c>
      <c r="DK205" s="66" t="str">
        <f t="shared" si="333"/>
        <v/>
      </c>
      <c r="DL205" s="63">
        <f t="shared" si="334"/>
        <v>0</v>
      </c>
      <c r="DM205" s="68" t="str">
        <f>IF(OR($E205="",$G205=""),"",IF(AND($E$3=6),'Marks Entry 6th'!BG204,IF(AND($E$3=7),'Marks Entry 7th'!BG204,"")))</f>
        <v/>
      </c>
      <c r="DN205" s="68" t="str">
        <f>IF(OR($E205="",$G205=""),"",IF(AND($E$3=6),'Marks Entry 6th'!BH204,IF(AND($E$3=7),'Marks Entry 7th'!BH204,"")))</f>
        <v/>
      </c>
      <c r="DO205" s="66" t="str">
        <f t="shared" si="335"/>
        <v/>
      </c>
      <c r="DP205" s="63" t="str">
        <f t="shared" si="336"/>
        <v/>
      </c>
      <c r="DQ205" s="109">
        <f t="shared" si="337"/>
        <v>0</v>
      </c>
      <c r="DR205" s="109" t="str">
        <f t="shared" si="338"/>
        <v/>
      </c>
      <c r="DS205" s="109" t="str">
        <f t="shared" si="339"/>
        <v/>
      </c>
      <c r="DT205" s="109" t="str">
        <f t="shared" si="340"/>
        <v/>
      </c>
      <c r="DU205" s="109" t="str">
        <f t="shared" si="341"/>
        <v/>
      </c>
      <c r="DV205" s="111" t="str">
        <f t="shared" si="342"/>
        <v/>
      </c>
      <c r="DW205" s="53" t="str">
        <f>IF(OR($E205="",$G205=""),"",IF(AND($E$3=6),'Marks Entry 6th'!BI204,IF(AND($E$3=7),'Marks Entry 7th'!BI204,"")))</f>
        <v/>
      </c>
      <c r="DX205" s="53" t="str">
        <f>IF(OR($E205="",$G205=""),"",IF(AND($E$3=6),'Marks Entry 6th'!BJ204,IF(AND($E$3=7),'Marks Entry 7th'!BJ204,"")))</f>
        <v/>
      </c>
      <c r="DY205" s="53" t="str">
        <f>IF(OR($E205="",$G205=""),"",IF(AND($E$3=6),'Marks Entry 6th'!BK204,IF(AND($E$3=7),'Marks Entry 7th'!BK204,"")))</f>
        <v/>
      </c>
      <c r="DZ205" s="53" t="str">
        <f>IF(OR($E205="",$G205=""),"",IF(AND($E$3=6),'Marks Entry 6th'!BL204,IF(AND($E$3=7),'Marks Entry 7th'!BL204,"")))</f>
        <v/>
      </c>
      <c r="EA205" s="53" t="str">
        <f>IF(OR($E205="",$G205=""),"",IF(AND($E$3=6),'Marks Entry 6th'!BM204,IF(AND($E$3=7),'Marks Entry 7th'!BM204,"")))</f>
        <v/>
      </c>
      <c r="EB205" s="122" t="str">
        <f t="shared" si="343"/>
        <v/>
      </c>
      <c r="EC205" s="123">
        <f t="shared" si="344"/>
        <v>0</v>
      </c>
      <c r="ED205" s="123" t="str">
        <f t="shared" si="345"/>
        <v/>
      </c>
      <c r="EE205" s="123" t="str">
        <f t="shared" si="346"/>
        <v/>
      </c>
      <c r="EF205" s="110" t="str">
        <f t="shared" si="347"/>
        <v/>
      </c>
      <c r="EG205" s="53" t="str">
        <f>IF(OR($E205="",$G205=""),"",IF(AND($E$3=6),'Marks Entry 6th'!BN204,IF(AND($E$3=7),'Marks Entry 7th'!BN204,"")))</f>
        <v/>
      </c>
      <c r="EH205" s="53" t="str">
        <f>IF(OR($E205="",$G205=""),"",IF(AND($E$3=6),'Marks Entry 6th'!BO204,IF(AND($E$3=7),'Marks Entry 7th'!BO204,"")))</f>
        <v/>
      </c>
      <c r="EI205" s="53" t="str">
        <f>IF(OR($E205="",$G205=""),"",IF(AND($E$3=6),'Marks Entry 6th'!BP204,IF(AND($E$3=7),'Marks Entry 7th'!BP204,"")))</f>
        <v/>
      </c>
      <c r="EJ205" s="53" t="str">
        <f>IF(OR($E205="",$G205=""),"",IF(AND($E$3=6),'Marks Entry 6th'!BQ204,IF(AND($E$3=7),'Marks Entry 7th'!BQ204,"")))</f>
        <v/>
      </c>
      <c r="EK205" s="53" t="str">
        <f>IF(OR($E205="",$G205=""),"",IF(AND($E$3=6),'Marks Entry 6th'!BR204,IF(AND($E$3=7),'Marks Entry 7th'!BR204,"")))</f>
        <v/>
      </c>
      <c r="EL205" s="122" t="str">
        <f t="shared" si="348"/>
        <v/>
      </c>
      <c r="EM205" s="123">
        <f t="shared" si="349"/>
        <v>0</v>
      </c>
      <c r="EN205" s="123" t="str">
        <f t="shared" si="350"/>
        <v/>
      </c>
      <c r="EO205" s="123" t="str">
        <f t="shared" si="351"/>
        <v/>
      </c>
      <c r="EP205" s="110" t="str">
        <f t="shared" si="352"/>
        <v/>
      </c>
      <c r="EQ205" s="53" t="str">
        <f>IF(OR($E205="",$G205=""),"",IF(AND($E$3=6),'Marks Entry 6th'!BS204,IF(AND($E$3=7),'Marks Entry 7th'!BS204,"")))</f>
        <v/>
      </c>
      <c r="ER205" s="53" t="str">
        <f>IF(OR($E205="",$G205=""),"",IF(AND($E$3=6),'Marks Entry 6th'!BT204,IF(AND($E$3=7),'Marks Entry 7th'!BT204,"")))</f>
        <v/>
      </c>
      <c r="ES205" s="53" t="str">
        <f>IF(OR($E205="",$G205=""),"",IF(AND($E$3=6),'Marks Entry 6th'!BU204,IF(AND($E$3=7),'Marks Entry 7th'!BU204,"")))</f>
        <v/>
      </c>
      <c r="ET205" s="53" t="str">
        <f>IF(OR($E205="",$G205=""),"",IF(AND($E$3=6),'Marks Entry 6th'!BV204,IF(AND($E$3=7),'Marks Entry 7th'!BV204,"")))</f>
        <v/>
      </c>
      <c r="EU205" s="53" t="str">
        <f>IF(OR($E205="",$G205=""),"",IF(AND($E$3=6),'Marks Entry 6th'!BW204,IF(AND($E$3=7),'Marks Entry 7th'!BW204,"")))</f>
        <v/>
      </c>
      <c r="EV205" s="122" t="str">
        <f t="shared" si="353"/>
        <v/>
      </c>
      <c r="EW205" s="123">
        <f t="shared" si="354"/>
        <v>0</v>
      </c>
      <c r="EX205" s="123" t="str">
        <f t="shared" si="355"/>
        <v/>
      </c>
      <c r="EY205" s="123" t="str">
        <f t="shared" si="356"/>
        <v/>
      </c>
      <c r="EZ205" s="110" t="str">
        <f t="shared" si="357"/>
        <v/>
      </c>
      <c r="FA205" s="373" t="str">
        <f>IF(OR($E205="",$G205=""),"",IF(AND('Marks Entry 6th'!BX204="",'Marks Entry 7th'!BX204=""),"",IF(AND($E$3=6),'Marks Entry 6th'!BX204,IF(AND($E$3=7),'Marks Entry 7th'!BX204,""))))</f>
        <v/>
      </c>
      <c r="FB205" s="373" t="str">
        <f>IF(OR($E205="",$G205=""),"",IF(AND('Marks Entry 6th'!BY204="",'Marks Entry 7th'!BY204=""),"",IF(AND($E$3=6),'Marks Entry 6th'!BY204,IF(AND($E$3=7),'Marks Entry 7th'!BY204,""))))</f>
        <v/>
      </c>
      <c r="FC205" s="374" t="str">
        <f t="shared" si="358"/>
        <v/>
      </c>
      <c r="FD205" s="110" t="str">
        <f t="shared" si="359"/>
        <v/>
      </c>
      <c r="FE205" s="373" t="str">
        <f>IF(OR($E205="",$G205=""),"",IF(AND('Marks Entry 6th'!BZ204="",'Marks Entry 7th'!BZ204=""),"",IF(AND($E$3=6),'Marks Entry 6th'!BZ204,IF(AND($E$3=7),'Marks Entry 7th'!BZ204,""))))</f>
        <v/>
      </c>
      <c r="FF205" s="373" t="str">
        <f>IF(OR($E205="",$G205=""),"",IF(AND('Marks Entry 6th'!CA204="",'Marks Entry 7th'!CA204=""),"",IF(AND($E$3=6),'Marks Entry 6th'!CA204,IF(AND($E$3=7),'Marks Entry 7th'!CA204,""))))</f>
        <v/>
      </c>
      <c r="FG205" s="374" t="str">
        <f t="shared" si="360"/>
        <v/>
      </c>
      <c r="FH205" s="110" t="str">
        <f t="shared" si="361"/>
        <v/>
      </c>
      <c r="FI205" s="79" t="str">
        <f t="shared" si="362"/>
        <v/>
      </c>
      <c r="FJ205" s="335" t="str">
        <f t="shared" si="363"/>
        <v/>
      </c>
      <c r="FK205" s="85" t="str">
        <f t="shared" si="364"/>
        <v/>
      </c>
      <c r="FL205" s="226" t="str">
        <f t="shared" si="365"/>
        <v/>
      </c>
      <c r="FM205" s="86" t="str">
        <f t="shared" si="366"/>
        <v/>
      </c>
      <c r="FN205" s="334" t="str">
        <f>IFERROR(IF(B205="NSO","NSO",IF(OR(D205="",G205="",F205=""),"",IF(AND(FJ205&gt;=36,'Master sheet'!$D$11="Hindi"),"कक्षा क्रमोन्नत",IF(AND(FJ205&gt;=36,'Master sheet'!$D$11="English"),"Promoted",IF(AND(FJ205&lt;36,'Master sheet'!$D$11="Hindi"),"पुनः परीक्षा","Re-Exam"))))),"")</f>
        <v/>
      </c>
      <c r="FO205" s="54" t="str">
        <f>IF(OR($E205="",$G205=""),"",IF(AND($E$3=6,'Marks Entry 6th'!CB204=""),"",IF(AND($E$3=7,'Marks Entry 7th'!CB204=""),"",IF(AND($E$3=6),'Marks Entry 6th'!CB204,IF(AND($E$3=7),'Marks Entry 7th'!CB204,"")))))</f>
        <v/>
      </c>
      <c r="FP205" s="54" t="str">
        <f>IF(OR($E205="",$G205=""),"",IF(AND($E$3=6,'Marks Entry 6th'!CC204=""),"",IF(AND($E$3=7,'Marks Entry 7th'!CC204=""),"",IF(AND($E$3=6),'Marks Entry 6th'!CC204,IF(AND($E$3=7),'Marks Entry 7th'!CC204,"")))))</f>
        <v/>
      </c>
      <c r="FQ205" s="55"/>
      <c r="FY205" s="57">
        <f>IF(AND($E$3=6),'Marks Entry 6th'!I204,IF(AND($E$3=7),'Marks Entry 7th'!I204,""))</f>
        <v>0</v>
      </c>
      <c r="FZ205" s="57">
        <f t="shared" si="367"/>
        <v>0</v>
      </c>
    </row>
    <row r="206" spans="1:182" ht="18.95" customHeight="1">
      <c r="A206" s="69">
        <v>199</v>
      </c>
      <c r="B206" s="69" t="str">
        <f>IF(OR(FY206=0,FY206=""),"",IF(AND($E$3=6),'Marks Entry 6th'!I205,IF(AND($E$3=7),'Marks Entry 7th'!I205,"")))</f>
        <v/>
      </c>
      <c r="C206" s="70" t="str">
        <f>IF(OR(B206=0,B206=""),"",IF(AND($E$3=6,'Marks Entry 6th'!B205=""),"",IF(AND($E$3=7,'Marks Entry 7th'!B205=""),"",IF(AND($E$3=6,'Marks Entry 6th'!B205),'Marks Entry 6th'!B205,IF(AND($E$3=7),'Marks Entry 7th'!B205,"")))))</f>
        <v/>
      </c>
      <c r="D206" s="70" t="str">
        <f>IF(OR(B206=0,B206=""),"",IF(AND($E$3=6,'Marks Entry 6th'!C205=""),"",IF(AND($E$3=7,'Marks Entry 7th'!C205=""),"",IF(AND($E$3=6),'Marks Entry 6th'!C205,IF(AND($E$3=7),'Marks Entry 7th'!C205,"")))))</f>
        <v/>
      </c>
      <c r="E206" s="307" t="str">
        <f>IF(OR(B206=0,B206=""),"",IF(AND($E$3=6,'Marks Entry 6th'!E205=""),"",IF(AND($E$3=7,'Marks Entry 7th'!E205=""),"",IF(AND($E$3=6),'Marks Entry 6th'!E205,IF(AND($E$3=7),'Marks Entry 7th'!E205,"")))))</f>
        <v/>
      </c>
      <c r="F206" s="70" t="str">
        <f>IF(OR(B206=0,B206=""),"",IF(AND($E$3=6,'Marks Entry 6th'!D205=""),"",IF(AND($E$3=7,'Marks Entry 7th'!D205=""),"",IF(AND($E$3=6),'Marks Entry 6th'!D205,IF(AND($E$3=7),'Marks Entry 7th'!D205,"")))))</f>
        <v/>
      </c>
      <c r="G206" s="306" t="str">
        <f>IF(OR(B206=0,B206=""),"",IF(AND($E$3=6,'Marks Entry 6th'!F205=""),"",IF(AND($E$3=7,'Marks Entry 7th'!F205=""),"",IF(AND($E$3=6),UPPER('Marks Entry 6th'!F205),IF(AND($E$3=7),UPPER('Marks Entry 7th'!F205),"")))))</f>
        <v/>
      </c>
      <c r="H206" s="306" t="str">
        <f>IF(OR(B206=0,B206=""),"",IF(AND($E$3=6,'Marks Entry 6th'!G205=""),"",IF(AND($E$3=7,'Marks Entry 7th'!G205=""),"",IF(AND($E$3=6),UPPER('Marks Entry 6th'!G205),IF(AND($E$3=7),UPPER('Marks Entry 7th'!G205),"")))))</f>
        <v/>
      </c>
      <c r="I206" s="306" t="str">
        <f>IF(OR(B206=0,B206=""),"",IF(AND($E$3=6,'Marks Entry 6th'!H205=""),"",IF(AND($E$3=7,'Marks Entry 7th'!H205=""),"",IF(AND($E$3=6),UPPER('Marks Entry 6th'!H205),IF(AND($E$3=7),UPPER('Marks Entry 7th'!H205),"")))))</f>
        <v/>
      </c>
      <c r="J206" s="65" t="str">
        <f>IF(OR(B206=0,B206=""),"",IF(AND($E$3=6,'Marks Entry 6th'!J205=""),"",IF(AND($E$3=7,'Marks Entry 7th'!J205=""),"",IF(AND($E$3=6),'Marks Entry 6th'!J205,IF(AND($E$3=7),'Marks Entry 7th'!J205,"")))))</f>
        <v/>
      </c>
      <c r="K206" s="65" t="str">
        <f>IF(OR(B206=0,B206=""),"",IF(AND($E$3=6,'Marks Entry 6th'!K205=""),"",IF(AND($E$3=7,'Marks Entry 7th'!K205=""),"",IF(AND($E$3=6),'Marks Entry 6th'!K205,IF(AND($E$3=7),'Marks Entry 7th'!K205,"")))))</f>
        <v/>
      </c>
      <c r="L206" s="121" t="str">
        <f>IF(OR($E206="",$G206=""),"",IF(AND($E$3=6),'Marks Entry 6th'!L205,IF(AND($E$3=7),'Marks Entry 7th'!L205,"")))</f>
        <v/>
      </c>
      <c r="M206" s="121" t="str">
        <f>IF(OR($E206="",$G206=""),"",IF(AND($E$3=6),'Marks Entry 6th'!M205,IF(AND($E$3=7),'Marks Entry 7th'!M205,"")))</f>
        <v/>
      </c>
      <c r="N206" s="121" t="str">
        <f>IF(OR($E206="",$G206=""),"",IF(AND($E$3=6),'Marks Entry 6th'!N205,IF(AND($E$3=7),'Marks Entry 7th'!N205,"")))</f>
        <v/>
      </c>
      <c r="O206" s="121" t="str">
        <f>IF(OR($E206="",$G206=""),"",IF(AND($E$3=6),'Marks Entry 6th'!O205,IF(AND($E$3=7),'Marks Entry 7th'!O205,"")))</f>
        <v/>
      </c>
      <c r="P206" s="63" t="str">
        <f t="shared" si="277"/>
        <v/>
      </c>
      <c r="Q206" s="121" t="str">
        <f>IF(OR($E206="",$G206=""),"",IF(AND($E$3=6),'Marks Entry 6th'!P205,IF(AND($E$3=7),'Marks Entry 7th'!P205,"")))</f>
        <v/>
      </c>
      <c r="R206" s="121" t="str">
        <f>IF(OR($E206="",$G206=""),"",IF(AND($E$3=6),'Marks Entry 6th'!Q205,IF(AND($E$3=7),'Marks Entry 7th'!Q205,"")))</f>
        <v/>
      </c>
      <c r="S206" s="66" t="str">
        <f t="shared" si="278"/>
        <v/>
      </c>
      <c r="T206" s="63">
        <f t="shared" si="279"/>
        <v>0</v>
      </c>
      <c r="U206" s="68" t="str">
        <f>IF(OR($E206="",$G206=""),"",IF(AND($E$3=6),'Marks Entry 6th'!R205,IF(AND($E$3=7),'Marks Entry 7th'!R205,"")))</f>
        <v/>
      </c>
      <c r="V206" s="68" t="str">
        <f>IF(OR($E206="",$G206=""),"",IF(AND($E$3=6),'Marks Entry 6th'!S205,IF(AND($E$3=7),'Marks Entry 7th'!S205,"")))</f>
        <v/>
      </c>
      <c r="W206" s="67" t="str">
        <f t="shared" si="280"/>
        <v/>
      </c>
      <c r="X206" s="63" t="str">
        <f t="shared" si="281"/>
        <v/>
      </c>
      <c r="Y206" s="109">
        <f t="shared" si="282"/>
        <v>0</v>
      </c>
      <c r="Z206" s="109" t="str">
        <f t="shared" si="283"/>
        <v/>
      </c>
      <c r="AA206" s="109" t="str">
        <f t="shared" si="284"/>
        <v/>
      </c>
      <c r="AB206" s="109" t="str">
        <f t="shared" si="285"/>
        <v/>
      </c>
      <c r="AC206" s="109" t="str">
        <f t="shared" si="286"/>
        <v/>
      </c>
      <c r="AD206" s="111" t="str">
        <f t="shared" si="287"/>
        <v/>
      </c>
      <c r="AE206" s="121" t="str">
        <f>IF(OR($E206="",$G206=""),"",IF(AND($E$3=6),'Marks Entry 6th'!T205,IF(AND($E$3=7),'Marks Entry 7th'!T205,"")))</f>
        <v/>
      </c>
      <c r="AF206" s="121" t="str">
        <f>IF(OR($E206="",$G206=""),"",IF(AND($E$3=6),'Marks Entry 6th'!U205,IF(AND($E$3=7),'Marks Entry 7th'!U205,"")))</f>
        <v/>
      </c>
      <c r="AG206" s="121" t="str">
        <f>IF(OR($E206="",$G206=""),"",IF(AND($E$3=6),'Marks Entry 6th'!V205,IF(AND($E$3=7),'Marks Entry 7th'!V205,"")))</f>
        <v/>
      </c>
      <c r="AH206" s="121" t="str">
        <f>IF(OR($E206="",$G206=""),"",IF(AND($E$3=6),'Marks Entry 6th'!W205,IF(AND($E$3=7),'Marks Entry 7th'!W205,"")))</f>
        <v/>
      </c>
      <c r="AI206" s="63" t="str">
        <f t="shared" si="288"/>
        <v/>
      </c>
      <c r="AJ206" s="121" t="str">
        <f>IF(OR($E206="",$G206=""),"",IF(AND($E$3=6),'Marks Entry 6th'!X205,IF(AND($E$3=7),'Marks Entry 7th'!X205,"")))</f>
        <v/>
      </c>
      <c r="AK206" s="121" t="str">
        <f>IF(OR($E206="",$G206=""),"",IF(AND($E$3=6),'Marks Entry 6th'!Y205,IF(AND($E$3=7),'Marks Entry 7th'!Y205,"")))</f>
        <v/>
      </c>
      <c r="AL206" s="66" t="str">
        <f t="shared" si="289"/>
        <v/>
      </c>
      <c r="AM206" s="63">
        <f t="shared" si="290"/>
        <v>0</v>
      </c>
      <c r="AN206" s="68" t="str">
        <f>IF(OR($E206="",$G206=""),"",IF(AND($E$3=6),'Marks Entry 6th'!Z205,IF(AND($E$3=7),'Marks Entry 7th'!Z205,"")))</f>
        <v/>
      </c>
      <c r="AO206" s="68" t="str">
        <f>IF(OR($E206="",$G206=""),"",IF(AND($E$3=6),'Marks Entry 6th'!AA205,IF(AND($E$3=7),'Marks Entry 7th'!AA205,"")))</f>
        <v/>
      </c>
      <c r="AP206" s="66" t="str">
        <f t="shared" si="291"/>
        <v/>
      </c>
      <c r="AQ206" s="63" t="str">
        <f t="shared" si="292"/>
        <v/>
      </c>
      <c r="AR206" s="109">
        <f t="shared" si="293"/>
        <v>0</v>
      </c>
      <c r="AS206" s="109" t="str">
        <f t="shared" si="294"/>
        <v/>
      </c>
      <c r="AT206" s="109" t="str">
        <f t="shared" si="295"/>
        <v/>
      </c>
      <c r="AU206" s="109" t="str">
        <f t="shared" si="296"/>
        <v/>
      </c>
      <c r="AV206" s="109" t="str">
        <f t="shared" si="297"/>
        <v/>
      </c>
      <c r="AW206" s="111" t="str">
        <f t="shared" si="298"/>
        <v/>
      </c>
      <c r="AX206" s="314" t="str">
        <f>IF(OR($E206="",$G206=""),"",IF(AND($E$3=6),'Marks Entry 6th'!AB205,IF(AND($E$3=7),'Marks Entry 7th'!AB205,"")))</f>
        <v/>
      </c>
      <c r="AY206" s="121" t="str">
        <f>IF(OR($E206="",$G206=""),"",IF(AND($E$3=6),'Marks Entry 6th'!AC205,IF(AND($E$3=7),'Marks Entry 7th'!AC205,"")))</f>
        <v/>
      </c>
      <c r="AZ206" s="121" t="str">
        <f>IF(OR($E206="",$G206=""),"",IF(AND($E$3=6),'Marks Entry 6th'!AD205,IF(AND($E$3=7),'Marks Entry 7th'!AD205,"")))</f>
        <v/>
      </c>
      <c r="BA206" s="121" t="str">
        <f>IF(OR($E206="",$G206=""),"",IF(AND($E$3=6),'Marks Entry 6th'!AE205,IF(AND($E$3=7),'Marks Entry 7th'!AE205,"")))</f>
        <v/>
      </c>
      <c r="BB206" s="121" t="str">
        <f>IF(OR($E206="",$G206=""),"",IF(AND($E$3=6),'Marks Entry 6th'!AF205,IF(AND($E$3=7),'Marks Entry 7th'!AF205,"")))</f>
        <v/>
      </c>
      <c r="BC206" s="63" t="str">
        <f t="shared" si="299"/>
        <v/>
      </c>
      <c r="BD206" s="121" t="str">
        <f>IF(OR($E206="",$G206=""),"",IF(AND($E$3=6),'Marks Entry 6th'!AG205,IF(AND($E$3=7),'Marks Entry 7th'!AG205,"")))</f>
        <v/>
      </c>
      <c r="BE206" s="121" t="str">
        <f>IF(OR($E206="",$G206=""),"",IF(AND($E$3=6),'Marks Entry 6th'!AH205,IF(AND($E$3=7),'Marks Entry 7th'!AH205,"")))</f>
        <v/>
      </c>
      <c r="BF206" s="66" t="str">
        <f t="shared" si="300"/>
        <v/>
      </c>
      <c r="BG206" s="63">
        <f t="shared" si="301"/>
        <v>0</v>
      </c>
      <c r="BH206" s="68" t="str">
        <f>IF(OR($E206="",$G206=""),"",IF(AND($E$3=6),'Marks Entry 6th'!AI205,IF(AND($E$3=7),'Marks Entry 7th'!AI205,"")))</f>
        <v/>
      </c>
      <c r="BI206" s="68" t="str">
        <f>IF(OR($E206="",$G206=""),"",IF(AND($E$3=6),'Marks Entry 6th'!AJ205,IF(AND($E$3=7),'Marks Entry 7th'!AJ205,"")))</f>
        <v/>
      </c>
      <c r="BJ206" s="66" t="str">
        <f t="shared" si="302"/>
        <v/>
      </c>
      <c r="BK206" s="63" t="str">
        <f t="shared" si="303"/>
        <v/>
      </c>
      <c r="BL206" s="109">
        <f t="shared" si="304"/>
        <v>0</v>
      </c>
      <c r="BM206" s="109" t="str">
        <f t="shared" si="305"/>
        <v/>
      </c>
      <c r="BN206" s="109" t="str">
        <f t="shared" si="306"/>
        <v/>
      </c>
      <c r="BO206" s="109" t="str">
        <f t="shared" si="307"/>
        <v/>
      </c>
      <c r="BP206" s="109" t="str">
        <f t="shared" si="308"/>
        <v/>
      </c>
      <c r="BQ206" s="111" t="str">
        <f t="shared" si="309"/>
        <v/>
      </c>
      <c r="BR206" s="121" t="str">
        <f>IF(OR($E206="",$G206=""),"",IF(AND($E$3=6),'Marks Entry 6th'!AK205,IF(AND($E$3=7),'Marks Entry 7th'!AK205,"")))</f>
        <v/>
      </c>
      <c r="BS206" s="121" t="str">
        <f>IF(OR($E206="",$G206=""),"",IF(AND($E$3=6),'Marks Entry 6th'!AL205,IF(AND($E$3=7),'Marks Entry 7th'!AL205,"")))</f>
        <v/>
      </c>
      <c r="BT206" s="121" t="str">
        <f>IF(OR($E206="",$G206=""),"",IF(AND($E$3=6),'Marks Entry 6th'!AM205,IF(AND($E$3=7),'Marks Entry 7th'!AM205,"")))</f>
        <v/>
      </c>
      <c r="BU206" s="121" t="str">
        <f>IF(OR($E206="",$G206=""),"",IF(AND($E$3=6),'Marks Entry 6th'!AN205,IF(AND($E$3=7),'Marks Entry 7th'!AN205,"")))</f>
        <v/>
      </c>
      <c r="BV206" s="63" t="str">
        <f t="shared" si="310"/>
        <v/>
      </c>
      <c r="BW206" s="121" t="str">
        <f>IF(OR($E206="",$G206=""),"",IF(AND($E$3=6),'Marks Entry 6th'!AO205,IF(AND($E$3=7),'Marks Entry 7th'!AO205,"")))</f>
        <v/>
      </c>
      <c r="BX206" s="121" t="str">
        <f>IF(OR($E206="",$G206=""),"",IF(AND($E$3=6),'Marks Entry 6th'!AP205,IF(AND($E$3=7),'Marks Entry 7th'!AP205,"")))</f>
        <v/>
      </c>
      <c r="BY206" s="66" t="str">
        <f t="shared" si="311"/>
        <v/>
      </c>
      <c r="BZ206" s="63">
        <f t="shared" si="312"/>
        <v>0</v>
      </c>
      <c r="CA206" s="68" t="str">
        <f>IF(OR($E206="",$G206=""),"",IF(AND($E$3=6),'Marks Entry 6th'!AQ205,IF(AND($E$3=7),'Marks Entry 7th'!AQ205,"")))</f>
        <v/>
      </c>
      <c r="CB206" s="68" t="str">
        <f>IF(OR($E206="",$G206=""),"",IF(AND($E$3=6),'Marks Entry 6th'!AR205,IF(AND($E$3=7),'Marks Entry 7th'!AR205,"")))</f>
        <v/>
      </c>
      <c r="CC206" s="66" t="str">
        <f t="shared" si="313"/>
        <v/>
      </c>
      <c r="CD206" s="63" t="str">
        <f t="shared" si="314"/>
        <v/>
      </c>
      <c r="CE206" s="109">
        <f t="shared" si="315"/>
        <v>0</v>
      </c>
      <c r="CF206" s="109" t="str">
        <f t="shared" si="316"/>
        <v/>
      </c>
      <c r="CG206" s="109" t="str">
        <f t="shared" si="317"/>
        <v/>
      </c>
      <c r="CH206" s="109" t="str">
        <f t="shared" si="318"/>
        <v/>
      </c>
      <c r="CI206" s="109" t="str">
        <f t="shared" si="319"/>
        <v/>
      </c>
      <c r="CJ206" s="111" t="str">
        <f t="shared" si="320"/>
        <v/>
      </c>
      <c r="CK206" s="121" t="str">
        <f>IF(OR($E206="",$G206=""),"",IF(AND($E$3=6),'Marks Entry 6th'!AS205,IF(AND($E$3=7),'Marks Entry 7th'!AS205,"")))</f>
        <v/>
      </c>
      <c r="CL206" s="121" t="str">
        <f>IF(OR($E206="",$G206=""),"",IF(AND($E$3=6),'Marks Entry 6th'!AT205,IF(AND($E$3=7),'Marks Entry 7th'!AT205,"")))</f>
        <v/>
      </c>
      <c r="CM206" s="121" t="str">
        <f>IF(OR($E206="",$G206=""),"",IF(AND($E$3=6),'Marks Entry 6th'!AU205,IF(AND($E$3=7),'Marks Entry 7th'!AU205,"")))</f>
        <v/>
      </c>
      <c r="CN206" s="121" t="str">
        <f>IF(OR($E206="",$G206=""),"",IF(AND($E$3=6),'Marks Entry 6th'!AV205,IF(AND($E$3=7),'Marks Entry 7th'!AV205,"")))</f>
        <v/>
      </c>
      <c r="CO206" s="63" t="str">
        <f t="shared" si="321"/>
        <v/>
      </c>
      <c r="CP206" s="121" t="str">
        <f>IF(OR($E206="",$G206=""),"",IF(AND($E$3=6),'Marks Entry 6th'!AW205,IF(AND($E$3=7),'Marks Entry 7th'!AW205,"")))</f>
        <v/>
      </c>
      <c r="CQ206" s="121" t="str">
        <f>IF(OR($E206="",$G206=""),"",IF(AND($E$3=6),'Marks Entry 6th'!AX205,IF(AND($E$3=7),'Marks Entry 7th'!AX205,"")))</f>
        <v/>
      </c>
      <c r="CR206" s="66" t="str">
        <f t="shared" si="322"/>
        <v/>
      </c>
      <c r="CS206" s="63">
        <f t="shared" si="323"/>
        <v>0</v>
      </c>
      <c r="CT206" s="68" t="str">
        <f>IF(OR($E206="",$G206=""),"",IF(AND($E$3=6),'Marks Entry 6th'!AY205,IF(AND($E$3=7),'Marks Entry 7th'!AY205,"")))</f>
        <v/>
      </c>
      <c r="CU206" s="68" t="str">
        <f>IF(OR($E206="",$G206=""),"",IF(AND($E$3=6),'Marks Entry 6th'!AZ205,IF(AND($E$3=7),'Marks Entry 7th'!AZ205,"")))</f>
        <v/>
      </c>
      <c r="CV206" s="66" t="str">
        <f t="shared" si="324"/>
        <v/>
      </c>
      <c r="CW206" s="63" t="str">
        <f t="shared" si="325"/>
        <v/>
      </c>
      <c r="CX206" s="109">
        <f t="shared" si="326"/>
        <v>0</v>
      </c>
      <c r="CY206" s="109" t="str">
        <f t="shared" si="327"/>
        <v/>
      </c>
      <c r="CZ206" s="109" t="str">
        <f t="shared" si="328"/>
        <v/>
      </c>
      <c r="DA206" s="109" t="str">
        <f t="shared" si="329"/>
        <v/>
      </c>
      <c r="DB206" s="109" t="str">
        <f t="shared" si="330"/>
        <v/>
      </c>
      <c r="DC206" s="111" t="str">
        <f t="shared" si="331"/>
        <v/>
      </c>
      <c r="DD206" s="121" t="str">
        <f>IF(OR($E206="",$G206=""),"",IF(AND($E$3=6),'Marks Entry 6th'!BA205,IF(AND($E$3=7),'Marks Entry 7th'!BA205,"")))</f>
        <v/>
      </c>
      <c r="DE206" s="121" t="str">
        <f>IF(OR($E206="",$G206=""),"",IF(AND($E$3=6),'Marks Entry 6th'!BB205,IF(AND($E$3=7),'Marks Entry 7th'!BB205,"")))</f>
        <v/>
      </c>
      <c r="DF206" s="121" t="str">
        <f>IF(OR($E206="",$G206=""),"",IF(AND($E$3=6),'Marks Entry 6th'!BC205,IF(AND($E$3=7),'Marks Entry 7th'!BC205,"")))</f>
        <v/>
      </c>
      <c r="DG206" s="121" t="str">
        <f>IF(OR($E206="",$G206=""),"",IF(AND($E$3=6),'Marks Entry 6th'!BD205,IF(AND($E$3=7),'Marks Entry 7th'!BD205,"")))</f>
        <v/>
      </c>
      <c r="DH206" s="63" t="str">
        <f t="shared" si="332"/>
        <v/>
      </c>
      <c r="DI206" s="121" t="str">
        <f>IF(OR($E206="",$G206=""),"",IF(AND($E$3=6),'Marks Entry 6th'!BE205,IF(AND($E$3=7),'Marks Entry 7th'!BE205,"")))</f>
        <v/>
      </c>
      <c r="DJ206" s="121" t="str">
        <f>IF(OR($E206="",$G206=""),"",IF(AND($E$3=6),'Marks Entry 6th'!BF205,IF(AND($E$3=7),'Marks Entry 7th'!BF205,"")))</f>
        <v/>
      </c>
      <c r="DK206" s="66" t="str">
        <f t="shared" si="333"/>
        <v/>
      </c>
      <c r="DL206" s="63">
        <f t="shared" si="334"/>
        <v>0</v>
      </c>
      <c r="DM206" s="68" t="str">
        <f>IF(OR($E206="",$G206=""),"",IF(AND($E$3=6),'Marks Entry 6th'!BG205,IF(AND($E$3=7),'Marks Entry 7th'!BG205,"")))</f>
        <v/>
      </c>
      <c r="DN206" s="68" t="str">
        <f>IF(OR($E206="",$G206=""),"",IF(AND($E$3=6),'Marks Entry 6th'!BH205,IF(AND($E$3=7),'Marks Entry 7th'!BH205,"")))</f>
        <v/>
      </c>
      <c r="DO206" s="66" t="str">
        <f t="shared" si="335"/>
        <v/>
      </c>
      <c r="DP206" s="63" t="str">
        <f t="shared" si="336"/>
        <v/>
      </c>
      <c r="DQ206" s="109">
        <f t="shared" si="337"/>
        <v>0</v>
      </c>
      <c r="DR206" s="109" t="str">
        <f t="shared" si="338"/>
        <v/>
      </c>
      <c r="DS206" s="109" t="str">
        <f t="shared" si="339"/>
        <v/>
      </c>
      <c r="DT206" s="109" t="str">
        <f t="shared" si="340"/>
        <v/>
      </c>
      <c r="DU206" s="109" t="str">
        <f t="shared" si="341"/>
        <v/>
      </c>
      <c r="DV206" s="111" t="str">
        <f t="shared" si="342"/>
        <v/>
      </c>
      <c r="DW206" s="53" t="str">
        <f>IF(OR($E206="",$G206=""),"",IF(AND($E$3=6),'Marks Entry 6th'!BI205,IF(AND($E$3=7),'Marks Entry 7th'!BI205,"")))</f>
        <v/>
      </c>
      <c r="DX206" s="53" t="str">
        <f>IF(OR($E206="",$G206=""),"",IF(AND($E$3=6),'Marks Entry 6th'!BJ205,IF(AND($E$3=7),'Marks Entry 7th'!BJ205,"")))</f>
        <v/>
      </c>
      <c r="DY206" s="53" t="str">
        <f>IF(OR($E206="",$G206=""),"",IF(AND($E$3=6),'Marks Entry 6th'!BK205,IF(AND($E$3=7),'Marks Entry 7th'!BK205,"")))</f>
        <v/>
      </c>
      <c r="DZ206" s="53" t="str">
        <f>IF(OR($E206="",$G206=""),"",IF(AND($E$3=6),'Marks Entry 6th'!BL205,IF(AND($E$3=7),'Marks Entry 7th'!BL205,"")))</f>
        <v/>
      </c>
      <c r="EA206" s="53" t="str">
        <f>IF(OR($E206="",$G206=""),"",IF(AND($E$3=6),'Marks Entry 6th'!BM205,IF(AND($E$3=7),'Marks Entry 7th'!BM205,"")))</f>
        <v/>
      </c>
      <c r="EB206" s="122" t="str">
        <f t="shared" si="343"/>
        <v/>
      </c>
      <c r="EC206" s="123">
        <f t="shared" si="344"/>
        <v>0</v>
      </c>
      <c r="ED206" s="123" t="str">
        <f t="shared" si="345"/>
        <v/>
      </c>
      <c r="EE206" s="123" t="str">
        <f t="shared" si="346"/>
        <v/>
      </c>
      <c r="EF206" s="110" t="str">
        <f t="shared" si="347"/>
        <v/>
      </c>
      <c r="EG206" s="53" t="str">
        <f>IF(OR($E206="",$G206=""),"",IF(AND($E$3=6),'Marks Entry 6th'!BN205,IF(AND($E$3=7),'Marks Entry 7th'!BN205,"")))</f>
        <v/>
      </c>
      <c r="EH206" s="53" t="str">
        <f>IF(OR($E206="",$G206=""),"",IF(AND($E$3=6),'Marks Entry 6th'!BO205,IF(AND($E$3=7),'Marks Entry 7th'!BO205,"")))</f>
        <v/>
      </c>
      <c r="EI206" s="53" t="str">
        <f>IF(OR($E206="",$G206=""),"",IF(AND($E$3=6),'Marks Entry 6th'!BP205,IF(AND($E$3=7),'Marks Entry 7th'!BP205,"")))</f>
        <v/>
      </c>
      <c r="EJ206" s="53" t="str">
        <f>IF(OR($E206="",$G206=""),"",IF(AND($E$3=6),'Marks Entry 6th'!BQ205,IF(AND($E$3=7),'Marks Entry 7th'!BQ205,"")))</f>
        <v/>
      </c>
      <c r="EK206" s="53" t="str">
        <f>IF(OR($E206="",$G206=""),"",IF(AND($E$3=6),'Marks Entry 6th'!BR205,IF(AND($E$3=7),'Marks Entry 7th'!BR205,"")))</f>
        <v/>
      </c>
      <c r="EL206" s="122" t="str">
        <f t="shared" si="348"/>
        <v/>
      </c>
      <c r="EM206" s="123">
        <f t="shared" si="349"/>
        <v>0</v>
      </c>
      <c r="EN206" s="123" t="str">
        <f t="shared" si="350"/>
        <v/>
      </c>
      <c r="EO206" s="123" t="str">
        <f t="shared" si="351"/>
        <v/>
      </c>
      <c r="EP206" s="110" t="str">
        <f t="shared" si="352"/>
        <v/>
      </c>
      <c r="EQ206" s="53" t="str">
        <f>IF(OR($E206="",$G206=""),"",IF(AND($E$3=6),'Marks Entry 6th'!BS205,IF(AND($E$3=7),'Marks Entry 7th'!BS205,"")))</f>
        <v/>
      </c>
      <c r="ER206" s="53" t="str">
        <f>IF(OR($E206="",$G206=""),"",IF(AND($E$3=6),'Marks Entry 6th'!BT205,IF(AND($E$3=7),'Marks Entry 7th'!BT205,"")))</f>
        <v/>
      </c>
      <c r="ES206" s="53" t="str">
        <f>IF(OR($E206="",$G206=""),"",IF(AND($E$3=6),'Marks Entry 6th'!BU205,IF(AND($E$3=7),'Marks Entry 7th'!BU205,"")))</f>
        <v/>
      </c>
      <c r="ET206" s="53" t="str">
        <f>IF(OR($E206="",$G206=""),"",IF(AND($E$3=6),'Marks Entry 6th'!BV205,IF(AND($E$3=7),'Marks Entry 7th'!BV205,"")))</f>
        <v/>
      </c>
      <c r="EU206" s="53" t="str">
        <f>IF(OR($E206="",$G206=""),"",IF(AND($E$3=6),'Marks Entry 6th'!BW205,IF(AND($E$3=7),'Marks Entry 7th'!BW205,"")))</f>
        <v/>
      </c>
      <c r="EV206" s="122" t="str">
        <f t="shared" si="353"/>
        <v/>
      </c>
      <c r="EW206" s="123">
        <f t="shared" si="354"/>
        <v>0</v>
      </c>
      <c r="EX206" s="123" t="str">
        <f t="shared" si="355"/>
        <v/>
      </c>
      <c r="EY206" s="123" t="str">
        <f t="shared" si="356"/>
        <v/>
      </c>
      <c r="EZ206" s="110" t="str">
        <f t="shared" si="357"/>
        <v/>
      </c>
      <c r="FA206" s="373" t="str">
        <f>IF(OR($E206="",$G206=""),"",IF(AND('Marks Entry 6th'!BX205="",'Marks Entry 7th'!BX205=""),"",IF(AND($E$3=6),'Marks Entry 6th'!BX205,IF(AND($E$3=7),'Marks Entry 7th'!BX205,""))))</f>
        <v/>
      </c>
      <c r="FB206" s="373" t="str">
        <f>IF(OR($E206="",$G206=""),"",IF(AND('Marks Entry 6th'!BY205="",'Marks Entry 7th'!BY205=""),"",IF(AND($E$3=6),'Marks Entry 6th'!BY205,IF(AND($E$3=7),'Marks Entry 7th'!BY205,""))))</f>
        <v/>
      </c>
      <c r="FC206" s="374" t="str">
        <f t="shared" si="358"/>
        <v/>
      </c>
      <c r="FD206" s="110" t="str">
        <f t="shared" si="359"/>
        <v/>
      </c>
      <c r="FE206" s="373" t="str">
        <f>IF(OR($E206="",$G206=""),"",IF(AND('Marks Entry 6th'!BZ205="",'Marks Entry 7th'!BZ205=""),"",IF(AND($E$3=6),'Marks Entry 6th'!BZ205,IF(AND($E$3=7),'Marks Entry 7th'!BZ205,""))))</f>
        <v/>
      </c>
      <c r="FF206" s="373" t="str">
        <f>IF(OR($E206="",$G206=""),"",IF(AND('Marks Entry 6th'!CA205="",'Marks Entry 7th'!CA205=""),"",IF(AND($E$3=6),'Marks Entry 6th'!CA205,IF(AND($E$3=7),'Marks Entry 7th'!CA205,""))))</f>
        <v/>
      </c>
      <c r="FG206" s="374" t="str">
        <f t="shared" si="360"/>
        <v/>
      </c>
      <c r="FH206" s="110" t="str">
        <f t="shared" si="361"/>
        <v/>
      </c>
      <c r="FI206" s="79" t="str">
        <f t="shared" si="362"/>
        <v/>
      </c>
      <c r="FJ206" s="335" t="str">
        <f t="shared" si="363"/>
        <v/>
      </c>
      <c r="FK206" s="85" t="str">
        <f t="shared" si="364"/>
        <v/>
      </c>
      <c r="FL206" s="226" t="str">
        <f t="shared" si="365"/>
        <v/>
      </c>
      <c r="FM206" s="86" t="str">
        <f t="shared" si="366"/>
        <v/>
      </c>
      <c r="FN206" s="334" t="str">
        <f>IFERROR(IF(B206="NSO","NSO",IF(OR(D206="",G206="",F206=""),"",IF(AND(FJ206&gt;=36,'Master sheet'!$D$11="Hindi"),"कक्षा क्रमोन्नत",IF(AND(FJ206&gt;=36,'Master sheet'!$D$11="English"),"Promoted",IF(AND(FJ206&lt;36,'Master sheet'!$D$11="Hindi"),"पुनः परीक्षा","Re-Exam"))))),"")</f>
        <v/>
      </c>
      <c r="FO206" s="54" t="str">
        <f>IF(OR($E206="",$G206=""),"",IF(AND($E$3=6,'Marks Entry 6th'!CB205=""),"",IF(AND($E$3=7,'Marks Entry 7th'!CB205=""),"",IF(AND($E$3=6),'Marks Entry 6th'!CB205,IF(AND($E$3=7),'Marks Entry 7th'!CB205,"")))))</f>
        <v/>
      </c>
      <c r="FP206" s="54" t="str">
        <f>IF(OR($E206="",$G206=""),"",IF(AND($E$3=6,'Marks Entry 6th'!CC205=""),"",IF(AND($E$3=7,'Marks Entry 7th'!CC205=""),"",IF(AND($E$3=6),'Marks Entry 6th'!CC205,IF(AND($E$3=7),'Marks Entry 7th'!CC205,"")))))</f>
        <v/>
      </c>
      <c r="FQ206" s="55"/>
      <c r="FY206" s="57">
        <f>IF(AND($E$3=6),'Marks Entry 6th'!I205,IF(AND($E$3=7),'Marks Entry 7th'!I205,""))</f>
        <v>0</v>
      </c>
      <c r="FZ206" s="57">
        <f t="shared" si="367"/>
        <v>0</v>
      </c>
    </row>
    <row r="207" spans="1:182" ht="18.95" customHeight="1">
      <c r="A207" s="69">
        <v>200</v>
      </c>
      <c r="B207" s="69" t="str">
        <f>IF(OR(FY207=0,FY207=""),"",IF(AND($E$3=6),'Marks Entry 6th'!I206,IF(AND($E$3=7),'Marks Entry 7th'!I206,"")))</f>
        <v/>
      </c>
      <c r="C207" s="70" t="str">
        <f>IF(OR(B207=0,B207=""),"",IF(AND($E$3=6,'Marks Entry 6th'!B206=""),"",IF(AND($E$3=7,'Marks Entry 7th'!B206=""),"",IF(AND($E$3=6,'Marks Entry 6th'!B206),'Marks Entry 6th'!B206,IF(AND($E$3=7),'Marks Entry 7th'!B206,"")))))</f>
        <v/>
      </c>
      <c r="D207" s="70" t="str">
        <f>IF(OR(B207=0,B207=""),"",IF(AND($E$3=6,'Marks Entry 6th'!C206=""),"",IF(AND($E$3=7,'Marks Entry 7th'!C206=""),"",IF(AND($E$3=6),'Marks Entry 6th'!C206,IF(AND($E$3=7),'Marks Entry 7th'!C206,"")))))</f>
        <v/>
      </c>
      <c r="E207" s="307" t="str">
        <f>IF(OR(B207=0,B207=""),"",IF(AND($E$3=6,'Marks Entry 6th'!E206=""),"",IF(AND($E$3=7,'Marks Entry 7th'!E206=""),"",IF(AND($E$3=6),'Marks Entry 6th'!E206,IF(AND($E$3=7),'Marks Entry 7th'!E206,"")))))</f>
        <v/>
      </c>
      <c r="F207" s="70" t="str">
        <f>IF(OR(B207=0,B207=""),"",IF(AND($E$3=6,'Marks Entry 6th'!D206=""),"",IF(AND($E$3=7,'Marks Entry 7th'!D206=""),"",IF(AND($E$3=6),'Marks Entry 6th'!D206,IF(AND($E$3=7),'Marks Entry 7th'!D206,"")))))</f>
        <v/>
      </c>
      <c r="G207" s="306" t="str">
        <f>IF(OR(B207=0,B207=""),"",IF(AND($E$3=6,'Marks Entry 6th'!F206=""),"",IF(AND($E$3=7,'Marks Entry 7th'!F206=""),"",IF(AND($E$3=6),UPPER('Marks Entry 6th'!F206),IF(AND($E$3=7),UPPER('Marks Entry 7th'!F206),"")))))</f>
        <v/>
      </c>
      <c r="H207" s="306" t="str">
        <f>IF(OR(B207=0,B207=""),"",IF(AND($E$3=6,'Marks Entry 6th'!G206=""),"",IF(AND($E$3=7,'Marks Entry 7th'!G206=""),"",IF(AND($E$3=6),UPPER('Marks Entry 6th'!G206),IF(AND($E$3=7),UPPER('Marks Entry 7th'!G206),"")))))</f>
        <v/>
      </c>
      <c r="I207" s="306" t="str">
        <f>IF(OR(B207=0,B207=""),"",IF(AND($E$3=6,'Marks Entry 6th'!H206=""),"",IF(AND($E$3=7,'Marks Entry 7th'!H206=""),"",IF(AND($E$3=6),UPPER('Marks Entry 6th'!H206),IF(AND($E$3=7),UPPER('Marks Entry 7th'!H206),"")))))</f>
        <v/>
      </c>
      <c r="J207" s="65" t="str">
        <f>IF(OR(B207=0,B207=""),"",IF(AND($E$3=6,'Marks Entry 6th'!J206=""),"",IF(AND($E$3=7,'Marks Entry 7th'!J206=""),"",IF(AND($E$3=6),'Marks Entry 6th'!J206,IF(AND($E$3=7),'Marks Entry 7th'!J206,"")))))</f>
        <v/>
      </c>
      <c r="K207" s="65" t="str">
        <f>IF(OR(B207=0,B207=""),"",IF(AND($E$3=6,'Marks Entry 6th'!K206=""),"",IF(AND($E$3=7,'Marks Entry 7th'!K206=""),"",IF(AND($E$3=6),'Marks Entry 6th'!K206,IF(AND($E$3=7),'Marks Entry 7th'!K206,"")))))</f>
        <v/>
      </c>
      <c r="L207" s="121" t="str">
        <f>IF(OR($E207="",$G207=""),"",IF(AND($E$3=6),'Marks Entry 6th'!L206,IF(AND($E$3=7),'Marks Entry 7th'!L206,"")))</f>
        <v/>
      </c>
      <c r="M207" s="121" t="str">
        <f>IF(OR($E207="",$G207=""),"",IF(AND($E$3=6),'Marks Entry 6th'!M206,IF(AND($E$3=7),'Marks Entry 7th'!M206,"")))</f>
        <v/>
      </c>
      <c r="N207" s="121" t="str">
        <f>IF(OR($E207="",$G207=""),"",IF(AND($E$3=6),'Marks Entry 6th'!N206,IF(AND($E$3=7),'Marks Entry 7th'!N206,"")))</f>
        <v/>
      </c>
      <c r="O207" s="121" t="str">
        <f>IF(OR($E207="",$G207=""),"",IF(AND($E$3=6),'Marks Entry 6th'!O206,IF(AND($E$3=7),'Marks Entry 7th'!O206,"")))</f>
        <v/>
      </c>
      <c r="P207" s="63" t="str">
        <f t="shared" si="277"/>
        <v/>
      </c>
      <c r="Q207" s="121" t="str">
        <f>IF(OR($E207="",$G207=""),"",IF(AND($E$3=6),'Marks Entry 6th'!P206,IF(AND($E$3=7),'Marks Entry 7th'!P206,"")))</f>
        <v/>
      </c>
      <c r="R207" s="121" t="str">
        <f>IF(OR($E207="",$G207=""),"",IF(AND($E$3=6),'Marks Entry 6th'!Q206,IF(AND($E$3=7),'Marks Entry 7th'!Q206,"")))</f>
        <v/>
      </c>
      <c r="S207" s="66" t="str">
        <f t="shared" si="278"/>
        <v/>
      </c>
      <c r="T207" s="63">
        <f t="shared" si="279"/>
        <v>0</v>
      </c>
      <c r="U207" s="68" t="str">
        <f>IF(OR($E207="",$G207=""),"",IF(AND($E$3=6),'Marks Entry 6th'!R206,IF(AND($E$3=7),'Marks Entry 7th'!R206,"")))</f>
        <v/>
      </c>
      <c r="V207" s="68" t="str">
        <f>IF(OR($E207="",$G207=""),"",IF(AND($E$3=6),'Marks Entry 6th'!S206,IF(AND($E$3=7),'Marks Entry 7th'!S206,"")))</f>
        <v/>
      </c>
      <c r="W207" s="67" t="str">
        <f t="shared" si="280"/>
        <v/>
      </c>
      <c r="X207" s="63" t="str">
        <f t="shared" si="281"/>
        <v/>
      </c>
      <c r="Y207" s="109">
        <f t="shared" si="282"/>
        <v>0</v>
      </c>
      <c r="Z207" s="109" t="str">
        <f t="shared" si="283"/>
        <v/>
      </c>
      <c r="AA207" s="109" t="str">
        <f t="shared" si="284"/>
        <v/>
      </c>
      <c r="AB207" s="109" t="str">
        <f t="shared" si="285"/>
        <v/>
      </c>
      <c r="AC207" s="109" t="str">
        <f t="shared" si="286"/>
        <v/>
      </c>
      <c r="AD207" s="111" t="str">
        <f t="shared" si="287"/>
        <v/>
      </c>
      <c r="AE207" s="121" t="str">
        <f>IF(OR($E207="",$G207=""),"",IF(AND($E$3=6),'Marks Entry 6th'!T206,IF(AND($E$3=7),'Marks Entry 7th'!T206,"")))</f>
        <v/>
      </c>
      <c r="AF207" s="121" t="str">
        <f>IF(OR($E207="",$G207=""),"",IF(AND($E$3=6),'Marks Entry 6th'!U206,IF(AND($E$3=7),'Marks Entry 7th'!U206,"")))</f>
        <v/>
      </c>
      <c r="AG207" s="121" t="str">
        <f>IF(OR($E207="",$G207=""),"",IF(AND($E$3=6),'Marks Entry 6th'!V206,IF(AND($E$3=7),'Marks Entry 7th'!V206,"")))</f>
        <v/>
      </c>
      <c r="AH207" s="121" t="str">
        <f>IF(OR($E207="",$G207=""),"",IF(AND($E$3=6),'Marks Entry 6th'!W206,IF(AND($E$3=7),'Marks Entry 7th'!W206,"")))</f>
        <v/>
      </c>
      <c r="AI207" s="63" t="str">
        <f t="shared" si="288"/>
        <v/>
      </c>
      <c r="AJ207" s="121" t="str">
        <f>IF(OR($E207="",$G207=""),"",IF(AND($E$3=6),'Marks Entry 6th'!X206,IF(AND($E$3=7),'Marks Entry 7th'!X206,"")))</f>
        <v/>
      </c>
      <c r="AK207" s="121" t="str">
        <f>IF(OR($E207="",$G207=""),"",IF(AND($E$3=6),'Marks Entry 6th'!Y206,IF(AND($E$3=7),'Marks Entry 7th'!Y206,"")))</f>
        <v/>
      </c>
      <c r="AL207" s="66" t="str">
        <f t="shared" si="289"/>
        <v/>
      </c>
      <c r="AM207" s="63">
        <f t="shared" si="290"/>
        <v>0</v>
      </c>
      <c r="AN207" s="68" t="str">
        <f>IF(OR($E207="",$G207=""),"",IF(AND($E$3=6),'Marks Entry 6th'!Z206,IF(AND($E$3=7),'Marks Entry 7th'!Z206,"")))</f>
        <v/>
      </c>
      <c r="AO207" s="68" t="str">
        <f>IF(OR($E207="",$G207=""),"",IF(AND($E$3=6),'Marks Entry 6th'!AA206,IF(AND($E$3=7),'Marks Entry 7th'!AA206,"")))</f>
        <v/>
      </c>
      <c r="AP207" s="66" t="str">
        <f t="shared" si="291"/>
        <v/>
      </c>
      <c r="AQ207" s="63" t="str">
        <f t="shared" si="292"/>
        <v/>
      </c>
      <c r="AR207" s="109">
        <f t="shared" si="293"/>
        <v>0</v>
      </c>
      <c r="AS207" s="109" t="str">
        <f t="shared" si="294"/>
        <v/>
      </c>
      <c r="AT207" s="109" t="str">
        <f t="shared" si="295"/>
        <v/>
      </c>
      <c r="AU207" s="109" t="str">
        <f t="shared" si="296"/>
        <v/>
      </c>
      <c r="AV207" s="109" t="str">
        <f t="shared" si="297"/>
        <v/>
      </c>
      <c r="AW207" s="111" t="str">
        <f t="shared" si="298"/>
        <v/>
      </c>
      <c r="AX207" s="314" t="str">
        <f>IF(OR($E207="",$G207=""),"",IF(AND($E$3=6),'Marks Entry 6th'!AB206,IF(AND($E$3=7),'Marks Entry 7th'!AB206,"")))</f>
        <v/>
      </c>
      <c r="AY207" s="121" t="str">
        <f>IF(OR($E207="",$G207=""),"",IF(AND($E$3=6),'Marks Entry 6th'!AC206,IF(AND($E$3=7),'Marks Entry 7th'!AC206,"")))</f>
        <v/>
      </c>
      <c r="AZ207" s="121" t="str">
        <f>IF(OR($E207="",$G207=""),"",IF(AND($E$3=6),'Marks Entry 6th'!AD206,IF(AND($E$3=7),'Marks Entry 7th'!AD206,"")))</f>
        <v/>
      </c>
      <c r="BA207" s="121" t="str">
        <f>IF(OR($E207="",$G207=""),"",IF(AND($E$3=6),'Marks Entry 6th'!AE206,IF(AND($E$3=7),'Marks Entry 7th'!AE206,"")))</f>
        <v/>
      </c>
      <c r="BB207" s="121" t="str">
        <f>IF(OR($E207="",$G207=""),"",IF(AND($E$3=6),'Marks Entry 6th'!AF206,IF(AND($E$3=7),'Marks Entry 7th'!AF206,"")))</f>
        <v/>
      </c>
      <c r="BC207" s="63" t="str">
        <f t="shared" si="299"/>
        <v/>
      </c>
      <c r="BD207" s="121" t="str">
        <f>IF(OR($E207="",$G207=""),"",IF(AND($E$3=6),'Marks Entry 6th'!AG206,IF(AND($E$3=7),'Marks Entry 7th'!AG206,"")))</f>
        <v/>
      </c>
      <c r="BE207" s="121" t="str">
        <f>IF(OR($E207="",$G207=""),"",IF(AND($E$3=6),'Marks Entry 6th'!AH206,IF(AND($E$3=7),'Marks Entry 7th'!AH206,"")))</f>
        <v/>
      </c>
      <c r="BF207" s="66" t="str">
        <f t="shared" si="300"/>
        <v/>
      </c>
      <c r="BG207" s="63">
        <f t="shared" si="301"/>
        <v>0</v>
      </c>
      <c r="BH207" s="68" t="str">
        <f>IF(OR($E207="",$G207=""),"",IF(AND($E$3=6),'Marks Entry 6th'!AI206,IF(AND($E$3=7),'Marks Entry 7th'!AI206,"")))</f>
        <v/>
      </c>
      <c r="BI207" s="68" t="str">
        <f>IF(OR($E207="",$G207=""),"",IF(AND($E$3=6),'Marks Entry 6th'!AJ206,IF(AND($E$3=7),'Marks Entry 7th'!AJ206,"")))</f>
        <v/>
      </c>
      <c r="BJ207" s="66" t="str">
        <f t="shared" si="302"/>
        <v/>
      </c>
      <c r="BK207" s="63" t="str">
        <f t="shared" si="303"/>
        <v/>
      </c>
      <c r="BL207" s="109">
        <f t="shared" si="304"/>
        <v>0</v>
      </c>
      <c r="BM207" s="109" t="str">
        <f t="shared" si="305"/>
        <v/>
      </c>
      <c r="BN207" s="109" t="str">
        <f t="shared" si="306"/>
        <v/>
      </c>
      <c r="BO207" s="109" t="str">
        <f t="shared" si="307"/>
        <v/>
      </c>
      <c r="BP207" s="109" t="str">
        <f t="shared" si="308"/>
        <v/>
      </c>
      <c r="BQ207" s="111" t="str">
        <f t="shared" si="309"/>
        <v/>
      </c>
      <c r="BR207" s="121" t="str">
        <f>IF(OR($E207="",$G207=""),"",IF(AND($E$3=6),'Marks Entry 6th'!AK206,IF(AND($E$3=7),'Marks Entry 7th'!AK206,"")))</f>
        <v/>
      </c>
      <c r="BS207" s="121" t="str">
        <f>IF(OR($E207="",$G207=""),"",IF(AND($E$3=6),'Marks Entry 6th'!AL206,IF(AND($E$3=7),'Marks Entry 7th'!AL206,"")))</f>
        <v/>
      </c>
      <c r="BT207" s="121" t="str">
        <f>IF(OR($E207="",$G207=""),"",IF(AND($E$3=6),'Marks Entry 6th'!AM206,IF(AND($E$3=7),'Marks Entry 7th'!AM206,"")))</f>
        <v/>
      </c>
      <c r="BU207" s="121" t="str">
        <f>IF(OR($E207="",$G207=""),"",IF(AND($E$3=6),'Marks Entry 6th'!AN206,IF(AND($E$3=7),'Marks Entry 7th'!AN206,"")))</f>
        <v/>
      </c>
      <c r="BV207" s="63" t="str">
        <f t="shared" si="310"/>
        <v/>
      </c>
      <c r="BW207" s="121" t="str">
        <f>IF(OR($E207="",$G207=""),"",IF(AND($E$3=6),'Marks Entry 6th'!AO206,IF(AND($E$3=7),'Marks Entry 7th'!AO206,"")))</f>
        <v/>
      </c>
      <c r="BX207" s="121" t="str">
        <f>IF(OR($E207="",$G207=""),"",IF(AND($E$3=6),'Marks Entry 6th'!AP206,IF(AND($E$3=7),'Marks Entry 7th'!AP206,"")))</f>
        <v/>
      </c>
      <c r="BY207" s="66" t="str">
        <f t="shared" si="311"/>
        <v/>
      </c>
      <c r="BZ207" s="63">
        <f t="shared" si="312"/>
        <v>0</v>
      </c>
      <c r="CA207" s="68" t="str">
        <f>IF(OR($E207="",$G207=""),"",IF(AND($E$3=6),'Marks Entry 6th'!AQ206,IF(AND($E$3=7),'Marks Entry 7th'!AQ206,"")))</f>
        <v/>
      </c>
      <c r="CB207" s="68" t="str">
        <f>IF(OR($E207="",$G207=""),"",IF(AND($E$3=6),'Marks Entry 6th'!AR206,IF(AND($E$3=7),'Marks Entry 7th'!AR206,"")))</f>
        <v/>
      </c>
      <c r="CC207" s="66" t="str">
        <f t="shared" si="313"/>
        <v/>
      </c>
      <c r="CD207" s="63" t="str">
        <f t="shared" si="314"/>
        <v/>
      </c>
      <c r="CE207" s="109">
        <f t="shared" si="315"/>
        <v>0</v>
      </c>
      <c r="CF207" s="109" t="str">
        <f t="shared" si="316"/>
        <v/>
      </c>
      <c r="CG207" s="109" t="str">
        <f t="shared" si="317"/>
        <v/>
      </c>
      <c r="CH207" s="109" t="str">
        <f t="shared" si="318"/>
        <v/>
      </c>
      <c r="CI207" s="109" t="str">
        <f t="shared" si="319"/>
        <v/>
      </c>
      <c r="CJ207" s="111" t="str">
        <f t="shared" si="320"/>
        <v/>
      </c>
      <c r="CK207" s="121" t="str">
        <f>IF(OR($E207="",$G207=""),"",IF(AND($E$3=6),'Marks Entry 6th'!AS206,IF(AND($E$3=7),'Marks Entry 7th'!AS206,"")))</f>
        <v/>
      </c>
      <c r="CL207" s="121" t="str">
        <f>IF(OR($E207="",$G207=""),"",IF(AND($E$3=6),'Marks Entry 6th'!AT206,IF(AND($E$3=7),'Marks Entry 7th'!AT206,"")))</f>
        <v/>
      </c>
      <c r="CM207" s="121" t="str">
        <f>IF(OR($E207="",$G207=""),"",IF(AND($E$3=6),'Marks Entry 6th'!AU206,IF(AND($E$3=7),'Marks Entry 7th'!AU206,"")))</f>
        <v/>
      </c>
      <c r="CN207" s="121" t="str">
        <f>IF(OR($E207="",$G207=""),"",IF(AND($E$3=6),'Marks Entry 6th'!AV206,IF(AND($E$3=7),'Marks Entry 7th'!AV206,"")))</f>
        <v/>
      </c>
      <c r="CO207" s="63" t="str">
        <f t="shared" si="321"/>
        <v/>
      </c>
      <c r="CP207" s="121" t="str">
        <f>IF(OR($E207="",$G207=""),"",IF(AND($E$3=6),'Marks Entry 6th'!AW206,IF(AND($E$3=7),'Marks Entry 7th'!AW206,"")))</f>
        <v/>
      </c>
      <c r="CQ207" s="121" t="str">
        <f>IF(OR($E207="",$G207=""),"",IF(AND($E$3=6),'Marks Entry 6th'!AX206,IF(AND($E$3=7),'Marks Entry 7th'!AX206,"")))</f>
        <v/>
      </c>
      <c r="CR207" s="66" t="str">
        <f t="shared" si="322"/>
        <v/>
      </c>
      <c r="CS207" s="63">
        <f t="shared" si="323"/>
        <v>0</v>
      </c>
      <c r="CT207" s="68" t="str">
        <f>IF(OR($E207="",$G207=""),"",IF(AND($E$3=6),'Marks Entry 6th'!AY206,IF(AND($E$3=7),'Marks Entry 7th'!AY206,"")))</f>
        <v/>
      </c>
      <c r="CU207" s="68" t="str">
        <f>IF(OR($E207="",$G207=""),"",IF(AND($E$3=6),'Marks Entry 6th'!AZ206,IF(AND($E$3=7),'Marks Entry 7th'!AZ206,"")))</f>
        <v/>
      </c>
      <c r="CV207" s="66" t="str">
        <f t="shared" si="324"/>
        <v/>
      </c>
      <c r="CW207" s="63" t="str">
        <f t="shared" si="325"/>
        <v/>
      </c>
      <c r="CX207" s="109">
        <f t="shared" si="326"/>
        <v>0</v>
      </c>
      <c r="CY207" s="109" t="str">
        <f t="shared" si="327"/>
        <v/>
      </c>
      <c r="CZ207" s="109" t="str">
        <f t="shared" si="328"/>
        <v/>
      </c>
      <c r="DA207" s="109" t="str">
        <f t="shared" si="329"/>
        <v/>
      </c>
      <c r="DB207" s="109" t="str">
        <f t="shared" si="330"/>
        <v/>
      </c>
      <c r="DC207" s="111" t="str">
        <f t="shared" si="331"/>
        <v/>
      </c>
      <c r="DD207" s="121" t="str">
        <f>IF(OR($E207="",$G207=""),"",IF(AND($E$3=6),'Marks Entry 6th'!BA206,IF(AND($E$3=7),'Marks Entry 7th'!BA206,"")))</f>
        <v/>
      </c>
      <c r="DE207" s="121" t="str">
        <f>IF(OR($E207="",$G207=""),"",IF(AND($E$3=6),'Marks Entry 6th'!BB206,IF(AND($E$3=7),'Marks Entry 7th'!BB206,"")))</f>
        <v/>
      </c>
      <c r="DF207" s="121" t="str">
        <f>IF(OR($E207="",$G207=""),"",IF(AND($E$3=6),'Marks Entry 6th'!BC206,IF(AND($E$3=7),'Marks Entry 7th'!BC206,"")))</f>
        <v/>
      </c>
      <c r="DG207" s="121" t="str">
        <f>IF(OR($E207="",$G207=""),"",IF(AND($E$3=6),'Marks Entry 6th'!BD206,IF(AND($E$3=7),'Marks Entry 7th'!BD206,"")))</f>
        <v/>
      </c>
      <c r="DH207" s="63" t="str">
        <f t="shared" si="332"/>
        <v/>
      </c>
      <c r="DI207" s="121" t="str">
        <f>IF(OR($E207="",$G207=""),"",IF(AND($E$3=6),'Marks Entry 6th'!BE206,IF(AND($E$3=7),'Marks Entry 7th'!BE206,"")))</f>
        <v/>
      </c>
      <c r="DJ207" s="121" t="str">
        <f>IF(OR($E207="",$G207=""),"",IF(AND($E$3=6),'Marks Entry 6th'!BF206,IF(AND($E$3=7),'Marks Entry 7th'!BF206,"")))</f>
        <v/>
      </c>
      <c r="DK207" s="66" t="str">
        <f t="shared" si="333"/>
        <v/>
      </c>
      <c r="DL207" s="63">
        <f t="shared" si="334"/>
        <v>0</v>
      </c>
      <c r="DM207" s="68" t="str">
        <f>IF(OR($E207="",$G207=""),"",IF(AND($E$3=6),'Marks Entry 6th'!BG206,IF(AND($E$3=7),'Marks Entry 7th'!BG206,"")))</f>
        <v/>
      </c>
      <c r="DN207" s="68" t="str">
        <f>IF(OR($E207="",$G207=""),"",IF(AND($E$3=6),'Marks Entry 6th'!BH206,IF(AND($E$3=7),'Marks Entry 7th'!BH206,"")))</f>
        <v/>
      </c>
      <c r="DO207" s="66" t="str">
        <f t="shared" si="335"/>
        <v/>
      </c>
      <c r="DP207" s="63" t="str">
        <f t="shared" si="336"/>
        <v/>
      </c>
      <c r="DQ207" s="109">
        <f t="shared" si="337"/>
        <v>0</v>
      </c>
      <c r="DR207" s="109" t="str">
        <f t="shared" si="338"/>
        <v/>
      </c>
      <c r="DS207" s="109" t="str">
        <f t="shared" si="339"/>
        <v/>
      </c>
      <c r="DT207" s="109" t="str">
        <f t="shared" si="340"/>
        <v/>
      </c>
      <c r="DU207" s="109" t="str">
        <f t="shared" si="341"/>
        <v/>
      </c>
      <c r="DV207" s="111" t="str">
        <f t="shared" si="342"/>
        <v/>
      </c>
      <c r="DW207" s="53" t="str">
        <f>IF(OR($E207="",$G207=""),"",IF(AND($E$3=6),'Marks Entry 6th'!BI206,IF(AND($E$3=7),'Marks Entry 7th'!BI206,"")))</f>
        <v/>
      </c>
      <c r="DX207" s="53" t="str">
        <f>IF(OR($E207="",$G207=""),"",IF(AND($E$3=6),'Marks Entry 6th'!BJ206,IF(AND($E$3=7),'Marks Entry 7th'!BJ206,"")))</f>
        <v/>
      </c>
      <c r="DY207" s="53" t="str">
        <f>IF(OR($E207="",$G207=""),"",IF(AND($E$3=6),'Marks Entry 6th'!BK206,IF(AND($E$3=7),'Marks Entry 7th'!BK206,"")))</f>
        <v/>
      </c>
      <c r="DZ207" s="53" t="str">
        <f>IF(OR($E207="",$G207=""),"",IF(AND($E$3=6),'Marks Entry 6th'!BL206,IF(AND($E$3=7),'Marks Entry 7th'!BL206,"")))</f>
        <v/>
      </c>
      <c r="EA207" s="53" t="str">
        <f>IF(OR($E207="",$G207=""),"",IF(AND($E$3=6),'Marks Entry 6th'!BM206,IF(AND($E$3=7),'Marks Entry 7th'!BM206,"")))</f>
        <v/>
      </c>
      <c r="EB207" s="122" t="str">
        <f t="shared" si="343"/>
        <v/>
      </c>
      <c r="EC207" s="123">
        <f t="shared" si="344"/>
        <v>0</v>
      </c>
      <c r="ED207" s="123" t="str">
        <f t="shared" si="345"/>
        <v/>
      </c>
      <c r="EE207" s="123" t="str">
        <f t="shared" si="346"/>
        <v/>
      </c>
      <c r="EF207" s="110" t="str">
        <f t="shared" si="347"/>
        <v/>
      </c>
      <c r="EG207" s="53" t="str">
        <f>IF(OR($E207="",$G207=""),"",IF(AND($E$3=6),'Marks Entry 6th'!BN206,IF(AND($E$3=7),'Marks Entry 7th'!BN206,"")))</f>
        <v/>
      </c>
      <c r="EH207" s="53" t="str">
        <f>IF(OR($E207="",$G207=""),"",IF(AND($E$3=6),'Marks Entry 6th'!BO206,IF(AND($E$3=7),'Marks Entry 7th'!BO206,"")))</f>
        <v/>
      </c>
      <c r="EI207" s="53" t="str">
        <f>IF(OR($E207="",$G207=""),"",IF(AND($E$3=6),'Marks Entry 6th'!BP206,IF(AND($E$3=7),'Marks Entry 7th'!BP206,"")))</f>
        <v/>
      </c>
      <c r="EJ207" s="53" t="str">
        <f>IF(OR($E207="",$G207=""),"",IF(AND($E$3=6),'Marks Entry 6th'!BQ206,IF(AND($E$3=7),'Marks Entry 7th'!BQ206,"")))</f>
        <v/>
      </c>
      <c r="EK207" s="53" t="str">
        <f>IF(OR($E207="",$G207=""),"",IF(AND($E$3=6),'Marks Entry 6th'!BR206,IF(AND($E$3=7),'Marks Entry 7th'!BR206,"")))</f>
        <v/>
      </c>
      <c r="EL207" s="122" t="str">
        <f t="shared" si="348"/>
        <v/>
      </c>
      <c r="EM207" s="123">
        <f t="shared" si="349"/>
        <v>0</v>
      </c>
      <c r="EN207" s="123" t="str">
        <f t="shared" si="350"/>
        <v/>
      </c>
      <c r="EO207" s="123" t="str">
        <f t="shared" si="351"/>
        <v/>
      </c>
      <c r="EP207" s="110" t="str">
        <f t="shared" si="352"/>
        <v/>
      </c>
      <c r="EQ207" s="53" t="str">
        <f>IF(OR($E207="",$G207=""),"",IF(AND($E$3=6),'Marks Entry 6th'!BS206,IF(AND($E$3=7),'Marks Entry 7th'!BS206,"")))</f>
        <v/>
      </c>
      <c r="ER207" s="53" t="str">
        <f>IF(OR($E207="",$G207=""),"",IF(AND($E$3=6),'Marks Entry 6th'!BT206,IF(AND($E$3=7),'Marks Entry 7th'!BT206,"")))</f>
        <v/>
      </c>
      <c r="ES207" s="53" t="str">
        <f>IF(OR($E207="",$G207=""),"",IF(AND($E$3=6),'Marks Entry 6th'!BU206,IF(AND($E$3=7),'Marks Entry 7th'!BU206,"")))</f>
        <v/>
      </c>
      <c r="ET207" s="53" t="str">
        <f>IF(OR($E207="",$G207=""),"",IF(AND($E$3=6),'Marks Entry 6th'!BV206,IF(AND($E$3=7),'Marks Entry 7th'!BV206,"")))</f>
        <v/>
      </c>
      <c r="EU207" s="53" t="str">
        <f>IF(OR($E207="",$G207=""),"",IF(AND($E$3=6),'Marks Entry 6th'!BW206,IF(AND($E$3=7),'Marks Entry 7th'!BW206,"")))</f>
        <v/>
      </c>
      <c r="EV207" s="122" t="str">
        <f t="shared" si="353"/>
        <v/>
      </c>
      <c r="EW207" s="123">
        <f t="shared" si="354"/>
        <v>0</v>
      </c>
      <c r="EX207" s="123" t="str">
        <f t="shared" si="355"/>
        <v/>
      </c>
      <c r="EY207" s="123" t="str">
        <f t="shared" si="356"/>
        <v/>
      </c>
      <c r="EZ207" s="110" t="str">
        <f t="shared" si="357"/>
        <v/>
      </c>
      <c r="FA207" s="373" t="str">
        <f>IF(OR($E207="",$G207=""),"",IF(AND('Marks Entry 6th'!BX206="",'Marks Entry 7th'!BX206=""),"",IF(AND($E$3=6),'Marks Entry 6th'!BX206,IF(AND($E$3=7),'Marks Entry 7th'!BX206,""))))</f>
        <v/>
      </c>
      <c r="FB207" s="373" t="str">
        <f>IF(OR($E207="",$G207=""),"",IF(AND('Marks Entry 6th'!BY206="",'Marks Entry 7th'!BY206=""),"",IF(AND($E$3=6),'Marks Entry 6th'!BY206,IF(AND($E$3=7),'Marks Entry 7th'!BY206,""))))</f>
        <v/>
      </c>
      <c r="FC207" s="374" t="str">
        <f t="shared" si="358"/>
        <v/>
      </c>
      <c r="FD207" s="110" t="str">
        <f t="shared" si="359"/>
        <v/>
      </c>
      <c r="FE207" s="373" t="str">
        <f>IF(OR($E207="",$G207=""),"",IF(AND('Marks Entry 6th'!BZ206="",'Marks Entry 7th'!BZ206=""),"",IF(AND($E$3=6),'Marks Entry 6th'!BZ206,IF(AND($E$3=7),'Marks Entry 7th'!BZ206,""))))</f>
        <v/>
      </c>
      <c r="FF207" s="373" t="str">
        <f>IF(OR($E207="",$G207=""),"",IF(AND('Marks Entry 6th'!CA206="",'Marks Entry 7th'!CA206=""),"",IF(AND($E$3=6),'Marks Entry 6th'!CA206,IF(AND($E$3=7),'Marks Entry 7th'!CA206,""))))</f>
        <v/>
      </c>
      <c r="FG207" s="374" t="str">
        <f t="shared" si="360"/>
        <v/>
      </c>
      <c r="FH207" s="110" t="str">
        <f t="shared" si="361"/>
        <v/>
      </c>
      <c r="FI207" s="79" t="str">
        <f t="shared" si="362"/>
        <v/>
      </c>
      <c r="FJ207" s="335" t="str">
        <f t="shared" si="363"/>
        <v/>
      </c>
      <c r="FK207" s="85" t="str">
        <f t="shared" si="364"/>
        <v/>
      </c>
      <c r="FL207" s="226" t="str">
        <f t="shared" si="365"/>
        <v/>
      </c>
      <c r="FM207" s="86" t="str">
        <f t="shared" si="366"/>
        <v/>
      </c>
      <c r="FN207" s="334" t="str">
        <f>IFERROR(IF(B207="NSO","NSO",IF(OR(D207="",G207="",F207=""),"",IF(AND(FJ207&gt;=36,'Master sheet'!$D$11="Hindi"),"कक्षा क्रमोन्नत",IF(AND(FJ207&gt;=36,'Master sheet'!$D$11="English"),"Promoted",IF(AND(FJ207&lt;36,'Master sheet'!$D$11="Hindi"),"पुनः परीक्षा","Re-Exam"))))),"")</f>
        <v/>
      </c>
      <c r="FO207" s="54" t="str">
        <f>IF(OR($E207="",$G207=""),"",IF(AND($E$3=6,'Marks Entry 6th'!CB206=""),"",IF(AND($E$3=7,'Marks Entry 7th'!CB206=""),"",IF(AND($E$3=6),'Marks Entry 6th'!CB206,IF(AND($E$3=7),'Marks Entry 7th'!CB206,"")))))</f>
        <v/>
      </c>
      <c r="FP207" s="54" t="str">
        <f>IF(OR($E207="",$G207=""),"",IF(AND($E$3=6,'Marks Entry 6th'!CC206=""),"",IF(AND($E$3=7,'Marks Entry 7th'!CC206=""),"",IF(AND($E$3=6),'Marks Entry 6th'!CC206,IF(AND($E$3=7),'Marks Entry 7th'!CC206,"")))))</f>
        <v/>
      </c>
      <c r="FQ207" s="55"/>
      <c r="FY207" s="57">
        <f>IF(AND($E$3=6),'Marks Entry 6th'!I206,IF(AND($E$3=7),'Marks Entry 7th'!I206,""))</f>
        <v>0</v>
      </c>
      <c r="FZ207" s="57">
        <f t="shared" si="367"/>
        <v>0</v>
      </c>
    </row>
    <row r="208" spans="1:182" s="114" customFormat="1" ht="24.75" customHeight="1">
      <c r="A208" s="666" t="str">
        <f>IF('Master sheet'!D11="Hindi","विषयवार सांख्यिकी सूचना","Subject-Wise Result Statistics")</f>
        <v>विषयवार सांख्यिकी सूचना</v>
      </c>
      <c r="B208" s="666"/>
      <c r="C208" s="666"/>
      <c r="D208" s="666"/>
      <c r="E208" s="666"/>
      <c r="F208" s="666"/>
      <c r="G208" s="666"/>
      <c r="H208" s="665" t="str">
        <f>IF('Master sheet'!D11="Hindi","विषय का नाम :","Subject Name :")</f>
        <v>विषय का नाम :</v>
      </c>
      <c r="I208" s="665"/>
      <c r="J208" s="124" t="s">
        <v>85</v>
      </c>
      <c r="K208" s="628" t="str">
        <f>L4</f>
        <v>हिंदी</v>
      </c>
      <c r="L208" s="628"/>
      <c r="M208" s="628"/>
      <c r="N208" s="628"/>
      <c r="O208" s="628"/>
      <c r="P208" s="628"/>
      <c r="Q208" s="628"/>
      <c r="R208" s="628"/>
      <c r="S208" s="628"/>
      <c r="T208" s="628"/>
      <c r="U208" s="628"/>
      <c r="V208" s="628"/>
      <c r="W208" s="628"/>
      <c r="X208" s="628"/>
      <c r="AD208" s="125"/>
      <c r="AE208" s="628" t="str">
        <f>AE4</f>
        <v>अंग्रेजी</v>
      </c>
      <c r="AF208" s="628"/>
      <c r="AG208" s="628"/>
      <c r="AH208" s="628"/>
      <c r="AI208" s="628"/>
      <c r="AJ208" s="628"/>
      <c r="AK208" s="628"/>
      <c r="AL208" s="628"/>
      <c r="AM208" s="628"/>
      <c r="AN208" s="628"/>
      <c r="AO208" s="628"/>
      <c r="AP208" s="628"/>
      <c r="AQ208" s="628"/>
      <c r="AR208" s="628"/>
      <c r="AW208" s="125"/>
      <c r="AX208" s="125"/>
      <c r="AY208" s="628" t="str">
        <f>AX4</f>
        <v>तृतीय भाषा</v>
      </c>
      <c r="AZ208" s="628"/>
      <c r="BA208" s="628"/>
      <c r="BB208" s="628"/>
      <c r="BC208" s="628"/>
      <c r="BD208" s="628"/>
      <c r="BE208" s="628"/>
      <c r="BF208" s="628"/>
      <c r="BG208" s="628"/>
      <c r="BH208" s="628"/>
      <c r="BI208" s="628"/>
      <c r="BJ208" s="628"/>
      <c r="BK208" s="628"/>
      <c r="BL208" s="628"/>
      <c r="BQ208" s="125"/>
      <c r="BR208" s="628" t="str">
        <f>BR4</f>
        <v>गणित</v>
      </c>
      <c r="BS208" s="628"/>
      <c r="BT208" s="628"/>
      <c r="BU208" s="628"/>
      <c r="BV208" s="628"/>
      <c r="BW208" s="628"/>
      <c r="BX208" s="628"/>
      <c r="BY208" s="628"/>
      <c r="BZ208" s="628"/>
      <c r="CA208" s="628"/>
      <c r="CB208" s="628"/>
      <c r="CC208" s="628"/>
      <c r="CD208" s="628"/>
      <c r="CE208" s="628"/>
      <c r="CJ208" s="125"/>
      <c r="CK208" s="628" t="str">
        <f>CK4</f>
        <v>विज्ञान</v>
      </c>
      <c r="CL208" s="628"/>
      <c r="CM208" s="628"/>
      <c r="CN208" s="628"/>
      <c r="CO208" s="628"/>
      <c r="CP208" s="628"/>
      <c r="CQ208" s="628"/>
      <c r="CR208" s="628"/>
      <c r="CS208" s="628"/>
      <c r="CT208" s="628"/>
      <c r="CU208" s="628"/>
      <c r="CV208" s="628"/>
      <c r="CW208" s="628"/>
      <c r="CX208" s="628"/>
      <c r="DC208" s="125"/>
      <c r="DD208" s="628" t="str">
        <f>DD4</f>
        <v>सामाजिक विज्ञान</v>
      </c>
      <c r="DE208" s="628"/>
      <c r="DF208" s="628"/>
      <c r="DG208" s="628"/>
      <c r="DH208" s="628"/>
      <c r="DI208" s="628"/>
      <c r="DJ208" s="628"/>
      <c r="DK208" s="628"/>
      <c r="DL208" s="628"/>
      <c r="DM208" s="628"/>
      <c r="DN208" s="628"/>
      <c r="DO208" s="628"/>
      <c r="DP208" s="628"/>
      <c r="DQ208" s="628"/>
      <c r="DV208" s="125"/>
      <c r="DW208" s="648" t="str">
        <f>DW4</f>
        <v>कार्यानुभव</v>
      </c>
      <c r="DX208" s="648"/>
      <c r="DY208" s="648"/>
      <c r="DZ208" s="648"/>
      <c r="EA208" s="648"/>
      <c r="EB208" s="648"/>
      <c r="EC208" s="648"/>
      <c r="ED208" s="648"/>
      <c r="EE208" s="648"/>
      <c r="EF208" s="648"/>
      <c r="EG208" s="648" t="str">
        <f>EG4</f>
        <v>कला शिक्षा</v>
      </c>
      <c r="EH208" s="648"/>
      <c r="EI208" s="648"/>
      <c r="EJ208" s="648"/>
      <c r="EK208" s="648"/>
      <c r="EL208" s="648"/>
      <c r="EM208" s="648"/>
      <c r="EN208" s="648"/>
      <c r="EO208" s="648"/>
      <c r="EP208" s="648"/>
      <c r="EQ208" s="648" t="str">
        <f>EQ4</f>
        <v>स्वा. एवं शा. शिक्षा</v>
      </c>
      <c r="ER208" s="648"/>
      <c r="ES208" s="648"/>
      <c r="ET208" s="648"/>
      <c r="EU208" s="648"/>
      <c r="EV208" s="648"/>
      <c r="EW208" s="648"/>
      <c r="EX208" s="648"/>
      <c r="EY208" s="648"/>
      <c r="EZ208" s="648"/>
      <c r="FA208" s="648" t="str">
        <f>IF(AND('Marks Entry 6th'!BX3="",'Marks Entry 7th'!BX3=""),"",IF(AND($E$3=6),'Marks Entry 6th'!BX3,IF(AND($E$3=7),'Marks Entry 7th'!BX3,"")))</f>
        <v/>
      </c>
      <c r="FB208" s="648"/>
      <c r="FC208" s="648"/>
      <c r="FD208" s="648"/>
      <c r="FE208" s="648" t="str">
        <f>IF(AND('Marks Entry 6th'!BZ3="",'Marks Entry 7th'!BZ3=""),"",IF(AND($E$3=6),'Marks Entry 6th'!BZ3,IF(AND($E$3=7),'Marks Entry 7th'!BZ3,"")))</f>
        <v/>
      </c>
      <c r="FF208" s="648"/>
      <c r="FG208" s="648"/>
      <c r="FH208" s="648"/>
      <c r="FI208" s="638" t="str">
        <f>IF('Master sheet'!$D$11="Hindi","कुल प्रविष्ट","Total appeared")</f>
        <v>कुल प्रविष्ट</v>
      </c>
      <c r="FJ208" s="639"/>
      <c r="FK208" s="631">
        <f>COUNTA(FL8:FL207)-COUNTIF(FL8:FL207,"0")-COUNTIF(FL8:FL207,"blank")-COUNTIF(FL8:FL207,"")-COUNTIF(B8:B207,"NSO")</f>
        <v>12</v>
      </c>
      <c r="FL208" s="631"/>
      <c r="FM208" s="631"/>
      <c r="FN208" s="647" t="str">
        <f>IF('Master sheet'!$D$11="Hindi","परिणाम घोषित दिनांक","Date of result declaration")</f>
        <v>परिणाम घोषित दिनांक</v>
      </c>
      <c r="FO208" s="647"/>
      <c r="FP208" s="646">
        <f>IF('Master sheet'!D12="","",'Master sheet'!D10)</f>
        <v>45048</v>
      </c>
      <c r="FQ208" s="646"/>
    </row>
    <row r="209" spans="1:173" ht="21" customHeight="1">
      <c r="A209" s="666"/>
      <c r="B209" s="666"/>
      <c r="C209" s="666"/>
      <c r="D209" s="666"/>
      <c r="E209" s="666"/>
      <c r="F209" s="666"/>
      <c r="G209" s="666"/>
      <c r="H209" s="665" t="str">
        <f>IF('Master sheet'!D11="Hindi","विषयाध्यापक का नाम :","Name Of Subject Teacher :")</f>
        <v>विषयाध्यापक का नाम :</v>
      </c>
      <c r="I209" s="665"/>
      <c r="J209" s="124" t="s">
        <v>85</v>
      </c>
      <c r="K209" s="628" t="str">
        <f>Q4</f>
        <v>HEERALAL JAT</v>
      </c>
      <c r="L209" s="628"/>
      <c r="M209" s="628"/>
      <c r="N209" s="628"/>
      <c r="O209" s="628"/>
      <c r="P209" s="628"/>
      <c r="Q209" s="628"/>
      <c r="R209" s="628"/>
      <c r="S209" s="628"/>
      <c r="T209" s="628"/>
      <c r="U209" s="628"/>
      <c r="V209" s="628"/>
      <c r="W209" s="628"/>
      <c r="X209" s="628"/>
      <c r="AD209" s="126"/>
      <c r="AE209" s="628" t="str">
        <f>AJ4</f>
        <v>MAMTA LAWANIYA</v>
      </c>
      <c r="AF209" s="628"/>
      <c r="AG209" s="628"/>
      <c r="AH209" s="628"/>
      <c r="AI209" s="628"/>
      <c r="AJ209" s="628"/>
      <c r="AK209" s="628"/>
      <c r="AL209" s="628"/>
      <c r="AM209" s="628"/>
      <c r="AN209" s="628"/>
      <c r="AO209" s="628"/>
      <c r="AP209" s="628"/>
      <c r="AQ209" s="628"/>
      <c r="AR209" s="628"/>
      <c r="AW209" s="126"/>
      <c r="AX209" s="126"/>
      <c r="AY209" s="628" t="str">
        <f>BD4</f>
        <v>SURESH KUMAR</v>
      </c>
      <c r="AZ209" s="628"/>
      <c r="BA209" s="628"/>
      <c r="BB209" s="628"/>
      <c r="BC209" s="628"/>
      <c r="BD209" s="628"/>
      <c r="BE209" s="628"/>
      <c r="BF209" s="628"/>
      <c r="BG209" s="628"/>
      <c r="BH209" s="628"/>
      <c r="BI209" s="628"/>
      <c r="BJ209" s="628"/>
      <c r="BK209" s="628"/>
      <c r="BL209" s="628"/>
      <c r="BQ209" s="126"/>
      <c r="BR209" s="628" t="str">
        <f>BW4</f>
        <v>YOGENDRA</v>
      </c>
      <c r="BS209" s="628"/>
      <c r="BT209" s="628"/>
      <c r="BU209" s="628"/>
      <c r="BV209" s="628"/>
      <c r="BW209" s="628"/>
      <c r="BX209" s="628"/>
      <c r="BY209" s="628"/>
      <c r="BZ209" s="628"/>
      <c r="CA209" s="628"/>
      <c r="CB209" s="628"/>
      <c r="CC209" s="628"/>
      <c r="CD209" s="628"/>
      <c r="CE209" s="628"/>
      <c r="CJ209" s="126"/>
      <c r="CK209" s="628" t="str">
        <f>CP4</f>
        <v>RAKESH KUMAR</v>
      </c>
      <c r="CL209" s="628"/>
      <c r="CM209" s="628"/>
      <c r="CN209" s="628"/>
      <c r="CO209" s="628"/>
      <c r="CP209" s="628"/>
      <c r="CQ209" s="628"/>
      <c r="CR209" s="628"/>
      <c r="CS209" s="628"/>
      <c r="CT209" s="628"/>
      <c r="CU209" s="628"/>
      <c r="CV209" s="628"/>
      <c r="CW209" s="628"/>
      <c r="CX209" s="628"/>
      <c r="DC209" s="126"/>
      <c r="DD209" s="628" t="str">
        <f>DI4</f>
        <v>SHARAD SHARMA</v>
      </c>
      <c r="DE209" s="628"/>
      <c r="DF209" s="628"/>
      <c r="DG209" s="628"/>
      <c r="DH209" s="628"/>
      <c r="DI209" s="628"/>
      <c r="DJ209" s="628"/>
      <c r="DK209" s="628"/>
      <c r="DL209" s="628"/>
      <c r="DM209" s="628"/>
      <c r="DN209" s="628"/>
      <c r="DO209" s="628"/>
      <c r="DP209" s="628"/>
      <c r="DQ209" s="628"/>
      <c r="DV209" s="126"/>
      <c r="DW209" s="649" t="str">
        <f>IF(OR(DW208="",E3=""),"",IF(AND($E$3=6),'Marks Entry 6th'!BI4,IF(AND($E$3=7),'Marks Entry 7th'!BI4,"")))</f>
        <v>Yogendra</v>
      </c>
      <c r="DX209" s="650"/>
      <c r="DY209" s="650"/>
      <c r="DZ209" s="650"/>
      <c r="EA209" s="650"/>
      <c r="EB209" s="650"/>
      <c r="EC209" s="650"/>
      <c r="ED209" s="650"/>
      <c r="EE209" s="650"/>
      <c r="EF209" s="651"/>
      <c r="EG209" s="649" t="str">
        <f>IF(OR(EG208="",E3=""),"",IF(AND($E$3=6),'Marks Entry 6th'!BN4,IF(AND($E$3=7),'Marks Entry 7th'!BN4,"")))</f>
        <v>Prakash chand</v>
      </c>
      <c r="EH209" s="650"/>
      <c r="EI209" s="650"/>
      <c r="EJ209" s="650"/>
      <c r="EK209" s="650"/>
      <c r="EL209" s="650"/>
      <c r="EM209" s="650"/>
      <c r="EN209" s="650"/>
      <c r="EO209" s="650"/>
      <c r="EP209" s="651"/>
      <c r="EQ209" s="649" t="str">
        <f>IF(OR(EQ208="",E3=""),"",IF(AND($E$3=6),'Marks Entry 6th'!BS4,IF(AND($E$3=7),'Marks Entry 7th'!BS4,"")))</f>
        <v>Lalit Kumar</v>
      </c>
      <c r="ER209" s="650"/>
      <c r="ES209" s="650"/>
      <c r="ET209" s="650"/>
      <c r="EU209" s="650"/>
      <c r="EV209" s="650"/>
      <c r="EW209" s="650"/>
      <c r="EX209" s="650"/>
      <c r="EY209" s="650"/>
      <c r="EZ209" s="651"/>
      <c r="FA209" s="648" t="str">
        <f>IF(AND('Marks Entry 6th'!BX4="",'Marks Entry 7th'!BX4=""),"",IF(AND($E$3=6),'Marks Entry 6th'!BX4,IF(AND($E$3=7),'Marks Entry 7th'!BX4,"")))</f>
        <v/>
      </c>
      <c r="FB209" s="648"/>
      <c r="FC209" s="648"/>
      <c r="FD209" s="648"/>
      <c r="FE209" s="648" t="str">
        <f>IF(AND('Marks Entry 6th'!BZ4="",'Marks Entry 7th'!BZ4=""),"",IF(AND($E$3=6),'Marks Entry 6th'!BZ4,IF(AND($E$3=7),'Marks Entry 7th'!BZ4,"")))</f>
        <v/>
      </c>
      <c r="FF209" s="648"/>
      <c r="FG209" s="648"/>
      <c r="FH209" s="648"/>
      <c r="FI209" s="629" t="str">
        <f>IF('Master sheet'!$D$11="Hindi","ग्रेड 'ए'","Grade 'A'")</f>
        <v>ग्रेड 'ए'</v>
      </c>
      <c r="FJ209" s="630"/>
      <c r="FK209" s="632">
        <f>COUNTIF(FL8:FL207,"A")</f>
        <v>0</v>
      </c>
      <c r="FL209" s="632"/>
      <c r="FM209" s="632"/>
      <c r="FN209" s="641" t="str">
        <f>IF('Master sheet'!$D$11="Hindi","परिणाम तैयारकर्ता","Signature of the maker")</f>
        <v>परिणाम तैयारकर्ता</v>
      </c>
      <c r="FO209" s="641"/>
      <c r="FP209" s="642" t="str">
        <f>CONCATENATE("( ",UPPER('Master sheet'!D16)," )")</f>
        <v>( YOGESH )</v>
      </c>
      <c r="FQ209" s="643"/>
    </row>
    <row r="210" spans="1:173" ht="21" customHeight="1">
      <c r="A210" s="666"/>
      <c r="B210" s="666"/>
      <c r="C210" s="666"/>
      <c r="D210" s="666"/>
      <c r="E210" s="666"/>
      <c r="F210" s="666"/>
      <c r="G210" s="666"/>
      <c r="H210" s="665" t="str">
        <f>IF('Master sheet'!D11="Hindi","परीक्षा में बैठने वाले विद्यार्थियों की संख्या :","No. of students appeared :")</f>
        <v>परीक्षा में बैठने वाले विद्यार्थियों की संख्या :</v>
      </c>
      <c r="I210" s="665"/>
      <c r="J210" s="124" t="s">
        <v>85</v>
      </c>
      <c r="K210" s="632">
        <f>IF(AND(K208="",K209=""),"",COUNTA(AC8:AC207)-COUNTIF(AC8:AC207,"RE")-COUNTIF(AC8:AC207,"AB")-COUNTIF(AC8:AC207,""))</f>
        <v>12</v>
      </c>
      <c r="L210" s="632"/>
      <c r="M210" s="632"/>
      <c r="N210" s="632"/>
      <c r="O210" s="632"/>
      <c r="P210" s="632"/>
      <c r="Q210" s="632"/>
      <c r="R210" s="632"/>
      <c r="S210" s="632"/>
      <c r="T210" s="632"/>
      <c r="U210" s="632"/>
      <c r="V210" s="632"/>
      <c r="W210" s="632"/>
      <c r="X210" s="632"/>
      <c r="AD210" s="126"/>
      <c r="AE210" s="632">
        <f>IF(AND(AE208="",AE209=""),"",COUNTA(AV8:AV207)-COUNTIF(AV8:AV207,"RE")-COUNTIF(AV8:AV207,"AB")-COUNTIF(AV8:AV207,""))</f>
        <v>12</v>
      </c>
      <c r="AF210" s="632"/>
      <c r="AG210" s="632"/>
      <c r="AH210" s="632"/>
      <c r="AI210" s="632"/>
      <c r="AJ210" s="632"/>
      <c r="AK210" s="632"/>
      <c r="AL210" s="632"/>
      <c r="AM210" s="632"/>
      <c r="AN210" s="632"/>
      <c r="AO210" s="632"/>
      <c r="AP210" s="632"/>
      <c r="AQ210" s="632"/>
      <c r="AR210" s="632"/>
      <c r="AW210" s="126"/>
      <c r="AX210" s="126"/>
      <c r="AY210" s="632">
        <f>IF(AND(AY208="",AY209=""),"",COUNTA(BP8:BP207)-COUNTIF(BP8:BP207,"RE")-COUNTIF(BP8:BP207,"AB")-COUNTIF(BP8:BP207,""))</f>
        <v>12</v>
      </c>
      <c r="AZ210" s="632"/>
      <c r="BA210" s="632"/>
      <c r="BB210" s="632"/>
      <c r="BC210" s="632"/>
      <c r="BD210" s="632"/>
      <c r="BE210" s="632"/>
      <c r="BF210" s="632"/>
      <c r="BG210" s="632"/>
      <c r="BH210" s="632"/>
      <c r="BI210" s="632"/>
      <c r="BJ210" s="632"/>
      <c r="BK210" s="632"/>
      <c r="BL210" s="632"/>
      <c r="BQ210" s="126"/>
      <c r="BR210" s="632">
        <f>IF(AND(BR208="",BR209=""),"",COUNTA(CI8:CI207)-COUNTIF(CI8:CI207,"RE")-COUNTIF(CI8:CI207,"AB")-COUNTIF(CI8:CI207,""))</f>
        <v>12</v>
      </c>
      <c r="BS210" s="632"/>
      <c r="BT210" s="632"/>
      <c r="BU210" s="632"/>
      <c r="BV210" s="632"/>
      <c r="BW210" s="632"/>
      <c r="BX210" s="632"/>
      <c r="BY210" s="632"/>
      <c r="BZ210" s="632"/>
      <c r="CA210" s="632"/>
      <c r="CB210" s="632"/>
      <c r="CC210" s="632"/>
      <c r="CD210" s="632"/>
      <c r="CE210" s="632"/>
      <c r="CJ210" s="126"/>
      <c r="CK210" s="632">
        <f>IF(AND(CK208="",CK209=""),"",COUNTA(DB8:DB207)-COUNTIF(DB8:DB207,"RE")-COUNTIF(DB8:DB207,"AB")-COUNTIF(DB8:DB207,""))</f>
        <v>12</v>
      </c>
      <c r="CL210" s="632"/>
      <c r="CM210" s="632"/>
      <c r="CN210" s="632"/>
      <c r="CO210" s="632"/>
      <c r="CP210" s="632"/>
      <c r="CQ210" s="632"/>
      <c r="CR210" s="632"/>
      <c r="CS210" s="632"/>
      <c r="CT210" s="632"/>
      <c r="CU210" s="632"/>
      <c r="CV210" s="632"/>
      <c r="CW210" s="632"/>
      <c r="CX210" s="632"/>
      <c r="DC210" s="126"/>
      <c r="DD210" s="632">
        <f>IF(AND(DD208="",DD209=""),"",COUNTA(DU8:DU207)-COUNTIF(DU8:DU207,"RE")-COUNTIF(DU8:DU207,"AB")-COUNTIF(DU8:DU207,""))</f>
        <v>12</v>
      </c>
      <c r="DE210" s="632"/>
      <c r="DF210" s="632"/>
      <c r="DG210" s="632"/>
      <c r="DH210" s="632"/>
      <c r="DI210" s="632"/>
      <c r="DJ210" s="632"/>
      <c r="DK210" s="632"/>
      <c r="DL210" s="632"/>
      <c r="DM210" s="632"/>
      <c r="DN210" s="632"/>
      <c r="DO210" s="632"/>
      <c r="DP210" s="632"/>
      <c r="DQ210" s="632"/>
      <c r="DV210" s="126"/>
      <c r="DW210" s="649">
        <f>IF(AND(DW208="",DW209=""),"",COUNTA(EF8:EF207)-COUNTIF(EF8:EF207,"RE")-COUNTIF(EF8:EF207,"AB")-COUNTIF(EF8:EF207,""))</f>
        <v>12</v>
      </c>
      <c r="DX210" s="650"/>
      <c r="DY210" s="650"/>
      <c r="DZ210" s="650"/>
      <c r="EA210" s="650"/>
      <c r="EB210" s="650"/>
      <c r="EC210" s="650"/>
      <c r="ED210" s="650"/>
      <c r="EE210" s="650"/>
      <c r="EF210" s="651"/>
      <c r="EG210" s="649">
        <f>IF(AND(EG208="",EG209=""),"",COUNTA(EP8:EP207)-COUNTIF(EP8:EP207,"RE")-COUNTIF(EP8:EP207,"AB")-COUNTIF(EP8:EP207,""))</f>
        <v>12</v>
      </c>
      <c r="EH210" s="650"/>
      <c r="EI210" s="650"/>
      <c r="EJ210" s="650"/>
      <c r="EK210" s="650"/>
      <c r="EL210" s="650"/>
      <c r="EM210" s="650"/>
      <c r="EN210" s="650"/>
      <c r="EO210" s="650"/>
      <c r="EP210" s="651"/>
      <c r="EQ210" s="649">
        <f>IF(AND(EQ208="",EQ209=""),"",COUNTA(EZ8:EZ207)-COUNTIF(EZ8:EZ207,"RE")-COUNTIF(EZ8:EZ207,"AB")-COUNTIF(EZ8:EZ207,""))</f>
        <v>12</v>
      </c>
      <c r="ER210" s="650"/>
      <c r="ES210" s="650"/>
      <c r="ET210" s="650"/>
      <c r="EU210" s="650"/>
      <c r="EV210" s="650"/>
      <c r="EW210" s="650"/>
      <c r="EX210" s="650"/>
      <c r="EY210" s="650"/>
      <c r="EZ210" s="651"/>
      <c r="FA210" s="640" t="str">
        <f>IF(AND(FA208="",FA209=""),"",COUNTA(FD8:FD207)-COUNTIF(AS8:AS207,"NSO")-COUNTIF(FD8:FD207,"AB")-COUNTIF(FD8:FD207,""))</f>
        <v/>
      </c>
      <c r="FB210" s="640"/>
      <c r="FC210" s="640"/>
      <c r="FD210" s="640"/>
      <c r="FE210" s="640" t="str">
        <f>IF(AND(FE208="",FE209=""),"",COUNTA(FH8:FH207)-COUNTIF(AW8:AW207,"NSO")-COUNTIF(FH8:FH207,"AB")-COUNTIF(FH8:FH207,""))</f>
        <v/>
      </c>
      <c r="FF210" s="640"/>
      <c r="FG210" s="640"/>
      <c r="FH210" s="640"/>
      <c r="FI210" s="629" t="str">
        <f>IF('Master sheet'!$D$11="Hindi","ग्रेड 'बी'","Grade 'B'")</f>
        <v>ग्रेड 'बी'</v>
      </c>
      <c r="FJ210" s="630"/>
      <c r="FK210" s="632">
        <f>COUNTIF(FL8:FL207,"B")</f>
        <v>12</v>
      </c>
      <c r="FL210" s="632"/>
      <c r="FM210" s="632"/>
      <c r="FN210" s="641"/>
      <c r="FO210" s="641"/>
      <c r="FP210" s="644"/>
      <c r="FQ210" s="645"/>
    </row>
    <row r="211" spans="1:173" ht="21" customHeight="1">
      <c r="A211" s="666"/>
      <c r="B211" s="666"/>
      <c r="C211" s="666"/>
      <c r="D211" s="666"/>
      <c r="E211" s="666"/>
      <c r="F211" s="666"/>
      <c r="G211" s="666"/>
      <c r="H211" s="667" t="str">
        <f>IF('Master sheet'!$D$11="Hindi","ग्रेड :","Grade :")</f>
        <v>ग्रेड :</v>
      </c>
      <c r="I211" s="667"/>
      <c r="J211" s="124" t="s">
        <v>85</v>
      </c>
      <c r="K211" s="662" t="s">
        <v>6</v>
      </c>
      <c r="L211" s="662"/>
      <c r="M211" s="662" t="s">
        <v>87</v>
      </c>
      <c r="N211" s="662"/>
      <c r="O211" s="662" t="s">
        <v>88</v>
      </c>
      <c r="P211" s="662"/>
      <c r="Q211" s="662" t="s">
        <v>89</v>
      </c>
      <c r="R211" s="662"/>
      <c r="S211" s="662" t="s">
        <v>109</v>
      </c>
      <c r="T211" s="662"/>
      <c r="U211" s="669" t="s">
        <v>86</v>
      </c>
      <c r="V211" s="670"/>
      <c r="W211" s="670"/>
      <c r="X211" s="671"/>
      <c r="AD211" s="126"/>
      <c r="AE211" s="662" t="s">
        <v>6</v>
      </c>
      <c r="AF211" s="662"/>
      <c r="AG211" s="662" t="s">
        <v>87</v>
      </c>
      <c r="AH211" s="662"/>
      <c r="AI211" s="662" t="s">
        <v>88</v>
      </c>
      <c r="AJ211" s="662"/>
      <c r="AK211" s="662" t="s">
        <v>89</v>
      </c>
      <c r="AL211" s="662"/>
      <c r="AM211" s="662" t="s">
        <v>109</v>
      </c>
      <c r="AN211" s="662"/>
      <c r="AO211" s="669" t="s">
        <v>86</v>
      </c>
      <c r="AP211" s="670"/>
      <c r="AQ211" s="670"/>
      <c r="AR211" s="671"/>
      <c r="AW211" s="126"/>
      <c r="AX211" s="126"/>
      <c r="AY211" s="662" t="s">
        <v>6</v>
      </c>
      <c r="AZ211" s="662"/>
      <c r="BA211" s="662" t="s">
        <v>87</v>
      </c>
      <c r="BB211" s="662"/>
      <c r="BC211" s="662" t="s">
        <v>88</v>
      </c>
      <c r="BD211" s="662"/>
      <c r="BE211" s="662" t="s">
        <v>89</v>
      </c>
      <c r="BF211" s="662"/>
      <c r="BG211" s="662" t="s">
        <v>109</v>
      </c>
      <c r="BH211" s="662"/>
      <c r="BI211" s="748" t="s">
        <v>86</v>
      </c>
      <c r="BJ211" s="749"/>
      <c r="BK211" s="749"/>
      <c r="BL211" s="750"/>
      <c r="BQ211" s="126"/>
      <c r="BR211" s="662" t="s">
        <v>6</v>
      </c>
      <c r="BS211" s="662"/>
      <c r="BT211" s="662" t="s">
        <v>87</v>
      </c>
      <c r="BU211" s="662"/>
      <c r="BV211" s="662" t="s">
        <v>88</v>
      </c>
      <c r="BW211" s="662"/>
      <c r="BX211" s="662" t="s">
        <v>89</v>
      </c>
      <c r="BY211" s="662"/>
      <c r="BZ211" s="662" t="s">
        <v>109</v>
      </c>
      <c r="CA211" s="662"/>
      <c r="CB211" s="669" t="s">
        <v>86</v>
      </c>
      <c r="CC211" s="670"/>
      <c r="CD211" s="670"/>
      <c r="CE211" s="671"/>
      <c r="CJ211" s="126"/>
      <c r="CK211" s="662" t="s">
        <v>6</v>
      </c>
      <c r="CL211" s="662"/>
      <c r="CM211" s="662" t="s">
        <v>87</v>
      </c>
      <c r="CN211" s="662"/>
      <c r="CO211" s="662" t="s">
        <v>88</v>
      </c>
      <c r="CP211" s="662"/>
      <c r="CQ211" s="662" t="s">
        <v>89</v>
      </c>
      <c r="CR211" s="662"/>
      <c r="CS211" s="662" t="s">
        <v>109</v>
      </c>
      <c r="CT211" s="662"/>
      <c r="CU211" s="669" t="s">
        <v>86</v>
      </c>
      <c r="CV211" s="670"/>
      <c r="CW211" s="670"/>
      <c r="CX211" s="671"/>
      <c r="DC211" s="126"/>
      <c r="DD211" s="662" t="s">
        <v>6</v>
      </c>
      <c r="DE211" s="662"/>
      <c r="DF211" s="662" t="s">
        <v>87</v>
      </c>
      <c r="DG211" s="662"/>
      <c r="DH211" s="662" t="s">
        <v>88</v>
      </c>
      <c r="DI211" s="662"/>
      <c r="DJ211" s="662" t="s">
        <v>89</v>
      </c>
      <c r="DK211" s="662"/>
      <c r="DL211" s="662" t="s">
        <v>109</v>
      </c>
      <c r="DM211" s="662"/>
      <c r="DN211" s="669" t="s">
        <v>86</v>
      </c>
      <c r="DO211" s="670"/>
      <c r="DP211" s="670"/>
      <c r="DQ211" s="671"/>
      <c r="DV211" s="126"/>
      <c r="DW211" s="127" t="s">
        <v>6</v>
      </c>
      <c r="DX211" s="127" t="s">
        <v>87</v>
      </c>
      <c r="DY211" s="127" t="s">
        <v>88</v>
      </c>
      <c r="DZ211" s="127" t="s">
        <v>89</v>
      </c>
      <c r="EA211" s="127" t="s">
        <v>109</v>
      </c>
      <c r="EB211" s="655" t="s">
        <v>86</v>
      </c>
      <c r="EC211" s="656"/>
      <c r="ED211" s="656"/>
      <c r="EE211" s="656"/>
      <c r="EF211" s="657"/>
      <c r="EG211" s="127" t="s">
        <v>6</v>
      </c>
      <c r="EH211" s="127" t="s">
        <v>87</v>
      </c>
      <c r="EI211" s="127" t="s">
        <v>88</v>
      </c>
      <c r="EJ211" s="127" t="s">
        <v>89</v>
      </c>
      <c r="EK211" s="127" t="s">
        <v>109</v>
      </c>
      <c r="EL211" s="655" t="s">
        <v>86</v>
      </c>
      <c r="EM211" s="656"/>
      <c r="EN211" s="656"/>
      <c r="EO211" s="656"/>
      <c r="EP211" s="657"/>
      <c r="EQ211" s="127" t="s">
        <v>6</v>
      </c>
      <c r="ER211" s="127" t="s">
        <v>87</v>
      </c>
      <c r="ES211" s="127" t="s">
        <v>88</v>
      </c>
      <c r="ET211" s="127" t="s">
        <v>89</v>
      </c>
      <c r="EU211" s="127" t="s">
        <v>109</v>
      </c>
      <c r="EV211" s="655" t="s">
        <v>86</v>
      </c>
      <c r="EW211" s="656"/>
      <c r="EX211" s="656"/>
      <c r="EY211" s="656"/>
      <c r="EZ211" s="657"/>
      <c r="FA211" s="375" t="s">
        <v>6</v>
      </c>
      <c r="FB211" s="375" t="s">
        <v>87</v>
      </c>
      <c r="FC211" s="127" t="s">
        <v>88</v>
      </c>
      <c r="FD211" s="127" t="s">
        <v>89</v>
      </c>
      <c r="FE211" s="375" t="s">
        <v>6</v>
      </c>
      <c r="FF211" s="375" t="s">
        <v>87</v>
      </c>
      <c r="FG211" s="127" t="s">
        <v>88</v>
      </c>
      <c r="FH211" s="127" t="s">
        <v>89</v>
      </c>
      <c r="FI211" s="629" t="str">
        <f>IF('Master sheet'!$D$11="Hindi","ग्रेड 'सी'","Grade 'C'")</f>
        <v>ग्रेड 'सी'</v>
      </c>
      <c r="FJ211" s="630"/>
      <c r="FK211" s="632">
        <f>COUNTIF(FL8:FL207,"C")</f>
        <v>0</v>
      </c>
      <c r="FL211" s="632"/>
      <c r="FM211" s="632"/>
      <c r="FN211" s="641" t="str">
        <f>IF('Master sheet'!$D$11="Hindi","हस्ताक्षर कक्षाध्यापक","Signature of the class teacher")</f>
        <v>हस्ताक्षर कक्षाध्यापक</v>
      </c>
      <c r="FO211" s="641"/>
      <c r="FP211" s="642" t="str">
        <f>IF(AND($E$3=6),CONCATENATE("( ",UPPER('Master sheet'!H12)," )"),IF(AND($E$3=7),CONCATENATE("( ",UPPER('Master sheet'!H21)," )"),""))</f>
        <v>( SHARAD SHARMA )</v>
      </c>
      <c r="FQ211" s="643"/>
    </row>
    <row r="212" spans="1:173" ht="21" customHeight="1">
      <c r="A212" s="666"/>
      <c r="B212" s="666"/>
      <c r="C212" s="666"/>
      <c r="D212" s="666"/>
      <c r="E212" s="666"/>
      <c r="F212" s="666"/>
      <c r="G212" s="666"/>
      <c r="H212" s="665" t="str">
        <f>IF('Master sheet'!$D$11="Hindi","ग्रेडवार उत्तीर्ण विद्यार्थी :","Total Passed Grade wise :")</f>
        <v>ग्रेडवार उत्तीर्ण विद्यार्थी :</v>
      </c>
      <c r="I212" s="665"/>
      <c r="J212" s="124" t="s">
        <v>85</v>
      </c>
      <c r="K212" s="663">
        <f>IF(AND(K208="",K209=""),"",COUNTIF(AD8:AD207,"A"))</f>
        <v>0</v>
      </c>
      <c r="L212" s="663"/>
      <c r="M212" s="663">
        <f>IF(AND(K208="",K209=""),"",COUNTIF(AD8:AD207,"B"))</f>
        <v>10</v>
      </c>
      <c r="N212" s="663"/>
      <c r="O212" s="663">
        <f>IF(AND(K208="",K209=""),"",COUNTIF(AD8:AD207,"C"))</f>
        <v>2</v>
      </c>
      <c r="P212" s="663"/>
      <c r="Q212" s="663">
        <f>IF(AND(K208="",K209=""),"",COUNTIF(AD8:AD207,"D"))</f>
        <v>0</v>
      </c>
      <c r="R212" s="663"/>
      <c r="S212" s="663">
        <f>IF(AND(K208="",K209=""),"",COUNTIF(AD8:AD207,"E"))</f>
        <v>0</v>
      </c>
      <c r="T212" s="663"/>
      <c r="U212" s="672">
        <f>SUM(K212,M212,O212,Q212,S212)</f>
        <v>12</v>
      </c>
      <c r="V212" s="673"/>
      <c r="W212" s="673"/>
      <c r="X212" s="674"/>
      <c r="AD212" s="126"/>
      <c r="AE212" s="663">
        <f>IF(AND(AE208="",AE209=""),"",COUNTIF(AW8:AW207,"A"))</f>
        <v>4</v>
      </c>
      <c r="AF212" s="663"/>
      <c r="AG212" s="663">
        <f>IF(AND(AE208="",AE209=""),"",COUNTIF(AW8:AW207,"B"))</f>
        <v>7</v>
      </c>
      <c r="AH212" s="663"/>
      <c r="AI212" s="663">
        <f>IF(AND(AE208="",AE209=""),"",COUNTIF(AW8:AW207,"C"))</f>
        <v>1</v>
      </c>
      <c r="AJ212" s="663"/>
      <c r="AK212" s="663">
        <f>IF(AND(AE208="",AE209=""),"",COUNTIF(AW8:AW207,"D"))</f>
        <v>0</v>
      </c>
      <c r="AL212" s="663"/>
      <c r="AM212" s="663">
        <f>IF(AND(AE208="",AE209=""),"",COUNTIF(AW8:AW207,"E"))</f>
        <v>0</v>
      </c>
      <c r="AN212" s="663"/>
      <c r="AO212" s="672">
        <f>SUM(AE212,AG212,AI212,AK212,AM212)</f>
        <v>12</v>
      </c>
      <c r="AP212" s="673"/>
      <c r="AQ212" s="673"/>
      <c r="AR212" s="674"/>
      <c r="AW212" s="126"/>
      <c r="AX212" s="126"/>
      <c r="AY212" s="663">
        <f>IF(AND(AY208="",AY209=""),"",COUNTIF(BQ8:BQ207,"A"))</f>
        <v>3</v>
      </c>
      <c r="AZ212" s="663"/>
      <c r="BA212" s="663">
        <f>IF(AND(AY208="",AY209=""),"",COUNTIF(BQ8:BQ207,"B"))</f>
        <v>9</v>
      </c>
      <c r="BB212" s="663"/>
      <c r="BC212" s="663">
        <f>IF(AND(AY208="",AY209=""),"",COUNTIF(BQ8:BQ207,"C"))</f>
        <v>0</v>
      </c>
      <c r="BD212" s="663"/>
      <c r="BE212" s="663">
        <f>IF(AND(AY208="",AY209=""),"",COUNTIF(BQ8:BQ207,"D"))</f>
        <v>0</v>
      </c>
      <c r="BF212" s="663"/>
      <c r="BG212" s="663">
        <f>IF(AND(AY208="",AY209=""),"",COUNTIF(BQ8:BQ207,"E"))</f>
        <v>0</v>
      </c>
      <c r="BH212" s="663"/>
      <c r="BI212" s="672">
        <f>SUM(AY212,BA212,BC212,BE212,BG212)</f>
        <v>12</v>
      </c>
      <c r="BJ212" s="673"/>
      <c r="BK212" s="673"/>
      <c r="BL212" s="674"/>
      <c r="BQ212" s="126"/>
      <c r="BR212" s="663">
        <f>IF(AND(BR208="",BR209=""),"",COUNTIF(CJ8:CJ207,"A"))</f>
        <v>0</v>
      </c>
      <c r="BS212" s="663"/>
      <c r="BT212" s="663">
        <f>IF(AND(BR208="",BR209=""),"",COUNTIF(CJ8:CJ207,"B"))</f>
        <v>9</v>
      </c>
      <c r="BU212" s="663"/>
      <c r="BV212" s="663">
        <f>IF(AND(BR208="",BR209=""),"",COUNTIF(CJ8:CJ207,"C"))</f>
        <v>3</v>
      </c>
      <c r="BW212" s="663"/>
      <c r="BX212" s="663">
        <f>IF(AND(BR208="",BR209=""),"",COUNTIF(CJ8:CJ207,"D"))</f>
        <v>0</v>
      </c>
      <c r="BY212" s="663"/>
      <c r="BZ212" s="663">
        <f>IF(AND(BR208="",BR209=""),"",COUNTIF(CJ8:CJ207,"E"))</f>
        <v>0</v>
      </c>
      <c r="CA212" s="663"/>
      <c r="CB212" s="672">
        <f>SUM(BR212,BT212,BV212,BX212,BZ212)</f>
        <v>12</v>
      </c>
      <c r="CC212" s="673"/>
      <c r="CD212" s="673"/>
      <c r="CE212" s="674"/>
      <c r="CJ212" s="126"/>
      <c r="CK212" s="663">
        <f>IF(AND(CK208="",CK209=""),"",COUNTIF(DC8:DC207,"A"))</f>
        <v>0</v>
      </c>
      <c r="CL212" s="663"/>
      <c r="CM212" s="663">
        <f>IF(AND(CK208="",CK209=""),"",COUNTIF(DC8:DC207,"B"))</f>
        <v>10</v>
      </c>
      <c r="CN212" s="663"/>
      <c r="CO212" s="663">
        <f>IF(AND(CK208="",CK209=""),"",COUNTIF(DC8:DC207,"C"))</f>
        <v>2</v>
      </c>
      <c r="CP212" s="663"/>
      <c r="CQ212" s="663">
        <f>IF(AND(CK208="",CK209=""),"",COUNTIF(DC8:DC207,"D"))</f>
        <v>0</v>
      </c>
      <c r="CR212" s="663"/>
      <c r="CS212" s="663">
        <f>IF(AND(CK208="",CK209=""),"",COUNTIF(DC8:DC207,"E"))</f>
        <v>0</v>
      </c>
      <c r="CT212" s="663"/>
      <c r="CU212" s="672">
        <f>SUM(CK212,CM212,CO212,CQ212,CS212)</f>
        <v>12</v>
      </c>
      <c r="CV212" s="673"/>
      <c r="CW212" s="673"/>
      <c r="CX212" s="674"/>
      <c r="DC212" s="126"/>
      <c r="DD212" s="663">
        <f>IF(AND(DD208="",DD209=""),"",COUNTIF(DV8:DV207,"A"))</f>
        <v>0</v>
      </c>
      <c r="DE212" s="663"/>
      <c r="DF212" s="663">
        <f>IF(AND(DD208="",DD209=""),"",COUNTIF(DV8:DV207,"B"))</f>
        <v>12</v>
      </c>
      <c r="DG212" s="663"/>
      <c r="DH212" s="663">
        <f>IF(AND(DD208="",DD209=""),"",COUNTIF(DV8:DV207,"C"))</f>
        <v>0</v>
      </c>
      <c r="DI212" s="663"/>
      <c r="DJ212" s="663">
        <f>IF(AND(DD208="",DD209=""),"",COUNTIF(DV8:DV207,"D"))</f>
        <v>0</v>
      </c>
      <c r="DK212" s="663"/>
      <c r="DL212" s="663">
        <f>IF(AND(DD208="",DD209=""),"",COUNTIF(DV8:DV207,"E"))</f>
        <v>0</v>
      </c>
      <c r="DM212" s="663"/>
      <c r="DN212" s="672">
        <f>SUM(DD212,DF212,DH212,DJ212,DL212)</f>
        <v>12</v>
      </c>
      <c r="DO212" s="673"/>
      <c r="DP212" s="673"/>
      <c r="DQ212" s="674"/>
      <c r="DV212" s="126"/>
      <c r="DW212" s="128">
        <f>IF(AND(DW208="",DW209=""),"",COUNTIF(EF8:EF207,"A"))</f>
        <v>0</v>
      </c>
      <c r="DX212" s="128">
        <f>IF(AND(DW208="",DW209=""),"",COUNTIF(EF8:EF207,"B"))</f>
        <v>12</v>
      </c>
      <c r="DY212" s="128">
        <f>IF(AND(DW208="",DW209=""),"",COUNTIF(EF8:EF207,"C"))</f>
        <v>0</v>
      </c>
      <c r="DZ212" s="128">
        <f>IF(AND(DW208="",DW209=""),"",COUNTIF(EF8:EF207,"D"))</f>
        <v>0</v>
      </c>
      <c r="EA212" s="128">
        <f>IF(AND(DW208="",DW209=""),"",COUNTIF(EF8:EF207,"E"))</f>
        <v>0</v>
      </c>
      <c r="EB212" s="658">
        <f>IF(AND(DW208="",DW209=""),"",SUM(DW212,DX212,DY212,DZ212,EA212))</f>
        <v>12</v>
      </c>
      <c r="EC212" s="659"/>
      <c r="ED212" s="659"/>
      <c r="EE212" s="659"/>
      <c r="EF212" s="660"/>
      <c r="EG212" s="128">
        <f>IF(AND(EG208="",EG209=""),"",COUNTIF(EP8:EP207,"A"))</f>
        <v>2</v>
      </c>
      <c r="EH212" s="128">
        <f>IF(AND(EG208="",EG209=""),"",COUNTIF(EP8:EP207,"B"))</f>
        <v>10</v>
      </c>
      <c r="EI212" s="128">
        <f>IF(AND(EG208="",EG209=""),"",COUNTIF(EP8:EP207,"C"))</f>
        <v>0</v>
      </c>
      <c r="EJ212" s="128">
        <f>IF(AND(EG208="",EG209=""),"",COUNTIF(EP8:EP207,"D"))</f>
        <v>0</v>
      </c>
      <c r="EK212" s="128">
        <f>IF(AND(EG208="",EG209=""),"",COUNTIF(EP8:EP207,"E"))</f>
        <v>0</v>
      </c>
      <c r="EL212" s="658">
        <f>IF(AND(EG208="",EG209=""),"",SUM(EG212,EH212,EI212,EJ212,EK212))</f>
        <v>12</v>
      </c>
      <c r="EM212" s="659"/>
      <c r="EN212" s="659"/>
      <c r="EO212" s="659"/>
      <c r="EP212" s="660"/>
      <c r="EQ212" s="128">
        <f>IF(AND(EQ208="",EQ209=""),"",COUNTIF(EZ8:EZ207,"A"))</f>
        <v>6</v>
      </c>
      <c r="ER212" s="128">
        <f>IF(AND(EQ208="",EQ209=""),"",COUNTIF(EZ8:EZ207,"B"))</f>
        <v>6</v>
      </c>
      <c r="ES212" s="128">
        <f>IF(AND(EQ208="",EQ209=""),"",COUNTIF(EZ8:EZ207,"C"))</f>
        <v>0</v>
      </c>
      <c r="ET212" s="128">
        <f>IF(AND(EQ208="",EQ209=""),"",COUNTIF(EZ8:EZ207,"D"))</f>
        <v>0</v>
      </c>
      <c r="EU212" s="128">
        <f>IF(AND(EQ208="",EQ209=""),"",COUNTIF(EZ8:EZ207,"E"))</f>
        <v>0</v>
      </c>
      <c r="EV212" s="658">
        <f>IF(AND(EQ208="",EQ209=""),"",SUM(EQ212,ER212,ES212,ET212,EU212))</f>
        <v>12</v>
      </c>
      <c r="EW212" s="659"/>
      <c r="EX212" s="659"/>
      <c r="EY212" s="659"/>
      <c r="EZ212" s="660"/>
      <c r="FA212" s="315" t="str">
        <f>IF(AND(FA208="",FA209=""),"",COUNTIF(FD8:FD207,"A"))</f>
        <v/>
      </c>
      <c r="FB212" s="315" t="str">
        <f>IF(AND(FA208="",FA209=""),"",COUNTIF(FD8:FD207,"B"))</f>
        <v/>
      </c>
      <c r="FC212" s="315" t="str">
        <f>IF(AND(FA208="",FA209=""),"",COUNTIF(FD8:FD207,"C"))</f>
        <v/>
      </c>
      <c r="FD212" s="315" t="str">
        <f>IF(AND(FA208="",FA209=""),"",COUNTIF(FD8:FD207,"D"))</f>
        <v/>
      </c>
      <c r="FE212" s="315" t="str">
        <f>IF(AND(FE208="",FE209=""),"",COUNTIF(FH8:FH207,"A"))</f>
        <v/>
      </c>
      <c r="FF212" s="315" t="str">
        <f>IF(AND(FE208="",FE209=""),"",COUNTIF(FH8:FH207,"B"))</f>
        <v/>
      </c>
      <c r="FG212" s="315" t="str">
        <f>IF(AND(FE208="",FE209=""),"",COUNTIF(FH8:FH207,"C"))</f>
        <v/>
      </c>
      <c r="FH212" s="315" t="str">
        <f>IF(AND(FE208="",FE209=""),"",COUNTIF(FH8:FH207,"D"))</f>
        <v/>
      </c>
      <c r="FI212" s="629" t="str">
        <f>IF('Master sheet'!$D$11="Hindi","ग्रेड 'डी'","Grade 'D'")</f>
        <v>ग्रेड 'डी'</v>
      </c>
      <c r="FJ212" s="630"/>
      <c r="FK212" s="628">
        <f>COUNTIF(FL8:FL207,"D")</f>
        <v>0</v>
      </c>
      <c r="FL212" s="628"/>
      <c r="FM212" s="628"/>
      <c r="FN212" s="641"/>
      <c r="FO212" s="641"/>
      <c r="FP212" s="644"/>
      <c r="FQ212" s="645"/>
    </row>
    <row r="213" spans="1:173" ht="21" customHeight="1">
      <c r="A213" s="666"/>
      <c r="B213" s="666"/>
      <c r="C213" s="666"/>
      <c r="D213" s="666"/>
      <c r="E213" s="666"/>
      <c r="F213" s="666"/>
      <c r="G213" s="666"/>
      <c r="H213" s="665" t="str">
        <f>IF('Master sheet'!$D$11="Hindi","कुल उत्तीर्ण प्रतिशत में  :","Total Pass  %  :")</f>
        <v>कुल उत्तीर्ण प्रतिशत में  :</v>
      </c>
      <c r="I213" s="665"/>
      <c r="J213" s="124" t="s">
        <v>85</v>
      </c>
      <c r="K213" s="664">
        <f>IF(AND(K208="",K209=""),"",IF(K210=0,0,U212/K210*100))</f>
        <v>100</v>
      </c>
      <c r="L213" s="664"/>
      <c r="M213" s="664"/>
      <c r="N213" s="664"/>
      <c r="O213" s="664"/>
      <c r="P213" s="664"/>
      <c r="Q213" s="664"/>
      <c r="R213" s="664"/>
      <c r="S213" s="664"/>
      <c r="T213" s="664"/>
      <c r="U213" s="664"/>
      <c r="V213" s="664"/>
      <c r="W213" s="664"/>
      <c r="X213" s="664"/>
      <c r="AD213" s="126"/>
      <c r="AE213" s="664">
        <f>IF(AND(AE208="",AE209=""),"",IF(AE210=0,0,AO212/AE210*100))</f>
        <v>100</v>
      </c>
      <c r="AF213" s="664"/>
      <c r="AG213" s="664"/>
      <c r="AH213" s="664"/>
      <c r="AI213" s="664"/>
      <c r="AJ213" s="664"/>
      <c r="AK213" s="664"/>
      <c r="AL213" s="664"/>
      <c r="AM213" s="664"/>
      <c r="AN213" s="664"/>
      <c r="AO213" s="664"/>
      <c r="AP213" s="664"/>
      <c r="AQ213" s="664"/>
      <c r="AR213" s="664"/>
      <c r="AW213" s="126"/>
      <c r="AX213" s="126"/>
      <c r="AY213" s="664">
        <f>IF(AND(AY208="",AY209=""),"",IF(AY210=0,0,BI212/AY210*100))</f>
        <v>100</v>
      </c>
      <c r="AZ213" s="664"/>
      <c r="BA213" s="664"/>
      <c r="BB213" s="664"/>
      <c r="BC213" s="664"/>
      <c r="BD213" s="664"/>
      <c r="BE213" s="664"/>
      <c r="BF213" s="664"/>
      <c r="BG213" s="664"/>
      <c r="BH213" s="664"/>
      <c r="BI213" s="664"/>
      <c r="BJ213" s="664"/>
      <c r="BK213" s="664"/>
      <c r="BL213" s="664"/>
      <c r="BQ213" s="126"/>
      <c r="BR213" s="664">
        <f>IF(AND(BR208="",BR209=""),"",IF(BR210=0,0,CB212/BR210*100))</f>
        <v>100</v>
      </c>
      <c r="BS213" s="664"/>
      <c r="BT213" s="664"/>
      <c r="BU213" s="664"/>
      <c r="BV213" s="664"/>
      <c r="BW213" s="664"/>
      <c r="BX213" s="664"/>
      <c r="BY213" s="664"/>
      <c r="BZ213" s="664"/>
      <c r="CA213" s="664"/>
      <c r="CB213" s="664"/>
      <c r="CC213" s="664"/>
      <c r="CD213" s="664"/>
      <c r="CE213" s="664"/>
      <c r="CJ213" s="126"/>
      <c r="CK213" s="664">
        <f>IF(AND(CK208="",CK209=""),"",IF(CK210=0,0,CU212/CK210*100))</f>
        <v>100</v>
      </c>
      <c r="CL213" s="664"/>
      <c r="CM213" s="664"/>
      <c r="CN213" s="664"/>
      <c r="CO213" s="664"/>
      <c r="CP213" s="664"/>
      <c r="CQ213" s="664"/>
      <c r="CR213" s="664"/>
      <c r="CS213" s="664"/>
      <c r="CT213" s="664"/>
      <c r="CU213" s="664"/>
      <c r="CV213" s="664"/>
      <c r="CW213" s="664"/>
      <c r="CX213" s="664"/>
      <c r="DC213" s="126"/>
      <c r="DD213" s="664">
        <f>IF(AND(DD208="",DD209=""),"",IF(DD210=0,0,DN212/DD210*100))</f>
        <v>100</v>
      </c>
      <c r="DE213" s="664"/>
      <c r="DF213" s="664"/>
      <c r="DG213" s="664"/>
      <c r="DH213" s="664"/>
      <c r="DI213" s="664"/>
      <c r="DJ213" s="664"/>
      <c r="DK213" s="664"/>
      <c r="DL213" s="664"/>
      <c r="DM213" s="664"/>
      <c r="DN213" s="664"/>
      <c r="DO213" s="664"/>
      <c r="DP213" s="664"/>
      <c r="DQ213" s="664"/>
      <c r="DV213" s="126"/>
      <c r="DW213" s="652">
        <f>IF(AND(DW208="",DW209=""),"",IF(EB212=0,0,EB212/DW210*100))</f>
        <v>100</v>
      </c>
      <c r="DX213" s="653"/>
      <c r="DY213" s="653"/>
      <c r="DZ213" s="653"/>
      <c r="EA213" s="653"/>
      <c r="EB213" s="653"/>
      <c r="EC213" s="653"/>
      <c r="ED213" s="653"/>
      <c r="EE213" s="653"/>
      <c r="EF213" s="654"/>
      <c r="EG213" s="652">
        <f>IF(AND(EG208="",EG209=""),"",IF(EL212=0,0,EL212/EG210*100))</f>
        <v>100</v>
      </c>
      <c r="EH213" s="653"/>
      <c r="EI213" s="653"/>
      <c r="EJ213" s="653"/>
      <c r="EK213" s="653"/>
      <c r="EL213" s="653"/>
      <c r="EM213" s="653"/>
      <c r="EN213" s="653"/>
      <c r="EO213" s="653"/>
      <c r="EP213" s="654"/>
      <c r="EQ213" s="652">
        <f>IF(AND(EQ208="",EQ209=""),"",IF(EV212=0,0,EV212/EQ210*100))</f>
        <v>100</v>
      </c>
      <c r="ER213" s="653"/>
      <c r="ES213" s="653"/>
      <c r="ET213" s="653"/>
      <c r="EU213" s="653"/>
      <c r="EV213" s="653"/>
      <c r="EW213" s="653"/>
      <c r="EX213" s="653"/>
      <c r="EY213" s="653"/>
      <c r="EZ213" s="654"/>
      <c r="FA213" s="652" t="str">
        <f>IF(AND(FA209="",FA210=""),"",SUM(FA212:FD212)/FA210*100)</f>
        <v/>
      </c>
      <c r="FB213" s="653"/>
      <c r="FC213" s="653"/>
      <c r="FD213" s="653"/>
      <c r="FE213" s="652" t="str">
        <f>IF(AND(FE209="",FE210=""),"",SUM(FE212:FH212)/FE210*100)</f>
        <v/>
      </c>
      <c r="FF213" s="653"/>
      <c r="FG213" s="653"/>
      <c r="FH213" s="653"/>
      <c r="FI213" s="629" t="str">
        <f>IF('Master sheet'!$D$11="Hindi","कुल उत्तीर्ण","Total Pass")</f>
        <v>कुल उत्तीर्ण</v>
      </c>
      <c r="FJ213" s="630"/>
      <c r="FK213" s="633">
        <f>SUM(FK209:FM212)</f>
        <v>12</v>
      </c>
      <c r="FL213" s="633"/>
      <c r="FM213" s="633"/>
      <c r="FN213" s="641" t="str">
        <f>IF('Master sheet'!$D$11="Hindi","हस्ताक्षर जांचकर्ता","Signature of the checker")</f>
        <v>हस्ताक्षर जांचकर्ता</v>
      </c>
      <c r="FO213" s="641"/>
      <c r="FP213" s="642" t="str">
        <f>CONCATENATE("( ",UPPER('Master sheet'!D15)," )")</f>
        <v>( RAKESH KUMAR )</v>
      </c>
      <c r="FQ213" s="643"/>
    </row>
    <row r="214" spans="1:173" ht="21" customHeight="1">
      <c r="A214" s="666"/>
      <c r="B214" s="666"/>
      <c r="C214" s="666"/>
      <c r="D214" s="666"/>
      <c r="E214" s="666"/>
      <c r="F214" s="666"/>
      <c r="G214" s="666"/>
      <c r="H214" s="665" t="str">
        <f>IF('Master sheet'!$D$11="Hindi","पूरक परीक्षा  :","Supplementary  :")</f>
        <v>पूरक परीक्षा  :</v>
      </c>
      <c r="I214" s="665"/>
      <c r="J214" s="124" t="s">
        <v>85</v>
      </c>
      <c r="K214" s="661">
        <f>IF(AND(K208="",K209=""),"",COUNTIF(AC8:AC207,"S"))</f>
        <v>0</v>
      </c>
      <c r="L214" s="661"/>
      <c r="M214" s="661"/>
      <c r="N214" s="661"/>
      <c r="O214" s="661"/>
      <c r="P214" s="661"/>
      <c r="Q214" s="661"/>
      <c r="R214" s="661"/>
      <c r="S214" s="661"/>
      <c r="T214" s="661"/>
      <c r="U214" s="661"/>
      <c r="V214" s="661"/>
      <c r="W214" s="661"/>
      <c r="X214" s="661"/>
      <c r="AD214" s="126"/>
      <c r="AE214" s="661">
        <f>IF(AND(AE208="",AE209=""),"",COUNTIF(AV8:AV207,"S"))</f>
        <v>0</v>
      </c>
      <c r="AF214" s="661"/>
      <c r="AG214" s="661"/>
      <c r="AH214" s="661"/>
      <c r="AI214" s="661"/>
      <c r="AJ214" s="661"/>
      <c r="AK214" s="661"/>
      <c r="AL214" s="661"/>
      <c r="AM214" s="661"/>
      <c r="AN214" s="661"/>
      <c r="AO214" s="661"/>
      <c r="AP214" s="661"/>
      <c r="AQ214" s="661"/>
      <c r="AR214" s="661"/>
      <c r="AW214" s="126"/>
      <c r="AX214" s="126"/>
      <c r="AY214" s="661">
        <f>IF(AND(AY208="",AY209=""),"",COUNTIF(BP8:BP207,"S"))</f>
        <v>0</v>
      </c>
      <c r="AZ214" s="661"/>
      <c r="BA214" s="661"/>
      <c r="BB214" s="661"/>
      <c r="BC214" s="661"/>
      <c r="BD214" s="661"/>
      <c r="BE214" s="661"/>
      <c r="BF214" s="661"/>
      <c r="BG214" s="661"/>
      <c r="BH214" s="661"/>
      <c r="BI214" s="661"/>
      <c r="BJ214" s="661"/>
      <c r="BK214" s="661"/>
      <c r="BL214" s="661"/>
      <c r="BQ214" s="126"/>
      <c r="BR214" s="661">
        <f>IF(AND(BR208="",BR209=""),"",COUNTIF(CI8:CI207,"S"))</f>
        <v>0</v>
      </c>
      <c r="BS214" s="661"/>
      <c r="BT214" s="661"/>
      <c r="BU214" s="661"/>
      <c r="BV214" s="661"/>
      <c r="BW214" s="661"/>
      <c r="BX214" s="661"/>
      <c r="BY214" s="661"/>
      <c r="BZ214" s="661"/>
      <c r="CA214" s="661"/>
      <c r="CB214" s="661"/>
      <c r="CC214" s="661"/>
      <c r="CD214" s="661"/>
      <c r="CE214" s="661"/>
      <c r="CJ214" s="126"/>
      <c r="CK214" s="661">
        <f>IF(AND(CK208="",CK209=""),"",COUNTIF(DB8:DB207,"S"))</f>
        <v>0</v>
      </c>
      <c r="CL214" s="661"/>
      <c r="CM214" s="661"/>
      <c r="CN214" s="661"/>
      <c r="CO214" s="661"/>
      <c r="CP214" s="661"/>
      <c r="CQ214" s="661"/>
      <c r="CR214" s="661"/>
      <c r="CS214" s="661"/>
      <c r="CT214" s="661"/>
      <c r="CU214" s="661"/>
      <c r="CV214" s="661"/>
      <c r="CW214" s="661"/>
      <c r="CX214" s="661"/>
      <c r="DC214" s="126"/>
      <c r="DD214" s="661">
        <f>IF(AND(DD208="",DD209=""),"",COUNTIF(DU8:DU207,"S"))</f>
        <v>0</v>
      </c>
      <c r="DE214" s="661"/>
      <c r="DF214" s="661"/>
      <c r="DG214" s="661"/>
      <c r="DH214" s="661"/>
      <c r="DI214" s="661"/>
      <c r="DJ214" s="661"/>
      <c r="DK214" s="661"/>
      <c r="DL214" s="661"/>
      <c r="DM214" s="661"/>
      <c r="DN214" s="661"/>
      <c r="DO214" s="661"/>
      <c r="DP214" s="661"/>
      <c r="DQ214" s="661"/>
      <c r="DV214" s="126"/>
      <c r="DW214" s="640">
        <f>IF(AND(DW208="",DW209=""),"",COUNTIF(EF8:EF207,"S"))</f>
        <v>0</v>
      </c>
      <c r="DX214" s="640"/>
      <c r="DY214" s="640"/>
      <c r="DZ214" s="640"/>
      <c r="EA214" s="640"/>
      <c r="EB214" s="640"/>
      <c r="EC214" s="640"/>
      <c r="ED214" s="640"/>
      <c r="EE214" s="640"/>
      <c r="EF214" s="640"/>
      <c r="EG214" s="640">
        <f>IF(AND(EG208="",EG209=""),"",COUNTIF(EP8:EP207,"S"))</f>
        <v>0</v>
      </c>
      <c r="EH214" s="640"/>
      <c r="EI214" s="640"/>
      <c r="EJ214" s="640"/>
      <c r="EK214" s="640"/>
      <c r="EL214" s="640"/>
      <c r="EM214" s="640"/>
      <c r="EN214" s="640"/>
      <c r="EO214" s="640"/>
      <c r="EP214" s="640"/>
      <c r="EQ214" s="640">
        <f>IF(AND(EQ208="",EQ209=""),"",COUNTIF(EZ8:EZ207,"S"))</f>
        <v>0</v>
      </c>
      <c r="ER214" s="640"/>
      <c r="ES214" s="640"/>
      <c r="ET214" s="640"/>
      <c r="EU214" s="640"/>
      <c r="EV214" s="640"/>
      <c r="EW214" s="640"/>
      <c r="EX214" s="640"/>
      <c r="EY214" s="640"/>
      <c r="EZ214" s="640"/>
      <c r="FA214" s="757"/>
      <c r="FB214" s="757"/>
      <c r="FC214" s="757"/>
      <c r="FD214" s="757"/>
      <c r="FE214" s="652"/>
      <c r="FF214" s="653"/>
      <c r="FG214" s="653"/>
      <c r="FH214" s="654"/>
      <c r="FI214" s="629" t="str">
        <f>IF('Master sheet'!$D$11="Hindi","अनुपस्थिति","Absence")</f>
        <v>अनुपस्थिति</v>
      </c>
      <c r="FJ214" s="630"/>
      <c r="FK214" s="631">
        <f>COUNTIF(FI8:FI207,"AB")</f>
        <v>0</v>
      </c>
      <c r="FL214" s="631"/>
      <c r="FM214" s="631"/>
      <c r="FN214" s="641"/>
      <c r="FO214" s="641"/>
      <c r="FP214" s="644"/>
      <c r="FQ214" s="645"/>
    </row>
    <row r="215" spans="1:173" ht="21" customHeight="1">
      <c r="A215" s="666"/>
      <c r="B215" s="666"/>
      <c r="C215" s="666"/>
      <c r="D215" s="666"/>
      <c r="E215" s="666"/>
      <c r="F215" s="666"/>
      <c r="G215" s="666"/>
      <c r="H215" s="668" t="str">
        <f>IF('Master sheet'!$D$11="Hindi","अनुतीर्ण  :","Failed  :")</f>
        <v>अनुतीर्ण  :</v>
      </c>
      <c r="I215" s="668"/>
      <c r="J215" s="124" t="s">
        <v>85</v>
      </c>
      <c r="K215" s="661">
        <f>IF(AND(K208="",K209=""),"",COUNTIF(AC8:AC207,"F"))</f>
        <v>0</v>
      </c>
      <c r="L215" s="661"/>
      <c r="M215" s="661"/>
      <c r="N215" s="661"/>
      <c r="O215" s="661"/>
      <c r="P215" s="661"/>
      <c r="Q215" s="661"/>
      <c r="R215" s="661"/>
      <c r="S215" s="661"/>
      <c r="T215" s="661"/>
      <c r="U215" s="661"/>
      <c r="V215" s="661"/>
      <c r="W215" s="661"/>
      <c r="X215" s="661"/>
      <c r="AD215" s="126"/>
      <c r="AE215" s="661">
        <f>IF(AND(AE208="",AE209=""),"",COUNTIF(AV8:AV207,"F"))</f>
        <v>0</v>
      </c>
      <c r="AF215" s="661"/>
      <c r="AG215" s="661"/>
      <c r="AH215" s="661"/>
      <c r="AI215" s="661"/>
      <c r="AJ215" s="661"/>
      <c r="AK215" s="661"/>
      <c r="AL215" s="661"/>
      <c r="AM215" s="661"/>
      <c r="AN215" s="661"/>
      <c r="AO215" s="661"/>
      <c r="AP215" s="661"/>
      <c r="AQ215" s="661"/>
      <c r="AR215" s="661"/>
      <c r="AW215" s="126"/>
      <c r="AX215" s="126"/>
      <c r="AY215" s="661">
        <f>IF(AND(AY208="",AY209=""),"",COUNTIF(BP8:BP207,"F"))</f>
        <v>0</v>
      </c>
      <c r="AZ215" s="661"/>
      <c r="BA215" s="661"/>
      <c r="BB215" s="661"/>
      <c r="BC215" s="661"/>
      <c r="BD215" s="661"/>
      <c r="BE215" s="661"/>
      <c r="BF215" s="661"/>
      <c r="BG215" s="661"/>
      <c r="BH215" s="661"/>
      <c r="BI215" s="661"/>
      <c r="BJ215" s="661"/>
      <c r="BK215" s="661"/>
      <c r="BL215" s="661"/>
      <c r="BQ215" s="126"/>
      <c r="BR215" s="661">
        <f>IF(AND(BR208="",BR209=""),"",COUNTIF(CI8:CI207,"F"))</f>
        <v>0</v>
      </c>
      <c r="BS215" s="661"/>
      <c r="BT215" s="661"/>
      <c r="BU215" s="661"/>
      <c r="BV215" s="661"/>
      <c r="BW215" s="661"/>
      <c r="BX215" s="661"/>
      <c r="BY215" s="661"/>
      <c r="BZ215" s="661"/>
      <c r="CA215" s="661"/>
      <c r="CB215" s="661"/>
      <c r="CC215" s="661"/>
      <c r="CD215" s="661"/>
      <c r="CE215" s="661"/>
      <c r="CJ215" s="126"/>
      <c r="CK215" s="661">
        <f>IF(AND(CK208="",CK209=""),"",COUNTIF(DB8:DB207,"F"))</f>
        <v>0</v>
      </c>
      <c r="CL215" s="661"/>
      <c r="CM215" s="661"/>
      <c r="CN215" s="661"/>
      <c r="CO215" s="661"/>
      <c r="CP215" s="661"/>
      <c r="CQ215" s="661"/>
      <c r="CR215" s="661"/>
      <c r="CS215" s="661"/>
      <c r="CT215" s="661"/>
      <c r="CU215" s="661"/>
      <c r="CV215" s="661"/>
      <c r="CW215" s="661"/>
      <c r="CX215" s="661"/>
      <c r="DC215" s="126"/>
      <c r="DD215" s="661">
        <f>IF(AND(DD208="",DD209=""),"",COUNTIF(DU8:DU207,"F"))</f>
        <v>0</v>
      </c>
      <c r="DE215" s="661"/>
      <c r="DF215" s="661"/>
      <c r="DG215" s="661"/>
      <c r="DH215" s="661"/>
      <c r="DI215" s="661"/>
      <c r="DJ215" s="661"/>
      <c r="DK215" s="661"/>
      <c r="DL215" s="661"/>
      <c r="DM215" s="661"/>
      <c r="DN215" s="661"/>
      <c r="DO215" s="661"/>
      <c r="DP215" s="661"/>
      <c r="DQ215" s="661"/>
      <c r="DV215" s="126"/>
      <c r="DW215" s="640">
        <f>IF(AND(DW208="",DW209=""),"",COUNTIF(EF8:EF207,"F"))</f>
        <v>0</v>
      </c>
      <c r="DX215" s="640"/>
      <c r="DY215" s="640"/>
      <c r="DZ215" s="640"/>
      <c r="EA215" s="640"/>
      <c r="EB215" s="640"/>
      <c r="EC215" s="640"/>
      <c r="ED215" s="640"/>
      <c r="EE215" s="640"/>
      <c r="EF215" s="640"/>
      <c r="EG215" s="640">
        <f>IF(AND(EG208="",EG209=""),"",COUNTIF(EP8:EP207,"F"))</f>
        <v>0</v>
      </c>
      <c r="EH215" s="640"/>
      <c r="EI215" s="640"/>
      <c r="EJ215" s="640"/>
      <c r="EK215" s="640"/>
      <c r="EL215" s="640"/>
      <c r="EM215" s="640"/>
      <c r="EN215" s="640"/>
      <c r="EO215" s="640"/>
      <c r="EP215" s="640"/>
      <c r="EQ215" s="640">
        <f>IF(AND(EQ208="",EQ209=""),"",COUNTIF(EZ8:EZ207,"F"))</f>
        <v>0</v>
      </c>
      <c r="ER215" s="640"/>
      <c r="ES215" s="640"/>
      <c r="ET215" s="640"/>
      <c r="EU215" s="640"/>
      <c r="EV215" s="640"/>
      <c r="EW215" s="640"/>
      <c r="EX215" s="640"/>
      <c r="EY215" s="640"/>
      <c r="EZ215" s="640"/>
      <c r="FA215" s="757"/>
      <c r="FB215" s="757"/>
      <c r="FC215" s="757"/>
      <c r="FD215" s="757"/>
      <c r="FE215" s="652"/>
      <c r="FF215" s="653"/>
      <c r="FG215" s="653"/>
      <c r="FH215" s="654"/>
      <c r="FI215" s="629" t="str">
        <f>IF('Master sheet'!$D$11="Hindi","उत्तीर्ण %","Pass %")</f>
        <v>उत्तीर्ण %</v>
      </c>
      <c r="FJ215" s="630"/>
      <c r="FK215" s="634">
        <f>IF(FK208=0,0,FK213/FK208*100)</f>
        <v>100</v>
      </c>
      <c r="FL215" s="634"/>
      <c r="FM215" s="634"/>
      <c r="FN215" s="641" t="str">
        <f>IF('Master sheet'!$D$11="Hindi","हस्ताक्षर परीक्षा प्रभारी","Signature of the exam. Incharge")</f>
        <v>हस्ताक्षर परीक्षा प्रभारी</v>
      </c>
      <c r="FO215" s="641"/>
      <c r="FP215" s="642" t="str">
        <f>CONCATENATE("( ",UPPER('Master sheet'!D14)," )")</f>
        <v>( SURESH KUMAR )</v>
      </c>
      <c r="FQ215" s="643"/>
    </row>
    <row r="216" spans="1:173" ht="21" customHeight="1">
      <c r="A216" s="666"/>
      <c r="B216" s="666"/>
      <c r="C216" s="666"/>
      <c r="D216" s="666"/>
      <c r="E216" s="666"/>
      <c r="F216" s="666"/>
      <c r="G216" s="666"/>
      <c r="H216" s="668" t="str">
        <f>IF('Master sheet'!$D$11="Hindi","पुनः परीक्षा तक परिणाम रोका गया  :","Result with held until re-exam  :")</f>
        <v>पुनः परीक्षा तक परिणाम रोका गया  :</v>
      </c>
      <c r="I216" s="668"/>
      <c r="J216" s="124" t="s">
        <v>85</v>
      </c>
      <c r="K216" s="661">
        <f>IF(AND(K208="",K209=""),"",COUNTIF(AC8:AC207,"RW"))</f>
        <v>0</v>
      </c>
      <c r="L216" s="661"/>
      <c r="M216" s="661"/>
      <c r="N216" s="661"/>
      <c r="O216" s="661"/>
      <c r="P216" s="661"/>
      <c r="Q216" s="661"/>
      <c r="R216" s="661"/>
      <c r="S216" s="661"/>
      <c r="T216" s="661"/>
      <c r="U216" s="661"/>
      <c r="V216" s="661"/>
      <c r="W216" s="661"/>
      <c r="X216" s="661"/>
      <c r="AD216" s="126"/>
      <c r="AE216" s="661">
        <f>IF(AND(AE208="",AE209=""),"",COUNTIF(AV8:AV207,"RW"))</f>
        <v>0</v>
      </c>
      <c r="AF216" s="661"/>
      <c r="AG216" s="661"/>
      <c r="AH216" s="661"/>
      <c r="AI216" s="661"/>
      <c r="AJ216" s="661"/>
      <c r="AK216" s="661"/>
      <c r="AL216" s="661"/>
      <c r="AM216" s="661"/>
      <c r="AN216" s="661"/>
      <c r="AO216" s="661"/>
      <c r="AP216" s="661"/>
      <c r="AQ216" s="661"/>
      <c r="AR216" s="661"/>
      <c r="AW216" s="126"/>
      <c r="AX216" s="126"/>
      <c r="AY216" s="661">
        <f>IF(AND(AY208="",AY209=""),"",COUNTIF(BP8:BP207,"RW"))</f>
        <v>0</v>
      </c>
      <c r="AZ216" s="661"/>
      <c r="BA216" s="661"/>
      <c r="BB216" s="661"/>
      <c r="BC216" s="661"/>
      <c r="BD216" s="661"/>
      <c r="BE216" s="661"/>
      <c r="BF216" s="661"/>
      <c r="BG216" s="661"/>
      <c r="BH216" s="661"/>
      <c r="BI216" s="661"/>
      <c r="BJ216" s="661"/>
      <c r="BK216" s="661"/>
      <c r="BL216" s="661"/>
      <c r="BQ216" s="126"/>
      <c r="BR216" s="661">
        <f>IF(AND(BR208="",BR209=""),"",COUNTIF(CI8:CI207,"RW"))</f>
        <v>0</v>
      </c>
      <c r="BS216" s="661"/>
      <c r="BT216" s="661"/>
      <c r="BU216" s="661"/>
      <c r="BV216" s="661"/>
      <c r="BW216" s="661"/>
      <c r="BX216" s="661"/>
      <c r="BY216" s="661"/>
      <c r="BZ216" s="661"/>
      <c r="CA216" s="661"/>
      <c r="CB216" s="661"/>
      <c r="CC216" s="661"/>
      <c r="CD216" s="661"/>
      <c r="CE216" s="661"/>
      <c r="CJ216" s="126"/>
      <c r="CK216" s="661">
        <f>IF(AND(CK208="",CK209=""),"",COUNTIF(DB8:DB207,"RW"))</f>
        <v>0</v>
      </c>
      <c r="CL216" s="661"/>
      <c r="CM216" s="661"/>
      <c r="CN216" s="661"/>
      <c r="CO216" s="661"/>
      <c r="CP216" s="661"/>
      <c r="CQ216" s="661"/>
      <c r="CR216" s="661"/>
      <c r="CS216" s="661"/>
      <c r="CT216" s="661"/>
      <c r="CU216" s="661"/>
      <c r="CV216" s="661"/>
      <c r="CW216" s="661"/>
      <c r="CX216" s="661"/>
      <c r="DC216" s="126"/>
      <c r="DD216" s="661">
        <f>IF(AND(DD208="",DD209=""),"",COUNTIF(DU8:DU207,"RW"))</f>
        <v>0</v>
      </c>
      <c r="DE216" s="661"/>
      <c r="DF216" s="661"/>
      <c r="DG216" s="661"/>
      <c r="DH216" s="661"/>
      <c r="DI216" s="661"/>
      <c r="DJ216" s="661"/>
      <c r="DK216" s="661"/>
      <c r="DL216" s="661"/>
      <c r="DM216" s="661"/>
      <c r="DN216" s="661"/>
      <c r="DO216" s="661"/>
      <c r="DP216" s="661"/>
      <c r="DQ216" s="661"/>
      <c r="DV216" s="126"/>
      <c r="DW216" s="640">
        <f>IF(AND(DW208="",DW209=""),"",COUNTIF(EF8:EF207,"RW"))</f>
        <v>0</v>
      </c>
      <c r="DX216" s="640"/>
      <c r="DY216" s="640"/>
      <c r="DZ216" s="640"/>
      <c r="EA216" s="640"/>
      <c r="EB216" s="640"/>
      <c r="EC216" s="640"/>
      <c r="ED216" s="640"/>
      <c r="EE216" s="640"/>
      <c r="EF216" s="640"/>
      <c r="EG216" s="640">
        <f>IF(AND(EG208="",EG209=""),"",COUNTIF(EP8:EP207,"RW"))</f>
        <v>0</v>
      </c>
      <c r="EH216" s="640"/>
      <c r="EI216" s="640"/>
      <c r="EJ216" s="640"/>
      <c r="EK216" s="640"/>
      <c r="EL216" s="640"/>
      <c r="EM216" s="640"/>
      <c r="EN216" s="640"/>
      <c r="EO216" s="640"/>
      <c r="EP216" s="640"/>
      <c r="EQ216" s="640">
        <f>IF(AND(EQ208="",EQ209=""),"",COUNTIF(EZ8:EZ207,"RW"))</f>
        <v>0</v>
      </c>
      <c r="ER216" s="640"/>
      <c r="ES216" s="640"/>
      <c r="ET216" s="640"/>
      <c r="EU216" s="640"/>
      <c r="EV216" s="640"/>
      <c r="EW216" s="640"/>
      <c r="EX216" s="640"/>
      <c r="EY216" s="640"/>
      <c r="EZ216" s="640"/>
      <c r="FA216" s="757"/>
      <c r="FB216" s="757"/>
      <c r="FC216" s="757"/>
      <c r="FD216" s="757"/>
      <c r="FE216" s="652"/>
      <c r="FF216" s="653"/>
      <c r="FG216" s="653"/>
      <c r="FH216" s="654"/>
      <c r="FI216" s="629" t="str">
        <f>IF('Master sheet'!$D$11="Hindi","पुनः परीक्षा","Re-Exam")</f>
        <v>पुनः परीक्षा</v>
      </c>
      <c r="FJ216" s="630"/>
      <c r="FK216" s="635">
        <f>COUNTIF(FN8:FN207,"पुनः परीक्षा")+COUNTIF(FN8:FN207,"Re-Exam")</f>
        <v>0</v>
      </c>
      <c r="FL216" s="635"/>
      <c r="FM216" s="635"/>
      <c r="FN216" s="641"/>
      <c r="FO216" s="641"/>
      <c r="FP216" s="644"/>
      <c r="FQ216" s="645"/>
    </row>
    <row r="217" spans="1:173" ht="21" customHeight="1">
      <c r="A217" s="666"/>
      <c r="B217" s="666"/>
      <c r="C217" s="666"/>
      <c r="D217" s="666"/>
      <c r="E217" s="666"/>
      <c r="F217" s="666"/>
      <c r="G217" s="666"/>
      <c r="H217" s="665" t="str">
        <f>IF('Master sheet'!$D$11="Hindi","अनुपस्थिति  :","Absence  :")</f>
        <v>अनुपस्थिति  :</v>
      </c>
      <c r="I217" s="665"/>
      <c r="J217" s="124" t="s">
        <v>85</v>
      </c>
      <c r="K217" s="661">
        <f>IF(AND(K208="",K209=""),"",COUNTIF(AC8:AC207,"AB"))</f>
        <v>0</v>
      </c>
      <c r="L217" s="661"/>
      <c r="M217" s="661"/>
      <c r="N217" s="661"/>
      <c r="O217" s="661"/>
      <c r="P217" s="661"/>
      <c r="Q217" s="661"/>
      <c r="R217" s="661"/>
      <c r="S217" s="661"/>
      <c r="T217" s="661"/>
      <c r="U217" s="661"/>
      <c r="V217" s="661"/>
      <c r="W217" s="661"/>
      <c r="X217" s="661"/>
      <c r="AD217" s="126"/>
      <c r="AE217" s="661">
        <f>IF(AND(AE208="",AE209=""),"",COUNTIF(AV8:AV207,"AB"))</f>
        <v>0</v>
      </c>
      <c r="AF217" s="661"/>
      <c r="AG217" s="661"/>
      <c r="AH217" s="661"/>
      <c r="AI217" s="661"/>
      <c r="AJ217" s="661"/>
      <c r="AK217" s="661"/>
      <c r="AL217" s="661"/>
      <c r="AM217" s="661"/>
      <c r="AN217" s="661"/>
      <c r="AO217" s="661"/>
      <c r="AP217" s="661"/>
      <c r="AQ217" s="661"/>
      <c r="AR217" s="661"/>
      <c r="AW217" s="126"/>
      <c r="AX217" s="126"/>
      <c r="AY217" s="661">
        <f>IF(AND(AY208="",AY209=""),"",COUNTIF(BP8:BP207,"AB"))</f>
        <v>0</v>
      </c>
      <c r="AZ217" s="661"/>
      <c r="BA217" s="661"/>
      <c r="BB217" s="661"/>
      <c r="BC217" s="661"/>
      <c r="BD217" s="661"/>
      <c r="BE217" s="661"/>
      <c r="BF217" s="661"/>
      <c r="BG217" s="661"/>
      <c r="BH217" s="661"/>
      <c r="BI217" s="661"/>
      <c r="BJ217" s="661"/>
      <c r="BK217" s="661"/>
      <c r="BL217" s="661"/>
      <c r="BQ217" s="126"/>
      <c r="BR217" s="661">
        <f>IF(AND(BR208="",BR209=""),"",COUNTIF(CI8:CI207,"AB"))</f>
        <v>0</v>
      </c>
      <c r="BS217" s="661"/>
      <c r="BT217" s="661"/>
      <c r="BU217" s="661"/>
      <c r="BV217" s="661"/>
      <c r="BW217" s="661"/>
      <c r="BX217" s="661"/>
      <c r="BY217" s="661"/>
      <c r="BZ217" s="661"/>
      <c r="CA217" s="661"/>
      <c r="CB217" s="661"/>
      <c r="CC217" s="661"/>
      <c r="CD217" s="661"/>
      <c r="CE217" s="661"/>
      <c r="CJ217" s="126"/>
      <c r="CK217" s="661">
        <f>IF(AND(CK208="",CK209=""),"",COUNTIF(DB8:DB207,"AB"))</f>
        <v>0</v>
      </c>
      <c r="CL217" s="661"/>
      <c r="CM217" s="661"/>
      <c r="CN217" s="661"/>
      <c r="CO217" s="661"/>
      <c r="CP217" s="661"/>
      <c r="CQ217" s="661"/>
      <c r="CR217" s="661"/>
      <c r="CS217" s="661"/>
      <c r="CT217" s="661"/>
      <c r="CU217" s="661"/>
      <c r="CV217" s="661"/>
      <c r="CW217" s="661"/>
      <c r="CX217" s="661"/>
      <c r="DC217" s="126"/>
      <c r="DD217" s="661">
        <f>IF(AND(DD208="",DD209=""),"",COUNTIF(DU8:DU207,"AB"))</f>
        <v>0</v>
      </c>
      <c r="DE217" s="661"/>
      <c r="DF217" s="661"/>
      <c r="DG217" s="661"/>
      <c r="DH217" s="661"/>
      <c r="DI217" s="661"/>
      <c r="DJ217" s="661"/>
      <c r="DK217" s="661"/>
      <c r="DL217" s="661"/>
      <c r="DM217" s="661"/>
      <c r="DN217" s="661"/>
      <c r="DO217" s="661"/>
      <c r="DP217" s="661"/>
      <c r="DQ217" s="661"/>
      <c r="DV217" s="126"/>
      <c r="DW217" s="640">
        <f>IF(AND(DW208="",DW209=""),"",COUNTIF(EF8:EF207,"AB"))</f>
        <v>0</v>
      </c>
      <c r="DX217" s="640"/>
      <c r="DY217" s="640"/>
      <c r="DZ217" s="640"/>
      <c r="EA217" s="640"/>
      <c r="EB217" s="640"/>
      <c r="EC217" s="640"/>
      <c r="ED217" s="640"/>
      <c r="EE217" s="640"/>
      <c r="EF217" s="640"/>
      <c r="EG217" s="640">
        <f>IF(AND(EG208="",EG209=""),"",COUNTIF(EP8:EP207,"AB"))</f>
        <v>0</v>
      </c>
      <c r="EH217" s="640"/>
      <c r="EI217" s="640"/>
      <c r="EJ217" s="640"/>
      <c r="EK217" s="640"/>
      <c r="EL217" s="640"/>
      <c r="EM217" s="640"/>
      <c r="EN217" s="640"/>
      <c r="EO217" s="640"/>
      <c r="EP217" s="640"/>
      <c r="EQ217" s="640">
        <f>IF(AND(EQ208="",EQ209=""),"",COUNTIF(EZ8:EZ207,"AB"))</f>
        <v>0</v>
      </c>
      <c r="ER217" s="640"/>
      <c r="ES217" s="640"/>
      <c r="ET217" s="640"/>
      <c r="EU217" s="640"/>
      <c r="EV217" s="640"/>
      <c r="EW217" s="640"/>
      <c r="EX217" s="640"/>
      <c r="EY217" s="640"/>
      <c r="EZ217" s="640"/>
      <c r="FA217" s="757"/>
      <c r="FB217" s="757"/>
      <c r="FC217" s="757"/>
      <c r="FD217" s="757"/>
      <c r="FE217" s="652"/>
      <c r="FF217" s="653"/>
      <c r="FG217" s="653"/>
      <c r="FH217" s="654"/>
      <c r="FI217" s="629" t="str">
        <f>IF('Master sheet'!$D$11="Hindi","नाम पृथक","NSO")</f>
        <v>नाम पृथक</v>
      </c>
      <c r="FJ217" s="630"/>
      <c r="FK217" s="636">
        <f>COUNTIF(B8:B207,"nso")</f>
        <v>0</v>
      </c>
      <c r="FL217" s="636"/>
      <c r="FM217" s="636"/>
      <c r="FN217" s="641" t="str">
        <f>IF('Master sheet'!$D$11="Hindi","हस्ताक्षर संस्था प्रधान","Head of Institute's Signature")</f>
        <v>हस्ताक्षर संस्था प्रधान</v>
      </c>
      <c r="FO217" s="641"/>
      <c r="FP217" s="642" t="str">
        <f>CONCATENATE("( ",UPPER('Master sheet'!D12)," )")</f>
        <v>( USHA PALIYA )</v>
      </c>
      <c r="FQ217" s="643"/>
    </row>
    <row r="218" spans="1:173" ht="21" customHeight="1">
      <c r="A218" s="666"/>
      <c r="B218" s="666"/>
      <c r="C218" s="666"/>
      <c r="D218" s="666"/>
      <c r="E218" s="666"/>
      <c r="F218" s="666"/>
      <c r="G218" s="666"/>
      <c r="H218" s="665" t="str">
        <f>IF('Master sheet'!$D$11="Hindi","पुनः परीक्षा वाले विद्यार्थियों की संख्या  :","No. of students for re-exam. :")</f>
        <v>पुनः परीक्षा वाले विद्यार्थियों की संख्या  :</v>
      </c>
      <c r="I218" s="665"/>
      <c r="J218" s="124" t="s">
        <v>85</v>
      </c>
      <c r="K218" s="661">
        <f>IF(AND(K208="",K209=""),"",COUNTIF(AC8:AC207,"RE"))</f>
        <v>0</v>
      </c>
      <c r="L218" s="661"/>
      <c r="M218" s="661"/>
      <c r="N218" s="661"/>
      <c r="O218" s="661"/>
      <c r="P218" s="661"/>
      <c r="Q218" s="661"/>
      <c r="R218" s="661"/>
      <c r="S218" s="661"/>
      <c r="T218" s="661"/>
      <c r="U218" s="661"/>
      <c r="V218" s="661"/>
      <c r="W218" s="661"/>
      <c r="X218" s="661"/>
      <c r="AD218" s="129"/>
      <c r="AE218" s="661">
        <f>IF(AND(AE208="",AE209=""),"",COUNTIF(AV8:AV207,"RE"))</f>
        <v>0</v>
      </c>
      <c r="AF218" s="661"/>
      <c r="AG218" s="661"/>
      <c r="AH218" s="661"/>
      <c r="AI218" s="661"/>
      <c r="AJ218" s="661"/>
      <c r="AK218" s="661"/>
      <c r="AL218" s="661"/>
      <c r="AM218" s="661"/>
      <c r="AN218" s="661"/>
      <c r="AO218" s="661"/>
      <c r="AP218" s="661"/>
      <c r="AQ218" s="661"/>
      <c r="AR218" s="661"/>
      <c r="AW218" s="129"/>
      <c r="AX218" s="129"/>
      <c r="AY218" s="661">
        <f>IF(AND(AY208="",AY209=""),"",COUNTIF(BP8:BP207,"RE"))</f>
        <v>0</v>
      </c>
      <c r="AZ218" s="661"/>
      <c r="BA218" s="661"/>
      <c r="BB218" s="661"/>
      <c r="BC218" s="661"/>
      <c r="BD218" s="661"/>
      <c r="BE218" s="661"/>
      <c r="BF218" s="661"/>
      <c r="BG218" s="661"/>
      <c r="BH218" s="661"/>
      <c r="BI218" s="661"/>
      <c r="BJ218" s="661"/>
      <c r="BK218" s="661"/>
      <c r="BL218" s="661"/>
      <c r="BQ218" s="129"/>
      <c r="BR218" s="661">
        <f>IF(AND(BR208="",BR209=""),"",COUNTIF(CI8:CI207,"RE"))</f>
        <v>0</v>
      </c>
      <c r="BS218" s="661"/>
      <c r="BT218" s="661"/>
      <c r="BU218" s="661"/>
      <c r="BV218" s="661"/>
      <c r="BW218" s="661"/>
      <c r="BX218" s="661"/>
      <c r="BY218" s="661"/>
      <c r="BZ218" s="661"/>
      <c r="CA218" s="661"/>
      <c r="CB218" s="661"/>
      <c r="CC218" s="661"/>
      <c r="CD218" s="661"/>
      <c r="CE218" s="661"/>
      <c r="CJ218" s="129"/>
      <c r="CK218" s="661">
        <f>IF(AND(CK208="",CK209=""),"",COUNTIF(DB8:DB207,"RE"))</f>
        <v>0</v>
      </c>
      <c r="CL218" s="661"/>
      <c r="CM218" s="661"/>
      <c r="CN218" s="661"/>
      <c r="CO218" s="661"/>
      <c r="CP218" s="661"/>
      <c r="CQ218" s="661"/>
      <c r="CR218" s="661"/>
      <c r="CS218" s="661"/>
      <c r="CT218" s="661"/>
      <c r="CU218" s="661"/>
      <c r="CV218" s="661"/>
      <c r="CW218" s="661"/>
      <c r="CX218" s="661"/>
      <c r="DC218" s="129"/>
      <c r="DD218" s="661">
        <f>IF(AND(DD208="",DD209=""),"",COUNTIF(DU8:DU207,"RE"))</f>
        <v>0</v>
      </c>
      <c r="DE218" s="661"/>
      <c r="DF218" s="661"/>
      <c r="DG218" s="661"/>
      <c r="DH218" s="661"/>
      <c r="DI218" s="661"/>
      <c r="DJ218" s="661"/>
      <c r="DK218" s="661"/>
      <c r="DL218" s="661"/>
      <c r="DM218" s="661"/>
      <c r="DN218" s="661"/>
      <c r="DO218" s="661"/>
      <c r="DP218" s="661"/>
      <c r="DQ218" s="661"/>
      <c r="DV218" s="129"/>
      <c r="DW218" s="640">
        <f>IF(AND(DW208="",DW209=""),"",COUNTIF(EF8:EF207,"RE"))</f>
        <v>0</v>
      </c>
      <c r="DX218" s="640"/>
      <c r="DY218" s="640"/>
      <c r="DZ218" s="640"/>
      <c r="EA218" s="640"/>
      <c r="EB218" s="640"/>
      <c r="EC218" s="640"/>
      <c r="ED218" s="640"/>
      <c r="EE218" s="640"/>
      <c r="EF218" s="640"/>
      <c r="EG218" s="640">
        <f>IF(AND(EG208="",EG209=""),"",COUNTIF(EP8:EP207,"RE"))</f>
        <v>0</v>
      </c>
      <c r="EH218" s="640"/>
      <c r="EI218" s="640"/>
      <c r="EJ218" s="640"/>
      <c r="EK218" s="640"/>
      <c r="EL218" s="640"/>
      <c r="EM218" s="640"/>
      <c r="EN218" s="640"/>
      <c r="EO218" s="640"/>
      <c r="EP218" s="640"/>
      <c r="EQ218" s="640">
        <f>IF(AND(EQ208="",EQ209=""),"",COUNTIF(EZ8:EZ207,"RE"))</f>
        <v>0</v>
      </c>
      <c r="ER218" s="640"/>
      <c r="ES218" s="640"/>
      <c r="ET218" s="640"/>
      <c r="EU218" s="640"/>
      <c r="EV218" s="640"/>
      <c r="EW218" s="640"/>
      <c r="EX218" s="640"/>
      <c r="EY218" s="640"/>
      <c r="EZ218" s="640"/>
      <c r="FA218" s="757"/>
      <c r="FB218" s="757"/>
      <c r="FC218" s="757"/>
      <c r="FD218" s="757"/>
      <c r="FE218" s="652"/>
      <c r="FF218" s="653"/>
      <c r="FG218" s="653"/>
      <c r="FH218" s="654"/>
      <c r="FI218" s="629" t="str">
        <f>IF('Master sheet'!$D$11="Hindi","कुल योग","Total")</f>
        <v>कुल योग</v>
      </c>
      <c r="FJ218" s="630"/>
      <c r="FK218" s="637">
        <f>SUM(FK213,FK214,FK217)</f>
        <v>12</v>
      </c>
      <c r="FL218" s="637"/>
      <c r="FM218" s="637"/>
      <c r="FN218" s="641"/>
      <c r="FO218" s="641"/>
      <c r="FP218" s="644"/>
      <c r="FQ218" s="645"/>
    </row>
    <row r="219" spans="1:173"/>
    <row r="220" spans="1:173"/>
    <row r="221" spans="1:173"/>
    <row r="222" spans="1:173"/>
    <row r="223" spans="1:173"/>
    <row r="224" spans="1:173"/>
  </sheetData>
  <sheetProtection password="D499" sheet="1" objects="1" scenarios="1" formatColumns="0" formatRows="0"/>
  <mergeCells count="389">
    <mergeCell ref="FA218:FD218"/>
    <mergeCell ref="FE218:FH218"/>
    <mergeCell ref="FA213:FD213"/>
    <mergeCell ref="FE213:FH213"/>
    <mergeCell ref="FA214:FD214"/>
    <mergeCell ref="FE214:FH214"/>
    <mergeCell ref="FA215:FD215"/>
    <mergeCell ref="FE215:FH215"/>
    <mergeCell ref="FA216:FD216"/>
    <mergeCell ref="FE216:FH216"/>
    <mergeCell ref="FA217:FD217"/>
    <mergeCell ref="FE217:FH217"/>
    <mergeCell ref="DN211:DQ211"/>
    <mergeCell ref="DD212:DE212"/>
    <mergeCell ref="DF212:DG212"/>
    <mergeCell ref="DH212:DI212"/>
    <mergeCell ref="DN212:DQ212"/>
    <mergeCell ref="EB211:EF211"/>
    <mergeCell ref="EB212:EF212"/>
    <mergeCell ref="FA3:FH3"/>
    <mergeCell ref="FA4:FD4"/>
    <mergeCell ref="FE4:FH4"/>
    <mergeCell ref="FA5:FA6"/>
    <mergeCell ref="FB5:FB6"/>
    <mergeCell ref="FC5:FC6"/>
    <mergeCell ref="FD5:FD6"/>
    <mergeCell ref="FE5:FE6"/>
    <mergeCell ref="FF5:FF6"/>
    <mergeCell ref="FG5:FG6"/>
    <mergeCell ref="FH5:FH6"/>
    <mergeCell ref="FA208:FD208"/>
    <mergeCell ref="FE208:FH208"/>
    <mergeCell ref="FA209:FD209"/>
    <mergeCell ref="FE209:FH209"/>
    <mergeCell ref="FA210:FD210"/>
    <mergeCell ref="FE210:FH210"/>
    <mergeCell ref="M211:N211"/>
    <mergeCell ref="O211:P211"/>
    <mergeCell ref="Q211:R211"/>
    <mergeCell ref="K212:L212"/>
    <mergeCell ref="M212:N212"/>
    <mergeCell ref="O212:P212"/>
    <mergeCell ref="Q212:R212"/>
    <mergeCell ref="BR5:BS5"/>
    <mergeCell ref="BK5:BK6"/>
    <mergeCell ref="BQ5:BQ6"/>
    <mergeCell ref="BA211:BB211"/>
    <mergeCell ref="BC211:BD211"/>
    <mergeCell ref="AY212:AZ212"/>
    <mergeCell ref="BA212:BB212"/>
    <mergeCell ref="BC212:BD212"/>
    <mergeCell ref="AY211:AZ211"/>
    <mergeCell ref="U211:X211"/>
    <mergeCell ref="U212:X212"/>
    <mergeCell ref="AO211:AR211"/>
    <mergeCell ref="AO212:AR212"/>
    <mergeCell ref="BI211:BL211"/>
    <mergeCell ref="BI212:BL212"/>
    <mergeCell ref="AI211:AJ211"/>
    <mergeCell ref="AE212:AF212"/>
    <mergeCell ref="G1:AJ1"/>
    <mergeCell ref="BN5:BN6"/>
    <mergeCell ref="BO5:BO6"/>
    <mergeCell ref="BP5:BP6"/>
    <mergeCell ref="BD4:BK4"/>
    <mergeCell ref="CE5:CE6"/>
    <mergeCell ref="CF5:CF6"/>
    <mergeCell ref="CG5:CG6"/>
    <mergeCell ref="BW4:CD4"/>
    <mergeCell ref="AJ4:AQ4"/>
    <mergeCell ref="AT5:AT6"/>
    <mergeCell ref="AU5:AU6"/>
    <mergeCell ref="AV5:AV6"/>
    <mergeCell ref="BL5:BL6"/>
    <mergeCell ref="BM5:BM6"/>
    <mergeCell ref="BG2:BQ2"/>
    <mergeCell ref="BW5:BY5"/>
    <mergeCell ref="CD5:CD6"/>
    <mergeCell ref="AE5:AF5"/>
    <mergeCell ref="AG5:AH5"/>
    <mergeCell ref="AI5:AI6"/>
    <mergeCell ref="AK3:BD3"/>
    <mergeCell ref="Q5:S5"/>
    <mergeCell ref="AJ5:AL5"/>
    <mergeCell ref="CP4:CW4"/>
    <mergeCell ref="DI4:DP4"/>
    <mergeCell ref="DW4:EB4"/>
    <mergeCell ref="EC5:EC6"/>
    <mergeCell ref="CT5:CV5"/>
    <mergeCell ref="CS5:CS6"/>
    <mergeCell ref="DZ5:DZ6"/>
    <mergeCell ref="DW5:DW6"/>
    <mergeCell ref="BA5:BB5"/>
    <mergeCell ref="BC5:BC6"/>
    <mergeCell ref="DQ5:DQ6"/>
    <mergeCell ref="DR5:DR6"/>
    <mergeCell ref="DS5:DS6"/>
    <mergeCell ref="DT5:DT6"/>
    <mergeCell ref="DU5:DU6"/>
    <mergeCell ref="DY5:DY6"/>
    <mergeCell ref="CI5:CI6"/>
    <mergeCell ref="BT5:BU5"/>
    <mergeCell ref="BV5:BV6"/>
    <mergeCell ref="AX4:BC4"/>
    <mergeCell ref="AX5:AX6"/>
    <mergeCell ref="ET5:ET6"/>
    <mergeCell ref="EG4:EL4"/>
    <mergeCell ref="EQ5:EQ6"/>
    <mergeCell ref="ES5:ES6"/>
    <mergeCell ref="AK2:BD2"/>
    <mergeCell ref="BE2:BF2"/>
    <mergeCell ref="A5:A7"/>
    <mergeCell ref="D5:D7"/>
    <mergeCell ref="AW5:AW6"/>
    <mergeCell ref="F5:F7"/>
    <mergeCell ref="G5:G7"/>
    <mergeCell ref="H5:H7"/>
    <mergeCell ref="I5:I7"/>
    <mergeCell ref="A4:K4"/>
    <mergeCell ref="AM5:AM6"/>
    <mergeCell ref="AN5:AP5"/>
    <mergeCell ref="AQ5:AQ6"/>
    <mergeCell ref="Y5:Y6"/>
    <mergeCell ref="Z5:Z6"/>
    <mergeCell ref="AA5:AA6"/>
    <mergeCell ref="AB5:AB6"/>
    <mergeCell ref="AC5:AC6"/>
    <mergeCell ref="Q4:X4"/>
    <mergeCell ref="AY5:AZ5"/>
    <mergeCell ref="T5:T6"/>
    <mergeCell ref="U5:W5"/>
    <mergeCell ref="X5:X6"/>
    <mergeCell ref="E5:E7"/>
    <mergeCell ref="AD5:AD6"/>
    <mergeCell ref="AR5:AR6"/>
    <mergeCell ref="AS5:AS6"/>
    <mergeCell ref="J5:J7"/>
    <mergeCell ref="K5:K7"/>
    <mergeCell ref="L5:M5"/>
    <mergeCell ref="N5:O5"/>
    <mergeCell ref="P5:P6"/>
    <mergeCell ref="A2:E2"/>
    <mergeCell ref="F2:Q2"/>
    <mergeCell ref="C5:C7"/>
    <mergeCell ref="B5:B7"/>
    <mergeCell ref="BE3:BF3"/>
    <mergeCell ref="L4:P4"/>
    <mergeCell ref="AE4:AI4"/>
    <mergeCell ref="FJ4:FJ6"/>
    <mergeCell ref="EM5:EM6"/>
    <mergeCell ref="EN5:EN6"/>
    <mergeCell ref="EO5:EO6"/>
    <mergeCell ref="EX5:EX6"/>
    <mergeCell ref="J3:Q3"/>
    <mergeCell ref="DD4:DH4"/>
    <mergeCell ref="BR4:BV4"/>
    <mergeCell ref="CK4:CO4"/>
    <mergeCell ref="BD5:BF5"/>
    <mergeCell ref="BZ5:BZ6"/>
    <mergeCell ref="CA5:CC5"/>
    <mergeCell ref="BG5:BG6"/>
    <mergeCell ref="BH5:BJ5"/>
    <mergeCell ref="A3:D3"/>
    <mergeCell ref="CH5:CH6"/>
    <mergeCell ref="G3:I3"/>
    <mergeCell ref="EW5:EW6"/>
    <mergeCell ref="FQ4:FQ7"/>
    <mergeCell ref="EB5:EB6"/>
    <mergeCell ref="EF5:EF6"/>
    <mergeCell ref="EG5:EG6"/>
    <mergeCell ref="EH5:EH6"/>
    <mergeCell ref="ER5:ER6"/>
    <mergeCell ref="EU5:EU6"/>
    <mergeCell ref="EV5:EV6"/>
    <mergeCell ref="EZ5:EZ6"/>
    <mergeCell ref="EK5:EK6"/>
    <mergeCell ref="EL5:EL6"/>
    <mergeCell ref="EP5:EP6"/>
    <mergeCell ref="FM4:FM6"/>
    <mergeCell ref="FN4:FN7"/>
    <mergeCell ref="EQ4:EV4"/>
    <mergeCell ref="FI4:FI6"/>
    <mergeCell ref="FK4:FK6"/>
    <mergeCell ref="FO4:FP5"/>
    <mergeCell ref="EY5:EY6"/>
    <mergeCell ref="EJ5:EJ6"/>
    <mergeCell ref="FL4:FL6"/>
    <mergeCell ref="EI5:EI6"/>
    <mergeCell ref="ED5:ED6"/>
    <mergeCell ref="EE5:EE6"/>
    <mergeCell ref="CJ5:CJ6"/>
    <mergeCell ref="CP5:CR5"/>
    <mergeCell ref="DV5:DV6"/>
    <mergeCell ref="DX5:DX6"/>
    <mergeCell ref="EA5:EA6"/>
    <mergeCell ref="CW5:CW6"/>
    <mergeCell ref="DC5:DC6"/>
    <mergeCell ref="DI5:DK5"/>
    <mergeCell ref="CX5:CX6"/>
    <mergeCell ref="CY5:CY6"/>
    <mergeCell ref="CZ5:CZ6"/>
    <mergeCell ref="DA5:DA6"/>
    <mergeCell ref="DB5:DB6"/>
    <mergeCell ref="DL5:DL6"/>
    <mergeCell ref="DM5:DO5"/>
    <mergeCell ref="DP5:DP6"/>
    <mergeCell ref="CK5:CL5"/>
    <mergeCell ref="CM5:CN5"/>
    <mergeCell ref="CO5:CO6"/>
    <mergeCell ref="DD5:DE5"/>
    <mergeCell ref="DF5:DG5"/>
    <mergeCell ref="DH5:DH6"/>
    <mergeCell ref="CK208:CX208"/>
    <mergeCell ref="BR211:BS211"/>
    <mergeCell ref="BT211:BU211"/>
    <mergeCell ref="BV211:BW211"/>
    <mergeCell ref="BR212:BS212"/>
    <mergeCell ref="BT212:BU212"/>
    <mergeCell ref="BV212:BW212"/>
    <mergeCell ref="CK211:CL211"/>
    <mergeCell ref="CM211:CN211"/>
    <mergeCell ref="CO211:CP211"/>
    <mergeCell ref="CK209:CX209"/>
    <mergeCell ref="CK210:CX210"/>
    <mergeCell ref="CQ211:CR211"/>
    <mergeCell ref="CS211:CT211"/>
    <mergeCell ref="CQ212:CR212"/>
    <mergeCell ref="CU211:CX211"/>
    <mergeCell ref="CU212:CX212"/>
    <mergeCell ref="CB211:CE211"/>
    <mergeCell ref="CB212:CE212"/>
    <mergeCell ref="CS212:CT212"/>
    <mergeCell ref="CK212:CL212"/>
    <mergeCell ref="CM212:CN212"/>
    <mergeCell ref="CO212:CP212"/>
    <mergeCell ref="BR208:CE208"/>
    <mergeCell ref="BR213:CE213"/>
    <mergeCell ref="BR214:CE214"/>
    <mergeCell ref="BX212:BY212"/>
    <mergeCell ref="BZ212:CA212"/>
    <mergeCell ref="BR217:CE217"/>
    <mergeCell ref="CK216:CX216"/>
    <mergeCell ref="CK217:CX217"/>
    <mergeCell ref="BR218:CE218"/>
    <mergeCell ref="CK215:CX215"/>
    <mergeCell ref="CK218:CX218"/>
    <mergeCell ref="CK214:CX214"/>
    <mergeCell ref="CK213:CX213"/>
    <mergeCell ref="BR215:CE215"/>
    <mergeCell ref="BR216:CE216"/>
    <mergeCell ref="BR209:CE209"/>
    <mergeCell ref="BR210:CE210"/>
    <mergeCell ref="BX211:BY211"/>
    <mergeCell ref="BZ211:CA211"/>
    <mergeCell ref="AM211:AN211"/>
    <mergeCell ref="AK212:AL212"/>
    <mergeCell ref="AE208:AR208"/>
    <mergeCell ref="AE209:AR209"/>
    <mergeCell ref="AG212:AH212"/>
    <mergeCell ref="AI212:AJ212"/>
    <mergeCell ref="H218:I218"/>
    <mergeCell ref="A208:G218"/>
    <mergeCell ref="K208:X208"/>
    <mergeCell ref="K209:X209"/>
    <mergeCell ref="K210:X210"/>
    <mergeCell ref="K213:X213"/>
    <mergeCell ref="K214:X214"/>
    <mergeCell ref="K215:X215"/>
    <mergeCell ref="K216:X216"/>
    <mergeCell ref="K217:X217"/>
    <mergeCell ref="K218:X218"/>
    <mergeCell ref="H208:I208"/>
    <mergeCell ref="H209:I209"/>
    <mergeCell ref="H210:I210"/>
    <mergeCell ref="H211:I211"/>
    <mergeCell ref="S211:T211"/>
    <mergeCell ref="H216:I216"/>
    <mergeCell ref="H217:I217"/>
    <mergeCell ref="H215:I215"/>
    <mergeCell ref="H212:I212"/>
    <mergeCell ref="S212:T212"/>
    <mergeCell ref="H213:I213"/>
    <mergeCell ref="H214:I214"/>
    <mergeCell ref="K211:L211"/>
    <mergeCell ref="AE216:AR216"/>
    <mergeCell ref="AE217:AR217"/>
    <mergeCell ref="AE218:AR218"/>
    <mergeCell ref="AY208:BL208"/>
    <mergeCell ref="AY209:BL209"/>
    <mergeCell ref="AY210:BL210"/>
    <mergeCell ref="BE211:BF211"/>
    <mergeCell ref="BG211:BH211"/>
    <mergeCell ref="BE212:BF212"/>
    <mergeCell ref="BG212:BH212"/>
    <mergeCell ref="AY213:BL213"/>
    <mergeCell ref="AY214:BL214"/>
    <mergeCell ref="AY215:BL215"/>
    <mergeCell ref="AY216:BL216"/>
    <mergeCell ref="AY217:BL217"/>
    <mergeCell ref="AY218:BL218"/>
    <mergeCell ref="AE215:AR215"/>
    <mergeCell ref="AE211:AF211"/>
    <mergeCell ref="AG211:AH211"/>
    <mergeCell ref="AM212:AN212"/>
    <mergeCell ref="AE210:AR210"/>
    <mergeCell ref="AK211:AL211"/>
    <mergeCell ref="AE213:AR213"/>
    <mergeCell ref="AE214:AR214"/>
    <mergeCell ref="DD217:DQ217"/>
    <mergeCell ref="DD218:DQ218"/>
    <mergeCell ref="DW208:EF208"/>
    <mergeCell ref="DW209:EF209"/>
    <mergeCell ref="DW210:EF210"/>
    <mergeCell ref="DW213:EF213"/>
    <mergeCell ref="DW214:EF214"/>
    <mergeCell ref="DW215:EF215"/>
    <mergeCell ref="DW216:EF216"/>
    <mergeCell ref="DW217:EF217"/>
    <mergeCell ref="DW218:EF218"/>
    <mergeCell ref="DD209:DQ209"/>
    <mergeCell ref="DD210:DQ210"/>
    <mergeCell ref="DJ211:DK211"/>
    <mergeCell ref="DL211:DM211"/>
    <mergeCell ref="DJ212:DK212"/>
    <mergeCell ref="DL212:DM212"/>
    <mergeCell ref="DD213:DQ213"/>
    <mergeCell ref="DD214:DQ214"/>
    <mergeCell ref="DD215:DQ215"/>
    <mergeCell ref="DD216:DQ216"/>
    <mergeCell ref="DD211:DE211"/>
    <mergeCell ref="DF211:DG211"/>
    <mergeCell ref="DH211:DI211"/>
    <mergeCell ref="EG218:EP218"/>
    <mergeCell ref="EQ208:EZ208"/>
    <mergeCell ref="EQ209:EZ209"/>
    <mergeCell ref="EQ210:EZ210"/>
    <mergeCell ref="EQ213:EZ213"/>
    <mergeCell ref="EQ214:EZ214"/>
    <mergeCell ref="EQ215:EZ215"/>
    <mergeCell ref="EQ216:EZ216"/>
    <mergeCell ref="EQ217:EZ217"/>
    <mergeCell ref="EQ218:EZ218"/>
    <mergeCell ref="EG209:EP209"/>
    <mergeCell ref="EG210:EP210"/>
    <mergeCell ref="EG213:EP213"/>
    <mergeCell ref="EG214:EP214"/>
    <mergeCell ref="EG215:EP215"/>
    <mergeCell ref="EG208:EP208"/>
    <mergeCell ref="EL211:EP211"/>
    <mergeCell ref="EL212:EP212"/>
    <mergeCell ref="EV211:EZ211"/>
    <mergeCell ref="EV212:EZ212"/>
    <mergeCell ref="EG216:EP216"/>
    <mergeCell ref="FN213:FO214"/>
    <mergeCell ref="FN215:FO216"/>
    <mergeCell ref="FN217:FO218"/>
    <mergeCell ref="FP213:FQ214"/>
    <mergeCell ref="FP215:FQ216"/>
    <mergeCell ref="FP217:FQ218"/>
    <mergeCell ref="FP208:FQ208"/>
    <mergeCell ref="FN208:FO208"/>
    <mergeCell ref="FN209:FO210"/>
    <mergeCell ref="FN211:FO212"/>
    <mergeCell ref="FP209:FQ210"/>
    <mergeCell ref="FP211:FQ212"/>
    <mergeCell ref="DD208:DQ208"/>
    <mergeCell ref="FI217:FJ217"/>
    <mergeCell ref="FI218:FJ218"/>
    <mergeCell ref="FK208:FM208"/>
    <mergeCell ref="FK209:FM209"/>
    <mergeCell ref="FK210:FM210"/>
    <mergeCell ref="FK211:FM211"/>
    <mergeCell ref="FK212:FM212"/>
    <mergeCell ref="FK213:FM213"/>
    <mergeCell ref="FK214:FM214"/>
    <mergeCell ref="FK215:FM215"/>
    <mergeCell ref="FK216:FM216"/>
    <mergeCell ref="FK217:FM217"/>
    <mergeCell ref="FK218:FM218"/>
    <mergeCell ref="FI208:FJ208"/>
    <mergeCell ref="FI209:FJ209"/>
    <mergeCell ref="FI210:FJ210"/>
    <mergeCell ref="FI211:FJ211"/>
    <mergeCell ref="FI212:FJ212"/>
    <mergeCell ref="FI213:FJ213"/>
    <mergeCell ref="FI214:FJ214"/>
    <mergeCell ref="FI215:FJ215"/>
    <mergeCell ref="FI216:FJ216"/>
    <mergeCell ref="EG217:EP217"/>
  </mergeCells>
  <conditionalFormatting sqref="S7:T207 P7:P207 W7:AC207 AI7:AI207 AL7:AM207 AP7:AV207 BC7:BC207 BF7:BG207 BJ7:BP207 BV7:BV207 BY7:BZ207 CC7:CI207 CO7:CO207 CR7:CS207 CV7:DB207 DH7:DH207 DK7:DL207 DO7:DU207 EB7:EE207 EL7:EO207 EV7:EY207">
    <cfRule type="cellIs" dxfId="170" priority="33" operator="equal">
      <formula>0</formula>
    </cfRule>
  </conditionalFormatting>
  <conditionalFormatting sqref="FN8:FN207">
    <cfRule type="expression" dxfId="169" priority="10" stopIfTrue="1">
      <formula>$FN8="promoted"</formula>
    </cfRule>
    <cfRule type="expression" dxfId="168" priority="29" stopIfTrue="1">
      <formula>$FN8="कक्षा क्रमोन्नत"</formula>
    </cfRule>
  </conditionalFormatting>
  <conditionalFormatting sqref="FP209 FK209:FL209 FN209 FP211 FP213 FP215 FP217">
    <cfRule type="containsText" dxfId="167" priority="26" operator="containsText" text="jk">
      <formula>NOT(ISERROR(SEARCH("jk",FK209)))</formula>
    </cfRule>
    <cfRule type="containsText" dxfId="166" priority="27" operator="containsText" text="fo">
      <formula>NOT(ISERROR(SEARCH("fo",FK209)))</formula>
    </cfRule>
    <cfRule type="containsText" dxfId="165" priority="28" operator="containsText" text="f'k">
      <formula>NOT(ISERROR(SEARCH("f'k",FK209)))</formula>
    </cfRule>
  </conditionalFormatting>
  <conditionalFormatting sqref="FM8:FM207">
    <cfRule type="top10" dxfId="164" priority="6" stopIfTrue="1" bottom="1" rank="3"/>
  </conditionalFormatting>
  <conditionalFormatting sqref="FN209">
    <cfRule type="containsText" dxfId="163" priority="3" operator="containsText" text="jk">
      <formula>NOT(ISERROR(SEARCH("jk",FN209)))</formula>
    </cfRule>
    <cfRule type="containsText" dxfId="162" priority="4" operator="containsText" text="fo">
      <formula>NOT(ISERROR(SEARCH("fo",FN209)))</formula>
    </cfRule>
    <cfRule type="containsText" dxfId="161" priority="5" operator="containsText" text="f'k">
      <formula>NOT(ISERROR(SEARCH("f'k",FN209)))</formula>
    </cfRule>
  </conditionalFormatting>
  <conditionalFormatting sqref="FC7">
    <cfRule type="cellIs" dxfId="160" priority="2" operator="equal">
      <formula>0</formula>
    </cfRule>
  </conditionalFormatting>
  <conditionalFormatting sqref="FG7">
    <cfRule type="cellIs" dxfId="159" priority="1" operator="equal">
      <formula>0</formula>
    </cfRule>
  </conditionalFormatting>
  <dataValidations count="1">
    <dataValidation type="list" allowBlank="1" showInputMessage="1" showErrorMessage="1" sqref="E3">
      <formula1>"6, 7"</formula1>
    </dataValidation>
  </dataValidations>
  <pageMargins left="0.45"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P47"/>
  <sheetViews>
    <sheetView showGridLines="0" view="pageBreakPreview" zoomScaleSheetLayoutView="100" workbookViewId="0">
      <selection activeCell="Q9" sqref="Q9"/>
    </sheetView>
  </sheetViews>
  <sheetFormatPr defaultRowHeight="15"/>
  <cols>
    <col min="1" max="1" width="21.375" style="179" customWidth="1"/>
    <col min="2" max="2" width="18" style="180" customWidth="1"/>
    <col min="3" max="4" width="7.75" style="179" customWidth="1"/>
    <col min="5" max="5" width="8.75" style="179" customWidth="1"/>
    <col min="6" max="6" width="7" style="179" customWidth="1"/>
    <col min="7" max="13" width="6.75" style="179" customWidth="1"/>
    <col min="14" max="14" width="7" style="179" customWidth="1"/>
    <col min="15" max="15" width="8.375" style="179" customWidth="1"/>
    <col min="16" max="16" width="4.25" style="179" customWidth="1"/>
    <col min="17" max="16384" width="9" style="57"/>
  </cols>
  <sheetData>
    <row r="1" spans="1:16" ht="40.5" customHeight="1" thickBot="1">
      <c r="A1" s="758" t="str">
        <f>IF('Master sheet'!D11="Hindi",CONCATENATE("विद्यालय का नाम :-","  ",'Master sheet'!D8),CONCATENATE("School Name :-","  ",'Master sheet'!D7))</f>
        <v xml:space="preserve">विद्यालय का नाम :-  महात्मा गाँधी राजकीय विद्यालय (अंग्रेजी माध्यम) बर, पाली </v>
      </c>
      <c r="B1" s="758"/>
      <c r="C1" s="758"/>
      <c r="D1" s="758"/>
      <c r="E1" s="758"/>
      <c r="F1" s="758"/>
      <c r="G1" s="758"/>
      <c r="H1" s="758"/>
      <c r="I1" s="758"/>
      <c r="J1" s="758"/>
      <c r="K1" s="758"/>
      <c r="L1" s="758"/>
      <c r="M1" s="758"/>
      <c r="N1" s="758"/>
      <c r="O1" s="758"/>
      <c r="P1" s="130"/>
    </row>
    <row r="2" spans="1:16" ht="20.25" customHeight="1" thickTop="1">
      <c r="A2" s="759" t="str">
        <f>IF('Master sheet'!D11="Hindi","विषय वार और विषयाध्यापक वार परिणाम","SUBJECT-WISE &amp; TEACHER'S-WISE RESULT")</f>
        <v>विषय वार और विषयाध्यापक वार परिणाम</v>
      </c>
      <c r="B2" s="760"/>
      <c r="C2" s="760"/>
      <c r="D2" s="760"/>
      <c r="E2" s="760"/>
      <c r="F2" s="763" t="str">
        <f>IF('Master sheet'!D11="Hindi","कक्षा  :-","CLASS :- ")</f>
        <v>कक्षा  :-</v>
      </c>
      <c r="G2" s="763"/>
      <c r="H2" s="765">
        <f>IF('Result Sheet'!E3="","",'Result Sheet'!E3)</f>
        <v>7</v>
      </c>
      <c r="I2" s="765"/>
      <c r="J2" s="767" t="str">
        <f>IF('Master sheet'!D11="Hindi","सत्र :- ","Session :- ")</f>
        <v xml:space="preserve">सत्र :- </v>
      </c>
      <c r="K2" s="767"/>
      <c r="L2" s="767"/>
      <c r="M2" s="765" t="str">
        <f>IF('Result Sheet'!J3="","",'Result Sheet'!J3)</f>
        <v xml:space="preserve"> 2022-2023</v>
      </c>
      <c r="N2" s="765"/>
      <c r="O2" s="769"/>
      <c r="P2" s="131"/>
    </row>
    <row r="3" spans="1:16" ht="20.25" customHeight="1" thickBot="1">
      <c r="A3" s="761"/>
      <c r="B3" s="762"/>
      <c r="C3" s="762"/>
      <c r="D3" s="762"/>
      <c r="E3" s="762"/>
      <c r="F3" s="764"/>
      <c r="G3" s="764"/>
      <c r="H3" s="766"/>
      <c r="I3" s="766"/>
      <c r="J3" s="768"/>
      <c r="K3" s="768"/>
      <c r="L3" s="768"/>
      <c r="M3" s="766"/>
      <c r="N3" s="766"/>
      <c r="O3" s="770"/>
      <c r="P3" s="131"/>
    </row>
    <row r="4" spans="1:16" ht="79.5" customHeight="1" thickTop="1" thickBot="1">
      <c r="A4" s="337" t="str">
        <f>IF('Master sheet'!$D$11="Hindi","विषयाध्यापक का नाम","Subject Teacher")</f>
        <v>विषयाध्यापक का नाम</v>
      </c>
      <c r="B4" s="338" t="str">
        <f>IF('Master sheet'!$D$11="Hindi","विषय","Subject")</f>
        <v>विषय</v>
      </c>
      <c r="C4" s="339" t="str">
        <f>IF('Master sheet'!$D$11="Hindi","प्रविष्ठ कुल विद्यार्थी","No. of students appeared")</f>
        <v>प्रविष्ठ कुल विद्यार्थी</v>
      </c>
      <c r="D4" s="340" t="str">
        <f>IF('Master sheet'!$D$11="Hindi","उत्तीर्ण","Passed")</f>
        <v>उत्तीर्ण</v>
      </c>
      <c r="E4" s="340" t="str">
        <f>IF('Master sheet'!$D$11="Hindi","प्रतिशत","Percentage")</f>
        <v>प्रतिशत</v>
      </c>
      <c r="F4" s="340" t="str">
        <f>IF('Master sheet'!$D$11="Hindi","ग्रेड 'ए'","Grade 'A'")</f>
        <v>ग्रेड 'ए'</v>
      </c>
      <c r="G4" s="340" t="str">
        <f>IF('Master sheet'!$D$11="Hindi","ग्रेड 'बी'","Grade 'B'")</f>
        <v>ग्रेड 'बी'</v>
      </c>
      <c r="H4" s="340" t="str">
        <f>IF('Master sheet'!$D$11="Hindi","ग्रेड 'सी'","Grade 'C'")</f>
        <v>ग्रेड 'सी'</v>
      </c>
      <c r="I4" s="340" t="str">
        <f>IF('Master sheet'!$D$11="Hindi","ग्रेड 'डी'","Grade 'D'")</f>
        <v>ग्रेड 'डी'</v>
      </c>
      <c r="J4" s="339" t="str">
        <f>IF('Master sheet'!$D$11="Hindi","ग्रेड 'ई'","Grade 'E'")</f>
        <v>ग्रेड 'ई'</v>
      </c>
      <c r="K4" s="339" t="str">
        <f>IF('Master sheet'!$D$11="Hindi","अनुतीर्ण","Failed")</f>
        <v>अनुतीर्ण</v>
      </c>
      <c r="L4" s="339" t="str">
        <f>IF('Master sheet'!$D$11="Hindi","अनुपस्थित","Absent")</f>
        <v>अनुपस्थित</v>
      </c>
      <c r="M4" s="339" t="str">
        <f>IF('Master sheet'!$D$11="Hindi","पुनः परीक्षा","Re-Exam")</f>
        <v>पुनः परीक्षा</v>
      </c>
      <c r="N4" s="339" t="str">
        <f>IF('Master sheet'!$D$11="Hindi","नाम पृथक","NSO")</f>
        <v>नाम पृथक</v>
      </c>
      <c r="O4" s="341" t="str">
        <f>IF('Master sheet'!$D$11="Hindi","कुल योग","Total")</f>
        <v>कुल योग</v>
      </c>
      <c r="P4" s="131"/>
    </row>
    <row r="5" spans="1:16" ht="24" customHeight="1" thickTop="1">
      <c r="A5" s="132" t="str">
        <f>'Result Sheet'!Q4</f>
        <v>HEERALAL JAT</v>
      </c>
      <c r="B5" s="133" t="str">
        <f>IF('Master sheet'!$D$11="Hindi","हिंदी","Hindi")</f>
        <v>हिंदी</v>
      </c>
      <c r="C5" s="134">
        <f>'Result Sheet'!K210</f>
        <v>12</v>
      </c>
      <c r="D5" s="134">
        <f>'Result Sheet'!U212</f>
        <v>12</v>
      </c>
      <c r="E5" s="135">
        <f>'Result Sheet'!K213</f>
        <v>100</v>
      </c>
      <c r="F5" s="136">
        <f>'Result Sheet'!K212</f>
        <v>0</v>
      </c>
      <c r="G5" s="136">
        <f>'Result Sheet'!M212</f>
        <v>10</v>
      </c>
      <c r="H5" s="136">
        <f>'Result Sheet'!O212</f>
        <v>2</v>
      </c>
      <c r="I5" s="136">
        <f>'Result Sheet'!Q212</f>
        <v>0</v>
      </c>
      <c r="J5" s="134">
        <f>'Result Sheet'!S212</f>
        <v>0</v>
      </c>
      <c r="K5" s="136">
        <f>'Result Sheet'!K214</f>
        <v>0</v>
      </c>
      <c r="L5" s="136">
        <f>'Result Sheet'!K217</f>
        <v>0</v>
      </c>
      <c r="M5" s="136">
        <f>'Result Sheet'!K218</f>
        <v>0</v>
      </c>
      <c r="N5" s="137">
        <f>IF(D5="","",'Result Sheet'!$FK$217)</f>
        <v>0</v>
      </c>
      <c r="O5" s="138">
        <f>IF(D5="","",SUM(F5,G5,H5,I5,J5,K5,M5,N5,L5))</f>
        <v>12</v>
      </c>
      <c r="P5" s="139"/>
    </row>
    <row r="6" spans="1:16" ht="24" customHeight="1">
      <c r="A6" s="140" t="str">
        <f>'Result Sheet'!AJ4</f>
        <v>MAMTA LAWANIYA</v>
      </c>
      <c r="B6" s="141" t="str">
        <f>IF('Master sheet'!$D$11="Hindi","अंग्रेजी","English")</f>
        <v>अंग्रेजी</v>
      </c>
      <c r="C6" s="142">
        <f>'Result Sheet'!AE210</f>
        <v>12</v>
      </c>
      <c r="D6" s="142">
        <f>'Result Sheet'!AO212</f>
        <v>12</v>
      </c>
      <c r="E6" s="143">
        <f>'Result Sheet'!AE213</f>
        <v>100</v>
      </c>
      <c r="F6" s="144">
        <f>'Result Sheet'!AE212</f>
        <v>4</v>
      </c>
      <c r="G6" s="144">
        <f>'Result Sheet'!AG212</f>
        <v>7</v>
      </c>
      <c r="H6" s="144">
        <f>'Result Sheet'!AI212</f>
        <v>1</v>
      </c>
      <c r="I6" s="144">
        <f>'Result Sheet'!AK212</f>
        <v>0</v>
      </c>
      <c r="J6" s="142">
        <f>'Result Sheet'!AM212</f>
        <v>0</v>
      </c>
      <c r="K6" s="144">
        <f>'Result Sheet'!AE214</f>
        <v>0</v>
      </c>
      <c r="L6" s="144">
        <f>'Result Sheet'!AE217</f>
        <v>0</v>
      </c>
      <c r="M6" s="144">
        <f>'Result Sheet'!AE218</f>
        <v>0</v>
      </c>
      <c r="N6" s="144">
        <f>IF(D6="","",'Result Sheet'!$FK$217)</f>
        <v>0</v>
      </c>
      <c r="O6" s="138">
        <f t="shared" ref="O6:O16" si="0">IF(D6="","",SUM(F6,G6,H6,I6,J6,K6,M6,N6,L6))</f>
        <v>12</v>
      </c>
      <c r="P6" s="139"/>
    </row>
    <row r="7" spans="1:16" ht="24" customHeight="1">
      <c r="A7" s="145" t="str">
        <f>'Result Sheet'!AY209</f>
        <v>SURESH KUMAR</v>
      </c>
      <c r="B7" s="146" t="str">
        <f>IF('Master sheet'!$D$11="Hindi","तृतीय भाषा","Third Language")</f>
        <v>तृतीय भाषा</v>
      </c>
      <c r="C7" s="142">
        <f>'Result Sheet'!AY210</f>
        <v>12</v>
      </c>
      <c r="D7" s="142">
        <f>'Result Sheet'!BI212</f>
        <v>12</v>
      </c>
      <c r="E7" s="143">
        <f>'Result Sheet'!AY213</f>
        <v>100</v>
      </c>
      <c r="F7" s="144">
        <f>'Result Sheet'!AY212</f>
        <v>3</v>
      </c>
      <c r="G7" s="144">
        <f>'Result Sheet'!BA212</f>
        <v>9</v>
      </c>
      <c r="H7" s="144">
        <f>'Result Sheet'!BC212</f>
        <v>0</v>
      </c>
      <c r="I7" s="144">
        <f>'Result Sheet'!BE212</f>
        <v>0</v>
      </c>
      <c r="J7" s="147">
        <f>'Result Sheet'!BG212</f>
        <v>0</v>
      </c>
      <c r="K7" s="144">
        <f>'Result Sheet'!AY214</f>
        <v>0</v>
      </c>
      <c r="L7" s="144">
        <f>'Result Sheet'!AY217</f>
        <v>0</v>
      </c>
      <c r="M7" s="144">
        <f>'Result Sheet'!AY218</f>
        <v>0</v>
      </c>
      <c r="N7" s="144">
        <f>IF(D7="","",'Result Sheet'!$FK$217)</f>
        <v>0</v>
      </c>
      <c r="O7" s="138">
        <f t="shared" si="0"/>
        <v>12</v>
      </c>
      <c r="P7" s="139"/>
    </row>
    <row r="8" spans="1:16" ht="24" customHeight="1">
      <c r="A8" s="145" t="str">
        <f>'Result Sheet'!BR209</f>
        <v>YOGENDRA</v>
      </c>
      <c r="B8" s="146" t="str">
        <f>IF('Master sheet'!$D$11="Hindi","गणित","Maths")</f>
        <v>गणित</v>
      </c>
      <c r="C8" s="142">
        <f>'Result Sheet'!BR210</f>
        <v>12</v>
      </c>
      <c r="D8" s="148">
        <f>'Result Sheet'!CB212</f>
        <v>12</v>
      </c>
      <c r="E8" s="143">
        <f>'Result Sheet'!BR213</f>
        <v>100</v>
      </c>
      <c r="F8" s="144">
        <f>'Result Sheet'!BR212</f>
        <v>0</v>
      </c>
      <c r="G8" s="144">
        <f>'Result Sheet'!BT212</f>
        <v>9</v>
      </c>
      <c r="H8" s="144">
        <f>'Result Sheet'!BV212</f>
        <v>3</v>
      </c>
      <c r="I8" s="144">
        <f>'Result Sheet'!BX212</f>
        <v>0</v>
      </c>
      <c r="J8" s="147">
        <f>'Result Sheet'!BZ212</f>
        <v>0</v>
      </c>
      <c r="K8" s="147">
        <f>'Result Sheet'!BR214</f>
        <v>0</v>
      </c>
      <c r="L8" s="147">
        <f>'Result Sheet'!BR217</f>
        <v>0</v>
      </c>
      <c r="M8" s="147">
        <f>'Result Sheet'!BR218</f>
        <v>0</v>
      </c>
      <c r="N8" s="144">
        <f>IF(D8="","",'Result Sheet'!$FK$217)</f>
        <v>0</v>
      </c>
      <c r="O8" s="138">
        <f t="shared" si="0"/>
        <v>12</v>
      </c>
      <c r="P8" s="139"/>
    </row>
    <row r="9" spans="1:16" ht="24" customHeight="1">
      <c r="A9" s="145" t="str">
        <f>'Result Sheet'!CK209</f>
        <v>RAKESH KUMAR</v>
      </c>
      <c r="B9" s="146" t="str">
        <f>IF('Master sheet'!$D$11="Hindi","विज्ञान","Science")</f>
        <v>विज्ञान</v>
      </c>
      <c r="C9" s="142">
        <f>'Result Sheet'!CK210</f>
        <v>12</v>
      </c>
      <c r="D9" s="142">
        <f>'Result Sheet'!CU212</f>
        <v>12</v>
      </c>
      <c r="E9" s="143">
        <f>'Result Sheet'!CK213</f>
        <v>100</v>
      </c>
      <c r="F9" s="144">
        <f>'Result Sheet'!CK212</f>
        <v>0</v>
      </c>
      <c r="G9" s="144">
        <f>'Result Sheet'!CM212</f>
        <v>10</v>
      </c>
      <c r="H9" s="144">
        <f>'Result Sheet'!CO212</f>
        <v>2</v>
      </c>
      <c r="I9" s="144">
        <f>'Result Sheet'!CQ212</f>
        <v>0</v>
      </c>
      <c r="J9" s="147">
        <f>'Result Sheet'!CS212</f>
        <v>0</v>
      </c>
      <c r="K9" s="147">
        <f>'Result Sheet'!CK214</f>
        <v>0</v>
      </c>
      <c r="L9" s="147">
        <f>'Result Sheet'!CK217</f>
        <v>0</v>
      </c>
      <c r="M9" s="147">
        <f>'Result Sheet'!CK218</f>
        <v>0</v>
      </c>
      <c r="N9" s="144">
        <f>IF(D9="","",'Result Sheet'!$FK$217)</f>
        <v>0</v>
      </c>
      <c r="O9" s="138">
        <f t="shared" si="0"/>
        <v>12</v>
      </c>
      <c r="P9" s="139"/>
    </row>
    <row r="10" spans="1:16" ht="24" customHeight="1">
      <c r="A10" s="145" t="str">
        <f>'Result Sheet'!DD209</f>
        <v>SHARAD SHARMA</v>
      </c>
      <c r="B10" s="146" t="str">
        <f>IF('Master sheet'!$D$11="Hindi","सामाजिक विज्ञान","Social Science")</f>
        <v>सामाजिक विज्ञान</v>
      </c>
      <c r="C10" s="142">
        <f>'Result Sheet'!DD210</f>
        <v>12</v>
      </c>
      <c r="D10" s="142">
        <f>'Result Sheet'!DN212</f>
        <v>12</v>
      </c>
      <c r="E10" s="143">
        <f>'Result Sheet'!DD213</f>
        <v>100</v>
      </c>
      <c r="F10" s="144">
        <f>'Result Sheet'!DD212</f>
        <v>0</v>
      </c>
      <c r="G10" s="144">
        <f>'Result Sheet'!DF212</f>
        <v>12</v>
      </c>
      <c r="H10" s="144">
        <f>'Result Sheet'!DH212</f>
        <v>0</v>
      </c>
      <c r="I10" s="144">
        <f>'Result Sheet'!DJ212</f>
        <v>0</v>
      </c>
      <c r="J10" s="144">
        <f>'Result Sheet'!DL212</f>
        <v>0</v>
      </c>
      <c r="K10" s="144">
        <f>'Result Sheet'!DD214</f>
        <v>0</v>
      </c>
      <c r="L10" s="144">
        <f>'Result Sheet'!DD217</f>
        <v>0</v>
      </c>
      <c r="M10" s="144">
        <f>'Result Sheet'!DD218</f>
        <v>0</v>
      </c>
      <c r="N10" s="144">
        <f>IF(D10="","",'Result Sheet'!$FK$217)</f>
        <v>0</v>
      </c>
      <c r="O10" s="138">
        <f t="shared" si="0"/>
        <v>12</v>
      </c>
      <c r="P10" s="139"/>
    </row>
    <row r="11" spans="1:16" ht="24" customHeight="1">
      <c r="A11" s="145"/>
      <c r="B11" s="146"/>
      <c r="C11" s="142"/>
      <c r="D11" s="142"/>
      <c r="E11" s="143"/>
      <c r="F11" s="144"/>
      <c r="G11" s="144"/>
      <c r="H11" s="144"/>
      <c r="I11" s="144"/>
      <c r="J11" s="147"/>
      <c r="K11" s="147"/>
      <c r="L11" s="147"/>
      <c r="M11" s="147"/>
      <c r="N11" s="144" t="str">
        <f>IF(D11="","",'Result Sheet'!$FK$217)</f>
        <v/>
      </c>
      <c r="O11" s="138" t="str">
        <f t="shared" si="0"/>
        <v/>
      </c>
      <c r="P11" s="139"/>
    </row>
    <row r="12" spans="1:16" ht="24" customHeight="1">
      <c r="A12" s="145" t="str">
        <f>'Result Sheet'!DW209</f>
        <v>Yogendra</v>
      </c>
      <c r="B12" s="146" t="str">
        <f>IF('Master sheet'!$D$11="Hindi","कार्यानुभव","WORK EXP.")</f>
        <v>कार्यानुभव</v>
      </c>
      <c r="C12" s="142">
        <f>'Result Sheet'!DW210</f>
        <v>12</v>
      </c>
      <c r="D12" s="142">
        <f>'Result Sheet'!EB212</f>
        <v>12</v>
      </c>
      <c r="E12" s="143">
        <f>'Result Sheet'!DW213</f>
        <v>100</v>
      </c>
      <c r="F12" s="144">
        <f>'Result Sheet'!DW212</f>
        <v>0</v>
      </c>
      <c r="G12" s="144">
        <f>'Result Sheet'!DX212</f>
        <v>12</v>
      </c>
      <c r="H12" s="144">
        <f>'Result Sheet'!DY212</f>
        <v>0</v>
      </c>
      <c r="I12" s="144">
        <f>'Result Sheet'!DZ212</f>
        <v>0</v>
      </c>
      <c r="J12" s="147">
        <f>'Result Sheet'!EA212</f>
        <v>0</v>
      </c>
      <c r="K12" s="147">
        <f>'Result Sheet'!DW214</f>
        <v>0</v>
      </c>
      <c r="L12" s="147">
        <f>'Result Sheet'!DW217</f>
        <v>0</v>
      </c>
      <c r="M12" s="147">
        <f>'Result Sheet'!DW218</f>
        <v>0</v>
      </c>
      <c r="N12" s="144">
        <f>IF(D12="","",'Result Sheet'!$FK$217)</f>
        <v>0</v>
      </c>
      <c r="O12" s="138">
        <f t="shared" si="0"/>
        <v>12</v>
      </c>
      <c r="P12" s="139"/>
    </row>
    <row r="13" spans="1:16" ht="24" customHeight="1">
      <c r="A13" s="145" t="str">
        <f>'Result Sheet'!EG209</f>
        <v>Prakash chand</v>
      </c>
      <c r="B13" s="146" t="str">
        <f>IF('Master sheet'!$D$11="Hindi","कला शिक्षा","ART EDU.")</f>
        <v>कला शिक्षा</v>
      </c>
      <c r="C13" s="142">
        <f>'Result Sheet'!EG210</f>
        <v>12</v>
      </c>
      <c r="D13" s="148">
        <f>'Result Sheet'!EL212</f>
        <v>12</v>
      </c>
      <c r="E13" s="143">
        <f>'Result Sheet'!EG213</f>
        <v>100</v>
      </c>
      <c r="F13" s="144">
        <f>'Result Sheet'!EG212</f>
        <v>2</v>
      </c>
      <c r="G13" s="144">
        <f>'Result Sheet'!EH212</f>
        <v>10</v>
      </c>
      <c r="H13" s="144">
        <f>'Result Sheet'!EI212</f>
        <v>0</v>
      </c>
      <c r="I13" s="144">
        <f>'Result Sheet'!EJ212</f>
        <v>0</v>
      </c>
      <c r="J13" s="144">
        <f>'Result Sheet'!EK212</f>
        <v>0</v>
      </c>
      <c r="K13" s="144">
        <f>'Result Sheet'!EG214</f>
        <v>0</v>
      </c>
      <c r="L13" s="144">
        <f>'Result Sheet'!EG217</f>
        <v>0</v>
      </c>
      <c r="M13" s="144">
        <f>'Result Sheet'!EG218</f>
        <v>0</v>
      </c>
      <c r="N13" s="144">
        <f>IF(D13="","",'Result Sheet'!$FK$217)</f>
        <v>0</v>
      </c>
      <c r="O13" s="138">
        <f t="shared" si="0"/>
        <v>12</v>
      </c>
      <c r="P13" s="139"/>
    </row>
    <row r="14" spans="1:16" ht="24" customHeight="1">
      <c r="A14" s="145" t="str">
        <f>'Result Sheet'!EQ209</f>
        <v>Lalit Kumar</v>
      </c>
      <c r="B14" s="146" t="str">
        <f>IF('Master sheet'!$D$11="Hindi","स्वा. एवं शा. शिक्षा","HE.&amp;PH. EDU.")</f>
        <v>स्वा. एवं शा. शिक्षा</v>
      </c>
      <c r="C14" s="142">
        <f>'Result Sheet'!EQ210</f>
        <v>12</v>
      </c>
      <c r="D14" s="142">
        <f>'Result Sheet'!EV212</f>
        <v>12</v>
      </c>
      <c r="E14" s="143">
        <f>'Result Sheet'!EQ213</f>
        <v>100</v>
      </c>
      <c r="F14" s="144">
        <f>'Result Sheet'!EQ212</f>
        <v>6</v>
      </c>
      <c r="G14" s="144">
        <f>'Result Sheet'!ER212</f>
        <v>6</v>
      </c>
      <c r="H14" s="144">
        <f>'Result Sheet'!ES212</f>
        <v>0</v>
      </c>
      <c r="I14" s="144">
        <f>'Result Sheet'!ET212</f>
        <v>0</v>
      </c>
      <c r="J14" s="144">
        <f>'Result Sheet'!EU212</f>
        <v>0</v>
      </c>
      <c r="K14" s="147">
        <f>'Result Sheet'!EQ215</f>
        <v>0</v>
      </c>
      <c r="L14" s="147">
        <f>'Result Sheet'!EQ217</f>
        <v>0</v>
      </c>
      <c r="M14" s="147">
        <f>'Result Sheet'!EQ218</f>
        <v>0</v>
      </c>
      <c r="N14" s="144">
        <f>IF(D14="","",'Result Sheet'!$FK$217)</f>
        <v>0</v>
      </c>
      <c r="O14" s="138">
        <f t="shared" si="0"/>
        <v>12</v>
      </c>
      <c r="P14" s="139"/>
    </row>
    <row r="15" spans="1:16" ht="24" customHeight="1">
      <c r="A15" s="145"/>
      <c r="B15" s="146"/>
      <c r="C15" s="142"/>
      <c r="D15" s="142"/>
      <c r="E15" s="143"/>
      <c r="F15" s="144"/>
      <c r="G15" s="144"/>
      <c r="H15" s="144"/>
      <c r="I15" s="144"/>
      <c r="J15" s="147"/>
      <c r="K15" s="147"/>
      <c r="L15" s="147"/>
      <c r="M15" s="147"/>
      <c r="N15" s="149"/>
      <c r="O15" s="138" t="str">
        <f t="shared" si="0"/>
        <v/>
      </c>
      <c r="P15" s="139"/>
    </row>
    <row r="16" spans="1:16" ht="24" customHeight="1" thickBot="1">
      <c r="A16" s="150"/>
      <c r="B16" s="151"/>
      <c r="C16" s="152"/>
      <c r="D16" s="153"/>
      <c r="E16" s="154"/>
      <c r="F16" s="155"/>
      <c r="G16" s="155"/>
      <c r="H16" s="155"/>
      <c r="I16" s="155"/>
      <c r="J16" s="155"/>
      <c r="K16" s="155"/>
      <c r="L16" s="155"/>
      <c r="M16" s="155"/>
      <c r="N16" s="155"/>
      <c r="O16" s="156" t="str">
        <f t="shared" si="0"/>
        <v/>
      </c>
      <c r="P16" s="139"/>
    </row>
    <row r="17" spans="1:16" ht="21" customHeight="1" thickTop="1">
      <c r="A17" s="157"/>
      <c r="B17" s="158"/>
      <c r="C17" s="159"/>
      <c r="D17" s="160"/>
      <c r="E17" s="161"/>
      <c r="F17" s="162"/>
      <c r="G17" s="159"/>
      <c r="H17" s="162"/>
      <c r="I17" s="159"/>
      <c r="J17" s="162"/>
      <c r="K17" s="162"/>
      <c r="L17" s="162"/>
      <c r="M17" s="162"/>
      <c r="N17" s="162"/>
      <c r="O17" s="162"/>
      <c r="P17" s="139"/>
    </row>
    <row r="18" spans="1:16" ht="39" customHeight="1">
      <c r="A18" s="774" t="str">
        <f>CONCATENATE("( ",UPPER('Master sheet'!D14)," )")</f>
        <v>( SURESH KUMAR )</v>
      </c>
      <c r="B18" s="774"/>
      <c r="C18" s="774"/>
      <c r="D18" s="160"/>
      <c r="E18" s="161"/>
      <c r="F18" s="162"/>
      <c r="G18" s="159"/>
      <c r="H18" s="162"/>
      <c r="I18" s="159"/>
      <c r="J18" s="775" t="str">
        <f>CONCATENATE("( ",UPPER('Master sheet'!D12)," )")</f>
        <v>( USHA PALIYA )</v>
      </c>
      <c r="K18" s="775"/>
      <c r="L18" s="775"/>
      <c r="M18" s="775"/>
      <c r="N18" s="775"/>
      <c r="O18" s="775"/>
      <c r="P18" s="139"/>
    </row>
    <row r="19" spans="1:16" ht="30" customHeight="1">
      <c r="A19" s="776" t="str">
        <f>IF('Master sheet'!$D$11="Hindi","हस्ताक्षर परीक्षा प्रभारी","Signature of the exam. Incharge")</f>
        <v>हस्ताक्षर परीक्षा प्रभारी</v>
      </c>
      <c r="B19" s="776"/>
      <c r="C19" s="776"/>
      <c r="D19" s="163"/>
      <c r="E19" s="164"/>
      <c r="F19" s="165"/>
      <c r="G19" s="166"/>
      <c r="H19" s="165"/>
      <c r="I19" s="166"/>
      <c r="J19" s="777" t="str">
        <f>IF('Master sheet'!$D$11="Hindi","हस्ताक्षर मय सील मोहर संस्था प्रधान","Signature &amp; Seal of the Head of the Institution")</f>
        <v>हस्ताक्षर मय सील मोहर संस्था प्रधान</v>
      </c>
      <c r="K19" s="777"/>
      <c r="L19" s="777"/>
      <c r="M19" s="777"/>
      <c r="N19" s="777"/>
      <c r="O19" s="777"/>
      <c r="P19" s="139"/>
    </row>
    <row r="20" spans="1:16" ht="15.75">
      <c r="A20" s="139"/>
      <c r="B20" s="167"/>
      <c r="C20" s="166"/>
      <c r="D20" s="163"/>
      <c r="E20" s="164"/>
      <c r="F20" s="165"/>
      <c r="G20" s="166"/>
      <c r="H20" s="165"/>
      <c r="I20" s="166"/>
      <c r="J20" s="168"/>
      <c r="K20" s="168"/>
      <c r="L20" s="168"/>
      <c r="M20" s="168"/>
      <c r="N20" s="168"/>
      <c r="O20" s="168"/>
      <c r="P20" s="139"/>
    </row>
    <row r="21" spans="1:16">
      <c r="A21" s="778" t="s">
        <v>106</v>
      </c>
      <c r="B21" s="778"/>
      <c r="C21" s="778"/>
      <c r="D21" s="778"/>
      <c r="E21" s="778"/>
      <c r="F21" s="778"/>
      <c r="G21" s="778"/>
      <c r="H21" s="778"/>
      <c r="I21" s="778"/>
      <c r="J21" s="778"/>
      <c r="K21" s="778"/>
      <c r="L21" s="778"/>
      <c r="M21" s="778"/>
      <c r="N21" s="778"/>
      <c r="O21" s="778"/>
      <c r="P21" s="169"/>
    </row>
    <row r="22" spans="1:16" ht="15.75" customHeight="1">
      <c r="A22" s="778"/>
      <c r="B22" s="778"/>
      <c r="C22" s="778"/>
      <c r="D22" s="778"/>
      <c r="E22" s="778"/>
      <c r="F22" s="778"/>
      <c r="G22" s="778"/>
      <c r="H22" s="778"/>
      <c r="I22" s="778"/>
      <c r="J22" s="778"/>
      <c r="K22" s="778"/>
      <c r="L22" s="778"/>
      <c r="M22" s="778"/>
      <c r="N22" s="778"/>
      <c r="O22" s="778"/>
      <c r="P22" s="170"/>
    </row>
    <row r="23" spans="1:16" ht="15.75">
      <c r="A23" s="139"/>
      <c r="B23" s="139"/>
      <c r="C23" s="139"/>
      <c r="D23" s="139"/>
      <c r="E23" s="139"/>
      <c r="F23" s="139"/>
      <c r="G23" s="139"/>
      <c r="H23" s="139"/>
      <c r="I23" s="139"/>
      <c r="J23" s="139"/>
      <c r="K23" s="139"/>
      <c r="L23" s="139"/>
      <c r="M23" s="139"/>
      <c r="N23" s="139"/>
      <c r="O23" s="139"/>
      <c r="P23" s="139"/>
    </row>
    <row r="24" spans="1:16" ht="16.5" customHeight="1">
      <c r="A24" s="779" t="str">
        <f>IF('Master sheet'!D11="Hindi",CONCATENATE("विद्यालय का नाम :-","  ",'Master sheet'!D8),CONCATENATE("School Name :-","  ",'Master sheet'!D7))</f>
        <v xml:space="preserve">विद्यालय का नाम :-  महात्मा गाँधी राजकीय विद्यालय (अंग्रेजी माध्यम) बर, पाली </v>
      </c>
      <c r="B24" s="779"/>
      <c r="C24" s="779"/>
      <c r="D24" s="779"/>
      <c r="E24" s="779"/>
      <c r="F24" s="779"/>
      <c r="G24" s="779"/>
      <c r="H24" s="779"/>
      <c r="I24" s="779"/>
      <c r="J24" s="779"/>
      <c r="K24" s="779"/>
      <c r="L24" s="779"/>
      <c r="M24" s="779"/>
      <c r="N24" s="779"/>
      <c r="O24" s="779"/>
      <c r="P24" s="139"/>
    </row>
    <row r="25" spans="1:16" ht="16.5" thickBot="1">
      <c r="A25" s="779"/>
      <c r="B25" s="779"/>
      <c r="C25" s="779"/>
      <c r="D25" s="779"/>
      <c r="E25" s="779"/>
      <c r="F25" s="779"/>
      <c r="G25" s="779"/>
      <c r="H25" s="779"/>
      <c r="I25" s="779"/>
      <c r="J25" s="779"/>
      <c r="K25" s="779"/>
      <c r="L25" s="779"/>
      <c r="M25" s="779"/>
      <c r="N25" s="779"/>
      <c r="O25" s="779"/>
      <c r="P25" s="139"/>
    </row>
    <row r="26" spans="1:16" ht="35.25" customHeight="1" thickTop="1" thickBot="1">
      <c r="A26" s="782" t="str">
        <f>IF('Master sheet'!D11="Hindi","वर्गवार परीक्षा परिणाम","CATEGORY-WISE RESULT")</f>
        <v>वर्गवार परीक्षा परिणाम</v>
      </c>
      <c r="B26" s="783"/>
      <c r="C26" s="783"/>
      <c r="D26" s="783"/>
      <c r="E26" s="783"/>
      <c r="F26" s="783"/>
      <c r="G26" s="784" t="str">
        <f>IF('Master sheet'!D11="Hindi","कक्षा  :-","CLASS :- ")</f>
        <v>कक्षा  :-</v>
      </c>
      <c r="H26" s="784"/>
      <c r="I26" s="771">
        <f>IF('Result Sheet'!E3="","",'Result Sheet'!E3)</f>
        <v>7</v>
      </c>
      <c r="J26" s="771"/>
      <c r="K26" s="771"/>
      <c r="L26" s="784" t="str">
        <f>IF('Master sheet'!D11="Hindi","सत्र :- ","Session :- ")</f>
        <v xml:space="preserve">सत्र :- </v>
      </c>
      <c r="M26" s="784"/>
      <c r="N26" s="771" t="str">
        <f>IF('Result Sheet'!J3="","",'Result Sheet'!J3)</f>
        <v xml:space="preserve"> 2022-2023</v>
      </c>
      <c r="O26" s="772"/>
      <c r="P26" s="139"/>
    </row>
    <row r="27" spans="1:16" ht="33.75" customHeight="1" thickTop="1" thickBot="1">
      <c r="A27" s="773" t="str">
        <f>IF('Master sheet'!D11="Hindi","विवरण","Details")</f>
        <v>विवरण</v>
      </c>
      <c r="B27" s="773"/>
      <c r="C27" s="171" t="s">
        <v>91</v>
      </c>
      <c r="D27" s="171" t="s">
        <v>92</v>
      </c>
      <c r="E27" s="171" t="s">
        <v>93</v>
      </c>
      <c r="F27" s="171" t="s">
        <v>94</v>
      </c>
      <c r="G27" s="171" t="s">
        <v>95</v>
      </c>
      <c r="H27" s="171" t="s">
        <v>96</v>
      </c>
      <c r="I27" s="171" t="s">
        <v>97</v>
      </c>
      <c r="J27" s="171" t="s">
        <v>98</v>
      </c>
      <c r="K27" s="171" t="s">
        <v>99</v>
      </c>
      <c r="L27" s="171" t="s">
        <v>100</v>
      </c>
      <c r="M27" s="171" t="s">
        <v>101</v>
      </c>
      <c r="N27" s="171" t="s">
        <v>102</v>
      </c>
      <c r="O27" s="327" t="s">
        <v>90</v>
      </c>
      <c r="P27" s="139"/>
    </row>
    <row r="28" spans="1:16" ht="23.1" customHeight="1" thickTop="1">
      <c r="A28" s="785" t="str">
        <f>IF('Master sheet'!$D$11="Hindi","ग्रेड 'ए'","Grade 'A'")</f>
        <v>ग्रेड 'ए'</v>
      </c>
      <c r="B28" s="786"/>
      <c r="C28" s="329" t="str">
        <f>IF('Result Aggregate'!BV208=0,"",IF('Result Aggregate'!BV208="","",'Result Aggregate'!BV208))</f>
        <v/>
      </c>
      <c r="D28" s="329" t="str">
        <f>IF('Result Aggregate'!BW208=0,"",IF('Result Aggregate'!BW208="","",'Result Aggregate'!BW208))</f>
        <v/>
      </c>
      <c r="E28" s="329" t="str">
        <f>IF('Result Aggregate'!BX208=0,"",IF('Result Aggregate'!BX208="","",'Result Aggregate'!BX208))</f>
        <v/>
      </c>
      <c r="F28" s="329" t="str">
        <f>IF('Result Aggregate'!BY208=0,"",IF('Result Aggregate'!BY208="","",'Result Aggregate'!BY208))</f>
        <v/>
      </c>
      <c r="G28" s="329" t="str">
        <f>IF('Result Aggregate'!BZ208=0,"",IF('Result Aggregate'!BZ208="","",'Result Aggregate'!BZ208))</f>
        <v/>
      </c>
      <c r="H28" s="329" t="str">
        <f>IF('Result Aggregate'!CA208=0,"",IF('Result Aggregate'!CA208="","",'Result Aggregate'!CA208))</f>
        <v/>
      </c>
      <c r="I28" s="329" t="str">
        <f>IF('Result Aggregate'!CB208=0,"",IF('Result Aggregate'!CB208="","",'Result Aggregate'!CB208))</f>
        <v/>
      </c>
      <c r="J28" s="329" t="str">
        <f>IF('Result Aggregate'!CC208=0,"",IF('Result Aggregate'!CC208="","",'Result Aggregate'!CC208))</f>
        <v/>
      </c>
      <c r="K28" s="329" t="str">
        <f>IF('Result Aggregate'!CD208=0,"",IF('Result Aggregate'!CD208="","",'Result Aggregate'!CD208))</f>
        <v/>
      </c>
      <c r="L28" s="329" t="str">
        <f>IF('Result Aggregate'!CE208=0,"",IF('Result Aggregate'!CE208="","",'Result Aggregate'!CE208))</f>
        <v/>
      </c>
      <c r="M28" s="329" t="str">
        <f>IF('Result Aggregate'!CF208=0,"",IF('Result Aggregate'!CF208="","",'Result Aggregate'!CF208))</f>
        <v/>
      </c>
      <c r="N28" s="329" t="str">
        <f>IF('Result Aggregate'!CG208=0,"",IF('Result Aggregate'!CG208="","",'Result Aggregate'!CG208))</f>
        <v/>
      </c>
      <c r="O28" s="325" t="str">
        <f>IF('Result Aggregate'!CH208=0,"",IF('Result Aggregate'!CH208="","",'Result Aggregate'!CH208))</f>
        <v/>
      </c>
      <c r="P28" s="139"/>
    </row>
    <row r="29" spans="1:16" ht="23.1" customHeight="1">
      <c r="A29" s="785" t="str">
        <f>IF('Master sheet'!$D$11="Hindi","ग्रेड 'बी'","Grade 'B'")</f>
        <v>ग्रेड 'बी'</v>
      </c>
      <c r="B29" s="786"/>
      <c r="C29" s="329">
        <f>IF('Result Aggregate'!BV209=0,"",IF('Result Aggregate'!BV209="","",'Result Aggregate'!BV209))</f>
        <v>1</v>
      </c>
      <c r="D29" s="329" t="str">
        <f>IF('Result Aggregate'!BW209=0,"",IF('Result Aggregate'!BW209="","",'Result Aggregate'!BW209))</f>
        <v/>
      </c>
      <c r="E29" s="329" t="str">
        <f>IF('Result Aggregate'!BX209=0,"",IF('Result Aggregate'!BX209="","",'Result Aggregate'!BX209))</f>
        <v/>
      </c>
      <c r="F29" s="329" t="str">
        <f>IF('Result Aggregate'!BY209=0,"",IF('Result Aggregate'!BY209="","",'Result Aggregate'!BY209))</f>
        <v/>
      </c>
      <c r="G29" s="329">
        <f>IF('Result Aggregate'!BZ209=0,"",IF('Result Aggregate'!BZ209="","",'Result Aggregate'!BZ209))</f>
        <v>6</v>
      </c>
      <c r="H29" s="329">
        <f>IF('Result Aggregate'!CA209=0,"",IF('Result Aggregate'!CA209="","",'Result Aggregate'!CA209))</f>
        <v>3</v>
      </c>
      <c r="I29" s="329">
        <f>IF('Result Aggregate'!CB209=0,"",IF('Result Aggregate'!CB209="","",'Result Aggregate'!CB209))</f>
        <v>2</v>
      </c>
      <c r="J29" s="329" t="str">
        <f>IF('Result Aggregate'!CC209=0,"",IF('Result Aggregate'!CC209="","",'Result Aggregate'!CC209))</f>
        <v/>
      </c>
      <c r="K29" s="329" t="str">
        <f>IF('Result Aggregate'!CD209=0,"",IF('Result Aggregate'!CD209="","",'Result Aggregate'!CD209))</f>
        <v/>
      </c>
      <c r="L29" s="329" t="str">
        <f>IF('Result Aggregate'!CE209=0,"",IF('Result Aggregate'!CE209="","",'Result Aggregate'!CE209))</f>
        <v/>
      </c>
      <c r="M29" s="329" t="str">
        <f>IF('Result Aggregate'!CF209=0,"",IF('Result Aggregate'!CF209="","",'Result Aggregate'!CF209))</f>
        <v/>
      </c>
      <c r="N29" s="329" t="str">
        <f>IF('Result Aggregate'!CG209=0,"",IF('Result Aggregate'!CG209="","",'Result Aggregate'!CG209))</f>
        <v/>
      </c>
      <c r="O29" s="325">
        <f>IF('Result Aggregate'!CH209=0,"",IF('Result Aggregate'!CH209="","",'Result Aggregate'!CH209))</f>
        <v>12</v>
      </c>
      <c r="P29" s="139"/>
    </row>
    <row r="30" spans="1:16" ht="23.1" customHeight="1">
      <c r="A30" s="785" t="str">
        <f>IF('Master sheet'!$D$11="Hindi","ग्रेड 'सी'","Grade 'C'")</f>
        <v>ग्रेड 'सी'</v>
      </c>
      <c r="B30" s="786"/>
      <c r="C30" s="329" t="str">
        <f>IF('Result Aggregate'!BV210=0,"",IF('Result Aggregate'!BV210="","",'Result Aggregate'!BV210))</f>
        <v/>
      </c>
      <c r="D30" s="329" t="str">
        <f>IF('Result Aggregate'!BW210=0,"",IF('Result Aggregate'!BW210="","",'Result Aggregate'!BW210))</f>
        <v/>
      </c>
      <c r="E30" s="329" t="str">
        <f>IF('Result Aggregate'!BX210=0,"",IF('Result Aggregate'!BX210="","",'Result Aggregate'!BX210))</f>
        <v/>
      </c>
      <c r="F30" s="329" t="str">
        <f>IF('Result Aggregate'!BY210=0,"",IF('Result Aggregate'!BY210="","",'Result Aggregate'!BY210))</f>
        <v/>
      </c>
      <c r="G30" s="329" t="str">
        <f>IF('Result Aggregate'!BZ210=0,"",IF('Result Aggregate'!BZ210="","",'Result Aggregate'!BZ210))</f>
        <v/>
      </c>
      <c r="H30" s="329" t="str">
        <f>IF('Result Aggregate'!CA210=0,"",IF('Result Aggregate'!CA210="","",'Result Aggregate'!CA210))</f>
        <v/>
      </c>
      <c r="I30" s="329" t="str">
        <f>IF('Result Aggregate'!CB210=0,"",IF('Result Aggregate'!CB210="","",'Result Aggregate'!CB210))</f>
        <v/>
      </c>
      <c r="J30" s="329" t="str">
        <f>IF('Result Aggregate'!CC210=0,"",IF('Result Aggregate'!CC210="","",'Result Aggregate'!CC210))</f>
        <v/>
      </c>
      <c r="K30" s="329" t="str">
        <f>IF('Result Aggregate'!CD210=0,"",IF('Result Aggregate'!CD210="","",'Result Aggregate'!CD210))</f>
        <v/>
      </c>
      <c r="L30" s="329" t="str">
        <f>IF('Result Aggregate'!CE210=0,"",IF('Result Aggregate'!CE210="","",'Result Aggregate'!CE210))</f>
        <v/>
      </c>
      <c r="M30" s="329" t="str">
        <f>IF('Result Aggregate'!CF210=0,"",IF('Result Aggregate'!CF210="","",'Result Aggregate'!CF210))</f>
        <v/>
      </c>
      <c r="N30" s="329" t="str">
        <f>IF('Result Aggregate'!CG210=0,"",IF('Result Aggregate'!CG210="","",'Result Aggregate'!CG210))</f>
        <v/>
      </c>
      <c r="O30" s="325" t="str">
        <f>IF('Result Aggregate'!CH210=0,"",IF('Result Aggregate'!CH210="","",'Result Aggregate'!CH210))</f>
        <v/>
      </c>
      <c r="P30" s="139"/>
    </row>
    <row r="31" spans="1:16" ht="23.1" customHeight="1">
      <c r="A31" s="785" t="str">
        <f>IF('Master sheet'!$D$11="Hindi","ग्रेड 'डी'","Grade 'D'")</f>
        <v>ग्रेड 'डी'</v>
      </c>
      <c r="B31" s="786"/>
      <c r="C31" s="329" t="str">
        <f>IF('Result Aggregate'!BV211=0,"",IF('Result Aggregate'!BV211="","",'Result Aggregate'!BV211))</f>
        <v/>
      </c>
      <c r="D31" s="329" t="str">
        <f>IF('Result Aggregate'!BW211=0,"",IF('Result Aggregate'!BW211="","",'Result Aggregate'!BW211))</f>
        <v/>
      </c>
      <c r="E31" s="329" t="str">
        <f>IF('Result Aggregate'!BX211=0,"",IF('Result Aggregate'!BX211="","",'Result Aggregate'!BX211))</f>
        <v/>
      </c>
      <c r="F31" s="329" t="str">
        <f>IF('Result Aggregate'!BY211=0,"",IF('Result Aggregate'!BY211="","",'Result Aggregate'!BY211))</f>
        <v/>
      </c>
      <c r="G31" s="329" t="str">
        <f>IF('Result Aggregate'!BZ211=0,"",IF('Result Aggregate'!BZ211="","",'Result Aggregate'!BZ211))</f>
        <v/>
      </c>
      <c r="H31" s="329" t="str">
        <f>IF('Result Aggregate'!CA211=0,"",IF('Result Aggregate'!CA211="","",'Result Aggregate'!CA211))</f>
        <v/>
      </c>
      <c r="I31" s="329" t="str">
        <f>IF('Result Aggregate'!CB211=0,"",IF('Result Aggregate'!CB211="","",'Result Aggregate'!CB211))</f>
        <v/>
      </c>
      <c r="J31" s="329" t="str">
        <f>IF('Result Aggregate'!CC211=0,"",IF('Result Aggregate'!CC211="","",'Result Aggregate'!CC211))</f>
        <v/>
      </c>
      <c r="K31" s="329" t="str">
        <f>IF('Result Aggregate'!CD211=0,"",IF('Result Aggregate'!CD211="","",'Result Aggregate'!CD211))</f>
        <v/>
      </c>
      <c r="L31" s="329" t="str">
        <f>IF('Result Aggregate'!CE211=0,"",IF('Result Aggregate'!CE211="","",'Result Aggregate'!CE211))</f>
        <v/>
      </c>
      <c r="M31" s="329" t="str">
        <f>IF('Result Aggregate'!CF211=0,"",IF('Result Aggregate'!CF211="","",'Result Aggregate'!CF211))</f>
        <v/>
      </c>
      <c r="N31" s="329" t="str">
        <f>IF('Result Aggregate'!CG211=0,"",IF('Result Aggregate'!CG211="","",'Result Aggregate'!CG211))</f>
        <v/>
      </c>
      <c r="O31" s="325" t="str">
        <f>IF('Result Aggregate'!CH211=0,"",IF('Result Aggregate'!CH211="","",'Result Aggregate'!CH211))</f>
        <v/>
      </c>
      <c r="P31" s="139"/>
    </row>
    <row r="32" spans="1:16" ht="23.1" customHeight="1">
      <c r="A32" s="785" t="str">
        <f>IF('Master sheet'!$D$11="Hindi","कुल उत्तीर्ण","Total Pass")</f>
        <v>कुल उत्तीर्ण</v>
      </c>
      <c r="B32" s="786"/>
      <c r="C32" s="328">
        <f>IF('Result Aggregate'!BV212=0,"",IF('Result Aggregate'!BV212="","",'Result Aggregate'!BV212))</f>
        <v>1</v>
      </c>
      <c r="D32" s="328" t="str">
        <f>IF('Result Aggregate'!BW212=0,"",IF('Result Aggregate'!BW212="","",'Result Aggregate'!BW212))</f>
        <v/>
      </c>
      <c r="E32" s="328" t="str">
        <f>IF('Result Aggregate'!BX212=0,"",IF('Result Aggregate'!BX212="","",'Result Aggregate'!BX212))</f>
        <v/>
      </c>
      <c r="F32" s="328" t="str">
        <f>IF('Result Aggregate'!BY212=0,"",IF('Result Aggregate'!BY212="","",'Result Aggregate'!BY212))</f>
        <v/>
      </c>
      <c r="G32" s="328">
        <f>IF('Result Aggregate'!BZ212=0,"",IF('Result Aggregate'!BZ212="","",'Result Aggregate'!BZ212))</f>
        <v>6</v>
      </c>
      <c r="H32" s="328">
        <f>IF('Result Aggregate'!CA212=0,"",IF('Result Aggregate'!CA212="","",'Result Aggregate'!CA212))</f>
        <v>3</v>
      </c>
      <c r="I32" s="328">
        <f>IF('Result Aggregate'!CB212=0,"",IF('Result Aggregate'!CB212="","",'Result Aggregate'!CB212))</f>
        <v>2</v>
      </c>
      <c r="J32" s="328" t="str">
        <f>IF('Result Aggregate'!CC212=0,"",IF('Result Aggregate'!CC212="","",'Result Aggregate'!CC212))</f>
        <v/>
      </c>
      <c r="K32" s="328" t="str">
        <f>IF('Result Aggregate'!CD212=0,"",IF('Result Aggregate'!CD212="","",'Result Aggregate'!CD212))</f>
        <v/>
      </c>
      <c r="L32" s="328" t="str">
        <f>IF('Result Aggregate'!CE212=0,"",IF('Result Aggregate'!CE212="","",'Result Aggregate'!CE212))</f>
        <v/>
      </c>
      <c r="M32" s="328" t="str">
        <f>IF('Result Aggregate'!CF212=0,"",IF('Result Aggregate'!CF212="","",'Result Aggregate'!CF212))</f>
        <v/>
      </c>
      <c r="N32" s="328" t="str">
        <f>IF('Result Aggregate'!CG212=0,"",IF('Result Aggregate'!CG212="","",'Result Aggregate'!CG212))</f>
        <v/>
      </c>
      <c r="O32" s="325">
        <f>IF('Result Aggregate'!CH212=0,"",IF('Result Aggregate'!CH212="","",'Result Aggregate'!CH212))</f>
        <v>12</v>
      </c>
      <c r="P32" s="172"/>
    </row>
    <row r="33" spans="1:16" ht="23.1" customHeight="1">
      <c r="A33" s="780" t="str">
        <f>IF('Master sheet'!$D$11="Hindi","ग्रेड 'ई'","Grade 'E'")</f>
        <v>ग्रेड 'ई'</v>
      </c>
      <c r="B33" s="781"/>
      <c r="C33" s="329" t="str">
        <f>IF('Result Aggregate'!BV213=0,"",IF('Result Aggregate'!BV213="","",'Result Aggregate'!BV213))</f>
        <v/>
      </c>
      <c r="D33" s="329" t="str">
        <f>IF('Result Aggregate'!BW213=0,"",IF('Result Aggregate'!BW213="","",'Result Aggregate'!BW213))</f>
        <v/>
      </c>
      <c r="E33" s="329" t="str">
        <f>IF('Result Aggregate'!BX213=0,"",IF('Result Aggregate'!BX213="","",'Result Aggregate'!BX213))</f>
        <v/>
      </c>
      <c r="F33" s="329" t="str">
        <f>IF('Result Aggregate'!BY213=0,"",IF('Result Aggregate'!BY213="","",'Result Aggregate'!BY213))</f>
        <v/>
      </c>
      <c r="G33" s="329" t="str">
        <f>IF('Result Aggregate'!BZ213=0,"",IF('Result Aggregate'!BZ213="","",'Result Aggregate'!BZ213))</f>
        <v/>
      </c>
      <c r="H33" s="329" t="str">
        <f>IF('Result Aggregate'!CA213=0,"",IF('Result Aggregate'!CA213="","",'Result Aggregate'!CA213))</f>
        <v/>
      </c>
      <c r="I33" s="329" t="str">
        <f>IF('Result Aggregate'!CB213=0,"",IF('Result Aggregate'!CB213="","",'Result Aggregate'!CB213))</f>
        <v/>
      </c>
      <c r="J33" s="329" t="str">
        <f>IF('Result Aggregate'!CC213=0,"",IF('Result Aggregate'!CC213="","",'Result Aggregate'!CC213))</f>
        <v/>
      </c>
      <c r="K33" s="329" t="str">
        <f>IF('Result Aggregate'!CD213=0,"",IF('Result Aggregate'!CD213="","",'Result Aggregate'!CD213))</f>
        <v/>
      </c>
      <c r="L33" s="329" t="str">
        <f>IF('Result Aggregate'!CE213=0,"",IF('Result Aggregate'!CE213="","",'Result Aggregate'!CE213))</f>
        <v/>
      </c>
      <c r="M33" s="329" t="str">
        <f>IF('Result Aggregate'!CF213=0,"",IF('Result Aggregate'!CF213="","",'Result Aggregate'!CF213))</f>
        <v/>
      </c>
      <c r="N33" s="329" t="str">
        <f>IF('Result Aggregate'!CG213=0,"",IF('Result Aggregate'!CG213="","",'Result Aggregate'!CG213))</f>
        <v/>
      </c>
      <c r="O33" s="325" t="str">
        <f>IF('Result Aggregate'!CH213=0,"",IF('Result Aggregate'!CH213="","",'Result Aggregate'!CH213))</f>
        <v/>
      </c>
      <c r="P33" s="173"/>
    </row>
    <row r="34" spans="1:16" ht="23.1" customHeight="1">
      <c r="A34" s="787" t="str">
        <f>IF('Master sheet'!$D$11="Hindi","पुनः परीक्षा","Re-Exam")</f>
        <v>पुनः परीक्षा</v>
      </c>
      <c r="B34" s="788"/>
      <c r="C34" s="329" t="str">
        <f>IF('Result Aggregate'!BV214=0,"",IF('Result Aggregate'!BV214="","",'Result Aggregate'!BV214))</f>
        <v/>
      </c>
      <c r="D34" s="329" t="str">
        <f>IF('Result Aggregate'!BW214=0,"",IF('Result Aggregate'!BW214="","",'Result Aggregate'!BW214))</f>
        <v/>
      </c>
      <c r="E34" s="329" t="str">
        <f>IF('Result Aggregate'!BX214=0,"",IF('Result Aggregate'!BX214="","",'Result Aggregate'!BX214))</f>
        <v/>
      </c>
      <c r="F34" s="329" t="str">
        <f>IF('Result Aggregate'!BY214=0,"",IF('Result Aggregate'!BY214="","",'Result Aggregate'!BY214))</f>
        <v/>
      </c>
      <c r="G34" s="329" t="str">
        <f>IF('Result Aggregate'!BZ214=0,"",IF('Result Aggregate'!BZ214="","",'Result Aggregate'!BZ214))</f>
        <v/>
      </c>
      <c r="H34" s="329" t="str">
        <f>IF('Result Aggregate'!CA214=0,"",IF('Result Aggregate'!CA214="","",'Result Aggregate'!CA214))</f>
        <v/>
      </c>
      <c r="I34" s="329" t="str">
        <f>IF('Result Aggregate'!CB214=0,"",IF('Result Aggregate'!CB214="","",'Result Aggregate'!CB214))</f>
        <v/>
      </c>
      <c r="J34" s="329" t="str">
        <f>IF('Result Aggregate'!CC214=0,"",IF('Result Aggregate'!CC214="","",'Result Aggregate'!CC214))</f>
        <v/>
      </c>
      <c r="K34" s="329" t="str">
        <f>IF('Result Aggregate'!CD214=0,"",IF('Result Aggregate'!CD214="","",'Result Aggregate'!CD214))</f>
        <v/>
      </c>
      <c r="L34" s="329" t="str">
        <f>IF('Result Aggregate'!CE214=0,"",IF('Result Aggregate'!CE214="","",'Result Aggregate'!CE214))</f>
        <v/>
      </c>
      <c r="M34" s="329" t="str">
        <f>IF('Result Aggregate'!CF214=0,"",IF('Result Aggregate'!CF214="","",'Result Aggregate'!CF214))</f>
        <v/>
      </c>
      <c r="N34" s="329" t="str">
        <f>IF('Result Aggregate'!CG214=0,"",IF('Result Aggregate'!CG214="","",'Result Aggregate'!CG214))</f>
        <v/>
      </c>
      <c r="O34" s="325" t="str">
        <f>IF('Result Aggregate'!CH214=0,"",IF('Result Aggregate'!CH214="","",'Result Aggregate'!CH214))</f>
        <v/>
      </c>
      <c r="P34" s="174"/>
    </row>
    <row r="35" spans="1:16" ht="23.1" customHeight="1">
      <c r="A35" s="780" t="str">
        <f>IF('Master sheet'!$D$11="Hindi","प्रविष्ठ कुल विद्यार्थी","No. of students appeared")</f>
        <v>प्रविष्ठ कुल विद्यार्थी</v>
      </c>
      <c r="B35" s="781"/>
      <c r="C35" s="329">
        <f>IF('Result Aggregate'!BV215=0,"",IF('Result Aggregate'!BV215="","",'Result Aggregate'!BV215))</f>
        <v>1</v>
      </c>
      <c r="D35" s="329" t="str">
        <f>IF('Result Aggregate'!BW215=0,"",IF('Result Aggregate'!BW215="","",'Result Aggregate'!BW215))</f>
        <v/>
      </c>
      <c r="E35" s="329" t="str">
        <f>IF('Result Aggregate'!BX215=0,"",IF('Result Aggregate'!BX215="","",'Result Aggregate'!BX215))</f>
        <v/>
      </c>
      <c r="F35" s="329" t="str">
        <f>IF('Result Aggregate'!BY215=0,"",IF('Result Aggregate'!BY215="","",'Result Aggregate'!BY215))</f>
        <v/>
      </c>
      <c r="G35" s="329">
        <f>IF('Result Aggregate'!BZ215=0,"",IF('Result Aggregate'!BZ215="","",'Result Aggregate'!BZ215))</f>
        <v>6</v>
      </c>
      <c r="H35" s="329">
        <f>IF('Result Aggregate'!CA215=0,"",IF('Result Aggregate'!CA215="","",'Result Aggregate'!CA215))</f>
        <v>3</v>
      </c>
      <c r="I35" s="329">
        <f>IF('Result Aggregate'!CB215=0,"",IF('Result Aggregate'!CB215="","",'Result Aggregate'!CB215))</f>
        <v>2</v>
      </c>
      <c r="J35" s="329" t="str">
        <f>IF('Result Aggregate'!CC215=0,"",IF('Result Aggregate'!CC215="","",'Result Aggregate'!CC215))</f>
        <v/>
      </c>
      <c r="K35" s="329" t="str">
        <f>IF('Result Aggregate'!CD215=0,"",IF('Result Aggregate'!CD215="","",'Result Aggregate'!CD215))</f>
        <v/>
      </c>
      <c r="L35" s="329" t="str">
        <f>IF('Result Aggregate'!CE215=0,"",IF('Result Aggregate'!CE215="","",'Result Aggregate'!CE215))</f>
        <v/>
      </c>
      <c r="M35" s="329" t="str">
        <f>IF('Result Aggregate'!CF215=0,"",IF('Result Aggregate'!CF215="","",'Result Aggregate'!CF215))</f>
        <v/>
      </c>
      <c r="N35" s="329" t="str">
        <f>IF('Result Aggregate'!CG215=0,"",IF('Result Aggregate'!CG215="","",'Result Aggregate'!CG215))</f>
        <v/>
      </c>
      <c r="O35" s="325">
        <f>IF('Result Aggregate'!CH215=0,"",IF('Result Aggregate'!CH215="","",'Result Aggregate'!CH215))</f>
        <v>12</v>
      </c>
      <c r="P35" s="174"/>
    </row>
    <row r="36" spans="1:16" ht="23.1" customHeight="1">
      <c r="A36" s="781" t="str">
        <f>IF('Master sheet'!$D$11="Hindi","उत्तीर्ण प्रतिशत","Pass percentage")</f>
        <v>उत्तीर्ण प्रतिशत</v>
      </c>
      <c r="B36" s="781"/>
      <c r="C36" s="332">
        <f>IF('Result Aggregate'!BV216=0,"",IF('Result Aggregate'!BV216="","",'Result Aggregate'!BV216))</f>
        <v>100</v>
      </c>
      <c r="D36" s="332" t="str">
        <f>IF('Result Aggregate'!BW216=0,"",IF('Result Aggregate'!BW216="","",'Result Aggregate'!BW216))</f>
        <v/>
      </c>
      <c r="E36" s="332" t="str">
        <f>IF('Result Aggregate'!BX216=0,"",IF('Result Aggregate'!BX216="","",'Result Aggregate'!BX216))</f>
        <v/>
      </c>
      <c r="F36" s="332" t="str">
        <f>IF('Result Aggregate'!BY216=0,"",IF('Result Aggregate'!BY216="","",'Result Aggregate'!BY216))</f>
        <v/>
      </c>
      <c r="G36" s="332">
        <f>IF('Result Aggregate'!BZ216=0,"",IF('Result Aggregate'!BZ216="","",'Result Aggregate'!BZ216))</f>
        <v>100</v>
      </c>
      <c r="H36" s="332">
        <f>IF('Result Aggregate'!CA216=0,"",IF('Result Aggregate'!CA216="","",'Result Aggregate'!CA216))</f>
        <v>100</v>
      </c>
      <c r="I36" s="332">
        <f>IF('Result Aggregate'!CB216=0,"",IF('Result Aggregate'!CB216="","",'Result Aggregate'!CB216))</f>
        <v>100</v>
      </c>
      <c r="J36" s="332" t="str">
        <f>IF('Result Aggregate'!CC216=0,"",IF('Result Aggregate'!CC216="","",'Result Aggregate'!CC216))</f>
        <v/>
      </c>
      <c r="K36" s="332" t="str">
        <f>IF('Result Aggregate'!CD216=0,"",IF('Result Aggregate'!CD216="","",'Result Aggregate'!CD216))</f>
        <v/>
      </c>
      <c r="L36" s="332" t="str">
        <f>IF('Result Aggregate'!CE216=0,"",IF('Result Aggregate'!CE216="","",'Result Aggregate'!CE216))</f>
        <v/>
      </c>
      <c r="M36" s="332" t="str">
        <f>IF('Result Aggregate'!CF216=0,"",IF('Result Aggregate'!CF216="","",'Result Aggregate'!CF216))</f>
        <v/>
      </c>
      <c r="N36" s="332" t="str">
        <f>IF('Result Aggregate'!CG216=0,"",IF('Result Aggregate'!CG216="","",'Result Aggregate'!CG216))</f>
        <v/>
      </c>
      <c r="O36" s="331">
        <f>IF('Result Aggregate'!CH216=0,"",IF('Result Aggregate'!CH216="","",'Result Aggregate'!CH216))</f>
        <v>100</v>
      </c>
      <c r="P36" s="174"/>
    </row>
    <row r="37" spans="1:16" ht="23.1" customHeight="1" thickBot="1">
      <c r="A37" s="789" t="str">
        <f>IF('Master sheet'!$D$11="Hindi","नाम पृथक","NSO")</f>
        <v>नाम पृथक</v>
      </c>
      <c r="B37" s="790"/>
      <c r="C37" s="330" t="str">
        <f>IF('Result Aggregate'!BV217=0,"",IF('Result Aggregate'!BV217="","",'Result Aggregate'!BV217))</f>
        <v/>
      </c>
      <c r="D37" s="330" t="str">
        <f>IF('Result Aggregate'!BW217=0,"",IF('Result Aggregate'!BW217="","",'Result Aggregate'!BW217))</f>
        <v/>
      </c>
      <c r="E37" s="330" t="str">
        <f>IF('Result Aggregate'!BX217=0,"",IF('Result Aggregate'!BX217="","",'Result Aggregate'!BX217))</f>
        <v/>
      </c>
      <c r="F37" s="330" t="str">
        <f>IF('Result Aggregate'!BY217=0,"",IF('Result Aggregate'!BY217="","",'Result Aggregate'!BY217))</f>
        <v/>
      </c>
      <c r="G37" s="330" t="str">
        <f>IF('Result Aggregate'!BZ217=0,"",IF('Result Aggregate'!BZ217="","",'Result Aggregate'!BZ217))</f>
        <v/>
      </c>
      <c r="H37" s="330" t="str">
        <f>IF('Result Aggregate'!CA217=0,"",IF('Result Aggregate'!CA217="","",'Result Aggregate'!CA217))</f>
        <v/>
      </c>
      <c r="I37" s="330" t="str">
        <f>IF('Result Aggregate'!CB217=0,"",IF('Result Aggregate'!CB217="","",'Result Aggregate'!CB217))</f>
        <v/>
      </c>
      <c r="J37" s="330" t="str">
        <f>IF('Result Aggregate'!CC217=0,"",IF('Result Aggregate'!CC217="","",'Result Aggregate'!CC217))</f>
        <v/>
      </c>
      <c r="K37" s="330" t="str">
        <f>IF('Result Aggregate'!CD217=0,"",IF('Result Aggregate'!CD217="","",'Result Aggregate'!CD217))</f>
        <v/>
      </c>
      <c r="L37" s="330" t="str">
        <f>IF('Result Aggregate'!CE217=0,"",IF('Result Aggregate'!CE217="","",'Result Aggregate'!CE217))</f>
        <v/>
      </c>
      <c r="M37" s="330" t="str">
        <f>IF('Result Aggregate'!CF217=0,"",IF('Result Aggregate'!CF217="","",'Result Aggregate'!CF217))</f>
        <v/>
      </c>
      <c r="N37" s="330" t="str">
        <f>IF('Result Aggregate'!CG217=0,"",IF('Result Aggregate'!CG217="","",'Result Aggregate'!CG217))</f>
        <v/>
      </c>
      <c r="O37" s="326" t="str">
        <f>IF('Result Aggregate'!CH217=0,"",IF('Result Aggregate'!CH217="","",'Result Aggregate'!CH217))</f>
        <v/>
      </c>
      <c r="P37" s="175"/>
    </row>
    <row r="38" spans="1:16" ht="19.5" thickTop="1">
      <c r="A38" s="139"/>
      <c r="B38" s="139"/>
      <c r="C38" s="139"/>
      <c r="D38" s="139"/>
      <c r="E38" s="139"/>
      <c r="F38" s="139"/>
      <c r="G38" s="139"/>
      <c r="H38" s="139"/>
      <c r="I38" s="139"/>
      <c r="J38" s="139"/>
      <c r="K38" s="139"/>
      <c r="L38" s="139"/>
      <c r="M38" s="139"/>
      <c r="N38" s="139"/>
      <c r="O38" s="139"/>
      <c r="P38" s="176"/>
    </row>
    <row r="39" spans="1:16" ht="39" customHeight="1">
      <c r="A39" s="774" t="str">
        <f>CONCATENATE("( ",UPPER('Master sheet'!D14)," )")</f>
        <v>( SURESH KUMAR )</v>
      </c>
      <c r="B39" s="774"/>
      <c r="C39" s="774"/>
      <c r="D39" s="160"/>
      <c r="E39" s="161"/>
      <c r="F39" s="162"/>
      <c r="G39" s="159"/>
      <c r="H39" s="162"/>
      <c r="I39" s="159"/>
      <c r="J39" s="775" t="str">
        <f>CONCATENATE("( ",UPPER('Master sheet'!D12)," )")</f>
        <v>( USHA PALIYA )</v>
      </c>
      <c r="K39" s="775"/>
      <c r="L39" s="775"/>
      <c r="M39" s="775"/>
      <c r="N39" s="775"/>
      <c r="O39" s="775"/>
      <c r="P39" s="139"/>
    </row>
    <row r="40" spans="1:16" ht="21.75" customHeight="1">
      <c r="A40" s="776" t="str">
        <f>IF('Master sheet'!$D$11="Hindi","हस्ताक्षर परीक्षा प्रभारी","Signature of the exam. Incharge")</f>
        <v>हस्ताक्षर परीक्षा प्रभारी</v>
      </c>
      <c r="B40" s="776"/>
      <c r="C40" s="776"/>
      <c r="D40" s="163"/>
      <c r="E40" s="164"/>
      <c r="F40" s="165"/>
      <c r="G40" s="166"/>
      <c r="H40" s="165"/>
      <c r="I40" s="166"/>
      <c r="J40" s="777" t="str">
        <f>IF('Master sheet'!$D$11="Hindi","हस्ताक्षर मय सील मोहर संस्था प्रधान","Signature &amp; Seal of the Head of the Institution")</f>
        <v>हस्ताक्षर मय सील मोहर संस्था प्रधान</v>
      </c>
      <c r="K40" s="777"/>
      <c r="L40" s="777"/>
      <c r="M40" s="777"/>
      <c r="N40" s="777"/>
      <c r="O40" s="777"/>
      <c r="P40" s="139"/>
    </row>
    <row r="41" spans="1:16" ht="18.75">
      <c r="A41" s="139"/>
      <c r="B41" s="139"/>
      <c r="C41" s="139"/>
      <c r="D41" s="139"/>
      <c r="E41" s="139"/>
      <c r="F41" s="139"/>
      <c r="G41" s="139"/>
      <c r="H41" s="139"/>
      <c r="I41" s="139"/>
      <c r="J41" s="139"/>
      <c r="K41" s="139"/>
      <c r="L41" s="139"/>
      <c r="M41" s="139"/>
      <c r="N41" s="139"/>
      <c r="O41" s="139"/>
      <c r="P41" s="177"/>
    </row>
    <row r="42" spans="1:16" ht="15.75">
      <c r="A42" s="139"/>
      <c r="B42" s="139"/>
      <c r="C42" s="139"/>
      <c r="D42" s="139"/>
      <c r="E42" s="139"/>
      <c r="F42" s="139"/>
      <c r="G42" s="139"/>
      <c r="H42" s="139"/>
      <c r="I42" s="139"/>
      <c r="J42" s="139"/>
      <c r="K42" s="139"/>
      <c r="L42" s="139"/>
      <c r="M42" s="139"/>
      <c r="N42" s="139"/>
      <c r="O42" s="139"/>
      <c r="P42" s="178"/>
    </row>
    <row r="43" spans="1:16" ht="26.25">
      <c r="A43" s="139"/>
      <c r="B43" s="139"/>
      <c r="C43" s="139"/>
      <c r="D43" s="139"/>
      <c r="E43" s="139"/>
      <c r="F43" s="139"/>
      <c r="G43" s="139"/>
      <c r="H43" s="139"/>
      <c r="I43" s="139"/>
      <c r="J43" s="139"/>
      <c r="K43" s="139"/>
      <c r="L43" s="139"/>
      <c r="M43" s="139"/>
      <c r="N43" s="139"/>
      <c r="O43" s="139"/>
      <c r="P43" s="172"/>
    </row>
    <row r="44" spans="1:16" ht="15.75">
      <c r="A44" s="139"/>
      <c r="B44" s="139"/>
      <c r="C44" s="139"/>
      <c r="D44" s="139"/>
      <c r="E44" s="139"/>
      <c r="F44" s="139"/>
      <c r="G44" s="139"/>
      <c r="H44" s="139"/>
      <c r="I44" s="139"/>
      <c r="J44" s="139"/>
      <c r="K44" s="139"/>
      <c r="L44" s="139"/>
      <c r="M44" s="139"/>
      <c r="N44" s="139"/>
      <c r="O44" s="139"/>
      <c r="P44" s="173"/>
    </row>
    <row r="45" spans="1:16" ht="18.75">
      <c r="A45" s="139"/>
      <c r="B45" s="139"/>
      <c r="C45" s="139"/>
      <c r="D45" s="139"/>
      <c r="E45" s="139"/>
      <c r="F45" s="139"/>
      <c r="G45" s="139"/>
      <c r="H45" s="139"/>
      <c r="I45" s="139"/>
      <c r="J45" s="139"/>
      <c r="K45" s="139"/>
      <c r="L45" s="139"/>
      <c r="M45" s="139"/>
      <c r="N45" s="139"/>
      <c r="O45" s="139"/>
      <c r="P45" s="174"/>
    </row>
    <row r="46" spans="1:16" ht="18.75">
      <c r="A46" s="139"/>
      <c r="B46" s="139"/>
      <c r="C46" s="139"/>
      <c r="D46" s="139"/>
      <c r="E46" s="139"/>
      <c r="F46" s="139"/>
      <c r="G46" s="139"/>
      <c r="H46" s="139"/>
      <c r="I46" s="139"/>
      <c r="J46" s="139"/>
      <c r="K46" s="139"/>
      <c r="L46" s="139"/>
      <c r="M46" s="139"/>
      <c r="N46" s="139"/>
      <c r="O46" s="139"/>
      <c r="P46" s="174"/>
    </row>
    <row r="47" spans="1:16" ht="18.75">
      <c r="A47" s="139"/>
      <c r="B47" s="139"/>
      <c r="C47" s="139"/>
      <c r="D47" s="139"/>
      <c r="E47" s="139"/>
      <c r="F47" s="139"/>
      <c r="G47" s="139"/>
      <c r="H47" s="139"/>
      <c r="I47" s="139"/>
      <c r="J47" s="139"/>
      <c r="K47" s="139"/>
      <c r="L47" s="139"/>
      <c r="M47" s="139"/>
      <c r="N47" s="139"/>
      <c r="O47" s="139"/>
      <c r="P47" s="174"/>
    </row>
  </sheetData>
  <sheetProtection password="D499" sheet="1" objects="1" scenarios="1" formatColumns="0" formatRows="0"/>
  <mergeCells count="32">
    <mergeCell ref="A40:C40"/>
    <mergeCell ref="J40:O40"/>
    <mergeCell ref="A34:B34"/>
    <mergeCell ref="A35:B35"/>
    <mergeCell ref="A36:B36"/>
    <mergeCell ref="A37:B37"/>
    <mergeCell ref="A39:C39"/>
    <mergeCell ref="J39:O39"/>
    <mergeCell ref="A33:B33"/>
    <mergeCell ref="A26:F26"/>
    <mergeCell ref="G26:H26"/>
    <mergeCell ref="I26:K26"/>
    <mergeCell ref="L26:M26"/>
    <mergeCell ref="A28:B28"/>
    <mergeCell ref="A29:B29"/>
    <mergeCell ref="A30:B30"/>
    <mergeCell ref="A31:B31"/>
    <mergeCell ref="A32:B32"/>
    <mergeCell ref="N26:O26"/>
    <mergeCell ref="A27:B27"/>
    <mergeCell ref="A18:C18"/>
    <mergeCell ref="J18:O18"/>
    <mergeCell ref="A19:C19"/>
    <mergeCell ref="J19:O19"/>
    <mergeCell ref="A21:O22"/>
    <mergeCell ref="A24:O25"/>
    <mergeCell ref="A1:O1"/>
    <mergeCell ref="A2:E3"/>
    <mergeCell ref="F2:G3"/>
    <mergeCell ref="H2:I3"/>
    <mergeCell ref="J2:L3"/>
    <mergeCell ref="M2:O3"/>
  </mergeCells>
  <conditionalFormatting sqref="A48:A65202 P48:P65202 B48:O65204 P19:P20 P23:P27">
    <cfRule type="containsText" dxfId="158" priority="25" stopIfTrue="1" operator="containsText" text="G1">
      <formula>NOT(ISERROR(SEARCH("G1",A19)))</formula>
    </cfRule>
    <cfRule type="containsText" dxfId="157" priority="26" stopIfTrue="1" operator="containsText" text="G2">
      <formula>NOT(ISERROR(SEARCH("G2",A19)))</formula>
    </cfRule>
    <cfRule type="containsText" dxfId="156" priority="27" stopIfTrue="1" operator="containsText" text="G1">
      <formula>NOT(ISERROR(SEARCH("G1",A19)))</formula>
    </cfRule>
    <cfRule type="containsText" dxfId="155" priority="28" stopIfTrue="1" operator="containsText" text="S">
      <formula>NOT(ISERROR(SEARCH("S",A19)))</formula>
    </cfRule>
    <cfRule type="containsText" dxfId="154" priority="29" stopIfTrue="1" operator="containsText" text="F">
      <formula>NOT(ISERROR(SEARCH("F",A19)))</formula>
    </cfRule>
  </conditionalFormatting>
  <conditionalFormatting sqref="P32:P47 C7:C15 B5:B17 A4:A18 C27:O37">
    <cfRule type="cellIs" dxfId="153" priority="24" stopIfTrue="1" operator="equal">
      <formula>0</formula>
    </cfRule>
  </conditionalFormatting>
  <conditionalFormatting sqref="P19:P20 P23:P27">
    <cfRule type="containsText" dxfId="152" priority="21" stopIfTrue="1" operator="containsText" text="RA">
      <formula>NOT(ISERROR(SEARCH("RA",P19)))</formula>
    </cfRule>
    <cfRule type="containsText" dxfId="151" priority="22" stopIfTrue="1" operator="containsText" text="ML">
      <formula>NOT(ISERROR(SEARCH("ML",P19)))</formula>
    </cfRule>
    <cfRule type="containsText" dxfId="150" priority="23" stopIfTrue="1" operator="containsText" text="ML">
      <formula>NOT(ISERROR(SEARCH("ML",P19)))</formula>
    </cfRule>
  </conditionalFormatting>
  <conditionalFormatting sqref="P19:P20 P23:P27">
    <cfRule type="containsText" dxfId="149" priority="20" stopIfTrue="1" operator="containsText" text="S">
      <formula>NOT(ISERROR(SEARCH("S",P19)))</formula>
    </cfRule>
  </conditionalFormatting>
  <conditionalFormatting sqref="J19">
    <cfRule type="cellIs" dxfId="148" priority="17" stopIfTrue="1" operator="equal">
      <formula>0</formula>
    </cfRule>
  </conditionalFormatting>
  <conditionalFormatting sqref="J19">
    <cfRule type="containsText" dxfId="147" priority="16" stopIfTrue="1" operator="containsText" text="iwjd">
      <formula>NOT(ISERROR(SEARCH("iwjd",J19)))</formula>
    </cfRule>
  </conditionalFormatting>
  <conditionalFormatting sqref="P40">
    <cfRule type="containsText" dxfId="146" priority="11" stopIfTrue="1" operator="containsText" text="G1">
      <formula>NOT(ISERROR(SEARCH("G1",P40)))</formula>
    </cfRule>
    <cfRule type="containsText" dxfId="145" priority="12" stopIfTrue="1" operator="containsText" text="G2">
      <formula>NOT(ISERROR(SEARCH("G2",P40)))</formula>
    </cfRule>
    <cfRule type="containsText" dxfId="144" priority="13" stopIfTrue="1" operator="containsText" text="G1">
      <formula>NOT(ISERROR(SEARCH("G1",P40)))</formula>
    </cfRule>
    <cfRule type="containsText" dxfId="143" priority="14" stopIfTrue="1" operator="containsText" text="S">
      <formula>NOT(ISERROR(SEARCH("S",P40)))</formula>
    </cfRule>
    <cfRule type="containsText" dxfId="142" priority="15" stopIfTrue="1" operator="containsText" text="F">
      <formula>NOT(ISERROR(SEARCH("F",P40)))</formula>
    </cfRule>
  </conditionalFormatting>
  <conditionalFormatting sqref="A39">
    <cfRule type="cellIs" dxfId="141" priority="10" stopIfTrue="1" operator="equal">
      <formula>0</formula>
    </cfRule>
  </conditionalFormatting>
  <conditionalFormatting sqref="P40">
    <cfRule type="containsText" dxfId="140" priority="7" stopIfTrue="1" operator="containsText" text="RA">
      <formula>NOT(ISERROR(SEARCH("RA",P40)))</formula>
    </cfRule>
    <cfRule type="containsText" dxfId="139" priority="8" stopIfTrue="1" operator="containsText" text="ML">
      <formula>NOT(ISERROR(SEARCH("ML",P40)))</formula>
    </cfRule>
    <cfRule type="containsText" dxfId="138" priority="9" stopIfTrue="1" operator="containsText" text="ML">
      <formula>NOT(ISERROR(SEARCH("ML",P40)))</formula>
    </cfRule>
  </conditionalFormatting>
  <conditionalFormatting sqref="P40">
    <cfRule type="containsText" dxfId="137" priority="6" stopIfTrue="1" operator="containsText" text="S">
      <formula>NOT(ISERROR(SEARCH("S",P40)))</formula>
    </cfRule>
  </conditionalFormatting>
  <conditionalFormatting sqref="J40">
    <cfRule type="cellIs" dxfId="136" priority="5" stopIfTrue="1" operator="equal">
      <formula>0</formula>
    </cfRule>
  </conditionalFormatting>
  <conditionalFormatting sqref="J40">
    <cfRule type="containsText" dxfId="135" priority="4" stopIfTrue="1" operator="containsText" text="iwjd">
      <formula>NOT(ISERROR(SEARCH("iwjd",J40)))</formula>
    </cfRule>
  </conditionalFormatting>
  <conditionalFormatting sqref="A4">
    <cfRule type="cellIs" dxfId="134" priority="3" stopIfTrue="1" operator="equal">
      <formula>0</formula>
    </cfRule>
  </conditionalFormatting>
  <conditionalFormatting sqref="B12:B14">
    <cfRule type="cellIs" dxfId="133" priority="2" stopIfTrue="1" operator="equal">
      <formula>0</formula>
    </cfRule>
  </conditionalFormatting>
  <conditionalFormatting sqref="B5:B6">
    <cfRule type="cellIs" dxfId="132" priority="1" stopIfTrue="1" operator="equal">
      <formula>0</formula>
    </cfRule>
  </conditionalFormatting>
  <pageMargins left="0.7" right="0.45" top="0.25" bottom="0.25" header="0.3" footer="0.3"/>
  <pageSetup paperSize="9"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CI244"/>
  <sheetViews>
    <sheetView showGridLines="0" view="pageBreakPreview" zoomScaleSheetLayoutView="100" workbookViewId="0">
      <selection activeCell="AC12" sqref="AC11:AC12"/>
    </sheetView>
  </sheetViews>
  <sheetFormatPr defaultColWidth="9.125" defaultRowHeight="15" zeroHeight="1"/>
  <cols>
    <col min="1" max="1" width="5" style="114" customWidth="1"/>
    <col min="2" max="2" width="5.625" style="114" customWidth="1"/>
    <col min="3" max="3" width="5.25" style="114" customWidth="1"/>
    <col min="4" max="4" width="10" style="114" customWidth="1"/>
    <col min="5" max="5" width="13.75" style="114" customWidth="1"/>
    <col min="6" max="6" width="13.375" style="114" customWidth="1"/>
    <col min="7" max="7" width="14.5" style="114" bestFit="1" customWidth="1"/>
    <col min="8" max="8" width="4.75" style="94" customWidth="1"/>
    <col min="9" max="9" width="4.125" style="94" customWidth="1"/>
    <col min="10" max="10" width="10.5" style="114" customWidth="1"/>
    <col min="11" max="11" width="5.625" style="114" customWidth="1"/>
    <col min="12" max="12" width="7.875" style="114" customWidth="1"/>
    <col min="13" max="13" width="4.625" style="114" customWidth="1"/>
    <col min="14" max="14" width="4.25" style="114" customWidth="1"/>
    <col min="15" max="22" width="4.125" style="114" customWidth="1"/>
    <col min="23" max="24" width="4.125" style="217" customWidth="1"/>
    <col min="25" max="26" width="4.125" style="218" customWidth="1"/>
    <col min="27" max="27" width="6.625" style="114" customWidth="1"/>
    <col min="28" max="68" width="5.25" style="114" customWidth="1"/>
    <col min="69" max="69" width="4.125" style="114" customWidth="1"/>
    <col min="70" max="71" width="5.25" style="114" customWidth="1"/>
    <col min="72" max="72" width="5.375" style="114" hidden="1" customWidth="1"/>
    <col min="73" max="73" width="19.375" style="114" hidden="1" customWidth="1"/>
    <col min="74" max="86" width="6.75" style="114" hidden="1" customWidth="1"/>
    <col min="87" max="87" width="9.125" style="114" hidden="1" customWidth="1"/>
    <col min="88" max="88" width="9.125" style="114" customWidth="1"/>
    <col min="89" max="16384" width="9.125" style="114"/>
  </cols>
  <sheetData>
    <row r="1" spans="1:86" ht="30.75" customHeight="1" thickTop="1">
      <c r="A1" s="792" t="str">
        <f>IF('Master sheet'!D11="Hindi",CONCATENATE("विद्यालय का नाम :-","  ",'Master sheet'!D8),CONCATENATE("School Name :-","  ",'Master sheet'!D7))</f>
        <v xml:space="preserve">विद्यालय का नाम :-  महात्मा गाँधी राजकीय विद्यालय (अंग्रेजी माध्यम) बर, पाली </v>
      </c>
      <c r="B1" s="792"/>
      <c r="C1" s="792"/>
      <c r="D1" s="792"/>
      <c r="E1" s="792"/>
      <c r="F1" s="792"/>
      <c r="G1" s="792"/>
      <c r="H1" s="792"/>
      <c r="I1" s="792"/>
      <c r="J1" s="792"/>
      <c r="K1" s="792"/>
      <c r="L1" s="792"/>
      <c r="M1" s="792"/>
      <c r="N1" s="224"/>
      <c r="O1" s="793" t="str">
        <f>IF('Master sheet'!$D$11="Hindi",CONCATENATE("समेकित परीक्षा परिणाम कक्षा "," - ",'Result Sheet'!E3," तथा विषयवार परिणाम"),CONCATENATE("Aggregate result of the class"," - ",'Result Sheet'!E3," &amp; Subject-wise Result"))</f>
        <v>समेकित परीक्षा परिणाम कक्षा  - 7 तथा विषयवार परिणाम</v>
      </c>
      <c r="P1" s="793"/>
      <c r="Q1" s="793"/>
      <c r="R1" s="793"/>
      <c r="S1" s="793"/>
      <c r="T1" s="793"/>
      <c r="U1" s="793"/>
      <c r="V1" s="793"/>
      <c r="W1" s="793"/>
      <c r="X1" s="793"/>
      <c r="Y1" s="793"/>
      <c r="Z1" s="793"/>
      <c r="AA1" s="793"/>
      <c r="BU1" s="794" t="s">
        <v>103</v>
      </c>
      <c r="BV1" s="795"/>
      <c r="BW1" s="795"/>
      <c r="BX1" s="795"/>
      <c r="BY1" s="795"/>
      <c r="BZ1" s="795"/>
      <c r="CA1" s="795"/>
      <c r="CB1" s="795"/>
      <c r="CC1" s="795"/>
      <c r="CD1" s="795"/>
      <c r="CE1" s="795"/>
      <c r="CF1" s="795"/>
      <c r="CG1" s="795"/>
      <c r="CH1" s="796"/>
    </row>
    <row r="2" spans="1:86" ht="23.25" customHeight="1">
      <c r="A2" s="838" t="str">
        <f>IF('Master sheet'!D11="Hindi","कक्षा  :-","CLASS :- ")</f>
        <v>कक्षा  :-</v>
      </c>
      <c r="B2" s="839"/>
      <c r="C2" s="112">
        <f>IF('Result Sheet'!E3="","",'Result Sheet'!E3)</f>
        <v>7</v>
      </c>
      <c r="D2" s="803" t="str">
        <f>IF('Master sheet'!D11="Hindi","जन्म दिनांक","Date of Birth")</f>
        <v>जन्म दिनांक</v>
      </c>
      <c r="E2" s="803" t="str">
        <f>IF('Master sheet'!D11="Hindi","विद्यार्थी का नाम","Student's Name")</f>
        <v>विद्यार्थी का नाम</v>
      </c>
      <c r="F2" s="803" t="str">
        <f>IF('Master sheet'!D11="Hindi","पिता का नाम","Father's Name")</f>
        <v>पिता का नाम</v>
      </c>
      <c r="G2" s="803" t="str">
        <f>IF('Master sheet'!D11="Hindi","माता का नाम ","Mother's Name")</f>
        <v xml:space="preserve">माता का नाम </v>
      </c>
      <c r="H2" s="800" t="str">
        <f>IF('Master sheet'!D11="Hindi","सत्र :- ","Session :- ")</f>
        <v xml:space="preserve">सत्र :- </v>
      </c>
      <c r="I2" s="801"/>
      <c r="J2" s="225" t="str">
        <f>IF('Result Sheet'!J3="","",'Result Sheet'!J3)</f>
        <v xml:space="preserve"> 2022-2023</v>
      </c>
      <c r="K2" s="811" t="str">
        <f>IF('Master sheet'!$D$11="Hindi","प्राप्तांक","Marks Obtained")</f>
        <v>प्राप्तांक</v>
      </c>
      <c r="L2" s="840" t="str">
        <f>IF('Master sheet'!$D$11="Hindi","प्रतिशत","Percentage")</f>
        <v>प्रतिशत</v>
      </c>
      <c r="M2" s="814" t="str">
        <f>IF('Master sheet'!$D$11="Hindi","श्रेणी ","Division")</f>
        <v xml:space="preserve">श्रेणी </v>
      </c>
      <c r="N2" s="842" t="str">
        <f>IF('Master sheet'!$D$11="Hindi","समेकित ग्रेड","Overall Grade")</f>
        <v>समेकित ग्रेड</v>
      </c>
      <c r="O2" s="810" t="str">
        <f>'Result Sheet'!L4</f>
        <v>हिंदी</v>
      </c>
      <c r="P2" s="811"/>
      <c r="Q2" s="810" t="str">
        <f>'Result Sheet'!AE4</f>
        <v>अंग्रेजी</v>
      </c>
      <c r="R2" s="811"/>
      <c r="S2" s="810" t="str">
        <f>'Result Sheet'!AX4</f>
        <v>तृतीय भाषा</v>
      </c>
      <c r="T2" s="811"/>
      <c r="U2" s="810" t="str">
        <f>'Result Sheet'!BR4</f>
        <v>गणित</v>
      </c>
      <c r="V2" s="811"/>
      <c r="W2" s="810" t="str">
        <f>'Result Sheet'!CK4</f>
        <v>विज्ञान</v>
      </c>
      <c r="X2" s="811"/>
      <c r="Y2" s="810" t="str">
        <f>'Result Sheet'!DD4</f>
        <v>सामाजिक विज्ञान</v>
      </c>
      <c r="Z2" s="811"/>
      <c r="AA2" s="802" t="str">
        <f>'Result Sheet'!FO4</f>
        <v>उपस्थिति</v>
      </c>
      <c r="BU2" s="797"/>
      <c r="BV2" s="798"/>
      <c r="BW2" s="798"/>
      <c r="BX2" s="798"/>
      <c r="BY2" s="798"/>
      <c r="BZ2" s="798"/>
      <c r="CA2" s="798"/>
      <c r="CB2" s="798"/>
      <c r="CC2" s="798"/>
      <c r="CD2" s="798"/>
      <c r="CE2" s="798"/>
      <c r="CF2" s="798"/>
      <c r="CG2" s="798"/>
      <c r="CH2" s="799"/>
    </row>
    <row r="3" spans="1:86" s="181" customFormat="1" ht="50.25" customHeight="1">
      <c r="A3" s="836" t="str">
        <f>IF('Master sheet'!D11="Hindi","क्र. स.","Sr. No. ")</f>
        <v>क्र. स.</v>
      </c>
      <c r="B3" s="836" t="str">
        <f>IF('Master sheet'!D11="Hindi","नामांक","Roll No.")</f>
        <v>नामांक</v>
      </c>
      <c r="C3" s="836" t="str">
        <f>IF('Master sheet'!D11="Hindi","प्रवेशांक","SR. NO.")</f>
        <v>प्रवेशांक</v>
      </c>
      <c r="D3" s="804"/>
      <c r="E3" s="804"/>
      <c r="F3" s="804"/>
      <c r="G3" s="806"/>
      <c r="H3" s="808" t="str">
        <f>IF('Master sheet'!D11="Hindi","वर्ग  ","Category")</f>
        <v xml:space="preserve">वर्ग  </v>
      </c>
      <c r="I3" s="808" t="str">
        <f>IF('Master sheet'!D11="Hindi","लिंग ","Gender")</f>
        <v xml:space="preserve">लिंग </v>
      </c>
      <c r="J3" s="809" t="str">
        <f>IF('Master sheet'!$D$11="Hindi","परीक्षा परिणाम","Results")</f>
        <v>परीक्षा परिणाम</v>
      </c>
      <c r="K3" s="845"/>
      <c r="L3" s="841"/>
      <c r="M3" s="815"/>
      <c r="N3" s="843"/>
      <c r="O3" s="812"/>
      <c r="P3" s="813"/>
      <c r="Q3" s="812"/>
      <c r="R3" s="813"/>
      <c r="S3" s="812"/>
      <c r="T3" s="813"/>
      <c r="U3" s="812"/>
      <c r="V3" s="813"/>
      <c r="W3" s="812"/>
      <c r="X3" s="813"/>
      <c r="Y3" s="812"/>
      <c r="Z3" s="813"/>
      <c r="AA3" s="802"/>
      <c r="BU3" s="182" t="str">
        <f>'Result Sheet'!G5</f>
        <v>विद्यार्थी का नाम</v>
      </c>
      <c r="BV3" s="183" t="s">
        <v>91</v>
      </c>
      <c r="BW3" s="183" t="s">
        <v>92</v>
      </c>
      <c r="BX3" s="183" t="s">
        <v>93</v>
      </c>
      <c r="BY3" s="183" t="s">
        <v>94</v>
      </c>
      <c r="BZ3" s="183" t="s">
        <v>95</v>
      </c>
      <c r="CA3" s="183" t="s">
        <v>96</v>
      </c>
      <c r="CB3" s="183" t="s">
        <v>97</v>
      </c>
      <c r="CC3" s="183" t="s">
        <v>98</v>
      </c>
      <c r="CD3" s="183" t="s">
        <v>99</v>
      </c>
      <c r="CE3" s="183" t="s">
        <v>100</v>
      </c>
      <c r="CF3" s="183" t="s">
        <v>101</v>
      </c>
      <c r="CG3" s="183" t="s">
        <v>102</v>
      </c>
      <c r="CH3" s="184" t="s">
        <v>90</v>
      </c>
    </row>
    <row r="4" spans="1:86" s="181" customFormat="1" ht="20.25" customHeight="1">
      <c r="A4" s="837"/>
      <c r="B4" s="837"/>
      <c r="C4" s="837"/>
      <c r="D4" s="805"/>
      <c r="E4" s="805"/>
      <c r="F4" s="805"/>
      <c r="G4" s="807"/>
      <c r="H4" s="808"/>
      <c r="I4" s="808"/>
      <c r="J4" s="809"/>
      <c r="K4" s="343">
        <f>IF('Result Sheet'!FI7="","",'Result Sheet'!FI7)</f>
        <v>1200</v>
      </c>
      <c r="L4" s="837"/>
      <c r="M4" s="816"/>
      <c r="N4" s="844"/>
      <c r="O4" s="344" t="str">
        <f>IF('Master sheet'!$D$11="Hindi","श्रेणी","Div.")</f>
        <v>श्रेणी</v>
      </c>
      <c r="P4" s="345" t="str">
        <f>IF('Master sheet'!$D$11="Hindi","ग्रेड","Grade")</f>
        <v>ग्रेड</v>
      </c>
      <c r="Q4" s="344" t="str">
        <f>IF('Master sheet'!$D$11="Hindi","श्रेणी","Div.")</f>
        <v>श्रेणी</v>
      </c>
      <c r="R4" s="345" t="str">
        <f>IF('Master sheet'!$D$11="Hindi","ग्रेड","Grade")</f>
        <v>ग्रेड</v>
      </c>
      <c r="S4" s="344" t="str">
        <f>IF('Master sheet'!$D$11="Hindi","श्रेणी","Div.")</f>
        <v>श्रेणी</v>
      </c>
      <c r="T4" s="345" t="str">
        <f>IF('Master sheet'!$D$11="Hindi","ग्रेड","Grade")</f>
        <v>ग्रेड</v>
      </c>
      <c r="U4" s="344" t="str">
        <f>IF('Master sheet'!$D$11="Hindi","श्रेणी","Div.")</f>
        <v>श्रेणी</v>
      </c>
      <c r="V4" s="345" t="str">
        <f>IF('Master sheet'!$D$11="Hindi","ग्रेड","Grade")</f>
        <v>ग्रेड</v>
      </c>
      <c r="W4" s="344" t="str">
        <f>IF('Master sheet'!$D$11="Hindi","श्रेणी","Div.")</f>
        <v>श्रेणी</v>
      </c>
      <c r="X4" s="345" t="str">
        <f>IF('Master sheet'!$D$11="Hindi","ग्रेड","Grade")</f>
        <v>ग्रेड</v>
      </c>
      <c r="Y4" s="344" t="str">
        <f>IF('Master sheet'!$D$11="Hindi","श्रेणी","Div.")</f>
        <v>श्रेणी</v>
      </c>
      <c r="Z4" s="345" t="str">
        <f>IF('Master sheet'!$D$11="Hindi","ग्रेड","Grade")</f>
        <v>ग्रेड</v>
      </c>
      <c r="AA4" s="346">
        <f>IF('Result Sheet'!FO7="","",'Result Sheet'!FO7)</f>
        <v>350</v>
      </c>
      <c r="BU4" s="182"/>
      <c r="BV4" s="185"/>
      <c r="BW4" s="185"/>
      <c r="BX4" s="185"/>
      <c r="BY4" s="185"/>
      <c r="BZ4" s="185"/>
      <c r="CA4" s="185"/>
      <c r="CB4" s="185"/>
      <c r="CC4" s="185"/>
      <c r="CD4" s="185"/>
      <c r="CE4" s="185"/>
      <c r="CF4" s="185"/>
      <c r="CG4" s="185"/>
      <c r="CH4" s="186"/>
    </row>
    <row r="5" spans="1:86" ht="15.95" customHeight="1">
      <c r="A5" s="187">
        <f>IF('Result Sheet'!A8="","",'Result Sheet'!A8)</f>
        <v>1</v>
      </c>
      <c r="B5" s="188">
        <f>IF('Result Sheet'!B8="","",'Result Sheet'!B8)</f>
        <v>701</v>
      </c>
      <c r="C5" s="189">
        <f>IF('Result Sheet'!F8="","",'Result Sheet'!F8)</f>
        <v>936</v>
      </c>
      <c r="D5" s="190" t="str">
        <f>IF('Result Sheet'!E8="","",'Result Sheet'!E8)</f>
        <v>28-10-2014</v>
      </c>
      <c r="E5" s="336" t="str">
        <f>IF('Result Sheet'!G8="","",'Result Sheet'!G8)</f>
        <v>AAKIFA BANO</v>
      </c>
      <c r="F5" s="336" t="str">
        <f>IF('Result Sheet'!H8="","",'Result Sheet'!H8)</f>
        <v>SHABBIR MOHAMMAD</v>
      </c>
      <c r="G5" s="336" t="str">
        <f>IF('Result Sheet'!I8="","",'Result Sheet'!I8)</f>
        <v>HEENA KOUSER</v>
      </c>
      <c r="H5" s="191" t="str">
        <f>IF('Result Sheet'!K8="","",'Result Sheet'!K8)</f>
        <v>OBC</v>
      </c>
      <c r="I5" s="191" t="str">
        <f>IF('Result Sheet'!J8="","",'Result Sheet'!J8)</f>
        <v>F</v>
      </c>
      <c r="J5" s="223" t="str">
        <f>IF('Result Sheet'!FN8="","",'Result Sheet'!FN8)</f>
        <v>कक्षा क्रमोन्नत</v>
      </c>
      <c r="K5" s="192">
        <f>IF('Result Sheet'!FI8="","",'Result Sheet'!FI8)</f>
        <v>791</v>
      </c>
      <c r="L5" s="193">
        <f>IF('Result Sheet'!FJ8="","",'Result Sheet'!FJ8)</f>
        <v>65.916666666666671</v>
      </c>
      <c r="M5" s="192" t="str">
        <f>IF('Result Sheet'!FK8="","",'Result Sheet'!FK8)</f>
        <v>I</v>
      </c>
      <c r="N5" s="333" t="str">
        <f>IF('Result Sheet'!FN8="NSO","NSO",IF('Result Sheet'!FL8="","",'Result Sheet'!FL8))</f>
        <v>B</v>
      </c>
      <c r="O5" s="194" t="str">
        <f>IF('Result Sheet'!AC8="","",'Result Sheet'!AC8)</f>
        <v>II</v>
      </c>
      <c r="P5" s="195" t="str">
        <f>IF('Result Sheet'!AD8="","",'Result Sheet'!AD8)</f>
        <v>C</v>
      </c>
      <c r="Q5" s="194" t="str">
        <f>IF('Result Sheet'!AV8="","",'Result Sheet'!AV8)</f>
        <v>D</v>
      </c>
      <c r="R5" s="195" t="str">
        <f>IF('Result Sheet'!AW8="","",'Result Sheet'!AW8)</f>
        <v>A</v>
      </c>
      <c r="S5" s="194" t="str">
        <f>IF('Result Sheet'!BP8="","",'Result Sheet'!BP8)</f>
        <v>I</v>
      </c>
      <c r="T5" s="195" t="str">
        <f>IF('Result Sheet'!BQ8="","",'Result Sheet'!BQ8)</f>
        <v>B</v>
      </c>
      <c r="U5" s="194" t="str">
        <f>IF('Result Sheet'!CI8="","",'Result Sheet'!CI8)</f>
        <v>II</v>
      </c>
      <c r="V5" s="195" t="str">
        <f>IF('Result Sheet'!CJ8="","",'Result Sheet'!CJ8)</f>
        <v>C</v>
      </c>
      <c r="W5" s="194" t="str">
        <f>IF('Result Sheet'!DB8="","",'Result Sheet'!DB8)</f>
        <v>II</v>
      </c>
      <c r="X5" s="195" t="str">
        <f>IF('Result Sheet'!DC8="","",'Result Sheet'!DC8)</f>
        <v>C</v>
      </c>
      <c r="Y5" s="194" t="str">
        <f>IF('Result Sheet'!DU8="","",'Result Sheet'!DU8)</f>
        <v>I</v>
      </c>
      <c r="Z5" s="195" t="str">
        <f>IF('Result Sheet'!DV8="","",'Result Sheet'!DV8)</f>
        <v>B</v>
      </c>
      <c r="AA5" s="196">
        <f>IF('Result Sheet'!FP8="","",'Result Sheet'!FP8)</f>
        <v>170</v>
      </c>
      <c r="BU5" s="197" t="str">
        <f>'Result Sheet'!G8</f>
        <v>AAKIFA BANO</v>
      </c>
      <c r="BV5" s="198" t="str">
        <f>IFERROR(IF(AND(N5="",J5=""),"",IF(AND(H5="SC",I5="M"),N5,"")),"")</f>
        <v/>
      </c>
      <c r="BW5" s="198" t="str">
        <f>IFERROR(IF(AND(N5="",J5=""),"",IF(AND(H5="SC",I5="F"),N5,"")),"")</f>
        <v/>
      </c>
      <c r="BX5" s="198" t="str">
        <f>IFERROR(IF(AND(N5="",J5=""),"",IF(AND(H5="ST",I5="M"),N5,"")),"")</f>
        <v/>
      </c>
      <c r="BY5" s="198" t="str">
        <f>IFERROR(IF(AND(N5="",J5=""),"",IF(AND(H5="ST",I5="F"),N5,"")),"")</f>
        <v/>
      </c>
      <c r="BZ5" s="198" t="str">
        <f>IFERROR(IF(AND(N5="",J5=""),"",IF(AND(H5="OBC",I5="M"),N5,"")),"")</f>
        <v/>
      </c>
      <c r="CA5" s="198" t="str">
        <f>IFERROR(IF(AND(N5="",J5=""),"",IF(AND(H5="OBC",I5="F"),N5,"")),"")</f>
        <v>B</v>
      </c>
      <c r="CB5" s="198" t="str">
        <f>IFERROR(IF(AND(N5="",J5=""),"",IF(AND(H5="GEN",I5="M"),N5,"")),"")</f>
        <v/>
      </c>
      <c r="CC5" s="198" t="str">
        <f>IFERROR(IF(AND(N5="",J5=""),"",IF(AND(H5="GEN",I5="F"),N5,"")),"")</f>
        <v/>
      </c>
      <c r="CD5" s="198" t="str">
        <f>IFERROR(IF(AND(N5="",J5=""),"",IF(AND(H5="MIN",I5="M"),N5,"")),"")</f>
        <v/>
      </c>
      <c r="CE5" s="198" t="str">
        <f>IFERROR(IF(AND(N5="",J5=""),"",IF(AND(H5="MIN",I5="M"),N5,"")),"")</f>
        <v/>
      </c>
      <c r="CF5" s="198" t="str">
        <f>IFERROR(IF(AND(N5="",J5=""),"",IF(AND(H5="SBC",I5="M"),N5,"")),"")</f>
        <v/>
      </c>
      <c r="CG5" s="198" t="str">
        <f>IFERROR(IF(AND(N5="",J5=""),"",IF(AND(H5="SBC",I5="F"),N5,"")),"")</f>
        <v/>
      </c>
      <c r="CH5" s="199"/>
    </row>
    <row r="6" spans="1:86" ht="15.95" customHeight="1">
      <c r="A6" s="187">
        <f>IF('Result Sheet'!A9="","",'Result Sheet'!A9)</f>
        <v>2</v>
      </c>
      <c r="B6" s="188">
        <f>IF('Result Sheet'!B9="","",'Result Sheet'!B9)</f>
        <v>702</v>
      </c>
      <c r="C6" s="189">
        <f>IF('Result Sheet'!F9="","",'Result Sheet'!F9)</f>
        <v>944</v>
      </c>
      <c r="D6" s="190">
        <f>IF('Result Sheet'!E9="","",'Result Sheet'!E9)</f>
        <v>42005</v>
      </c>
      <c r="E6" s="336" t="str">
        <f>IF('Result Sheet'!G9="","",'Result Sheet'!G9)</f>
        <v>ANUJ GIRI</v>
      </c>
      <c r="F6" s="336" t="str">
        <f>IF('Result Sheet'!H9="","",'Result Sheet'!H9)</f>
        <v>BHAGWAT GIRI</v>
      </c>
      <c r="G6" s="336" t="str">
        <f>IF('Result Sheet'!I9="","",'Result Sheet'!I9)</f>
        <v>KANTA DEVI</v>
      </c>
      <c r="H6" s="191" t="str">
        <f>IF('Result Sheet'!K9="","",'Result Sheet'!K9)</f>
        <v>OBC</v>
      </c>
      <c r="I6" s="191" t="str">
        <f>IF('Result Sheet'!J9="","",'Result Sheet'!J9)</f>
        <v>M</v>
      </c>
      <c r="J6" s="305" t="str">
        <f>IF('Result Sheet'!FN9="","",'Result Sheet'!FN9)</f>
        <v>कक्षा क्रमोन्नत</v>
      </c>
      <c r="K6" s="192">
        <f>IF('Result Sheet'!FI9="","",'Result Sheet'!FI9)</f>
        <v>757</v>
      </c>
      <c r="L6" s="193">
        <f>IF('Result Sheet'!FJ9="","",'Result Sheet'!FJ9)</f>
        <v>63.083333333333336</v>
      </c>
      <c r="M6" s="192" t="str">
        <f>IF('Result Sheet'!FK9="","",'Result Sheet'!FK9)</f>
        <v>I</v>
      </c>
      <c r="N6" s="333" t="str">
        <f>IF('Result Sheet'!FN9="NSO","NSO",IF('Result Sheet'!FL9="","",'Result Sheet'!FL9))</f>
        <v>B</v>
      </c>
      <c r="O6" s="194" t="str">
        <f>IF('Result Sheet'!AC9="","",'Result Sheet'!AC9)</f>
        <v>I</v>
      </c>
      <c r="P6" s="195" t="str">
        <f>IF('Result Sheet'!AD9="","",'Result Sheet'!AD9)</f>
        <v>B</v>
      </c>
      <c r="Q6" s="194" t="str">
        <f>IF('Result Sheet'!AV9="","",'Result Sheet'!AV9)</f>
        <v>I</v>
      </c>
      <c r="R6" s="195" t="str">
        <f>IF('Result Sheet'!AW9="","",'Result Sheet'!AW9)</f>
        <v>B</v>
      </c>
      <c r="S6" s="194" t="str">
        <f>IF('Result Sheet'!BP9="","",'Result Sheet'!BP9)</f>
        <v>D</v>
      </c>
      <c r="T6" s="195" t="str">
        <f>IF('Result Sheet'!BQ9="","",'Result Sheet'!BQ9)</f>
        <v>B</v>
      </c>
      <c r="U6" s="194" t="str">
        <f>IF('Result Sheet'!CI9="","",'Result Sheet'!CI9)</f>
        <v>II</v>
      </c>
      <c r="V6" s="195" t="str">
        <f>IF('Result Sheet'!CJ9="","",'Result Sheet'!CJ9)</f>
        <v>C</v>
      </c>
      <c r="W6" s="194" t="str">
        <f>IF('Result Sheet'!DB9="","",'Result Sheet'!DB9)</f>
        <v>III</v>
      </c>
      <c r="X6" s="195" t="str">
        <f>IF('Result Sheet'!DC9="","",'Result Sheet'!DC9)</f>
        <v>C</v>
      </c>
      <c r="Y6" s="194" t="str">
        <f>IF('Result Sheet'!DU9="","",'Result Sheet'!DU9)</f>
        <v>D</v>
      </c>
      <c r="Z6" s="195" t="str">
        <f>IF('Result Sheet'!DV9="","",'Result Sheet'!DV9)</f>
        <v>B</v>
      </c>
      <c r="AA6" s="196">
        <f>IF('Result Sheet'!FP9="","",'Result Sheet'!FP9)</f>
        <v>168</v>
      </c>
      <c r="BU6" s="197" t="str">
        <f>'Result Sheet'!G9</f>
        <v>ANUJ GIRI</v>
      </c>
      <c r="BV6" s="198" t="str">
        <f t="shared" ref="BV6:BV69" si="0">IFERROR(IF(AND(N6="",J6=""),"",IF(AND(H6="SC",I6="M"),N6,"")),"")</f>
        <v/>
      </c>
      <c r="BW6" s="198" t="str">
        <f t="shared" ref="BW6:BW69" si="1">IFERROR(IF(AND(N6="",J6=""),"",IF(AND(H6="SC",I6="F"),N6,"")),"")</f>
        <v/>
      </c>
      <c r="BX6" s="198" t="str">
        <f t="shared" ref="BX6:BX69" si="2">IFERROR(IF(AND(N6="",J6=""),"",IF(AND(H6="ST",I6="M"),N6,"")),"")</f>
        <v/>
      </c>
      <c r="BY6" s="198" t="str">
        <f t="shared" ref="BY6:BY69" si="3">IFERROR(IF(AND(N6="",J6=""),"",IF(AND(H6="ST",I6="F"),N6,"")),"")</f>
        <v/>
      </c>
      <c r="BZ6" s="198" t="str">
        <f t="shared" ref="BZ6:BZ69" si="4">IFERROR(IF(AND(N6="",J6=""),"",IF(AND(H6="OBC",I6="M"),N6,"")),"")</f>
        <v>B</v>
      </c>
      <c r="CA6" s="198" t="str">
        <f t="shared" ref="CA6:CA69" si="5">IFERROR(IF(AND(N6="",J6=""),"",IF(AND(H6="OBC",I6="F"),N6,"")),"")</f>
        <v/>
      </c>
      <c r="CB6" s="198" t="str">
        <f t="shared" ref="CB6:CB69" si="6">IFERROR(IF(AND(N6="",J6=""),"",IF(AND(H6="GEN",I6="M"),N6,"")),"")</f>
        <v/>
      </c>
      <c r="CC6" s="198" t="str">
        <f t="shared" ref="CC6:CC69" si="7">IFERROR(IF(AND(N6="",J6=""),"",IF(AND(H6="GEN",I6="F"),N6,"")),"")</f>
        <v/>
      </c>
      <c r="CD6" s="198" t="str">
        <f t="shared" ref="CD6:CD69" si="8">IFERROR(IF(AND(N6="",J6=""),"",IF(AND(H6="MIN",I6="M"),N6,"")),"")</f>
        <v/>
      </c>
      <c r="CE6" s="198" t="str">
        <f t="shared" ref="CE6:CE69" si="9">IFERROR(IF(AND(N6="",J6=""),"",IF(AND(H6="MIN",I6="M"),N6,"")),"")</f>
        <v/>
      </c>
      <c r="CF6" s="198" t="str">
        <f t="shared" ref="CF6:CF69" si="10">IFERROR(IF(AND(N6="",J6=""),"",IF(AND(H6="SBC",I6="M"),N6,"")),"")</f>
        <v/>
      </c>
      <c r="CG6" s="198" t="str">
        <f t="shared" ref="CG6:CG69" si="11">IFERROR(IF(AND(N6="",J6=""),"",IF(AND(H6="SBC",I6="F"),N6,"")),"")</f>
        <v/>
      </c>
      <c r="CH6" s="199"/>
    </row>
    <row r="7" spans="1:86" ht="15.95" customHeight="1">
      <c r="A7" s="187">
        <f>IF('Result Sheet'!A10="","",'Result Sheet'!A10)</f>
        <v>3</v>
      </c>
      <c r="B7" s="188">
        <f>IF('Result Sheet'!B10="","",'Result Sheet'!B10)</f>
        <v>703</v>
      </c>
      <c r="C7" s="189">
        <f>IF('Result Sheet'!F10="","",'Result Sheet'!F10)</f>
        <v>934</v>
      </c>
      <c r="D7" s="190">
        <f>IF('Result Sheet'!E10="","",'Result Sheet'!E10)</f>
        <v>42348</v>
      </c>
      <c r="E7" s="336" t="str">
        <f>IF('Result Sheet'!G10="","",'Result Sheet'!G10)</f>
        <v>ARMAN HUSSAIN</v>
      </c>
      <c r="F7" s="336" t="str">
        <f>IF('Result Sheet'!H10="","",'Result Sheet'!H10)</f>
        <v>AARIF HUSSAIN</v>
      </c>
      <c r="G7" s="336" t="str">
        <f>IF('Result Sheet'!I10="","",'Result Sheet'!I10)</f>
        <v>SALMA BANO</v>
      </c>
      <c r="H7" s="191" t="str">
        <f>IF('Result Sheet'!K10="","",'Result Sheet'!K10)</f>
        <v>OBC</v>
      </c>
      <c r="I7" s="191" t="str">
        <f>IF('Result Sheet'!J10="","",'Result Sheet'!J10)</f>
        <v>M</v>
      </c>
      <c r="J7" s="305" t="str">
        <f>IF('Result Sheet'!FN10="","",'Result Sheet'!FN10)</f>
        <v>कक्षा क्रमोन्नत</v>
      </c>
      <c r="K7" s="192">
        <f>IF('Result Sheet'!FI10="","",'Result Sheet'!FI10)</f>
        <v>836</v>
      </c>
      <c r="L7" s="193">
        <f>IF('Result Sheet'!FJ10="","",'Result Sheet'!FJ10)</f>
        <v>69.666666666666671</v>
      </c>
      <c r="M7" s="192" t="str">
        <f>IF('Result Sheet'!FK10="","",'Result Sheet'!FK10)</f>
        <v>I</v>
      </c>
      <c r="N7" s="333" t="str">
        <f>IF('Result Sheet'!FN10="NSO","NSO",IF('Result Sheet'!FL10="","",'Result Sheet'!FL10))</f>
        <v>B</v>
      </c>
      <c r="O7" s="194" t="str">
        <f>IF('Result Sheet'!AC10="","",'Result Sheet'!AC10)</f>
        <v>I</v>
      </c>
      <c r="P7" s="195" t="str">
        <f>IF('Result Sheet'!AD10="","",'Result Sheet'!AD10)</f>
        <v>B</v>
      </c>
      <c r="Q7" s="194" t="str">
        <f>IF('Result Sheet'!AV10="","",'Result Sheet'!AV10)</f>
        <v>I</v>
      </c>
      <c r="R7" s="195" t="str">
        <f>IF('Result Sheet'!AW10="","",'Result Sheet'!AW10)</f>
        <v>B</v>
      </c>
      <c r="S7" s="194" t="str">
        <f>IF('Result Sheet'!BP10="","",'Result Sheet'!BP10)</f>
        <v>D</v>
      </c>
      <c r="T7" s="195" t="str">
        <f>IF('Result Sheet'!BQ10="","",'Result Sheet'!BQ10)</f>
        <v>A</v>
      </c>
      <c r="U7" s="194" t="str">
        <f>IF('Result Sheet'!CI10="","",'Result Sheet'!CI10)</f>
        <v>I</v>
      </c>
      <c r="V7" s="195" t="str">
        <f>IF('Result Sheet'!CJ10="","",'Result Sheet'!CJ10)</f>
        <v>B</v>
      </c>
      <c r="W7" s="194" t="str">
        <f>IF('Result Sheet'!DB10="","",'Result Sheet'!DB10)</f>
        <v>I</v>
      </c>
      <c r="X7" s="195" t="str">
        <f>IF('Result Sheet'!DC10="","",'Result Sheet'!DC10)</f>
        <v>B</v>
      </c>
      <c r="Y7" s="194" t="str">
        <f>IF('Result Sheet'!DU10="","",'Result Sheet'!DU10)</f>
        <v>D</v>
      </c>
      <c r="Z7" s="195" t="str">
        <f>IF('Result Sheet'!DV10="","",'Result Sheet'!DV10)</f>
        <v>B</v>
      </c>
      <c r="AA7" s="196">
        <f>IF('Result Sheet'!FP10="","",'Result Sheet'!FP10)</f>
        <v>160</v>
      </c>
      <c r="BU7" s="197" t="str">
        <f>'Result Sheet'!G10</f>
        <v>ARMAN HUSSAIN</v>
      </c>
      <c r="BV7" s="198" t="str">
        <f t="shared" si="0"/>
        <v/>
      </c>
      <c r="BW7" s="198" t="str">
        <f t="shared" si="1"/>
        <v/>
      </c>
      <c r="BX7" s="198" t="str">
        <f t="shared" si="2"/>
        <v/>
      </c>
      <c r="BY7" s="198" t="str">
        <f t="shared" si="3"/>
        <v/>
      </c>
      <c r="BZ7" s="198" t="str">
        <f t="shared" si="4"/>
        <v>B</v>
      </c>
      <c r="CA7" s="198" t="str">
        <f t="shared" si="5"/>
        <v/>
      </c>
      <c r="CB7" s="198" t="str">
        <f t="shared" si="6"/>
        <v/>
      </c>
      <c r="CC7" s="198" t="str">
        <f t="shared" si="7"/>
        <v/>
      </c>
      <c r="CD7" s="198" t="str">
        <f t="shared" si="8"/>
        <v/>
      </c>
      <c r="CE7" s="198" t="str">
        <f t="shared" si="9"/>
        <v/>
      </c>
      <c r="CF7" s="198" t="str">
        <f t="shared" si="10"/>
        <v/>
      </c>
      <c r="CG7" s="198" t="str">
        <f t="shared" si="11"/>
        <v/>
      </c>
      <c r="CH7" s="199"/>
    </row>
    <row r="8" spans="1:86" ht="15.95" customHeight="1">
      <c r="A8" s="187">
        <f>IF('Result Sheet'!A11="","",'Result Sheet'!A11)</f>
        <v>4</v>
      </c>
      <c r="B8" s="188">
        <f>IF('Result Sheet'!B11="","",'Result Sheet'!B11)</f>
        <v>704</v>
      </c>
      <c r="C8" s="189">
        <f>IF('Result Sheet'!F11="","",'Result Sheet'!F11)</f>
        <v>926</v>
      </c>
      <c r="D8" s="190">
        <f>IF('Result Sheet'!E11="","",'Result Sheet'!E11)</f>
        <v>42491</v>
      </c>
      <c r="E8" s="336" t="str">
        <f>IF('Result Sheet'!G11="","",'Result Sheet'!G11)</f>
        <v>ARMAN SHAH</v>
      </c>
      <c r="F8" s="336" t="str">
        <f>IF('Result Sheet'!H11="","",'Result Sheet'!H11)</f>
        <v>JAKIR SHAH</v>
      </c>
      <c r="G8" s="336" t="str">
        <f>IF('Result Sheet'!I11="","",'Result Sheet'!I11)</f>
        <v>HEENA BANU</v>
      </c>
      <c r="H8" s="191" t="str">
        <f>IF('Result Sheet'!K11="","",'Result Sheet'!K11)</f>
        <v>OBC</v>
      </c>
      <c r="I8" s="191" t="str">
        <f>IF('Result Sheet'!J11="","",'Result Sheet'!J11)</f>
        <v>M</v>
      </c>
      <c r="J8" s="305" t="str">
        <f>IF('Result Sheet'!FN11="","",'Result Sheet'!FN11)</f>
        <v>कक्षा क्रमोन्नत</v>
      </c>
      <c r="K8" s="192">
        <f>IF('Result Sheet'!FI11="","",'Result Sheet'!FI11)</f>
        <v>859</v>
      </c>
      <c r="L8" s="193">
        <f>IF('Result Sheet'!FJ11="","",'Result Sheet'!FJ11)</f>
        <v>71.583333333333329</v>
      </c>
      <c r="M8" s="192" t="str">
        <f>IF('Result Sheet'!FK11="","",'Result Sheet'!FK11)</f>
        <v>I</v>
      </c>
      <c r="N8" s="333" t="str">
        <f>IF('Result Sheet'!FN11="NSO","NSO",IF('Result Sheet'!FL11="","",'Result Sheet'!FL11))</f>
        <v>B</v>
      </c>
      <c r="O8" s="194" t="str">
        <f>IF('Result Sheet'!AC11="","",'Result Sheet'!AC11)</f>
        <v>I</v>
      </c>
      <c r="P8" s="195" t="str">
        <f>IF('Result Sheet'!AD11="","",'Result Sheet'!AD11)</f>
        <v>B</v>
      </c>
      <c r="Q8" s="194" t="str">
        <f>IF('Result Sheet'!AV11="","",'Result Sheet'!AV11)</f>
        <v>D</v>
      </c>
      <c r="R8" s="195" t="str">
        <f>IF('Result Sheet'!AW11="","",'Result Sheet'!AW11)</f>
        <v>B</v>
      </c>
      <c r="S8" s="194" t="str">
        <f>IF('Result Sheet'!BP11="","",'Result Sheet'!BP11)</f>
        <v>D</v>
      </c>
      <c r="T8" s="195" t="str">
        <f>IF('Result Sheet'!BQ11="","",'Result Sheet'!BQ11)</f>
        <v>B</v>
      </c>
      <c r="U8" s="194" t="str">
        <f>IF('Result Sheet'!CI11="","",'Result Sheet'!CI11)</f>
        <v>I</v>
      </c>
      <c r="V8" s="195" t="str">
        <f>IF('Result Sheet'!CJ11="","",'Result Sheet'!CJ11)</f>
        <v>B</v>
      </c>
      <c r="W8" s="194" t="str">
        <f>IF('Result Sheet'!DB11="","",'Result Sheet'!DB11)</f>
        <v>I</v>
      </c>
      <c r="X8" s="195" t="str">
        <f>IF('Result Sheet'!DC11="","",'Result Sheet'!DC11)</f>
        <v>B</v>
      </c>
      <c r="Y8" s="194" t="str">
        <f>IF('Result Sheet'!DU11="","",'Result Sheet'!DU11)</f>
        <v>D</v>
      </c>
      <c r="Z8" s="195" t="str">
        <f>IF('Result Sheet'!DV11="","",'Result Sheet'!DV11)</f>
        <v>B</v>
      </c>
      <c r="AA8" s="196">
        <f>IF('Result Sheet'!FP11="","",'Result Sheet'!FP11)</f>
        <v>188</v>
      </c>
      <c r="BU8" s="197" t="str">
        <f>'Result Sheet'!G11</f>
        <v>ARMAN SHAH</v>
      </c>
      <c r="BV8" s="198" t="str">
        <f t="shared" si="0"/>
        <v/>
      </c>
      <c r="BW8" s="198" t="str">
        <f t="shared" si="1"/>
        <v/>
      </c>
      <c r="BX8" s="198" t="str">
        <f t="shared" si="2"/>
        <v/>
      </c>
      <c r="BY8" s="198" t="str">
        <f t="shared" si="3"/>
        <v/>
      </c>
      <c r="BZ8" s="198" t="str">
        <f t="shared" si="4"/>
        <v>B</v>
      </c>
      <c r="CA8" s="198" t="str">
        <f t="shared" si="5"/>
        <v/>
      </c>
      <c r="CB8" s="198" t="str">
        <f t="shared" si="6"/>
        <v/>
      </c>
      <c r="CC8" s="198" t="str">
        <f t="shared" si="7"/>
        <v/>
      </c>
      <c r="CD8" s="198" t="str">
        <f t="shared" si="8"/>
        <v/>
      </c>
      <c r="CE8" s="198" t="str">
        <f t="shared" si="9"/>
        <v/>
      </c>
      <c r="CF8" s="198" t="str">
        <f t="shared" si="10"/>
        <v/>
      </c>
      <c r="CG8" s="198" t="str">
        <f t="shared" si="11"/>
        <v/>
      </c>
      <c r="CH8" s="199"/>
    </row>
    <row r="9" spans="1:86" ht="15.95" customHeight="1">
      <c r="A9" s="187">
        <f>IF('Result Sheet'!A12="","",'Result Sheet'!A12)</f>
        <v>5</v>
      </c>
      <c r="B9" s="188">
        <f>IF('Result Sheet'!B12="","",'Result Sheet'!B12)</f>
        <v>705</v>
      </c>
      <c r="C9" s="189">
        <f>IF('Result Sheet'!F12="","",'Result Sheet'!F12)</f>
        <v>951</v>
      </c>
      <c r="D9" s="190" t="str">
        <f>IF('Result Sheet'!E12="","",'Result Sheet'!E12)</f>
        <v>25-08-2015</v>
      </c>
      <c r="E9" s="336" t="str">
        <f>IF('Result Sheet'!G12="","",'Result Sheet'!G12)</f>
        <v>BHAVYANSH SINGH CHOUHAN</v>
      </c>
      <c r="F9" s="336" t="str">
        <f>IF('Result Sheet'!H12="","",'Result Sheet'!H12)</f>
        <v>AJIT SINGH</v>
      </c>
      <c r="G9" s="336" t="str">
        <f>IF('Result Sheet'!I12="","",'Result Sheet'!I12)</f>
        <v>MEENA</v>
      </c>
      <c r="H9" s="191" t="str">
        <f>IF('Result Sheet'!K12="","",'Result Sheet'!K12)</f>
        <v>GEN</v>
      </c>
      <c r="I9" s="191" t="str">
        <f>IF('Result Sheet'!J12="","",'Result Sheet'!J12)</f>
        <v>M</v>
      </c>
      <c r="J9" s="305" t="str">
        <f>IF('Result Sheet'!FN12="","",'Result Sheet'!FN12)</f>
        <v>कक्षा क्रमोन्नत</v>
      </c>
      <c r="K9" s="192">
        <f>IF('Result Sheet'!FI12="","",'Result Sheet'!FI12)</f>
        <v>813</v>
      </c>
      <c r="L9" s="193">
        <f>IF('Result Sheet'!FJ12="","",'Result Sheet'!FJ12)</f>
        <v>71.004366812227076</v>
      </c>
      <c r="M9" s="192" t="str">
        <f>IF('Result Sheet'!FK12="","",'Result Sheet'!FK12)</f>
        <v>I</v>
      </c>
      <c r="N9" s="333" t="str">
        <f>IF('Result Sheet'!FN12="NSO","NSO",IF('Result Sheet'!FL12="","",'Result Sheet'!FL12))</f>
        <v>B</v>
      </c>
      <c r="O9" s="194" t="str">
        <f>IF('Result Sheet'!AC12="","",'Result Sheet'!AC12)</f>
        <v>I</v>
      </c>
      <c r="P9" s="195" t="str">
        <f>IF('Result Sheet'!AD12="","",'Result Sheet'!AD12)</f>
        <v>B</v>
      </c>
      <c r="Q9" s="194" t="str">
        <f>IF('Result Sheet'!AV12="","",'Result Sheet'!AV12)</f>
        <v>D</v>
      </c>
      <c r="R9" s="195" t="str">
        <f>IF('Result Sheet'!AW12="","",'Result Sheet'!AW12)</f>
        <v>B</v>
      </c>
      <c r="S9" s="194" t="str">
        <f>IF('Result Sheet'!BP12="","",'Result Sheet'!BP12)</f>
        <v>D</v>
      </c>
      <c r="T9" s="195" t="str">
        <f>IF('Result Sheet'!BQ12="","",'Result Sheet'!BQ12)</f>
        <v>B</v>
      </c>
      <c r="U9" s="194" t="str">
        <f>IF('Result Sheet'!CI12="","",'Result Sheet'!CI12)</f>
        <v>I</v>
      </c>
      <c r="V9" s="195" t="str">
        <f>IF('Result Sheet'!CJ12="","",'Result Sheet'!CJ12)</f>
        <v>B</v>
      </c>
      <c r="W9" s="194" t="str">
        <f>IF('Result Sheet'!DB12="","",'Result Sheet'!DB12)</f>
        <v>I</v>
      </c>
      <c r="X9" s="195" t="str">
        <f>IF('Result Sheet'!DC12="","",'Result Sheet'!DC12)</f>
        <v>B</v>
      </c>
      <c r="Y9" s="194" t="str">
        <f>IF('Result Sheet'!DU12="","",'Result Sheet'!DU12)</f>
        <v>D</v>
      </c>
      <c r="Z9" s="195" t="str">
        <f>IF('Result Sheet'!DV12="","",'Result Sheet'!DV12)</f>
        <v>B</v>
      </c>
      <c r="AA9" s="196" t="str">
        <f>IF('Result Sheet'!FP12="","",'Result Sheet'!FP12)</f>
        <v/>
      </c>
      <c r="BU9" s="197" t="str">
        <f>'Result Sheet'!G12</f>
        <v>BHAVYANSH SINGH CHOUHAN</v>
      </c>
      <c r="BV9" s="198" t="str">
        <f t="shared" si="0"/>
        <v/>
      </c>
      <c r="BW9" s="198" t="str">
        <f t="shared" si="1"/>
        <v/>
      </c>
      <c r="BX9" s="198" t="str">
        <f t="shared" si="2"/>
        <v/>
      </c>
      <c r="BY9" s="198" t="str">
        <f t="shared" si="3"/>
        <v/>
      </c>
      <c r="BZ9" s="198" t="str">
        <f t="shared" si="4"/>
        <v/>
      </c>
      <c r="CA9" s="198" t="str">
        <f t="shared" si="5"/>
        <v/>
      </c>
      <c r="CB9" s="198" t="str">
        <f t="shared" si="6"/>
        <v>B</v>
      </c>
      <c r="CC9" s="198" t="str">
        <f t="shared" si="7"/>
        <v/>
      </c>
      <c r="CD9" s="198" t="str">
        <f t="shared" si="8"/>
        <v/>
      </c>
      <c r="CE9" s="198" t="str">
        <f t="shared" si="9"/>
        <v/>
      </c>
      <c r="CF9" s="198" t="str">
        <f t="shared" si="10"/>
        <v/>
      </c>
      <c r="CG9" s="198" t="str">
        <f t="shared" si="11"/>
        <v/>
      </c>
      <c r="CH9" s="199"/>
    </row>
    <row r="10" spans="1:86" ht="15.95" customHeight="1">
      <c r="A10" s="187">
        <f>IF('Result Sheet'!A13="","",'Result Sheet'!A13)</f>
        <v>6</v>
      </c>
      <c r="B10" s="188">
        <f>IF('Result Sheet'!B13="","",'Result Sheet'!B13)</f>
        <v>706</v>
      </c>
      <c r="C10" s="189">
        <f>IF('Result Sheet'!F13="","",'Result Sheet'!F13)</f>
        <v>939</v>
      </c>
      <c r="D10" s="190" t="str">
        <f>IF('Result Sheet'!E13="","",'Result Sheet'!E13)</f>
        <v>16-06-2014</v>
      </c>
      <c r="E10" s="336" t="str">
        <f>IF('Result Sheet'!G13="","",'Result Sheet'!G13)</f>
        <v>BHUMIKA BAGRI</v>
      </c>
      <c r="F10" s="336" t="str">
        <f>IF('Result Sheet'!H13="","",'Result Sheet'!H13)</f>
        <v>MUKESH BAGRI</v>
      </c>
      <c r="G10" s="336" t="str">
        <f>IF('Result Sheet'!I13="","",'Result Sheet'!I13)</f>
        <v>SEEMA BAGRI</v>
      </c>
      <c r="H10" s="191" t="str">
        <f>IF('Result Sheet'!K13="","",'Result Sheet'!K13)</f>
        <v>OBC</v>
      </c>
      <c r="I10" s="191" t="str">
        <f>IF('Result Sheet'!J13="","",'Result Sheet'!J13)</f>
        <v>F</v>
      </c>
      <c r="J10" s="305" t="str">
        <f>IF('Result Sheet'!FN13="","",'Result Sheet'!FN13)</f>
        <v>कक्षा क्रमोन्नत</v>
      </c>
      <c r="K10" s="192">
        <f>IF('Result Sheet'!FI13="","",'Result Sheet'!FI13)</f>
        <v>816</v>
      </c>
      <c r="L10" s="193">
        <f>IF('Result Sheet'!FJ13="","",'Result Sheet'!FJ13)</f>
        <v>68</v>
      </c>
      <c r="M10" s="192" t="str">
        <f>IF('Result Sheet'!FK13="","",'Result Sheet'!FK13)</f>
        <v>I</v>
      </c>
      <c r="N10" s="333" t="str">
        <f>IF('Result Sheet'!FN13="NSO","NSO",IF('Result Sheet'!FL13="","",'Result Sheet'!FL13))</f>
        <v>B</v>
      </c>
      <c r="O10" s="194" t="str">
        <f>IF('Result Sheet'!AC13="","",'Result Sheet'!AC13)</f>
        <v>II</v>
      </c>
      <c r="P10" s="195" t="str">
        <f>IF('Result Sheet'!AD13="","",'Result Sheet'!AD13)</f>
        <v>C</v>
      </c>
      <c r="Q10" s="194" t="str">
        <f>IF('Result Sheet'!AV13="","",'Result Sheet'!AV13)</f>
        <v>D</v>
      </c>
      <c r="R10" s="195" t="str">
        <f>IF('Result Sheet'!AW13="","",'Result Sheet'!AW13)</f>
        <v>B</v>
      </c>
      <c r="S10" s="194" t="str">
        <f>IF('Result Sheet'!BP13="","",'Result Sheet'!BP13)</f>
        <v>I</v>
      </c>
      <c r="T10" s="195" t="str">
        <f>IF('Result Sheet'!BQ13="","",'Result Sheet'!BQ13)</f>
        <v>B</v>
      </c>
      <c r="U10" s="194" t="str">
        <f>IF('Result Sheet'!CI13="","",'Result Sheet'!CI13)</f>
        <v>I</v>
      </c>
      <c r="V10" s="195" t="str">
        <f>IF('Result Sheet'!CJ13="","",'Result Sheet'!CJ13)</f>
        <v>B</v>
      </c>
      <c r="W10" s="194" t="str">
        <f>IF('Result Sheet'!DB13="","",'Result Sheet'!DB13)</f>
        <v>I</v>
      </c>
      <c r="X10" s="195" t="str">
        <f>IF('Result Sheet'!DC13="","",'Result Sheet'!DC13)</f>
        <v>B</v>
      </c>
      <c r="Y10" s="194" t="str">
        <f>IF('Result Sheet'!DU13="","",'Result Sheet'!DU13)</f>
        <v>D</v>
      </c>
      <c r="Z10" s="195" t="str">
        <f>IF('Result Sheet'!DV13="","",'Result Sheet'!DV13)</f>
        <v>B</v>
      </c>
      <c r="AA10" s="196" t="str">
        <f>IF('Result Sheet'!FP13="","",'Result Sheet'!FP13)</f>
        <v/>
      </c>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U10" s="197" t="str">
        <f>'Result Sheet'!G13</f>
        <v>BHUMIKA BAGRI</v>
      </c>
      <c r="BV10" s="198" t="str">
        <f t="shared" si="0"/>
        <v/>
      </c>
      <c r="BW10" s="198" t="str">
        <f t="shared" si="1"/>
        <v/>
      </c>
      <c r="BX10" s="198" t="str">
        <f t="shared" si="2"/>
        <v/>
      </c>
      <c r="BY10" s="198" t="str">
        <f t="shared" si="3"/>
        <v/>
      </c>
      <c r="BZ10" s="198" t="str">
        <f t="shared" si="4"/>
        <v/>
      </c>
      <c r="CA10" s="198" t="str">
        <f t="shared" si="5"/>
        <v>B</v>
      </c>
      <c r="CB10" s="198" t="str">
        <f t="shared" si="6"/>
        <v/>
      </c>
      <c r="CC10" s="198" t="str">
        <f t="shared" si="7"/>
        <v/>
      </c>
      <c r="CD10" s="198" t="str">
        <f t="shared" si="8"/>
        <v/>
      </c>
      <c r="CE10" s="198" t="str">
        <f t="shared" si="9"/>
        <v/>
      </c>
      <c r="CF10" s="198" t="str">
        <f t="shared" si="10"/>
        <v/>
      </c>
      <c r="CG10" s="198" t="str">
        <f t="shared" si="11"/>
        <v/>
      </c>
      <c r="CH10" s="199"/>
    </row>
    <row r="11" spans="1:86" ht="15.95" customHeight="1">
      <c r="A11" s="187">
        <f>IF('Result Sheet'!A14="","",'Result Sheet'!A14)</f>
        <v>7</v>
      </c>
      <c r="B11" s="188">
        <f>IF('Result Sheet'!B14="","",'Result Sheet'!B14)</f>
        <v>707</v>
      </c>
      <c r="C11" s="189">
        <f>IF('Result Sheet'!F14="","",'Result Sheet'!F14)</f>
        <v>942</v>
      </c>
      <c r="D11" s="190" t="str">
        <f>IF('Result Sheet'!E14="","",'Result Sheet'!E14)</f>
        <v>28-09-2015</v>
      </c>
      <c r="E11" s="336" t="str">
        <f>IF('Result Sheet'!G14="","",'Result Sheet'!G14)</f>
        <v>DAKSH PRAJAPAT</v>
      </c>
      <c r="F11" s="336" t="str">
        <f>IF('Result Sheet'!H14="","",'Result Sheet'!H14)</f>
        <v>PRAKASH PRAJAPAT</v>
      </c>
      <c r="G11" s="336" t="str">
        <f>IF('Result Sheet'!I14="","",'Result Sheet'!I14)</f>
        <v>REKHA PRAJAPATI</v>
      </c>
      <c r="H11" s="191" t="str">
        <f>IF('Result Sheet'!K14="","",'Result Sheet'!K14)</f>
        <v>OBC</v>
      </c>
      <c r="I11" s="191" t="str">
        <f>IF('Result Sheet'!J14="","",'Result Sheet'!J14)</f>
        <v>M</v>
      </c>
      <c r="J11" s="305" t="str">
        <f>IF('Result Sheet'!FN14="","",'Result Sheet'!FN14)</f>
        <v>कक्षा क्रमोन्नत</v>
      </c>
      <c r="K11" s="192">
        <f>IF('Result Sheet'!FI14="","",'Result Sheet'!FI14)</f>
        <v>858</v>
      </c>
      <c r="L11" s="193">
        <f>IF('Result Sheet'!FJ14="","",'Result Sheet'!FJ14)</f>
        <v>71.5</v>
      </c>
      <c r="M11" s="192" t="str">
        <f>IF('Result Sheet'!FK14="","",'Result Sheet'!FK14)</f>
        <v>I</v>
      </c>
      <c r="N11" s="333" t="str">
        <f>IF('Result Sheet'!FN14="NSO","NSO",IF('Result Sheet'!FL14="","",'Result Sheet'!FL14))</f>
        <v>B</v>
      </c>
      <c r="O11" s="194" t="str">
        <f>IF('Result Sheet'!AC14="","",'Result Sheet'!AC14)</f>
        <v>I</v>
      </c>
      <c r="P11" s="195" t="str">
        <f>IF('Result Sheet'!AD14="","",'Result Sheet'!AD14)</f>
        <v>B</v>
      </c>
      <c r="Q11" s="194" t="str">
        <f>IF('Result Sheet'!AV14="","",'Result Sheet'!AV14)</f>
        <v>D</v>
      </c>
      <c r="R11" s="195" t="str">
        <f>IF('Result Sheet'!AW14="","",'Result Sheet'!AW14)</f>
        <v>A</v>
      </c>
      <c r="S11" s="194" t="str">
        <f>IF('Result Sheet'!BP14="","",'Result Sheet'!BP14)</f>
        <v>I</v>
      </c>
      <c r="T11" s="195" t="str">
        <f>IF('Result Sheet'!BQ14="","",'Result Sheet'!BQ14)</f>
        <v>B</v>
      </c>
      <c r="U11" s="194" t="str">
        <f>IF('Result Sheet'!CI14="","",'Result Sheet'!CI14)</f>
        <v>I</v>
      </c>
      <c r="V11" s="195" t="str">
        <f>IF('Result Sheet'!CJ14="","",'Result Sheet'!CJ14)</f>
        <v>B</v>
      </c>
      <c r="W11" s="194" t="str">
        <f>IF('Result Sheet'!DB14="","",'Result Sheet'!DB14)</f>
        <v>I</v>
      </c>
      <c r="X11" s="195" t="str">
        <f>IF('Result Sheet'!DC14="","",'Result Sheet'!DC14)</f>
        <v>B</v>
      </c>
      <c r="Y11" s="194" t="str">
        <f>IF('Result Sheet'!DU14="","",'Result Sheet'!DU14)</f>
        <v>D</v>
      </c>
      <c r="Z11" s="195" t="str">
        <f>IF('Result Sheet'!DV14="","",'Result Sheet'!DV14)</f>
        <v>B</v>
      </c>
      <c r="AA11" s="196" t="str">
        <f>IF('Result Sheet'!FP14="","",'Result Sheet'!FP14)</f>
        <v/>
      </c>
      <c r="BU11" s="197" t="str">
        <f>'Result Sheet'!G14</f>
        <v>DAKSH PRAJAPAT</v>
      </c>
      <c r="BV11" s="198" t="str">
        <f t="shared" si="0"/>
        <v/>
      </c>
      <c r="BW11" s="198" t="str">
        <f t="shared" si="1"/>
        <v/>
      </c>
      <c r="BX11" s="198" t="str">
        <f t="shared" si="2"/>
        <v/>
      </c>
      <c r="BY11" s="198" t="str">
        <f t="shared" si="3"/>
        <v/>
      </c>
      <c r="BZ11" s="198" t="str">
        <f t="shared" si="4"/>
        <v>B</v>
      </c>
      <c r="CA11" s="198" t="str">
        <f t="shared" si="5"/>
        <v/>
      </c>
      <c r="CB11" s="198" t="str">
        <f t="shared" si="6"/>
        <v/>
      </c>
      <c r="CC11" s="198" t="str">
        <f t="shared" si="7"/>
        <v/>
      </c>
      <c r="CD11" s="198" t="str">
        <f t="shared" si="8"/>
        <v/>
      </c>
      <c r="CE11" s="198" t="str">
        <f t="shared" si="9"/>
        <v/>
      </c>
      <c r="CF11" s="198" t="str">
        <f t="shared" si="10"/>
        <v/>
      </c>
      <c r="CG11" s="198" t="str">
        <f t="shared" si="11"/>
        <v/>
      </c>
      <c r="CH11" s="199"/>
    </row>
    <row r="12" spans="1:86" ht="15.95" customHeight="1">
      <c r="A12" s="187">
        <f>IF('Result Sheet'!A15="","",'Result Sheet'!A15)</f>
        <v>8</v>
      </c>
      <c r="B12" s="188">
        <f>IF('Result Sheet'!B15="","",'Result Sheet'!B15)</f>
        <v>708</v>
      </c>
      <c r="C12" s="189">
        <f>IF('Result Sheet'!F15="","",'Result Sheet'!F15)</f>
        <v>925</v>
      </c>
      <c r="D12" s="190" t="str">
        <f>IF('Result Sheet'!E15="","",'Result Sheet'!E15)</f>
        <v>26-10-2015</v>
      </c>
      <c r="E12" s="336" t="str">
        <f>IF('Result Sheet'!G15="","",'Result Sheet'!G15)</f>
        <v>DIVYA BAGRI</v>
      </c>
      <c r="F12" s="336" t="str">
        <f>IF('Result Sheet'!H15="","",'Result Sheet'!H15)</f>
        <v>MUKESH</v>
      </c>
      <c r="G12" s="336" t="str">
        <f>IF('Result Sheet'!I15="","",'Result Sheet'!I15)</f>
        <v>SEEMA</v>
      </c>
      <c r="H12" s="191" t="str">
        <f>IF('Result Sheet'!K15="","",'Result Sheet'!K15)</f>
        <v>OBC</v>
      </c>
      <c r="I12" s="191" t="str">
        <f>IF('Result Sheet'!J15="","",'Result Sheet'!J15)</f>
        <v>F</v>
      </c>
      <c r="J12" s="305" t="str">
        <f>IF('Result Sheet'!FN15="","",'Result Sheet'!FN15)</f>
        <v>कक्षा क्रमोन्नत</v>
      </c>
      <c r="K12" s="192">
        <f>IF('Result Sheet'!FI15="","",'Result Sheet'!FI15)</f>
        <v>879</v>
      </c>
      <c r="L12" s="193">
        <f>IF('Result Sheet'!FJ15="","",'Result Sheet'!FJ15)</f>
        <v>73.25</v>
      </c>
      <c r="M12" s="192" t="str">
        <f>IF('Result Sheet'!FK15="","",'Result Sheet'!FK15)</f>
        <v>I</v>
      </c>
      <c r="N12" s="333" t="str">
        <f>IF('Result Sheet'!FN15="NSO","NSO",IF('Result Sheet'!FL15="","",'Result Sheet'!FL15))</f>
        <v>B</v>
      </c>
      <c r="O12" s="194" t="str">
        <f>IF('Result Sheet'!AC15="","",'Result Sheet'!AC15)</f>
        <v>I</v>
      </c>
      <c r="P12" s="195" t="str">
        <f>IF('Result Sheet'!AD15="","",'Result Sheet'!AD15)</f>
        <v>B</v>
      </c>
      <c r="Q12" s="194" t="str">
        <f>IF('Result Sheet'!AV15="","",'Result Sheet'!AV15)</f>
        <v>D</v>
      </c>
      <c r="R12" s="195" t="str">
        <f>IF('Result Sheet'!AW15="","",'Result Sheet'!AW15)</f>
        <v>A</v>
      </c>
      <c r="S12" s="194" t="str">
        <f>IF('Result Sheet'!BP15="","",'Result Sheet'!BP15)</f>
        <v>D</v>
      </c>
      <c r="T12" s="195" t="str">
        <f>IF('Result Sheet'!BQ15="","",'Result Sheet'!BQ15)</f>
        <v>A</v>
      </c>
      <c r="U12" s="194" t="str">
        <f>IF('Result Sheet'!CI15="","",'Result Sheet'!CI15)</f>
        <v>I</v>
      </c>
      <c r="V12" s="195" t="str">
        <f>IF('Result Sheet'!CJ15="","",'Result Sheet'!CJ15)</f>
        <v>B</v>
      </c>
      <c r="W12" s="194" t="str">
        <f>IF('Result Sheet'!DB15="","",'Result Sheet'!DB15)</f>
        <v>I</v>
      </c>
      <c r="X12" s="195" t="str">
        <f>IF('Result Sheet'!DC15="","",'Result Sheet'!DC15)</f>
        <v>B</v>
      </c>
      <c r="Y12" s="194" t="str">
        <f>IF('Result Sheet'!DU15="","",'Result Sheet'!DU15)</f>
        <v>D</v>
      </c>
      <c r="Z12" s="195" t="str">
        <f>IF('Result Sheet'!DV15="","",'Result Sheet'!DV15)</f>
        <v>B</v>
      </c>
      <c r="AA12" s="196" t="str">
        <f>IF('Result Sheet'!FP15="","",'Result Sheet'!FP15)</f>
        <v/>
      </c>
      <c r="BU12" s="197" t="str">
        <f>'Result Sheet'!G15</f>
        <v>DIVYA BAGRI</v>
      </c>
      <c r="BV12" s="198" t="str">
        <f t="shared" si="0"/>
        <v/>
      </c>
      <c r="BW12" s="198" t="str">
        <f t="shared" si="1"/>
        <v/>
      </c>
      <c r="BX12" s="198" t="str">
        <f t="shared" si="2"/>
        <v/>
      </c>
      <c r="BY12" s="198" t="str">
        <f t="shared" si="3"/>
        <v/>
      </c>
      <c r="BZ12" s="198" t="str">
        <f t="shared" si="4"/>
        <v/>
      </c>
      <c r="CA12" s="198" t="str">
        <f t="shared" si="5"/>
        <v>B</v>
      </c>
      <c r="CB12" s="198" t="str">
        <f t="shared" si="6"/>
        <v/>
      </c>
      <c r="CC12" s="198" t="str">
        <f t="shared" si="7"/>
        <v/>
      </c>
      <c r="CD12" s="198" t="str">
        <f t="shared" si="8"/>
        <v/>
      </c>
      <c r="CE12" s="198" t="str">
        <f t="shared" si="9"/>
        <v/>
      </c>
      <c r="CF12" s="198" t="str">
        <f t="shared" si="10"/>
        <v/>
      </c>
      <c r="CG12" s="198" t="str">
        <f t="shared" si="11"/>
        <v/>
      </c>
      <c r="CH12" s="199"/>
    </row>
    <row r="13" spans="1:86" ht="15.95" customHeight="1">
      <c r="A13" s="187">
        <f>IF('Result Sheet'!A16="","",'Result Sheet'!A16)</f>
        <v>9</v>
      </c>
      <c r="B13" s="188">
        <f>IF('Result Sheet'!B16="","",'Result Sheet'!B16)</f>
        <v>709</v>
      </c>
      <c r="C13" s="189">
        <f>IF('Result Sheet'!F16="","",'Result Sheet'!F16)</f>
        <v>952</v>
      </c>
      <c r="D13" s="190">
        <f>IF('Result Sheet'!E16="","",'Result Sheet'!E16)</f>
        <v>42047</v>
      </c>
      <c r="E13" s="336" t="str">
        <f>IF('Result Sheet'!G16="","",'Result Sheet'!G16)</f>
        <v>DUSHYANT DAYAMA</v>
      </c>
      <c r="F13" s="336" t="str">
        <f>IF('Result Sheet'!H16="","",'Result Sheet'!H16)</f>
        <v>BASANT KUMAR DAYAMA</v>
      </c>
      <c r="G13" s="336" t="str">
        <f>IF('Result Sheet'!I16="","",'Result Sheet'!I16)</f>
        <v>PUSHPA DAYAMA</v>
      </c>
      <c r="H13" s="191" t="str">
        <f>IF('Result Sheet'!K16="","",'Result Sheet'!K16)</f>
        <v>SC</v>
      </c>
      <c r="I13" s="191" t="str">
        <f>IF('Result Sheet'!J16="","",'Result Sheet'!J16)</f>
        <v>M</v>
      </c>
      <c r="J13" s="305" t="str">
        <f>IF('Result Sheet'!FN16="","",'Result Sheet'!FN16)</f>
        <v>कक्षा क्रमोन्नत</v>
      </c>
      <c r="K13" s="192">
        <f>IF('Result Sheet'!FI16="","",'Result Sheet'!FI16)</f>
        <v>869</v>
      </c>
      <c r="L13" s="193">
        <f>IF('Result Sheet'!FJ16="","",'Result Sheet'!FJ16)</f>
        <v>72.416666666666671</v>
      </c>
      <c r="M13" s="192" t="str">
        <f>IF('Result Sheet'!FK16="","",'Result Sheet'!FK16)</f>
        <v>I</v>
      </c>
      <c r="N13" s="333" t="str">
        <f>IF('Result Sheet'!FN16="NSO","NSO",IF('Result Sheet'!FL16="","",'Result Sheet'!FL16))</f>
        <v>B</v>
      </c>
      <c r="O13" s="194" t="str">
        <f>IF('Result Sheet'!AC16="","",'Result Sheet'!AC16)</f>
        <v>I</v>
      </c>
      <c r="P13" s="195" t="str">
        <f>IF('Result Sheet'!AD16="","",'Result Sheet'!AD16)</f>
        <v>B</v>
      </c>
      <c r="Q13" s="194" t="str">
        <f>IF('Result Sheet'!AV16="","",'Result Sheet'!AV16)</f>
        <v>D</v>
      </c>
      <c r="R13" s="195" t="str">
        <f>IF('Result Sheet'!AW16="","",'Result Sheet'!AW16)</f>
        <v>A</v>
      </c>
      <c r="S13" s="194" t="str">
        <f>IF('Result Sheet'!BP16="","",'Result Sheet'!BP16)</f>
        <v>D</v>
      </c>
      <c r="T13" s="195" t="str">
        <f>IF('Result Sheet'!BQ16="","",'Result Sheet'!BQ16)</f>
        <v>A</v>
      </c>
      <c r="U13" s="194" t="str">
        <f>IF('Result Sheet'!CI16="","",'Result Sheet'!CI16)</f>
        <v>I</v>
      </c>
      <c r="V13" s="195" t="str">
        <f>IF('Result Sheet'!CJ16="","",'Result Sheet'!CJ16)</f>
        <v>B</v>
      </c>
      <c r="W13" s="194" t="str">
        <f>IF('Result Sheet'!DB16="","",'Result Sheet'!DB16)</f>
        <v>I</v>
      </c>
      <c r="X13" s="195" t="str">
        <f>IF('Result Sheet'!DC16="","",'Result Sheet'!DC16)</f>
        <v>B</v>
      </c>
      <c r="Y13" s="194" t="str">
        <f>IF('Result Sheet'!DU16="","",'Result Sheet'!DU16)</f>
        <v>D</v>
      </c>
      <c r="Z13" s="195" t="str">
        <f>IF('Result Sheet'!DV16="","",'Result Sheet'!DV16)</f>
        <v>B</v>
      </c>
      <c r="AA13" s="196" t="str">
        <f>IF('Result Sheet'!FP16="","",'Result Sheet'!FP16)</f>
        <v/>
      </c>
      <c r="BU13" s="197" t="str">
        <f>'Result Sheet'!G16</f>
        <v>DUSHYANT DAYAMA</v>
      </c>
      <c r="BV13" s="198" t="str">
        <f t="shared" si="0"/>
        <v>B</v>
      </c>
      <c r="BW13" s="198" t="str">
        <f t="shared" si="1"/>
        <v/>
      </c>
      <c r="BX13" s="198" t="str">
        <f t="shared" si="2"/>
        <v/>
      </c>
      <c r="BY13" s="198" t="str">
        <f t="shared" si="3"/>
        <v/>
      </c>
      <c r="BZ13" s="198" t="str">
        <f t="shared" si="4"/>
        <v/>
      </c>
      <c r="CA13" s="198" t="str">
        <f t="shared" si="5"/>
        <v/>
      </c>
      <c r="CB13" s="198" t="str">
        <f t="shared" si="6"/>
        <v/>
      </c>
      <c r="CC13" s="198" t="str">
        <f t="shared" si="7"/>
        <v/>
      </c>
      <c r="CD13" s="198" t="str">
        <f t="shared" si="8"/>
        <v/>
      </c>
      <c r="CE13" s="198" t="str">
        <f t="shared" si="9"/>
        <v/>
      </c>
      <c r="CF13" s="198" t="str">
        <f t="shared" si="10"/>
        <v/>
      </c>
      <c r="CG13" s="198" t="str">
        <f t="shared" si="11"/>
        <v/>
      </c>
      <c r="CH13" s="199"/>
    </row>
    <row r="14" spans="1:86" ht="15.95" customHeight="1">
      <c r="A14" s="187">
        <f>IF('Result Sheet'!A17="","",'Result Sheet'!A17)</f>
        <v>10</v>
      </c>
      <c r="B14" s="188">
        <f>IF('Result Sheet'!B17="","",'Result Sheet'!B17)</f>
        <v>710</v>
      </c>
      <c r="C14" s="189">
        <f>IF('Result Sheet'!F17="","",'Result Sheet'!F17)</f>
        <v>931</v>
      </c>
      <c r="D14" s="190" t="str">
        <f>IF('Result Sheet'!E17="","",'Result Sheet'!E17)</f>
        <v>23-10-2015</v>
      </c>
      <c r="E14" s="336" t="str">
        <f>IF('Result Sheet'!G17="","",'Result Sheet'!G17)</f>
        <v>GUNEET CHOUHAN</v>
      </c>
      <c r="F14" s="336" t="str">
        <f>IF('Result Sheet'!H17="","",'Result Sheet'!H17)</f>
        <v>KAILASH CHOUHAN</v>
      </c>
      <c r="G14" s="336" t="str">
        <f>IF('Result Sheet'!I17="","",'Result Sheet'!I17)</f>
        <v>PUSHPA DEVI</v>
      </c>
      <c r="H14" s="191" t="str">
        <f>IF('Result Sheet'!K17="","",'Result Sheet'!K17)</f>
        <v>OBC</v>
      </c>
      <c r="I14" s="191" t="str">
        <f>IF('Result Sheet'!J17="","",'Result Sheet'!J17)</f>
        <v>M</v>
      </c>
      <c r="J14" s="305" t="str">
        <f>IF('Result Sheet'!FN17="","",'Result Sheet'!FN17)</f>
        <v>कक्षा क्रमोन्नत</v>
      </c>
      <c r="K14" s="192">
        <f>IF('Result Sheet'!FI17="","",'Result Sheet'!FI17)</f>
        <v>772</v>
      </c>
      <c r="L14" s="193">
        <f>IF('Result Sheet'!FJ17="","",'Result Sheet'!FJ17)</f>
        <v>67.130434782608702</v>
      </c>
      <c r="M14" s="192" t="str">
        <f>IF('Result Sheet'!FK17="","",'Result Sheet'!FK17)</f>
        <v>I</v>
      </c>
      <c r="N14" s="333" t="str">
        <f>IF('Result Sheet'!FN17="NSO","NSO",IF('Result Sheet'!FL17="","",'Result Sheet'!FL17))</f>
        <v>B</v>
      </c>
      <c r="O14" s="194" t="str">
        <f>IF('Result Sheet'!AC17="","",'Result Sheet'!AC17)</f>
        <v>I</v>
      </c>
      <c r="P14" s="195" t="str">
        <f>IF('Result Sheet'!AD17="","",'Result Sheet'!AD17)</f>
        <v>B</v>
      </c>
      <c r="Q14" s="194" t="str">
        <f>IF('Result Sheet'!AV17="","",'Result Sheet'!AV17)</f>
        <v>II</v>
      </c>
      <c r="R14" s="195" t="str">
        <f>IF('Result Sheet'!AW17="","",'Result Sheet'!AW17)</f>
        <v>C</v>
      </c>
      <c r="S14" s="194" t="str">
        <f>IF('Result Sheet'!BP17="","",'Result Sheet'!BP17)</f>
        <v>I</v>
      </c>
      <c r="T14" s="195" t="str">
        <f>IF('Result Sheet'!BQ17="","",'Result Sheet'!BQ17)</f>
        <v>B</v>
      </c>
      <c r="U14" s="194" t="str">
        <f>IF('Result Sheet'!CI17="","",'Result Sheet'!CI17)</f>
        <v>I</v>
      </c>
      <c r="V14" s="195" t="str">
        <f>IF('Result Sheet'!CJ17="","",'Result Sheet'!CJ17)</f>
        <v>B</v>
      </c>
      <c r="W14" s="194" t="str">
        <f>IF('Result Sheet'!DB17="","",'Result Sheet'!DB17)</f>
        <v>I</v>
      </c>
      <c r="X14" s="195" t="str">
        <f>IF('Result Sheet'!DC17="","",'Result Sheet'!DC17)</f>
        <v>B</v>
      </c>
      <c r="Y14" s="194" t="str">
        <f>IF('Result Sheet'!DU17="","",'Result Sheet'!DU17)</f>
        <v>D</v>
      </c>
      <c r="Z14" s="195" t="str">
        <f>IF('Result Sheet'!DV17="","",'Result Sheet'!DV17)</f>
        <v>B</v>
      </c>
      <c r="AA14" s="196" t="str">
        <f>IF('Result Sheet'!FP17="","",'Result Sheet'!FP17)</f>
        <v/>
      </c>
      <c r="BU14" s="197" t="str">
        <f>'Result Sheet'!G17</f>
        <v>GUNEET CHOUHAN</v>
      </c>
      <c r="BV14" s="198" t="str">
        <f t="shared" si="0"/>
        <v/>
      </c>
      <c r="BW14" s="198" t="str">
        <f t="shared" si="1"/>
        <v/>
      </c>
      <c r="BX14" s="198" t="str">
        <f t="shared" si="2"/>
        <v/>
      </c>
      <c r="BY14" s="198" t="str">
        <f t="shared" si="3"/>
        <v/>
      </c>
      <c r="BZ14" s="198" t="str">
        <f t="shared" si="4"/>
        <v>B</v>
      </c>
      <c r="CA14" s="198" t="str">
        <f t="shared" si="5"/>
        <v/>
      </c>
      <c r="CB14" s="198" t="str">
        <f t="shared" si="6"/>
        <v/>
      </c>
      <c r="CC14" s="198" t="str">
        <f t="shared" si="7"/>
        <v/>
      </c>
      <c r="CD14" s="198" t="str">
        <f t="shared" si="8"/>
        <v/>
      </c>
      <c r="CE14" s="198" t="str">
        <f t="shared" si="9"/>
        <v/>
      </c>
      <c r="CF14" s="198" t="str">
        <f t="shared" si="10"/>
        <v/>
      </c>
      <c r="CG14" s="198" t="str">
        <f t="shared" si="11"/>
        <v/>
      </c>
      <c r="CH14" s="199"/>
    </row>
    <row r="15" spans="1:86" ht="15.95" customHeight="1">
      <c r="A15" s="187">
        <f>IF('Result Sheet'!A18="","",'Result Sheet'!A18)</f>
        <v>11</v>
      </c>
      <c r="B15" s="188">
        <f>IF('Result Sheet'!B18="","",'Result Sheet'!B18)</f>
        <v>711</v>
      </c>
      <c r="C15" s="189">
        <f>IF('Result Sheet'!F18="","",'Result Sheet'!F18)</f>
        <v>932</v>
      </c>
      <c r="D15" s="190">
        <f>IF('Result Sheet'!E18="","",'Result Sheet'!E18)</f>
        <v>42319</v>
      </c>
      <c r="E15" s="336" t="str">
        <f>IF('Result Sheet'!G18="","",'Result Sheet'!G18)</f>
        <v xml:space="preserve">रमेश चन्द्र </v>
      </c>
      <c r="F15" s="336" t="str">
        <f>IF('Result Sheet'!H18="","",'Result Sheet'!H18)</f>
        <v xml:space="preserve">दिनेश चन्द्र </v>
      </c>
      <c r="G15" s="336" t="str">
        <f>IF('Result Sheet'!I18="","",'Result Sheet'!I18)</f>
        <v xml:space="preserve">चंद्रा </v>
      </c>
      <c r="H15" s="191" t="str">
        <f>IF('Result Sheet'!K18="","",'Result Sheet'!K18)</f>
        <v>GEN</v>
      </c>
      <c r="I15" s="191" t="str">
        <f>IF('Result Sheet'!J18="","",'Result Sheet'!J18)</f>
        <v>M</v>
      </c>
      <c r="J15" s="305" t="str">
        <f>IF('Result Sheet'!FN18="","",'Result Sheet'!FN18)</f>
        <v>कक्षा क्रमोन्नत</v>
      </c>
      <c r="K15" s="192">
        <f>IF('Result Sheet'!FI18="","",'Result Sheet'!FI18)</f>
        <v>772</v>
      </c>
      <c r="L15" s="193">
        <f>IF('Result Sheet'!FJ18="","",'Result Sheet'!FJ18)</f>
        <v>64.333333333333329</v>
      </c>
      <c r="M15" s="192" t="str">
        <f>IF('Result Sheet'!FK18="","",'Result Sheet'!FK18)</f>
        <v>I</v>
      </c>
      <c r="N15" s="333" t="str">
        <f>IF('Result Sheet'!FN18="NSO","NSO",IF('Result Sheet'!FL18="","",'Result Sheet'!FL18))</f>
        <v>B</v>
      </c>
      <c r="O15" s="194" t="str">
        <f>IF('Result Sheet'!AC18="","",'Result Sheet'!AC18)</f>
        <v>I</v>
      </c>
      <c r="P15" s="195" t="str">
        <f>IF('Result Sheet'!AD18="","",'Result Sheet'!AD18)</f>
        <v>B</v>
      </c>
      <c r="Q15" s="194" t="str">
        <f>IF('Result Sheet'!AV18="","",'Result Sheet'!AV18)</f>
        <v>I</v>
      </c>
      <c r="R15" s="195" t="str">
        <f>IF('Result Sheet'!AW18="","",'Result Sheet'!AW18)</f>
        <v>B</v>
      </c>
      <c r="S15" s="194" t="str">
        <f>IF('Result Sheet'!BP18="","",'Result Sheet'!BP18)</f>
        <v>I</v>
      </c>
      <c r="T15" s="195" t="str">
        <f>IF('Result Sheet'!BQ18="","",'Result Sheet'!BQ18)</f>
        <v>B</v>
      </c>
      <c r="U15" s="194" t="str">
        <f>IF('Result Sheet'!CI18="","",'Result Sheet'!CI18)</f>
        <v>III</v>
      </c>
      <c r="V15" s="195" t="str">
        <f>IF('Result Sheet'!CJ18="","",'Result Sheet'!CJ18)</f>
        <v>C</v>
      </c>
      <c r="W15" s="194" t="str">
        <f>IF('Result Sheet'!DB18="","",'Result Sheet'!DB18)</f>
        <v>I</v>
      </c>
      <c r="X15" s="195" t="str">
        <f>IF('Result Sheet'!DC18="","",'Result Sheet'!DC18)</f>
        <v>B</v>
      </c>
      <c r="Y15" s="194" t="str">
        <f>IF('Result Sheet'!DU18="","",'Result Sheet'!DU18)</f>
        <v>I</v>
      </c>
      <c r="Z15" s="195" t="str">
        <f>IF('Result Sheet'!DV18="","",'Result Sheet'!DV18)</f>
        <v>B</v>
      </c>
      <c r="AA15" s="196" t="str">
        <f>IF('Result Sheet'!FP18="","",'Result Sheet'!FP18)</f>
        <v/>
      </c>
      <c r="BU15" s="197" t="str">
        <f>'Result Sheet'!G18</f>
        <v xml:space="preserve">रमेश चन्द्र </v>
      </c>
      <c r="BV15" s="198" t="str">
        <f t="shared" si="0"/>
        <v/>
      </c>
      <c r="BW15" s="198" t="str">
        <f t="shared" si="1"/>
        <v/>
      </c>
      <c r="BX15" s="198" t="str">
        <f t="shared" si="2"/>
        <v/>
      </c>
      <c r="BY15" s="198" t="str">
        <f t="shared" si="3"/>
        <v/>
      </c>
      <c r="BZ15" s="198" t="str">
        <f t="shared" si="4"/>
        <v/>
      </c>
      <c r="CA15" s="198" t="str">
        <f t="shared" si="5"/>
        <v/>
      </c>
      <c r="CB15" s="198" t="str">
        <f t="shared" si="6"/>
        <v>B</v>
      </c>
      <c r="CC15" s="198" t="str">
        <f t="shared" si="7"/>
        <v/>
      </c>
      <c r="CD15" s="198" t="str">
        <f t="shared" si="8"/>
        <v/>
      </c>
      <c r="CE15" s="198" t="str">
        <f t="shared" si="9"/>
        <v/>
      </c>
      <c r="CF15" s="198" t="str">
        <f t="shared" si="10"/>
        <v/>
      </c>
      <c r="CG15" s="198" t="str">
        <f t="shared" si="11"/>
        <v/>
      </c>
      <c r="CH15" s="199"/>
    </row>
    <row r="16" spans="1:86" ht="15.95" customHeight="1">
      <c r="A16" s="187">
        <f>IF('Result Sheet'!A19="","",'Result Sheet'!A19)</f>
        <v>12</v>
      </c>
      <c r="B16" s="188">
        <f>IF('Result Sheet'!B19="","",'Result Sheet'!B19)</f>
        <v>712</v>
      </c>
      <c r="C16" s="189">
        <f>IF('Result Sheet'!F19="","",'Result Sheet'!F19)</f>
        <v>933</v>
      </c>
      <c r="D16" s="190">
        <f>IF('Result Sheet'!E19="","",'Result Sheet'!E19)</f>
        <v>42287</v>
      </c>
      <c r="E16" s="336" t="str">
        <f>IF('Result Sheet'!G19="","",'Result Sheet'!G19)</f>
        <v xml:space="preserve">राहुल </v>
      </c>
      <c r="F16" s="336" t="str">
        <f>IF('Result Sheet'!H19="","",'Result Sheet'!H19)</f>
        <v xml:space="preserve">रोहित </v>
      </c>
      <c r="G16" s="336" t="str">
        <f>IF('Result Sheet'!I19="","",'Result Sheet'!I19)</f>
        <v xml:space="preserve">मोहिनी </v>
      </c>
      <c r="H16" s="191" t="str">
        <f>IF('Result Sheet'!K19="","",'Result Sheet'!K19)</f>
        <v>OBC</v>
      </c>
      <c r="I16" s="191" t="str">
        <f>IF('Result Sheet'!J19="","",'Result Sheet'!J19)</f>
        <v>M</v>
      </c>
      <c r="J16" s="305" t="str">
        <f>IF('Result Sheet'!FN19="","",'Result Sheet'!FN19)</f>
        <v>कक्षा क्रमोन्नत</v>
      </c>
      <c r="K16" s="192">
        <f>IF('Result Sheet'!FI19="","",'Result Sheet'!FI19)</f>
        <v>830</v>
      </c>
      <c r="L16" s="193">
        <f>IF('Result Sheet'!FJ19="","",'Result Sheet'!FJ19)</f>
        <v>69.166666666666671</v>
      </c>
      <c r="M16" s="192" t="str">
        <f>IF('Result Sheet'!FK19="","",'Result Sheet'!FK19)</f>
        <v>I</v>
      </c>
      <c r="N16" s="333" t="str">
        <f>IF('Result Sheet'!FN19="NSO","NSO",IF('Result Sheet'!FL19="","",'Result Sheet'!FL19))</f>
        <v>B</v>
      </c>
      <c r="O16" s="194" t="str">
        <f>IF('Result Sheet'!AC19="","",'Result Sheet'!AC19)</f>
        <v>I</v>
      </c>
      <c r="P16" s="195" t="str">
        <f>IF('Result Sheet'!AD19="","",'Result Sheet'!AD19)</f>
        <v>B</v>
      </c>
      <c r="Q16" s="194" t="str">
        <f>IF('Result Sheet'!AV19="","",'Result Sheet'!AV19)</f>
        <v>I</v>
      </c>
      <c r="R16" s="195" t="str">
        <f>IF('Result Sheet'!AW19="","",'Result Sheet'!AW19)</f>
        <v>B</v>
      </c>
      <c r="S16" s="194" t="str">
        <f>IF('Result Sheet'!BP19="","",'Result Sheet'!BP19)</f>
        <v>D</v>
      </c>
      <c r="T16" s="195" t="str">
        <f>IF('Result Sheet'!BQ19="","",'Result Sheet'!BQ19)</f>
        <v>B</v>
      </c>
      <c r="U16" s="194" t="str">
        <f>IF('Result Sheet'!CI19="","",'Result Sheet'!CI19)</f>
        <v>I</v>
      </c>
      <c r="V16" s="195" t="str">
        <f>IF('Result Sheet'!CJ19="","",'Result Sheet'!CJ19)</f>
        <v>B</v>
      </c>
      <c r="W16" s="194" t="str">
        <f>IF('Result Sheet'!DB19="","",'Result Sheet'!DB19)</f>
        <v>I</v>
      </c>
      <c r="X16" s="195" t="str">
        <f>IF('Result Sheet'!DC19="","",'Result Sheet'!DC19)</f>
        <v>B</v>
      </c>
      <c r="Y16" s="194" t="str">
        <f>IF('Result Sheet'!DU19="","",'Result Sheet'!DU19)</f>
        <v>I</v>
      </c>
      <c r="Z16" s="195" t="str">
        <f>IF('Result Sheet'!DV19="","",'Result Sheet'!DV19)</f>
        <v>B</v>
      </c>
      <c r="AA16" s="196" t="str">
        <f>IF('Result Sheet'!FP19="","",'Result Sheet'!FP19)</f>
        <v/>
      </c>
      <c r="BU16" s="197" t="str">
        <f>'Result Sheet'!G19</f>
        <v xml:space="preserve">राहुल </v>
      </c>
      <c r="BV16" s="198" t="str">
        <f t="shared" si="0"/>
        <v/>
      </c>
      <c r="BW16" s="198" t="str">
        <f t="shared" si="1"/>
        <v/>
      </c>
      <c r="BX16" s="198" t="str">
        <f t="shared" si="2"/>
        <v/>
      </c>
      <c r="BY16" s="198" t="str">
        <f t="shared" si="3"/>
        <v/>
      </c>
      <c r="BZ16" s="198" t="str">
        <f t="shared" si="4"/>
        <v>B</v>
      </c>
      <c r="CA16" s="198" t="str">
        <f t="shared" si="5"/>
        <v/>
      </c>
      <c r="CB16" s="198" t="str">
        <f t="shared" si="6"/>
        <v/>
      </c>
      <c r="CC16" s="198" t="str">
        <f t="shared" si="7"/>
        <v/>
      </c>
      <c r="CD16" s="198" t="str">
        <f t="shared" si="8"/>
        <v/>
      </c>
      <c r="CE16" s="198" t="str">
        <f t="shared" si="9"/>
        <v/>
      </c>
      <c r="CF16" s="198" t="str">
        <f t="shared" si="10"/>
        <v/>
      </c>
      <c r="CG16" s="198" t="str">
        <f t="shared" si="11"/>
        <v/>
      </c>
      <c r="CH16" s="199"/>
    </row>
    <row r="17" spans="1:86" ht="15.95" customHeight="1">
      <c r="A17" s="187">
        <f>IF('Result Sheet'!A20="","",'Result Sheet'!A20)</f>
        <v>13</v>
      </c>
      <c r="B17" s="188">
        <f>IF('Result Sheet'!B20="","",'Result Sheet'!B20)</f>
        <v>713</v>
      </c>
      <c r="C17" s="189" t="str">
        <f>IF('Result Sheet'!F20="","",'Result Sheet'!F20)</f>
        <v/>
      </c>
      <c r="D17" s="190" t="str">
        <f>IF('Result Sheet'!E20="","",'Result Sheet'!E20)</f>
        <v/>
      </c>
      <c r="E17" s="336" t="str">
        <f>IF('Result Sheet'!G20="","",'Result Sheet'!G20)</f>
        <v/>
      </c>
      <c r="F17" s="336" t="str">
        <f>IF('Result Sheet'!H20="","",'Result Sheet'!H20)</f>
        <v/>
      </c>
      <c r="G17" s="336" t="str">
        <f>IF('Result Sheet'!I20="","",'Result Sheet'!I20)</f>
        <v/>
      </c>
      <c r="H17" s="191" t="str">
        <f>IF('Result Sheet'!K20="","",'Result Sheet'!K20)</f>
        <v/>
      </c>
      <c r="I17" s="191" t="str">
        <f>IF('Result Sheet'!J20="","",'Result Sheet'!J20)</f>
        <v/>
      </c>
      <c r="J17" s="305" t="str">
        <f>IF('Result Sheet'!FN20="","",'Result Sheet'!FN20)</f>
        <v/>
      </c>
      <c r="K17" s="192" t="str">
        <f>IF('Result Sheet'!FI20="","",'Result Sheet'!FI20)</f>
        <v/>
      </c>
      <c r="L17" s="193" t="str">
        <f>IF('Result Sheet'!FJ20="","",'Result Sheet'!FJ20)</f>
        <v/>
      </c>
      <c r="M17" s="192" t="str">
        <f>IF('Result Sheet'!FK20="","",'Result Sheet'!FK20)</f>
        <v/>
      </c>
      <c r="N17" s="333" t="str">
        <f>IF('Result Sheet'!FN20="NSO","NSO",IF('Result Sheet'!FL20="","",'Result Sheet'!FL20))</f>
        <v/>
      </c>
      <c r="O17" s="194" t="str">
        <f>IF('Result Sheet'!AC20="","",'Result Sheet'!AC20)</f>
        <v/>
      </c>
      <c r="P17" s="195" t="str">
        <f>IF('Result Sheet'!AD20="","",'Result Sheet'!AD20)</f>
        <v/>
      </c>
      <c r="Q17" s="194" t="str">
        <f>IF('Result Sheet'!AV20="","",'Result Sheet'!AV20)</f>
        <v/>
      </c>
      <c r="R17" s="195" t="str">
        <f>IF('Result Sheet'!AW20="","",'Result Sheet'!AW20)</f>
        <v/>
      </c>
      <c r="S17" s="194" t="str">
        <f>IF('Result Sheet'!BP20="","",'Result Sheet'!BP20)</f>
        <v/>
      </c>
      <c r="T17" s="195" t="str">
        <f>IF('Result Sheet'!BQ20="","",'Result Sheet'!BQ20)</f>
        <v/>
      </c>
      <c r="U17" s="194" t="str">
        <f>IF('Result Sheet'!CI20="","",'Result Sheet'!CI20)</f>
        <v/>
      </c>
      <c r="V17" s="195" t="str">
        <f>IF('Result Sheet'!CJ20="","",'Result Sheet'!CJ20)</f>
        <v/>
      </c>
      <c r="W17" s="194" t="str">
        <f>IF('Result Sheet'!DB20="","",'Result Sheet'!DB20)</f>
        <v/>
      </c>
      <c r="X17" s="195" t="str">
        <f>IF('Result Sheet'!DC20="","",'Result Sheet'!DC20)</f>
        <v/>
      </c>
      <c r="Y17" s="194" t="str">
        <f>IF('Result Sheet'!DU20="","",'Result Sheet'!DU20)</f>
        <v/>
      </c>
      <c r="Z17" s="195" t="str">
        <f>IF('Result Sheet'!DV20="","",'Result Sheet'!DV20)</f>
        <v/>
      </c>
      <c r="AA17" s="196" t="str">
        <f>IF('Result Sheet'!FP20="","",'Result Sheet'!FP20)</f>
        <v/>
      </c>
      <c r="BU17" s="197" t="str">
        <f>'Result Sheet'!G20</f>
        <v/>
      </c>
      <c r="BV17" s="198" t="str">
        <f t="shared" si="0"/>
        <v/>
      </c>
      <c r="BW17" s="198" t="str">
        <f t="shared" si="1"/>
        <v/>
      </c>
      <c r="BX17" s="198" t="str">
        <f t="shared" si="2"/>
        <v/>
      </c>
      <c r="BY17" s="198" t="str">
        <f t="shared" si="3"/>
        <v/>
      </c>
      <c r="BZ17" s="198" t="str">
        <f t="shared" si="4"/>
        <v/>
      </c>
      <c r="CA17" s="198" t="str">
        <f t="shared" si="5"/>
        <v/>
      </c>
      <c r="CB17" s="198" t="str">
        <f t="shared" si="6"/>
        <v/>
      </c>
      <c r="CC17" s="198" t="str">
        <f t="shared" si="7"/>
        <v/>
      </c>
      <c r="CD17" s="198" t="str">
        <f t="shared" si="8"/>
        <v/>
      </c>
      <c r="CE17" s="198" t="str">
        <f t="shared" si="9"/>
        <v/>
      </c>
      <c r="CF17" s="198" t="str">
        <f t="shared" si="10"/>
        <v/>
      </c>
      <c r="CG17" s="198" t="str">
        <f t="shared" si="11"/>
        <v/>
      </c>
      <c r="CH17" s="199"/>
    </row>
    <row r="18" spans="1:86" ht="15.95" customHeight="1">
      <c r="A18" s="187">
        <f>IF('Result Sheet'!A21="","",'Result Sheet'!A21)</f>
        <v>14</v>
      </c>
      <c r="B18" s="188">
        <f>IF('Result Sheet'!B21="","",'Result Sheet'!B21)</f>
        <v>714</v>
      </c>
      <c r="C18" s="189" t="str">
        <f>IF('Result Sheet'!F21="","",'Result Sheet'!F21)</f>
        <v/>
      </c>
      <c r="D18" s="190" t="str">
        <f>IF('Result Sheet'!E21="","",'Result Sheet'!E21)</f>
        <v/>
      </c>
      <c r="E18" s="336" t="str">
        <f>IF('Result Sheet'!G21="","",'Result Sheet'!G21)</f>
        <v/>
      </c>
      <c r="F18" s="336" t="str">
        <f>IF('Result Sheet'!H21="","",'Result Sheet'!H21)</f>
        <v/>
      </c>
      <c r="G18" s="336" t="str">
        <f>IF('Result Sheet'!I21="","",'Result Sheet'!I21)</f>
        <v/>
      </c>
      <c r="H18" s="191" t="str">
        <f>IF('Result Sheet'!K21="","",'Result Sheet'!K21)</f>
        <v/>
      </c>
      <c r="I18" s="191" t="str">
        <f>IF('Result Sheet'!J21="","",'Result Sheet'!J21)</f>
        <v/>
      </c>
      <c r="J18" s="305" t="str">
        <f>IF('Result Sheet'!FN21="","",'Result Sheet'!FN21)</f>
        <v/>
      </c>
      <c r="K18" s="192" t="str">
        <f>IF('Result Sheet'!FI21="","",'Result Sheet'!FI21)</f>
        <v/>
      </c>
      <c r="L18" s="193" t="str">
        <f>IF('Result Sheet'!FJ21="","",'Result Sheet'!FJ21)</f>
        <v/>
      </c>
      <c r="M18" s="192" t="str">
        <f>IF('Result Sheet'!FK21="","",'Result Sheet'!FK21)</f>
        <v/>
      </c>
      <c r="N18" s="333" t="str">
        <f>IF('Result Sheet'!FN21="NSO","NSO",IF('Result Sheet'!FL21="","",'Result Sheet'!FL21))</f>
        <v/>
      </c>
      <c r="O18" s="194" t="str">
        <f>IF('Result Sheet'!AC21="","",'Result Sheet'!AC21)</f>
        <v/>
      </c>
      <c r="P18" s="195" t="str">
        <f>IF('Result Sheet'!AD21="","",'Result Sheet'!AD21)</f>
        <v/>
      </c>
      <c r="Q18" s="194" t="str">
        <f>IF('Result Sheet'!AV21="","",'Result Sheet'!AV21)</f>
        <v/>
      </c>
      <c r="R18" s="195" t="str">
        <f>IF('Result Sheet'!AW21="","",'Result Sheet'!AW21)</f>
        <v/>
      </c>
      <c r="S18" s="194" t="str">
        <f>IF('Result Sheet'!BP21="","",'Result Sheet'!BP21)</f>
        <v/>
      </c>
      <c r="T18" s="195" t="str">
        <f>IF('Result Sheet'!BQ21="","",'Result Sheet'!BQ21)</f>
        <v/>
      </c>
      <c r="U18" s="194" t="str">
        <f>IF('Result Sheet'!CI21="","",'Result Sheet'!CI21)</f>
        <v/>
      </c>
      <c r="V18" s="195" t="str">
        <f>IF('Result Sheet'!CJ21="","",'Result Sheet'!CJ21)</f>
        <v/>
      </c>
      <c r="W18" s="194" t="str">
        <f>IF('Result Sheet'!DB21="","",'Result Sheet'!DB21)</f>
        <v/>
      </c>
      <c r="X18" s="195" t="str">
        <f>IF('Result Sheet'!DC21="","",'Result Sheet'!DC21)</f>
        <v/>
      </c>
      <c r="Y18" s="194" t="str">
        <f>IF('Result Sheet'!DU21="","",'Result Sheet'!DU21)</f>
        <v/>
      </c>
      <c r="Z18" s="195" t="str">
        <f>IF('Result Sheet'!DV21="","",'Result Sheet'!DV21)</f>
        <v/>
      </c>
      <c r="AA18" s="196" t="str">
        <f>IF('Result Sheet'!FP21="","",'Result Sheet'!FP21)</f>
        <v/>
      </c>
      <c r="BU18" s="197" t="str">
        <f>'Result Sheet'!G21</f>
        <v/>
      </c>
      <c r="BV18" s="198" t="str">
        <f t="shared" si="0"/>
        <v/>
      </c>
      <c r="BW18" s="198" t="str">
        <f t="shared" si="1"/>
        <v/>
      </c>
      <c r="BX18" s="198" t="str">
        <f t="shared" si="2"/>
        <v/>
      </c>
      <c r="BY18" s="198" t="str">
        <f t="shared" si="3"/>
        <v/>
      </c>
      <c r="BZ18" s="198" t="str">
        <f t="shared" si="4"/>
        <v/>
      </c>
      <c r="CA18" s="198" t="str">
        <f t="shared" si="5"/>
        <v/>
      </c>
      <c r="CB18" s="198" t="str">
        <f t="shared" si="6"/>
        <v/>
      </c>
      <c r="CC18" s="198" t="str">
        <f t="shared" si="7"/>
        <v/>
      </c>
      <c r="CD18" s="198" t="str">
        <f t="shared" si="8"/>
        <v/>
      </c>
      <c r="CE18" s="198" t="str">
        <f t="shared" si="9"/>
        <v/>
      </c>
      <c r="CF18" s="198" t="str">
        <f t="shared" si="10"/>
        <v/>
      </c>
      <c r="CG18" s="198" t="str">
        <f t="shared" si="11"/>
        <v/>
      </c>
      <c r="CH18" s="199"/>
    </row>
    <row r="19" spans="1:86" ht="15.95" customHeight="1">
      <c r="A19" s="187">
        <f>IF('Result Sheet'!A22="","",'Result Sheet'!A22)</f>
        <v>15</v>
      </c>
      <c r="B19" s="188">
        <f>IF('Result Sheet'!B22="","",'Result Sheet'!B22)</f>
        <v>715</v>
      </c>
      <c r="C19" s="189" t="str">
        <f>IF('Result Sheet'!F22="","",'Result Sheet'!F22)</f>
        <v/>
      </c>
      <c r="D19" s="190" t="str">
        <f>IF('Result Sheet'!E22="","",'Result Sheet'!E22)</f>
        <v/>
      </c>
      <c r="E19" s="336" t="str">
        <f>IF('Result Sheet'!G22="","",'Result Sheet'!G22)</f>
        <v/>
      </c>
      <c r="F19" s="336" t="str">
        <f>IF('Result Sheet'!H22="","",'Result Sheet'!H22)</f>
        <v/>
      </c>
      <c r="G19" s="336" t="str">
        <f>IF('Result Sheet'!I22="","",'Result Sheet'!I22)</f>
        <v/>
      </c>
      <c r="H19" s="191" t="str">
        <f>IF('Result Sheet'!K22="","",'Result Sheet'!K22)</f>
        <v/>
      </c>
      <c r="I19" s="191" t="str">
        <f>IF('Result Sheet'!J22="","",'Result Sheet'!J22)</f>
        <v/>
      </c>
      <c r="J19" s="305" t="str">
        <f>IF('Result Sheet'!FN22="","",'Result Sheet'!FN22)</f>
        <v/>
      </c>
      <c r="K19" s="192" t="str">
        <f>IF('Result Sheet'!FI22="","",'Result Sheet'!FI22)</f>
        <v/>
      </c>
      <c r="L19" s="193" t="str">
        <f>IF('Result Sheet'!FJ22="","",'Result Sheet'!FJ22)</f>
        <v/>
      </c>
      <c r="M19" s="192" t="str">
        <f>IF('Result Sheet'!FK22="","",'Result Sheet'!FK22)</f>
        <v/>
      </c>
      <c r="N19" s="333" t="str">
        <f>IF('Result Sheet'!FN22="NSO","NSO",IF('Result Sheet'!FL22="","",'Result Sheet'!FL22))</f>
        <v/>
      </c>
      <c r="O19" s="194" t="str">
        <f>IF('Result Sheet'!AC22="","",'Result Sheet'!AC22)</f>
        <v/>
      </c>
      <c r="P19" s="195" t="str">
        <f>IF('Result Sheet'!AD22="","",'Result Sheet'!AD22)</f>
        <v/>
      </c>
      <c r="Q19" s="194" t="str">
        <f>IF('Result Sheet'!AV22="","",'Result Sheet'!AV22)</f>
        <v/>
      </c>
      <c r="R19" s="195" t="str">
        <f>IF('Result Sheet'!AW22="","",'Result Sheet'!AW22)</f>
        <v/>
      </c>
      <c r="S19" s="194" t="str">
        <f>IF('Result Sheet'!BP22="","",'Result Sheet'!BP22)</f>
        <v/>
      </c>
      <c r="T19" s="195" t="str">
        <f>IF('Result Sheet'!BQ22="","",'Result Sheet'!BQ22)</f>
        <v/>
      </c>
      <c r="U19" s="194" t="str">
        <f>IF('Result Sheet'!CI22="","",'Result Sheet'!CI22)</f>
        <v/>
      </c>
      <c r="V19" s="195" t="str">
        <f>IF('Result Sheet'!CJ22="","",'Result Sheet'!CJ22)</f>
        <v/>
      </c>
      <c r="W19" s="194" t="str">
        <f>IF('Result Sheet'!DB22="","",'Result Sheet'!DB22)</f>
        <v/>
      </c>
      <c r="X19" s="195" t="str">
        <f>IF('Result Sheet'!DC22="","",'Result Sheet'!DC22)</f>
        <v/>
      </c>
      <c r="Y19" s="194" t="str">
        <f>IF('Result Sheet'!DU22="","",'Result Sheet'!DU22)</f>
        <v/>
      </c>
      <c r="Z19" s="195" t="str">
        <f>IF('Result Sheet'!DV22="","",'Result Sheet'!DV22)</f>
        <v/>
      </c>
      <c r="AA19" s="196" t="str">
        <f>IF('Result Sheet'!FP22="","",'Result Sheet'!FP22)</f>
        <v/>
      </c>
      <c r="BU19" s="197" t="str">
        <f>'Result Sheet'!G22</f>
        <v/>
      </c>
      <c r="BV19" s="198" t="str">
        <f t="shared" si="0"/>
        <v/>
      </c>
      <c r="BW19" s="198" t="str">
        <f t="shared" si="1"/>
        <v/>
      </c>
      <c r="BX19" s="198" t="str">
        <f t="shared" si="2"/>
        <v/>
      </c>
      <c r="BY19" s="198" t="str">
        <f t="shared" si="3"/>
        <v/>
      </c>
      <c r="BZ19" s="198" t="str">
        <f t="shared" si="4"/>
        <v/>
      </c>
      <c r="CA19" s="198" t="str">
        <f t="shared" si="5"/>
        <v/>
      </c>
      <c r="CB19" s="198" t="str">
        <f t="shared" si="6"/>
        <v/>
      </c>
      <c r="CC19" s="198" t="str">
        <f t="shared" si="7"/>
        <v/>
      </c>
      <c r="CD19" s="198" t="str">
        <f t="shared" si="8"/>
        <v/>
      </c>
      <c r="CE19" s="198" t="str">
        <f t="shared" si="9"/>
        <v/>
      </c>
      <c r="CF19" s="198" t="str">
        <f t="shared" si="10"/>
        <v/>
      </c>
      <c r="CG19" s="198" t="str">
        <f t="shared" si="11"/>
        <v/>
      </c>
      <c r="CH19" s="199"/>
    </row>
    <row r="20" spans="1:86" ht="15.95" customHeight="1">
      <c r="A20" s="187">
        <f>IF('Result Sheet'!A23="","",'Result Sheet'!A23)</f>
        <v>16</v>
      </c>
      <c r="B20" s="188">
        <f>IF('Result Sheet'!B23="","",'Result Sheet'!B23)</f>
        <v>716</v>
      </c>
      <c r="C20" s="189" t="str">
        <f>IF('Result Sheet'!F23="","",'Result Sheet'!F23)</f>
        <v/>
      </c>
      <c r="D20" s="190" t="str">
        <f>IF('Result Sheet'!E23="","",'Result Sheet'!E23)</f>
        <v/>
      </c>
      <c r="E20" s="336" t="str">
        <f>IF('Result Sheet'!G23="","",'Result Sheet'!G23)</f>
        <v/>
      </c>
      <c r="F20" s="336" t="str">
        <f>IF('Result Sheet'!H23="","",'Result Sheet'!H23)</f>
        <v/>
      </c>
      <c r="G20" s="336" t="str">
        <f>IF('Result Sheet'!I23="","",'Result Sheet'!I23)</f>
        <v/>
      </c>
      <c r="H20" s="191" t="str">
        <f>IF('Result Sheet'!K23="","",'Result Sheet'!K23)</f>
        <v/>
      </c>
      <c r="I20" s="191" t="str">
        <f>IF('Result Sheet'!J23="","",'Result Sheet'!J23)</f>
        <v/>
      </c>
      <c r="J20" s="305" t="str">
        <f>IF('Result Sheet'!FN23="","",'Result Sheet'!FN23)</f>
        <v/>
      </c>
      <c r="K20" s="192" t="str">
        <f>IF('Result Sheet'!FI23="","",'Result Sheet'!FI23)</f>
        <v/>
      </c>
      <c r="L20" s="193" t="str">
        <f>IF('Result Sheet'!FJ23="","",'Result Sheet'!FJ23)</f>
        <v/>
      </c>
      <c r="M20" s="192" t="str">
        <f>IF('Result Sheet'!FK23="","",'Result Sheet'!FK23)</f>
        <v/>
      </c>
      <c r="N20" s="333" t="str">
        <f>IF('Result Sheet'!FN23="NSO","NSO",IF('Result Sheet'!FL23="","",'Result Sheet'!FL23))</f>
        <v/>
      </c>
      <c r="O20" s="194" t="str">
        <f>IF('Result Sheet'!AC23="","",'Result Sheet'!AC23)</f>
        <v/>
      </c>
      <c r="P20" s="195" t="str">
        <f>IF('Result Sheet'!AD23="","",'Result Sheet'!AD23)</f>
        <v/>
      </c>
      <c r="Q20" s="194" t="str">
        <f>IF('Result Sheet'!AV23="","",'Result Sheet'!AV23)</f>
        <v/>
      </c>
      <c r="R20" s="195" t="str">
        <f>IF('Result Sheet'!AW23="","",'Result Sheet'!AW23)</f>
        <v/>
      </c>
      <c r="S20" s="194" t="str">
        <f>IF('Result Sheet'!BP23="","",'Result Sheet'!BP23)</f>
        <v/>
      </c>
      <c r="T20" s="195" t="str">
        <f>IF('Result Sheet'!BQ23="","",'Result Sheet'!BQ23)</f>
        <v/>
      </c>
      <c r="U20" s="194" t="str">
        <f>IF('Result Sheet'!CI23="","",'Result Sheet'!CI23)</f>
        <v/>
      </c>
      <c r="V20" s="195" t="str">
        <f>IF('Result Sheet'!CJ23="","",'Result Sheet'!CJ23)</f>
        <v/>
      </c>
      <c r="W20" s="194" t="str">
        <f>IF('Result Sheet'!DB23="","",'Result Sheet'!DB23)</f>
        <v/>
      </c>
      <c r="X20" s="195" t="str">
        <f>IF('Result Sheet'!DC23="","",'Result Sheet'!DC23)</f>
        <v/>
      </c>
      <c r="Y20" s="194" t="str">
        <f>IF('Result Sheet'!DU23="","",'Result Sheet'!DU23)</f>
        <v/>
      </c>
      <c r="Z20" s="195" t="str">
        <f>IF('Result Sheet'!DV23="","",'Result Sheet'!DV23)</f>
        <v/>
      </c>
      <c r="AA20" s="196" t="str">
        <f>IF('Result Sheet'!FP23="","",'Result Sheet'!FP23)</f>
        <v/>
      </c>
      <c r="BU20" s="197" t="str">
        <f>'Result Sheet'!G23</f>
        <v/>
      </c>
      <c r="BV20" s="198" t="str">
        <f t="shared" si="0"/>
        <v/>
      </c>
      <c r="BW20" s="198" t="str">
        <f t="shared" si="1"/>
        <v/>
      </c>
      <c r="BX20" s="198" t="str">
        <f t="shared" si="2"/>
        <v/>
      </c>
      <c r="BY20" s="198" t="str">
        <f t="shared" si="3"/>
        <v/>
      </c>
      <c r="BZ20" s="198" t="str">
        <f t="shared" si="4"/>
        <v/>
      </c>
      <c r="CA20" s="198" t="str">
        <f t="shared" si="5"/>
        <v/>
      </c>
      <c r="CB20" s="198" t="str">
        <f t="shared" si="6"/>
        <v/>
      </c>
      <c r="CC20" s="198" t="str">
        <f t="shared" si="7"/>
        <v/>
      </c>
      <c r="CD20" s="198" t="str">
        <f t="shared" si="8"/>
        <v/>
      </c>
      <c r="CE20" s="198" t="str">
        <f t="shared" si="9"/>
        <v/>
      </c>
      <c r="CF20" s="198" t="str">
        <f t="shared" si="10"/>
        <v/>
      </c>
      <c r="CG20" s="198" t="str">
        <f t="shared" si="11"/>
        <v/>
      </c>
      <c r="CH20" s="199"/>
    </row>
    <row r="21" spans="1:86" ht="15.95" customHeight="1">
      <c r="A21" s="187">
        <f>IF('Result Sheet'!A24="","",'Result Sheet'!A24)</f>
        <v>17</v>
      </c>
      <c r="B21" s="188">
        <f>IF('Result Sheet'!B24="","",'Result Sheet'!B24)</f>
        <v>717</v>
      </c>
      <c r="C21" s="189" t="str">
        <f>IF('Result Sheet'!F24="","",'Result Sheet'!F24)</f>
        <v/>
      </c>
      <c r="D21" s="190" t="str">
        <f>IF('Result Sheet'!E24="","",'Result Sheet'!E24)</f>
        <v/>
      </c>
      <c r="E21" s="336" t="str">
        <f>IF('Result Sheet'!G24="","",'Result Sheet'!G24)</f>
        <v/>
      </c>
      <c r="F21" s="336" t="str">
        <f>IF('Result Sheet'!H24="","",'Result Sheet'!H24)</f>
        <v/>
      </c>
      <c r="G21" s="336" t="str">
        <f>IF('Result Sheet'!I24="","",'Result Sheet'!I24)</f>
        <v/>
      </c>
      <c r="H21" s="191" t="str">
        <f>IF('Result Sheet'!K24="","",'Result Sheet'!K24)</f>
        <v/>
      </c>
      <c r="I21" s="191" t="str">
        <f>IF('Result Sheet'!J24="","",'Result Sheet'!J24)</f>
        <v/>
      </c>
      <c r="J21" s="305" t="str">
        <f>IF('Result Sheet'!FN24="","",'Result Sheet'!FN24)</f>
        <v/>
      </c>
      <c r="K21" s="192" t="str">
        <f>IF('Result Sheet'!FI24="","",'Result Sheet'!FI24)</f>
        <v/>
      </c>
      <c r="L21" s="193" t="str">
        <f>IF('Result Sheet'!FJ24="","",'Result Sheet'!FJ24)</f>
        <v/>
      </c>
      <c r="M21" s="192" t="str">
        <f>IF('Result Sheet'!FK24="","",'Result Sheet'!FK24)</f>
        <v/>
      </c>
      <c r="N21" s="333" t="str">
        <f>IF('Result Sheet'!FN24="NSO","NSO",IF('Result Sheet'!FL24="","",'Result Sheet'!FL24))</f>
        <v/>
      </c>
      <c r="O21" s="194" t="str">
        <f>IF('Result Sheet'!AC24="","",'Result Sheet'!AC24)</f>
        <v/>
      </c>
      <c r="P21" s="195" t="str">
        <f>IF('Result Sheet'!AD24="","",'Result Sheet'!AD24)</f>
        <v/>
      </c>
      <c r="Q21" s="194" t="str">
        <f>IF('Result Sheet'!AV24="","",'Result Sheet'!AV24)</f>
        <v/>
      </c>
      <c r="R21" s="195" t="str">
        <f>IF('Result Sheet'!AW24="","",'Result Sheet'!AW24)</f>
        <v/>
      </c>
      <c r="S21" s="194" t="str">
        <f>IF('Result Sheet'!BP24="","",'Result Sheet'!BP24)</f>
        <v/>
      </c>
      <c r="T21" s="195" t="str">
        <f>IF('Result Sheet'!BQ24="","",'Result Sheet'!BQ24)</f>
        <v/>
      </c>
      <c r="U21" s="194" t="str">
        <f>IF('Result Sheet'!CI24="","",'Result Sheet'!CI24)</f>
        <v/>
      </c>
      <c r="V21" s="195" t="str">
        <f>IF('Result Sheet'!CJ24="","",'Result Sheet'!CJ24)</f>
        <v/>
      </c>
      <c r="W21" s="194" t="str">
        <f>IF('Result Sheet'!DB24="","",'Result Sheet'!DB24)</f>
        <v/>
      </c>
      <c r="X21" s="195" t="str">
        <f>IF('Result Sheet'!DC24="","",'Result Sheet'!DC24)</f>
        <v/>
      </c>
      <c r="Y21" s="194" t="str">
        <f>IF('Result Sheet'!DU24="","",'Result Sheet'!DU24)</f>
        <v/>
      </c>
      <c r="Z21" s="195" t="str">
        <f>IF('Result Sheet'!DV24="","",'Result Sheet'!DV24)</f>
        <v/>
      </c>
      <c r="AA21" s="196" t="str">
        <f>IF('Result Sheet'!FP24="","",'Result Sheet'!FP24)</f>
        <v/>
      </c>
      <c r="BU21" s="197" t="str">
        <f>'Result Sheet'!G24</f>
        <v/>
      </c>
      <c r="BV21" s="198" t="str">
        <f t="shared" si="0"/>
        <v/>
      </c>
      <c r="BW21" s="198" t="str">
        <f t="shared" si="1"/>
        <v/>
      </c>
      <c r="BX21" s="198" t="str">
        <f t="shared" si="2"/>
        <v/>
      </c>
      <c r="BY21" s="198" t="str">
        <f t="shared" si="3"/>
        <v/>
      </c>
      <c r="BZ21" s="198" t="str">
        <f t="shared" si="4"/>
        <v/>
      </c>
      <c r="CA21" s="198" t="str">
        <f t="shared" si="5"/>
        <v/>
      </c>
      <c r="CB21" s="198" t="str">
        <f t="shared" si="6"/>
        <v/>
      </c>
      <c r="CC21" s="198" t="str">
        <f t="shared" si="7"/>
        <v/>
      </c>
      <c r="CD21" s="198" t="str">
        <f t="shared" si="8"/>
        <v/>
      </c>
      <c r="CE21" s="198" t="str">
        <f t="shared" si="9"/>
        <v/>
      </c>
      <c r="CF21" s="198" t="str">
        <f t="shared" si="10"/>
        <v/>
      </c>
      <c r="CG21" s="198" t="str">
        <f t="shared" si="11"/>
        <v/>
      </c>
      <c r="CH21" s="199"/>
    </row>
    <row r="22" spans="1:86" ht="15.95" customHeight="1">
      <c r="A22" s="187">
        <f>IF('Result Sheet'!A25="","",'Result Sheet'!A25)</f>
        <v>18</v>
      </c>
      <c r="B22" s="188">
        <f>IF('Result Sheet'!B25="","",'Result Sheet'!B25)</f>
        <v>718</v>
      </c>
      <c r="C22" s="189" t="str">
        <f>IF('Result Sheet'!F25="","",'Result Sheet'!F25)</f>
        <v/>
      </c>
      <c r="D22" s="190" t="str">
        <f>IF('Result Sheet'!E25="","",'Result Sheet'!E25)</f>
        <v/>
      </c>
      <c r="E22" s="336" t="str">
        <f>IF('Result Sheet'!G25="","",'Result Sheet'!G25)</f>
        <v/>
      </c>
      <c r="F22" s="336" t="str">
        <f>IF('Result Sheet'!H25="","",'Result Sheet'!H25)</f>
        <v/>
      </c>
      <c r="G22" s="336" t="str">
        <f>IF('Result Sheet'!I25="","",'Result Sheet'!I25)</f>
        <v/>
      </c>
      <c r="H22" s="191" t="str">
        <f>IF('Result Sheet'!K25="","",'Result Sheet'!K25)</f>
        <v/>
      </c>
      <c r="I22" s="191" t="str">
        <f>IF('Result Sheet'!J25="","",'Result Sheet'!J25)</f>
        <v/>
      </c>
      <c r="J22" s="305" t="str">
        <f>IF('Result Sheet'!FN25="","",'Result Sheet'!FN25)</f>
        <v/>
      </c>
      <c r="K22" s="192" t="str">
        <f>IF('Result Sheet'!FI25="","",'Result Sheet'!FI25)</f>
        <v/>
      </c>
      <c r="L22" s="193" t="str">
        <f>IF('Result Sheet'!FJ25="","",'Result Sheet'!FJ25)</f>
        <v/>
      </c>
      <c r="M22" s="192" t="str">
        <f>IF('Result Sheet'!FK25="","",'Result Sheet'!FK25)</f>
        <v/>
      </c>
      <c r="N22" s="333" t="str">
        <f>IF('Result Sheet'!FN25="NSO","NSO",IF('Result Sheet'!FL25="","",'Result Sheet'!FL25))</f>
        <v/>
      </c>
      <c r="O22" s="194" t="str">
        <f>IF('Result Sheet'!AC25="","",'Result Sheet'!AC25)</f>
        <v/>
      </c>
      <c r="P22" s="195" t="str">
        <f>IF('Result Sheet'!AD25="","",'Result Sheet'!AD25)</f>
        <v/>
      </c>
      <c r="Q22" s="194" t="str">
        <f>IF('Result Sheet'!AV25="","",'Result Sheet'!AV25)</f>
        <v/>
      </c>
      <c r="R22" s="195" t="str">
        <f>IF('Result Sheet'!AW25="","",'Result Sheet'!AW25)</f>
        <v/>
      </c>
      <c r="S22" s="194" t="str">
        <f>IF('Result Sheet'!BP25="","",'Result Sheet'!BP25)</f>
        <v/>
      </c>
      <c r="T22" s="195" t="str">
        <f>IF('Result Sheet'!BQ25="","",'Result Sheet'!BQ25)</f>
        <v/>
      </c>
      <c r="U22" s="194" t="str">
        <f>IF('Result Sheet'!CI25="","",'Result Sheet'!CI25)</f>
        <v/>
      </c>
      <c r="V22" s="195" t="str">
        <f>IF('Result Sheet'!CJ25="","",'Result Sheet'!CJ25)</f>
        <v/>
      </c>
      <c r="W22" s="194" t="str">
        <f>IF('Result Sheet'!DB25="","",'Result Sheet'!DB25)</f>
        <v/>
      </c>
      <c r="X22" s="195" t="str">
        <f>IF('Result Sheet'!DC25="","",'Result Sheet'!DC25)</f>
        <v/>
      </c>
      <c r="Y22" s="194" t="str">
        <f>IF('Result Sheet'!DU25="","",'Result Sheet'!DU25)</f>
        <v/>
      </c>
      <c r="Z22" s="195" t="str">
        <f>IF('Result Sheet'!DV25="","",'Result Sheet'!DV25)</f>
        <v/>
      </c>
      <c r="AA22" s="196" t="str">
        <f>IF('Result Sheet'!FP25="","",'Result Sheet'!FP25)</f>
        <v/>
      </c>
      <c r="BU22" s="197" t="str">
        <f>'Result Sheet'!G25</f>
        <v/>
      </c>
      <c r="BV22" s="198" t="str">
        <f t="shared" si="0"/>
        <v/>
      </c>
      <c r="BW22" s="198" t="str">
        <f t="shared" si="1"/>
        <v/>
      </c>
      <c r="BX22" s="198" t="str">
        <f t="shared" si="2"/>
        <v/>
      </c>
      <c r="BY22" s="198" t="str">
        <f t="shared" si="3"/>
        <v/>
      </c>
      <c r="BZ22" s="198" t="str">
        <f t="shared" si="4"/>
        <v/>
      </c>
      <c r="CA22" s="198" t="str">
        <f t="shared" si="5"/>
        <v/>
      </c>
      <c r="CB22" s="198" t="str">
        <f t="shared" si="6"/>
        <v/>
      </c>
      <c r="CC22" s="198" t="str">
        <f t="shared" si="7"/>
        <v/>
      </c>
      <c r="CD22" s="198" t="str">
        <f t="shared" si="8"/>
        <v/>
      </c>
      <c r="CE22" s="198" t="str">
        <f t="shared" si="9"/>
        <v/>
      </c>
      <c r="CF22" s="198" t="str">
        <f t="shared" si="10"/>
        <v/>
      </c>
      <c r="CG22" s="198" t="str">
        <f t="shared" si="11"/>
        <v/>
      </c>
      <c r="CH22" s="199"/>
    </row>
    <row r="23" spans="1:86" ht="15.95" customHeight="1">
      <c r="A23" s="187">
        <f>IF('Result Sheet'!A26="","",'Result Sheet'!A26)</f>
        <v>19</v>
      </c>
      <c r="B23" s="188">
        <f>IF('Result Sheet'!B26="","",'Result Sheet'!B26)</f>
        <v>719</v>
      </c>
      <c r="C23" s="189" t="str">
        <f>IF('Result Sheet'!F26="","",'Result Sheet'!F26)</f>
        <v/>
      </c>
      <c r="D23" s="190" t="str">
        <f>IF('Result Sheet'!E26="","",'Result Sheet'!E26)</f>
        <v/>
      </c>
      <c r="E23" s="336" t="str">
        <f>IF('Result Sheet'!G26="","",'Result Sheet'!G26)</f>
        <v/>
      </c>
      <c r="F23" s="336" t="str">
        <f>IF('Result Sheet'!H26="","",'Result Sheet'!H26)</f>
        <v/>
      </c>
      <c r="G23" s="336" t="str">
        <f>IF('Result Sheet'!I26="","",'Result Sheet'!I26)</f>
        <v/>
      </c>
      <c r="H23" s="191" t="str">
        <f>IF('Result Sheet'!K26="","",'Result Sheet'!K26)</f>
        <v/>
      </c>
      <c r="I23" s="191" t="str">
        <f>IF('Result Sheet'!J26="","",'Result Sheet'!J26)</f>
        <v/>
      </c>
      <c r="J23" s="305" t="str">
        <f>IF('Result Sheet'!FN26="","",'Result Sheet'!FN26)</f>
        <v/>
      </c>
      <c r="K23" s="192" t="str">
        <f>IF('Result Sheet'!FI26="","",'Result Sheet'!FI26)</f>
        <v/>
      </c>
      <c r="L23" s="193" t="str">
        <f>IF('Result Sheet'!FJ26="","",'Result Sheet'!FJ26)</f>
        <v/>
      </c>
      <c r="M23" s="192" t="str">
        <f>IF('Result Sheet'!FK26="","",'Result Sheet'!FK26)</f>
        <v/>
      </c>
      <c r="N23" s="333" t="str">
        <f>IF('Result Sheet'!FN26="NSO","NSO",IF('Result Sheet'!FL26="","",'Result Sheet'!FL26))</f>
        <v/>
      </c>
      <c r="O23" s="194" t="str">
        <f>IF('Result Sheet'!AC26="","",'Result Sheet'!AC26)</f>
        <v/>
      </c>
      <c r="P23" s="195" t="str">
        <f>IF('Result Sheet'!AD26="","",'Result Sheet'!AD26)</f>
        <v/>
      </c>
      <c r="Q23" s="194" t="str">
        <f>IF('Result Sheet'!AV26="","",'Result Sheet'!AV26)</f>
        <v/>
      </c>
      <c r="R23" s="195" t="str">
        <f>IF('Result Sheet'!AW26="","",'Result Sheet'!AW26)</f>
        <v/>
      </c>
      <c r="S23" s="194" t="str">
        <f>IF('Result Sheet'!BP26="","",'Result Sheet'!BP26)</f>
        <v/>
      </c>
      <c r="T23" s="195" t="str">
        <f>IF('Result Sheet'!BQ26="","",'Result Sheet'!BQ26)</f>
        <v/>
      </c>
      <c r="U23" s="194" t="str">
        <f>IF('Result Sheet'!CI26="","",'Result Sheet'!CI26)</f>
        <v/>
      </c>
      <c r="V23" s="195" t="str">
        <f>IF('Result Sheet'!CJ26="","",'Result Sheet'!CJ26)</f>
        <v/>
      </c>
      <c r="W23" s="194" t="str">
        <f>IF('Result Sheet'!DB26="","",'Result Sheet'!DB26)</f>
        <v/>
      </c>
      <c r="X23" s="195" t="str">
        <f>IF('Result Sheet'!DC26="","",'Result Sheet'!DC26)</f>
        <v/>
      </c>
      <c r="Y23" s="194" t="str">
        <f>IF('Result Sheet'!DU26="","",'Result Sheet'!DU26)</f>
        <v/>
      </c>
      <c r="Z23" s="195" t="str">
        <f>IF('Result Sheet'!DV26="","",'Result Sheet'!DV26)</f>
        <v/>
      </c>
      <c r="AA23" s="196" t="str">
        <f>IF('Result Sheet'!FP26="","",'Result Sheet'!FP26)</f>
        <v/>
      </c>
      <c r="BU23" s="197" t="str">
        <f>'Result Sheet'!G26</f>
        <v/>
      </c>
      <c r="BV23" s="198" t="str">
        <f t="shared" si="0"/>
        <v/>
      </c>
      <c r="BW23" s="198" t="str">
        <f t="shared" si="1"/>
        <v/>
      </c>
      <c r="BX23" s="198" t="str">
        <f t="shared" si="2"/>
        <v/>
      </c>
      <c r="BY23" s="198" t="str">
        <f t="shared" si="3"/>
        <v/>
      </c>
      <c r="BZ23" s="198" t="str">
        <f t="shared" si="4"/>
        <v/>
      </c>
      <c r="CA23" s="198" t="str">
        <f t="shared" si="5"/>
        <v/>
      </c>
      <c r="CB23" s="198" t="str">
        <f t="shared" si="6"/>
        <v/>
      </c>
      <c r="CC23" s="198" t="str">
        <f t="shared" si="7"/>
        <v/>
      </c>
      <c r="CD23" s="198" t="str">
        <f t="shared" si="8"/>
        <v/>
      </c>
      <c r="CE23" s="198" t="str">
        <f t="shared" si="9"/>
        <v/>
      </c>
      <c r="CF23" s="198" t="str">
        <f t="shared" si="10"/>
        <v/>
      </c>
      <c r="CG23" s="198" t="str">
        <f t="shared" si="11"/>
        <v/>
      </c>
      <c r="CH23" s="199"/>
    </row>
    <row r="24" spans="1:86" ht="15.95" customHeight="1">
      <c r="A24" s="187">
        <f>IF('Result Sheet'!A27="","",'Result Sheet'!A27)</f>
        <v>20</v>
      </c>
      <c r="B24" s="188">
        <f>IF('Result Sheet'!B27="","",'Result Sheet'!B27)</f>
        <v>720</v>
      </c>
      <c r="C24" s="189" t="str">
        <f>IF('Result Sheet'!F27="","",'Result Sheet'!F27)</f>
        <v/>
      </c>
      <c r="D24" s="190" t="str">
        <f>IF('Result Sheet'!E27="","",'Result Sheet'!E27)</f>
        <v/>
      </c>
      <c r="E24" s="336" t="str">
        <f>IF('Result Sheet'!G27="","",'Result Sheet'!G27)</f>
        <v/>
      </c>
      <c r="F24" s="336" t="str">
        <f>IF('Result Sheet'!H27="","",'Result Sheet'!H27)</f>
        <v/>
      </c>
      <c r="G24" s="336" t="str">
        <f>IF('Result Sheet'!I27="","",'Result Sheet'!I27)</f>
        <v/>
      </c>
      <c r="H24" s="191" t="str">
        <f>IF('Result Sheet'!K27="","",'Result Sheet'!K27)</f>
        <v/>
      </c>
      <c r="I24" s="191" t="str">
        <f>IF('Result Sheet'!J27="","",'Result Sheet'!J27)</f>
        <v/>
      </c>
      <c r="J24" s="305" t="str">
        <f>IF('Result Sheet'!FN27="","",'Result Sheet'!FN27)</f>
        <v/>
      </c>
      <c r="K24" s="192" t="str">
        <f>IF('Result Sheet'!FI27="","",'Result Sheet'!FI27)</f>
        <v/>
      </c>
      <c r="L24" s="193" t="str">
        <f>IF('Result Sheet'!FJ27="","",'Result Sheet'!FJ27)</f>
        <v/>
      </c>
      <c r="M24" s="192" t="str">
        <f>IF('Result Sheet'!FK27="","",'Result Sheet'!FK27)</f>
        <v/>
      </c>
      <c r="N24" s="333" t="str">
        <f>IF('Result Sheet'!FN27="NSO","NSO",IF('Result Sheet'!FL27="","",'Result Sheet'!FL27))</f>
        <v/>
      </c>
      <c r="O24" s="194" t="str">
        <f>IF('Result Sheet'!AC27="","",'Result Sheet'!AC27)</f>
        <v/>
      </c>
      <c r="P24" s="195" t="str">
        <f>IF('Result Sheet'!AD27="","",'Result Sheet'!AD27)</f>
        <v/>
      </c>
      <c r="Q24" s="194" t="str">
        <f>IF('Result Sheet'!AV27="","",'Result Sheet'!AV27)</f>
        <v/>
      </c>
      <c r="R24" s="195" t="str">
        <f>IF('Result Sheet'!AW27="","",'Result Sheet'!AW27)</f>
        <v/>
      </c>
      <c r="S24" s="194" t="str">
        <f>IF('Result Sheet'!BP27="","",'Result Sheet'!BP27)</f>
        <v/>
      </c>
      <c r="T24" s="195" t="str">
        <f>IF('Result Sheet'!BQ27="","",'Result Sheet'!BQ27)</f>
        <v/>
      </c>
      <c r="U24" s="194" t="str">
        <f>IF('Result Sheet'!CI27="","",'Result Sheet'!CI27)</f>
        <v/>
      </c>
      <c r="V24" s="195" t="str">
        <f>IF('Result Sheet'!CJ27="","",'Result Sheet'!CJ27)</f>
        <v/>
      </c>
      <c r="W24" s="194" t="str">
        <f>IF('Result Sheet'!DB27="","",'Result Sheet'!DB27)</f>
        <v/>
      </c>
      <c r="X24" s="195" t="str">
        <f>IF('Result Sheet'!DC27="","",'Result Sheet'!DC27)</f>
        <v/>
      </c>
      <c r="Y24" s="194" t="str">
        <f>IF('Result Sheet'!DU27="","",'Result Sheet'!DU27)</f>
        <v/>
      </c>
      <c r="Z24" s="195" t="str">
        <f>IF('Result Sheet'!DV27="","",'Result Sheet'!DV27)</f>
        <v/>
      </c>
      <c r="AA24" s="196" t="str">
        <f>IF('Result Sheet'!FP27="","",'Result Sheet'!FP27)</f>
        <v/>
      </c>
      <c r="BU24" s="197" t="str">
        <f>'Result Sheet'!G27</f>
        <v/>
      </c>
      <c r="BV24" s="198" t="str">
        <f t="shared" si="0"/>
        <v/>
      </c>
      <c r="BW24" s="198" t="str">
        <f t="shared" si="1"/>
        <v/>
      </c>
      <c r="BX24" s="198" t="str">
        <f t="shared" si="2"/>
        <v/>
      </c>
      <c r="BY24" s="198" t="str">
        <f t="shared" si="3"/>
        <v/>
      </c>
      <c r="BZ24" s="198" t="str">
        <f t="shared" si="4"/>
        <v/>
      </c>
      <c r="CA24" s="198" t="str">
        <f t="shared" si="5"/>
        <v/>
      </c>
      <c r="CB24" s="198" t="str">
        <f t="shared" si="6"/>
        <v/>
      </c>
      <c r="CC24" s="198" t="str">
        <f t="shared" si="7"/>
        <v/>
      </c>
      <c r="CD24" s="198" t="str">
        <f t="shared" si="8"/>
        <v/>
      </c>
      <c r="CE24" s="198" t="str">
        <f t="shared" si="9"/>
        <v/>
      </c>
      <c r="CF24" s="198" t="str">
        <f t="shared" si="10"/>
        <v/>
      </c>
      <c r="CG24" s="198" t="str">
        <f t="shared" si="11"/>
        <v/>
      </c>
      <c r="CH24" s="199"/>
    </row>
    <row r="25" spans="1:86" ht="15.95" customHeight="1">
      <c r="A25" s="187">
        <f>IF('Result Sheet'!A28="","",'Result Sheet'!A28)</f>
        <v>21</v>
      </c>
      <c r="B25" s="188">
        <f>IF('Result Sheet'!B28="","",'Result Sheet'!B28)</f>
        <v>721</v>
      </c>
      <c r="C25" s="189" t="str">
        <f>IF('Result Sheet'!F28="","",'Result Sheet'!F28)</f>
        <v/>
      </c>
      <c r="D25" s="190" t="str">
        <f>IF('Result Sheet'!E28="","",'Result Sheet'!E28)</f>
        <v/>
      </c>
      <c r="E25" s="336" t="str">
        <f>IF('Result Sheet'!G28="","",'Result Sheet'!G28)</f>
        <v/>
      </c>
      <c r="F25" s="336" t="str">
        <f>IF('Result Sheet'!H28="","",'Result Sheet'!H28)</f>
        <v/>
      </c>
      <c r="G25" s="336" t="str">
        <f>IF('Result Sheet'!I28="","",'Result Sheet'!I28)</f>
        <v/>
      </c>
      <c r="H25" s="191" t="str">
        <f>IF('Result Sheet'!K28="","",'Result Sheet'!K28)</f>
        <v/>
      </c>
      <c r="I25" s="191" t="str">
        <f>IF('Result Sheet'!J28="","",'Result Sheet'!J28)</f>
        <v/>
      </c>
      <c r="J25" s="305" t="str">
        <f>IF('Result Sheet'!FN28="","",'Result Sheet'!FN28)</f>
        <v/>
      </c>
      <c r="K25" s="192" t="str">
        <f>IF('Result Sheet'!FI28="","",'Result Sheet'!FI28)</f>
        <v/>
      </c>
      <c r="L25" s="193" t="str">
        <f>IF('Result Sheet'!FJ28="","",'Result Sheet'!FJ28)</f>
        <v/>
      </c>
      <c r="M25" s="192" t="str">
        <f>IF('Result Sheet'!FK28="","",'Result Sheet'!FK28)</f>
        <v/>
      </c>
      <c r="N25" s="333" t="str">
        <f>IF('Result Sheet'!FN28="NSO","NSO",IF('Result Sheet'!FL28="","",'Result Sheet'!FL28))</f>
        <v/>
      </c>
      <c r="O25" s="194" t="str">
        <f>IF('Result Sheet'!AC28="","",'Result Sheet'!AC28)</f>
        <v/>
      </c>
      <c r="P25" s="195" t="str">
        <f>IF('Result Sheet'!AD28="","",'Result Sheet'!AD28)</f>
        <v/>
      </c>
      <c r="Q25" s="194" t="str">
        <f>IF('Result Sheet'!AV28="","",'Result Sheet'!AV28)</f>
        <v/>
      </c>
      <c r="R25" s="195" t="str">
        <f>IF('Result Sheet'!AW28="","",'Result Sheet'!AW28)</f>
        <v/>
      </c>
      <c r="S25" s="194" t="str">
        <f>IF('Result Sheet'!BP28="","",'Result Sheet'!BP28)</f>
        <v/>
      </c>
      <c r="T25" s="195" t="str">
        <f>IF('Result Sheet'!BQ28="","",'Result Sheet'!BQ28)</f>
        <v/>
      </c>
      <c r="U25" s="194" t="str">
        <f>IF('Result Sheet'!CI28="","",'Result Sheet'!CI28)</f>
        <v/>
      </c>
      <c r="V25" s="195" t="str">
        <f>IF('Result Sheet'!CJ28="","",'Result Sheet'!CJ28)</f>
        <v/>
      </c>
      <c r="W25" s="194" t="str">
        <f>IF('Result Sheet'!DB28="","",'Result Sheet'!DB28)</f>
        <v/>
      </c>
      <c r="X25" s="195" t="str">
        <f>IF('Result Sheet'!DC28="","",'Result Sheet'!DC28)</f>
        <v/>
      </c>
      <c r="Y25" s="194" t="str">
        <f>IF('Result Sheet'!DU28="","",'Result Sheet'!DU28)</f>
        <v/>
      </c>
      <c r="Z25" s="195" t="str">
        <f>IF('Result Sheet'!DV28="","",'Result Sheet'!DV28)</f>
        <v/>
      </c>
      <c r="AA25" s="196" t="str">
        <f>IF('Result Sheet'!FP28="","",'Result Sheet'!FP28)</f>
        <v/>
      </c>
      <c r="BU25" s="197" t="str">
        <f>'Result Sheet'!G28</f>
        <v/>
      </c>
      <c r="BV25" s="198" t="str">
        <f t="shared" si="0"/>
        <v/>
      </c>
      <c r="BW25" s="198" t="str">
        <f t="shared" si="1"/>
        <v/>
      </c>
      <c r="BX25" s="198" t="str">
        <f t="shared" si="2"/>
        <v/>
      </c>
      <c r="BY25" s="198" t="str">
        <f t="shared" si="3"/>
        <v/>
      </c>
      <c r="BZ25" s="198" t="str">
        <f t="shared" si="4"/>
        <v/>
      </c>
      <c r="CA25" s="198" t="str">
        <f t="shared" si="5"/>
        <v/>
      </c>
      <c r="CB25" s="198" t="str">
        <f t="shared" si="6"/>
        <v/>
      </c>
      <c r="CC25" s="198" t="str">
        <f t="shared" si="7"/>
        <v/>
      </c>
      <c r="CD25" s="198" t="str">
        <f t="shared" si="8"/>
        <v/>
      </c>
      <c r="CE25" s="198" t="str">
        <f t="shared" si="9"/>
        <v/>
      </c>
      <c r="CF25" s="198" t="str">
        <f t="shared" si="10"/>
        <v/>
      </c>
      <c r="CG25" s="198" t="str">
        <f t="shared" si="11"/>
        <v/>
      </c>
      <c r="CH25" s="199"/>
    </row>
    <row r="26" spans="1:86" ht="15.95" customHeight="1">
      <c r="A26" s="187">
        <f>IF('Result Sheet'!A29="","",'Result Sheet'!A29)</f>
        <v>22</v>
      </c>
      <c r="B26" s="188" t="str">
        <f>IF('Result Sheet'!B29="","",'Result Sheet'!B29)</f>
        <v/>
      </c>
      <c r="C26" s="189" t="str">
        <f>IF('Result Sheet'!F29="","",'Result Sheet'!F29)</f>
        <v/>
      </c>
      <c r="D26" s="190" t="str">
        <f>IF('Result Sheet'!E29="","",'Result Sheet'!E29)</f>
        <v/>
      </c>
      <c r="E26" s="336" t="str">
        <f>IF('Result Sheet'!G29="","",'Result Sheet'!G29)</f>
        <v/>
      </c>
      <c r="F26" s="336" t="str">
        <f>IF('Result Sheet'!H29="","",'Result Sheet'!H29)</f>
        <v/>
      </c>
      <c r="G26" s="336" t="str">
        <f>IF('Result Sheet'!I29="","",'Result Sheet'!I29)</f>
        <v/>
      </c>
      <c r="H26" s="191" t="str">
        <f>IF('Result Sheet'!K29="","",'Result Sheet'!K29)</f>
        <v/>
      </c>
      <c r="I26" s="191" t="str">
        <f>IF('Result Sheet'!J29="","",'Result Sheet'!J29)</f>
        <v/>
      </c>
      <c r="J26" s="305" t="str">
        <f>IF('Result Sheet'!FN29="","",'Result Sheet'!FN29)</f>
        <v/>
      </c>
      <c r="K26" s="192" t="str">
        <f>IF('Result Sheet'!FI29="","",'Result Sheet'!FI29)</f>
        <v/>
      </c>
      <c r="L26" s="193" t="str">
        <f>IF('Result Sheet'!FJ29="","",'Result Sheet'!FJ29)</f>
        <v/>
      </c>
      <c r="M26" s="192" t="str">
        <f>IF('Result Sheet'!FK29="","",'Result Sheet'!FK29)</f>
        <v/>
      </c>
      <c r="N26" s="333" t="str">
        <f>IF('Result Sheet'!FN29="NSO","NSO",IF('Result Sheet'!FL29="","",'Result Sheet'!FL29))</f>
        <v/>
      </c>
      <c r="O26" s="194" t="str">
        <f>IF('Result Sheet'!AC29="","",'Result Sheet'!AC29)</f>
        <v/>
      </c>
      <c r="P26" s="195" t="str">
        <f>IF('Result Sheet'!AD29="","",'Result Sheet'!AD29)</f>
        <v/>
      </c>
      <c r="Q26" s="194" t="str">
        <f>IF('Result Sheet'!AV29="","",'Result Sheet'!AV29)</f>
        <v/>
      </c>
      <c r="R26" s="195" t="str">
        <f>IF('Result Sheet'!AW29="","",'Result Sheet'!AW29)</f>
        <v/>
      </c>
      <c r="S26" s="194" t="str">
        <f>IF('Result Sheet'!BP29="","",'Result Sheet'!BP29)</f>
        <v/>
      </c>
      <c r="T26" s="195" t="str">
        <f>IF('Result Sheet'!BQ29="","",'Result Sheet'!BQ29)</f>
        <v/>
      </c>
      <c r="U26" s="194" t="str">
        <f>IF('Result Sheet'!CI29="","",'Result Sheet'!CI29)</f>
        <v/>
      </c>
      <c r="V26" s="195" t="str">
        <f>IF('Result Sheet'!CJ29="","",'Result Sheet'!CJ29)</f>
        <v/>
      </c>
      <c r="W26" s="194" t="str">
        <f>IF('Result Sheet'!DB29="","",'Result Sheet'!DB29)</f>
        <v/>
      </c>
      <c r="X26" s="195" t="str">
        <f>IF('Result Sheet'!DC29="","",'Result Sheet'!DC29)</f>
        <v/>
      </c>
      <c r="Y26" s="194" t="str">
        <f>IF('Result Sheet'!DU29="","",'Result Sheet'!DU29)</f>
        <v/>
      </c>
      <c r="Z26" s="195" t="str">
        <f>IF('Result Sheet'!DV29="","",'Result Sheet'!DV29)</f>
        <v/>
      </c>
      <c r="AA26" s="196" t="str">
        <f>IF('Result Sheet'!FP29="","",'Result Sheet'!FP29)</f>
        <v/>
      </c>
      <c r="BU26" s="197" t="str">
        <f>'Result Sheet'!G29</f>
        <v/>
      </c>
      <c r="BV26" s="198" t="str">
        <f t="shared" si="0"/>
        <v/>
      </c>
      <c r="BW26" s="198" t="str">
        <f t="shared" si="1"/>
        <v/>
      </c>
      <c r="BX26" s="198" t="str">
        <f t="shared" si="2"/>
        <v/>
      </c>
      <c r="BY26" s="198" t="str">
        <f t="shared" si="3"/>
        <v/>
      </c>
      <c r="BZ26" s="198" t="str">
        <f t="shared" si="4"/>
        <v/>
      </c>
      <c r="CA26" s="198" t="str">
        <f t="shared" si="5"/>
        <v/>
      </c>
      <c r="CB26" s="198" t="str">
        <f t="shared" si="6"/>
        <v/>
      </c>
      <c r="CC26" s="198" t="str">
        <f t="shared" si="7"/>
        <v/>
      </c>
      <c r="CD26" s="198" t="str">
        <f t="shared" si="8"/>
        <v/>
      </c>
      <c r="CE26" s="198" t="str">
        <f t="shared" si="9"/>
        <v/>
      </c>
      <c r="CF26" s="198" t="str">
        <f t="shared" si="10"/>
        <v/>
      </c>
      <c r="CG26" s="198" t="str">
        <f t="shared" si="11"/>
        <v/>
      </c>
      <c r="CH26" s="199"/>
    </row>
    <row r="27" spans="1:86" ht="15.95" customHeight="1">
      <c r="A27" s="187">
        <f>IF('Result Sheet'!A30="","",'Result Sheet'!A30)</f>
        <v>23</v>
      </c>
      <c r="B27" s="188" t="str">
        <f>IF('Result Sheet'!B30="","",'Result Sheet'!B30)</f>
        <v/>
      </c>
      <c r="C27" s="189" t="str">
        <f>IF('Result Sheet'!F30="","",'Result Sheet'!F30)</f>
        <v/>
      </c>
      <c r="D27" s="190" t="str">
        <f>IF('Result Sheet'!E30="","",'Result Sheet'!E30)</f>
        <v/>
      </c>
      <c r="E27" s="336" t="str">
        <f>IF('Result Sheet'!G30="","",'Result Sheet'!G30)</f>
        <v/>
      </c>
      <c r="F27" s="336" t="str">
        <f>IF('Result Sheet'!H30="","",'Result Sheet'!H30)</f>
        <v/>
      </c>
      <c r="G27" s="336" t="str">
        <f>IF('Result Sheet'!I30="","",'Result Sheet'!I30)</f>
        <v/>
      </c>
      <c r="H27" s="191" t="str">
        <f>IF('Result Sheet'!K30="","",'Result Sheet'!K30)</f>
        <v/>
      </c>
      <c r="I27" s="191" t="str">
        <f>IF('Result Sheet'!J30="","",'Result Sheet'!J30)</f>
        <v/>
      </c>
      <c r="J27" s="305" t="str">
        <f>IF('Result Sheet'!FN30="","",'Result Sheet'!FN30)</f>
        <v/>
      </c>
      <c r="K27" s="192" t="str">
        <f>IF('Result Sheet'!FI30="","",'Result Sheet'!FI30)</f>
        <v/>
      </c>
      <c r="L27" s="193" t="str">
        <f>IF('Result Sheet'!FJ30="","",'Result Sheet'!FJ30)</f>
        <v/>
      </c>
      <c r="M27" s="192" t="str">
        <f>IF('Result Sheet'!FK30="","",'Result Sheet'!FK30)</f>
        <v/>
      </c>
      <c r="N27" s="333" t="str">
        <f>IF('Result Sheet'!FN30="NSO","NSO",IF('Result Sheet'!FL30="","",'Result Sheet'!FL30))</f>
        <v/>
      </c>
      <c r="O27" s="194" t="str">
        <f>IF('Result Sheet'!AC30="","",'Result Sheet'!AC30)</f>
        <v/>
      </c>
      <c r="P27" s="195" t="str">
        <f>IF('Result Sheet'!AD30="","",'Result Sheet'!AD30)</f>
        <v/>
      </c>
      <c r="Q27" s="194" t="str">
        <f>IF('Result Sheet'!AV30="","",'Result Sheet'!AV30)</f>
        <v/>
      </c>
      <c r="R27" s="195" t="str">
        <f>IF('Result Sheet'!AW30="","",'Result Sheet'!AW30)</f>
        <v/>
      </c>
      <c r="S27" s="194" t="str">
        <f>IF('Result Sheet'!BP30="","",'Result Sheet'!BP30)</f>
        <v/>
      </c>
      <c r="T27" s="195" t="str">
        <f>IF('Result Sheet'!BQ30="","",'Result Sheet'!BQ30)</f>
        <v/>
      </c>
      <c r="U27" s="194" t="str">
        <f>IF('Result Sheet'!CI30="","",'Result Sheet'!CI30)</f>
        <v/>
      </c>
      <c r="V27" s="195" t="str">
        <f>IF('Result Sheet'!CJ30="","",'Result Sheet'!CJ30)</f>
        <v/>
      </c>
      <c r="W27" s="194" t="str">
        <f>IF('Result Sheet'!DB30="","",'Result Sheet'!DB30)</f>
        <v/>
      </c>
      <c r="X27" s="195" t="str">
        <f>IF('Result Sheet'!DC30="","",'Result Sheet'!DC30)</f>
        <v/>
      </c>
      <c r="Y27" s="194" t="str">
        <f>IF('Result Sheet'!DU30="","",'Result Sheet'!DU30)</f>
        <v/>
      </c>
      <c r="Z27" s="195" t="str">
        <f>IF('Result Sheet'!DV30="","",'Result Sheet'!DV30)</f>
        <v/>
      </c>
      <c r="AA27" s="196" t="str">
        <f>IF('Result Sheet'!FP30="","",'Result Sheet'!FP30)</f>
        <v/>
      </c>
      <c r="BU27" s="197" t="str">
        <f>'Result Sheet'!G30</f>
        <v/>
      </c>
      <c r="BV27" s="198" t="str">
        <f t="shared" si="0"/>
        <v/>
      </c>
      <c r="BW27" s="198" t="str">
        <f t="shared" si="1"/>
        <v/>
      </c>
      <c r="BX27" s="198" t="str">
        <f t="shared" si="2"/>
        <v/>
      </c>
      <c r="BY27" s="198" t="str">
        <f t="shared" si="3"/>
        <v/>
      </c>
      <c r="BZ27" s="198" t="str">
        <f t="shared" si="4"/>
        <v/>
      </c>
      <c r="CA27" s="198" t="str">
        <f t="shared" si="5"/>
        <v/>
      </c>
      <c r="CB27" s="198" t="str">
        <f t="shared" si="6"/>
        <v/>
      </c>
      <c r="CC27" s="198" t="str">
        <f t="shared" si="7"/>
        <v/>
      </c>
      <c r="CD27" s="198" t="str">
        <f t="shared" si="8"/>
        <v/>
      </c>
      <c r="CE27" s="198" t="str">
        <f t="shared" si="9"/>
        <v/>
      </c>
      <c r="CF27" s="198" t="str">
        <f t="shared" si="10"/>
        <v/>
      </c>
      <c r="CG27" s="198" t="str">
        <f t="shared" si="11"/>
        <v/>
      </c>
      <c r="CH27" s="199"/>
    </row>
    <row r="28" spans="1:86" ht="15.95" customHeight="1">
      <c r="A28" s="187">
        <f>IF('Result Sheet'!A31="","",'Result Sheet'!A31)</f>
        <v>24</v>
      </c>
      <c r="B28" s="188" t="str">
        <f>IF('Result Sheet'!B31="","",'Result Sheet'!B31)</f>
        <v/>
      </c>
      <c r="C28" s="189" t="str">
        <f>IF('Result Sheet'!F31="","",'Result Sheet'!F31)</f>
        <v/>
      </c>
      <c r="D28" s="190" t="str">
        <f>IF('Result Sheet'!E31="","",'Result Sheet'!E31)</f>
        <v/>
      </c>
      <c r="E28" s="336" t="str">
        <f>IF('Result Sheet'!G31="","",'Result Sheet'!G31)</f>
        <v/>
      </c>
      <c r="F28" s="336" t="str">
        <f>IF('Result Sheet'!H31="","",'Result Sheet'!H31)</f>
        <v/>
      </c>
      <c r="G28" s="336" t="str">
        <f>IF('Result Sheet'!I31="","",'Result Sheet'!I31)</f>
        <v/>
      </c>
      <c r="H28" s="191" t="str">
        <f>IF('Result Sheet'!K31="","",'Result Sheet'!K31)</f>
        <v/>
      </c>
      <c r="I28" s="191" t="str">
        <f>IF('Result Sheet'!J31="","",'Result Sheet'!J31)</f>
        <v/>
      </c>
      <c r="J28" s="305" t="str">
        <f>IF('Result Sheet'!FN31="","",'Result Sheet'!FN31)</f>
        <v/>
      </c>
      <c r="K28" s="192" t="str">
        <f>IF('Result Sheet'!FI31="","",'Result Sheet'!FI31)</f>
        <v/>
      </c>
      <c r="L28" s="193" t="str">
        <f>IF('Result Sheet'!FJ31="","",'Result Sheet'!FJ31)</f>
        <v/>
      </c>
      <c r="M28" s="192" t="str">
        <f>IF('Result Sheet'!FK31="","",'Result Sheet'!FK31)</f>
        <v/>
      </c>
      <c r="N28" s="333" t="str">
        <f>IF('Result Sheet'!FN31="NSO","NSO",IF('Result Sheet'!FL31="","",'Result Sheet'!FL31))</f>
        <v/>
      </c>
      <c r="O28" s="194" t="str">
        <f>IF('Result Sheet'!AC31="","",'Result Sheet'!AC31)</f>
        <v/>
      </c>
      <c r="P28" s="195" t="str">
        <f>IF('Result Sheet'!AD31="","",'Result Sheet'!AD31)</f>
        <v/>
      </c>
      <c r="Q28" s="194" t="str">
        <f>IF('Result Sheet'!AV31="","",'Result Sheet'!AV31)</f>
        <v/>
      </c>
      <c r="R28" s="195" t="str">
        <f>IF('Result Sheet'!AW31="","",'Result Sheet'!AW31)</f>
        <v/>
      </c>
      <c r="S28" s="194" t="str">
        <f>IF('Result Sheet'!BP31="","",'Result Sheet'!BP31)</f>
        <v/>
      </c>
      <c r="T28" s="195" t="str">
        <f>IF('Result Sheet'!BQ31="","",'Result Sheet'!BQ31)</f>
        <v/>
      </c>
      <c r="U28" s="194" t="str">
        <f>IF('Result Sheet'!CI31="","",'Result Sheet'!CI31)</f>
        <v/>
      </c>
      <c r="V28" s="195" t="str">
        <f>IF('Result Sheet'!CJ31="","",'Result Sheet'!CJ31)</f>
        <v/>
      </c>
      <c r="W28" s="194" t="str">
        <f>IF('Result Sheet'!DB31="","",'Result Sheet'!DB31)</f>
        <v/>
      </c>
      <c r="X28" s="195" t="str">
        <f>IF('Result Sheet'!DC31="","",'Result Sheet'!DC31)</f>
        <v/>
      </c>
      <c r="Y28" s="194" t="str">
        <f>IF('Result Sheet'!DU31="","",'Result Sheet'!DU31)</f>
        <v/>
      </c>
      <c r="Z28" s="195" t="str">
        <f>IF('Result Sheet'!DV31="","",'Result Sheet'!DV31)</f>
        <v/>
      </c>
      <c r="AA28" s="196" t="str">
        <f>IF('Result Sheet'!FP31="","",'Result Sheet'!FP31)</f>
        <v/>
      </c>
      <c r="BU28" s="197" t="str">
        <f>'Result Sheet'!G31</f>
        <v/>
      </c>
      <c r="BV28" s="198" t="str">
        <f t="shared" si="0"/>
        <v/>
      </c>
      <c r="BW28" s="198" t="str">
        <f t="shared" si="1"/>
        <v/>
      </c>
      <c r="BX28" s="198" t="str">
        <f t="shared" si="2"/>
        <v/>
      </c>
      <c r="BY28" s="198" t="str">
        <f t="shared" si="3"/>
        <v/>
      </c>
      <c r="BZ28" s="198" t="str">
        <f t="shared" si="4"/>
        <v/>
      </c>
      <c r="CA28" s="198" t="str">
        <f t="shared" si="5"/>
        <v/>
      </c>
      <c r="CB28" s="198" t="str">
        <f t="shared" si="6"/>
        <v/>
      </c>
      <c r="CC28" s="198" t="str">
        <f t="shared" si="7"/>
        <v/>
      </c>
      <c r="CD28" s="198" t="str">
        <f t="shared" si="8"/>
        <v/>
      </c>
      <c r="CE28" s="198" t="str">
        <f t="shared" si="9"/>
        <v/>
      </c>
      <c r="CF28" s="198" t="str">
        <f t="shared" si="10"/>
        <v/>
      </c>
      <c r="CG28" s="198" t="str">
        <f t="shared" si="11"/>
        <v/>
      </c>
      <c r="CH28" s="199"/>
    </row>
    <row r="29" spans="1:86" ht="15.95" customHeight="1">
      <c r="A29" s="187">
        <f>IF('Result Sheet'!A32="","",'Result Sheet'!A32)</f>
        <v>25</v>
      </c>
      <c r="B29" s="188" t="str">
        <f>IF('Result Sheet'!B32="","",'Result Sheet'!B32)</f>
        <v/>
      </c>
      <c r="C29" s="189" t="str">
        <f>IF('Result Sheet'!F32="","",'Result Sheet'!F32)</f>
        <v/>
      </c>
      <c r="D29" s="190" t="str">
        <f>IF('Result Sheet'!E32="","",'Result Sheet'!E32)</f>
        <v/>
      </c>
      <c r="E29" s="336" t="str">
        <f>IF('Result Sheet'!G32="","",'Result Sheet'!G32)</f>
        <v/>
      </c>
      <c r="F29" s="336" t="str">
        <f>IF('Result Sheet'!H32="","",'Result Sheet'!H32)</f>
        <v/>
      </c>
      <c r="G29" s="336" t="str">
        <f>IF('Result Sheet'!I32="","",'Result Sheet'!I32)</f>
        <v/>
      </c>
      <c r="H29" s="191" t="str">
        <f>IF('Result Sheet'!K32="","",'Result Sheet'!K32)</f>
        <v/>
      </c>
      <c r="I29" s="191" t="str">
        <f>IF('Result Sheet'!J32="","",'Result Sheet'!J32)</f>
        <v/>
      </c>
      <c r="J29" s="305" t="str">
        <f>IF('Result Sheet'!FN32="","",'Result Sheet'!FN32)</f>
        <v/>
      </c>
      <c r="K29" s="192" t="str">
        <f>IF('Result Sheet'!FI32="","",'Result Sheet'!FI32)</f>
        <v/>
      </c>
      <c r="L29" s="193" t="str">
        <f>IF('Result Sheet'!FJ32="","",'Result Sheet'!FJ32)</f>
        <v/>
      </c>
      <c r="M29" s="192" t="str">
        <f>IF('Result Sheet'!FK32="","",'Result Sheet'!FK32)</f>
        <v/>
      </c>
      <c r="N29" s="333" t="str">
        <f>IF('Result Sheet'!FN32="NSO","NSO",IF('Result Sheet'!FL32="","",'Result Sheet'!FL32))</f>
        <v/>
      </c>
      <c r="O29" s="194" t="str">
        <f>IF('Result Sheet'!AC32="","",'Result Sheet'!AC32)</f>
        <v/>
      </c>
      <c r="P29" s="195" t="str">
        <f>IF('Result Sheet'!AD32="","",'Result Sheet'!AD32)</f>
        <v/>
      </c>
      <c r="Q29" s="194" t="str">
        <f>IF('Result Sheet'!AV32="","",'Result Sheet'!AV32)</f>
        <v/>
      </c>
      <c r="R29" s="195" t="str">
        <f>IF('Result Sheet'!AW32="","",'Result Sheet'!AW32)</f>
        <v/>
      </c>
      <c r="S29" s="194" t="str">
        <f>IF('Result Sheet'!BP32="","",'Result Sheet'!BP32)</f>
        <v/>
      </c>
      <c r="T29" s="195" t="str">
        <f>IF('Result Sheet'!BQ32="","",'Result Sheet'!BQ32)</f>
        <v/>
      </c>
      <c r="U29" s="194" t="str">
        <f>IF('Result Sheet'!CI32="","",'Result Sheet'!CI32)</f>
        <v/>
      </c>
      <c r="V29" s="195" t="str">
        <f>IF('Result Sheet'!CJ32="","",'Result Sheet'!CJ32)</f>
        <v/>
      </c>
      <c r="W29" s="194" t="str">
        <f>IF('Result Sheet'!DB32="","",'Result Sheet'!DB32)</f>
        <v/>
      </c>
      <c r="X29" s="195" t="str">
        <f>IF('Result Sheet'!DC32="","",'Result Sheet'!DC32)</f>
        <v/>
      </c>
      <c r="Y29" s="194" t="str">
        <f>IF('Result Sheet'!DU32="","",'Result Sheet'!DU32)</f>
        <v/>
      </c>
      <c r="Z29" s="195" t="str">
        <f>IF('Result Sheet'!DV32="","",'Result Sheet'!DV32)</f>
        <v/>
      </c>
      <c r="AA29" s="196" t="str">
        <f>IF('Result Sheet'!FP32="","",'Result Sheet'!FP32)</f>
        <v/>
      </c>
      <c r="BU29" s="197" t="str">
        <f>'Result Sheet'!G32</f>
        <v/>
      </c>
      <c r="BV29" s="198" t="str">
        <f t="shared" si="0"/>
        <v/>
      </c>
      <c r="BW29" s="198" t="str">
        <f t="shared" si="1"/>
        <v/>
      </c>
      <c r="BX29" s="198" t="str">
        <f t="shared" si="2"/>
        <v/>
      </c>
      <c r="BY29" s="198" t="str">
        <f t="shared" si="3"/>
        <v/>
      </c>
      <c r="BZ29" s="198" t="str">
        <f t="shared" si="4"/>
        <v/>
      </c>
      <c r="CA29" s="198" t="str">
        <f t="shared" si="5"/>
        <v/>
      </c>
      <c r="CB29" s="198" t="str">
        <f t="shared" si="6"/>
        <v/>
      </c>
      <c r="CC29" s="198" t="str">
        <f t="shared" si="7"/>
        <v/>
      </c>
      <c r="CD29" s="198" t="str">
        <f t="shared" si="8"/>
        <v/>
      </c>
      <c r="CE29" s="198" t="str">
        <f t="shared" si="9"/>
        <v/>
      </c>
      <c r="CF29" s="198" t="str">
        <f t="shared" si="10"/>
        <v/>
      </c>
      <c r="CG29" s="198" t="str">
        <f t="shared" si="11"/>
        <v/>
      </c>
      <c r="CH29" s="199"/>
    </row>
    <row r="30" spans="1:86" ht="15.95" customHeight="1">
      <c r="A30" s="187">
        <f>IF('Result Sheet'!A33="","",'Result Sheet'!A33)</f>
        <v>26</v>
      </c>
      <c r="B30" s="188" t="str">
        <f>IF('Result Sheet'!B33="","",'Result Sheet'!B33)</f>
        <v/>
      </c>
      <c r="C30" s="189" t="str">
        <f>IF('Result Sheet'!F33="","",'Result Sheet'!F33)</f>
        <v/>
      </c>
      <c r="D30" s="190" t="str">
        <f>IF('Result Sheet'!E33="","",'Result Sheet'!E33)</f>
        <v/>
      </c>
      <c r="E30" s="336" t="str">
        <f>IF('Result Sheet'!G33="","",'Result Sheet'!G33)</f>
        <v/>
      </c>
      <c r="F30" s="336" t="str">
        <f>IF('Result Sheet'!H33="","",'Result Sheet'!H33)</f>
        <v/>
      </c>
      <c r="G30" s="336" t="str">
        <f>IF('Result Sheet'!I33="","",'Result Sheet'!I33)</f>
        <v/>
      </c>
      <c r="H30" s="191" t="str">
        <f>IF('Result Sheet'!K33="","",'Result Sheet'!K33)</f>
        <v/>
      </c>
      <c r="I30" s="191" t="str">
        <f>IF('Result Sheet'!J33="","",'Result Sheet'!J33)</f>
        <v/>
      </c>
      <c r="J30" s="305" t="str">
        <f>IF('Result Sheet'!FN33="","",'Result Sheet'!FN33)</f>
        <v/>
      </c>
      <c r="K30" s="192" t="str">
        <f>IF('Result Sheet'!FI33="","",'Result Sheet'!FI33)</f>
        <v/>
      </c>
      <c r="L30" s="193" t="str">
        <f>IF('Result Sheet'!FJ33="","",'Result Sheet'!FJ33)</f>
        <v/>
      </c>
      <c r="M30" s="192" t="str">
        <f>IF('Result Sheet'!FK33="","",'Result Sheet'!FK33)</f>
        <v/>
      </c>
      <c r="N30" s="333" t="str">
        <f>IF('Result Sheet'!FN33="NSO","NSO",IF('Result Sheet'!FL33="","",'Result Sheet'!FL33))</f>
        <v/>
      </c>
      <c r="O30" s="194" t="str">
        <f>IF('Result Sheet'!AC33="","",'Result Sheet'!AC33)</f>
        <v/>
      </c>
      <c r="P30" s="195" t="str">
        <f>IF('Result Sheet'!AD33="","",'Result Sheet'!AD33)</f>
        <v/>
      </c>
      <c r="Q30" s="194" t="str">
        <f>IF('Result Sheet'!AV33="","",'Result Sheet'!AV33)</f>
        <v/>
      </c>
      <c r="R30" s="195" t="str">
        <f>IF('Result Sheet'!AW33="","",'Result Sheet'!AW33)</f>
        <v/>
      </c>
      <c r="S30" s="194" t="str">
        <f>IF('Result Sheet'!BP33="","",'Result Sheet'!BP33)</f>
        <v/>
      </c>
      <c r="T30" s="195" t="str">
        <f>IF('Result Sheet'!BQ33="","",'Result Sheet'!BQ33)</f>
        <v/>
      </c>
      <c r="U30" s="194" t="str">
        <f>IF('Result Sheet'!CI33="","",'Result Sheet'!CI33)</f>
        <v/>
      </c>
      <c r="V30" s="195" t="str">
        <f>IF('Result Sheet'!CJ33="","",'Result Sheet'!CJ33)</f>
        <v/>
      </c>
      <c r="W30" s="194" t="str">
        <f>IF('Result Sheet'!DB33="","",'Result Sheet'!DB33)</f>
        <v/>
      </c>
      <c r="X30" s="195" t="str">
        <f>IF('Result Sheet'!DC33="","",'Result Sheet'!DC33)</f>
        <v/>
      </c>
      <c r="Y30" s="194" t="str">
        <f>IF('Result Sheet'!DU33="","",'Result Sheet'!DU33)</f>
        <v/>
      </c>
      <c r="Z30" s="195" t="str">
        <f>IF('Result Sheet'!DV33="","",'Result Sheet'!DV33)</f>
        <v/>
      </c>
      <c r="AA30" s="196" t="str">
        <f>IF('Result Sheet'!FP33="","",'Result Sheet'!FP33)</f>
        <v/>
      </c>
      <c r="BU30" s="197" t="str">
        <f>'Result Sheet'!G33</f>
        <v/>
      </c>
      <c r="BV30" s="198" t="str">
        <f t="shared" si="0"/>
        <v/>
      </c>
      <c r="BW30" s="198" t="str">
        <f t="shared" si="1"/>
        <v/>
      </c>
      <c r="BX30" s="198" t="str">
        <f t="shared" si="2"/>
        <v/>
      </c>
      <c r="BY30" s="198" t="str">
        <f t="shared" si="3"/>
        <v/>
      </c>
      <c r="BZ30" s="198" t="str">
        <f t="shared" si="4"/>
        <v/>
      </c>
      <c r="CA30" s="198" t="str">
        <f t="shared" si="5"/>
        <v/>
      </c>
      <c r="CB30" s="198" t="str">
        <f t="shared" si="6"/>
        <v/>
      </c>
      <c r="CC30" s="198" t="str">
        <f t="shared" si="7"/>
        <v/>
      </c>
      <c r="CD30" s="198" t="str">
        <f t="shared" si="8"/>
        <v/>
      </c>
      <c r="CE30" s="198" t="str">
        <f t="shared" si="9"/>
        <v/>
      </c>
      <c r="CF30" s="198" t="str">
        <f t="shared" si="10"/>
        <v/>
      </c>
      <c r="CG30" s="198" t="str">
        <f t="shared" si="11"/>
        <v/>
      </c>
      <c r="CH30" s="199"/>
    </row>
    <row r="31" spans="1:86" ht="15.95" customHeight="1">
      <c r="A31" s="187">
        <f>IF('Result Sheet'!A34="","",'Result Sheet'!A34)</f>
        <v>27</v>
      </c>
      <c r="B31" s="188" t="str">
        <f>IF('Result Sheet'!B34="","",'Result Sheet'!B34)</f>
        <v/>
      </c>
      <c r="C31" s="189" t="str">
        <f>IF('Result Sheet'!F34="","",'Result Sheet'!F34)</f>
        <v/>
      </c>
      <c r="D31" s="190" t="str">
        <f>IF('Result Sheet'!E34="","",'Result Sheet'!E34)</f>
        <v/>
      </c>
      <c r="E31" s="336" t="str">
        <f>IF('Result Sheet'!G34="","",'Result Sheet'!G34)</f>
        <v/>
      </c>
      <c r="F31" s="336" t="str">
        <f>IF('Result Sheet'!H34="","",'Result Sheet'!H34)</f>
        <v/>
      </c>
      <c r="G31" s="336" t="str">
        <f>IF('Result Sheet'!I34="","",'Result Sheet'!I34)</f>
        <v/>
      </c>
      <c r="H31" s="191" t="str">
        <f>IF('Result Sheet'!K34="","",'Result Sheet'!K34)</f>
        <v/>
      </c>
      <c r="I31" s="191" t="str">
        <f>IF('Result Sheet'!J34="","",'Result Sheet'!J34)</f>
        <v/>
      </c>
      <c r="J31" s="305" t="str">
        <f>IF('Result Sheet'!FN34="","",'Result Sheet'!FN34)</f>
        <v/>
      </c>
      <c r="K31" s="192" t="str">
        <f>IF('Result Sheet'!FI34="","",'Result Sheet'!FI34)</f>
        <v/>
      </c>
      <c r="L31" s="193" t="str">
        <f>IF('Result Sheet'!FJ34="","",'Result Sheet'!FJ34)</f>
        <v/>
      </c>
      <c r="M31" s="192" t="str">
        <f>IF('Result Sheet'!FK34="","",'Result Sheet'!FK34)</f>
        <v/>
      </c>
      <c r="N31" s="333" t="str">
        <f>IF('Result Sheet'!FN34="NSO","NSO",IF('Result Sheet'!FL34="","",'Result Sheet'!FL34))</f>
        <v/>
      </c>
      <c r="O31" s="194" t="str">
        <f>IF('Result Sheet'!AC34="","",'Result Sheet'!AC34)</f>
        <v/>
      </c>
      <c r="P31" s="195" t="str">
        <f>IF('Result Sheet'!AD34="","",'Result Sheet'!AD34)</f>
        <v/>
      </c>
      <c r="Q31" s="194" t="str">
        <f>IF('Result Sheet'!AV34="","",'Result Sheet'!AV34)</f>
        <v/>
      </c>
      <c r="R31" s="195" t="str">
        <f>IF('Result Sheet'!AW34="","",'Result Sheet'!AW34)</f>
        <v/>
      </c>
      <c r="S31" s="194" t="str">
        <f>IF('Result Sheet'!BP34="","",'Result Sheet'!BP34)</f>
        <v/>
      </c>
      <c r="T31" s="195" t="str">
        <f>IF('Result Sheet'!BQ34="","",'Result Sheet'!BQ34)</f>
        <v/>
      </c>
      <c r="U31" s="194" t="str">
        <f>IF('Result Sheet'!CI34="","",'Result Sheet'!CI34)</f>
        <v/>
      </c>
      <c r="V31" s="195" t="str">
        <f>IF('Result Sheet'!CJ34="","",'Result Sheet'!CJ34)</f>
        <v/>
      </c>
      <c r="W31" s="194" t="str">
        <f>IF('Result Sheet'!DB34="","",'Result Sheet'!DB34)</f>
        <v/>
      </c>
      <c r="X31" s="195" t="str">
        <f>IF('Result Sheet'!DC34="","",'Result Sheet'!DC34)</f>
        <v/>
      </c>
      <c r="Y31" s="194" t="str">
        <f>IF('Result Sheet'!DU34="","",'Result Sheet'!DU34)</f>
        <v/>
      </c>
      <c r="Z31" s="195" t="str">
        <f>IF('Result Sheet'!DV34="","",'Result Sheet'!DV34)</f>
        <v/>
      </c>
      <c r="AA31" s="196" t="str">
        <f>IF('Result Sheet'!FP34="","",'Result Sheet'!FP34)</f>
        <v/>
      </c>
      <c r="BU31" s="197" t="str">
        <f>'Result Sheet'!G34</f>
        <v/>
      </c>
      <c r="BV31" s="198" t="str">
        <f t="shared" si="0"/>
        <v/>
      </c>
      <c r="BW31" s="198" t="str">
        <f t="shared" si="1"/>
        <v/>
      </c>
      <c r="BX31" s="198" t="str">
        <f t="shared" si="2"/>
        <v/>
      </c>
      <c r="BY31" s="198" t="str">
        <f t="shared" si="3"/>
        <v/>
      </c>
      <c r="BZ31" s="198" t="str">
        <f t="shared" si="4"/>
        <v/>
      </c>
      <c r="CA31" s="198" t="str">
        <f t="shared" si="5"/>
        <v/>
      </c>
      <c r="CB31" s="198" t="str">
        <f t="shared" si="6"/>
        <v/>
      </c>
      <c r="CC31" s="198" t="str">
        <f t="shared" si="7"/>
        <v/>
      </c>
      <c r="CD31" s="198" t="str">
        <f t="shared" si="8"/>
        <v/>
      </c>
      <c r="CE31" s="198" t="str">
        <f t="shared" si="9"/>
        <v/>
      </c>
      <c r="CF31" s="198" t="str">
        <f t="shared" si="10"/>
        <v/>
      </c>
      <c r="CG31" s="198" t="str">
        <f t="shared" si="11"/>
        <v/>
      </c>
      <c r="CH31" s="199"/>
    </row>
    <row r="32" spans="1:86" ht="15.95" customHeight="1">
      <c r="A32" s="187">
        <f>IF('Result Sheet'!A35="","",'Result Sheet'!A35)</f>
        <v>28</v>
      </c>
      <c r="B32" s="188" t="str">
        <f>IF('Result Sheet'!B35="","",'Result Sheet'!B35)</f>
        <v/>
      </c>
      <c r="C32" s="189" t="str">
        <f>IF('Result Sheet'!F35="","",'Result Sheet'!F35)</f>
        <v/>
      </c>
      <c r="D32" s="190" t="str">
        <f>IF('Result Sheet'!E35="","",'Result Sheet'!E35)</f>
        <v/>
      </c>
      <c r="E32" s="336" t="str">
        <f>IF('Result Sheet'!G35="","",'Result Sheet'!G35)</f>
        <v/>
      </c>
      <c r="F32" s="336" t="str">
        <f>IF('Result Sheet'!H35="","",'Result Sheet'!H35)</f>
        <v/>
      </c>
      <c r="G32" s="336" t="str">
        <f>IF('Result Sheet'!I35="","",'Result Sheet'!I35)</f>
        <v/>
      </c>
      <c r="H32" s="191" t="str">
        <f>IF('Result Sheet'!K35="","",'Result Sheet'!K35)</f>
        <v/>
      </c>
      <c r="I32" s="191" t="str">
        <f>IF('Result Sheet'!J35="","",'Result Sheet'!J35)</f>
        <v/>
      </c>
      <c r="J32" s="305" t="str">
        <f>IF('Result Sheet'!FN35="","",'Result Sheet'!FN35)</f>
        <v/>
      </c>
      <c r="K32" s="192" t="str">
        <f>IF('Result Sheet'!FI35="","",'Result Sheet'!FI35)</f>
        <v/>
      </c>
      <c r="L32" s="193" t="str">
        <f>IF('Result Sheet'!FJ35="","",'Result Sheet'!FJ35)</f>
        <v/>
      </c>
      <c r="M32" s="192" t="str">
        <f>IF('Result Sheet'!FK35="","",'Result Sheet'!FK35)</f>
        <v/>
      </c>
      <c r="N32" s="333" t="str">
        <f>IF('Result Sheet'!FN35="NSO","NSO",IF('Result Sheet'!FL35="","",'Result Sheet'!FL35))</f>
        <v/>
      </c>
      <c r="O32" s="194" t="str">
        <f>IF('Result Sheet'!AC35="","",'Result Sheet'!AC35)</f>
        <v/>
      </c>
      <c r="P32" s="195" t="str">
        <f>IF('Result Sheet'!AD35="","",'Result Sheet'!AD35)</f>
        <v/>
      </c>
      <c r="Q32" s="194" t="str">
        <f>IF('Result Sheet'!AV35="","",'Result Sheet'!AV35)</f>
        <v/>
      </c>
      <c r="R32" s="195" t="str">
        <f>IF('Result Sheet'!AW35="","",'Result Sheet'!AW35)</f>
        <v/>
      </c>
      <c r="S32" s="194" t="str">
        <f>IF('Result Sheet'!BP35="","",'Result Sheet'!BP35)</f>
        <v/>
      </c>
      <c r="T32" s="195" t="str">
        <f>IF('Result Sheet'!BQ35="","",'Result Sheet'!BQ35)</f>
        <v/>
      </c>
      <c r="U32" s="194" t="str">
        <f>IF('Result Sheet'!CI35="","",'Result Sheet'!CI35)</f>
        <v/>
      </c>
      <c r="V32" s="195" t="str">
        <f>IF('Result Sheet'!CJ35="","",'Result Sheet'!CJ35)</f>
        <v/>
      </c>
      <c r="W32" s="194" t="str">
        <f>IF('Result Sheet'!DB35="","",'Result Sheet'!DB35)</f>
        <v/>
      </c>
      <c r="X32" s="195" t="str">
        <f>IF('Result Sheet'!DC35="","",'Result Sheet'!DC35)</f>
        <v/>
      </c>
      <c r="Y32" s="194" t="str">
        <f>IF('Result Sheet'!DU35="","",'Result Sheet'!DU35)</f>
        <v/>
      </c>
      <c r="Z32" s="195" t="str">
        <f>IF('Result Sheet'!DV35="","",'Result Sheet'!DV35)</f>
        <v/>
      </c>
      <c r="AA32" s="196" t="str">
        <f>IF('Result Sheet'!FP35="","",'Result Sheet'!FP35)</f>
        <v/>
      </c>
      <c r="BU32" s="197" t="str">
        <f>'Result Sheet'!G35</f>
        <v/>
      </c>
      <c r="BV32" s="198" t="str">
        <f t="shared" si="0"/>
        <v/>
      </c>
      <c r="BW32" s="198" t="str">
        <f t="shared" si="1"/>
        <v/>
      </c>
      <c r="BX32" s="198" t="str">
        <f t="shared" si="2"/>
        <v/>
      </c>
      <c r="BY32" s="198" t="str">
        <f t="shared" si="3"/>
        <v/>
      </c>
      <c r="BZ32" s="198" t="str">
        <f t="shared" si="4"/>
        <v/>
      </c>
      <c r="CA32" s="198" t="str">
        <f t="shared" si="5"/>
        <v/>
      </c>
      <c r="CB32" s="198" t="str">
        <f t="shared" si="6"/>
        <v/>
      </c>
      <c r="CC32" s="198" t="str">
        <f t="shared" si="7"/>
        <v/>
      </c>
      <c r="CD32" s="198" t="str">
        <f t="shared" si="8"/>
        <v/>
      </c>
      <c r="CE32" s="198" t="str">
        <f t="shared" si="9"/>
        <v/>
      </c>
      <c r="CF32" s="198" t="str">
        <f t="shared" si="10"/>
        <v/>
      </c>
      <c r="CG32" s="198" t="str">
        <f t="shared" si="11"/>
        <v/>
      </c>
      <c r="CH32" s="199"/>
    </row>
    <row r="33" spans="1:86" ht="15.95" customHeight="1">
      <c r="A33" s="187">
        <f>IF('Result Sheet'!A36="","",'Result Sheet'!A36)</f>
        <v>29</v>
      </c>
      <c r="B33" s="188" t="str">
        <f>IF('Result Sheet'!B36="","",'Result Sheet'!B36)</f>
        <v/>
      </c>
      <c r="C33" s="189" t="str">
        <f>IF('Result Sheet'!F36="","",'Result Sheet'!F36)</f>
        <v/>
      </c>
      <c r="D33" s="190" t="str">
        <f>IF('Result Sheet'!E36="","",'Result Sheet'!E36)</f>
        <v/>
      </c>
      <c r="E33" s="336" t="str">
        <f>IF('Result Sheet'!G36="","",'Result Sheet'!G36)</f>
        <v/>
      </c>
      <c r="F33" s="336" t="str">
        <f>IF('Result Sheet'!H36="","",'Result Sheet'!H36)</f>
        <v/>
      </c>
      <c r="G33" s="336" t="str">
        <f>IF('Result Sheet'!I36="","",'Result Sheet'!I36)</f>
        <v/>
      </c>
      <c r="H33" s="191" t="str">
        <f>IF('Result Sheet'!K36="","",'Result Sheet'!K36)</f>
        <v/>
      </c>
      <c r="I33" s="191" t="str">
        <f>IF('Result Sheet'!J36="","",'Result Sheet'!J36)</f>
        <v/>
      </c>
      <c r="J33" s="305" t="str">
        <f>IF('Result Sheet'!FN36="","",'Result Sheet'!FN36)</f>
        <v/>
      </c>
      <c r="K33" s="192" t="str">
        <f>IF('Result Sheet'!FI36="","",'Result Sheet'!FI36)</f>
        <v/>
      </c>
      <c r="L33" s="193" t="str">
        <f>IF('Result Sheet'!FJ36="","",'Result Sheet'!FJ36)</f>
        <v/>
      </c>
      <c r="M33" s="192" t="str">
        <f>IF('Result Sheet'!FK36="","",'Result Sheet'!FK36)</f>
        <v/>
      </c>
      <c r="N33" s="333" t="str">
        <f>IF('Result Sheet'!FN36="NSO","NSO",IF('Result Sheet'!FL36="","",'Result Sheet'!FL36))</f>
        <v/>
      </c>
      <c r="O33" s="194" t="str">
        <f>IF('Result Sheet'!AC36="","",'Result Sheet'!AC36)</f>
        <v/>
      </c>
      <c r="P33" s="195" t="str">
        <f>IF('Result Sheet'!AD36="","",'Result Sheet'!AD36)</f>
        <v/>
      </c>
      <c r="Q33" s="194" t="str">
        <f>IF('Result Sheet'!AV36="","",'Result Sheet'!AV36)</f>
        <v/>
      </c>
      <c r="R33" s="195" t="str">
        <f>IF('Result Sheet'!AW36="","",'Result Sheet'!AW36)</f>
        <v/>
      </c>
      <c r="S33" s="194" t="str">
        <f>IF('Result Sheet'!BP36="","",'Result Sheet'!BP36)</f>
        <v/>
      </c>
      <c r="T33" s="195" t="str">
        <f>IF('Result Sheet'!BQ36="","",'Result Sheet'!BQ36)</f>
        <v/>
      </c>
      <c r="U33" s="194" t="str">
        <f>IF('Result Sheet'!CI36="","",'Result Sheet'!CI36)</f>
        <v/>
      </c>
      <c r="V33" s="195" t="str">
        <f>IF('Result Sheet'!CJ36="","",'Result Sheet'!CJ36)</f>
        <v/>
      </c>
      <c r="W33" s="194" t="str">
        <f>IF('Result Sheet'!DB36="","",'Result Sheet'!DB36)</f>
        <v/>
      </c>
      <c r="X33" s="195" t="str">
        <f>IF('Result Sheet'!DC36="","",'Result Sheet'!DC36)</f>
        <v/>
      </c>
      <c r="Y33" s="194" t="str">
        <f>IF('Result Sheet'!DU36="","",'Result Sheet'!DU36)</f>
        <v/>
      </c>
      <c r="Z33" s="195" t="str">
        <f>IF('Result Sheet'!DV36="","",'Result Sheet'!DV36)</f>
        <v/>
      </c>
      <c r="AA33" s="196" t="str">
        <f>IF('Result Sheet'!FP36="","",'Result Sheet'!FP36)</f>
        <v/>
      </c>
      <c r="BU33" s="197" t="str">
        <f>'Result Sheet'!G36</f>
        <v/>
      </c>
      <c r="BV33" s="198" t="str">
        <f t="shared" si="0"/>
        <v/>
      </c>
      <c r="BW33" s="198" t="str">
        <f t="shared" si="1"/>
        <v/>
      </c>
      <c r="BX33" s="198" t="str">
        <f t="shared" si="2"/>
        <v/>
      </c>
      <c r="BY33" s="198" t="str">
        <f t="shared" si="3"/>
        <v/>
      </c>
      <c r="BZ33" s="198" t="str">
        <f t="shared" si="4"/>
        <v/>
      </c>
      <c r="CA33" s="198" t="str">
        <f t="shared" si="5"/>
        <v/>
      </c>
      <c r="CB33" s="198" t="str">
        <f t="shared" si="6"/>
        <v/>
      </c>
      <c r="CC33" s="198" t="str">
        <f t="shared" si="7"/>
        <v/>
      </c>
      <c r="CD33" s="198" t="str">
        <f t="shared" si="8"/>
        <v/>
      </c>
      <c r="CE33" s="198" t="str">
        <f t="shared" si="9"/>
        <v/>
      </c>
      <c r="CF33" s="198" t="str">
        <f t="shared" si="10"/>
        <v/>
      </c>
      <c r="CG33" s="198" t="str">
        <f t="shared" si="11"/>
        <v/>
      </c>
      <c r="CH33" s="199"/>
    </row>
    <row r="34" spans="1:86" ht="15.95" customHeight="1">
      <c r="A34" s="187">
        <f>IF('Result Sheet'!A37="","",'Result Sheet'!A37)</f>
        <v>30</v>
      </c>
      <c r="B34" s="188" t="str">
        <f>IF('Result Sheet'!B37="","",'Result Sheet'!B37)</f>
        <v/>
      </c>
      <c r="C34" s="189" t="str">
        <f>IF('Result Sheet'!F37="","",'Result Sheet'!F37)</f>
        <v/>
      </c>
      <c r="D34" s="190" t="str">
        <f>IF('Result Sheet'!E37="","",'Result Sheet'!E37)</f>
        <v/>
      </c>
      <c r="E34" s="336" t="str">
        <f>IF('Result Sheet'!G37="","",'Result Sheet'!G37)</f>
        <v/>
      </c>
      <c r="F34" s="336" t="str">
        <f>IF('Result Sheet'!H37="","",'Result Sheet'!H37)</f>
        <v/>
      </c>
      <c r="G34" s="336" t="str">
        <f>IF('Result Sheet'!I37="","",'Result Sheet'!I37)</f>
        <v/>
      </c>
      <c r="H34" s="191" t="str">
        <f>IF('Result Sheet'!K37="","",'Result Sheet'!K37)</f>
        <v/>
      </c>
      <c r="I34" s="191" t="str">
        <f>IF('Result Sheet'!J37="","",'Result Sheet'!J37)</f>
        <v/>
      </c>
      <c r="J34" s="305" t="str">
        <f>IF('Result Sheet'!FN37="","",'Result Sheet'!FN37)</f>
        <v/>
      </c>
      <c r="K34" s="192" t="str">
        <f>IF('Result Sheet'!FI37="","",'Result Sheet'!FI37)</f>
        <v/>
      </c>
      <c r="L34" s="193" t="str">
        <f>IF('Result Sheet'!FJ37="","",'Result Sheet'!FJ37)</f>
        <v/>
      </c>
      <c r="M34" s="192" t="str">
        <f>IF('Result Sheet'!FK37="","",'Result Sheet'!FK37)</f>
        <v/>
      </c>
      <c r="N34" s="333" t="str">
        <f>IF('Result Sheet'!FN37="NSO","NSO",IF('Result Sheet'!FL37="","",'Result Sheet'!FL37))</f>
        <v/>
      </c>
      <c r="O34" s="194" t="str">
        <f>IF('Result Sheet'!AC37="","",'Result Sheet'!AC37)</f>
        <v/>
      </c>
      <c r="P34" s="195" t="str">
        <f>IF('Result Sheet'!AD37="","",'Result Sheet'!AD37)</f>
        <v/>
      </c>
      <c r="Q34" s="194" t="str">
        <f>IF('Result Sheet'!AV37="","",'Result Sheet'!AV37)</f>
        <v/>
      </c>
      <c r="R34" s="195" t="str">
        <f>IF('Result Sheet'!AW37="","",'Result Sheet'!AW37)</f>
        <v/>
      </c>
      <c r="S34" s="194" t="str">
        <f>IF('Result Sheet'!BP37="","",'Result Sheet'!BP37)</f>
        <v/>
      </c>
      <c r="T34" s="195" t="str">
        <f>IF('Result Sheet'!BQ37="","",'Result Sheet'!BQ37)</f>
        <v/>
      </c>
      <c r="U34" s="194" t="str">
        <f>IF('Result Sheet'!CI37="","",'Result Sheet'!CI37)</f>
        <v/>
      </c>
      <c r="V34" s="195" t="str">
        <f>IF('Result Sheet'!CJ37="","",'Result Sheet'!CJ37)</f>
        <v/>
      </c>
      <c r="W34" s="194" t="str">
        <f>IF('Result Sheet'!DB37="","",'Result Sheet'!DB37)</f>
        <v/>
      </c>
      <c r="X34" s="195" t="str">
        <f>IF('Result Sheet'!DC37="","",'Result Sheet'!DC37)</f>
        <v/>
      </c>
      <c r="Y34" s="194" t="str">
        <f>IF('Result Sheet'!DU37="","",'Result Sheet'!DU37)</f>
        <v/>
      </c>
      <c r="Z34" s="195" t="str">
        <f>IF('Result Sheet'!DV37="","",'Result Sheet'!DV37)</f>
        <v/>
      </c>
      <c r="AA34" s="196" t="str">
        <f>IF('Result Sheet'!FP37="","",'Result Sheet'!FP37)</f>
        <v/>
      </c>
      <c r="BU34" s="197" t="str">
        <f>'Result Sheet'!G37</f>
        <v/>
      </c>
      <c r="BV34" s="198" t="str">
        <f t="shared" si="0"/>
        <v/>
      </c>
      <c r="BW34" s="198" t="str">
        <f t="shared" si="1"/>
        <v/>
      </c>
      <c r="BX34" s="198" t="str">
        <f t="shared" si="2"/>
        <v/>
      </c>
      <c r="BY34" s="198" t="str">
        <f t="shared" si="3"/>
        <v/>
      </c>
      <c r="BZ34" s="198" t="str">
        <f t="shared" si="4"/>
        <v/>
      </c>
      <c r="CA34" s="198" t="str">
        <f t="shared" si="5"/>
        <v/>
      </c>
      <c r="CB34" s="198" t="str">
        <f t="shared" si="6"/>
        <v/>
      </c>
      <c r="CC34" s="198" t="str">
        <f t="shared" si="7"/>
        <v/>
      </c>
      <c r="CD34" s="198" t="str">
        <f t="shared" si="8"/>
        <v/>
      </c>
      <c r="CE34" s="198" t="str">
        <f t="shared" si="9"/>
        <v/>
      </c>
      <c r="CF34" s="198" t="str">
        <f t="shared" si="10"/>
        <v/>
      </c>
      <c r="CG34" s="198" t="str">
        <f t="shared" si="11"/>
        <v/>
      </c>
      <c r="CH34" s="199"/>
    </row>
    <row r="35" spans="1:86" ht="15.95" customHeight="1">
      <c r="A35" s="187">
        <f>IF('Result Sheet'!A38="","",'Result Sheet'!A38)</f>
        <v>31</v>
      </c>
      <c r="B35" s="188" t="str">
        <f>IF('Result Sheet'!B38="","",'Result Sheet'!B38)</f>
        <v/>
      </c>
      <c r="C35" s="189" t="str">
        <f>IF('Result Sheet'!F38="","",'Result Sheet'!F38)</f>
        <v/>
      </c>
      <c r="D35" s="190" t="str">
        <f>IF('Result Sheet'!E38="","",'Result Sheet'!E38)</f>
        <v/>
      </c>
      <c r="E35" s="336" t="str">
        <f>IF('Result Sheet'!G38="","",'Result Sheet'!G38)</f>
        <v/>
      </c>
      <c r="F35" s="336" t="str">
        <f>IF('Result Sheet'!H38="","",'Result Sheet'!H38)</f>
        <v/>
      </c>
      <c r="G35" s="336" t="str">
        <f>IF('Result Sheet'!I38="","",'Result Sheet'!I38)</f>
        <v/>
      </c>
      <c r="H35" s="191" t="str">
        <f>IF('Result Sheet'!K38="","",'Result Sheet'!K38)</f>
        <v/>
      </c>
      <c r="I35" s="191" t="str">
        <f>IF('Result Sheet'!J38="","",'Result Sheet'!J38)</f>
        <v/>
      </c>
      <c r="J35" s="305" t="str">
        <f>IF('Result Sheet'!FN38="","",'Result Sheet'!FN38)</f>
        <v/>
      </c>
      <c r="K35" s="192" t="str">
        <f>IF('Result Sheet'!FI38="","",'Result Sheet'!FI38)</f>
        <v/>
      </c>
      <c r="L35" s="193" t="str">
        <f>IF('Result Sheet'!FJ38="","",'Result Sheet'!FJ38)</f>
        <v/>
      </c>
      <c r="M35" s="192" t="str">
        <f>IF('Result Sheet'!FK38="","",'Result Sheet'!FK38)</f>
        <v/>
      </c>
      <c r="N35" s="333" t="str">
        <f>IF('Result Sheet'!FN38="NSO","NSO",IF('Result Sheet'!FL38="","",'Result Sheet'!FL38))</f>
        <v/>
      </c>
      <c r="O35" s="194" t="str">
        <f>IF('Result Sheet'!AC38="","",'Result Sheet'!AC38)</f>
        <v/>
      </c>
      <c r="P35" s="195" t="str">
        <f>IF('Result Sheet'!AD38="","",'Result Sheet'!AD38)</f>
        <v/>
      </c>
      <c r="Q35" s="194" t="str">
        <f>IF('Result Sheet'!AV38="","",'Result Sheet'!AV38)</f>
        <v/>
      </c>
      <c r="R35" s="195" t="str">
        <f>IF('Result Sheet'!AW38="","",'Result Sheet'!AW38)</f>
        <v/>
      </c>
      <c r="S35" s="194" t="str">
        <f>IF('Result Sheet'!BP38="","",'Result Sheet'!BP38)</f>
        <v/>
      </c>
      <c r="T35" s="195" t="str">
        <f>IF('Result Sheet'!BQ38="","",'Result Sheet'!BQ38)</f>
        <v/>
      </c>
      <c r="U35" s="194" t="str">
        <f>IF('Result Sheet'!CI38="","",'Result Sheet'!CI38)</f>
        <v/>
      </c>
      <c r="V35" s="195" t="str">
        <f>IF('Result Sheet'!CJ38="","",'Result Sheet'!CJ38)</f>
        <v/>
      </c>
      <c r="W35" s="194" t="str">
        <f>IF('Result Sheet'!DB38="","",'Result Sheet'!DB38)</f>
        <v/>
      </c>
      <c r="X35" s="195" t="str">
        <f>IF('Result Sheet'!DC38="","",'Result Sheet'!DC38)</f>
        <v/>
      </c>
      <c r="Y35" s="194" t="str">
        <f>IF('Result Sheet'!DU38="","",'Result Sheet'!DU38)</f>
        <v/>
      </c>
      <c r="Z35" s="195" t="str">
        <f>IF('Result Sheet'!DV38="","",'Result Sheet'!DV38)</f>
        <v/>
      </c>
      <c r="AA35" s="196" t="str">
        <f>IF('Result Sheet'!FP38="","",'Result Sheet'!FP38)</f>
        <v/>
      </c>
      <c r="BU35" s="197" t="str">
        <f>'Result Sheet'!G38</f>
        <v/>
      </c>
      <c r="BV35" s="198" t="str">
        <f t="shared" si="0"/>
        <v/>
      </c>
      <c r="BW35" s="198" t="str">
        <f t="shared" si="1"/>
        <v/>
      </c>
      <c r="BX35" s="198" t="str">
        <f t="shared" si="2"/>
        <v/>
      </c>
      <c r="BY35" s="198" t="str">
        <f t="shared" si="3"/>
        <v/>
      </c>
      <c r="BZ35" s="198" t="str">
        <f t="shared" si="4"/>
        <v/>
      </c>
      <c r="CA35" s="198" t="str">
        <f t="shared" si="5"/>
        <v/>
      </c>
      <c r="CB35" s="198" t="str">
        <f t="shared" si="6"/>
        <v/>
      </c>
      <c r="CC35" s="198" t="str">
        <f t="shared" si="7"/>
        <v/>
      </c>
      <c r="CD35" s="198" t="str">
        <f t="shared" si="8"/>
        <v/>
      </c>
      <c r="CE35" s="198" t="str">
        <f t="shared" si="9"/>
        <v/>
      </c>
      <c r="CF35" s="198" t="str">
        <f t="shared" si="10"/>
        <v/>
      </c>
      <c r="CG35" s="198" t="str">
        <f t="shared" si="11"/>
        <v/>
      </c>
      <c r="CH35" s="199"/>
    </row>
    <row r="36" spans="1:86" ht="15.95" customHeight="1">
      <c r="A36" s="187">
        <f>IF('Result Sheet'!A39="","",'Result Sheet'!A39)</f>
        <v>32</v>
      </c>
      <c r="B36" s="188" t="str">
        <f>IF('Result Sheet'!B39="","",'Result Sheet'!B39)</f>
        <v/>
      </c>
      <c r="C36" s="189" t="str">
        <f>IF('Result Sheet'!F39="","",'Result Sheet'!F39)</f>
        <v/>
      </c>
      <c r="D36" s="190" t="str">
        <f>IF('Result Sheet'!E39="","",'Result Sheet'!E39)</f>
        <v/>
      </c>
      <c r="E36" s="336" t="str">
        <f>IF('Result Sheet'!G39="","",'Result Sheet'!G39)</f>
        <v/>
      </c>
      <c r="F36" s="336" t="str">
        <f>IF('Result Sheet'!H39="","",'Result Sheet'!H39)</f>
        <v/>
      </c>
      <c r="G36" s="336" t="str">
        <f>IF('Result Sheet'!I39="","",'Result Sheet'!I39)</f>
        <v/>
      </c>
      <c r="H36" s="191" t="str">
        <f>IF('Result Sheet'!K39="","",'Result Sheet'!K39)</f>
        <v/>
      </c>
      <c r="I36" s="191" t="str">
        <f>IF('Result Sheet'!J39="","",'Result Sheet'!J39)</f>
        <v/>
      </c>
      <c r="J36" s="305" t="str">
        <f>IF('Result Sheet'!FN39="","",'Result Sheet'!FN39)</f>
        <v/>
      </c>
      <c r="K36" s="192" t="str">
        <f>IF('Result Sheet'!FI39="","",'Result Sheet'!FI39)</f>
        <v/>
      </c>
      <c r="L36" s="193" t="str">
        <f>IF('Result Sheet'!FJ39="","",'Result Sheet'!FJ39)</f>
        <v/>
      </c>
      <c r="M36" s="192" t="str">
        <f>IF('Result Sheet'!FK39="","",'Result Sheet'!FK39)</f>
        <v/>
      </c>
      <c r="N36" s="333" t="str">
        <f>IF('Result Sheet'!FN39="NSO","NSO",IF('Result Sheet'!FL39="","",'Result Sheet'!FL39))</f>
        <v/>
      </c>
      <c r="O36" s="194" t="str">
        <f>IF('Result Sheet'!AC39="","",'Result Sheet'!AC39)</f>
        <v/>
      </c>
      <c r="P36" s="195" t="str">
        <f>IF('Result Sheet'!AD39="","",'Result Sheet'!AD39)</f>
        <v/>
      </c>
      <c r="Q36" s="194" t="str">
        <f>IF('Result Sheet'!AV39="","",'Result Sheet'!AV39)</f>
        <v/>
      </c>
      <c r="R36" s="195" t="str">
        <f>IF('Result Sheet'!AW39="","",'Result Sheet'!AW39)</f>
        <v/>
      </c>
      <c r="S36" s="194" t="str">
        <f>IF('Result Sheet'!BP39="","",'Result Sheet'!BP39)</f>
        <v/>
      </c>
      <c r="T36" s="195" t="str">
        <f>IF('Result Sheet'!BQ39="","",'Result Sheet'!BQ39)</f>
        <v/>
      </c>
      <c r="U36" s="194" t="str">
        <f>IF('Result Sheet'!CI39="","",'Result Sheet'!CI39)</f>
        <v/>
      </c>
      <c r="V36" s="195" t="str">
        <f>IF('Result Sheet'!CJ39="","",'Result Sheet'!CJ39)</f>
        <v/>
      </c>
      <c r="W36" s="194" t="str">
        <f>IF('Result Sheet'!DB39="","",'Result Sheet'!DB39)</f>
        <v/>
      </c>
      <c r="X36" s="195" t="str">
        <f>IF('Result Sheet'!DC39="","",'Result Sheet'!DC39)</f>
        <v/>
      </c>
      <c r="Y36" s="194" t="str">
        <f>IF('Result Sheet'!DU39="","",'Result Sheet'!DU39)</f>
        <v/>
      </c>
      <c r="Z36" s="195" t="str">
        <f>IF('Result Sheet'!DV39="","",'Result Sheet'!DV39)</f>
        <v/>
      </c>
      <c r="AA36" s="196" t="str">
        <f>IF('Result Sheet'!FP39="","",'Result Sheet'!FP39)</f>
        <v/>
      </c>
      <c r="BU36" s="197" t="str">
        <f>'Result Sheet'!G39</f>
        <v/>
      </c>
      <c r="BV36" s="198" t="str">
        <f t="shared" si="0"/>
        <v/>
      </c>
      <c r="BW36" s="198" t="str">
        <f t="shared" si="1"/>
        <v/>
      </c>
      <c r="BX36" s="198" t="str">
        <f t="shared" si="2"/>
        <v/>
      </c>
      <c r="BY36" s="198" t="str">
        <f t="shared" si="3"/>
        <v/>
      </c>
      <c r="BZ36" s="198" t="str">
        <f t="shared" si="4"/>
        <v/>
      </c>
      <c r="CA36" s="198" t="str">
        <f t="shared" si="5"/>
        <v/>
      </c>
      <c r="CB36" s="198" t="str">
        <f t="shared" si="6"/>
        <v/>
      </c>
      <c r="CC36" s="198" t="str">
        <f t="shared" si="7"/>
        <v/>
      </c>
      <c r="CD36" s="198" t="str">
        <f t="shared" si="8"/>
        <v/>
      </c>
      <c r="CE36" s="198" t="str">
        <f t="shared" si="9"/>
        <v/>
      </c>
      <c r="CF36" s="198" t="str">
        <f t="shared" si="10"/>
        <v/>
      </c>
      <c r="CG36" s="198" t="str">
        <f t="shared" si="11"/>
        <v/>
      </c>
      <c r="CH36" s="199"/>
    </row>
    <row r="37" spans="1:86" ht="15.95" customHeight="1">
      <c r="A37" s="187">
        <f>IF('Result Sheet'!A40="","",'Result Sheet'!A40)</f>
        <v>33</v>
      </c>
      <c r="B37" s="188" t="str">
        <f>IF('Result Sheet'!B40="","",'Result Sheet'!B40)</f>
        <v/>
      </c>
      <c r="C37" s="189" t="str">
        <f>IF('Result Sheet'!F40="","",'Result Sheet'!F40)</f>
        <v/>
      </c>
      <c r="D37" s="190" t="str">
        <f>IF('Result Sheet'!E40="","",'Result Sheet'!E40)</f>
        <v/>
      </c>
      <c r="E37" s="336" t="str">
        <f>IF('Result Sheet'!G40="","",'Result Sheet'!G40)</f>
        <v/>
      </c>
      <c r="F37" s="336" t="str">
        <f>IF('Result Sheet'!H40="","",'Result Sheet'!H40)</f>
        <v/>
      </c>
      <c r="G37" s="336" t="str">
        <f>IF('Result Sheet'!I40="","",'Result Sheet'!I40)</f>
        <v/>
      </c>
      <c r="H37" s="191" t="str">
        <f>IF('Result Sheet'!K40="","",'Result Sheet'!K40)</f>
        <v/>
      </c>
      <c r="I37" s="191" t="str">
        <f>IF('Result Sheet'!J40="","",'Result Sheet'!J40)</f>
        <v/>
      </c>
      <c r="J37" s="305" t="str">
        <f>IF('Result Sheet'!FN40="","",'Result Sheet'!FN40)</f>
        <v/>
      </c>
      <c r="K37" s="192" t="str">
        <f>IF('Result Sheet'!FI40="","",'Result Sheet'!FI40)</f>
        <v/>
      </c>
      <c r="L37" s="193" t="str">
        <f>IF('Result Sheet'!FJ40="","",'Result Sheet'!FJ40)</f>
        <v/>
      </c>
      <c r="M37" s="192" t="str">
        <f>IF('Result Sheet'!FK40="","",'Result Sheet'!FK40)</f>
        <v/>
      </c>
      <c r="N37" s="333" t="str">
        <f>IF('Result Sheet'!FN40="NSO","NSO",IF('Result Sheet'!FL40="","",'Result Sheet'!FL40))</f>
        <v/>
      </c>
      <c r="O37" s="194" t="str">
        <f>IF('Result Sheet'!AC40="","",'Result Sheet'!AC40)</f>
        <v/>
      </c>
      <c r="P37" s="195" t="str">
        <f>IF('Result Sheet'!AD40="","",'Result Sheet'!AD40)</f>
        <v/>
      </c>
      <c r="Q37" s="194" t="str">
        <f>IF('Result Sheet'!AV40="","",'Result Sheet'!AV40)</f>
        <v/>
      </c>
      <c r="R37" s="195" t="str">
        <f>IF('Result Sheet'!AW40="","",'Result Sheet'!AW40)</f>
        <v/>
      </c>
      <c r="S37" s="194" t="str">
        <f>IF('Result Sheet'!BP40="","",'Result Sheet'!BP40)</f>
        <v/>
      </c>
      <c r="T37" s="195" t="str">
        <f>IF('Result Sheet'!BQ40="","",'Result Sheet'!BQ40)</f>
        <v/>
      </c>
      <c r="U37" s="194" t="str">
        <f>IF('Result Sheet'!CI40="","",'Result Sheet'!CI40)</f>
        <v/>
      </c>
      <c r="V37" s="195" t="str">
        <f>IF('Result Sheet'!CJ40="","",'Result Sheet'!CJ40)</f>
        <v/>
      </c>
      <c r="W37" s="194" t="str">
        <f>IF('Result Sheet'!DB40="","",'Result Sheet'!DB40)</f>
        <v/>
      </c>
      <c r="X37" s="195" t="str">
        <f>IF('Result Sheet'!DC40="","",'Result Sheet'!DC40)</f>
        <v/>
      </c>
      <c r="Y37" s="194" t="str">
        <f>IF('Result Sheet'!DU40="","",'Result Sheet'!DU40)</f>
        <v/>
      </c>
      <c r="Z37" s="195" t="str">
        <f>IF('Result Sheet'!DV40="","",'Result Sheet'!DV40)</f>
        <v/>
      </c>
      <c r="AA37" s="196" t="str">
        <f>IF('Result Sheet'!FP40="","",'Result Sheet'!FP40)</f>
        <v/>
      </c>
      <c r="BU37" s="197" t="str">
        <f>'Result Sheet'!G40</f>
        <v/>
      </c>
      <c r="BV37" s="198" t="str">
        <f t="shared" si="0"/>
        <v/>
      </c>
      <c r="BW37" s="198" t="str">
        <f t="shared" si="1"/>
        <v/>
      </c>
      <c r="BX37" s="198" t="str">
        <f t="shared" si="2"/>
        <v/>
      </c>
      <c r="BY37" s="198" t="str">
        <f t="shared" si="3"/>
        <v/>
      </c>
      <c r="BZ37" s="198" t="str">
        <f t="shared" si="4"/>
        <v/>
      </c>
      <c r="CA37" s="198" t="str">
        <f t="shared" si="5"/>
        <v/>
      </c>
      <c r="CB37" s="198" t="str">
        <f t="shared" si="6"/>
        <v/>
      </c>
      <c r="CC37" s="198" t="str">
        <f t="shared" si="7"/>
        <v/>
      </c>
      <c r="CD37" s="198" t="str">
        <f t="shared" si="8"/>
        <v/>
      </c>
      <c r="CE37" s="198" t="str">
        <f t="shared" si="9"/>
        <v/>
      </c>
      <c r="CF37" s="198" t="str">
        <f t="shared" si="10"/>
        <v/>
      </c>
      <c r="CG37" s="198" t="str">
        <f t="shared" si="11"/>
        <v/>
      </c>
      <c r="CH37" s="199"/>
    </row>
    <row r="38" spans="1:86" ht="15.95" customHeight="1">
      <c r="A38" s="187">
        <f>IF('Result Sheet'!A41="","",'Result Sheet'!A41)</f>
        <v>34</v>
      </c>
      <c r="B38" s="188" t="str">
        <f>IF('Result Sheet'!B41="","",'Result Sheet'!B41)</f>
        <v/>
      </c>
      <c r="C38" s="189" t="str">
        <f>IF('Result Sheet'!F41="","",'Result Sheet'!F41)</f>
        <v/>
      </c>
      <c r="D38" s="190" t="str">
        <f>IF('Result Sheet'!E41="","",'Result Sheet'!E41)</f>
        <v/>
      </c>
      <c r="E38" s="336" t="str">
        <f>IF('Result Sheet'!G41="","",'Result Sheet'!G41)</f>
        <v/>
      </c>
      <c r="F38" s="336" t="str">
        <f>IF('Result Sheet'!H41="","",'Result Sheet'!H41)</f>
        <v/>
      </c>
      <c r="G38" s="336" t="str">
        <f>IF('Result Sheet'!I41="","",'Result Sheet'!I41)</f>
        <v/>
      </c>
      <c r="H38" s="191" t="str">
        <f>IF('Result Sheet'!K41="","",'Result Sheet'!K41)</f>
        <v/>
      </c>
      <c r="I38" s="191" t="str">
        <f>IF('Result Sheet'!J41="","",'Result Sheet'!J41)</f>
        <v/>
      </c>
      <c r="J38" s="305" t="str">
        <f>IF('Result Sheet'!FN41="","",'Result Sheet'!FN41)</f>
        <v/>
      </c>
      <c r="K38" s="192" t="str">
        <f>IF('Result Sheet'!FI41="","",'Result Sheet'!FI41)</f>
        <v/>
      </c>
      <c r="L38" s="193" t="str">
        <f>IF('Result Sheet'!FJ41="","",'Result Sheet'!FJ41)</f>
        <v/>
      </c>
      <c r="M38" s="192" t="str">
        <f>IF('Result Sheet'!FK41="","",'Result Sheet'!FK41)</f>
        <v/>
      </c>
      <c r="N38" s="333" t="str">
        <f>IF('Result Sheet'!FN41="NSO","NSO",IF('Result Sheet'!FL41="","",'Result Sheet'!FL41))</f>
        <v/>
      </c>
      <c r="O38" s="194" t="str">
        <f>IF('Result Sheet'!AC41="","",'Result Sheet'!AC41)</f>
        <v/>
      </c>
      <c r="P38" s="195" t="str">
        <f>IF('Result Sheet'!AD41="","",'Result Sheet'!AD41)</f>
        <v/>
      </c>
      <c r="Q38" s="194" t="str">
        <f>IF('Result Sheet'!AV41="","",'Result Sheet'!AV41)</f>
        <v/>
      </c>
      <c r="R38" s="195" t="str">
        <f>IF('Result Sheet'!AW41="","",'Result Sheet'!AW41)</f>
        <v/>
      </c>
      <c r="S38" s="194" t="str">
        <f>IF('Result Sheet'!BP41="","",'Result Sheet'!BP41)</f>
        <v/>
      </c>
      <c r="T38" s="195" t="str">
        <f>IF('Result Sheet'!BQ41="","",'Result Sheet'!BQ41)</f>
        <v/>
      </c>
      <c r="U38" s="194" t="str">
        <f>IF('Result Sheet'!CI41="","",'Result Sheet'!CI41)</f>
        <v/>
      </c>
      <c r="V38" s="195" t="str">
        <f>IF('Result Sheet'!CJ41="","",'Result Sheet'!CJ41)</f>
        <v/>
      </c>
      <c r="W38" s="194" t="str">
        <f>IF('Result Sheet'!DB41="","",'Result Sheet'!DB41)</f>
        <v/>
      </c>
      <c r="X38" s="195" t="str">
        <f>IF('Result Sheet'!DC41="","",'Result Sheet'!DC41)</f>
        <v/>
      </c>
      <c r="Y38" s="194" t="str">
        <f>IF('Result Sheet'!DU41="","",'Result Sheet'!DU41)</f>
        <v/>
      </c>
      <c r="Z38" s="195" t="str">
        <f>IF('Result Sheet'!DV41="","",'Result Sheet'!DV41)</f>
        <v/>
      </c>
      <c r="AA38" s="196" t="str">
        <f>IF('Result Sheet'!FP41="","",'Result Sheet'!FP41)</f>
        <v/>
      </c>
      <c r="BU38" s="197" t="str">
        <f>'Result Sheet'!G41</f>
        <v/>
      </c>
      <c r="BV38" s="198" t="str">
        <f t="shared" si="0"/>
        <v/>
      </c>
      <c r="BW38" s="198" t="str">
        <f t="shared" si="1"/>
        <v/>
      </c>
      <c r="BX38" s="198" t="str">
        <f t="shared" si="2"/>
        <v/>
      </c>
      <c r="BY38" s="198" t="str">
        <f t="shared" si="3"/>
        <v/>
      </c>
      <c r="BZ38" s="198" t="str">
        <f t="shared" si="4"/>
        <v/>
      </c>
      <c r="CA38" s="198" t="str">
        <f t="shared" si="5"/>
        <v/>
      </c>
      <c r="CB38" s="198" t="str">
        <f t="shared" si="6"/>
        <v/>
      </c>
      <c r="CC38" s="198" t="str">
        <f t="shared" si="7"/>
        <v/>
      </c>
      <c r="CD38" s="198" t="str">
        <f t="shared" si="8"/>
        <v/>
      </c>
      <c r="CE38" s="198" t="str">
        <f t="shared" si="9"/>
        <v/>
      </c>
      <c r="CF38" s="198" t="str">
        <f t="shared" si="10"/>
        <v/>
      </c>
      <c r="CG38" s="198" t="str">
        <f t="shared" si="11"/>
        <v/>
      </c>
      <c r="CH38" s="199"/>
    </row>
    <row r="39" spans="1:86" ht="15.95" customHeight="1">
      <c r="A39" s="187">
        <f>IF('Result Sheet'!A42="","",'Result Sheet'!A42)</f>
        <v>35</v>
      </c>
      <c r="B39" s="188" t="str">
        <f>IF('Result Sheet'!B42="","",'Result Sheet'!B42)</f>
        <v/>
      </c>
      <c r="C39" s="189" t="str">
        <f>IF('Result Sheet'!F42="","",'Result Sheet'!F42)</f>
        <v/>
      </c>
      <c r="D39" s="190" t="str">
        <f>IF('Result Sheet'!E42="","",'Result Sheet'!E42)</f>
        <v/>
      </c>
      <c r="E39" s="336" t="str">
        <f>IF('Result Sheet'!G42="","",'Result Sheet'!G42)</f>
        <v/>
      </c>
      <c r="F39" s="336" t="str">
        <f>IF('Result Sheet'!H42="","",'Result Sheet'!H42)</f>
        <v/>
      </c>
      <c r="G39" s="336" t="str">
        <f>IF('Result Sheet'!I42="","",'Result Sheet'!I42)</f>
        <v/>
      </c>
      <c r="H39" s="191" t="str">
        <f>IF('Result Sheet'!K42="","",'Result Sheet'!K42)</f>
        <v/>
      </c>
      <c r="I39" s="191" t="str">
        <f>IF('Result Sheet'!J42="","",'Result Sheet'!J42)</f>
        <v/>
      </c>
      <c r="J39" s="305" t="str">
        <f>IF('Result Sheet'!FN42="","",'Result Sheet'!FN42)</f>
        <v/>
      </c>
      <c r="K39" s="192" t="str">
        <f>IF('Result Sheet'!FI42="","",'Result Sheet'!FI42)</f>
        <v/>
      </c>
      <c r="L39" s="193" t="str">
        <f>IF('Result Sheet'!FJ42="","",'Result Sheet'!FJ42)</f>
        <v/>
      </c>
      <c r="M39" s="192" t="str">
        <f>IF('Result Sheet'!FK42="","",'Result Sheet'!FK42)</f>
        <v/>
      </c>
      <c r="N39" s="333" t="str">
        <f>IF('Result Sheet'!FN42="NSO","NSO",IF('Result Sheet'!FL42="","",'Result Sheet'!FL42))</f>
        <v/>
      </c>
      <c r="O39" s="194" t="str">
        <f>IF('Result Sheet'!AC42="","",'Result Sheet'!AC42)</f>
        <v/>
      </c>
      <c r="P39" s="195" t="str">
        <f>IF('Result Sheet'!AD42="","",'Result Sheet'!AD42)</f>
        <v/>
      </c>
      <c r="Q39" s="194" t="str">
        <f>IF('Result Sheet'!AV42="","",'Result Sheet'!AV42)</f>
        <v/>
      </c>
      <c r="R39" s="195" t="str">
        <f>IF('Result Sheet'!AW42="","",'Result Sheet'!AW42)</f>
        <v/>
      </c>
      <c r="S39" s="194" t="str">
        <f>IF('Result Sheet'!BP42="","",'Result Sheet'!BP42)</f>
        <v/>
      </c>
      <c r="T39" s="195" t="str">
        <f>IF('Result Sheet'!BQ42="","",'Result Sheet'!BQ42)</f>
        <v/>
      </c>
      <c r="U39" s="194" t="str">
        <f>IF('Result Sheet'!CI42="","",'Result Sheet'!CI42)</f>
        <v/>
      </c>
      <c r="V39" s="195" t="str">
        <f>IF('Result Sheet'!CJ42="","",'Result Sheet'!CJ42)</f>
        <v/>
      </c>
      <c r="W39" s="194" t="str">
        <f>IF('Result Sheet'!DB42="","",'Result Sheet'!DB42)</f>
        <v/>
      </c>
      <c r="X39" s="195" t="str">
        <f>IF('Result Sheet'!DC42="","",'Result Sheet'!DC42)</f>
        <v/>
      </c>
      <c r="Y39" s="194" t="str">
        <f>IF('Result Sheet'!DU42="","",'Result Sheet'!DU42)</f>
        <v/>
      </c>
      <c r="Z39" s="195" t="str">
        <f>IF('Result Sheet'!DV42="","",'Result Sheet'!DV42)</f>
        <v/>
      </c>
      <c r="AA39" s="196" t="str">
        <f>IF('Result Sheet'!FP42="","",'Result Sheet'!FP42)</f>
        <v/>
      </c>
      <c r="BU39" s="197" t="str">
        <f>'Result Sheet'!G42</f>
        <v/>
      </c>
      <c r="BV39" s="198" t="str">
        <f t="shared" si="0"/>
        <v/>
      </c>
      <c r="BW39" s="198" t="str">
        <f t="shared" si="1"/>
        <v/>
      </c>
      <c r="BX39" s="198" t="str">
        <f t="shared" si="2"/>
        <v/>
      </c>
      <c r="BY39" s="198" t="str">
        <f t="shared" si="3"/>
        <v/>
      </c>
      <c r="BZ39" s="198" t="str">
        <f t="shared" si="4"/>
        <v/>
      </c>
      <c r="CA39" s="198" t="str">
        <f t="shared" si="5"/>
        <v/>
      </c>
      <c r="CB39" s="198" t="str">
        <f t="shared" si="6"/>
        <v/>
      </c>
      <c r="CC39" s="198" t="str">
        <f t="shared" si="7"/>
        <v/>
      </c>
      <c r="CD39" s="198" t="str">
        <f t="shared" si="8"/>
        <v/>
      </c>
      <c r="CE39" s="198" t="str">
        <f t="shared" si="9"/>
        <v/>
      </c>
      <c r="CF39" s="198" t="str">
        <f t="shared" si="10"/>
        <v/>
      </c>
      <c r="CG39" s="198" t="str">
        <f t="shared" si="11"/>
        <v/>
      </c>
      <c r="CH39" s="199"/>
    </row>
    <row r="40" spans="1:86" ht="15.95" customHeight="1">
      <c r="A40" s="187">
        <f>IF('Result Sheet'!A43="","",'Result Sheet'!A43)</f>
        <v>36</v>
      </c>
      <c r="B40" s="188" t="str">
        <f>IF('Result Sheet'!B43="","",'Result Sheet'!B43)</f>
        <v/>
      </c>
      <c r="C40" s="189" t="str">
        <f>IF('Result Sheet'!F43="","",'Result Sheet'!F43)</f>
        <v/>
      </c>
      <c r="D40" s="190" t="str">
        <f>IF('Result Sheet'!E43="","",'Result Sheet'!E43)</f>
        <v/>
      </c>
      <c r="E40" s="336" t="str">
        <f>IF('Result Sheet'!G43="","",'Result Sheet'!G43)</f>
        <v/>
      </c>
      <c r="F40" s="336" t="str">
        <f>IF('Result Sheet'!H43="","",'Result Sheet'!H43)</f>
        <v/>
      </c>
      <c r="G40" s="336" t="str">
        <f>IF('Result Sheet'!I43="","",'Result Sheet'!I43)</f>
        <v/>
      </c>
      <c r="H40" s="191" t="str">
        <f>IF('Result Sheet'!K43="","",'Result Sheet'!K43)</f>
        <v/>
      </c>
      <c r="I40" s="191" t="str">
        <f>IF('Result Sheet'!J43="","",'Result Sheet'!J43)</f>
        <v/>
      </c>
      <c r="J40" s="305" t="str">
        <f>IF('Result Sheet'!FN43="","",'Result Sheet'!FN43)</f>
        <v/>
      </c>
      <c r="K40" s="192" t="str">
        <f>IF('Result Sheet'!FI43="","",'Result Sheet'!FI43)</f>
        <v/>
      </c>
      <c r="L40" s="193" t="str">
        <f>IF('Result Sheet'!FJ43="","",'Result Sheet'!FJ43)</f>
        <v/>
      </c>
      <c r="M40" s="192" t="str">
        <f>IF('Result Sheet'!FK43="","",'Result Sheet'!FK43)</f>
        <v/>
      </c>
      <c r="N40" s="333" t="str">
        <f>IF('Result Sheet'!FN43="NSO","NSO",IF('Result Sheet'!FL43="","",'Result Sheet'!FL43))</f>
        <v/>
      </c>
      <c r="O40" s="194" t="str">
        <f>IF('Result Sheet'!AC43="","",'Result Sheet'!AC43)</f>
        <v/>
      </c>
      <c r="P40" s="195" t="str">
        <f>IF('Result Sheet'!AD43="","",'Result Sheet'!AD43)</f>
        <v/>
      </c>
      <c r="Q40" s="194" t="str">
        <f>IF('Result Sheet'!AV43="","",'Result Sheet'!AV43)</f>
        <v/>
      </c>
      <c r="R40" s="195" t="str">
        <f>IF('Result Sheet'!AW43="","",'Result Sheet'!AW43)</f>
        <v/>
      </c>
      <c r="S40" s="194" t="str">
        <f>IF('Result Sheet'!BP43="","",'Result Sheet'!BP43)</f>
        <v/>
      </c>
      <c r="T40" s="195" t="str">
        <f>IF('Result Sheet'!BQ43="","",'Result Sheet'!BQ43)</f>
        <v/>
      </c>
      <c r="U40" s="194" t="str">
        <f>IF('Result Sheet'!CI43="","",'Result Sheet'!CI43)</f>
        <v/>
      </c>
      <c r="V40" s="195" t="str">
        <f>IF('Result Sheet'!CJ43="","",'Result Sheet'!CJ43)</f>
        <v/>
      </c>
      <c r="W40" s="194" t="str">
        <f>IF('Result Sheet'!DB43="","",'Result Sheet'!DB43)</f>
        <v/>
      </c>
      <c r="X40" s="195" t="str">
        <f>IF('Result Sheet'!DC43="","",'Result Sheet'!DC43)</f>
        <v/>
      </c>
      <c r="Y40" s="194" t="str">
        <f>IF('Result Sheet'!DU43="","",'Result Sheet'!DU43)</f>
        <v/>
      </c>
      <c r="Z40" s="195" t="str">
        <f>IF('Result Sheet'!DV43="","",'Result Sheet'!DV43)</f>
        <v/>
      </c>
      <c r="AA40" s="196" t="str">
        <f>IF('Result Sheet'!FP43="","",'Result Sheet'!FP43)</f>
        <v/>
      </c>
      <c r="BU40" s="197" t="str">
        <f>'Result Sheet'!G43</f>
        <v/>
      </c>
      <c r="BV40" s="198" t="str">
        <f t="shared" si="0"/>
        <v/>
      </c>
      <c r="BW40" s="198" t="str">
        <f t="shared" si="1"/>
        <v/>
      </c>
      <c r="BX40" s="198" t="str">
        <f t="shared" si="2"/>
        <v/>
      </c>
      <c r="BY40" s="198" t="str">
        <f t="shared" si="3"/>
        <v/>
      </c>
      <c r="BZ40" s="198" t="str">
        <f t="shared" si="4"/>
        <v/>
      </c>
      <c r="CA40" s="198" t="str">
        <f t="shared" si="5"/>
        <v/>
      </c>
      <c r="CB40" s="198" t="str">
        <f t="shared" si="6"/>
        <v/>
      </c>
      <c r="CC40" s="198" t="str">
        <f t="shared" si="7"/>
        <v/>
      </c>
      <c r="CD40" s="198" t="str">
        <f t="shared" si="8"/>
        <v/>
      </c>
      <c r="CE40" s="198" t="str">
        <f t="shared" si="9"/>
        <v/>
      </c>
      <c r="CF40" s="198" t="str">
        <f t="shared" si="10"/>
        <v/>
      </c>
      <c r="CG40" s="198" t="str">
        <f t="shared" si="11"/>
        <v/>
      </c>
      <c r="CH40" s="199"/>
    </row>
    <row r="41" spans="1:86" ht="15.95" customHeight="1">
      <c r="A41" s="187">
        <f>IF('Result Sheet'!A44="","",'Result Sheet'!A44)</f>
        <v>37</v>
      </c>
      <c r="B41" s="188" t="str">
        <f>IF('Result Sheet'!B44="","",'Result Sheet'!B44)</f>
        <v/>
      </c>
      <c r="C41" s="189" t="str">
        <f>IF('Result Sheet'!F44="","",'Result Sheet'!F44)</f>
        <v/>
      </c>
      <c r="D41" s="190" t="str">
        <f>IF('Result Sheet'!E44="","",'Result Sheet'!E44)</f>
        <v/>
      </c>
      <c r="E41" s="336" t="str">
        <f>IF('Result Sheet'!G44="","",'Result Sheet'!G44)</f>
        <v/>
      </c>
      <c r="F41" s="336" t="str">
        <f>IF('Result Sheet'!H44="","",'Result Sheet'!H44)</f>
        <v/>
      </c>
      <c r="G41" s="336" t="str">
        <f>IF('Result Sheet'!I44="","",'Result Sheet'!I44)</f>
        <v/>
      </c>
      <c r="H41" s="191" t="str">
        <f>IF('Result Sheet'!K44="","",'Result Sheet'!K44)</f>
        <v/>
      </c>
      <c r="I41" s="191" t="str">
        <f>IF('Result Sheet'!J44="","",'Result Sheet'!J44)</f>
        <v/>
      </c>
      <c r="J41" s="305" t="str">
        <f>IF('Result Sheet'!FN44="","",'Result Sheet'!FN44)</f>
        <v/>
      </c>
      <c r="K41" s="192" t="str">
        <f>IF('Result Sheet'!FI44="","",'Result Sheet'!FI44)</f>
        <v/>
      </c>
      <c r="L41" s="193" t="str">
        <f>IF('Result Sheet'!FJ44="","",'Result Sheet'!FJ44)</f>
        <v/>
      </c>
      <c r="M41" s="192" t="str">
        <f>IF('Result Sheet'!FK44="","",'Result Sheet'!FK44)</f>
        <v/>
      </c>
      <c r="N41" s="333" t="str">
        <f>IF('Result Sheet'!FN44="NSO","NSO",IF('Result Sheet'!FL44="","",'Result Sheet'!FL44))</f>
        <v/>
      </c>
      <c r="O41" s="194" t="str">
        <f>IF('Result Sheet'!AC44="","",'Result Sheet'!AC44)</f>
        <v/>
      </c>
      <c r="P41" s="195" t="str">
        <f>IF('Result Sheet'!AD44="","",'Result Sheet'!AD44)</f>
        <v/>
      </c>
      <c r="Q41" s="194" t="str">
        <f>IF('Result Sheet'!AV44="","",'Result Sheet'!AV44)</f>
        <v/>
      </c>
      <c r="R41" s="195" t="str">
        <f>IF('Result Sheet'!AW44="","",'Result Sheet'!AW44)</f>
        <v/>
      </c>
      <c r="S41" s="194" t="str">
        <f>IF('Result Sheet'!BP44="","",'Result Sheet'!BP44)</f>
        <v/>
      </c>
      <c r="T41" s="195" t="str">
        <f>IF('Result Sheet'!BQ44="","",'Result Sheet'!BQ44)</f>
        <v/>
      </c>
      <c r="U41" s="194" t="str">
        <f>IF('Result Sheet'!CI44="","",'Result Sheet'!CI44)</f>
        <v/>
      </c>
      <c r="V41" s="195" t="str">
        <f>IF('Result Sheet'!CJ44="","",'Result Sheet'!CJ44)</f>
        <v/>
      </c>
      <c r="W41" s="194" t="str">
        <f>IF('Result Sheet'!DB44="","",'Result Sheet'!DB44)</f>
        <v/>
      </c>
      <c r="X41" s="195" t="str">
        <f>IF('Result Sheet'!DC44="","",'Result Sheet'!DC44)</f>
        <v/>
      </c>
      <c r="Y41" s="194" t="str">
        <f>IF('Result Sheet'!DU44="","",'Result Sheet'!DU44)</f>
        <v/>
      </c>
      <c r="Z41" s="195" t="str">
        <f>IF('Result Sheet'!DV44="","",'Result Sheet'!DV44)</f>
        <v/>
      </c>
      <c r="AA41" s="196" t="str">
        <f>IF('Result Sheet'!FP44="","",'Result Sheet'!FP44)</f>
        <v/>
      </c>
      <c r="BU41" s="197" t="str">
        <f>'Result Sheet'!G44</f>
        <v/>
      </c>
      <c r="BV41" s="198" t="str">
        <f t="shared" si="0"/>
        <v/>
      </c>
      <c r="BW41" s="198" t="str">
        <f t="shared" si="1"/>
        <v/>
      </c>
      <c r="BX41" s="198" t="str">
        <f t="shared" si="2"/>
        <v/>
      </c>
      <c r="BY41" s="198" t="str">
        <f t="shared" si="3"/>
        <v/>
      </c>
      <c r="BZ41" s="198" t="str">
        <f t="shared" si="4"/>
        <v/>
      </c>
      <c r="CA41" s="198" t="str">
        <f t="shared" si="5"/>
        <v/>
      </c>
      <c r="CB41" s="198" t="str">
        <f t="shared" si="6"/>
        <v/>
      </c>
      <c r="CC41" s="198" t="str">
        <f t="shared" si="7"/>
        <v/>
      </c>
      <c r="CD41" s="198" t="str">
        <f t="shared" si="8"/>
        <v/>
      </c>
      <c r="CE41" s="198" t="str">
        <f t="shared" si="9"/>
        <v/>
      </c>
      <c r="CF41" s="198" t="str">
        <f t="shared" si="10"/>
        <v/>
      </c>
      <c r="CG41" s="198" t="str">
        <f t="shared" si="11"/>
        <v/>
      </c>
      <c r="CH41" s="199"/>
    </row>
    <row r="42" spans="1:86" ht="15.95" customHeight="1">
      <c r="A42" s="187">
        <f>IF('Result Sheet'!A45="","",'Result Sheet'!A45)</f>
        <v>38</v>
      </c>
      <c r="B42" s="188" t="str">
        <f>IF('Result Sheet'!B45="","",'Result Sheet'!B45)</f>
        <v/>
      </c>
      <c r="C42" s="189" t="str">
        <f>IF('Result Sheet'!F45="","",'Result Sheet'!F45)</f>
        <v/>
      </c>
      <c r="D42" s="190" t="str">
        <f>IF('Result Sheet'!E45="","",'Result Sheet'!E45)</f>
        <v/>
      </c>
      <c r="E42" s="336" t="str">
        <f>IF('Result Sheet'!G45="","",'Result Sheet'!G45)</f>
        <v/>
      </c>
      <c r="F42" s="336" t="str">
        <f>IF('Result Sheet'!H45="","",'Result Sheet'!H45)</f>
        <v/>
      </c>
      <c r="G42" s="336" t="str">
        <f>IF('Result Sheet'!I45="","",'Result Sheet'!I45)</f>
        <v/>
      </c>
      <c r="H42" s="191" t="str">
        <f>IF('Result Sheet'!K45="","",'Result Sheet'!K45)</f>
        <v/>
      </c>
      <c r="I42" s="191" t="str">
        <f>IF('Result Sheet'!J45="","",'Result Sheet'!J45)</f>
        <v/>
      </c>
      <c r="J42" s="305" t="str">
        <f>IF('Result Sheet'!FN45="","",'Result Sheet'!FN45)</f>
        <v/>
      </c>
      <c r="K42" s="192" t="str">
        <f>IF('Result Sheet'!FI45="","",'Result Sheet'!FI45)</f>
        <v/>
      </c>
      <c r="L42" s="193" t="str">
        <f>IF('Result Sheet'!FJ45="","",'Result Sheet'!FJ45)</f>
        <v/>
      </c>
      <c r="M42" s="192" t="str">
        <f>IF('Result Sheet'!FK45="","",'Result Sheet'!FK45)</f>
        <v/>
      </c>
      <c r="N42" s="333" t="str">
        <f>IF('Result Sheet'!FN45="NSO","NSO",IF('Result Sheet'!FL45="","",'Result Sheet'!FL45))</f>
        <v/>
      </c>
      <c r="O42" s="194" t="str">
        <f>IF('Result Sheet'!AC45="","",'Result Sheet'!AC45)</f>
        <v/>
      </c>
      <c r="P42" s="195" t="str">
        <f>IF('Result Sheet'!AD45="","",'Result Sheet'!AD45)</f>
        <v/>
      </c>
      <c r="Q42" s="194" t="str">
        <f>IF('Result Sheet'!AV45="","",'Result Sheet'!AV45)</f>
        <v/>
      </c>
      <c r="R42" s="195" t="str">
        <f>IF('Result Sheet'!AW45="","",'Result Sheet'!AW45)</f>
        <v/>
      </c>
      <c r="S42" s="194" t="str">
        <f>IF('Result Sheet'!BP45="","",'Result Sheet'!BP45)</f>
        <v/>
      </c>
      <c r="T42" s="195" t="str">
        <f>IF('Result Sheet'!BQ45="","",'Result Sheet'!BQ45)</f>
        <v/>
      </c>
      <c r="U42" s="194" t="str">
        <f>IF('Result Sheet'!CI45="","",'Result Sheet'!CI45)</f>
        <v/>
      </c>
      <c r="V42" s="195" t="str">
        <f>IF('Result Sheet'!CJ45="","",'Result Sheet'!CJ45)</f>
        <v/>
      </c>
      <c r="W42" s="194" t="str">
        <f>IF('Result Sheet'!DB45="","",'Result Sheet'!DB45)</f>
        <v/>
      </c>
      <c r="X42" s="195" t="str">
        <f>IF('Result Sheet'!DC45="","",'Result Sheet'!DC45)</f>
        <v/>
      </c>
      <c r="Y42" s="194" t="str">
        <f>IF('Result Sheet'!DU45="","",'Result Sheet'!DU45)</f>
        <v/>
      </c>
      <c r="Z42" s="195" t="str">
        <f>IF('Result Sheet'!DV45="","",'Result Sheet'!DV45)</f>
        <v/>
      </c>
      <c r="AA42" s="196" t="str">
        <f>IF('Result Sheet'!FP45="","",'Result Sheet'!FP45)</f>
        <v/>
      </c>
      <c r="BU42" s="197" t="str">
        <f>'Result Sheet'!G45</f>
        <v/>
      </c>
      <c r="BV42" s="198" t="str">
        <f t="shared" si="0"/>
        <v/>
      </c>
      <c r="BW42" s="198" t="str">
        <f t="shared" si="1"/>
        <v/>
      </c>
      <c r="BX42" s="198" t="str">
        <f t="shared" si="2"/>
        <v/>
      </c>
      <c r="BY42" s="198" t="str">
        <f t="shared" si="3"/>
        <v/>
      </c>
      <c r="BZ42" s="198" t="str">
        <f t="shared" si="4"/>
        <v/>
      </c>
      <c r="CA42" s="198" t="str">
        <f t="shared" si="5"/>
        <v/>
      </c>
      <c r="CB42" s="198" t="str">
        <f t="shared" si="6"/>
        <v/>
      </c>
      <c r="CC42" s="198" t="str">
        <f t="shared" si="7"/>
        <v/>
      </c>
      <c r="CD42" s="198" t="str">
        <f t="shared" si="8"/>
        <v/>
      </c>
      <c r="CE42" s="198" t="str">
        <f t="shared" si="9"/>
        <v/>
      </c>
      <c r="CF42" s="198" t="str">
        <f t="shared" si="10"/>
        <v/>
      </c>
      <c r="CG42" s="198" t="str">
        <f t="shared" si="11"/>
        <v/>
      </c>
      <c r="CH42" s="199"/>
    </row>
    <row r="43" spans="1:86" ht="15.95" customHeight="1">
      <c r="A43" s="187">
        <f>IF('Result Sheet'!A46="","",'Result Sheet'!A46)</f>
        <v>39</v>
      </c>
      <c r="B43" s="188" t="str">
        <f>IF('Result Sheet'!B46="","",'Result Sheet'!B46)</f>
        <v/>
      </c>
      <c r="C43" s="189" t="str">
        <f>IF('Result Sheet'!F46="","",'Result Sheet'!F46)</f>
        <v/>
      </c>
      <c r="D43" s="190" t="str">
        <f>IF('Result Sheet'!E46="","",'Result Sheet'!E46)</f>
        <v/>
      </c>
      <c r="E43" s="336" t="str">
        <f>IF('Result Sheet'!G46="","",'Result Sheet'!G46)</f>
        <v/>
      </c>
      <c r="F43" s="336" t="str">
        <f>IF('Result Sheet'!H46="","",'Result Sheet'!H46)</f>
        <v/>
      </c>
      <c r="G43" s="336" t="str">
        <f>IF('Result Sheet'!I46="","",'Result Sheet'!I46)</f>
        <v/>
      </c>
      <c r="H43" s="191" t="str">
        <f>IF('Result Sheet'!K46="","",'Result Sheet'!K46)</f>
        <v/>
      </c>
      <c r="I43" s="191" t="str">
        <f>IF('Result Sheet'!J46="","",'Result Sheet'!J46)</f>
        <v/>
      </c>
      <c r="J43" s="305" t="str">
        <f>IF('Result Sheet'!FN46="","",'Result Sheet'!FN46)</f>
        <v/>
      </c>
      <c r="K43" s="192" t="str">
        <f>IF('Result Sheet'!FI46="","",'Result Sheet'!FI46)</f>
        <v/>
      </c>
      <c r="L43" s="193" t="str">
        <f>IF('Result Sheet'!FJ46="","",'Result Sheet'!FJ46)</f>
        <v/>
      </c>
      <c r="M43" s="192" t="str">
        <f>IF('Result Sheet'!FK46="","",'Result Sheet'!FK46)</f>
        <v/>
      </c>
      <c r="N43" s="333" t="str">
        <f>IF('Result Sheet'!FN46="NSO","NSO",IF('Result Sheet'!FL46="","",'Result Sheet'!FL46))</f>
        <v/>
      </c>
      <c r="O43" s="194" t="str">
        <f>IF('Result Sheet'!AC46="","",'Result Sheet'!AC46)</f>
        <v/>
      </c>
      <c r="P43" s="195" t="str">
        <f>IF('Result Sheet'!AD46="","",'Result Sheet'!AD46)</f>
        <v/>
      </c>
      <c r="Q43" s="194" t="str">
        <f>IF('Result Sheet'!AV46="","",'Result Sheet'!AV46)</f>
        <v/>
      </c>
      <c r="R43" s="195" t="str">
        <f>IF('Result Sheet'!AW46="","",'Result Sheet'!AW46)</f>
        <v/>
      </c>
      <c r="S43" s="194" t="str">
        <f>IF('Result Sheet'!BP46="","",'Result Sheet'!BP46)</f>
        <v/>
      </c>
      <c r="T43" s="195" t="str">
        <f>IF('Result Sheet'!BQ46="","",'Result Sheet'!BQ46)</f>
        <v/>
      </c>
      <c r="U43" s="194" t="str">
        <f>IF('Result Sheet'!CI46="","",'Result Sheet'!CI46)</f>
        <v/>
      </c>
      <c r="V43" s="195" t="str">
        <f>IF('Result Sheet'!CJ46="","",'Result Sheet'!CJ46)</f>
        <v/>
      </c>
      <c r="W43" s="194" t="str">
        <f>IF('Result Sheet'!DB46="","",'Result Sheet'!DB46)</f>
        <v/>
      </c>
      <c r="X43" s="195" t="str">
        <f>IF('Result Sheet'!DC46="","",'Result Sheet'!DC46)</f>
        <v/>
      </c>
      <c r="Y43" s="194" t="str">
        <f>IF('Result Sheet'!DU46="","",'Result Sheet'!DU46)</f>
        <v/>
      </c>
      <c r="Z43" s="195" t="str">
        <f>IF('Result Sheet'!DV46="","",'Result Sheet'!DV46)</f>
        <v/>
      </c>
      <c r="AA43" s="196" t="str">
        <f>IF('Result Sheet'!FP46="","",'Result Sheet'!FP46)</f>
        <v/>
      </c>
      <c r="BU43" s="197" t="str">
        <f>'Result Sheet'!G46</f>
        <v/>
      </c>
      <c r="BV43" s="198" t="str">
        <f t="shared" si="0"/>
        <v/>
      </c>
      <c r="BW43" s="198" t="str">
        <f t="shared" si="1"/>
        <v/>
      </c>
      <c r="BX43" s="198" t="str">
        <f t="shared" si="2"/>
        <v/>
      </c>
      <c r="BY43" s="198" t="str">
        <f t="shared" si="3"/>
        <v/>
      </c>
      <c r="BZ43" s="198" t="str">
        <f t="shared" si="4"/>
        <v/>
      </c>
      <c r="CA43" s="198" t="str">
        <f t="shared" si="5"/>
        <v/>
      </c>
      <c r="CB43" s="198" t="str">
        <f t="shared" si="6"/>
        <v/>
      </c>
      <c r="CC43" s="198" t="str">
        <f t="shared" si="7"/>
        <v/>
      </c>
      <c r="CD43" s="198" t="str">
        <f t="shared" si="8"/>
        <v/>
      </c>
      <c r="CE43" s="198" t="str">
        <f t="shared" si="9"/>
        <v/>
      </c>
      <c r="CF43" s="198" t="str">
        <f t="shared" si="10"/>
        <v/>
      </c>
      <c r="CG43" s="198" t="str">
        <f t="shared" si="11"/>
        <v/>
      </c>
      <c r="CH43" s="199"/>
    </row>
    <row r="44" spans="1:86" ht="15.95" customHeight="1">
      <c r="A44" s="187">
        <f>IF('Result Sheet'!A47="","",'Result Sheet'!A47)</f>
        <v>40</v>
      </c>
      <c r="B44" s="188" t="str">
        <f>IF('Result Sheet'!B47="","",'Result Sheet'!B47)</f>
        <v/>
      </c>
      <c r="C44" s="189" t="str">
        <f>IF('Result Sheet'!F47="","",'Result Sheet'!F47)</f>
        <v/>
      </c>
      <c r="D44" s="190" t="str">
        <f>IF('Result Sheet'!E47="","",'Result Sheet'!E47)</f>
        <v/>
      </c>
      <c r="E44" s="336" t="str">
        <f>IF('Result Sheet'!G47="","",'Result Sheet'!G47)</f>
        <v/>
      </c>
      <c r="F44" s="336" t="str">
        <f>IF('Result Sheet'!H47="","",'Result Sheet'!H47)</f>
        <v/>
      </c>
      <c r="G44" s="336" t="str">
        <f>IF('Result Sheet'!I47="","",'Result Sheet'!I47)</f>
        <v/>
      </c>
      <c r="H44" s="191" t="str">
        <f>IF('Result Sheet'!K47="","",'Result Sheet'!K47)</f>
        <v/>
      </c>
      <c r="I44" s="191" t="str">
        <f>IF('Result Sheet'!J47="","",'Result Sheet'!J47)</f>
        <v/>
      </c>
      <c r="J44" s="305" t="str">
        <f>IF('Result Sheet'!FN47="","",'Result Sheet'!FN47)</f>
        <v/>
      </c>
      <c r="K44" s="192" t="str">
        <f>IF('Result Sheet'!FI47="","",'Result Sheet'!FI47)</f>
        <v/>
      </c>
      <c r="L44" s="193" t="str">
        <f>IF('Result Sheet'!FJ47="","",'Result Sheet'!FJ47)</f>
        <v/>
      </c>
      <c r="M44" s="192" t="str">
        <f>IF('Result Sheet'!FK47="","",'Result Sheet'!FK47)</f>
        <v/>
      </c>
      <c r="N44" s="333" t="str">
        <f>IF('Result Sheet'!FN47="NSO","NSO",IF('Result Sheet'!FL47="","",'Result Sheet'!FL47))</f>
        <v/>
      </c>
      <c r="O44" s="194" t="str">
        <f>IF('Result Sheet'!AC47="","",'Result Sheet'!AC47)</f>
        <v/>
      </c>
      <c r="P44" s="195" t="str">
        <f>IF('Result Sheet'!AD47="","",'Result Sheet'!AD47)</f>
        <v/>
      </c>
      <c r="Q44" s="194" t="str">
        <f>IF('Result Sheet'!AV47="","",'Result Sheet'!AV47)</f>
        <v/>
      </c>
      <c r="R44" s="195" t="str">
        <f>IF('Result Sheet'!AW47="","",'Result Sheet'!AW47)</f>
        <v/>
      </c>
      <c r="S44" s="194" t="str">
        <f>IF('Result Sheet'!BP47="","",'Result Sheet'!BP47)</f>
        <v/>
      </c>
      <c r="T44" s="195" t="str">
        <f>IF('Result Sheet'!BQ47="","",'Result Sheet'!BQ47)</f>
        <v/>
      </c>
      <c r="U44" s="194" t="str">
        <f>IF('Result Sheet'!CI47="","",'Result Sheet'!CI47)</f>
        <v/>
      </c>
      <c r="V44" s="195" t="str">
        <f>IF('Result Sheet'!CJ47="","",'Result Sheet'!CJ47)</f>
        <v/>
      </c>
      <c r="W44" s="194" t="str">
        <f>IF('Result Sheet'!DB47="","",'Result Sheet'!DB47)</f>
        <v/>
      </c>
      <c r="X44" s="195" t="str">
        <f>IF('Result Sheet'!DC47="","",'Result Sheet'!DC47)</f>
        <v/>
      </c>
      <c r="Y44" s="194" t="str">
        <f>IF('Result Sheet'!DU47="","",'Result Sheet'!DU47)</f>
        <v/>
      </c>
      <c r="Z44" s="195" t="str">
        <f>IF('Result Sheet'!DV47="","",'Result Sheet'!DV47)</f>
        <v/>
      </c>
      <c r="AA44" s="196" t="str">
        <f>IF('Result Sheet'!FP47="","",'Result Sheet'!FP47)</f>
        <v/>
      </c>
      <c r="BU44" s="197" t="str">
        <f>'Result Sheet'!G47</f>
        <v/>
      </c>
      <c r="BV44" s="198" t="str">
        <f t="shared" si="0"/>
        <v/>
      </c>
      <c r="BW44" s="198" t="str">
        <f t="shared" si="1"/>
        <v/>
      </c>
      <c r="BX44" s="198" t="str">
        <f t="shared" si="2"/>
        <v/>
      </c>
      <c r="BY44" s="198" t="str">
        <f t="shared" si="3"/>
        <v/>
      </c>
      <c r="BZ44" s="198" t="str">
        <f t="shared" si="4"/>
        <v/>
      </c>
      <c r="CA44" s="198" t="str">
        <f t="shared" si="5"/>
        <v/>
      </c>
      <c r="CB44" s="198" t="str">
        <f t="shared" si="6"/>
        <v/>
      </c>
      <c r="CC44" s="198" t="str">
        <f t="shared" si="7"/>
        <v/>
      </c>
      <c r="CD44" s="198" t="str">
        <f t="shared" si="8"/>
        <v/>
      </c>
      <c r="CE44" s="198" t="str">
        <f t="shared" si="9"/>
        <v/>
      </c>
      <c r="CF44" s="198" t="str">
        <f t="shared" si="10"/>
        <v/>
      </c>
      <c r="CG44" s="198" t="str">
        <f t="shared" si="11"/>
        <v/>
      </c>
      <c r="CH44" s="199"/>
    </row>
    <row r="45" spans="1:86" ht="15.95" customHeight="1">
      <c r="A45" s="187">
        <f>IF('Result Sheet'!A48="","",'Result Sheet'!A48)</f>
        <v>41</v>
      </c>
      <c r="B45" s="188" t="str">
        <f>IF('Result Sheet'!B48="","",'Result Sheet'!B48)</f>
        <v/>
      </c>
      <c r="C45" s="189" t="str">
        <f>IF('Result Sheet'!F48="","",'Result Sheet'!F48)</f>
        <v/>
      </c>
      <c r="D45" s="190" t="str">
        <f>IF('Result Sheet'!E48="","",'Result Sheet'!E48)</f>
        <v/>
      </c>
      <c r="E45" s="336" t="str">
        <f>IF('Result Sheet'!G48="","",'Result Sheet'!G48)</f>
        <v/>
      </c>
      <c r="F45" s="336" t="str">
        <f>IF('Result Sheet'!H48="","",'Result Sheet'!H48)</f>
        <v/>
      </c>
      <c r="G45" s="336" t="str">
        <f>IF('Result Sheet'!I48="","",'Result Sheet'!I48)</f>
        <v/>
      </c>
      <c r="H45" s="191" t="str">
        <f>IF('Result Sheet'!K48="","",'Result Sheet'!K48)</f>
        <v/>
      </c>
      <c r="I45" s="191" t="str">
        <f>IF('Result Sheet'!J48="","",'Result Sheet'!J48)</f>
        <v/>
      </c>
      <c r="J45" s="305" t="str">
        <f>IF('Result Sheet'!FN48="","",'Result Sheet'!FN48)</f>
        <v/>
      </c>
      <c r="K45" s="192" t="str">
        <f>IF('Result Sheet'!FI48="","",'Result Sheet'!FI48)</f>
        <v/>
      </c>
      <c r="L45" s="193" t="str">
        <f>IF('Result Sheet'!FJ48="","",'Result Sheet'!FJ48)</f>
        <v/>
      </c>
      <c r="M45" s="192" t="str">
        <f>IF('Result Sheet'!FK48="","",'Result Sheet'!FK48)</f>
        <v/>
      </c>
      <c r="N45" s="333" t="str">
        <f>IF('Result Sheet'!FN48="NSO","NSO",IF('Result Sheet'!FL48="","",'Result Sheet'!FL48))</f>
        <v/>
      </c>
      <c r="O45" s="194" t="str">
        <f>IF('Result Sheet'!AC48="","",'Result Sheet'!AC48)</f>
        <v/>
      </c>
      <c r="P45" s="195" t="str">
        <f>IF('Result Sheet'!AD48="","",'Result Sheet'!AD48)</f>
        <v/>
      </c>
      <c r="Q45" s="194" t="str">
        <f>IF('Result Sheet'!AV48="","",'Result Sheet'!AV48)</f>
        <v/>
      </c>
      <c r="R45" s="195" t="str">
        <f>IF('Result Sheet'!AW48="","",'Result Sheet'!AW48)</f>
        <v/>
      </c>
      <c r="S45" s="194" t="str">
        <f>IF('Result Sheet'!BP48="","",'Result Sheet'!BP48)</f>
        <v/>
      </c>
      <c r="T45" s="195" t="str">
        <f>IF('Result Sheet'!BQ48="","",'Result Sheet'!BQ48)</f>
        <v/>
      </c>
      <c r="U45" s="194" t="str">
        <f>IF('Result Sheet'!CI48="","",'Result Sheet'!CI48)</f>
        <v/>
      </c>
      <c r="V45" s="195" t="str">
        <f>IF('Result Sheet'!CJ48="","",'Result Sheet'!CJ48)</f>
        <v/>
      </c>
      <c r="W45" s="194" t="str">
        <f>IF('Result Sheet'!DB48="","",'Result Sheet'!DB48)</f>
        <v/>
      </c>
      <c r="X45" s="195" t="str">
        <f>IF('Result Sheet'!DC48="","",'Result Sheet'!DC48)</f>
        <v/>
      </c>
      <c r="Y45" s="194" t="str">
        <f>IF('Result Sheet'!DU48="","",'Result Sheet'!DU48)</f>
        <v/>
      </c>
      <c r="Z45" s="195" t="str">
        <f>IF('Result Sheet'!DV48="","",'Result Sheet'!DV48)</f>
        <v/>
      </c>
      <c r="AA45" s="196" t="str">
        <f>IF('Result Sheet'!FP48="","",'Result Sheet'!FP48)</f>
        <v/>
      </c>
      <c r="BU45" s="197" t="str">
        <f>'Result Sheet'!G48</f>
        <v/>
      </c>
      <c r="BV45" s="198" t="str">
        <f t="shared" si="0"/>
        <v/>
      </c>
      <c r="BW45" s="198" t="str">
        <f t="shared" si="1"/>
        <v/>
      </c>
      <c r="BX45" s="198" t="str">
        <f t="shared" si="2"/>
        <v/>
      </c>
      <c r="BY45" s="198" t="str">
        <f t="shared" si="3"/>
        <v/>
      </c>
      <c r="BZ45" s="198" t="str">
        <f t="shared" si="4"/>
        <v/>
      </c>
      <c r="CA45" s="198" t="str">
        <f t="shared" si="5"/>
        <v/>
      </c>
      <c r="CB45" s="198" t="str">
        <f t="shared" si="6"/>
        <v/>
      </c>
      <c r="CC45" s="198" t="str">
        <f t="shared" si="7"/>
        <v/>
      </c>
      <c r="CD45" s="198" t="str">
        <f t="shared" si="8"/>
        <v/>
      </c>
      <c r="CE45" s="198" t="str">
        <f t="shared" si="9"/>
        <v/>
      </c>
      <c r="CF45" s="198" t="str">
        <f t="shared" si="10"/>
        <v/>
      </c>
      <c r="CG45" s="198" t="str">
        <f t="shared" si="11"/>
        <v/>
      </c>
      <c r="CH45" s="199"/>
    </row>
    <row r="46" spans="1:86" ht="15.95" customHeight="1">
      <c r="A46" s="187">
        <f>IF('Result Sheet'!A49="","",'Result Sheet'!A49)</f>
        <v>42</v>
      </c>
      <c r="B46" s="188" t="str">
        <f>IF('Result Sheet'!B49="","",'Result Sheet'!B49)</f>
        <v/>
      </c>
      <c r="C46" s="189" t="str">
        <f>IF('Result Sheet'!F49="","",'Result Sheet'!F49)</f>
        <v/>
      </c>
      <c r="D46" s="190" t="str">
        <f>IF('Result Sheet'!E49="","",'Result Sheet'!E49)</f>
        <v/>
      </c>
      <c r="E46" s="336" t="str">
        <f>IF('Result Sheet'!G49="","",'Result Sheet'!G49)</f>
        <v/>
      </c>
      <c r="F46" s="336" t="str">
        <f>IF('Result Sheet'!H49="","",'Result Sheet'!H49)</f>
        <v/>
      </c>
      <c r="G46" s="336" t="str">
        <f>IF('Result Sheet'!I49="","",'Result Sheet'!I49)</f>
        <v/>
      </c>
      <c r="H46" s="191" t="str">
        <f>IF('Result Sheet'!K49="","",'Result Sheet'!K49)</f>
        <v/>
      </c>
      <c r="I46" s="191" t="str">
        <f>IF('Result Sheet'!J49="","",'Result Sheet'!J49)</f>
        <v/>
      </c>
      <c r="J46" s="305" t="str">
        <f>IF('Result Sheet'!FN49="","",'Result Sheet'!FN49)</f>
        <v/>
      </c>
      <c r="K46" s="192" t="str">
        <f>IF('Result Sheet'!FI49="","",'Result Sheet'!FI49)</f>
        <v/>
      </c>
      <c r="L46" s="193" t="str">
        <f>IF('Result Sheet'!FJ49="","",'Result Sheet'!FJ49)</f>
        <v/>
      </c>
      <c r="M46" s="192" t="str">
        <f>IF('Result Sheet'!FK49="","",'Result Sheet'!FK49)</f>
        <v/>
      </c>
      <c r="N46" s="333" t="str">
        <f>IF('Result Sheet'!FN49="NSO","NSO",IF('Result Sheet'!FL49="","",'Result Sheet'!FL49))</f>
        <v/>
      </c>
      <c r="O46" s="194" t="str">
        <f>IF('Result Sheet'!AC49="","",'Result Sheet'!AC49)</f>
        <v/>
      </c>
      <c r="P46" s="195" t="str">
        <f>IF('Result Sheet'!AD49="","",'Result Sheet'!AD49)</f>
        <v/>
      </c>
      <c r="Q46" s="194" t="str">
        <f>IF('Result Sheet'!AV49="","",'Result Sheet'!AV49)</f>
        <v/>
      </c>
      <c r="R46" s="195" t="str">
        <f>IF('Result Sheet'!AW49="","",'Result Sheet'!AW49)</f>
        <v/>
      </c>
      <c r="S46" s="194" t="str">
        <f>IF('Result Sheet'!BP49="","",'Result Sheet'!BP49)</f>
        <v/>
      </c>
      <c r="T46" s="195" t="str">
        <f>IF('Result Sheet'!BQ49="","",'Result Sheet'!BQ49)</f>
        <v/>
      </c>
      <c r="U46" s="194" t="str">
        <f>IF('Result Sheet'!CI49="","",'Result Sheet'!CI49)</f>
        <v/>
      </c>
      <c r="V46" s="195" t="str">
        <f>IF('Result Sheet'!CJ49="","",'Result Sheet'!CJ49)</f>
        <v/>
      </c>
      <c r="W46" s="194" t="str">
        <f>IF('Result Sheet'!DB49="","",'Result Sheet'!DB49)</f>
        <v/>
      </c>
      <c r="X46" s="195" t="str">
        <f>IF('Result Sheet'!DC49="","",'Result Sheet'!DC49)</f>
        <v/>
      </c>
      <c r="Y46" s="194" t="str">
        <f>IF('Result Sheet'!DU49="","",'Result Sheet'!DU49)</f>
        <v/>
      </c>
      <c r="Z46" s="195" t="str">
        <f>IF('Result Sheet'!DV49="","",'Result Sheet'!DV49)</f>
        <v/>
      </c>
      <c r="AA46" s="196" t="str">
        <f>IF('Result Sheet'!FP49="","",'Result Sheet'!FP49)</f>
        <v/>
      </c>
      <c r="BU46" s="197" t="str">
        <f>'Result Sheet'!G49</f>
        <v/>
      </c>
      <c r="BV46" s="198" t="str">
        <f t="shared" si="0"/>
        <v/>
      </c>
      <c r="BW46" s="198" t="str">
        <f t="shared" si="1"/>
        <v/>
      </c>
      <c r="BX46" s="198" t="str">
        <f t="shared" si="2"/>
        <v/>
      </c>
      <c r="BY46" s="198" t="str">
        <f t="shared" si="3"/>
        <v/>
      </c>
      <c r="BZ46" s="198" t="str">
        <f t="shared" si="4"/>
        <v/>
      </c>
      <c r="CA46" s="198" t="str">
        <f t="shared" si="5"/>
        <v/>
      </c>
      <c r="CB46" s="198" t="str">
        <f t="shared" si="6"/>
        <v/>
      </c>
      <c r="CC46" s="198" t="str">
        <f t="shared" si="7"/>
        <v/>
      </c>
      <c r="CD46" s="198" t="str">
        <f t="shared" si="8"/>
        <v/>
      </c>
      <c r="CE46" s="198" t="str">
        <f t="shared" si="9"/>
        <v/>
      </c>
      <c r="CF46" s="198" t="str">
        <f t="shared" si="10"/>
        <v/>
      </c>
      <c r="CG46" s="198" t="str">
        <f t="shared" si="11"/>
        <v/>
      </c>
      <c r="CH46" s="199"/>
    </row>
    <row r="47" spans="1:86" ht="15.95" customHeight="1">
      <c r="A47" s="187">
        <f>IF('Result Sheet'!A50="","",'Result Sheet'!A50)</f>
        <v>43</v>
      </c>
      <c r="B47" s="188" t="str">
        <f>IF('Result Sheet'!B50="","",'Result Sheet'!B50)</f>
        <v/>
      </c>
      <c r="C47" s="189" t="str">
        <f>IF('Result Sheet'!F50="","",'Result Sheet'!F50)</f>
        <v/>
      </c>
      <c r="D47" s="190" t="str">
        <f>IF('Result Sheet'!E50="","",'Result Sheet'!E50)</f>
        <v/>
      </c>
      <c r="E47" s="336" t="str">
        <f>IF('Result Sheet'!G50="","",'Result Sheet'!G50)</f>
        <v/>
      </c>
      <c r="F47" s="336" t="str">
        <f>IF('Result Sheet'!H50="","",'Result Sheet'!H50)</f>
        <v/>
      </c>
      <c r="G47" s="336" t="str">
        <f>IF('Result Sheet'!I50="","",'Result Sheet'!I50)</f>
        <v/>
      </c>
      <c r="H47" s="191" t="str">
        <f>IF('Result Sheet'!K50="","",'Result Sheet'!K50)</f>
        <v/>
      </c>
      <c r="I47" s="191" t="str">
        <f>IF('Result Sheet'!J50="","",'Result Sheet'!J50)</f>
        <v/>
      </c>
      <c r="J47" s="305" t="str">
        <f>IF('Result Sheet'!FN50="","",'Result Sheet'!FN50)</f>
        <v/>
      </c>
      <c r="K47" s="192" t="str">
        <f>IF('Result Sheet'!FI50="","",'Result Sheet'!FI50)</f>
        <v/>
      </c>
      <c r="L47" s="193" t="str">
        <f>IF('Result Sheet'!FJ50="","",'Result Sheet'!FJ50)</f>
        <v/>
      </c>
      <c r="M47" s="192" t="str">
        <f>IF('Result Sheet'!FK50="","",'Result Sheet'!FK50)</f>
        <v/>
      </c>
      <c r="N47" s="333" t="str">
        <f>IF('Result Sheet'!FN50="NSO","NSO",IF('Result Sheet'!FL50="","",'Result Sheet'!FL50))</f>
        <v/>
      </c>
      <c r="O47" s="194" t="str">
        <f>IF('Result Sheet'!AC50="","",'Result Sheet'!AC50)</f>
        <v/>
      </c>
      <c r="P47" s="195" t="str">
        <f>IF('Result Sheet'!AD50="","",'Result Sheet'!AD50)</f>
        <v/>
      </c>
      <c r="Q47" s="194" t="str">
        <f>IF('Result Sheet'!AV50="","",'Result Sheet'!AV50)</f>
        <v/>
      </c>
      <c r="R47" s="195" t="str">
        <f>IF('Result Sheet'!AW50="","",'Result Sheet'!AW50)</f>
        <v/>
      </c>
      <c r="S47" s="194" t="str">
        <f>IF('Result Sheet'!BP50="","",'Result Sheet'!BP50)</f>
        <v/>
      </c>
      <c r="T47" s="195" t="str">
        <f>IF('Result Sheet'!BQ50="","",'Result Sheet'!BQ50)</f>
        <v/>
      </c>
      <c r="U47" s="194" t="str">
        <f>IF('Result Sheet'!CI50="","",'Result Sheet'!CI50)</f>
        <v/>
      </c>
      <c r="V47" s="195" t="str">
        <f>IF('Result Sheet'!CJ50="","",'Result Sheet'!CJ50)</f>
        <v/>
      </c>
      <c r="W47" s="194" t="str">
        <f>IF('Result Sheet'!DB50="","",'Result Sheet'!DB50)</f>
        <v/>
      </c>
      <c r="X47" s="195" t="str">
        <f>IF('Result Sheet'!DC50="","",'Result Sheet'!DC50)</f>
        <v/>
      </c>
      <c r="Y47" s="194" t="str">
        <f>IF('Result Sheet'!DU50="","",'Result Sheet'!DU50)</f>
        <v/>
      </c>
      <c r="Z47" s="195" t="str">
        <f>IF('Result Sheet'!DV50="","",'Result Sheet'!DV50)</f>
        <v/>
      </c>
      <c r="AA47" s="196" t="str">
        <f>IF('Result Sheet'!FP50="","",'Result Sheet'!FP50)</f>
        <v/>
      </c>
      <c r="BU47" s="197" t="str">
        <f>'Result Sheet'!G50</f>
        <v/>
      </c>
      <c r="BV47" s="198" t="str">
        <f t="shared" si="0"/>
        <v/>
      </c>
      <c r="BW47" s="198" t="str">
        <f t="shared" si="1"/>
        <v/>
      </c>
      <c r="BX47" s="198" t="str">
        <f t="shared" si="2"/>
        <v/>
      </c>
      <c r="BY47" s="198" t="str">
        <f t="shared" si="3"/>
        <v/>
      </c>
      <c r="BZ47" s="198" t="str">
        <f t="shared" si="4"/>
        <v/>
      </c>
      <c r="CA47" s="198" t="str">
        <f t="shared" si="5"/>
        <v/>
      </c>
      <c r="CB47" s="198" t="str">
        <f t="shared" si="6"/>
        <v/>
      </c>
      <c r="CC47" s="198" t="str">
        <f t="shared" si="7"/>
        <v/>
      </c>
      <c r="CD47" s="198" t="str">
        <f t="shared" si="8"/>
        <v/>
      </c>
      <c r="CE47" s="198" t="str">
        <f t="shared" si="9"/>
        <v/>
      </c>
      <c r="CF47" s="198" t="str">
        <f t="shared" si="10"/>
        <v/>
      </c>
      <c r="CG47" s="198" t="str">
        <f t="shared" si="11"/>
        <v/>
      </c>
      <c r="CH47" s="199"/>
    </row>
    <row r="48" spans="1:86" ht="15.95" customHeight="1">
      <c r="A48" s="187">
        <f>IF('Result Sheet'!A51="","",'Result Sheet'!A51)</f>
        <v>44</v>
      </c>
      <c r="B48" s="188" t="str">
        <f>IF('Result Sheet'!B51="","",'Result Sheet'!B51)</f>
        <v/>
      </c>
      <c r="C48" s="189" t="str">
        <f>IF('Result Sheet'!F51="","",'Result Sheet'!F51)</f>
        <v/>
      </c>
      <c r="D48" s="190" t="str">
        <f>IF('Result Sheet'!E51="","",'Result Sheet'!E51)</f>
        <v/>
      </c>
      <c r="E48" s="336" t="str">
        <f>IF('Result Sheet'!G51="","",'Result Sheet'!G51)</f>
        <v/>
      </c>
      <c r="F48" s="336" t="str">
        <f>IF('Result Sheet'!H51="","",'Result Sheet'!H51)</f>
        <v/>
      </c>
      <c r="G48" s="336" t="str">
        <f>IF('Result Sheet'!I51="","",'Result Sheet'!I51)</f>
        <v/>
      </c>
      <c r="H48" s="191" t="str">
        <f>IF('Result Sheet'!K51="","",'Result Sheet'!K51)</f>
        <v/>
      </c>
      <c r="I48" s="191" t="str">
        <f>IF('Result Sheet'!J51="","",'Result Sheet'!J51)</f>
        <v/>
      </c>
      <c r="J48" s="305" t="str">
        <f>IF('Result Sheet'!FN51="","",'Result Sheet'!FN51)</f>
        <v/>
      </c>
      <c r="K48" s="192" t="str">
        <f>IF('Result Sheet'!FI51="","",'Result Sheet'!FI51)</f>
        <v/>
      </c>
      <c r="L48" s="193" t="str">
        <f>IF('Result Sheet'!FJ51="","",'Result Sheet'!FJ51)</f>
        <v/>
      </c>
      <c r="M48" s="192" t="str">
        <f>IF('Result Sheet'!FK51="","",'Result Sheet'!FK51)</f>
        <v/>
      </c>
      <c r="N48" s="333" t="str">
        <f>IF('Result Sheet'!FN51="NSO","NSO",IF('Result Sheet'!FL51="","",'Result Sheet'!FL51))</f>
        <v/>
      </c>
      <c r="O48" s="194" t="str">
        <f>IF('Result Sheet'!AC51="","",'Result Sheet'!AC51)</f>
        <v/>
      </c>
      <c r="P48" s="195" t="str">
        <f>IF('Result Sheet'!AD51="","",'Result Sheet'!AD51)</f>
        <v/>
      </c>
      <c r="Q48" s="194" t="str">
        <f>IF('Result Sheet'!AV51="","",'Result Sheet'!AV51)</f>
        <v/>
      </c>
      <c r="R48" s="195" t="str">
        <f>IF('Result Sheet'!AW51="","",'Result Sheet'!AW51)</f>
        <v/>
      </c>
      <c r="S48" s="194" t="str">
        <f>IF('Result Sheet'!BP51="","",'Result Sheet'!BP51)</f>
        <v/>
      </c>
      <c r="T48" s="195" t="str">
        <f>IF('Result Sheet'!BQ51="","",'Result Sheet'!BQ51)</f>
        <v/>
      </c>
      <c r="U48" s="194" t="str">
        <f>IF('Result Sheet'!CI51="","",'Result Sheet'!CI51)</f>
        <v/>
      </c>
      <c r="V48" s="195" t="str">
        <f>IF('Result Sheet'!CJ51="","",'Result Sheet'!CJ51)</f>
        <v/>
      </c>
      <c r="W48" s="194" t="str">
        <f>IF('Result Sheet'!DB51="","",'Result Sheet'!DB51)</f>
        <v/>
      </c>
      <c r="X48" s="195" t="str">
        <f>IF('Result Sheet'!DC51="","",'Result Sheet'!DC51)</f>
        <v/>
      </c>
      <c r="Y48" s="194" t="str">
        <f>IF('Result Sheet'!DU51="","",'Result Sheet'!DU51)</f>
        <v/>
      </c>
      <c r="Z48" s="195" t="str">
        <f>IF('Result Sheet'!DV51="","",'Result Sheet'!DV51)</f>
        <v/>
      </c>
      <c r="AA48" s="196" t="str">
        <f>IF('Result Sheet'!FP51="","",'Result Sheet'!FP51)</f>
        <v/>
      </c>
      <c r="BU48" s="197" t="str">
        <f>'Result Sheet'!G51</f>
        <v/>
      </c>
      <c r="BV48" s="198" t="str">
        <f t="shared" si="0"/>
        <v/>
      </c>
      <c r="BW48" s="198" t="str">
        <f t="shared" si="1"/>
        <v/>
      </c>
      <c r="BX48" s="198" t="str">
        <f t="shared" si="2"/>
        <v/>
      </c>
      <c r="BY48" s="198" t="str">
        <f t="shared" si="3"/>
        <v/>
      </c>
      <c r="BZ48" s="198" t="str">
        <f t="shared" si="4"/>
        <v/>
      </c>
      <c r="CA48" s="198" t="str">
        <f t="shared" si="5"/>
        <v/>
      </c>
      <c r="CB48" s="198" t="str">
        <f t="shared" si="6"/>
        <v/>
      </c>
      <c r="CC48" s="198" t="str">
        <f t="shared" si="7"/>
        <v/>
      </c>
      <c r="CD48" s="198" t="str">
        <f t="shared" si="8"/>
        <v/>
      </c>
      <c r="CE48" s="198" t="str">
        <f t="shared" si="9"/>
        <v/>
      </c>
      <c r="CF48" s="198" t="str">
        <f t="shared" si="10"/>
        <v/>
      </c>
      <c r="CG48" s="198" t="str">
        <f t="shared" si="11"/>
        <v/>
      </c>
      <c r="CH48" s="199"/>
    </row>
    <row r="49" spans="1:86" ht="15.95" customHeight="1">
      <c r="A49" s="187">
        <f>IF('Result Sheet'!A52="","",'Result Sheet'!A52)</f>
        <v>45</v>
      </c>
      <c r="B49" s="188" t="str">
        <f>IF('Result Sheet'!B52="","",'Result Sheet'!B52)</f>
        <v/>
      </c>
      <c r="C49" s="189" t="str">
        <f>IF('Result Sheet'!F52="","",'Result Sheet'!F52)</f>
        <v/>
      </c>
      <c r="D49" s="190" t="str">
        <f>IF('Result Sheet'!E52="","",'Result Sheet'!E52)</f>
        <v/>
      </c>
      <c r="E49" s="336" t="str">
        <f>IF('Result Sheet'!G52="","",'Result Sheet'!G52)</f>
        <v/>
      </c>
      <c r="F49" s="336" t="str">
        <f>IF('Result Sheet'!H52="","",'Result Sheet'!H52)</f>
        <v/>
      </c>
      <c r="G49" s="336" t="str">
        <f>IF('Result Sheet'!I52="","",'Result Sheet'!I52)</f>
        <v/>
      </c>
      <c r="H49" s="191" t="str">
        <f>IF('Result Sheet'!K52="","",'Result Sheet'!K52)</f>
        <v/>
      </c>
      <c r="I49" s="191" t="str">
        <f>IF('Result Sheet'!J52="","",'Result Sheet'!J52)</f>
        <v/>
      </c>
      <c r="J49" s="305" t="str">
        <f>IF('Result Sheet'!FN52="","",'Result Sheet'!FN52)</f>
        <v/>
      </c>
      <c r="K49" s="192" t="str">
        <f>IF('Result Sheet'!FI52="","",'Result Sheet'!FI52)</f>
        <v/>
      </c>
      <c r="L49" s="193" t="str">
        <f>IF('Result Sheet'!FJ52="","",'Result Sheet'!FJ52)</f>
        <v/>
      </c>
      <c r="M49" s="192" t="str">
        <f>IF('Result Sheet'!FK52="","",'Result Sheet'!FK52)</f>
        <v/>
      </c>
      <c r="N49" s="333" t="str">
        <f>IF('Result Sheet'!FN52="NSO","NSO",IF('Result Sheet'!FL52="","",'Result Sheet'!FL52))</f>
        <v/>
      </c>
      <c r="O49" s="194" t="str">
        <f>IF('Result Sheet'!AC52="","",'Result Sheet'!AC52)</f>
        <v/>
      </c>
      <c r="P49" s="195" t="str">
        <f>IF('Result Sheet'!AD52="","",'Result Sheet'!AD52)</f>
        <v/>
      </c>
      <c r="Q49" s="194" t="str">
        <f>IF('Result Sheet'!AV52="","",'Result Sheet'!AV52)</f>
        <v/>
      </c>
      <c r="R49" s="195" t="str">
        <f>IF('Result Sheet'!AW52="","",'Result Sheet'!AW52)</f>
        <v/>
      </c>
      <c r="S49" s="194" t="str">
        <f>IF('Result Sheet'!BP52="","",'Result Sheet'!BP52)</f>
        <v/>
      </c>
      <c r="T49" s="195" t="str">
        <f>IF('Result Sheet'!BQ52="","",'Result Sheet'!BQ52)</f>
        <v/>
      </c>
      <c r="U49" s="194" t="str">
        <f>IF('Result Sheet'!CI52="","",'Result Sheet'!CI52)</f>
        <v/>
      </c>
      <c r="V49" s="195" t="str">
        <f>IF('Result Sheet'!CJ52="","",'Result Sheet'!CJ52)</f>
        <v/>
      </c>
      <c r="W49" s="194" t="str">
        <f>IF('Result Sheet'!DB52="","",'Result Sheet'!DB52)</f>
        <v/>
      </c>
      <c r="X49" s="195" t="str">
        <f>IF('Result Sheet'!DC52="","",'Result Sheet'!DC52)</f>
        <v/>
      </c>
      <c r="Y49" s="194" t="str">
        <f>IF('Result Sheet'!DU52="","",'Result Sheet'!DU52)</f>
        <v/>
      </c>
      <c r="Z49" s="195" t="str">
        <f>IF('Result Sheet'!DV52="","",'Result Sheet'!DV52)</f>
        <v/>
      </c>
      <c r="AA49" s="196" t="str">
        <f>IF('Result Sheet'!FP52="","",'Result Sheet'!FP52)</f>
        <v/>
      </c>
      <c r="BU49" s="197" t="str">
        <f>'Result Sheet'!G52</f>
        <v/>
      </c>
      <c r="BV49" s="198" t="str">
        <f t="shared" si="0"/>
        <v/>
      </c>
      <c r="BW49" s="198" t="str">
        <f t="shared" si="1"/>
        <v/>
      </c>
      <c r="BX49" s="198" t="str">
        <f t="shared" si="2"/>
        <v/>
      </c>
      <c r="BY49" s="198" t="str">
        <f t="shared" si="3"/>
        <v/>
      </c>
      <c r="BZ49" s="198" t="str">
        <f t="shared" si="4"/>
        <v/>
      </c>
      <c r="CA49" s="198" t="str">
        <f t="shared" si="5"/>
        <v/>
      </c>
      <c r="CB49" s="198" t="str">
        <f t="shared" si="6"/>
        <v/>
      </c>
      <c r="CC49" s="198" t="str">
        <f t="shared" si="7"/>
        <v/>
      </c>
      <c r="CD49" s="198" t="str">
        <f t="shared" si="8"/>
        <v/>
      </c>
      <c r="CE49" s="198" t="str">
        <f t="shared" si="9"/>
        <v/>
      </c>
      <c r="CF49" s="198" t="str">
        <f t="shared" si="10"/>
        <v/>
      </c>
      <c r="CG49" s="198" t="str">
        <f t="shared" si="11"/>
        <v/>
      </c>
      <c r="CH49" s="199"/>
    </row>
    <row r="50" spans="1:86" ht="15.95" customHeight="1">
      <c r="A50" s="187">
        <f>IF('Result Sheet'!A53="","",'Result Sheet'!A53)</f>
        <v>46</v>
      </c>
      <c r="B50" s="188" t="str">
        <f>IF('Result Sheet'!B53="","",'Result Sheet'!B53)</f>
        <v/>
      </c>
      <c r="C50" s="189" t="str">
        <f>IF('Result Sheet'!F53="","",'Result Sheet'!F53)</f>
        <v/>
      </c>
      <c r="D50" s="190" t="str">
        <f>IF('Result Sheet'!E53="","",'Result Sheet'!E53)</f>
        <v/>
      </c>
      <c r="E50" s="336" t="str">
        <f>IF('Result Sheet'!G53="","",'Result Sheet'!G53)</f>
        <v/>
      </c>
      <c r="F50" s="336" t="str">
        <f>IF('Result Sheet'!H53="","",'Result Sheet'!H53)</f>
        <v/>
      </c>
      <c r="G50" s="336" t="str">
        <f>IF('Result Sheet'!I53="","",'Result Sheet'!I53)</f>
        <v/>
      </c>
      <c r="H50" s="191" t="str">
        <f>IF('Result Sheet'!K53="","",'Result Sheet'!K53)</f>
        <v/>
      </c>
      <c r="I50" s="191" t="str">
        <f>IF('Result Sheet'!J53="","",'Result Sheet'!J53)</f>
        <v/>
      </c>
      <c r="J50" s="305" t="str">
        <f>IF('Result Sheet'!FN53="","",'Result Sheet'!FN53)</f>
        <v/>
      </c>
      <c r="K50" s="192" t="str">
        <f>IF('Result Sheet'!FI53="","",'Result Sheet'!FI53)</f>
        <v/>
      </c>
      <c r="L50" s="193" t="str">
        <f>IF('Result Sheet'!FJ53="","",'Result Sheet'!FJ53)</f>
        <v/>
      </c>
      <c r="M50" s="192" t="str">
        <f>IF('Result Sheet'!FK53="","",'Result Sheet'!FK53)</f>
        <v/>
      </c>
      <c r="N50" s="333" t="str">
        <f>IF('Result Sheet'!FN53="NSO","NSO",IF('Result Sheet'!FL53="","",'Result Sheet'!FL53))</f>
        <v/>
      </c>
      <c r="O50" s="194" t="str">
        <f>IF('Result Sheet'!AC53="","",'Result Sheet'!AC53)</f>
        <v/>
      </c>
      <c r="P50" s="195" t="str">
        <f>IF('Result Sheet'!AD53="","",'Result Sheet'!AD53)</f>
        <v/>
      </c>
      <c r="Q50" s="194" t="str">
        <f>IF('Result Sheet'!AV53="","",'Result Sheet'!AV53)</f>
        <v/>
      </c>
      <c r="R50" s="195" t="str">
        <f>IF('Result Sheet'!AW53="","",'Result Sheet'!AW53)</f>
        <v/>
      </c>
      <c r="S50" s="194" t="str">
        <f>IF('Result Sheet'!BP53="","",'Result Sheet'!BP53)</f>
        <v/>
      </c>
      <c r="T50" s="195" t="str">
        <f>IF('Result Sheet'!BQ53="","",'Result Sheet'!BQ53)</f>
        <v/>
      </c>
      <c r="U50" s="194" t="str">
        <f>IF('Result Sheet'!CI53="","",'Result Sheet'!CI53)</f>
        <v/>
      </c>
      <c r="V50" s="195" t="str">
        <f>IF('Result Sheet'!CJ53="","",'Result Sheet'!CJ53)</f>
        <v/>
      </c>
      <c r="W50" s="194" t="str">
        <f>IF('Result Sheet'!DB53="","",'Result Sheet'!DB53)</f>
        <v/>
      </c>
      <c r="X50" s="195" t="str">
        <f>IF('Result Sheet'!DC53="","",'Result Sheet'!DC53)</f>
        <v/>
      </c>
      <c r="Y50" s="194" t="str">
        <f>IF('Result Sheet'!DU53="","",'Result Sheet'!DU53)</f>
        <v/>
      </c>
      <c r="Z50" s="195" t="str">
        <f>IF('Result Sheet'!DV53="","",'Result Sheet'!DV53)</f>
        <v/>
      </c>
      <c r="AA50" s="196" t="str">
        <f>IF('Result Sheet'!FP53="","",'Result Sheet'!FP53)</f>
        <v/>
      </c>
      <c r="BU50" s="197" t="str">
        <f>'Result Sheet'!G53</f>
        <v/>
      </c>
      <c r="BV50" s="198" t="str">
        <f t="shared" si="0"/>
        <v/>
      </c>
      <c r="BW50" s="198" t="str">
        <f t="shared" si="1"/>
        <v/>
      </c>
      <c r="BX50" s="198" t="str">
        <f t="shared" si="2"/>
        <v/>
      </c>
      <c r="BY50" s="198" t="str">
        <f t="shared" si="3"/>
        <v/>
      </c>
      <c r="BZ50" s="198" t="str">
        <f t="shared" si="4"/>
        <v/>
      </c>
      <c r="CA50" s="198" t="str">
        <f t="shared" si="5"/>
        <v/>
      </c>
      <c r="CB50" s="198" t="str">
        <f t="shared" si="6"/>
        <v/>
      </c>
      <c r="CC50" s="198" t="str">
        <f t="shared" si="7"/>
        <v/>
      </c>
      <c r="CD50" s="198" t="str">
        <f t="shared" si="8"/>
        <v/>
      </c>
      <c r="CE50" s="198" t="str">
        <f t="shared" si="9"/>
        <v/>
      </c>
      <c r="CF50" s="198" t="str">
        <f t="shared" si="10"/>
        <v/>
      </c>
      <c r="CG50" s="198" t="str">
        <f t="shared" si="11"/>
        <v/>
      </c>
      <c r="CH50" s="199"/>
    </row>
    <row r="51" spans="1:86" ht="15.95" customHeight="1">
      <c r="A51" s="187">
        <f>IF('Result Sheet'!A54="","",'Result Sheet'!A54)</f>
        <v>47</v>
      </c>
      <c r="B51" s="188" t="str">
        <f>IF('Result Sheet'!B54="","",'Result Sheet'!B54)</f>
        <v/>
      </c>
      <c r="C51" s="189" t="str">
        <f>IF('Result Sheet'!F54="","",'Result Sheet'!F54)</f>
        <v/>
      </c>
      <c r="D51" s="190" t="str">
        <f>IF('Result Sheet'!E54="","",'Result Sheet'!E54)</f>
        <v/>
      </c>
      <c r="E51" s="336" t="str">
        <f>IF('Result Sheet'!G54="","",'Result Sheet'!G54)</f>
        <v/>
      </c>
      <c r="F51" s="336" t="str">
        <f>IF('Result Sheet'!H54="","",'Result Sheet'!H54)</f>
        <v/>
      </c>
      <c r="G51" s="336" t="str">
        <f>IF('Result Sheet'!I54="","",'Result Sheet'!I54)</f>
        <v/>
      </c>
      <c r="H51" s="191" t="str">
        <f>IF('Result Sheet'!K54="","",'Result Sheet'!K54)</f>
        <v/>
      </c>
      <c r="I51" s="191" t="str">
        <f>IF('Result Sheet'!J54="","",'Result Sheet'!J54)</f>
        <v/>
      </c>
      <c r="J51" s="305" t="str">
        <f>IF('Result Sheet'!FN54="","",'Result Sheet'!FN54)</f>
        <v/>
      </c>
      <c r="K51" s="192" t="str">
        <f>IF('Result Sheet'!FI54="","",'Result Sheet'!FI54)</f>
        <v/>
      </c>
      <c r="L51" s="193" t="str">
        <f>IF('Result Sheet'!FJ54="","",'Result Sheet'!FJ54)</f>
        <v/>
      </c>
      <c r="M51" s="192" t="str">
        <f>IF('Result Sheet'!FK54="","",'Result Sheet'!FK54)</f>
        <v/>
      </c>
      <c r="N51" s="333" t="str">
        <f>IF('Result Sheet'!FN54="NSO","NSO",IF('Result Sheet'!FL54="","",'Result Sheet'!FL54))</f>
        <v/>
      </c>
      <c r="O51" s="194" t="str">
        <f>IF('Result Sheet'!AC54="","",'Result Sheet'!AC54)</f>
        <v/>
      </c>
      <c r="P51" s="195" t="str">
        <f>IF('Result Sheet'!AD54="","",'Result Sheet'!AD54)</f>
        <v/>
      </c>
      <c r="Q51" s="194" t="str">
        <f>IF('Result Sheet'!AV54="","",'Result Sheet'!AV54)</f>
        <v/>
      </c>
      <c r="R51" s="195" t="str">
        <f>IF('Result Sheet'!AW54="","",'Result Sheet'!AW54)</f>
        <v/>
      </c>
      <c r="S51" s="194" t="str">
        <f>IF('Result Sheet'!BP54="","",'Result Sheet'!BP54)</f>
        <v/>
      </c>
      <c r="T51" s="195" t="str">
        <f>IF('Result Sheet'!BQ54="","",'Result Sheet'!BQ54)</f>
        <v/>
      </c>
      <c r="U51" s="194" t="str">
        <f>IF('Result Sheet'!CI54="","",'Result Sheet'!CI54)</f>
        <v/>
      </c>
      <c r="V51" s="195" t="str">
        <f>IF('Result Sheet'!CJ54="","",'Result Sheet'!CJ54)</f>
        <v/>
      </c>
      <c r="W51" s="194" t="str">
        <f>IF('Result Sheet'!DB54="","",'Result Sheet'!DB54)</f>
        <v/>
      </c>
      <c r="X51" s="195" t="str">
        <f>IF('Result Sheet'!DC54="","",'Result Sheet'!DC54)</f>
        <v/>
      </c>
      <c r="Y51" s="194" t="str">
        <f>IF('Result Sheet'!DU54="","",'Result Sheet'!DU54)</f>
        <v/>
      </c>
      <c r="Z51" s="195" t="str">
        <f>IF('Result Sheet'!DV54="","",'Result Sheet'!DV54)</f>
        <v/>
      </c>
      <c r="AA51" s="196" t="str">
        <f>IF('Result Sheet'!FP54="","",'Result Sheet'!FP54)</f>
        <v/>
      </c>
      <c r="BU51" s="197" t="str">
        <f>'Result Sheet'!G54</f>
        <v/>
      </c>
      <c r="BV51" s="198" t="str">
        <f t="shared" si="0"/>
        <v/>
      </c>
      <c r="BW51" s="198" t="str">
        <f t="shared" si="1"/>
        <v/>
      </c>
      <c r="BX51" s="198" t="str">
        <f t="shared" si="2"/>
        <v/>
      </c>
      <c r="BY51" s="198" t="str">
        <f t="shared" si="3"/>
        <v/>
      </c>
      <c r="BZ51" s="198" t="str">
        <f t="shared" si="4"/>
        <v/>
      </c>
      <c r="CA51" s="198" t="str">
        <f t="shared" si="5"/>
        <v/>
      </c>
      <c r="CB51" s="198" t="str">
        <f t="shared" si="6"/>
        <v/>
      </c>
      <c r="CC51" s="198" t="str">
        <f t="shared" si="7"/>
        <v/>
      </c>
      <c r="CD51" s="198" t="str">
        <f t="shared" si="8"/>
        <v/>
      </c>
      <c r="CE51" s="198" t="str">
        <f t="shared" si="9"/>
        <v/>
      </c>
      <c r="CF51" s="198" t="str">
        <f t="shared" si="10"/>
        <v/>
      </c>
      <c r="CG51" s="198" t="str">
        <f t="shared" si="11"/>
        <v/>
      </c>
      <c r="CH51" s="199"/>
    </row>
    <row r="52" spans="1:86" ht="15.95" customHeight="1">
      <c r="A52" s="187">
        <f>IF('Result Sheet'!A55="","",'Result Sheet'!A55)</f>
        <v>48</v>
      </c>
      <c r="B52" s="188" t="str">
        <f>IF('Result Sheet'!B55="","",'Result Sheet'!B55)</f>
        <v/>
      </c>
      <c r="C52" s="189" t="str">
        <f>IF('Result Sheet'!F55="","",'Result Sheet'!F55)</f>
        <v/>
      </c>
      <c r="D52" s="190" t="str">
        <f>IF('Result Sheet'!E55="","",'Result Sheet'!E55)</f>
        <v/>
      </c>
      <c r="E52" s="336" t="str">
        <f>IF('Result Sheet'!G55="","",'Result Sheet'!G55)</f>
        <v/>
      </c>
      <c r="F52" s="336" t="str">
        <f>IF('Result Sheet'!H55="","",'Result Sheet'!H55)</f>
        <v/>
      </c>
      <c r="G52" s="336" t="str">
        <f>IF('Result Sheet'!I55="","",'Result Sheet'!I55)</f>
        <v/>
      </c>
      <c r="H52" s="191" t="str">
        <f>IF('Result Sheet'!K55="","",'Result Sheet'!K55)</f>
        <v/>
      </c>
      <c r="I52" s="191" t="str">
        <f>IF('Result Sheet'!J55="","",'Result Sheet'!J55)</f>
        <v/>
      </c>
      <c r="J52" s="305" t="str">
        <f>IF('Result Sheet'!FN55="","",'Result Sheet'!FN55)</f>
        <v/>
      </c>
      <c r="K52" s="192" t="str">
        <f>IF('Result Sheet'!FI55="","",'Result Sheet'!FI55)</f>
        <v/>
      </c>
      <c r="L52" s="193" t="str">
        <f>IF('Result Sheet'!FJ55="","",'Result Sheet'!FJ55)</f>
        <v/>
      </c>
      <c r="M52" s="192" t="str">
        <f>IF('Result Sheet'!FK55="","",'Result Sheet'!FK55)</f>
        <v/>
      </c>
      <c r="N52" s="333" t="str">
        <f>IF('Result Sheet'!FN55="NSO","NSO",IF('Result Sheet'!FL55="","",'Result Sheet'!FL55))</f>
        <v/>
      </c>
      <c r="O52" s="194" t="str">
        <f>IF('Result Sheet'!AC55="","",'Result Sheet'!AC55)</f>
        <v/>
      </c>
      <c r="P52" s="195" t="str">
        <f>IF('Result Sheet'!AD55="","",'Result Sheet'!AD55)</f>
        <v/>
      </c>
      <c r="Q52" s="194" t="str">
        <f>IF('Result Sheet'!AV55="","",'Result Sheet'!AV55)</f>
        <v/>
      </c>
      <c r="R52" s="195" t="str">
        <f>IF('Result Sheet'!AW55="","",'Result Sheet'!AW55)</f>
        <v/>
      </c>
      <c r="S52" s="194" t="str">
        <f>IF('Result Sheet'!BP55="","",'Result Sheet'!BP55)</f>
        <v/>
      </c>
      <c r="T52" s="195" t="str">
        <f>IF('Result Sheet'!BQ55="","",'Result Sheet'!BQ55)</f>
        <v/>
      </c>
      <c r="U52" s="194" t="str">
        <f>IF('Result Sheet'!CI55="","",'Result Sheet'!CI55)</f>
        <v/>
      </c>
      <c r="V52" s="195" t="str">
        <f>IF('Result Sheet'!CJ55="","",'Result Sheet'!CJ55)</f>
        <v/>
      </c>
      <c r="W52" s="194" t="str">
        <f>IF('Result Sheet'!DB55="","",'Result Sheet'!DB55)</f>
        <v/>
      </c>
      <c r="X52" s="195" t="str">
        <f>IF('Result Sheet'!DC55="","",'Result Sheet'!DC55)</f>
        <v/>
      </c>
      <c r="Y52" s="194" t="str">
        <f>IF('Result Sheet'!DU55="","",'Result Sheet'!DU55)</f>
        <v/>
      </c>
      <c r="Z52" s="195" t="str">
        <f>IF('Result Sheet'!DV55="","",'Result Sheet'!DV55)</f>
        <v/>
      </c>
      <c r="AA52" s="196" t="str">
        <f>IF('Result Sheet'!FP55="","",'Result Sheet'!FP55)</f>
        <v/>
      </c>
      <c r="BU52" s="197" t="str">
        <f>'Result Sheet'!G55</f>
        <v/>
      </c>
      <c r="BV52" s="198" t="str">
        <f t="shared" si="0"/>
        <v/>
      </c>
      <c r="BW52" s="198" t="str">
        <f t="shared" si="1"/>
        <v/>
      </c>
      <c r="BX52" s="198" t="str">
        <f t="shared" si="2"/>
        <v/>
      </c>
      <c r="BY52" s="198" t="str">
        <f t="shared" si="3"/>
        <v/>
      </c>
      <c r="BZ52" s="198" t="str">
        <f t="shared" si="4"/>
        <v/>
      </c>
      <c r="CA52" s="198" t="str">
        <f t="shared" si="5"/>
        <v/>
      </c>
      <c r="CB52" s="198" t="str">
        <f t="shared" si="6"/>
        <v/>
      </c>
      <c r="CC52" s="198" t="str">
        <f t="shared" si="7"/>
        <v/>
      </c>
      <c r="CD52" s="198" t="str">
        <f t="shared" si="8"/>
        <v/>
      </c>
      <c r="CE52" s="198" t="str">
        <f t="shared" si="9"/>
        <v/>
      </c>
      <c r="CF52" s="198" t="str">
        <f t="shared" si="10"/>
        <v/>
      </c>
      <c r="CG52" s="198" t="str">
        <f t="shared" si="11"/>
        <v/>
      </c>
      <c r="CH52" s="199"/>
    </row>
    <row r="53" spans="1:86" ht="15.95" customHeight="1">
      <c r="A53" s="187">
        <f>IF('Result Sheet'!A56="","",'Result Sheet'!A56)</f>
        <v>49</v>
      </c>
      <c r="B53" s="188" t="str">
        <f>IF('Result Sheet'!B56="","",'Result Sheet'!B56)</f>
        <v/>
      </c>
      <c r="C53" s="189" t="str">
        <f>IF('Result Sheet'!F56="","",'Result Sheet'!F56)</f>
        <v/>
      </c>
      <c r="D53" s="190" t="str">
        <f>IF('Result Sheet'!E56="","",'Result Sheet'!E56)</f>
        <v/>
      </c>
      <c r="E53" s="336" t="str">
        <f>IF('Result Sheet'!G56="","",'Result Sheet'!G56)</f>
        <v/>
      </c>
      <c r="F53" s="336" t="str">
        <f>IF('Result Sheet'!H56="","",'Result Sheet'!H56)</f>
        <v/>
      </c>
      <c r="G53" s="336" t="str">
        <f>IF('Result Sheet'!I56="","",'Result Sheet'!I56)</f>
        <v/>
      </c>
      <c r="H53" s="191" t="str">
        <f>IF('Result Sheet'!K56="","",'Result Sheet'!K56)</f>
        <v/>
      </c>
      <c r="I53" s="191" t="str">
        <f>IF('Result Sheet'!J56="","",'Result Sheet'!J56)</f>
        <v/>
      </c>
      <c r="J53" s="305" t="str">
        <f>IF('Result Sheet'!FN56="","",'Result Sheet'!FN56)</f>
        <v/>
      </c>
      <c r="K53" s="192" t="str">
        <f>IF('Result Sheet'!FI56="","",'Result Sheet'!FI56)</f>
        <v/>
      </c>
      <c r="L53" s="193" t="str">
        <f>IF('Result Sheet'!FJ56="","",'Result Sheet'!FJ56)</f>
        <v/>
      </c>
      <c r="M53" s="192" t="str">
        <f>IF('Result Sheet'!FK56="","",'Result Sheet'!FK56)</f>
        <v/>
      </c>
      <c r="N53" s="333" t="str">
        <f>IF('Result Sheet'!FN56="NSO","NSO",IF('Result Sheet'!FL56="","",'Result Sheet'!FL56))</f>
        <v/>
      </c>
      <c r="O53" s="194" t="str">
        <f>IF('Result Sheet'!AC56="","",'Result Sheet'!AC56)</f>
        <v/>
      </c>
      <c r="P53" s="195" t="str">
        <f>IF('Result Sheet'!AD56="","",'Result Sheet'!AD56)</f>
        <v/>
      </c>
      <c r="Q53" s="194" t="str">
        <f>IF('Result Sheet'!AV56="","",'Result Sheet'!AV56)</f>
        <v/>
      </c>
      <c r="R53" s="195" t="str">
        <f>IF('Result Sheet'!AW56="","",'Result Sheet'!AW56)</f>
        <v/>
      </c>
      <c r="S53" s="194" t="str">
        <f>IF('Result Sheet'!BP56="","",'Result Sheet'!BP56)</f>
        <v/>
      </c>
      <c r="T53" s="195" t="str">
        <f>IF('Result Sheet'!BQ56="","",'Result Sheet'!BQ56)</f>
        <v/>
      </c>
      <c r="U53" s="194" t="str">
        <f>IF('Result Sheet'!CI56="","",'Result Sheet'!CI56)</f>
        <v/>
      </c>
      <c r="V53" s="195" t="str">
        <f>IF('Result Sheet'!CJ56="","",'Result Sheet'!CJ56)</f>
        <v/>
      </c>
      <c r="W53" s="194" t="str">
        <f>IF('Result Sheet'!DB56="","",'Result Sheet'!DB56)</f>
        <v/>
      </c>
      <c r="X53" s="195" t="str">
        <f>IF('Result Sheet'!DC56="","",'Result Sheet'!DC56)</f>
        <v/>
      </c>
      <c r="Y53" s="194" t="str">
        <f>IF('Result Sheet'!DU56="","",'Result Sheet'!DU56)</f>
        <v/>
      </c>
      <c r="Z53" s="195" t="str">
        <f>IF('Result Sheet'!DV56="","",'Result Sheet'!DV56)</f>
        <v/>
      </c>
      <c r="AA53" s="196" t="str">
        <f>IF('Result Sheet'!FP56="","",'Result Sheet'!FP56)</f>
        <v/>
      </c>
      <c r="BU53" s="197" t="str">
        <f>'Result Sheet'!G56</f>
        <v/>
      </c>
      <c r="BV53" s="198" t="str">
        <f t="shared" si="0"/>
        <v/>
      </c>
      <c r="BW53" s="198" t="str">
        <f t="shared" si="1"/>
        <v/>
      </c>
      <c r="BX53" s="198" t="str">
        <f t="shared" si="2"/>
        <v/>
      </c>
      <c r="BY53" s="198" t="str">
        <f t="shared" si="3"/>
        <v/>
      </c>
      <c r="BZ53" s="198" t="str">
        <f t="shared" si="4"/>
        <v/>
      </c>
      <c r="CA53" s="198" t="str">
        <f t="shared" si="5"/>
        <v/>
      </c>
      <c r="CB53" s="198" t="str">
        <f t="shared" si="6"/>
        <v/>
      </c>
      <c r="CC53" s="198" t="str">
        <f t="shared" si="7"/>
        <v/>
      </c>
      <c r="CD53" s="198" t="str">
        <f t="shared" si="8"/>
        <v/>
      </c>
      <c r="CE53" s="198" t="str">
        <f t="shared" si="9"/>
        <v/>
      </c>
      <c r="CF53" s="198" t="str">
        <f t="shared" si="10"/>
        <v/>
      </c>
      <c r="CG53" s="198" t="str">
        <f t="shared" si="11"/>
        <v/>
      </c>
      <c r="CH53" s="199"/>
    </row>
    <row r="54" spans="1:86" ht="15.95" customHeight="1">
      <c r="A54" s="187">
        <f>IF('Result Sheet'!A57="","",'Result Sheet'!A57)</f>
        <v>50</v>
      </c>
      <c r="B54" s="188" t="str">
        <f>IF('Result Sheet'!B57="","",'Result Sheet'!B57)</f>
        <v/>
      </c>
      <c r="C54" s="189" t="str">
        <f>IF('Result Sheet'!F57="","",'Result Sheet'!F57)</f>
        <v/>
      </c>
      <c r="D54" s="190" t="str">
        <f>IF('Result Sheet'!E57="","",'Result Sheet'!E57)</f>
        <v/>
      </c>
      <c r="E54" s="336" t="str">
        <f>IF('Result Sheet'!G57="","",'Result Sheet'!G57)</f>
        <v/>
      </c>
      <c r="F54" s="336" t="str">
        <f>IF('Result Sheet'!H57="","",'Result Sheet'!H57)</f>
        <v/>
      </c>
      <c r="G54" s="336" t="str">
        <f>IF('Result Sheet'!I57="","",'Result Sheet'!I57)</f>
        <v/>
      </c>
      <c r="H54" s="191" t="str">
        <f>IF('Result Sheet'!K57="","",'Result Sheet'!K57)</f>
        <v/>
      </c>
      <c r="I54" s="191" t="str">
        <f>IF('Result Sheet'!J57="","",'Result Sheet'!J57)</f>
        <v/>
      </c>
      <c r="J54" s="305" t="str">
        <f>IF('Result Sheet'!FN57="","",'Result Sheet'!FN57)</f>
        <v/>
      </c>
      <c r="K54" s="192" t="str">
        <f>IF('Result Sheet'!FI57="","",'Result Sheet'!FI57)</f>
        <v/>
      </c>
      <c r="L54" s="193" t="str">
        <f>IF('Result Sheet'!FJ57="","",'Result Sheet'!FJ57)</f>
        <v/>
      </c>
      <c r="M54" s="192" t="str">
        <f>IF('Result Sheet'!FK57="","",'Result Sheet'!FK57)</f>
        <v/>
      </c>
      <c r="N54" s="333" t="str">
        <f>IF('Result Sheet'!FN57="NSO","NSO",IF('Result Sheet'!FL57="","",'Result Sheet'!FL57))</f>
        <v/>
      </c>
      <c r="O54" s="194" t="str">
        <f>IF('Result Sheet'!AC57="","",'Result Sheet'!AC57)</f>
        <v/>
      </c>
      <c r="P54" s="195" t="str">
        <f>IF('Result Sheet'!AD57="","",'Result Sheet'!AD57)</f>
        <v/>
      </c>
      <c r="Q54" s="194" t="str">
        <f>IF('Result Sheet'!AV57="","",'Result Sheet'!AV57)</f>
        <v/>
      </c>
      <c r="R54" s="195" t="str">
        <f>IF('Result Sheet'!AW57="","",'Result Sheet'!AW57)</f>
        <v/>
      </c>
      <c r="S54" s="194" t="str">
        <f>IF('Result Sheet'!BP57="","",'Result Sheet'!BP57)</f>
        <v/>
      </c>
      <c r="T54" s="195" t="str">
        <f>IF('Result Sheet'!BQ57="","",'Result Sheet'!BQ57)</f>
        <v/>
      </c>
      <c r="U54" s="194" t="str">
        <f>IF('Result Sheet'!CI57="","",'Result Sheet'!CI57)</f>
        <v/>
      </c>
      <c r="V54" s="195" t="str">
        <f>IF('Result Sheet'!CJ57="","",'Result Sheet'!CJ57)</f>
        <v/>
      </c>
      <c r="W54" s="194" t="str">
        <f>IF('Result Sheet'!DB57="","",'Result Sheet'!DB57)</f>
        <v/>
      </c>
      <c r="X54" s="195" t="str">
        <f>IF('Result Sheet'!DC57="","",'Result Sheet'!DC57)</f>
        <v/>
      </c>
      <c r="Y54" s="194" t="str">
        <f>IF('Result Sheet'!DU57="","",'Result Sheet'!DU57)</f>
        <v/>
      </c>
      <c r="Z54" s="195" t="str">
        <f>IF('Result Sheet'!DV57="","",'Result Sheet'!DV57)</f>
        <v/>
      </c>
      <c r="AA54" s="196" t="str">
        <f>IF('Result Sheet'!FP57="","",'Result Sheet'!FP57)</f>
        <v/>
      </c>
      <c r="BU54" s="197" t="str">
        <f>'Result Sheet'!G57</f>
        <v/>
      </c>
      <c r="BV54" s="198" t="str">
        <f t="shared" si="0"/>
        <v/>
      </c>
      <c r="BW54" s="198" t="str">
        <f t="shared" si="1"/>
        <v/>
      </c>
      <c r="BX54" s="198" t="str">
        <f t="shared" si="2"/>
        <v/>
      </c>
      <c r="BY54" s="198" t="str">
        <f t="shared" si="3"/>
        <v/>
      </c>
      <c r="BZ54" s="198" t="str">
        <f t="shared" si="4"/>
        <v/>
      </c>
      <c r="CA54" s="198" t="str">
        <f t="shared" si="5"/>
        <v/>
      </c>
      <c r="CB54" s="198" t="str">
        <f t="shared" si="6"/>
        <v/>
      </c>
      <c r="CC54" s="198" t="str">
        <f t="shared" si="7"/>
        <v/>
      </c>
      <c r="CD54" s="198" t="str">
        <f t="shared" si="8"/>
        <v/>
      </c>
      <c r="CE54" s="198" t="str">
        <f t="shared" si="9"/>
        <v/>
      </c>
      <c r="CF54" s="198" t="str">
        <f t="shared" si="10"/>
        <v/>
      </c>
      <c r="CG54" s="198" t="str">
        <f t="shared" si="11"/>
        <v/>
      </c>
      <c r="CH54" s="199"/>
    </row>
    <row r="55" spans="1:86" ht="15.95" customHeight="1">
      <c r="A55" s="187">
        <f>IF('Result Sheet'!A58="","",'Result Sheet'!A58)</f>
        <v>51</v>
      </c>
      <c r="B55" s="188" t="str">
        <f>IF('Result Sheet'!B58="","",'Result Sheet'!B58)</f>
        <v/>
      </c>
      <c r="C55" s="189" t="str">
        <f>IF('Result Sheet'!F58="","",'Result Sheet'!F58)</f>
        <v/>
      </c>
      <c r="D55" s="190" t="str">
        <f>IF('Result Sheet'!E58="","",'Result Sheet'!E58)</f>
        <v/>
      </c>
      <c r="E55" s="336" t="str">
        <f>IF('Result Sheet'!G58="","",'Result Sheet'!G58)</f>
        <v/>
      </c>
      <c r="F55" s="336" t="str">
        <f>IF('Result Sheet'!H58="","",'Result Sheet'!H58)</f>
        <v/>
      </c>
      <c r="G55" s="336" t="str">
        <f>IF('Result Sheet'!I58="","",'Result Sheet'!I58)</f>
        <v/>
      </c>
      <c r="H55" s="191" t="str">
        <f>IF('Result Sheet'!K58="","",'Result Sheet'!K58)</f>
        <v/>
      </c>
      <c r="I55" s="191" t="str">
        <f>IF('Result Sheet'!J58="","",'Result Sheet'!J58)</f>
        <v/>
      </c>
      <c r="J55" s="305" t="str">
        <f>IF('Result Sheet'!FN58="","",'Result Sheet'!FN58)</f>
        <v/>
      </c>
      <c r="K55" s="192" t="str">
        <f>IF('Result Sheet'!FI58="","",'Result Sheet'!FI58)</f>
        <v/>
      </c>
      <c r="L55" s="193" t="str">
        <f>IF('Result Sheet'!FJ58="","",'Result Sheet'!FJ58)</f>
        <v/>
      </c>
      <c r="M55" s="192" t="str">
        <f>IF('Result Sheet'!FK58="","",'Result Sheet'!FK58)</f>
        <v/>
      </c>
      <c r="N55" s="333" t="str">
        <f>IF('Result Sheet'!FN58="NSO","NSO",IF('Result Sheet'!FL58="","",'Result Sheet'!FL58))</f>
        <v/>
      </c>
      <c r="O55" s="194" t="str">
        <f>IF('Result Sheet'!AC58="","",'Result Sheet'!AC58)</f>
        <v/>
      </c>
      <c r="P55" s="195" t="str">
        <f>IF('Result Sheet'!AD58="","",'Result Sheet'!AD58)</f>
        <v/>
      </c>
      <c r="Q55" s="194" t="str">
        <f>IF('Result Sheet'!AV58="","",'Result Sheet'!AV58)</f>
        <v/>
      </c>
      <c r="R55" s="195" t="str">
        <f>IF('Result Sheet'!AW58="","",'Result Sheet'!AW58)</f>
        <v/>
      </c>
      <c r="S55" s="194" t="str">
        <f>IF('Result Sheet'!BP58="","",'Result Sheet'!BP58)</f>
        <v/>
      </c>
      <c r="T55" s="195" t="str">
        <f>IF('Result Sheet'!BQ58="","",'Result Sheet'!BQ58)</f>
        <v/>
      </c>
      <c r="U55" s="194" t="str">
        <f>IF('Result Sheet'!CI58="","",'Result Sheet'!CI58)</f>
        <v/>
      </c>
      <c r="V55" s="195" t="str">
        <f>IF('Result Sheet'!CJ58="","",'Result Sheet'!CJ58)</f>
        <v/>
      </c>
      <c r="W55" s="194" t="str">
        <f>IF('Result Sheet'!DB58="","",'Result Sheet'!DB58)</f>
        <v/>
      </c>
      <c r="X55" s="195" t="str">
        <f>IF('Result Sheet'!DC58="","",'Result Sheet'!DC58)</f>
        <v/>
      </c>
      <c r="Y55" s="194" t="str">
        <f>IF('Result Sheet'!DU58="","",'Result Sheet'!DU58)</f>
        <v/>
      </c>
      <c r="Z55" s="195" t="str">
        <f>IF('Result Sheet'!DV58="","",'Result Sheet'!DV58)</f>
        <v/>
      </c>
      <c r="AA55" s="196" t="str">
        <f>IF('Result Sheet'!FP58="","",'Result Sheet'!FP58)</f>
        <v/>
      </c>
      <c r="BU55" s="197" t="str">
        <f>'Result Sheet'!G58</f>
        <v/>
      </c>
      <c r="BV55" s="198" t="str">
        <f t="shared" si="0"/>
        <v/>
      </c>
      <c r="BW55" s="198" t="str">
        <f t="shared" si="1"/>
        <v/>
      </c>
      <c r="BX55" s="198" t="str">
        <f t="shared" si="2"/>
        <v/>
      </c>
      <c r="BY55" s="198" t="str">
        <f t="shared" si="3"/>
        <v/>
      </c>
      <c r="BZ55" s="198" t="str">
        <f t="shared" si="4"/>
        <v/>
      </c>
      <c r="CA55" s="198" t="str">
        <f t="shared" si="5"/>
        <v/>
      </c>
      <c r="CB55" s="198" t="str">
        <f t="shared" si="6"/>
        <v/>
      </c>
      <c r="CC55" s="198" t="str">
        <f t="shared" si="7"/>
        <v/>
      </c>
      <c r="CD55" s="198" t="str">
        <f t="shared" si="8"/>
        <v/>
      </c>
      <c r="CE55" s="198" t="str">
        <f t="shared" si="9"/>
        <v/>
      </c>
      <c r="CF55" s="198" t="str">
        <f t="shared" si="10"/>
        <v/>
      </c>
      <c r="CG55" s="198" t="str">
        <f t="shared" si="11"/>
        <v/>
      </c>
      <c r="CH55" s="199"/>
    </row>
    <row r="56" spans="1:86" ht="15.95" customHeight="1">
      <c r="A56" s="187">
        <f>IF('Result Sheet'!A59="","",'Result Sheet'!A59)</f>
        <v>52</v>
      </c>
      <c r="B56" s="188" t="str">
        <f>IF('Result Sheet'!B59="","",'Result Sheet'!B59)</f>
        <v/>
      </c>
      <c r="C56" s="189" t="str">
        <f>IF('Result Sheet'!F59="","",'Result Sheet'!F59)</f>
        <v/>
      </c>
      <c r="D56" s="190" t="str">
        <f>IF('Result Sheet'!E59="","",'Result Sheet'!E59)</f>
        <v/>
      </c>
      <c r="E56" s="336" t="str">
        <f>IF('Result Sheet'!G59="","",'Result Sheet'!G59)</f>
        <v/>
      </c>
      <c r="F56" s="336" t="str">
        <f>IF('Result Sheet'!H59="","",'Result Sheet'!H59)</f>
        <v/>
      </c>
      <c r="G56" s="336" t="str">
        <f>IF('Result Sheet'!I59="","",'Result Sheet'!I59)</f>
        <v/>
      </c>
      <c r="H56" s="191" t="str">
        <f>IF('Result Sheet'!K59="","",'Result Sheet'!K59)</f>
        <v/>
      </c>
      <c r="I56" s="191" t="str">
        <f>IF('Result Sheet'!J59="","",'Result Sheet'!J59)</f>
        <v/>
      </c>
      <c r="J56" s="305" t="str">
        <f>IF('Result Sheet'!FN59="","",'Result Sheet'!FN59)</f>
        <v/>
      </c>
      <c r="K56" s="192" t="str">
        <f>IF('Result Sheet'!FI59="","",'Result Sheet'!FI59)</f>
        <v/>
      </c>
      <c r="L56" s="193" t="str">
        <f>IF('Result Sheet'!FJ59="","",'Result Sheet'!FJ59)</f>
        <v/>
      </c>
      <c r="M56" s="192" t="str">
        <f>IF('Result Sheet'!FK59="","",'Result Sheet'!FK59)</f>
        <v/>
      </c>
      <c r="N56" s="333" t="str">
        <f>IF('Result Sheet'!FN59="NSO","NSO",IF('Result Sheet'!FL59="","",'Result Sheet'!FL59))</f>
        <v/>
      </c>
      <c r="O56" s="194" t="str">
        <f>IF('Result Sheet'!AC59="","",'Result Sheet'!AC59)</f>
        <v/>
      </c>
      <c r="P56" s="195" t="str">
        <f>IF('Result Sheet'!AD59="","",'Result Sheet'!AD59)</f>
        <v/>
      </c>
      <c r="Q56" s="194" t="str">
        <f>IF('Result Sheet'!AV59="","",'Result Sheet'!AV59)</f>
        <v/>
      </c>
      <c r="R56" s="195" t="str">
        <f>IF('Result Sheet'!AW59="","",'Result Sheet'!AW59)</f>
        <v/>
      </c>
      <c r="S56" s="194" t="str">
        <f>IF('Result Sheet'!BP59="","",'Result Sheet'!BP59)</f>
        <v/>
      </c>
      <c r="T56" s="195" t="str">
        <f>IF('Result Sheet'!BQ59="","",'Result Sheet'!BQ59)</f>
        <v/>
      </c>
      <c r="U56" s="194" t="str">
        <f>IF('Result Sheet'!CI59="","",'Result Sheet'!CI59)</f>
        <v/>
      </c>
      <c r="V56" s="195" t="str">
        <f>IF('Result Sheet'!CJ59="","",'Result Sheet'!CJ59)</f>
        <v/>
      </c>
      <c r="W56" s="194" t="str">
        <f>IF('Result Sheet'!DB59="","",'Result Sheet'!DB59)</f>
        <v/>
      </c>
      <c r="X56" s="195" t="str">
        <f>IF('Result Sheet'!DC59="","",'Result Sheet'!DC59)</f>
        <v/>
      </c>
      <c r="Y56" s="194" t="str">
        <f>IF('Result Sheet'!DU59="","",'Result Sheet'!DU59)</f>
        <v/>
      </c>
      <c r="Z56" s="195" t="str">
        <f>IF('Result Sheet'!DV59="","",'Result Sheet'!DV59)</f>
        <v/>
      </c>
      <c r="AA56" s="196" t="str">
        <f>IF('Result Sheet'!FP59="","",'Result Sheet'!FP59)</f>
        <v/>
      </c>
      <c r="BU56" s="197" t="str">
        <f>'Result Sheet'!G59</f>
        <v/>
      </c>
      <c r="BV56" s="198" t="str">
        <f t="shared" si="0"/>
        <v/>
      </c>
      <c r="BW56" s="198" t="str">
        <f t="shared" si="1"/>
        <v/>
      </c>
      <c r="BX56" s="198" t="str">
        <f t="shared" si="2"/>
        <v/>
      </c>
      <c r="BY56" s="198" t="str">
        <f t="shared" si="3"/>
        <v/>
      </c>
      <c r="BZ56" s="198" t="str">
        <f t="shared" si="4"/>
        <v/>
      </c>
      <c r="CA56" s="198" t="str">
        <f t="shared" si="5"/>
        <v/>
      </c>
      <c r="CB56" s="198" t="str">
        <f t="shared" si="6"/>
        <v/>
      </c>
      <c r="CC56" s="198" t="str">
        <f t="shared" si="7"/>
        <v/>
      </c>
      <c r="CD56" s="198" t="str">
        <f t="shared" si="8"/>
        <v/>
      </c>
      <c r="CE56" s="198" t="str">
        <f t="shared" si="9"/>
        <v/>
      </c>
      <c r="CF56" s="198" t="str">
        <f t="shared" si="10"/>
        <v/>
      </c>
      <c r="CG56" s="198" t="str">
        <f t="shared" si="11"/>
        <v/>
      </c>
      <c r="CH56" s="199"/>
    </row>
    <row r="57" spans="1:86" ht="15.95" customHeight="1">
      <c r="A57" s="187">
        <f>IF('Result Sheet'!A60="","",'Result Sheet'!A60)</f>
        <v>53</v>
      </c>
      <c r="B57" s="188" t="str">
        <f>IF('Result Sheet'!B60="","",'Result Sheet'!B60)</f>
        <v/>
      </c>
      <c r="C57" s="189" t="str">
        <f>IF('Result Sheet'!F60="","",'Result Sheet'!F60)</f>
        <v/>
      </c>
      <c r="D57" s="190" t="str">
        <f>IF('Result Sheet'!E60="","",'Result Sheet'!E60)</f>
        <v/>
      </c>
      <c r="E57" s="336" t="str">
        <f>IF('Result Sheet'!G60="","",'Result Sheet'!G60)</f>
        <v/>
      </c>
      <c r="F57" s="336" t="str">
        <f>IF('Result Sheet'!H60="","",'Result Sheet'!H60)</f>
        <v/>
      </c>
      <c r="G57" s="336" t="str">
        <f>IF('Result Sheet'!I60="","",'Result Sheet'!I60)</f>
        <v/>
      </c>
      <c r="H57" s="191" t="str">
        <f>IF('Result Sheet'!K60="","",'Result Sheet'!K60)</f>
        <v/>
      </c>
      <c r="I57" s="191" t="str">
        <f>IF('Result Sheet'!J60="","",'Result Sheet'!J60)</f>
        <v/>
      </c>
      <c r="J57" s="305" t="str">
        <f>IF('Result Sheet'!FN60="","",'Result Sheet'!FN60)</f>
        <v/>
      </c>
      <c r="K57" s="192" t="str">
        <f>IF('Result Sheet'!FI60="","",'Result Sheet'!FI60)</f>
        <v/>
      </c>
      <c r="L57" s="193" t="str">
        <f>IF('Result Sheet'!FJ60="","",'Result Sheet'!FJ60)</f>
        <v/>
      </c>
      <c r="M57" s="192" t="str">
        <f>IF('Result Sheet'!FK60="","",'Result Sheet'!FK60)</f>
        <v/>
      </c>
      <c r="N57" s="333" t="str">
        <f>IF('Result Sheet'!FN60="NSO","NSO",IF('Result Sheet'!FL60="","",'Result Sheet'!FL60))</f>
        <v/>
      </c>
      <c r="O57" s="194" t="str">
        <f>IF('Result Sheet'!AC60="","",'Result Sheet'!AC60)</f>
        <v/>
      </c>
      <c r="P57" s="195" t="str">
        <f>IF('Result Sheet'!AD60="","",'Result Sheet'!AD60)</f>
        <v/>
      </c>
      <c r="Q57" s="194" t="str">
        <f>IF('Result Sheet'!AV60="","",'Result Sheet'!AV60)</f>
        <v/>
      </c>
      <c r="R57" s="195" t="str">
        <f>IF('Result Sheet'!AW60="","",'Result Sheet'!AW60)</f>
        <v/>
      </c>
      <c r="S57" s="194" t="str">
        <f>IF('Result Sheet'!BP60="","",'Result Sheet'!BP60)</f>
        <v/>
      </c>
      <c r="T57" s="195" t="str">
        <f>IF('Result Sheet'!BQ60="","",'Result Sheet'!BQ60)</f>
        <v/>
      </c>
      <c r="U57" s="194" t="str">
        <f>IF('Result Sheet'!CI60="","",'Result Sheet'!CI60)</f>
        <v/>
      </c>
      <c r="V57" s="195" t="str">
        <f>IF('Result Sheet'!CJ60="","",'Result Sheet'!CJ60)</f>
        <v/>
      </c>
      <c r="W57" s="194" t="str">
        <f>IF('Result Sheet'!DB60="","",'Result Sheet'!DB60)</f>
        <v/>
      </c>
      <c r="X57" s="195" t="str">
        <f>IF('Result Sheet'!DC60="","",'Result Sheet'!DC60)</f>
        <v/>
      </c>
      <c r="Y57" s="194" t="str">
        <f>IF('Result Sheet'!DU60="","",'Result Sheet'!DU60)</f>
        <v/>
      </c>
      <c r="Z57" s="195" t="str">
        <f>IF('Result Sheet'!DV60="","",'Result Sheet'!DV60)</f>
        <v/>
      </c>
      <c r="AA57" s="196" t="str">
        <f>IF('Result Sheet'!FP60="","",'Result Sheet'!FP60)</f>
        <v/>
      </c>
      <c r="BU57" s="197" t="str">
        <f>'Result Sheet'!G60</f>
        <v/>
      </c>
      <c r="BV57" s="198" t="str">
        <f t="shared" si="0"/>
        <v/>
      </c>
      <c r="BW57" s="198" t="str">
        <f t="shared" si="1"/>
        <v/>
      </c>
      <c r="BX57" s="198" t="str">
        <f t="shared" si="2"/>
        <v/>
      </c>
      <c r="BY57" s="198" t="str">
        <f t="shared" si="3"/>
        <v/>
      </c>
      <c r="BZ57" s="198" t="str">
        <f t="shared" si="4"/>
        <v/>
      </c>
      <c r="CA57" s="198" t="str">
        <f t="shared" si="5"/>
        <v/>
      </c>
      <c r="CB57" s="198" t="str">
        <f t="shared" si="6"/>
        <v/>
      </c>
      <c r="CC57" s="198" t="str">
        <f t="shared" si="7"/>
        <v/>
      </c>
      <c r="CD57" s="198" t="str">
        <f t="shared" si="8"/>
        <v/>
      </c>
      <c r="CE57" s="198" t="str">
        <f t="shared" si="9"/>
        <v/>
      </c>
      <c r="CF57" s="198" t="str">
        <f t="shared" si="10"/>
        <v/>
      </c>
      <c r="CG57" s="198" t="str">
        <f t="shared" si="11"/>
        <v/>
      </c>
      <c r="CH57" s="199"/>
    </row>
    <row r="58" spans="1:86" ht="15.95" customHeight="1">
      <c r="A58" s="187">
        <f>IF('Result Sheet'!A61="","",'Result Sheet'!A61)</f>
        <v>54</v>
      </c>
      <c r="B58" s="188" t="str">
        <f>IF('Result Sheet'!B61="","",'Result Sheet'!B61)</f>
        <v/>
      </c>
      <c r="C58" s="189" t="str">
        <f>IF('Result Sheet'!F61="","",'Result Sheet'!F61)</f>
        <v/>
      </c>
      <c r="D58" s="190" t="str">
        <f>IF('Result Sheet'!E61="","",'Result Sheet'!E61)</f>
        <v/>
      </c>
      <c r="E58" s="336" t="str">
        <f>IF('Result Sheet'!G61="","",'Result Sheet'!G61)</f>
        <v/>
      </c>
      <c r="F58" s="336" t="str">
        <f>IF('Result Sheet'!H61="","",'Result Sheet'!H61)</f>
        <v/>
      </c>
      <c r="G58" s="336" t="str">
        <f>IF('Result Sheet'!I61="","",'Result Sheet'!I61)</f>
        <v/>
      </c>
      <c r="H58" s="191" t="str">
        <f>IF('Result Sheet'!K61="","",'Result Sheet'!K61)</f>
        <v/>
      </c>
      <c r="I58" s="191" t="str">
        <f>IF('Result Sheet'!J61="","",'Result Sheet'!J61)</f>
        <v/>
      </c>
      <c r="J58" s="305" t="str">
        <f>IF('Result Sheet'!FN61="","",'Result Sheet'!FN61)</f>
        <v/>
      </c>
      <c r="K58" s="192" t="str">
        <f>IF('Result Sheet'!FI61="","",'Result Sheet'!FI61)</f>
        <v/>
      </c>
      <c r="L58" s="193" t="str">
        <f>IF('Result Sheet'!FJ61="","",'Result Sheet'!FJ61)</f>
        <v/>
      </c>
      <c r="M58" s="192" t="str">
        <f>IF('Result Sheet'!FK61="","",'Result Sheet'!FK61)</f>
        <v/>
      </c>
      <c r="N58" s="333" t="str">
        <f>IF('Result Sheet'!FN61="NSO","NSO",IF('Result Sheet'!FL61="","",'Result Sheet'!FL61))</f>
        <v/>
      </c>
      <c r="O58" s="194" t="str">
        <f>IF('Result Sheet'!AC61="","",'Result Sheet'!AC61)</f>
        <v/>
      </c>
      <c r="P58" s="195" t="str">
        <f>IF('Result Sheet'!AD61="","",'Result Sheet'!AD61)</f>
        <v/>
      </c>
      <c r="Q58" s="194" t="str">
        <f>IF('Result Sheet'!AV61="","",'Result Sheet'!AV61)</f>
        <v/>
      </c>
      <c r="R58" s="195" t="str">
        <f>IF('Result Sheet'!AW61="","",'Result Sheet'!AW61)</f>
        <v/>
      </c>
      <c r="S58" s="194" t="str">
        <f>IF('Result Sheet'!BP61="","",'Result Sheet'!BP61)</f>
        <v/>
      </c>
      <c r="T58" s="195" t="str">
        <f>IF('Result Sheet'!BQ61="","",'Result Sheet'!BQ61)</f>
        <v/>
      </c>
      <c r="U58" s="194" t="str">
        <f>IF('Result Sheet'!CI61="","",'Result Sheet'!CI61)</f>
        <v/>
      </c>
      <c r="V58" s="195" t="str">
        <f>IF('Result Sheet'!CJ61="","",'Result Sheet'!CJ61)</f>
        <v/>
      </c>
      <c r="W58" s="194" t="str">
        <f>IF('Result Sheet'!DB61="","",'Result Sheet'!DB61)</f>
        <v/>
      </c>
      <c r="X58" s="195" t="str">
        <f>IF('Result Sheet'!DC61="","",'Result Sheet'!DC61)</f>
        <v/>
      </c>
      <c r="Y58" s="194" t="str">
        <f>IF('Result Sheet'!DU61="","",'Result Sheet'!DU61)</f>
        <v/>
      </c>
      <c r="Z58" s="195" t="str">
        <f>IF('Result Sheet'!DV61="","",'Result Sheet'!DV61)</f>
        <v/>
      </c>
      <c r="AA58" s="196" t="str">
        <f>IF('Result Sheet'!FP61="","",'Result Sheet'!FP61)</f>
        <v/>
      </c>
      <c r="BU58" s="197" t="str">
        <f>'Result Sheet'!G61</f>
        <v/>
      </c>
      <c r="BV58" s="198" t="str">
        <f t="shared" si="0"/>
        <v/>
      </c>
      <c r="BW58" s="198" t="str">
        <f t="shared" si="1"/>
        <v/>
      </c>
      <c r="BX58" s="198" t="str">
        <f t="shared" si="2"/>
        <v/>
      </c>
      <c r="BY58" s="198" t="str">
        <f t="shared" si="3"/>
        <v/>
      </c>
      <c r="BZ58" s="198" t="str">
        <f t="shared" si="4"/>
        <v/>
      </c>
      <c r="CA58" s="198" t="str">
        <f t="shared" si="5"/>
        <v/>
      </c>
      <c r="CB58" s="198" t="str">
        <f t="shared" si="6"/>
        <v/>
      </c>
      <c r="CC58" s="198" t="str">
        <f t="shared" si="7"/>
        <v/>
      </c>
      <c r="CD58" s="198" t="str">
        <f t="shared" si="8"/>
        <v/>
      </c>
      <c r="CE58" s="198" t="str">
        <f t="shared" si="9"/>
        <v/>
      </c>
      <c r="CF58" s="198" t="str">
        <f t="shared" si="10"/>
        <v/>
      </c>
      <c r="CG58" s="198" t="str">
        <f t="shared" si="11"/>
        <v/>
      </c>
      <c r="CH58" s="199"/>
    </row>
    <row r="59" spans="1:86" ht="15.95" customHeight="1">
      <c r="A59" s="187">
        <f>IF('Result Sheet'!A62="","",'Result Sheet'!A62)</f>
        <v>55</v>
      </c>
      <c r="B59" s="188" t="str">
        <f>IF('Result Sheet'!B62="","",'Result Sheet'!B62)</f>
        <v/>
      </c>
      <c r="C59" s="189" t="str">
        <f>IF('Result Sheet'!F62="","",'Result Sheet'!F62)</f>
        <v/>
      </c>
      <c r="D59" s="190" t="str">
        <f>IF('Result Sheet'!E62="","",'Result Sheet'!E62)</f>
        <v/>
      </c>
      <c r="E59" s="336" t="str">
        <f>IF('Result Sheet'!G62="","",'Result Sheet'!G62)</f>
        <v/>
      </c>
      <c r="F59" s="336" t="str">
        <f>IF('Result Sheet'!H62="","",'Result Sheet'!H62)</f>
        <v/>
      </c>
      <c r="G59" s="336" t="str">
        <f>IF('Result Sheet'!I62="","",'Result Sheet'!I62)</f>
        <v/>
      </c>
      <c r="H59" s="191" t="str">
        <f>IF('Result Sheet'!K62="","",'Result Sheet'!K62)</f>
        <v/>
      </c>
      <c r="I59" s="191" t="str">
        <f>IF('Result Sheet'!J62="","",'Result Sheet'!J62)</f>
        <v/>
      </c>
      <c r="J59" s="305" t="str">
        <f>IF('Result Sheet'!FN62="","",'Result Sheet'!FN62)</f>
        <v/>
      </c>
      <c r="K59" s="192" t="str">
        <f>IF('Result Sheet'!FI62="","",'Result Sheet'!FI62)</f>
        <v/>
      </c>
      <c r="L59" s="193" t="str">
        <f>IF('Result Sheet'!FJ62="","",'Result Sheet'!FJ62)</f>
        <v/>
      </c>
      <c r="M59" s="192" t="str">
        <f>IF('Result Sheet'!FK62="","",'Result Sheet'!FK62)</f>
        <v/>
      </c>
      <c r="N59" s="333" t="str">
        <f>IF('Result Sheet'!FN62="NSO","NSO",IF('Result Sheet'!FL62="","",'Result Sheet'!FL62))</f>
        <v/>
      </c>
      <c r="O59" s="194" t="str">
        <f>IF('Result Sheet'!AC62="","",'Result Sheet'!AC62)</f>
        <v/>
      </c>
      <c r="P59" s="195" t="str">
        <f>IF('Result Sheet'!AD62="","",'Result Sheet'!AD62)</f>
        <v/>
      </c>
      <c r="Q59" s="194" t="str">
        <f>IF('Result Sheet'!AV62="","",'Result Sheet'!AV62)</f>
        <v/>
      </c>
      <c r="R59" s="195" t="str">
        <f>IF('Result Sheet'!AW62="","",'Result Sheet'!AW62)</f>
        <v/>
      </c>
      <c r="S59" s="194" t="str">
        <f>IF('Result Sheet'!BP62="","",'Result Sheet'!BP62)</f>
        <v/>
      </c>
      <c r="T59" s="195" t="str">
        <f>IF('Result Sheet'!BQ62="","",'Result Sheet'!BQ62)</f>
        <v/>
      </c>
      <c r="U59" s="194" t="str">
        <f>IF('Result Sheet'!CI62="","",'Result Sheet'!CI62)</f>
        <v/>
      </c>
      <c r="V59" s="195" t="str">
        <f>IF('Result Sheet'!CJ62="","",'Result Sheet'!CJ62)</f>
        <v/>
      </c>
      <c r="W59" s="194" t="str">
        <f>IF('Result Sheet'!DB62="","",'Result Sheet'!DB62)</f>
        <v/>
      </c>
      <c r="X59" s="195" t="str">
        <f>IF('Result Sheet'!DC62="","",'Result Sheet'!DC62)</f>
        <v/>
      </c>
      <c r="Y59" s="194" t="str">
        <f>IF('Result Sheet'!DU62="","",'Result Sheet'!DU62)</f>
        <v/>
      </c>
      <c r="Z59" s="195" t="str">
        <f>IF('Result Sheet'!DV62="","",'Result Sheet'!DV62)</f>
        <v/>
      </c>
      <c r="AA59" s="196" t="str">
        <f>IF('Result Sheet'!FP62="","",'Result Sheet'!FP62)</f>
        <v/>
      </c>
      <c r="BU59" s="197" t="str">
        <f>'Result Sheet'!G62</f>
        <v/>
      </c>
      <c r="BV59" s="198" t="str">
        <f t="shared" si="0"/>
        <v/>
      </c>
      <c r="BW59" s="198" t="str">
        <f t="shared" si="1"/>
        <v/>
      </c>
      <c r="BX59" s="198" t="str">
        <f t="shared" si="2"/>
        <v/>
      </c>
      <c r="BY59" s="198" t="str">
        <f t="shared" si="3"/>
        <v/>
      </c>
      <c r="BZ59" s="198" t="str">
        <f t="shared" si="4"/>
        <v/>
      </c>
      <c r="CA59" s="198" t="str">
        <f t="shared" si="5"/>
        <v/>
      </c>
      <c r="CB59" s="198" t="str">
        <f t="shared" si="6"/>
        <v/>
      </c>
      <c r="CC59" s="198" t="str">
        <f t="shared" si="7"/>
        <v/>
      </c>
      <c r="CD59" s="198" t="str">
        <f t="shared" si="8"/>
        <v/>
      </c>
      <c r="CE59" s="198" t="str">
        <f t="shared" si="9"/>
        <v/>
      </c>
      <c r="CF59" s="198" t="str">
        <f t="shared" si="10"/>
        <v/>
      </c>
      <c r="CG59" s="198" t="str">
        <f t="shared" si="11"/>
        <v/>
      </c>
      <c r="CH59" s="199"/>
    </row>
    <row r="60" spans="1:86" ht="15.95" customHeight="1">
      <c r="A60" s="187">
        <f>IF('Result Sheet'!A63="","",'Result Sheet'!A63)</f>
        <v>56</v>
      </c>
      <c r="B60" s="188" t="str">
        <f>IF('Result Sheet'!B63="","",'Result Sheet'!B63)</f>
        <v/>
      </c>
      <c r="C60" s="189" t="str">
        <f>IF('Result Sheet'!F63="","",'Result Sheet'!F63)</f>
        <v/>
      </c>
      <c r="D60" s="190" t="str">
        <f>IF('Result Sheet'!E63="","",'Result Sheet'!E63)</f>
        <v/>
      </c>
      <c r="E60" s="336" t="str">
        <f>IF('Result Sheet'!G63="","",'Result Sheet'!G63)</f>
        <v/>
      </c>
      <c r="F60" s="336" t="str">
        <f>IF('Result Sheet'!H63="","",'Result Sheet'!H63)</f>
        <v/>
      </c>
      <c r="G60" s="336" t="str">
        <f>IF('Result Sheet'!I63="","",'Result Sheet'!I63)</f>
        <v/>
      </c>
      <c r="H60" s="191" t="str">
        <f>IF('Result Sheet'!K63="","",'Result Sheet'!K63)</f>
        <v/>
      </c>
      <c r="I60" s="191" t="str">
        <f>IF('Result Sheet'!J63="","",'Result Sheet'!J63)</f>
        <v/>
      </c>
      <c r="J60" s="305" t="str">
        <f>IF('Result Sheet'!FN63="","",'Result Sheet'!FN63)</f>
        <v/>
      </c>
      <c r="K60" s="192" t="str">
        <f>IF('Result Sheet'!FI63="","",'Result Sheet'!FI63)</f>
        <v/>
      </c>
      <c r="L60" s="193" t="str">
        <f>IF('Result Sheet'!FJ63="","",'Result Sheet'!FJ63)</f>
        <v/>
      </c>
      <c r="M60" s="192" t="str">
        <f>IF('Result Sheet'!FK63="","",'Result Sheet'!FK63)</f>
        <v/>
      </c>
      <c r="N60" s="333" t="str">
        <f>IF('Result Sheet'!FN63="NSO","NSO",IF('Result Sheet'!FL63="","",'Result Sheet'!FL63))</f>
        <v/>
      </c>
      <c r="O60" s="194" t="str">
        <f>IF('Result Sheet'!AC63="","",'Result Sheet'!AC63)</f>
        <v/>
      </c>
      <c r="P60" s="195" t="str">
        <f>IF('Result Sheet'!AD63="","",'Result Sheet'!AD63)</f>
        <v/>
      </c>
      <c r="Q60" s="194" t="str">
        <f>IF('Result Sheet'!AV63="","",'Result Sheet'!AV63)</f>
        <v/>
      </c>
      <c r="R60" s="195" t="str">
        <f>IF('Result Sheet'!AW63="","",'Result Sheet'!AW63)</f>
        <v/>
      </c>
      <c r="S60" s="194" t="str">
        <f>IF('Result Sheet'!BP63="","",'Result Sheet'!BP63)</f>
        <v/>
      </c>
      <c r="T60" s="195" t="str">
        <f>IF('Result Sheet'!BQ63="","",'Result Sheet'!BQ63)</f>
        <v/>
      </c>
      <c r="U60" s="194" t="str">
        <f>IF('Result Sheet'!CI63="","",'Result Sheet'!CI63)</f>
        <v/>
      </c>
      <c r="V60" s="195" t="str">
        <f>IF('Result Sheet'!CJ63="","",'Result Sheet'!CJ63)</f>
        <v/>
      </c>
      <c r="W60" s="194" t="str">
        <f>IF('Result Sheet'!DB63="","",'Result Sheet'!DB63)</f>
        <v/>
      </c>
      <c r="X60" s="195" t="str">
        <f>IF('Result Sheet'!DC63="","",'Result Sheet'!DC63)</f>
        <v/>
      </c>
      <c r="Y60" s="194" t="str">
        <f>IF('Result Sheet'!DU63="","",'Result Sheet'!DU63)</f>
        <v/>
      </c>
      <c r="Z60" s="195" t="str">
        <f>IF('Result Sheet'!DV63="","",'Result Sheet'!DV63)</f>
        <v/>
      </c>
      <c r="AA60" s="196" t="str">
        <f>IF('Result Sheet'!FP63="","",'Result Sheet'!FP63)</f>
        <v/>
      </c>
      <c r="BU60" s="197" t="str">
        <f>'Result Sheet'!G63</f>
        <v/>
      </c>
      <c r="BV60" s="198" t="str">
        <f t="shared" si="0"/>
        <v/>
      </c>
      <c r="BW60" s="198" t="str">
        <f t="shared" si="1"/>
        <v/>
      </c>
      <c r="BX60" s="198" t="str">
        <f t="shared" si="2"/>
        <v/>
      </c>
      <c r="BY60" s="198" t="str">
        <f t="shared" si="3"/>
        <v/>
      </c>
      <c r="BZ60" s="198" t="str">
        <f t="shared" si="4"/>
        <v/>
      </c>
      <c r="CA60" s="198" t="str">
        <f t="shared" si="5"/>
        <v/>
      </c>
      <c r="CB60" s="198" t="str">
        <f t="shared" si="6"/>
        <v/>
      </c>
      <c r="CC60" s="198" t="str">
        <f t="shared" si="7"/>
        <v/>
      </c>
      <c r="CD60" s="198" t="str">
        <f t="shared" si="8"/>
        <v/>
      </c>
      <c r="CE60" s="198" t="str">
        <f t="shared" si="9"/>
        <v/>
      </c>
      <c r="CF60" s="198" t="str">
        <f t="shared" si="10"/>
        <v/>
      </c>
      <c r="CG60" s="198" t="str">
        <f t="shared" si="11"/>
        <v/>
      </c>
      <c r="CH60" s="199"/>
    </row>
    <row r="61" spans="1:86" ht="15.95" customHeight="1">
      <c r="A61" s="187">
        <f>IF('Result Sheet'!A64="","",'Result Sheet'!A64)</f>
        <v>57</v>
      </c>
      <c r="B61" s="188" t="str">
        <f>IF('Result Sheet'!B64="","",'Result Sheet'!B64)</f>
        <v/>
      </c>
      <c r="C61" s="189" t="str">
        <f>IF('Result Sheet'!F64="","",'Result Sheet'!F64)</f>
        <v/>
      </c>
      <c r="D61" s="190" t="str">
        <f>IF('Result Sheet'!E64="","",'Result Sheet'!E64)</f>
        <v/>
      </c>
      <c r="E61" s="336" t="str">
        <f>IF('Result Sheet'!G64="","",'Result Sheet'!G64)</f>
        <v/>
      </c>
      <c r="F61" s="336" t="str">
        <f>IF('Result Sheet'!H64="","",'Result Sheet'!H64)</f>
        <v/>
      </c>
      <c r="G61" s="336" t="str">
        <f>IF('Result Sheet'!I64="","",'Result Sheet'!I64)</f>
        <v/>
      </c>
      <c r="H61" s="191" t="str">
        <f>IF('Result Sheet'!K64="","",'Result Sheet'!K64)</f>
        <v/>
      </c>
      <c r="I61" s="191" t="str">
        <f>IF('Result Sheet'!J64="","",'Result Sheet'!J64)</f>
        <v/>
      </c>
      <c r="J61" s="305" t="str">
        <f>IF('Result Sheet'!FN64="","",'Result Sheet'!FN64)</f>
        <v/>
      </c>
      <c r="K61" s="192" t="str">
        <f>IF('Result Sheet'!FI64="","",'Result Sheet'!FI64)</f>
        <v/>
      </c>
      <c r="L61" s="193" t="str">
        <f>IF('Result Sheet'!FJ64="","",'Result Sheet'!FJ64)</f>
        <v/>
      </c>
      <c r="M61" s="192" t="str">
        <f>IF('Result Sheet'!FK64="","",'Result Sheet'!FK64)</f>
        <v/>
      </c>
      <c r="N61" s="333" t="str">
        <f>IF('Result Sheet'!FN64="NSO","NSO",IF('Result Sheet'!FL64="","",'Result Sheet'!FL64))</f>
        <v/>
      </c>
      <c r="O61" s="194" t="str">
        <f>IF('Result Sheet'!AC64="","",'Result Sheet'!AC64)</f>
        <v/>
      </c>
      <c r="P61" s="195" t="str">
        <f>IF('Result Sheet'!AD64="","",'Result Sheet'!AD64)</f>
        <v/>
      </c>
      <c r="Q61" s="194" t="str">
        <f>IF('Result Sheet'!AV64="","",'Result Sheet'!AV64)</f>
        <v/>
      </c>
      <c r="R61" s="195" t="str">
        <f>IF('Result Sheet'!AW64="","",'Result Sheet'!AW64)</f>
        <v/>
      </c>
      <c r="S61" s="194" t="str">
        <f>IF('Result Sheet'!BP64="","",'Result Sheet'!BP64)</f>
        <v/>
      </c>
      <c r="T61" s="195" t="str">
        <f>IF('Result Sheet'!BQ64="","",'Result Sheet'!BQ64)</f>
        <v/>
      </c>
      <c r="U61" s="194" t="str">
        <f>IF('Result Sheet'!CI64="","",'Result Sheet'!CI64)</f>
        <v/>
      </c>
      <c r="V61" s="195" t="str">
        <f>IF('Result Sheet'!CJ64="","",'Result Sheet'!CJ64)</f>
        <v/>
      </c>
      <c r="W61" s="194" t="str">
        <f>IF('Result Sheet'!DB64="","",'Result Sheet'!DB64)</f>
        <v/>
      </c>
      <c r="X61" s="195" t="str">
        <f>IF('Result Sheet'!DC64="","",'Result Sheet'!DC64)</f>
        <v/>
      </c>
      <c r="Y61" s="194" t="str">
        <f>IF('Result Sheet'!DU64="","",'Result Sheet'!DU64)</f>
        <v/>
      </c>
      <c r="Z61" s="195" t="str">
        <f>IF('Result Sheet'!DV64="","",'Result Sheet'!DV64)</f>
        <v/>
      </c>
      <c r="AA61" s="196" t="str">
        <f>IF('Result Sheet'!FP64="","",'Result Sheet'!FP64)</f>
        <v/>
      </c>
      <c r="BU61" s="197" t="str">
        <f>'Result Sheet'!G64</f>
        <v/>
      </c>
      <c r="BV61" s="198" t="str">
        <f t="shared" si="0"/>
        <v/>
      </c>
      <c r="BW61" s="198" t="str">
        <f t="shared" si="1"/>
        <v/>
      </c>
      <c r="BX61" s="198" t="str">
        <f t="shared" si="2"/>
        <v/>
      </c>
      <c r="BY61" s="198" t="str">
        <f t="shared" si="3"/>
        <v/>
      </c>
      <c r="BZ61" s="198" t="str">
        <f t="shared" si="4"/>
        <v/>
      </c>
      <c r="CA61" s="198" t="str">
        <f t="shared" si="5"/>
        <v/>
      </c>
      <c r="CB61" s="198" t="str">
        <f t="shared" si="6"/>
        <v/>
      </c>
      <c r="CC61" s="198" t="str">
        <f t="shared" si="7"/>
        <v/>
      </c>
      <c r="CD61" s="198" t="str">
        <f t="shared" si="8"/>
        <v/>
      </c>
      <c r="CE61" s="198" t="str">
        <f t="shared" si="9"/>
        <v/>
      </c>
      <c r="CF61" s="198" t="str">
        <f t="shared" si="10"/>
        <v/>
      </c>
      <c r="CG61" s="198" t="str">
        <f t="shared" si="11"/>
        <v/>
      </c>
      <c r="CH61" s="199"/>
    </row>
    <row r="62" spans="1:86" ht="15.95" customHeight="1">
      <c r="A62" s="187">
        <f>IF('Result Sheet'!A65="","",'Result Sheet'!A65)</f>
        <v>58</v>
      </c>
      <c r="B62" s="188" t="str">
        <f>IF('Result Sheet'!B65="","",'Result Sheet'!B65)</f>
        <v/>
      </c>
      <c r="C62" s="189" t="str">
        <f>IF('Result Sheet'!F65="","",'Result Sheet'!F65)</f>
        <v/>
      </c>
      <c r="D62" s="190" t="str">
        <f>IF('Result Sheet'!E65="","",'Result Sheet'!E65)</f>
        <v/>
      </c>
      <c r="E62" s="336" t="str">
        <f>IF('Result Sheet'!G65="","",'Result Sheet'!G65)</f>
        <v/>
      </c>
      <c r="F62" s="336" t="str">
        <f>IF('Result Sheet'!H65="","",'Result Sheet'!H65)</f>
        <v/>
      </c>
      <c r="G62" s="336" t="str">
        <f>IF('Result Sheet'!I65="","",'Result Sheet'!I65)</f>
        <v/>
      </c>
      <c r="H62" s="191" t="str">
        <f>IF('Result Sheet'!K65="","",'Result Sheet'!K65)</f>
        <v/>
      </c>
      <c r="I62" s="191" t="str">
        <f>IF('Result Sheet'!J65="","",'Result Sheet'!J65)</f>
        <v/>
      </c>
      <c r="J62" s="305" t="str">
        <f>IF('Result Sheet'!FN65="","",'Result Sheet'!FN65)</f>
        <v/>
      </c>
      <c r="K62" s="192" t="str">
        <f>IF('Result Sheet'!FI65="","",'Result Sheet'!FI65)</f>
        <v/>
      </c>
      <c r="L62" s="193" t="str">
        <f>IF('Result Sheet'!FJ65="","",'Result Sheet'!FJ65)</f>
        <v/>
      </c>
      <c r="M62" s="192" t="str">
        <f>IF('Result Sheet'!FK65="","",'Result Sheet'!FK65)</f>
        <v/>
      </c>
      <c r="N62" s="333" t="str">
        <f>IF('Result Sheet'!FN65="NSO","NSO",IF('Result Sheet'!FL65="","",'Result Sheet'!FL65))</f>
        <v/>
      </c>
      <c r="O62" s="194" t="str">
        <f>IF('Result Sheet'!AC65="","",'Result Sheet'!AC65)</f>
        <v/>
      </c>
      <c r="P62" s="195" t="str">
        <f>IF('Result Sheet'!AD65="","",'Result Sheet'!AD65)</f>
        <v/>
      </c>
      <c r="Q62" s="194" t="str">
        <f>IF('Result Sheet'!AV65="","",'Result Sheet'!AV65)</f>
        <v/>
      </c>
      <c r="R62" s="195" t="str">
        <f>IF('Result Sheet'!AW65="","",'Result Sheet'!AW65)</f>
        <v/>
      </c>
      <c r="S62" s="194" t="str">
        <f>IF('Result Sheet'!BP65="","",'Result Sheet'!BP65)</f>
        <v/>
      </c>
      <c r="T62" s="195" t="str">
        <f>IF('Result Sheet'!BQ65="","",'Result Sheet'!BQ65)</f>
        <v/>
      </c>
      <c r="U62" s="194" t="str">
        <f>IF('Result Sheet'!CI65="","",'Result Sheet'!CI65)</f>
        <v/>
      </c>
      <c r="V62" s="195" t="str">
        <f>IF('Result Sheet'!CJ65="","",'Result Sheet'!CJ65)</f>
        <v/>
      </c>
      <c r="W62" s="194" t="str">
        <f>IF('Result Sheet'!DB65="","",'Result Sheet'!DB65)</f>
        <v/>
      </c>
      <c r="X62" s="195" t="str">
        <f>IF('Result Sheet'!DC65="","",'Result Sheet'!DC65)</f>
        <v/>
      </c>
      <c r="Y62" s="194" t="str">
        <f>IF('Result Sheet'!DU65="","",'Result Sheet'!DU65)</f>
        <v/>
      </c>
      <c r="Z62" s="195" t="str">
        <f>IF('Result Sheet'!DV65="","",'Result Sheet'!DV65)</f>
        <v/>
      </c>
      <c r="AA62" s="196" t="str">
        <f>IF('Result Sheet'!FP65="","",'Result Sheet'!FP65)</f>
        <v/>
      </c>
      <c r="BU62" s="197" t="str">
        <f>'Result Sheet'!G65</f>
        <v/>
      </c>
      <c r="BV62" s="198" t="str">
        <f t="shared" si="0"/>
        <v/>
      </c>
      <c r="BW62" s="198" t="str">
        <f t="shared" si="1"/>
        <v/>
      </c>
      <c r="BX62" s="198" t="str">
        <f t="shared" si="2"/>
        <v/>
      </c>
      <c r="BY62" s="198" t="str">
        <f t="shared" si="3"/>
        <v/>
      </c>
      <c r="BZ62" s="198" t="str">
        <f t="shared" si="4"/>
        <v/>
      </c>
      <c r="CA62" s="198" t="str">
        <f t="shared" si="5"/>
        <v/>
      </c>
      <c r="CB62" s="198" t="str">
        <f t="shared" si="6"/>
        <v/>
      </c>
      <c r="CC62" s="198" t="str">
        <f t="shared" si="7"/>
        <v/>
      </c>
      <c r="CD62" s="198" t="str">
        <f t="shared" si="8"/>
        <v/>
      </c>
      <c r="CE62" s="198" t="str">
        <f t="shared" si="9"/>
        <v/>
      </c>
      <c r="CF62" s="198" t="str">
        <f t="shared" si="10"/>
        <v/>
      </c>
      <c r="CG62" s="198" t="str">
        <f t="shared" si="11"/>
        <v/>
      </c>
      <c r="CH62" s="199"/>
    </row>
    <row r="63" spans="1:86" ht="15.95" customHeight="1">
      <c r="A63" s="187">
        <f>IF('Result Sheet'!A66="","",'Result Sheet'!A66)</f>
        <v>59</v>
      </c>
      <c r="B63" s="188" t="str">
        <f>IF('Result Sheet'!B66="","",'Result Sheet'!B66)</f>
        <v/>
      </c>
      <c r="C63" s="189" t="str">
        <f>IF('Result Sheet'!F66="","",'Result Sheet'!F66)</f>
        <v/>
      </c>
      <c r="D63" s="190" t="str">
        <f>IF('Result Sheet'!E66="","",'Result Sheet'!E66)</f>
        <v/>
      </c>
      <c r="E63" s="336" t="str">
        <f>IF('Result Sheet'!G66="","",'Result Sheet'!G66)</f>
        <v/>
      </c>
      <c r="F63" s="336" t="str">
        <f>IF('Result Sheet'!H66="","",'Result Sheet'!H66)</f>
        <v/>
      </c>
      <c r="G63" s="336" t="str">
        <f>IF('Result Sheet'!I66="","",'Result Sheet'!I66)</f>
        <v/>
      </c>
      <c r="H63" s="191" t="str">
        <f>IF('Result Sheet'!K66="","",'Result Sheet'!K66)</f>
        <v/>
      </c>
      <c r="I63" s="191" t="str">
        <f>IF('Result Sheet'!J66="","",'Result Sheet'!J66)</f>
        <v/>
      </c>
      <c r="J63" s="305" t="str">
        <f>IF('Result Sheet'!FN66="","",'Result Sheet'!FN66)</f>
        <v/>
      </c>
      <c r="K63" s="192" t="str">
        <f>IF('Result Sheet'!FI66="","",'Result Sheet'!FI66)</f>
        <v/>
      </c>
      <c r="L63" s="193" t="str">
        <f>IF('Result Sheet'!FJ66="","",'Result Sheet'!FJ66)</f>
        <v/>
      </c>
      <c r="M63" s="192" t="str">
        <f>IF('Result Sheet'!FK66="","",'Result Sheet'!FK66)</f>
        <v/>
      </c>
      <c r="N63" s="333" t="str">
        <f>IF('Result Sheet'!FN66="NSO","NSO",IF('Result Sheet'!FL66="","",'Result Sheet'!FL66))</f>
        <v/>
      </c>
      <c r="O63" s="194" t="str">
        <f>IF('Result Sheet'!AC66="","",'Result Sheet'!AC66)</f>
        <v/>
      </c>
      <c r="P63" s="195" t="str">
        <f>IF('Result Sheet'!AD66="","",'Result Sheet'!AD66)</f>
        <v/>
      </c>
      <c r="Q63" s="194" t="str">
        <f>IF('Result Sheet'!AV66="","",'Result Sheet'!AV66)</f>
        <v/>
      </c>
      <c r="R63" s="195" t="str">
        <f>IF('Result Sheet'!AW66="","",'Result Sheet'!AW66)</f>
        <v/>
      </c>
      <c r="S63" s="194" t="str">
        <f>IF('Result Sheet'!BP66="","",'Result Sheet'!BP66)</f>
        <v/>
      </c>
      <c r="T63" s="195" t="str">
        <f>IF('Result Sheet'!BQ66="","",'Result Sheet'!BQ66)</f>
        <v/>
      </c>
      <c r="U63" s="194" t="str">
        <f>IF('Result Sheet'!CI66="","",'Result Sheet'!CI66)</f>
        <v/>
      </c>
      <c r="V63" s="195" t="str">
        <f>IF('Result Sheet'!CJ66="","",'Result Sheet'!CJ66)</f>
        <v/>
      </c>
      <c r="W63" s="194" t="str">
        <f>IF('Result Sheet'!DB66="","",'Result Sheet'!DB66)</f>
        <v/>
      </c>
      <c r="X63" s="195" t="str">
        <f>IF('Result Sheet'!DC66="","",'Result Sheet'!DC66)</f>
        <v/>
      </c>
      <c r="Y63" s="194" t="str">
        <f>IF('Result Sheet'!DU66="","",'Result Sheet'!DU66)</f>
        <v/>
      </c>
      <c r="Z63" s="195" t="str">
        <f>IF('Result Sheet'!DV66="","",'Result Sheet'!DV66)</f>
        <v/>
      </c>
      <c r="AA63" s="196" t="str">
        <f>IF('Result Sheet'!FP66="","",'Result Sheet'!FP66)</f>
        <v/>
      </c>
      <c r="BU63" s="197" t="str">
        <f>'Result Sheet'!G66</f>
        <v/>
      </c>
      <c r="BV63" s="198" t="str">
        <f t="shared" si="0"/>
        <v/>
      </c>
      <c r="BW63" s="198" t="str">
        <f t="shared" si="1"/>
        <v/>
      </c>
      <c r="BX63" s="198" t="str">
        <f t="shared" si="2"/>
        <v/>
      </c>
      <c r="BY63" s="198" t="str">
        <f t="shared" si="3"/>
        <v/>
      </c>
      <c r="BZ63" s="198" t="str">
        <f t="shared" si="4"/>
        <v/>
      </c>
      <c r="CA63" s="198" t="str">
        <f t="shared" si="5"/>
        <v/>
      </c>
      <c r="CB63" s="198" t="str">
        <f t="shared" si="6"/>
        <v/>
      </c>
      <c r="CC63" s="198" t="str">
        <f t="shared" si="7"/>
        <v/>
      </c>
      <c r="CD63" s="198" t="str">
        <f t="shared" si="8"/>
        <v/>
      </c>
      <c r="CE63" s="198" t="str">
        <f t="shared" si="9"/>
        <v/>
      </c>
      <c r="CF63" s="198" t="str">
        <f t="shared" si="10"/>
        <v/>
      </c>
      <c r="CG63" s="198" t="str">
        <f t="shared" si="11"/>
        <v/>
      </c>
      <c r="CH63" s="199"/>
    </row>
    <row r="64" spans="1:86" ht="15.95" customHeight="1">
      <c r="A64" s="187">
        <f>IF('Result Sheet'!A67="","",'Result Sheet'!A67)</f>
        <v>60</v>
      </c>
      <c r="B64" s="188" t="str">
        <f>IF('Result Sheet'!B67="","",'Result Sheet'!B67)</f>
        <v/>
      </c>
      <c r="C64" s="189" t="str">
        <f>IF('Result Sheet'!F67="","",'Result Sheet'!F67)</f>
        <v/>
      </c>
      <c r="D64" s="190" t="str">
        <f>IF('Result Sheet'!E67="","",'Result Sheet'!E67)</f>
        <v/>
      </c>
      <c r="E64" s="336" t="str">
        <f>IF('Result Sheet'!G67="","",'Result Sheet'!G67)</f>
        <v/>
      </c>
      <c r="F64" s="336" t="str">
        <f>IF('Result Sheet'!H67="","",'Result Sheet'!H67)</f>
        <v/>
      </c>
      <c r="G64" s="336" t="str">
        <f>IF('Result Sheet'!I67="","",'Result Sheet'!I67)</f>
        <v/>
      </c>
      <c r="H64" s="191" t="str">
        <f>IF('Result Sheet'!K67="","",'Result Sheet'!K67)</f>
        <v/>
      </c>
      <c r="I64" s="191" t="str">
        <f>IF('Result Sheet'!J67="","",'Result Sheet'!J67)</f>
        <v/>
      </c>
      <c r="J64" s="305" t="str">
        <f>IF('Result Sheet'!FN67="","",'Result Sheet'!FN67)</f>
        <v/>
      </c>
      <c r="K64" s="192" t="str">
        <f>IF('Result Sheet'!FI67="","",'Result Sheet'!FI67)</f>
        <v/>
      </c>
      <c r="L64" s="193" t="str">
        <f>IF('Result Sheet'!FJ67="","",'Result Sheet'!FJ67)</f>
        <v/>
      </c>
      <c r="M64" s="192" t="str">
        <f>IF('Result Sheet'!FK67="","",'Result Sheet'!FK67)</f>
        <v/>
      </c>
      <c r="N64" s="333" t="str">
        <f>IF('Result Sheet'!FN67="NSO","NSO",IF('Result Sheet'!FL67="","",'Result Sheet'!FL67))</f>
        <v/>
      </c>
      <c r="O64" s="194" t="str">
        <f>IF('Result Sheet'!AC67="","",'Result Sheet'!AC67)</f>
        <v/>
      </c>
      <c r="P64" s="195" t="str">
        <f>IF('Result Sheet'!AD67="","",'Result Sheet'!AD67)</f>
        <v/>
      </c>
      <c r="Q64" s="194" t="str">
        <f>IF('Result Sheet'!AV67="","",'Result Sheet'!AV67)</f>
        <v/>
      </c>
      <c r="R64" s="195" t="str">
        <f>IF('Result Sheet'!AW67="","",'Result Sheet'!AW67)</f>
        <v/>
      </c>
      <c r="S64" s="194" t="str">
        <f>IF('Result Sheet'!BP67="","",'Result Sheet'!BP67)</f>
        <v/>
      </c>
      <c r="T64" s="195" t="str">
        <f>IF('Result Sheet'!BQ67="","",'Result Sheet'!BQ67)</f>
        <v/>
      </c>
      <c r="U64" s="194" t="str">
        <f>IF('Result Sheet'!CI67="","",'Result Sheet'!CI67)</f>
        <v/>
      </c>
      <c r="V64" s="195" t="str">
        <f>IF('Result Sheet'!CJ67="","",'Result Sheet'!CJ67)</f>
        <v/>
      </c>
      <c r="W64" s="194" t="str">
        <f>IF('Result Sheet'!DB67="","",'Result Sheet'!DB67)</f>
        <v/>
      </c>
      <c r="X64" s="195" t="str">
        <f>IF('Result Sheet'!DC67="","",'Result Sheet'!DC67)</f>
        <v/>
      </c>
      <c r="Y64" s="194" t="str">
        <f>IF('Result Sheet'!DU67="","",'Result Sheet'!DU67)</f>
        <v/>
      </c>
      <c r="Z64" s="195" t="str">
        <f>IF('Result Sheet'!DV67="","",'Result Sheet'!DV67)</f>
        <v/>
      </c>
      <c r="AA64" s="196" t="str">
        <f>IF('Result Sheet'!FP67="","",'Result Sheet'!FP67)</f>
        <v/>
      </c>
      <c r="BU64" s="197" t="str">
        <f>'Result Sheet'!G67</f>
        <v/>
      </c>
      <c r="BV64" s="198" t="str">
        <f t="shared" si="0"/>
        <v/>
      </c>
      <c r="BW64" s="198" t="str">
        <f t="shared" si="1"/>
        <v/>
      </c>
      <c r="BX64" s="198" t="str">
        <f t="shared" si="2"/>
        <v/>
      </c>
      <c r="BY64" s="198" t="str">
        <f t="shared" si="3"/>
        <v/>
      </c>
      <c r="BZ64" s="198" t="str">
        <f t="shared" si="4"/>
        <v/>
      </c>
      <c r="CA64" s="198" t="str">
        <f t="shared" si="5"/>
        <v/>
      </c>
      <c r="CB64" s="198" t="str">
        <f t="shared" si="6"/>
        <v/>
      </c>
      <c r="CC64" s="198" t="str">
        <f t="shared" si="7"/>
        <v/>
      </c>
      <c r="CD64" s="198" t="str">
        <f t="shared" si="8"/>
        <v/>
      </c>
      <c r="CE64" s="198" t="str">
        <f t="shared" si="9"/>
        <v/>
      </c>
      <c r="CF64" s="198" t="str">
        <f t="shared" si="10"/>
        <v/>
      </c>
      <c r="CG64" s="198" t="str">
        <f t="shared" si="11"/>
        <v/>
      </c>
      <c r="CH64" s="199"/>
    </row>
    <row r="65" spans="1:86" ht="15.95" customHeight="1">
      <c r="A65" s="187">
        <f>IF('Result Sheet'!A68="","",'Result Sheet'!A68)</f>
        <v>61</v>
      </c>
      <c r="B65" s="188" t="str">
        <f>IF('Result Sheet'!B68="","",'Result Sheet'!B68)</f>
        <v/>
      </c>
      <c r="C65" s="189" t="str">
        <f>IF('Result Sheet'!F68="","",'Result Sheet'!F68)</f>
        <v/>
      </c>
      <c r="D65" s="190" t="str">
        <f>IF('Result Sheet'!E68="","",'Result Sheet'!E68)</f>
        <v/>
      </c>
      <c r="E65" s="336" t="str">
        <f>IF('Result Sheet'!G68="","",'Result Sheet'!G68)</f>
        <v/>
      </c>
      <c r="F65" s="336" t="str">
        <f>IF('Result Sheet'!H68="","",'Result Sheet'!H68)</f>
        <v/>
      </c>
      <c r="G65" s="336" t="str">
        <f>IF('Result Sheet'!I68="","",'Result Sheet'!I68)</f>
        <v/>
      </c>
      <c r="H65" s="191" t="str">
        <f>IF('Result Sheet'!K68="","",'Result Sheet'!K68)</f>
        <v/>
      </c>
      <c r="I65" s="191" t="str">
        <f>IF('Result Sheet'!J68="","",'Result Sheet'!J68)</f>
        <v/>
      </c>
      <c r="J65" s="305" t="str">
        <f>IF('Result Sheet'!FN68="","",'Result Sheet'!FN68)</f>
        <v/>
      </c>
      <c r="K65" s="192" t="str">
        <f>IF('Result Sheet'!FI68="","",'Result Sheet'!FI68)</f>
        <v/>
      </c>
      <c r="L65" s="193" t="str">
        <f>IF('Result Sheet'!FJ68="","",'Result Sheet'!FJ68)</f>
        <v/>
      </c>
      <c r="M65" s="192" t="str">
        <f>IF('Result Sheet'!FK68="","",'Result Sheet'!FK68)</f>
        <v/>
      </c>
      <c r="N65" s="333" t="str">
        <f>IF('Result Sheet'!FN68="NSO","NSO",IF('Result Sheet'!FL68="","",'Result Sheet'!FL68))</f>
        <v/>
      </c>
      <c r="O65" s="194" t="str">
        <f>IF('Result Sheet'!AC68="","",'Result Sheet'!AC68)</f>
        <v/>
      </c>
      <c r="P65" s="195" t="str">
        <f>IF('Result Sheet'!AD68="","",'Result Sheet'!AD68)</f>
        <v/>
      </c>
      <c r="Q65" s="194" t="str">
        <f>IF('Result Sheet'!AV68="","",'Result Sheet'!AV68)</f>
        <v/>
      </c>
      <c r="R65" s="195" t="str">
        <f>IF('Result Sheet'!AW68="","",'Result Sheet'!AW68)</f>
        <v/>
      </c>
      <c r="S65" s="194" t="str">
        <f>IF('Result Sheet'!BP68="","",'Result Sheet'!BP68)</f>
        <v/>
      </c>
      <c r="T65" s="195" t="str">
        <f>IF('Result Sheet'!BQ68="","",'Result Sheet'!BQ68)</f>
        <v/>
      </c>
      <c r="U65" s="194" t="str">
        <f>IF('Result Sheet'!CI68="","",'Result Sheet'!CI68)</f>
        <v/>
      </c>
      <c r="V65" s="195" t="str">
        <f>IF('Result Sheet'!CJ68="","",'Result Sheet'!CJ68)</f>
        <v/>
      </c>
      <c r="W65" s="194" t="str">
        <f>IF('Result Sheet'!DB68="","",'Result Sheet'!DB68)</f>
        <v/>
      </c>
      <c r="X65" s="195" t="str">
        <f>IF('Result Sheet'!DC68="","",'Result Sheet'!DC68)</f>
        <v/>
      </c>
      <c r="Y65" s="194" t="str">
        <f>IF('Result Sheet'!DU68="","",'Result Sheet'!DU68)</f>
        <v/>
      </c>
      <c r="Z65" s="195" t="str">
        <f>IF('Result Sheet'!DV68="","",'Result Sheet'!DV68)</f>
        <v/>
      </c>
      <c r="AA65" s="196" t="str">
        <f>IF('Result Sheet'!FP68="","",'Result Sheet'!FP68)</f>
        <v/>
      </c>
      <c r="BU65" s="197" t="str">
        <f>'Result Sheet'!G68</f>
        <v/>
      </c>
      <c r="BV65" s="198" t="str">
        <f t="shared" si="0"/>
        <v/>
      </c>
      <c r="BW65" s="198" t="str">
        <f t="shared" si="1"/>
        <v/>
      </c>
      <c r="BX65" s="198" t="str">
        <f t="shared" si="2"/>
        <v/>
      </c>
      <c r="BY65" s="198" t="str">
        <f t="shared" si="3"/>
        <v/>
      </c>
      <c r="BZ65" s="198" t="str">
        <f t="shared" si="4"/>
        <v/>
      </c>
      <c r="CA65" s="198" t="str">
        <f t="shared" si="5"/>
        <v/>
      </c>
      <c r="CB65" s="198" t="str">
        <f t="shared" si="6"/>
        <v/>
      </c>
      <c r="CC65" s="198" t="str">
        <f t="shared" si="7"/>
        <v/>
      </c>
      <c r="CD65" s="198" t="str">
        <f t="shared" si="8"/>
        <v/>
      </c>
      <c r="CE65" s="198" t="str">
        <f t="shared" si="9"/>
        <v/>
      </c>
      <c r="CF65" s="198" t="str">
        <f t="shared" si="10"/>
        <v/>
      </c>
      <c r="CG65" s="198" t="str">
        <f t="shared" si="11"/>
        <v/>
      </c>
      <c r="CH65" s="199"/>
    </row>
    <row r="66" spans="1:86" ht="15.95" customHeight="1">
      <c r="A66" s="187">
        <f>IF('Result Sheet'!A69="","",'Result Sheet'!A69)</f>
        <v>62</v>
      </c>
      <c r="B66" s="188" t="str">
        <f>IF('Result Sheet'!B69="","",'Result Sheet'!B69)</f>
        <v/>
      </c>
      <c r="C66" s="189" t="str">
        <f>IF('Result Sheet'!F69="","",'Result Sheet'!F69)</f>
        <v/>
      </c>
      <c r="D66" s="190" t="str">
        <f>IF('Result Sheet'!E69="","",'Result Sheet'!E69)</f>
        <v/>
      </c>
      <c r="E66" s="336" t="str">
        <f>IF('Result Sheet'!G69="","",'Result Sheet'!G69)</f>
        <v/>
      </c>
      <c r="F66" s="336" t="str">
        <f>IF('Result Sheet'!H69="","",'Result Sheet'!H69)</f>
        <v/>
      </c>
      <c r="G66" s="336" t="str">
        <f>IF('Result Sheet'!I69="","",'Result Sheet'!I69)</f>
        <v/>
      </c>
      <c r="H66" s="191" t="str">
        <f>IF('Result Sheet'!K69="","",'Result Sheet'!K69)</f>
        <v/>
      </c>
      <c r="I66" s="191" t="str">
        <f>IF('Result Sheet'!J69="","",'Result Sheet'!J69)</f>
        <v/>
      </c>
      <c r="J66" s="305" t="str">
        <f>IF('Result Sheet'!FN69="","",'Result Sheet'!FN69)</f>
        <v/>
      </c>
      <c r="K66" s="192" t="str">
        <f>IF('Result Sheet'!FI69="","",'Result Sheet'!FI69)</f>
        <v/>
      </c>
      <c r="L66" s="193" t="str">
        <f>IF('Result Sheet'!FJ69="","",'Result Sheet'!FJ69)</f>
        <v/>
      </c>
      <c r="M66" s="192" t="str">
        <f>IF('Result Sheet'!FK69="","",'Result Sheet'!FK69)</f>
        <v/>
      </c>
      <c r="N66" s="333" t="str">
        <f>IF('Result Sheet'!FN69="NSO","NSO",IF('Result Sheet'!FL69="","",'Result Sheet'!FL69))</f>
        <v/>
      </c>
      <c r="O66" s="194" t="str">
        <f>IF('Result Sheet'!AC69="","",'Result Sheet'!AC69)</f>
        <v/>
      </c>
      <c r="P66" s="195" t="str">
        <f>IF('Result Sheet'!AD69="","",'Result Sheet'!AD69)</f>
        <v/>
      </c>
      <c r="Q66" s="194" t="str">
        <f>IF('Result Sheet'!AV69="","",'Result Sheet'!AV69)</f>
        <v/>
      </c>
      <c r="R66" s="195" t="str">
        <f>IF('Result Sheet'!AW69="","",'Result Sheet'!AW69)</f>
        <v/>
      </c>
      <c r="S66" s="194" t="str">
        <f>IF('Result Sheet'!BP69="","",'Result Sheet'!BP69)</f>
        <v/>
      </c>
      <c r="T66" s="195" t="str">
        <f>IF('Result Sheet'!BQ69="","",'Result Sheet'!BQ69)</f>
        <v/>
      </c>
      <c r="U66" s="194" t="str">
        <f>IF('Result Sheet'!CI69="","",'Result Sheet'!CI69)</f>
        <v/>
      </c>
      <c r="V66" s="195" t="str">
        <f>IF('Result Sheet'!CJ69="","",'Result Sheet'!CJ69)</f>
        <v/>
      </c>
      <c r="W66" s="194" t="str">
        <f>IF('Result Sheet'!DB69="","",'Result Sheet'!DB69)</f>
        <v/>
      </c>
      <c r="X66" s="195" t="str">
        <f>IF('Result Sheet'!DC69="","",'Result Sheet'!DC69)</f>
        <v/>
      </c>
      <c r="Y66" s="194" t="str">
        <f>IF('Result Sheet'!DU69="","",'Result Sheet'!DU69)</f>
        <v/>
      </c>
      <c r="Z66" s="195" t="str">
        <f>IF('Result Sheet'!DV69="","",'Result Sheet'!DV69)</f>
        <v/>
      </c>
      <c r="AA66" s="196" t="str">
        <f>IF('Result Sheet'!FP69="","",'Result Sheet'!FP69)</f>
        <v/>
      </c>
      <c r="BU66" s="197" t="str">
        <f>'Result Sheet'!G69</f>
        <v/>
      </c>
      <c r="BV66" s="198" t="str">
        <f t="shared" si="0"/>
        <v/>
      </c>
      <c r="BW66" s="198" t="str">
        <f t="shared" si="1"/>
        <v/>
      </c>
      <c r="BX66" s="198" t="str">
        <f t="shared" si="2"/>
        <v/>
      </c>
      <c r="BY66" s="198" t="str">
        <f t="shared" si="3"/>
        <v/>
      </c>
      <c r="BZ66" s="198" t="str">
        <f t="shared" si="4"/>
        <v/>
      </c>
      <c r="CA66" s="198" t="str">
        <f t="shared" si="5"/>
        <v/>
      </c>
      <c r="CB66" s="198" t="str">
        <f t="shared" si="6"/>
        <v/>
      </c>
      <c r="CC66" s="198" t="str">
        <f t="shared" si="7"/>
        <v/>
      </c>
      <c r="CD66" s="198" t="str">
        <f t="shared" si="8"/>
        <v/>
      </c>
      <c r="CE66" s="198" t="str">
        <f t="shared" si="9"/>
        <v/>
      </c>
      <c r="CF66" s="198" t="str">
        <f t="shared" si="10"/>
        <v/>
      </c>
      <c r="CG66" s="198" t="str">
        <f t="shared" si="11"/>
        <v/>
      </c>
      <c r="CH66" s="199"/>
    </row>
    <row r="67" spans="1:86" ht="15.95" customHeight="1">
      <c r="A67" s="187">
        <f>IF('Result Sheet'!A70="","",'Result Sheet'!A70)</f>
        <v>63</v>
      </c>
      <c r="B67" s="188" t="str">
        <f>IF('Result Sheet'!B70="","",'Result Sheet'!B70)</f>
        <v/>
      </c>
      <c r="C67" s="189" t="str">
        <f>IF('Result Sheet'!F70="","",'Result Sheet'!F70)</f>
        <v/>
      </c>
      <c r="D67" s="190" t="str">
        <f>IF('Result Sheet'!E70="","",'Result Sheet'!E70)</f>
        <v/>
      </c>
      <c r="E67" s="336" t="str">
        <f>IF('Result Sheet'!G70="","",'Result Sheet'!G70)</f>
        <v/>
      </c>
      <c r="F67" s="336" t="str">
        <f>IF('Result Sheet'!H70="","",'Result Sheet'!H70)</f>
        <v/>
      </c>
      <c r="G67" s="336" t="str">
        <f>IF('Result Sheet'!I70="","",'Result Sheet'!I70)</f>
        <v/>
      </c>
      <c r="H67" s="191" t="str">
        <f>IF('Result Sheet'!K70="","",'Result Sheet'!K70)</f>
        <v/>
      </c>
      <c r="I67" s="191" t="str">
        <f>IF('Result Sheet'!J70="","",'Result Sheet'!J70)</f>
        <v/>
      </c>
      <c r="J67" s="305" t="str">
        <f>IF('Result Sheet'!FN70="","",'Result Sheet'!FN70)</f>
        <v/>
      </c>
      <c r="K67" s="192" t="str">
        <f>IF('Result Sheet'!FI70="","",'Result Sheet'!FI70)</f>
        <v/>
      </c>
      <c r="L67" s="193" t="str">
        <f>IF('Result Sheet'!FJ70="","",'Result Sheet'!FJ70)</f>
        <v/>
      </c>
      <c r="M67" s="192" t="str">
        <f>IF('Result Sheet'!FK70="","",'Result Sheet'!FK70)</f>
        <v/>
      </c>
      <c r="N67" s="333" t="str">
        <f>IF('Result Sheet'!FN70="NSO","NSO",IF('Result Sheet'!FL70="","",'Result Sheet'!FL70))</f>
        <v/>
      </c>
      <c r="O67" s="194" t="str">
        <f>IF('Result Sheet'!AC70="","",'Result Sheet'!AC70)</f>
        <v/>
      </c>
      <c r="P67" s="195" t="str">
        <f>IF('Result Sheet'!AD70="","",'Result Sheet'!AD70)</f>
        <v/>
      </c>
      <c r="Q67" s="194" t="str">
        <f>IF('Result Sheet'!AV70="","",'Result Sheet'!AV70)</f>
        <v/>
      </c>
      <c r="R67" s="195" t="str">
        <f>IF('Result Sheet'!AW70="","",'Result Sheet'!AW70)</f>
        <v/>
      </c>
      <c r="S67" s="194" t="str">
        <f>IF('Result Sheet'!BP70="","",'Result Sheet'!BP70)</f>
        <v/>
      </c>
      <c r="T67" s="195" t="str">
        <f>IF('Result Sheet'!BQ70="","",'Result Sheet'!BQ70)</f>
        <v/>
      </c>
      <c r="U67" s="194" t="str">
        <f>IF('Result Sheet'!CI70="","",'Result Sheet'!CI70)</f>
        <v/>
      </c>
      <c r="V67" s="195" t="str">
        <f>IF('Result Sheet'!CJ70="","",'Result Sheet'!CJ70)</f>
        <v/>
      </c>
      <c r="W67" s="194" t="str">
        <f>IF('Result Sheet'!DB70="","",'Result Sheet'!DB70)</f>
        <v/>
      </c>
      <c r="X67" s="195" t="str">
        <f>IF('Result Sheet'!DC70="","",'Result Sheet'!DC70)</f>
        <v/>
      </c>
      <c r="Y67" s="194" t="str">
        <f>IF('Result Sheet'!DU70="","",'Result Sheet'!DU70)</f>
        <v/>
      </c>
      <c r="Z67" s="195" t="str">
        <f>IF('Result Sheet'!DV70="","",'Result Sheet'!DV70)</f>
        <v/>
      </c>
      <c r="AA67" s="196" t="str">
        <f>IF('Result Sheet'!FP70="","",'Result Sheet'!FP70)</f>
        <v/>
      </c>
      <c r="BU67" s="197" t="str">
        <f>'Result Sheet'!G70</f>
        <v/>
      </c>
      <c r="BV67" s="198" t="str">
        <f t="shared" si="0"/>
        <v/>
      </c>
      <c r="BW67" s="198" t="str">
        <f t="shared" si="1"/>
        <v/>
      </c>
      <c r="BX67" s="198" t="str">
        <f t="shared" si="2"/>
        <v/>
      </c>
      <c r="BY67" s="198" t="str">
        <f t="shared" si="3"/>
        <v/>
      </c>
      <c r="BZ67" s="198" t="str">
        <f t="shared" si="4"/>
        <v/>
      </c>
      <c r="CA67" s="198" t="str">
        <f t="shared" si="5"/>
        <v/>
      </c>
      <c r="CB67" s="198" t="str">
        <f t="shared" si="6"/>
        <v/>
      </c>
      <c r="CC67" s="198" t="str">
        <f t="shared" si="7"/>
        <v/>
      </c>
      <c r="CD67" s="198" t="str">
        <f t="shared" si="8"/>
        <v/>
      </c>
      <c r="CE67" s="198" t="str">
        <f t="shared" si="9"/>
        <v/>
      </c>
      <c r="CF67" s="198" t="str">
        <f t="shared" si="10"/>
        <v/>
      </c>
      <c r="CG67" s="198" t="str">
        <f t="shared" si="11"/>
        <v/>
      </c>
      <c r="CH67" s="199"/>
    </row>
    <row r="68" spans="1:86" ht="15.95" customHeight="1">
      <c r="A68" s="187">
        <f>IF('Result Sheet'!A71="","",'Result Sheet'!A71)</f>
        <v>64</v>
      </c>
      <c r="B68" s="188" t="str">
        <f>IF('Result Sheet'!B71="","",'Result Sheet'!B71)</f>
        <v/>
      </c>
      <c r="C68" s="189" t="str">
        <f>IF('Result Sheet'!F71="","",'Result Sheet'!F71)</f>
        <v/>
      </c>
      <c r="D68" s="190" t="str">
        <f>IF('Result Sheet'!E71="","",'Result Sheet'!E71)</f>
        <v/>
      </c>
      <c r="E68" s="336" t="str">
        <f>IF('Result Sheet'!G71="","",'Result Sheet'!G71)</f>
        <v/>
      </c>
      <c r="F68" s="336" t="str">
        <f>IF('Result Sheet'!H71="","",'Result Sheet'!H71)</f>
        <v/>
      </c>
      <c r="G68" s="336" t="str">
        <f>IF('Result Sheet'!I71="","",'Result Sheet'!I71)</f>
        <v/>
      </c>
      <c r="H68" s="191" t="str">
        <f>IF('Result Sheet'!K71="","",'Result Sheet'!K71)</f>
        <v/>
      </c>
      <c r="I68" s="191" t="str">
        <f>IF('Result Sheet'!J71="","",'Result Sheet'!J71)</f>
        <v/>
      </c>
      <c r="J68" s="305" t="str">
        <f>IF('Result Sheet'!FN71="","",'Result Sheet'!FN71)</f>
        <v/>
      </c>
      <c r="K68" s="192" t="str">
        <f>IF('Result Sheet'!FI71="","",'Result Sheet'!FI71)</f>
        <v/>
      </c>
      <c r="L68" s="193" t="str">
        <f>IF('Result Sheet'!FJ71="","",'Result Sheet'!FJ71)</f>
        <v/>
      </c>
      <c r="M68" s="192" t="str">
        <f>IF('Result Sheet'!FK71="","",'Result Sheet'!FK71)</f>
        <v/>
      </c>
      <c r="N68" s="333" t="str">
        <f>IF('Result Sheet'!FN71="NSO","NSO",IF('Result Sheet'!FL71="","",'Result Sheet'!FL71))</f>
        <v/>
      </c>
      <c r="O68" s="194" t="str">
        <f>IF('Result Sheet'!AC71="","",'Result Sheet'!AC71)</f>
        <v/>
      </c>
      <c r="P68" s="195" t="str">
        <f>IF('Result Sheet'!AD71="","",'Result Sheet'!AD71)</f>
        <v/>
      </c>
      <c r="Q68" s="194" t="str">
        <f>IF('Result Sheet'!AV71="","",'Result Sheet'!AV71)</f>
        <v/>
      </c>
      <c r="R68" s="195" t="str">
        <f>IF('Result Sheet'!AW71="","",'Result Sheet'!AW71)</f>
        <v/>
      </c>
      <c r="S68" s="194" t="str">
        <f>IF('Result Sheet'!BP71="","",'Result Sheet'!BP71)</f>
        <v/>
      </c>
      <c r="T68" s="195" t="str">
        <f>IF('Result Sheet'!BQ71="","",'Result Sheet'!BQ71)</f>
        <v/>
      </c>
      <c r="U68" s="194" t="str">
        <f>IF('Result Sheet'!CI71="","",'Result Sheet'!CI71)</f>
        <v/>
      </c>
      <c r="V68" s="195" t="str">
        <f>IF('Result Sheet'!CJ71="","",'Result Sheet'!CJ71)</f>
        <v/>
      </c>
      <c r="W68" s="194" t="str">
        <f>IF('Result Sheet'!DB71="","",'Result Sheet'!DB71)</f>
        <v/>
      </c>
      <c r="X68" s="195" t="str">
        <f>IF('Result Sheet'!DC71="","",'Result Sheet'!DC71)</f>
        <v/>
      </c>
      <c r="Y68" s="194" t="str">
        <f>IF('Result Sheet'!DU71="","",'Result Sheet'!DU71)</f>
        <v/>
      </c>
      <c r="Z68" s="195" t="str">
        <f>IF('Result Sheet'!DV71="","",'Result Sheet'!DV71)</f>
        <v/>
      </c>
      <c r="AA68" s="196" t="str">
        <f>IF('Result Sheet'!FP71="","",'Result Sheet'!FP71)</f>
        <v/>
      </c>
      <c r="BU68" s="197" t="str">
        <f>'Result Sheet'!G71</f>
        <v/>
      </c>
      <c r="BV68" s="198" t="str">
        <f t="shared" si="0"/>
        <v/>
      </c>
      <c r="BW68" s="198" t="str">
        <f t="shared" si="1"/>
        <v/>
      </c>
      <c r="BX68" s="198" t="str">
        <f t="shared" si="2"/>
        <v/>
      </c>
      <c r="BY68" s="198" t="str">
        <f t="shared" si="3"/>
        <v/>
      </c>
      <c r="BZ68" s="198" t="str">
        <f t="shared" si="4"/>
        <v/>
      </c>
      <c r="CA68" s="198" t="str">
        <f t="shared" si="5"/>
        <v/>
      </c>
      <c r="CB68" s="198" t="str">
        <f t="shared" si="6"/>
        <v/>
      </c>
      <c r="CC68" s="198" t="str">
        <f t="shared" si="7"/>
        <v/>
      </c>
      <c r="CD68" s="198" t="str">
        <f t="shared" si="8"/>
        <v/>
      </c>
      <c r="CE68" s="198" t="str">
        <f t="shared" si="9"/>
        <v/>
      </c>
      <c r="CF68" s="198" t="str">
        <f t="shared" si="10"/>
        <v/>
      </c>
      <c r="CG68" s="198" t="str">
        <f t="shared" si="11"/>
        <v/>
      </c>
      <c r="CH68" s="199"/>
    </row>
    <row r="69" spans="1:86" ht="15.95" customHeight="1">
      <c r="A69" s="187">
        <f>IF('Result Sheet'!A72="","",'Result Sheet'!A72)</f>
        <v>65</v>
      </c>
      <c r="B69" s="188" t="str">
        <f>IF('Result Sheet'!B72="","",'Result Sheet'!B72)</f>
        <v/>
      </c>
      <c r="C69" s="189" t="str">
        <f>IF('Result Sheet'!F72="","",'Result Sheet'!F72)</f>
        <v/>
      </c>
      <c r="D69" s="190" t="str">
        <f>IF('Result Sheet'!E72="","",'Result Sheet'!E72)</f>
        <v/>
      </c>
      <c r="E69" s="336" t="str">
        <f>IF('Result Sheet'!G72="","",'Result Sheet'!G72)</f>
        <v/>
      </c>
      <c r="F69" s="336" t="str">
        <f>IF('Result Sheet'!H72="","",'Result Sheet'!H72)</f>
        <v/>
      </c>
      <c r="G69" s="336" t="str">
        <f>IF('Result Sheet'!I72="","",'Result Sheet'!I72)</f>
        <v/>
      </c>
      <c r="H69" s="191" t="str">
        <f>IF('Result Sheet'!K72="","",'Result Sheet'!K72)</f>
        <v/>
      </c>
      <c r="I69" s="191" t="str">
        <f>IF('Result Sheet'!J72="","",'Result Sheet'!J72)</f>
        <v/>
      </c>
      <c r="J69" s="305" t="str">
        <f>IF('Result Sheet'!FN72="","",'Result Sheet'!FN72)</f>
        <v/>
      </c>
      <c r="K69" s="192" t="str">
        <f>IF('Result Sheet'!FI72="","",'Result Sheet'!FI72)</f>
        <v/>
      </c>
      <c r="L69" s="193" t="str">
        <f>IF('Result Sheet'!FJ72="","",'Result Sheet'!FJ72)</f>
        <v/>
      </c>
      <c r="M69" s="192" t="str">
        <f>IF('Result Sheet'!FK72="","",'Result Sheet'!FK72)</f>
        <v/>
      </c>
      <c r="N69" s="333" t="str">
        <f>IF('Result Sheet'!FN72="NSO","NSO",IF('Result Sheet'!FL72="","",'Result Sheet'!FL72))</f>
        <v/>
      </c>
      <c r="O69" s="194" t="str">
        <f>IF('Result Sheet'!AC72="","",'Result Sheet'!AC72)</f>
        <v/>
      </c>
      <c r="P69" s="195" t="str">
        <f>IF('Result Sheet'!AD72="","",'Result Sheet'!AD72)</f>
        <v/>
      </c>
      <c r="Q69" s="194" t="str">
        <f>IF('Result Sheet'!AV72="","",'Result Sheet'!AV72)</f>
        <v/>
      </c>
      <c r="R69" s="195" t="str">
        <f>IF('Result Sheet'!AW72="","",'Result Sheet'!AW72)</f>
        <v/>
      </c>
      <c r="S69" s="194" t="str">
        <f>IF('Result Sheet'!BP72="","",'Result Sheet'!BP72)</f>
        <v/>
      </c>
      <c r="T69" s="195" t="str">
        <f>IF('Result Sheet'!BQ72="","",'Result Sheet'!BQ72)</f>
        <v/>
      </c>
      <c r="U69" s="194" t="str">
        <f>IF('Result Sheet'!CI72="","",'Result Sheet'!CI72)</f>
        <v/>
      </c>
      <c r="V69" s="195" t="str">
        <f>IF('Result Sheet'!CJ72="","",'Result Sheet'!CJ72)</f>
        <v/>
      </c>
      <c r="W69" s="194" t="str">
        <f>IF('Result Sheet'!DB72="","",'Result Sheet'!DB72)</f>
        <v/>
      </c>
      <c r="X69" s="195" t="str">
        <f>IF('Result Sheet'!DC72="","",'Result Sheet'!DC72)</f>
        <v/>
      </c>
      <c r="Y69" s="194" t="str">
        <f>IF('Result Sheet'!DU72="","",'Result Sheet'!DU72)</f>
        <v/>
      </c>
      <c r="Z69" s="195" t="str">
        <f>IF('Result Sheet'!DV72="","",'Result Sheet'!DV72)</f>
        <v/>
      </c>
      <c r="AA69" s="196" t="str">
        <f>IF('Result Sheet'!FP72="","",'Result Sheet'!FP72)</f>
        <v/>
      </c>
      <c r="BU69" s="197" t="str">
        <f>'Result Sheet'!G72</f>
        <v/>
      </c>
      <c r="BV69" s="198" t="str">
        <f t="shared" si="0"/>
        <v/>
      </c>
      <c r="BW69" s="198" t="str">
        <f t="shared" si="1"/>
        <v/>
      </c>
      <c r="BX69" s="198" t="str">
        <f t="shared" si="2"/>
        <v/>
      </c>
      <c r="BY69" s="198" t="str">
        <f t="shared" si="3"/>
        <v/>
      </c>
      <c r="BZ69" s="198" t="str">
        <f t="shared" si="4"/>
        <v/>
      </c>
      <c r="CA69" s="198" t="str">
        <f t="shared" si="5"/>
        <v/>
      </c>
      <c r="CB69" s="198" t="str">
        <f t="shared" si="6"/>
        <v/>
      </c>
      <c r="CC69" s="198" t="str">
        <f t="shared" si="7"/>
        <v/>
      </c>
      <c r="CD69" s="198" t="str">
        <f t="shared" si="8"/>
        <v/>
      </c>
      <c r="CE69" s="198" t="str">
        <f t="shared" si="9"/>
        <v/>
      </c>
      <c r="CF69" s="198" t="str">
        <f t="shared" si="10"/>
        <v/>
      </c>
      <c r="CG69" s="198" t="str">
        <f t="shared" si="11"/>
        <v/>
      </c>
      <c r="CH69" s="199"/>
    </row>
    <row r="70" spans="1:86" ht="15.95" customHeight="1">
      <c r="A70" s="187">
        <f>IF('Result Sheet'!A73="","",'Result Sheet'!A73)</f>
        <v>66</v>
      </c>
      <c r="B70" s="188" t="str">
        <f>IF('Result Sheet'!B73="","",'Result Sheet'!B73)</f>
        <v/>
      </c>
      <c r="C70" s="189" t="str">
        <f>IF('Result Sheet'!F73="","",'Result Sheet'!F73)</f>
        <v/>
      </c>
      <c r="D70" s="190" t="str">
        <f>IF('Result Sheet'!E73="","",'Result Sheet'!E73)</f>
        <v/>
      </c>
      <c r="E70" s="336" t="str">
        <f>IF('Result Sheet'!G73="","",'Result Sheet'!G73)</f>
        <v/>
      </c>
      <c r="F70" s="336" t="str">
        <f>IF('Result Sheet'!H73="","",'Result Sheet'!H73)</f>
        <v/>
      </c>
      <c r="G70" s="336" t="str">
        <f>IF('Result Sheet'!I73="","",'Result Sheet'!I73)</f>
        <v/>
      </c>
      <c r="H70" s="191" t="str">
        <f>IF('Result Sheet'!K73="","",'Result Sheet'!K73)</f>
        <v/>
      </c>
      <c r="I70" s="191" t="str">
        <f>IF('Result Sheet'!J73="","",'Result Sheet'!J73)</f>
        <v/>
      </c>
      <c r="J70" s="305" t="str">
        <f>IF('Result Sheet'!FN73="","",'Result Sheet'!FN73)</f>
        <v/>
      </c>
      <c r="K70" s="192" t="str">
        <f>IF('Result Sheet'!FI73="","",'Result Sheet'!FI73)</f>
        <v/>
      </c>
      <c r="L70" s="193" t="str">
        <f>IF('Result Sheet'!FJ73="","",'Result Sheet'!FJ73)</f>
        <v/>
      </c>
      <c r="M70" s="192" t="str">
        <f>IF('Result Sheet'!FK73="","",'Result Sheet'!FK73)</f>
        <v/>
      </c>
      <c r="N70" s="333" t="str">
        <f>IF('Result Sheet'!FN73="NSO","NSO",IF('Result Sheet'!FL73="","",'Result Sheet'!FL73))</f>
        <v/>
      </c>
      <c r="O70" s="194" t="str">
        <f>IF('Result Sheet'!AC73="","",'Result Sheet'!AC73)</f>
        <v/>
      </c>
      <c r="P70" s="195" t="str">
        <f>IF('Result Sheet'!AD73="","",'Result Sheet'!AD73)</f>
        <v/>
      </c>
      <c r="Q70" s="194" t="str">
        <f>IF('Result Sheet'!AV73="","",'Result Sheet'!AV73)</f>
        <v/>
      </c>
      <c r="R70" s="195" t="str">
        <f>IF('Result Sheet'!AW73="","",'Result Sheet'!AW73)</f>
        <v/>
      </c>
      <c r="S70" s="194" t="str">
        <f>IF('Result Sheet'!BP73="","",'Result Sheet'!BP73)</f>
        <v/>
      </c>
      <c r="T70" s="195" t="str">
        <f>IF('Result Sheet'!BQ73="","",'Result Sheet'!BQ73)</f>
        <v/>
      </c>
      <c r="U70" s="194" t="str">
        <f>IF('Result Sheet'!CI73="","",'Result Sheet'!CI73)</f>
        <v/>
      </c>
      <c r="V70" s="195" t="str">
        <f>IF('Result Sheet'!CJ73="","",'Result Sheet'!CJ73)</f>
        <v/>
      </c>
      <c r="W70" s="194" t="str">
        <f>IF('Result Sheet'!DB73="","",'Result Sheet'!DB73)</f>
        <v/>
      </c>
      <c r="X70" s="195" t="str">
        <f>IF('Result Sheet'!DC73="","",'Result Sheet'!DC73)</f>
        <v/>
      </c>
      <c r="Y70" s="194" t="str">
        <f>IF('Result Sheet'!DU73="","",'Result Sheet'!DU73)</f>
        <v/>
      </c>
      <c r="Z70" s="195" t="str">
        <f>IF('Result Sheet'!DV73="","",'Result Sheet'!DV73)</f>
        <v/>
      </c>
      <c r="AA70" s="196" t="str">
        <f>IF('Result Sheet'!FP73="","",'Result Sheet'!FP73)</f>
        <v/>
      </c>
      <c r="BU70" s="197" t="str">
        <f>'Result Sheet'!G73</f>
        <v/>
      </c>
      <c r="BV70" s="198" t="str">
        <f t="shared" ref="BV70:BV133" si="12">IFERROR(IF(AND(N70="",J70=""),"",IF(AND(H70="SC",I70="M"),N70,"")),"")</f>
        <v/>
      </c>
      <c r="BW70" s="198" t="str">
        <f t="shared" ref="BW70:BW133" si="13">IFERROR(IF(AND(N70="",J70=""),"",IF(AND(H70="SC",I70="F"),N70,"")),"")</f>
        <v/>
      </c>
      <c r="BX70" s="198" t="str">
        <f t="shared" ref="BX70:BX133" si="14">IFERROR(IF(AND(N70="",J70=""),"",IF(AND(H70="ST",I70="M"),N70,"")),"")</f>
        <v/>
      </c>
      <c r="BY70" s="198" t="str">
        <f t="shared" ref="BY70:BY133" si="15">IFERROR(IF(AND(N70="",J70=""),"",IF(AND(H70="ST",I70="F"),N70,"")),"")</f>
        <v/>
      </c>
      <c r="BZ70" s="198" t="str">
        <f t="shared" ref="BZ70:BZ133" si="16">IFERROR(IF(AND(N70="",J70=""),"",IF(AND(H70="OBC",I70="M"),N70,"")),"")</f>
        <v/>
      </c>
      <c r="CA70" s="198" t="str">
        <f t="shared" ref="CA70:CA133" si="17">IFERROR(IF(AND(N70="",J70=""),"",IF(AND(H70="OBC",I70="F"),N70,"")),"")</f>
        <v/>
      </c>
      <c r="CB70" s="198" t="str">
        <f t="shared" ref="CB70:CB133" si="18">IFERROR(IF(AND(N70="",J70=""),"",IF(AND(H70="GEN",I70="M"),N70,"")),"")</f>
        <v/>
      </c>
      <c r="CC70" s="198" t="str">
        <f t="shared" ref="CC70:CC133" si="19">IFERROR(IF(AND(N70="",J70=""),"",IF(AND(H70="GEN",I70="F"),N70,"")),"")</f>
        <v/>
      </c>
      <c r="CD70" s="198" t="str">
        <f t="shared" ref="CD70:CD133" si="20">IFERROR(IF(AND(N70="",J70=""),"",IF(AND(H70="MIN",I70="M"),N70,"")),"")</f>
        <v/>
      </c>
      <c r="CE70" s="198" t="str">
        <f t="shared" ref="CE70:CE133" si="21">IFERROR(IF(AND(N70="",J70=""),"",IF(AND(H70="MIN",I70="M"),N70,"")),"")</f>
        <v/>
      </c>
      <c r="CF70" s="198" t="str">
        <f t="shared" ref="CF70:CF133" si="22">IFERROR(IF(AND(N70="",J70=""),"",IF(AND(H70="SBC",I70="M"),N70,"")),"")</f>
        <v/>
      </c>
      <c r="CG70" s="198" t="str">
        <f t="shared" ref="CG70:CG133" si="23">IFERROR(IF(AND(N70="",J70=""),"",IF(AND(H70="SBC",I70="F"),N70,"")),"")</f>
        <v/>
      </c>
      <c r="CH70" s="199"/>
    </row>
    <row r="71" spans="1:86" ht="15.95" customHeight="1">
      <c r="A71" s="187">
        <f>IF('Result Sheet'!A74="","",'Result Sheet'!A74)</f>
        <v>67</v>
      </c>
      <c r="B71" s="188" t="str">
        <f>IF('Result Sheet'!B74="","",'Result Sheet'!B74)</f>
        <v/>
      </c>
      <c r="C71" s="189" t="str">
        <f>IF('Result Sheet'!F74="","",'Result Sheet'!F74)</f>
        <v/>
      </c>
      <c r="D71" s="190" t="str">
        <f>IF('Result Sheet'!E74="","",'Result Sheet'!E74)</f>
        <v/>
      </c>
      <c r="E71" s="336" t="str">
        <f>IF('Result Sheet'!G74="","",'Result Sheet'!G74)</f>
        <v/>
      </c>
      <c r="F71" s="336" t="str">
        <f>IF('Result Sheet'!H74="","",'Result Sheet'!H74)</f>
        <v/>
      </c>
      <c r="G71" s="336" t="str">
        <f>IF('Result Sheet'!I74="","",'Result Sheet'!I74)</f>
        <v/>
      </c>
      <c r="H71" s="191" t="str">
        <f>IF('Result Sheet'!K74="","",'Result Sheet'!K74)</f>
        <v/>
      </c>
      <c r="I71" s="191" t="str">
        <f>IF('Result Sheet'!J74="","",'Result Sheet'!J74)</f>
        <v/>
      </c>
      <c r="J71" s="305" t="str">
        <f>IF('Result Sheet'!FN74="","",'Result Sheet'!FN74)</f>
        <v/>
      </c>
      <c r="K71" s="192" t="str">
        <f>IF('Result Sheet'!FI74="","",'Result Sheet'!FI74)</f>
        <v/>
      </c>
      <c r="L71" s="193" t="str">
        <f>IF('Result Sheet'!FJ74="","",'Result Sheet'!FJ74)</f>
        <v/>
      </c>
      <c r="M71" s="192" t="str">
        <f>IF('Result Sheet'!FK74="","",'Result Sheet'!FK74)</f>
        <v/>
      </c>
      <c r="N71" s="333" t="str">
        <f>IF('Result Sheet'!FN74="NSO","NSO",IF('Result Sheet'!FL74="","",'Result Sheet'!FL74))</f>
        <v/>
      </c>
      <c r="O71" s="194" t="str">
        <f>IF('Result Sheet'!AC74="","",'Result Sheet'!AC74)</f>
        <v/>
      </c>
      <c r="P71" s="195" t="str">
        <f>IF('Result Sheet'!AD74="","",'Result Sheet'!AD74)</f>
        <v/>
      </c>
      <c r="Q71" s="194" t="str">
        <f>IF('Result Sheet'!AV74="","",'Result Sheet'!AV74)</f>
        <v/>
      </c>
      <c r="R71" s="195" t="str">
        <f>IF('Result Sheet'!AW74="","",'Result Sheet'!AW74)</f>
        <v/>
      </c>
      <c r="S71" s="194" t="str">
        <f>IF('Result Sheet'!BP74="","",'Result Sheet'!BP74)</f>
        <v/>
      </c>
      <c r="T71" s="195" t="str">
        <f>IF('Result Sheet'!BQ74="","",'Result Sheet'!BQ74)</f>
        <v/>
      </c>
      <c r="U71" s="194" t="str">
        <f>IF('Result Sheet'!CI74="","",'Result Sheet'!CI74)</f>
        <v/>
      </c>
      <c r="V71" s="195" t="str">
        <f>IF('Result Sheet'!CJ74="","",'Result Sheet'!CJ74)</f>
        <v/>
      </c>
      <c r="W71" s="194" t="str">
        <f>IF('Result Sheet'!DB74="","",'Result Sheet'!DB74)</f>
        <v/>
      </c>
      <c r="X71" s="195" t="str">
        <f>IF('Result Sheet'!DC74="","",'Result Sheet'!DC74)</f>
        <v/>
      </c>
      <c r="Y71" s="194" t="str">
        <f>IF('Result Sheet'!DU74="","",'Result Sheet'!DU74)</f>
        <v/>
      </c>
      <c r="Z71" s="195" t="str">
        <f>IF('Result Sheet'!DV74="","",'Result Sheet'!DV74)</f>
        <v/>
      </c>
      <c r="AA71" s="196" t="str">
        <f>IF('Result Sheet'!FP74="","",'Result Sheet'!FP74)</f>
        <v/>
      </c>
      <c r="BU71" s="197" t="str">
        <f>'Result Sheet'!G74</f>
        <v/>
      </c>
      <c r="BV71" s="198" t="str">
        <f t="shared" si="12"/>
        <v/>
      </c>
      <c r="BW71" s="198" t="str">
        <f t="shared" si="13"/>
        <v/>
      </c>
      <c r="BX71" s="198" t="str">
        <f t="shared" si="14"/>
        <v/>
      </c>
      <c r="BY71" s="198" t="str">
        <f t="shared" si="15"/>
        <v/>
      </c>
      <c r="BZ71" s="198" t="str">
        <f t="shared" si="16"/>
        <v/>
      </c>
      <c r="CA71" s="198" t="str">
        <f t="shared" si="17"/>
        <v/>
      </c>
      <c r="CB71" s="198" t="str">
        <f t="shared" si="18"/>
        <v/>
      </c>
      <c r="CC71" s="198" t="str">
        <f t="shared" si="19"/>
        <v/>
      </c>
      <c r="CD71" s="198" t="str">
        <f t="shared" si="20"/>
        <v/>
      </c>
      <c r="CE71" s="198" t="str">
        <f t="shared" si="21"/>
        <v/>
      </c>
      <c r="CF71" s="198" t="str">
        <f t="shared" si="22"/>
        <v/>
      </c>
      <c r="CG71" s="198" t="str">
        <f t="shared" si="23"/>
        <v/>
      </c>
      <c r="CH71" s="199"/>
    </row>
    <row r="72" spans="1:86" ht="15.95" customHeight="1">
      <c r="A72" s="187">
        <f>IF('Result Sheet'!A75="","",'Result Sheet'!A75)</f>
        <v>68</v>
      </c>
      <c r="B72" s="188" t="str">
        <f>IF('Result Sheet'!B75="","",'Result Sheet'!B75)</f>
        <v/>
      </c>
      <c r="C72" s="189" t="str">
        <f>IF('Result Sheet'!F75="","",'Result Sheet'!F75)</f>
        <v/>
      </c>
      <c r="D72" s="190" t="str">
        <f>IF('Result Sheet'!E75="","",'Result Sheet'!E75)</f>
        <v/>
      </c>
      <c r="E72" s="336" t="str">
        <f>IF('Result Sheet'!G75="","",'Result Sheet'!G75)</f>
        <v/>
      </c>
      <c r="F72" s="336" t="str">
        <f>IF('Result Sheet'!H75="","",'Result Sheet'!H75)</f>
        <v/>
      </c>
      <c r="G72" s="336" t="str">
        <f>IF('Result Sheet'!I75="","",'Result Sheet'!I75)</f>
        <v/>
      </c>
      <c r="H72" s="191" t="str">
        <f>IF('Result Sheet'!K75="","",'Result Sheet'!K75)</f>
        <v/>
      </c>
      <c r="I72" s="191" t="str">
        <f>IF('Result Sheet'!J75="","",'Result Sheet'!J75)</f>
        <v/>
      </c>
      <c r="J72" s="305" t="str">
        <f>IF('Result Sheet'!FN75="","",'Result Sheet'!FN75)</f>
        <v/>
      </c>
      <c r="K72" s="192" t="str">
        <f>IF('Result Sheet'!FI75="","",'Result Sheet'!FI75)</f>
        <v/>
      </c>
      <c r="L72" s="193" t="str">
        <f>IF('Result Sheet'!FJ75="","",'Result Sheet'!FJ75)</f>
        <v/>
      </c>
      <c r="M72" s="192" t="str">
        <f>IF('Result Sheet'!FK75="","",'Result Sheet'!FK75)</f>
        <v/>
      </c>
      <c r="N72" s="333" t="str">
        <f>IF('Result Sheet'!FN75="NSO","NSO",IF('Result Sheet'!FL75="","",'Result Sheet'!FL75))</f>
        <v/>
      </c>
      <c r="O72" s="194" t="str">
        <f>IF('Result Sheet'!AC75="","",'Result Sheet'!AC75)</f>
        <v/>
      </c>
      <c r="P72" s="195" t="str">
        <f>IF('Result Sheet'!AD75="","",'Result Sheet'!AD75)</f>
        <v/>
      </c>
      <c r="Q72" s="194" t="str">
        <f>IF('Result Sheet'!AV75="","",'Result Sheet'!AV75)</f>
        <v/>
      </c>
      <c r="R72" s="195" t="str">
        <f>IF('Result Sheet'!AW75="","",'Result Sheet'!AW75)</f>
        <v/>
      </c>
      <c r="S72" s="194" t="str">
        <f>IF('Result Sheet'!BP75="","",'Result Sheet'!BP75)</f>
        <v/>
      </c>
      <c r="T72" s="195" t="str">
        <f>IF('Result Sheet'!BQ75="","",'Result Sheet'!BQ75)</f>
        <v/>
      </c>
      <c r="U72" s="194" t="str">
        <f>IF('Result Sheet'!CI75="","",'Result Sheet'!CI75)</f>
        <v/>
      </c>
      <c r="V72" s="195" t="str">
        <f>IF('Result Sheet'!CJ75="","",'Result Sheet'!CJ75)</f>
        <v/>
      </c>
      <c r="W72" s="194" t="str">
        <f>IF('Result Sheet'!DB75="","",'Result Sheet'!DB75)</f>
        <v/>
      </c>
      <c r="X72" s="195" t="str">
        <f>IF('Result Sheet'!DC75="","",'Result Sheet'!DC75)</f>
        <v/>
      </c>
      <c r="Y72" s="194" t="str">
        <f>IF('Result Sheet'!DU75="","",'Result Sheet'!DU75)</f>
        <v/>
      </c>
      <c r="Z72" s="195" t="str">
        <f>IF('Result Sheet'!DV75="","",'Result Sheet'!DV75)</f>
        <v/>
      </c>
      <c r="AA72" s="196" t="str">
        <f>IF('Result Sheet'!FP75="","",'Result Sheet'!FP75)</f>
        <v/>
      </c>
      <c r="BU72" s="197" t="str">
        <f>'Result Sheet'!G75</f>
        <v/>
      </c>
      <c r="BV72" s="198" t="str">
        <f t="shared" si="12"/>
        <v/>
      </c>
      <c r="BW72" s="198" t="str">
        <f t="shared" si="13"/>
        <v/>
      </c>
      <c r="BX72" s="198" t="str">
        <f t="shared" si="14"/>
        <v/>
      </c>
      <c r="BY72" s="198" t="str">
        <f t="shared" si="15"/>
        <v/>
      </c>
      <c r="BZ72" s="198" t="str">
        <f t="shared" si="16"/>
        <v/>
      </c>
      <c r="CA72" s="198" t="str">
        <f t="shared" si="17"/>
        <v/>
      </c>
      <c r="CB72" s="198" t="str">
        <f t="shared" si="18"/>
        <v/>
      </c>
      <c r="CC72" s="198" t="str">
        <f t="shared" si="19"/>
        <v/>
      </c>
      <c r="CD72" s="198" t="str">
        <f t="shared" si="20"/>
        <v/>
      </c>
      <c r="CE72" s="198" t="str">
        <f t="shared" si="21"/>
        <v/>
      </c>
      <c r="CF72" s="198" t="str">
        <f t="shared" si="22"/>
        <v/>
      </c>
      <c r="CG72" s="198" t="str">
        <f t="shared" si="23"/>
        <v/>
      </c>
      <c r="CH72" s="199"/>
    </row>
    <row r="73" spans="1:86" ht="15.95" customHeight="1">
      <c r="A73" s="187">
        <f>IF('Result Sheet'!A76="","",'Result Sheet'!A76)</f>
        <v>69</v>
      </c>
      <c r="B73" s="188" t="str">
        <f>IF('Result Sheet'!B76="","",'Result Sheet'!B76)</f>
        <v/>
      </c>
      <c r="C73" s="189" t="str">
        <f>IF('Result Sheet'!F76="","",'Result Sheet'!F76)</f>
        <v/>
      </c>
      <c r="D73" s="190" t="str">
        <f>IF('Result Sheet'!E76="","",'Result Sheet'!E76)</f>
        <v/>
      </c>
      <c r="E73" s="336" t="str">
        <f>IF('Result Sheet'!G76="","",'Result Sheet'!G76)</f>
        <v/>
      </c>
      <c r="F73" s="336" t="str">
        <f>IF('Result Sheet'!H76="","",'Result Sheet'!H76)</f>
        <v/>
      </c>
      <c r="G73" s="336" t="str">
        <f>IF('Result Sheet'!I76="","",'Result Sheet'!I76)</f>
        <v/>
      </c>
      <c r="H73" s="191" t="str">
        <f>IF('Result Sheet'!K76="","",'Result Sheet'!K76)</f>
        <v/>
      </c>
      <c r="I73" s="191" t="str">
        <f>IF('Result Sheet'!J76="","",'Result Sheet'!J76)</f>
        <v/>
      </c>
      <c r="J73" s="305" t="str">
        <f>IF('Result Sheet'!FN76="","",'Result Sheet'!FN76)</f>
        <v/>
      </c>
      <c r="K73" s="192" t="str">
        <f>IF('Result Sheet'!FI76="","",'Result Sheet'!FI76)</f>
        <v/>
      </c>
      <c r="L73" s="193" t="str">
        <f>IF('Result Sheet'!FJ76="","",'Result Sheet'!FJ76)</f>
        <v/>
      </c>
      <c r="M73" s="192" t="str">
        <f>IF('Result Sheet'!FK76="","",'Result Sheet'!FK76)</f>
        <v/>
      </c>
      <c r="N73" s="333" t="str">
        <f>IF('Result Sheet'!FN76="NSO","NSO",IF('Result Sheet'!FL76="","",'Result Sheet'!FL76))</f>
        <v/>
      </c>
      <c r="O73" s="194" t="str">
        <f>IF('Result Sheet'!AC76="","",'Result Sheet'!AC76)</f>
        <v/>
      </c>
      <c r="P73" s="195" t="str">
        <f>IF('Result Sheet'!AD76="","",'Result Sheet'!AD76)</f>
        <v/>
      </c>
      <c r="Q73" s="194" t="str">
        <f>IF('Result Sheet'!AV76="","",'Result Sheet'!AV76)</f>
        <v/>
      </c>
      <c r="R73" s="195" t="str">
        <f>IF('Result Sheet'!AW76="","",'Result Sheet'!AW76)</f>
        <v/>
      </c>
      <c r="S73" s="194" t="str">
        <f>IF('Result Sheet'!BP76="","",'Result Sheet'!BP76)</f>
        <v/>
      </c>
      <c r="T73" s="195" t="str">
        <f>IF('Result Sheet'!BQ76="","",'Result Sheet'!BQ76)</f>
        <v/>
      </c>
      <c r="U73" s="194" t="str">
        <f>IF('Result Sheet'!CI76="","",'Result Sheet'!CI76)</f>
        <v/>
      </c>
      <c r="V73" s="195" t="str">
        <f>IF('Result Sheet'!CJ76="","",'Result Sheet'!CJ76)</f>
        <v/>
      </c>
      <c r="W73" s="194" t="str">
        <f>IF('Result Sheet'!DB76="","",'Result Sheet'!DB76)</f>
        <v/>
      </c>
      <c r="X73" s="195" t="str">
        <f>IF('Result Sheet'!DC76="","",'Result Sheet'!DC76)</f>
        <v/>
      </c>
      <c r="Y73" s="194" t="str">
        <f>IF('Result Sheet'!DU76="","",'Result Sheet'!DU76)</f>
        <v/>
      </c>
      <c r="Z73" s="195" t="str">
        <f>IF('Result Sheet'!DV76="","",'Result Sheet'!DV76)</f>
        <v/>
      </c>
      <c r="AA73" s="196" t="str">
        <f>IF('Result Sheet'!FP76="","",'Result Sheet'!FP76)</f>
        <v/>
      </c>
      <c r="BU73" s="197" t="str">
        <f>'Result Sheet'!G76</f>
        <v/>
      </c>
      <c r="BV73" s="198" t="str">
        <f t="shared" si="12"/>
        <v/>
      </c>
      <c r="BW73" s="198" t="str">
        <f t="shared" si="13"/>
        <v/>
      </c>
      <c r="BX73" s="198" t="str">
        <f t="shared" si="14"/>
        <v/>
      </c>
      <c r="BY73" s="198" t="str">
        <f t="shared" si="15"/>
        <v/>
      </c>
      <c r="BZ73" s="198" t="str">
        <f t="shared" si="16"/>
        <v/>
      </c>
      <c r="CA73" s="198" t="str">
        <f t="shared" si="17"/>
        <v/>
      </c>
      <c r="CB73" s="198" t="str">
        <f t="shared" si="18"/>
        <v/>
      </c>
      <c r="CC73" s="198" t="str">
        <f t="shared" si="19"/>
        <v/>
      </c>
      <c r="CD73" s="198" t="str">
        <f t="shared" si="20"/>
        <v/>
      </c>
      <c r="CE73" s="198" t="str">
        <f t="shared" si="21"/>
        <v/>
      </c>
      <c r="CF73" s="198" t="str">
        <f t="shared" si="22"/>
        <v/>
      </c>
      <c r="CG73" s="198" t="str">
        <f t="shared" si="23"/>
        <v/>
      </c>
      <c r="CH73" s="199"/>
    </row>
    <row r="74" spans="1:86" ht="15.95" customHeight="1">
      <c r="A74" s="187">
        <f>IF('Result Sheet'!A77="","",'Result Sheet'!A77)</f>
        <v>70</v>
      </c>
      <c r="B74" s="188" t="str">
        <f>IF('Result Sheet'!B77="","",'Result Sheet'!B77)</f>
        <v/>
      </c>
      <c r="C74" s="189" t="str">
        <f>IF('Result Sheet'!F77="","",'Result Sheet'!F77)</f>
        <v/>
      </c>
      <c r="D74" s="190" t="str">
        <f>IF('Result Sheet'!E77="","",'Result Sheet'!E77)</f>
        <v/>
      </c>
      <c r="E74" s="336" t="str">
        <f>IF('Result Sheet'!G77="","",'Result Sheet'!G77)</f>
        <v/>
      </c>
      <c r="F74" s="336" t="str">
        <f>IF('Result Sheet'!H77="","",'Result Sheet'!H77)</f>
        <v/>
      </c>
      <c r="G74" s="336" t="str">
        <f>IF('Result Sheet'!I77="","",'Result Sheet'!I77)</f>
        <v/>
      </c>
      <c r="H74" s="191" t="str">
        <f>IF('Result Sheet'!K77="","",'Result Sheet'!K77)</f>
        <v/>
      </c>
      <c r="I74" s="191" t="str">
        <f>IF('Result Sheet'!J77="","",'Result Sheet'!J77)</f>
        <v/>
      </c>
      <c r="J74" s="305" t="str">
        <f>IF('Result Sheet'!FN77="","",'Result Sheet'!FN77)</f>
        <v/>
      </c>
      <c r="K74" s="192" t="str">
        <f>IF('Result Sheet'!FI77="","",'Result Sheet'!FI77)</f>
        <v/>
      </c>
      <c r="L74" s="193" t="str">
        <f>IF('Result Sheet'!FJ77="","",'Result Sheet'!FJ77)</f>
        <v/>
      </c>
      <c r="M74" s="192" t="str">
        <f>IF('Result Sheet'!FK77="","",'Result Sheet'!FK77)</f>
        <v/>
      </c>
      <c r="N74" s="333" t="str">
        <f>IF('Result Sheet'!FN77="NSO","NSO",IF('Result Sheet'!FL77="","",'Result Sheet'!FL77))</f>
        <v/>
      </c>
      <c r="O74" s="194" t="str">
        <f>IF('Result Sheet'!AC77="","",'Result Sheet'!AC77)</f>
        <v/>
      </c>
      <c r="P74" s="195" t="str">
        <f>IF('Result Sheet'!AD77="","",'Result Sheet'!AD77)</f>
        <v/>
      </c>
      <c r="Q74" s="194" t="str">
        <f>IF('Result Sheet'!AV77="","",'Result Sheet'!AV77)</f>
        <v/>
      </c>
      <c r="R74" s="195" t="str">
        <f>IF('Result Sheet'!AW77="","",'Result Sheet'!AW77)</f>
        <v/>
      </c>
      <c r="S74" s="194" t="str">
        <f>IF('Result Sheet'!BP77="","",'Result Sheet'!BP77)</f>
        <v/>
      </c>
      <c r="T74" s="195" t="str">
        <f>IF('Result Sheet'!BQ77="","",'Result Sheet'!BQ77)</f>
        <v/>
      </c>
      <c r="U74" s="194" t="str">
        <f>IF('Result Sheet'!CI77="","",'Result Sheet'!CI77)</f>
        <v/>
      </c>
      <c r="V74" s="195" t="str">
        <f>IF('Result Sheet'!CJ77="","",'Result Sheet'!CJ77)</f>
        <v/>
      </c>
      <c r="W74" s="194" t="str">
        <f>IF('Result Sheet'!DB77="","",'Result Sheet'!DB77)</f>
        <v/>
      </c>
      <c r="X74" s="195" t="str">
        <f>IF('Result Sheet'!DC77="","",'Result Sheet'!DC77)</f>
        <v/>
      </c>
      <c r="Y74" s="194" t="str">
        <f>IF('Result Sheet'!DU77="","",'Result Sheet'!DU77)</f>
        <v/>
      </c>
      <c r="Z74" s="195" t="str">
        <f>IF('Result Sheet'!DV77="","",'Result Sheet'!DV77)</f>
        <v/>
      </c>
      <c r="AA74" s="196" t="str">
        <f>IF('Result Sheet'!FP77="","",'Result Sheet'!FP77)</f>
        <v/>
      </c>
      <c r="BU74" s="197" t="str">
        <f>'Result Sheet'!G77</f>
        <v/>
      </c>
      <c r="BV74" s="198" t="str">
        <f t="shared" si="12"/>
        <v/>
      </c>
      <c r="BW74" s="198" t="str">
        <f t="shared" si="13"/>
        <v/>
      </c>
      <c r="BX74" s="198" t="str">
        <f t="shared" si="14"/>
        <v/>
      </c>
      <c r="BY74" s="198" t="str">
        <f t="shared" si="15"/>
        <v/>
      </c>
      <c r="BZ74" s="198" t="str">
        <f t="shared" si="16"/>
        <v/>
      </c>
      <c r="CA74" s="198" t="str">
        <f t="shared" si="17"/>
        <v/>
      </c>
      <c r="CB74" s="198" t="str">
        <f t="shared" si="18"/>
        <v/>
      </c>
      <c r="CC74" s="198" t="str">
        <f t="shared" si="19"/>
        <v/>
      </c>
      <c r="CD74" s="198" t="str">
        <f t="shared" si="20"/>
        <v/>
      </c>
      <c r="CE74" s="198" t="str">
        <f t="shared" si="21"/>
        <v/>
      </c>
      <c r="CF74" s="198" t="str">
        <f t="shared" si="22"/>
        <v/>
      </c>
      <c r="CG74" s="198" t="str">
        <f t="shared" si="23"/>
        <v/>
      </c>
      <c r="CH74" s="199"/>
    </row>
    <row r="75" spans="1:86" ht="15.95" customHeight="1">
      <c r="A75" s="187">
        <f>IF('Result Sheet'!A78="","",'Result Sheet'!A78)</f>
        <v>71</v>
      </c>
      <c r="B75" s="188" t="str">
        <f>IF('Result Sheet'!B78="","",'Result Sheet'!B78)</f>
        <v/>
      </c>
      <c r="C75" s="189" t="str">
        <f>IF('Result Sheet'!F78="","",'Result Sheet'!F78)</f>
        <v/>
      </c>
      <c r="D75" s="190" t="str">
        <f>IF('Result Sheet'!E78="","",'Result Sheet'!E78)</f>
        <v/>
      </c>
      <c r="E75" s="336" t="str">
        <f>IF('Result Sheet'!G78="","",'Result Sheet'!G78)</f>
        <v/>
      </c>
      <c r="F75" s="336" t="str">
        <f>IF('Result Sheet'!H78="","",'Result Sheet'!H78)</f>
        <v/>
      </c>
      <c r="G75" s="336" t="str">
        <f>IF('Result Sheet'!I78="","",'Result Sheet'!I78)</f>
        <v/>
      </c>
      <c r="H75" s="191" t="str">
        <f>IF('Result Sheet'!K78="","",'Result Sheet'!K78)</f>
        <v/>
      </c>
      <c r="I75" s="191" t="str">
        <f>IF('Result Sheet'!J78="","",'Result Sheet'!J78)</f>
        <v/>
      </c>
      <c r="J75" s="305" t="str">
        <f>IF('Result Sheet'!FN78="","",'Result Sheet'!FN78)</f>
        <v/>
      </c>
      <c r="K75" s="192" t="str">
        <f>IF('Result Sheet'!FI78="","",'Result Sheet'!FI78)</f>
        <v/>
      </c>
      <c r="L75" s="193" t="str">
        <f>IF('Result Sheet'!FJ78="","",'Result Sheet'!FJ78)</f>
        <v/>
      </c>
      <c r="M75" s="192" t="str">
        <f>IF('Result Sheet'!FK78="","",'Result Sheet'!FK78)</f>
        <v/>
      </c>
      <c r="N75" s="333" t="str">
        <f>IF('Result Sheet'!FN78="NSO","NSO",IF('Result Sheet'!FL78="","",'Result Sheet'!FL78))</f>
        <v/>
      </c>
      <c r="O75" s="194" t="str">
        <f>IF('Result Sheet'!AC78="","",'Result Sheet'!AC78)</f>
        <v/>
      </c>
      <c r="P75" s="195" t="str">
        <f>IF('Result Sheet'!AD78="","",'Result Sheet'!AD78)</f>
        <v/>
      </c>
      <c r="Q75" s="194" t="str">
        <f>IF('Result Sheet'!AV78="","",'Result Sheet'!AV78)</f>
        <v/>
      </c>
      <c r="R75" s="195" t="str">
        <f>IF('Result Sheet'!AW78="","",'Result Sheet'!AW78)</f>
        <v/>
      </c>
      <c r="S75" s="194" t="str">
        <f>IF('Result Sheet'!BP78="","",'Result Sheet'!BP78)</f>
        <v/>
      </c>
      <c r="T75" s="195" t="str">
        <f>IF('Result Sheet'!BQ78="","",'Result Sheet'!BQ78)</f>
        <v/>
      </c>
      <c r="U75" s="194" t="str">
        <f>IF('Result Sheet'!CI78="","",'Result Sheet'!CI78)</f>
        <v/>
      </c>
      <c r="V75" s="195" t="str">
        <f>IF('Result Sheet'!CJ78="","",'Result Sheet'!CJ78)</f>
        <v/>
      </c>
      <c r="W75" s="194" t="str">
        <f>IF('Result Sheet'!DB78="","",'Result Sheet'!DB78)</f>
        <v/>
      </c>
      <c r="X75" s="195" t="str">
        <f>IF('Result Sheet'!DC78="","",'Result Sheet'!DC78)</f>
        <v/>
      </c>
      <c r="Y75" s="194" t="str">
        <f>IF('Result Sheet'!DU78="","",'Result Sheet'!DU78)</f>
        <v/>
      </c>
      <c r="Z75" s="195" t="str">
        <f>IF('Result Sheet'!DV78="","",'Result Sheet'!DV78)</f>
        <v/>
      </c>
      <c r="AA75" s="196" t="str">
        <f>IF('Result Sheet'!FP78="","",'Result Sheet'!FP78)</f>
        <v/>
      </c>
      <c r="BU75" s="197" t="str">
        <f>'Result Sheet'!G78</f>
        <v/>
      </c>
      <c r="BV75" s="198" t="str">
        <f t="shared" si="12"/>
        <v/>
      </c>
      <c r="BW75" s="198" t="str">
        <f t="shared" si="13"/>
        <v/>
      </c>
      <c r="BX75" s="198" t="str">
        <f t="shared" si="14"/>
        <v/>
      </c>
      <c r="BY75" s="198" t="str">
        <f t="shared" si="15"/>
        <v/>
      </c>
      <c r="BZ75" s="198" t="str">
        <f t="shared" si="16"/>
        <v/>
      </c>
      <c r="CA75" s="198" t="str">
        <f t="shared" si="17"/>
        <v/>
      </c>
      <c r="CB75" s="198" t="str">
        <f t="shared" si="18"/>
        <v/>
      </c>
      <c r="CC75" s="198" t="str">
        <f t="shared" si="19"/>
        <v/>
      </c>
      <c r="CD75" s="198" t="str">
        <f t="shared" si="20"/>
        <v/>
      </c>
      <c r="CE75" s="198" t="str">
        <f t="shared" si="21"/>
        <v/>
      </c>
      <c r="CF75" s="198" t="str">
        <f t="shared" si="22"/>
        <v/>
      </c>
      <c r="CG75" s="198" t="str">
        <f t="shared" si="23"/>
        <v/>
      </c>
      <c r="CH75" s="199"/>
    </row>
    <row r="76" spans="1:86" ht="15.95" customHeight="1">
      <c r="A76" s="187">
        <f>IF('Result Sheet'!A79="","",'Result Sheet'!A79)</f>
        <v>72</v>
      </c>
      <c r="B76" s="188" t="str">
        <f>IF('Result Sheet'!B79="","",'Result Sheet'!B79)</f>
        <v/>
      </c>
      <c r="C76" s="189" t="str">
        <f>IF('Result Sheet'!F79="","",'Result Sheet'!F79)</f>
        <v/>
      </c>
      <c r="D76" s="190" t="str">
        <f>IF('Result Sheet'!E79="","",'Result Sheet'!E79)</f>
        <v/>
      </c>
      <c r="E76" s="336" t="str">
        <f>IF('Result Sheet'!G79="","",'Result Sheet'!G79)</f>
        <v/>
      </c>
      <c r="F76" s="336" t="str">
        <f>IF('Result Sheet'!H79="","",'Result Sheet'!H79)</f>
        <v/>
      </c>
      <c r="G76" s="336" t="str">
        <f>IF('Result Sheet'!I79="","",'Result Sheet'!I79)</f>
        <v/>
      </c>
      <c r="H76" s="191" t="str">
        <f>IF('Result Sheet'!K79="","",'Result Sheet'!K79)</f>
        <v/>
      </c>
      <c r="I76" s="191" t="str">
        <f>IF('Result Sheet'!J79="","",'Result Sheet'!J79)</f>
        <v/>
      </c>
      <c r="J76" s="305" t="str">
        <f>IF('Result Sheet'!FN79="","",'Result Sheet'!FN79)</f>
        <v/>
      </c>
      <c r="K76" s="192" t="str">
        <f>IF('Result Sheet'!FI79="","",'Result Sheet'!FI79)</f>
        <v/>
      </c>
      <c r="L76" s="193" t="str">
        <f>IF('Result Sheet'!FJ79="","",'Result Sheet'!FJ79)</f>
        <v/>
      </c>
      <c r="M76" s="192" t="str">
        <f>IF('Result Sheet'!FK79="","",'Result Sheet'!FK79)</f>
        <v/>
      </c>
      <c r="N76" s="333" t="str">
        <f>IF('Result Sheet'!FN79="NSO","NSO",IF('Result Sheet'!FL79="","",'Result Sheet'!FL79))</f>
        <v/>
      </c>
      <c r="O76" s="194" t="str">
        <f>IF('Result Sheet'!AC79="","",'Result Sheet'!AC79)</f>
        <v/>
      </c>
      <c r="P76" s="195" t="str">
        <f>IF('Result Sheet'!AD79="","",'Result Sheet'!AD79)</f>
        <v/>
      </c>
      <c r="Q76" s="194" t="str">
        <f>IF('Result Sheet'!AV79="","",'Result Sheet'!AV79)</f>
        <v/>
      </c>
      <c r="R76" s="195" t="str">
        <f>IF('Result Sheet'!AW79="","",'Result Sheet'!AW79)</f>
        <v/>
      </c>
      <c r="S76" s="194" t="str">
        <f>IF('Result Sheet'!BP79="","",'Result Sheet'!BP79)</f>
        <v/>
      </c>
      <c r="T76" s="195" t="str">
        <f>IF('Result Sheet'!BQ79="","",'Result Sheet'!BQ79)</f>
        <v/>
      </c>
      <c r="U76" s="194" t="str">
        <f>IF('Result Sheet'!CI79="","",'Result Sheet'!CI79)</f>
        <v/>
      </c>
      <c r="V76" s="195" t="str">
        <f>IF('Result Sheet'!CJ79="","",'Result Sheet'!CJ79)</f>
        <v/>
      </c>
      <c r="W76" s="194" t="str">
        <f>IF('Result Sheet'!DB79="","",'Result Sheet'!DB79)</f>
        <v/>
      </c>
      <c r="X76" s="195" t="str">
        <f>IF('Result Sheet'!DC79="","",'Result Sheet'!DC79)</f>
        <v/>
      </c>
      <c r="Y76" s="194" t="str">
        <f>IF('Result Sheet'!DU79="","",'Result Sheet'!DU79)</f>
        <v/>
      </c>
      <c r="Z76" s="195" t="str">
        <f>IF('Result Sheet'!DV79="","",'Result Sheet'!DV79)</f>
        <v/>
      </c>
      <c r="AA76" s="196" t="str">
        <f>IF('Result Sheet'!FP79="","",'Result Sheet'!FP79)</f>
        <v/>
      </c>
      <c r="BU76" s="197" t="str">
        <f>'Result Sheet'!G79</f>
        <v/>
      </c>
      <c r="BV76" s="198" t="str">
        <f t="shared" si="12"/>
        <v/>
      </c>
      <c r="BW76" s="198" t="str">
        <f t="shared" si="13"/>
        <v/>
      </c>
      <c r="BX76" s="198" t="str">
        <f t="shared" si="14"/>
        <v/>
      </c>
      <c r="BY76" s="198" t="str">
        <f t="shared" si="15"/>
        <v/>
      </c>
      <c r="BZ76" s="198" t="str">
        <f t="shared" si="16"/>
        <v/>
      </c>
      <c r="CA76" s="198" t="str">
        <f t="shared" si="17"/>
        <v/>
      </c>
      <c r="CB76" s="198" t="str">
        <f t="shared" si="18"/>
        <v/>
      </c>
      <c r="CC76" s="198" t="str">
        <f t="shared" si="19"/>
        <v/>
      </c>
      <c r="CD76" s="198" t="str">
        <f t="shared" si="20"/>
        <v/>
      </c>
      <c r="CE76" s="198" t="str">
        <f t="shared" si="21"/>
        <v/>
      </c>
      <c r="CF76" s="198" t="str">
        <f t="shared" si="22"/>
        <v/>
      </c>
      <c r="CG76" s="198" t="str">
        <f t="shared" si="23"/>
        <v/>
      </c>
      <c r="CH76" s="199"/>
    </row>
    <row r="77" spans="1:86" ht="15.95" customHeight="1">
      <c r="A77" s="187">
        <f>IF('Result Sheet'!A80="","",'Result Sheet'!A80)</f>
        <v>73</v>
      </c>
      <c r="B77" s="188" t="str">
        <f>IF('Result Sheet'!B80="","",'Result Sheet'!B80)</f>
        <v/>
      </c>
      <c r="C77" s="189" t="str">
        <f>IF('Result Sheet'!F80="","",'Result Sheet'!F80)</f>
        <v/>
      </c>
      <c r="D77" s="190" t="str">
        <f>IF('Result Sheet'!E80="","",'Result Sheet'!E80)</f>
        <v/>
      </c>
      <c r="E77" s="336" t="str">
        <f>IF('Result Sheet'!G80="","",'Result Sheet'!G80)</f>
        <v/>
      </c>
      <c r="F77" s="336" t="str">
        <f>IF('Result Sheet'!H80="","",'Result Sheet'!H80)</f>
        <v/>
      </c>
      <c r="G77" s="336" t="str">
        <f>IF('Result Sheet'!I80="","",'Result Sheet'!I80)</f>
        <v/>
      </c>
      <c r="H77" s="191" t="str">
        <f>IF('Result Sheet'!K80="","",'Result Sheet'!K80)</f>
        <v/>
      </c>
      <c r="I77" s="191" t="str">
        <f>IF('Result Sheet'!J80="","",'Result Sheet'!J80)</f>
        <v/>
      </c>
      <c r="J77" s="305" t="str">
        <f>IF('Result Sheet'!FN80="","",'Result Sheet'!FN80)</f>
        <v/>
      </c>
      <c r="K77" s="192" t="str">
        <f>IF('Result Sheet'!FI80="","",'Result Sheet'!FI80)</f>
        <v/>
      </c>
      <c r="L77" s="193" t="str">
        <f>IF('Result Sheet'!FJ80="","",'Result Sheet'!FJ80)</f>
        <v/>
      </c>
      <c r="M77" s="192" t="str">
        <f>IF('Result Sheet'!FK80="","",'Result Sheet'!FK80)</f>
        <v/>
      </c>
      <c r="N77" s="333" t="str">
        <f>IF('Result Sheet'!FN80="NSO","NSO",IF('Result Sheet'!FL80="","",'Result Sheet'!FL80))</f>
        <v/>
      </c>
      <c r="O77" s="194" t="str">
        <f>IF('Result Sheet'!AC80="","",'Result Sheet'!AC80)</f>
        <v/>
      </c>
      <c r="P77" s="195" t="str">
        <f>IF('Result Sheet'!AD80="","",'Result Sheet'!AD80)</f>
        <v/>
      </c>
      <c r="Q77" s="194" t="str">
        <f>IF('Result Sheet'!AV80="","",'Result Sheet'!AV80)</f>
        <v/>
      </c>
      <c r="R77" s="195" t="str">
        <f>IF('Result Sheet'!AW80="","",'Result Sheet'!AW80)</f>
        <v/>
      </c>
      <c r="S77" s="194" t="str">
        <f>IF('Result Sheet'!BP80="","",'Result Sheet'!BP80)</f>
        <v/>
      </c>
      <c r="T77" s="195" t="str">
        <f>IF('Result Sheet'!BQ80="","",'Result Sheet'!BQ80)</f>
        <v/>
      </c>
      <c r="U77" s="194" t="str">
        <f>IF('Result Sheet'!CI80="","",'Result Sheet'!CI80)</f>
        <v/>
      </c>
      <c r="V77" s="195" t="str">
        <f>IF('Result Sheet'!CJ80="","",'Result Sheet'!CJ80)</f>
        <v/>
      </c>
      <c r="W77" s="194" t="str">
        <f>IF('Result Sheet'!DB80="","",'Result Sheet'!DB80)</f>
        <v/>
      </c>
      <c r="X77" s="195" t="str">
        <f>IF('Result Sheet'!DC80="","",'Result Sheet'!DC80)</f>
        <v/>
      </c>
      <c r="Y77" s="194" t="str">
        <f>IF('Result Sheet'!DU80="","",'Result Sheet'!DU80)</f>
        <v/>
      </c>
      <c r="Z77" s="195" t="str">
        <f>IF('Result Sheet'!DV80="","",'Result Sheet'!DV80)</f>
        <v/>
      </c>
      <c r="AA77" s="196" t="str">
        <f>IF('Result Sheet'!FP80="","",'Result Sheet'!FP80)</f>
        <v/>
      </c>
      <c r="BU77" s="197" t="str">
        <f>'Result Sheet'!G80</f>
        <v/>
      </c>
      <c r="BV77" s="198" t="str">
        <f t="shared" si="12"/>
        <v/>
      </c>
      <c r="BW77" s="198" t="str">
        <f t="shared" si="13"/>
        <v/>
      </c>
      <c r="BX77" s="198" t="str">
        <f t="shared" si="14"/>
        <v/>
      </c>
      <c r="BY77" s="198" t="str">
        <f t="shared" si="15"/>
        <v/>
      </c>
      <c r="BZ77" s="198" t="str">
        <f t="shared" si="16"/>
        <v/>
      </c>
      <c r="CA77" s="198" t="str">
        <f t="shared" si="17"/>
        <v/>
      </c>
      <c r="CB77" s="198" t="str">
        <f t="shared" si="18"/>
        <v/>
      </c>
      <c r="CC77" s="198" t="str">
        <f t="shared" si="19"/>
        <v/>
      </c>
      <c r="CD77" s="198" t="str">
        <f t="shared" si="20"/>
        <v/>
      </c>
      <c r="CE77" s="198" t="str">
        <f t="shared" si="21"/>
        <v/>
      </c>
      <c r="CF77" s="198" t="str">
        <f t="shared" si="22"/>
        <v/>
      </c>
      <c r="CG77" s="198" t="str">
        <f t="shared" si="23"/>
        <v/>
      </c>
      <c r="CH77" s="199"/>
    </row>
    <row r="78" spans="1:86" ht="15.95" customHeight="1">
      <c r="A78" s="187">
        <f>IF('Result Sheet'!A81="","",'Result Sheet'!A81)</f>
        <v>74</v>
      </c>
      <c r="B78" s="188" t="str">
        <f>IF('Result Sheet'!B81="","",'Result Sheet'!B81)</f>
        <v/>
      </c>
      <c r="C78" s="189" t="str">
        <f>IF('Result Sheet'!F81="","",'Result Sheet'!F81)</f>
        <v/>
      </c>
      <c r="D78" s="190" t="str">
        <f>IF('Result Sheet'!E81="","",'Result Sheet'!E81)</f>
        <v/>
      </c>
      <c r="E78" s="336" t="str">
        <f>IF('Result Sheet'!G81="","",'Result Sheet'!G81)</f>
        <v/>
      </c>
      <c r="F78" s="336" t="str">
        <f>IF('Result Sheet'!H81="","",'Result Sheet'!H81)</f>
        <v/>
      </c>
      <c r="G78" s="336" t="str">
        <f>IF('Result Sheet'!I81="","",'Result Sheet'!I81)</f>
        <v/>
      </c>
      <c r="H78" s="191" t="str">
        <f>IF('Result Sheet'!K81="","",'Result Sheet'!K81)</f>
        <v/>
      </c>
      <c r="I78" s="191" t="str">
        <f>IF('Result Sheet'!J81="","",'Result Sheet'!J81)</f>
        <v/>
      </c>
      <c r="J78" s="305" t="str">
        <f>IF('Result Sheet'!FN81="","",'Result Sheet'!FN81)</f>
        <v/>
      </c>
      <c r="K78" s="192" t="str">
        <f>IF('Result Sheet'!FI81="","",'Result Sheet'!FI81)</f>
        <v/>
      </c>
      <c r="L78" s="193" t="str">
        <f>IF('Result Sheet'!FJ81="","",'Result Sheet'!FJ81)</f>
        <v/>
      </c>
      <c r="M78" s="192" t="str">
        <f>IF('Result Sheet'!FK81="","",'Result Sheet'!FK81)</f>
        <v/>
      </c>
      <c r="N78" s="333" t="str">
        <f>IF('Result Sheet'!FN81="NSO","NSO",IF('Result Sheet'!FL81="","",'Result Sheet'!FL81))</f>
        <v/>
      </c>
      <c r="O78" s="194" t="str">
        <f>IF('Result Sheet'!AC81="","",'Result Sheet'!AC81)</f>
        <v/>
      </c>
      <c r="P78" s="195" t="str">
        <f>IF('Result Sheet'!AD81="","",'Result Sheet'!AD81)</f>
        <v/>
      </c>
      <c r="Q78" s="194" t="str">
        <f>IF('Result Sheet'!AV81="","",'Result Sheet'!AV81)</f>
        <v/>
      </c>
      <c r="R78" s="195" t="str">
        <f>IF('Result Sheet'!AW81="","",'Result Sheet'!AW81)</f>
        <v/>
      </c>
      <c r="S78" s="194" t="str">
        <f>IF('Result Sheet'!BP81="","",'Result Sheet'!BP81)</f>
        <v/>
      </c>
      <c r="T78" s="195" t="str">
        <f>IF('Result Sheet'!BQ81="","",'Result Sheet'!BQ81)</f>
        <v/>
      </c>
      <c r="U78" s="194" t="str">
        <f>IF('Result Sheet'!CI81="","",'Result Sheet'!CI81)</f>
        <v/>
      </c>
      <c r="V78" s="195" t="str">
        <f>IF('Result Sheet'!CJ81="","",'Result Sheet'!CJ81)</f>
        <v/>
      </c>
      <c r="W78" s="194" t="str">
        <f>IF('Result Sheet'!DB81="","",'Result Sheet'!DB81)</f>
        <v/>
      </c>
      <c r="X78" s="195" t="str">
        <f>IF('Result Sheet'!DC81="","",'Result Sheet'!DC81)</f>
        <v/>
      </c>
      <c r="Y78" s="194" t="str">
        <f>IF('Result Sheet'!DU81="","",'Result Sheet'!DU81)</f>
        <v/>
      </c>
      <c r="Z78" s="195" t="str">
        <f>IF('Result Sheet'!DV81="","",'Result Sheet'!DV81)</f>
        <v/>
      </c>
      <c r="AA78" s="196" t="str">
        <f>IF('Result Sheet'!FP81="","",'Result Sheet'!FP81)</f>
        <v/>
      </c>
      <c r="BU78" s="197" t="str">
        <f>'Result Sheet'!G81</f>
        <v/>
      </c>
      <c r="BV78" s="198" t="str">
        <f t="shared" si="12"/>
        <v/>
      </c>
      <c r="BW78" s="198" t="str">
        <f t="shared" si="13"/>
        <v/>
      </c>
      <c r="BX78" s="198" t="str">
        <f t="shared" si="14"/>
        <v/>
      </c>
      <c r="BY78" s="198" t="str">
        <f t="shared" si="15"/>
        <v/>
      </c>
      <c r="BZ78" s="198" t="str">
        <f t="shared" si="16"/>
        <v/>
      </c>
      <c r="CA78" s="198" t="str">
        <f t="shared" si="17"/>
        <v/>
      </c>
      <c r="CB78" s="198" t="str">
        <f t="shared" si="18"/>
        <v/>
      </c>
      <c r="CC78" s="198" t="str">
        <f t="shared" si="19"/>
        <v/>
      </c>
      <c r="CD78" s="198" t="str">
        <f t="shared" si="20"/>
        <v/>
      </c>
      <c r="CE78" s="198" t="str">
        <f t="shared" si="21"/>
        <v/>
      </c>
      <c r="CF78" s="198" t="str">
        <f t="shared" si="22"/>
        <v/>
      </c>
      <c r="CG78" s="198" t="str">
        <f t="shared" si="23"/>
        <v/>
      </c>
      <c r="CH78" s="199"/>
    </row>
    <row r="79" spans="1:86" ht="15.95" customHeight="1">
      <c r="A79" s="187">
        <f>IF('Result Sheet'!A82="","",'Result Sheet'!A82)</f>
        <v>75</v>
      </c>
      <c r="B79" s="188" t="str">
        <f>IF('Result Sheet'!B82="","",'Result Sheet'!B82)</f>
        <v/>
      </c>
      <c r="C79" s="189" t="str">
        <f>IF('Result Sheet'!F82="","",'Result Sheet'!F82)</f>
        <v/>
      </c>
      <c r="D79" s="190" t="str">
        <f>IF('Result Sheet'!E82="","",'Result Sheet'!E82)</f>
        <v/>
      </c>
      <c r="E79" s="336" t="str">
        <f>IF('Result Sheet'!G82="","",'Result Sheet'!G82)</f>
        <v/>
      </c>
      <c r="F79" s="336" t="str">
        <f>IF('Result Sheet'!H82="","",'Result Sheet'!H82)</f>
        <v/>
      </c>
      <c r="G79" s="336" t="str">
        <f>IF('Result Sheet'!I82="","",'Result Sheet'!I82)</f>
        <v/>
      </c>
      <c r="H79" s="191" t="str">
        <f>IF('Result Sheet'!K82="","",'Result Sheet'!K82)</f>
        <v/>
      </c>
      <c r="I79" s="191" t="str">
        <f>IF('Result Sheet'!J82="","",'Result Sheet'!J82)</f>
        <v/>
      </c>
      <c r="J79" s="305" t="str">
        <f>IF('Result Sheet'!FN82="","",'Result Sheet'!FN82)</f>
        <v/>
      </c>
      <c r="K79" s="192" t="str">
        <f>IF('Result Sheet'!FI82="","",'Result Sheet'!FI82)</f>
        <v/>
      </c>
      <c r="L79" s="193" t="str">
        <f>IF('Result Sheet'!FJ82="","",'Result Sheet'!FJ82)</f>
        <v/>
      </c>
      <c r="M79" s="192" t="str">
        <f>IF('Result Sheet'!FK82="","",'Result Sheet'!FK82)</f>
        <v/>
      </c>
      <c r="N79" s="333" t="str">
        <f>IF('Result Sheet'!FN82="NSO","NSO",IF('Result Sheet'!FL82="","",'Result Sheet'!FL82))</f>
        <v/>
      </c>
      <c r="O79" s="194" t="str">
        <f>IF('Result Sheet'!AC82="","",'Result Sheet'!AC82)</f>
        <v/>
      </c>
      <c r="P79" s="195" t="str">
        <f>IF('Result Sheet'!AD82="","",'Result Sheet'!AD82)</f>
        <v/>
      </c>
      <c r="Q79" s="194" t="str">
        <f>IF('Result Sheet'!AV82="","",'Result Sheet'!AV82)</f>
        <v/>
      </c>
      <c r="R79" s="195" t="str">
        <f>IF('Result Sheet'!AW82="","",'Result Sheet'!AW82)</f>
        <v/>
      </c>
      <c r="S79" s="194" t="str">
        <f>IF('Result Sheet'!BP82="","",'Result Sheet'!BP82)</f>
        <v/>
      </c>
      <c r="T79" s="195" t="str">
        <f>IF('Result Sheet'!BQ82="","",'Result Sheet'!BQ82)</f>
        <v/>
      </c>
      <c r="U79" s="194" t="str">
        <f>IF('Result Sheet'!CI82="","",'Result Sheet'!CI82)</f>
        <v/>
      </c>
      <c r="V79" s="195" t="str">
        <f>IF('Result Sheet'!CJ82="","",'Result Sheet'!CJ82)</f>
        <v/>
      </c>
      <c r="W79" s="194" t="str">
        <f>IF('Result Sheet'!DB82="","",'Result Sheet'!DB82)</f>
        <v/>
      </c>
      <c r="X79" s="195" t="str">
        <f>IF('Result Sheet'!DC82="","",'Result Sheet'!DC82)</f>
        <v/>
      </c>
      <c r="Y79" s="194" t="str">
        <f>IF('Result Sheet'!DU82="","",'Result Sheet'!DU82)</f>
        <v/>
      </c>
      <c r="Z79" s="195" t="str">
        <f>IF('Result Sheet'!DV82="","",'Result Sheet'!DV82)</f>
        <v/>
      </c>
      <c r="AA79" s="196" t="str">
        <f>IF('Result Sheet'!FP82="","",'Result Sheet'!FP82)</f>
        <v/>
      </c>
      <c r="BU79" s="197" t="str">
        <f>'Result Sheet'!G82</f>
        <v/>
      </c>
      <c r="BV79" s="198" t="str">
        <f t="shared" si="12"/>
        <v/>
      </c>
      <c r="BW79" s="198" t="str">
        <f t="shared" si="13"/>
        <v/>
      </c>
      <c r="BX79" s="198" t="str">
        <f t="shared" si="14"/>
        <v/>
      </c>
      <c r="BY79" s="198" t="str">
        <f t="shared" si="15"/>
        <v/>
      </c>
      <c r="BZ79" s="198" t="str">
        <f t="shared" si="16"/>
        <v/>
      </c>
      <c r="CA79" s="198" t="str">
        <f t="shared" si="17"/>
        <v/>
      </c>
      <c r="CB79" s="198" t="str">
        <f t="shared" si="18"/>
        <v/>
      </c>
      <c r="CC79" s="198" t="str">
        <f t="shared" si="19"/>
        <v/>
      </c>
      <c r="CD79" s="198" t="str">
        <f t="shared" si="20"/>
        <v/>
      </c>
      <c r="CE79" s="198" t="str">
        <f t="shared" si="21"/>
        <v/>
      </c>
      <c r="CF79" s="198" t="str">
        <f t="shared" si="22"/>
        <v/>
      </c>
      <c r="CG79" s="198" t="str">
        <f t="shared" si="23"/>
        <v/>
      </c>
      <c r="CH79" s="199"/>
    </row>
    <row r="80" spans="1:86" ht="15.95" customHeight="1">
      <c r="A80" s="187">
        <f>IF('Result Sheet'!A83="","",'Result Sheet'!A83)</f>
        <v>76</v>
      </c>
      <c r="B80" s="188" t="str">
        <f>IF('Result Sheet'!B83="","",'Result Sheet'!B83)</f>
        <v/>
      </c>
      <c r="C80" s="189" t="str">
        <f>IF('Result Sheet'!F83="","",'Result Sheet'!F83)</f>
        <v/>
      </c>
      <c r="D80" s="190" t="str">
        <f>IF('Result Sheet'!E83="","",'Result Sheet'!E83)</f>
        <v/>
      </c>
      <c r="E80" s="336" t="str">
        <f>IF('Result Sheet'!G83="","",'Result Sheet'!G83)</f>
        <v/>
      </c>
      <c r="F80" s="336" t="str">
        <f>IF('Result Sheet'!H83="","",'Result Sheet'!H83)</f>
        <v/>
      </c>
      <c r="G80" s="336" t="str">
        <f>IF('Result Sheet'!I83="","",'Result Sheet'!I83)</f>
        <v/>
      </c>
      <c r="H80" s="191" t="str">
        <f>IF('Result Sheet'!K83="","",'Result Sheet'!K83)</f>
        <v/>
      </c>
      <c r="I80" s="191" t="str">
        <f>IF('Result Sheet'!J83="","",'Result Sheet'!J83)</f>
        <v/>
      </c>
      <c r="J80" s="305" t="str">
        <f>IF('Result Sheet'!FN83="","",'Result Sheet'!FN83)</f>
        <v/>
      </c>
      <c r="K80" s="192" t="str">
        <f>IF('Result Sheet'!FI83="","",'Result Sheet'!FI83)</f>
        <v/>
      </c>
      <c r="L80" s="193" t="str">
        <f>IF('Result Sheet'!FJ83="","",'Result Sheet'!FJ83)</f>
        <v/>
      </c>
      <c r="M80" s="192" t="str">
        <f>IF('Result Sheet'!FK83="","",'Result Sheet'!FK83)</f>
        <v/>
      </c>
      <c r="N80" s="333" t="str">
        <f>IF('Result Sheet'!FN83="NSO","NSO",IF('Result Sheet'!FL83="","",'Result Sheet'!FL83))</f>
        <v/>
      </c>
      <c r="O80" s="194" t="str">
        <f>IF('Result Sheet'!AC83="","",'Result Sheet'!AC83)</f>
        <v/>
      </c>
      <c r="P80" s="195" t="str">
        <f>IF('Result Sheet'!AD83="","",'Result Sheet'!AD83)</f>
        <v/>
      </c>
      <c r="Q80" s="194" t="str">
        <f>IF('Result Sheet'!AV83="","",'Result Sheet'!AV83)</f>
        <v/>
      </c>
      <c r="R80" s="195" t="str">
        <f>IF('Result Sheet'!AW83="","",'Result Sheet'!AW83)</f>
        <v/>
      </c>
      <c r="S80" s="194" t="str">
        <f>IF('Result Sheet'!BP83="","",'Result Sheet'!BP83)</f>
        <v/>
      </c>
      <c r="T80" s="195" t="str">
        <f>IF('Result Sheet'!BQ83="","",'Result Sheet'!BQ83)</f>
        <v/>
      </c>
      <c r="U80" s="194" t="str">
        <f>IF('Result Sheet'!CI83="","",'Result Sheet'!CI83)</f>
        <v/>
      </c>
      <c r="V80" s="195" t="str">
        <f>IF('Result Sheet'!CJ83="","",'Result Sheet'!CJ83)</f>
        <v/>
      </c>
      <c r="W80" s="194" t="str">
        <f>IF('Result Sheet'!DB83="","",'Result Sheet'!DB83)</f>
        <v/>
      </c>
      <c r="X80" s="195" t="str">
        <f>IF('Result Sheet'!DC83="","",'Result Sheet'!DC83)</f>
        <v/>
      </c>
      <c r="Y80" s="194" t="str">
        <f>IF('Result Sheet'!DU83="","",'Result Sheet'!DU83)</f>
        <v/>
      </c>
      <c r="Z80" s="195" t="str">
        <f>IF('Result Sheet'!DV83="","",'Result Sheet'!DV83)</f>
        <v/>
      </c>
      <c r="AA80" s="196" t="str">
        <f>IF('Result Sheet'!FP83="","",'Result Sheet'!FP83)</f>
        <v/>
      </c>
      <c r="BU80" s="197" t="str">
        <f>'Result Sheet'!G83</f>
        <v/>
      </c>
      <c r="BV80" s="198" t="str">
        <f t="shared" si="12"/>
        <v/>
      </c>
      <c r="BW80" s="198" t="str">
        <f t="shared" si="13"/>
        <v/>
      </c>
      <c r="BX80" s="198" t="str">
        <f t="shared" si="14"/>
        <v/>
      </c>
      <c r="BY80" s="198" t="str">
        <f t="shared" si="15"/>
        <v/>
      </c>
      <c r="BZ80" s="198" t="str">
        <f t="shared" si="16"/>
        <v/>
      </c>
      <c r="CA80" s="198" t="str">
        <f t="shared" si="17"/>
        <v/>
      </c>
      <c r="CB80" s="198" t="str">
        <f t="shared" si="18"/>
        <v/>
      </c>
      <c r="CC80" s="198" t="str">
        <f t="shared" si="19"/>
        <v/>
      </c>
      <c r="CD80" s="198" t="str">
        <f t="shared" si="20"/>
        <v/>
      </c>
      <c r="CE80" s="198" t="str">
        <f t="shared" si="21"/>
        <v/>
      </c>
      <c r="CF80" s="198" t="str">
        <f t="shared" si="22"/>
        <v/>
      </c>
      <c r="CG80" s="198" t="str">
        <f t="shared" si="23"/>
        <v/>
      </c>
      <c r="CH80" s="199"/>
    </row>
    <row r="81" spans="1:86" ht="15.95" customHeight="1">
      <c r="A81" s="187">
        <f>IF('Result Sheet'!A84="","",'Result Sheet'!A84)</f>
        <v>77</v>
      </c>
      <c r="B81" s="188" t="str">
        <f>IF('Result Sheet'!B84="","",'Result Sheet'!B84)</f>
        <v/>
      </c>
      <c r="C81" s="189" t="str">
        <f>IF('Result Sheet'!F84="","",'Result Sheet'!F84)</f>
        <v/>
      </c>
      <c r="D81" s="190" t="str">
        <f>IF('Result Sheet'!E84="","",'Result Sheet'!E84)</f>
        <v/>
      </c>
      <c r="E81" s="336" t="str">
        <f>IF('Result Sheet'!G84="","",'Result Sheet'!G84)</f>
        <v/>
      </c>
      <c r="F81" s="336" t="str">
        <f>IF('Result Sheet'!H84="","",'Result Sheet'!H84)</f>
        <v/>
      </c>
      <c r="G81" s="336" t="str">
        <f>IF('Result Sheet'!I84="","",'Result Sheet'!I84)</f>
        <v/>
      </c>
      <c r="H81" s="191" t="str">
        <f>IF('Result Sheet'!K84="","",'Result Sheet'!K84)</f>
        <v/>
      </c>
      <c r="I81" s="191" t="str">
        <f>IF('Result Sheet'!J84="","",'Result Sheet'!J84)</f>
        <v/>
      </c>
      <c r="J81" s="305" t="str">
        <f>IF('Result Sheet'!FN84="","",'Result Sheet'!FN84)</f>
        <v/>
      </c>
      <c r="K81" s="192" t="str">
        <f>IF('Result Sheet'!FI84="","",'Result Sheet'!FI84)</f>
        <v/>
      </c>
      <c r="L81" s="193" t="str">
        <f>IF('Result Sheet'!FJ84="","",'Result Sheet'!FJ84)</f>
        <v/>
      </c>
      <c r="M81" s="192" t="str">
        <f>IF('Result Sheet'!FK84="","",'Result Sheet'!FK84)</f>
        <v/>
      </c>
      <c r="N81" s="333" t="str">
        <f>IF('Result Sheet'!FN84="NSO","NSO",IF('Result Sheet'!FL84="","",'Result Sheet'!FL84))</f>
        <v/>
      </c>
      <c r="O81" s="194" t="str">
        <f>IF('Result Sheet'!AC84="","",'Result Sheet'!AC84)</f>
        <v/>
      </c>
      <c r="P81" s="195" t="str">
        <f>IF('Result Sheet'!AD84="","",'Result Sheet'!AD84)</f>
        <v/>
      </c>
      <c r="Q81" s="194" t="str">
        <f>IF('Result Sheet'!AV84="","",'Result Sheet'!AV84)</f>
        <v/>
      </c>
      <c r="R81" s="195" t="str">
        <f>IF('Result Sheet'!AW84="","",'Result Sheet'!AW84)</f>
        <v/>
      </c>
      <c r="S81" s="194" t="str">
        <f>IF('Result Sheet'!BP84="","",'Result Sheet'!BP84)</f>
        <v/>
      </c>
      <c r="T81" s="195" t="str">
        <f>IF('Result Sheet'!BQ84="","",'Result Sheet'!BQ84)</f>
        <v/>
      </c>
      <c r="U81" s="194" t="str">
        <f>IF('Result Sheet'!CI84="","",'Result Sheet'!CI84)</f>
        <v/>
      </c>
      <c r="V81" s="195" t="str">
        <f>IF('Result Sheet'!CJ84="","",'Result Sheet'!CJ84)</f>
        <v/>
      </c>
      <c r="W81" s="194" t="str">
        <f>IF('Result Sheet'!DB84="","",'Result Sheet'!DB84)</f>
        <v/>
      </c>
      <c r="X81" s="195" t="str">
        <f>IF('Result Sheet'!DC84="","",'Result Sheet'!DC84)</f>
        <v/>
      </c>
      <c r="Y81" s="194" t="str">
        <f>IF('Result Sheet'!DU84="","",'Result Sheet'!DU84)</f>
        <v/>
      </c>
      <c r="Z81" s="195" t="str">
        <f>IF('Result Sheet'!DV84="","",'Result Sheet'!DV84)</f>
        <v/>
      </c>
      <c r="AA81" s="196" t="str">
        <f>IF('Result Sheet'!FP84="","",'Result Sheet'!FP84)</f>
        <v/>
      </c>
      <c r="BU81" s="197" t="str">
        <f>'Result Sheet'!G84</f>
        <v/>
      </c>
      <c r="BV81" s="198" t="str">
        <f t="shared" si="12"/>
        <v/>
      </c>
      <c r="BW81" s="198" t="str">
        <f t="shared" si="13"/>
        <v/>
      </c>
      <c r="BX81" s="198" t="str">
        <f t="shared" si="14"/>
        <v/>
      </c>
      <c r="BY81" s="198" t="str">
        <f t="shared" si="15"/>
        <v/>
      </c>
      <c r="BZ81" s="198" t="str">
        <f t="shared" si="16"/>
        <v/>
      </c>
      <c r="CA81" s="198" t="str">
        <f t="shared" si="17"/>
        <v/>
      </c>
      <c r="CB81" s="198" t="str">
        <f t="shared" si="18"/>
        <v/>
      </c>
      <c r="CC81" s="198" t="str">
        <f t="shared" si="19"/>
        <v/>
      </c>
      <c r="CD81" s="198" t="str">
        <f t="shared" si="20"/>
        <v/>
      </c>
      <c r="CE81" s="198" t="str">
        <f t="shared" si="21"/>
        <v/>
      </c>
      <c r="CF81" s="198" t="str">
        <f t="shared" si="22"/>
        <v/>
      </c>
      <c r="CG81" s="198" t="str">
        <f t="shared" si="23"/>
        <v/>
      </c>
      <c r="CH81" s="199"/>
    </row>
    <row r="82" spans="1:86" ht="15.95" customHeight="1">
      <c r="A82" s="187">
        <f>IF('Result Sheet'!A85="","",'Result Sheet'!A85)</f>
        <v>78</v>
      </c>
      <c r="B82" s="188" t="str">
        <f>IF('Result Sheet'!B85="","",'Result Sheet'!B85)</f>
        <v/>
      </c>
      <c r="C82" s="189" t="str">
        <f>IF('Result Sheet'!F85="","",'Result Sheet'!F85)</f>
        <v/>
      </c>
      <c r="D82" s="190" t="str">
        <f>IF('Result Sheet'!E85="","",'Result Sheet'!E85)</f>
        <v/>
      </c>
      <c r="E82" s="336" t="str">
        <f>IF('Result Sheet'!G85="","",'Result Sheet'!G85)</f>
        <v/>
      </c>
      <c r="F82" s="336" t="str">
        <f>IF('Result Sheet'!H85="","",'Result Sheet'!H85)</f>
        <v/>
      </c>
      <c r="G82" s="336" t="str">
        <f>IF('Result Sheet'!I85="","",'Result Sheet'!I85)</f>
        <v/>
      </c>
      <c r="H82" s="191" t="str">
        <f>IF('Result Sheet'!K85="","",'Result Sheet'!K85)</f>
        <v/>
      </c>
      <c r="I82" s="191" t="str">
        <f>IF('Result Sheet'!J85="","",'Result Sheet'!J85)</f>
        <v/>
      </c>
      <c r="J82" s="305" t="str">
        <f>IF('Result Sheet'!FN85="","",'Result Sheet'!FN85)</f>
        <v/>
      </c>
      <c r="K82" s="192" t="str">
        <f>IF('Result Sheet'!FI85="","",'Result Sheet'!FI85)</f>
        <v/>
      </c>
      <c r="L82" s="193" t="str">
        <f>IF('Result Sheet'!FJ85="","",'Result Sheet'!FJ85)</f>
        <v/>
      </c>
      <c r="M82" s="192" t="str">
        <f>IF('Result Sheet'!FK85="","",'Result Sheet'!FK85)</f>
        <v/>
      </c>
      <c r="N82" s="333" t="str">
        <f>IF('Result Sheet'!FN85="NSO","NSO",IF('Result Sheet'!FL85="","",'Result Sheet'!FL85))</f>
        <v/>
      </c>
      <c r="O82" s="194" t="str">
        <f>IF('Result Sheet'!AC85="","",'Result Sheet'!AC85)</f>
        <v/>
      </c>
      <c r="P82" s="195" t="str">
        <f>IF('Result Sheet'!AD85="","",'Result Sheet'!AD85)</f>
        <v/>
      </c>
      <c r="Q82" s="194" t="str">
        <f>IF('Result Sheet'!AV85="","",'Result Sheet'!AV85)</f>
        <v/>
      </c>
      <c r="R82" s="195" t="str">
        <f>IF('Result Sheet'!AW85="","",'Result Sheet'!AW85)</f>
        <v/>
      </c>
      <c r="S82" s="194" t="str">
        <f>IF('Result Sheet'!BP85="","",'Result Sheet'!BP85)</f>
        <v/>
      </c>
      <c r="T82" s="195" t="str">
        <f>IF('Result Sheet'!BQ85="","",'Result Sheet'!BQ85)</f>
        <v/>
      </c>
      <c r="U82" s="194" t="str">
        <f>IF('Result Sheet'!CI85="","",'Result Sheet'!CI85)</f>
        <v/>
      </c>
      <c r="V82" s="195" t="str">
        <f>IF('Result Sheet'!CJ85="","",'Result Sheet'!CJ85)</f>
        <v/>
      </c>
      <c r="W82" s="194" t="str">
        <f>IF('Result Sheet'!DB85="","",'Result Sheet'!DB85)</f>
        <v/>
      </c>
      <c r="X82" s="195" t="str">
        <f>IF('Result Sheet'!DC85="","",'Result Sheet'!DC85)</f>
        <v/>
      </c>
      <c r="Y82" s="194" t="str">
        <f>IF('Result Sheet'!DU85="","",'Result Sheet'!DU85)</f>
        <v/>
      </c>
      <c r="Z82" s="195" t="str">
        <f>IF('Result Sheet'!DV85="","",'Result Sheet'!DV85)</f>
        <v/>
      </c>
      <c r="AA82" s="196" t="str">
        <f>IF('Result Sheet'!FP85="","",'Result Sheet'!FP85)</f>
        <v/>
      </c>
      <c r="BU82" s="197" t="str">
        <f>'Result Sheet'!G85</f>
        <v/>
      </c>
      <c r="BV82" s="198" t="str">
        <f t="shared" si="12"/>
        <v/>
      </c>
      <c r="BW82" s="198" t="str">
        <f t="shared" si="13"/>
        <v/>
      </c>
      <c r="BX82" s="198" t="str">
        <f t="shared" si="14"/>
        <v/>
      </c>
      <c r="BY82" s="198" t="str">
        <f t="shared" si="15"/>
        <v/>
      </c>
      <c r="BZ82" s="198" t="str">
        <f t="shared" si="16"/>
        <v/>
      </c>
      <c r="CA82" s="198" t="str">
        <f t="shared" si="17"/>
        <v/>
      </c>
      <c r="CB82" s="198" t="str">
        <f t="shared" si="18"/>
        <v/>
      </c>
      <c r="CC82" s="198" t="str">
        <f t="shared" si="19"/>
        <v/>
      </c>
      <c r="CD82" s="198" t="str">
        <f t="shared" si="20"/>
        <v/>
      </c>
      <c r="CE82" s="198" t="str">
        <f t="shared" si="21"/>
        <v/>
      </c>
      <c r="CF82" s="198" t="str">
        <f t="shared" si="22"/>
        <v/>
      </c>
      <c r="CG82" s="198" t="str">
        <f t="shared" si="23"/>
        <v/>
      </c>
      <c r="CH82" s="199"/>
    </row>
    <row r="83" spans="1:86" ht="15.95" customHeight="1">
      <c r="A83" s="187">
        <f>IF('Result Sheet'!A86="","",'Result Sheet'!A86)</f>
        <v>79</v>
      </c>
      <c r="B83" s="188" t="str">
        <f>IF('Result Sheet'!B86="","",'Result Sheet'!B86)</f>
        <v/>
      </c>
      <c r="C83" s="189" t="str">
        <f>IF('Result Sheet'!F86="","",'Result Sheet'!F86)</f>
        <v/>
      </c>
      <c r="D83" s="190" t="str">
        <f>IF('Result Sheet'!E86="","",'Result Sheet'!E86)</f>
        <v/>
      </c>
      <c r="E83" s="336" t="str">
        <f>IF('Result Sheet'!G86="","",'Result Sheet'!G86)</f>
        <v/>
      </c>
      <c r="F83" s="336" t="str">
        <f>IF('Result Sheet'!H86="","",'Result Sheet'!H86)</f>
        <v/>
      </c>
      <c r="G83" s="336" t="str">
        <f>IF('Result Sheet'!I86="","",'Result Sheet'!I86)</f>
        <v/>
      </c>
      <c r="H83" s="191" t="str">
        <f>IF('Result Sheet'!K86="","",'Result Sheet'!K86)</f>
        <v/>
      </c>
      <c r="I83" s="191" t="str">
        <f>IF('Result Sheet'!J86="","",'Result Sheet'!J86)</f>
        <v/>
      </c>
      <c r="J83" s="305" t="str">
        <f>IF('Result Sheet'!FN86="","",'Result Sheet'!FN86)</f>
        <v/>
      </c>
      <c r="K83" s="192" t="str">
        <f>IF('Result Sheet'!FI86="","",'Result Sheet'!FI86)</f>
        <v/>
      </c>
      <c r="L83" s="193" t="str">
        <f>IF('Result Sheet'!FJ86="","",'Result Sheet'!FJ86)</f>
        <v/>
      </c>
      <c r="M83" s="192" t="str">
        <f>IF('Result Sheet'!FK86="","",'Result Sheet'!FK86)</f>
        <v/>
      </c>
      <c r="N83" s="333" t="str">
        <f>IF('Result Sheet'!FN86="NSO","NSO",IF('Result Sheet'!FL86="","",'Result Sheet'!FL86))</f>
        <v/>
      </c>
      <c r="O83" s="194" t="str">
        <f>IF('Result Sheet'!AC86="","",'Result Sheet'!AC86)</f>
        <v/>
      </c>
      <c r="P83" s="195" t="str">
        <f>IF('Result Sheet'!AD86="","",'Result Sheet'!AD86)</f>
        <v/>
      </c>
      <c r="Q83" s="194" t="str">
        <f>IF('Result Sheet'!AV86="","",'Result Sheet'!AV86)</f>
        <v/>
      </c>
      <c r="R83" s="195" t="str">
        <f>IF('Result Sheet'!AW86="","",'Result Sheet'!AW86)</f>
        <v/>
      </c>
      <c r="S83" s="194" t="str">
        <f>IF('Result Sheet'!BP86="","",'Result Sheet'!BP86)</f>
        <v/>
      </c>
      <c r="T83" s="195" t="str">
        <f>IF('Result Sheet'!BQ86="","",'Result Sheet'!BQ86)</f>
        <v/>
      </c>
      <c r="U83" s="194" t="str">
        <f>IF('Result Sheet'!CI86="","",'Result Sheet'!CI86)</f>
        <v/>
      </c>
      <c r="V83" s="195" t="str">
        <f>IF('Result Sheet'!CJ86="","",'Result Sheet'!CJ86)</f>
        <v/>
      </c>
      <c r="W83" s="194" t="str">
        <f>IF('Result Sheet'!DB86="","",'Result Sheet'!DB86)</f>
        <v/>
      </c>
      <c r="X83" s="195" t="str">
        <f>IF('Result Sheet'!DC86="","",'Result Sheet'!DC86)</f>
        <v/>
      </c>
      <c r="Y83" s="194" t="str">
        <f>IF('Result Sheet'!DU86="","",'Result Sheet'!DU86)</f>
        <v/>
      </c>
      <c r="Z83" s="195" t="str">
        <f>IF('Result Sheet'!DV86="","",'Result Sheet'!DV86)</f>
        <v/>
      </c>
      <c r="AA83" s="196" t="str">
        <f>IF('Result Sheet'!FP86="","",'Result Sheet'!FP86)</f>
        <v/>
      </c>
      <c r="BU83" s="197" t="str">
        <f>'Result Sheet'!G86</f>
        <v/>
      </c>
      <c r="BV83" s="198" t="str">
        <f t="shared" si="12"/>
        <v/>
      </c>
      <c r="BW83" s="198" t="str">
        <f t="shared" si="13"/>
        <v/>
      </c>
      <c r="BX83" s="198" t="str">
        <f t="shared" si="14"/>
        <v/>
      </c>
      <c r="BY83" s="198" t="str">
        <f t="shared" si="15"/>
        <v/>
      </c>
      <c r="BZ83" s="198" t="str">
        <f t="shared" si="16"/>
        <v/>
      </c>
      <c r="CA83" s="198" t="str">
        <f t="shared" si="17"/>
        <v/>
      </c>
      <c r="CB83" s="198" t="str">
        <f t="shared" si="18"/>
        <v/>
      </c>
      <c r="CC83" s="198" t="str">
        <f t="shared" si="19"/>
        <v/>
      </c>
      <c r="CD83" s="198" t="str">
        <f t="shared" si="20"/>
        <v/>
      </c>
      <c r="CE83" s="198" t="str">
        <f t="shared" si="21"/>
        <v/>
      </c>
      <c r="CF83" s="198" t="str">
        <f t="shared" si="22"/>
        <v/>
      </c>
      <c r="CG83" s="198" t="str">
        <f t="shared" si="23"/>
        <v/>
      </c>
      <c r="CH83" s="199"/>
    </row>
    <row r="84" spans="1:86" ht="15.95" customHeight="1">
      <c r="A84" s="187">
        <f>IF('Result Sheet'!A87="","",'Result Sheet'!A87)</f>
        <v>80</v>
      </c>
      <c r="B84" s="188" t="str">
        <f>IF('Result Sheet'!B87="","",'Result Sheet'!B87)</f>
        <v/>
      </c>
      <c r="C84" s="189" t="str">
        <f>IF('Result Sheet'!F87="","",'Result Sheet'!F87)</f>
        <v/>
      </c>
      <c r="D84" s="190" t="str">
        <f>IF('Result Sheet'!E87="","",'Result Sheet'!E87)</f>
        <v/>
      </c>
      <c r="E84" s="336" t="str">
        <f>IF('Result Sheet'!G87="","",'Result Sheet'!G87)</f>
        <v/>
      </c>
      <c r="F84" s="336" t="str">
        <f>IF('Result Sheet'!H87="","",'Result Sheet'!H87)</f>
        <v/>
      </c>
      <c r="G84" s="336" t="str">
        <f>IF('Result Sheet'!I87="","",'Result Sheet'!I87)</f>
        <v/>
      </c>
      <c r="H84" s="191" t="str">
        <f>IF('Result Sheet'!K87="","",'Result Sheet'!K87)</f>
        <v/>
      </c>
      <c r="I84" s="191" t="str">
        <f>IF('Result Sheet'!J87="","",'Result Sheet'!J87)</f>
        <v/>
      </c>
      <c r="J84" s="305" t="str">
        <f>IF('Result Sheet'!FN87="","",'Result Sheet'!FN87)</f>
        <v/>
      </c>
      <c r="K84" s="192" t="str">
        <f>IF('Result Sheet'!FI87="","",'Result Sheet'!FI87)</f>
        <v/>
      </c>
      <c r="L84" s="193" t="str">
        <f>IF('Result Sheet'!FJ87="","",'Result Sheet'!FJ87)</f>
        <v/>
      </c>
      <c r="M84" s="192" t="str">
        <f>IF('Result Sheet'!FK87="","",'Result Sheet'!FK87)</f>
        <v/>
      </c>
      <c r="N84" s="333" t="str">
        <f>IF('Result Sheet'!FN87="NSO","NSO",IF('Result Sheet'!FL87="","",'Result Sheet'!FL87))</f>
        <v/>
      </c>
      <c r="O84" s="194" t="str">
        <f>IF('Result Sheet'!AC87="","",'Result Sheet'!AC87)</f>
        <v/>
      </c>
      <c r="P84" s="195" t="str">
        <f>IF('Result Sheet'!AD87="","",'Result Sheet'!AD87)</f>
        <v/>
      </c>
      <c r="Q84" s="194" t="str">
        <f>IF('Result Sheet'!AV87="","",'Result Sheet'!AV87)</f>
        <v/>
      </c>
      <c r="R84" s="195" t="str">
        <f>IF('Result Sheet'!AW87="","",'Result Sheet'!AW87)</f>
        <v/>
      </c>
      <c r="S84" s="194" t="str">
        <f>IF('Result Sheet'!BP87="","",'Result Sheet'!BP87)</f>
        <v/>
      </c>
      <c r="T84" s="195" t="str">
        <f>IF('Result Sheet'!BQ87="","",'Result Sheet'!BQ87)</f>
        <v/>
      </c>
      <c r="U84" s="194" t="str">
        <f>IF('Result Sheet'!CI87="","",'Result Sheet'!CI87)</f>
        <v/>
      </c>
      <c r="V84" s="195" t="str">
        <f>IF('Result Sheet'!CJ87="","",'Result Sheet'!CJ87)</f>
        <v/>
      </c>
      <c r="W84" s="194" t="str">
        <f>IF('Result Sheet'!DB87="","",'Result Sheet'!DB87)</f>
        <v/>
      </c>
      <c r="X84" s="195" t="str">
        <f>IF('Result Sheet'!DC87="","",'Result Sheet'!DC87)</f>
        <v/>
      </c>
      <c r="Y84" s="194" t="str">
        <f>IF('Result Sheet'!DU87="","",'Result Sheet'!DU87)</f>
        <v/>
      </c>
      <c r="Z84" s="195" t="str">
        <f>IF('Result Sheet'!DV87="","",'Result Sheet'!DV87)</f>
        <v/>
      </c>
      <c r="AA84" s="196" t="str">
        <f>IF('Result Sheet'!FP87="","",'Result Sheet'!FP87)</f>
        <v/>
      </c>
      <c r="BU84" s="197" t="str">
        <f>'Result Sheet'!G87</f>
        <v/>
      </c>
      <c r="BV84" s="198" t="str">
        <f t="shared" si="12"/>
        <v/>
      </c>
      <c r="BW84" s="198" t="str">
        <f t="shared" si="13"/>
        <v/>
      </c>
      <c r="BX84" s="198" t="str">
        <f t="shared" si="14"/>
        <v/>
      </c>
      <c r="BY84" s="198" t="str">
        <f t="shared" si="15"/>
        <v/>
      </c>
      <c r="BZ84" s="198" t="str">
        <f t="shared" si="16"/>
        <v/>
      </c>
      <c r="CA84" s="198" t="str">
        <f t="shared" si="17"/>
        <v/>
      </c>
      <c r="CB84" s="198" t="str">
        <f t="shared" si="18"/>
        <v/>
      </c>
      <c r="CC84" s="198" t="str">
        <f t="shared" si="19"/>
        <v/>
      </c>
      <c r="CD84" s="198" t="str">
        <f t="shared" si="20"/>
        <v/>
      </c>
      <c r="CE84" s="198" t="str">
        <f t="shared" si="21"/>
        <v/>
      </c>
      <c r="CF84" s="198" t="str">
        <f t="shared" si="22"/>
        <v/>
      </c>
      <c r="CG84" s="198" t="str">
        <f t="shared" si="23"/>
        <v/>
      </c>
      <c r="CH84" s="199"/>
    </row>
    <row r="85" spans="1:86" ht="15.95" customHeight="1">
      <c r="A85" s="187">
        <f>IF('Result Sheet'!A88="","",'Result Sheet'!A88)</f>
        <v>81</v>
      </c>
      <c r="B85" s="188" t="str">
        <f>IF('Result Sheet'!B88="","",'Result Sheet'!B88)</f>
        <v/>
      </c>
      <c r="C85" s="189" t="str">
        <f>IF('Result Sheet'!F88="","",'Result Sheet'!F88)</f>
        <v/>
      </c>
      <c r="D85" s="190" t="str">
        <f>IF('Result Sheet'!E88="","",'Result Sheet'!E88)</f>
        <v/>
      </c>
      <c r="E85" s="336" t="str">
        <f>IF('Result Sheet'!G88="","",'Result Sheet'!G88)</f>
        <v/>
      </c>
      <c r="F85" s="336" t="str">
        <f>IF('Result Sheet'!H88="","",'Result Sheet'!H88)</f>
        <v/>
      </c>
      <c r="G85" s="336" t="str">
        <f>IF('Result Sheet'!I88="","",'Result Sheet'!I88)</f>
        <v/>
      </c>
      <c r="H85" s="191" t="str">
        <f>IF('Result Sheet'!K88="","",'Result Sheet'!K88)</f>
        <v/>
      </c>
      <c r="I85" s="191" t="str">
        <f>IF('Result Sheet'!J88="","",'Result Sheet'!J88)</f>
        <v/>
      </c>
      <c r="J85" s="305" t="str">
        <f>IF('Result Sheet'!FN88="","",'Result Sheet'!FN88)</f>
        <v/>
      </c>
      <c r="K85" s="192" t="str">
        <f>IF('Result Sheet'!FI88="","",'Result Sheet'!FI88)</f>
        <v/>
      </c>
      <c r="L85" s="193" t="str">
        <f>IF('Result Sheet'!FJ88="","",'Result Sheet'!FJ88)</f>
        <v/>
      </c>
      <c r="M85" s="192" t="str">
        <f>IF('Result Sheet'!FK88="","",'Result Sheet'!FK88)</f>
        <v/>
      </c>
      <c r="N85" s="333" t="str">
        <f>IF('Result Sheet'!FN88="NSO","NSO",IF('Result Sheet'!FL88="","",'Result Sheet'!FL88))</f>
        <v/>
      </c>
      <c r="O85" s="194" t="str">
        <f>IF('Result Sheet'!AC88="","",'Result Sheet'!AC88)</f>
        <v/>
      </c>
      <c r="P85" s="195" t="str">
        <f>IF('Result Sheet'!AD88="","",'Result Sheet'!AD88)</f>
        <v/>
      </c>
      <c r="Q85" s="194" t="str">
        <f>IF('Result Sheet'!AV88="","",'Result Sheet'!AV88)</f>
        <v/>
      </c>
      <c r="R85" s="195" t="str">
        <f>IF('Result Sheet'!AW88="","",'Result Sheet'!AW88)</f>
        <v/>
      </c>
      <c r="S85" s="194" t="str">
        <f>IF('Result Sheet'!BP88="","",'Result Sheet'!BP88)</f>
        <v/>
      </c>
      <c r="T85" s="195" t="str">
        <f>IF('Result Sheet'!BQ88="","",'Result Sheet'!BQ88)</f>
        <v/>
      </c>
      <c r="U85" s="194" t="str">
        <f>IF('Result Sheet'!CI88="","",'Result Sheet'!CI88)</f>
        <v/>
      </c>
      <c r="V85" s="195" t="str">
        <f>IF('Result Sheet'!CJ88="","",'Result Sheet'!CJ88)</f>
        <v/>
      </c>
      <c r="W85" s="194" t="str">
        <f>IF('Result Sheet'!DB88="","",'Result Sheet'!DB88)</f>
        <v/>
      </c>
      <c r="X85" s="195" t="str">
        <f>IF('Result Sheet'!DC88="","",'Result Sheet'!DC88)</f>
        <v/>
      </c>
      <c r="Y85" s="194" t="str">
        <f>IF('Result Sheet'!DU88="","",'Result Sheet'!DU88)</f>
        <v/>
      </c>
      <c r="Z85" s="195" t="str">
        <f>IF('Result Sheet'!DV88="","",'Result Sheet'!DV88)</f>
        <v/>
      </c>
      <c r="AA85" s="196" t="str">
        <f>IF('Result Sheet'!FP88="","",'Result Sheet'!FP88)</f>
        <v/>
      </c>
      <c r="BU85" s="197" t="str">
        <f>'Result Sheet'!G88</f>
        <v/>
      </c>
      <c r="BV85" s="198" t="str">
        <f t="shared" si="12"/>
        <v/>
      </c>
      <c r="BW85" s="198" t="str">
        <f t="shared" si="13"/>
        <v/>
      </c>
      <c r="BX85" s="198" t="str">
        <f t="shared" si="14"/>
        <v/>
      </c>
      <c r="BY85" s="198" t="str">
        <f t="shared" si="15"/>
        <v/>
      </c>
      <c r="BZ85" s="198" t="str">
        <f t="shared" si="16"/>
        <v/>
      </c>
      <c r="CA85" s="198" t="str">
        <f t="shared" si="17"/>
        <v/>
      </c>
      <c r="CB85" s="198" t="str">
        <f t="shared" si="18"/>
        <v/>
      </c>
      <c r="CC85" s="198" t="str">
        <f t="shared" si="19"/>
        <v/>
      </c>
      <c r="CD85" s="198" t="str">
        <f t="shared" si="20"/>
        <v/>
      </c>
      <c r="CE85" s="198" t="str">
        <f t="shared" si="21"/>
        <v/>
      </c>
      <c r="CF85" s="198" t="str">
        <f t="shared" si="22"/>
        <v/>
      </c>
      <c r="CG85" s="198" t="str">
        <f t="shared" si="23"/>
        <v/>
      </c>
      <c r="CH85" s="199"/>
    </row>
    <row r="86" spans="1:86" ht="15.95" customHeight="1">
      <c r="A86" s="187">
        <f>IF('Result Sheet'!A89="","",'Result Sheet'!A89)</f>
        <v>82</v>
      </c>
      <c r="B86" s="188" t="str">
        <f>IF('Result Sheet'!B89="","",'Result Sheet'!B89)</f>
        <v/>
      </c>
      <c r="C86" s="189" t="str">
        <f>IF('Result Sheet'!F89="","",'Result Sheet'!F89)</f>
        <v/>
      </c>
      <c r="D86" s="190" t="str">
        <f>IF('Result Sheet'!E89="","",'Result Sheet'!E89)</f>
        <v/>
      </c>
      <c r="E86" s="336" t="str">
        <f>IF('Result Sheet'!G89="","",'Result Sheet'!G89)</f>
        <v/>
      </c>
      <c r="F86" s="336" t="str">
        <f>IF('Result Sheet'!H89="","",'Result Sheet'!H89)</f>
        <v/>
      </c>
      <c r="G86" s="336" t="str">
        <f>IF('Result Sheet'!I89="","",'Result Sheet'!I89)</f>
        <v/>
      </c>
      <c r="H86" s="191" t="str">
        <f>IF('Result Sheet'!K89="","",'Result Sheet'!K89)</f>
        <v/>
      </c>
      <c r="I86" s="191" t="str">
        <f>IF('Result Sheet'!J89="","",'Result Sheet'!J89)</f>
        <v/>
      </c>
      <c r="J86" s="305" t="str">
        <f>IF('Result Sheet'!FN89="","",'Result Sheet'!FN89)</f>
        <v/>
      </c>
      <c r="K86" s="192" t="str">
        <f>IF('Result Sheet'!FI89="","",'Result Sheet'!FI89)</f>
        <v/>
      </c>
      <c r="L86" s="193" t="str">
        <f>IF('Result Sheet'!FJ89="","",'Result Sheet'!FJ89)</f>
        <v/>
      </c>
      <c r="M86" s="192" t="str">
        <f>IF('Result Sheet'!FK89="","",'Result Sheet'!FK89)</f>
        <v/>
      </c>
      <c r="N86" s="333" t="str">
        <f>IF('Result Sheet'!FN89="NSO","NSO",IF('Result Sheet'!FL89="","",'Result Sheet'!FL89))</f>
        <v/>
      </c>
      <c r="O86" s="194" t="str">
        <f>IF('Result Sheet'!AC89="","",'Result Sheet'!AC89)</f>
        <v/>
      </c>
      <c r="P86" s="195" t="str">
        <f>IF('Result Sheet'!AD89="","",'Result Sheet'!AD89)</f>
        <v/>
      </c>
      <c r="Q86" s="194" t="str">
        <f>IF('Result Sheet'!AV89="","",'Result Sheet'!AV89)</f>
        <v/>
      </c>
      <c r="R86" s="195" t="str">
        <f>IF('Result Sheet'!AW89="","",'Result Sheet'!AW89)</f>
        <v/>
      </c>
      <c r="S86" s="194" t="str">
        <f>IF('Result Sheet'!BP89="","",'Result Sheet'!BP89)</f>
        <v/>
      </c>
      <c r="T86" s="195" t="str">
        <f>IF('Result Sheet'!BQ89="","",'Result Sheet'!BQ89)</f>
        <v/>
      </c>
      <c r="U86" s="194" t="str">
        <f>IF('Result Sheet'!CI89="","",'Result Sheet'!CI89)</f>
        <v/>
      </c>
      <c r="V86" s="195" t="str">
        <f>IF('Result Sheet'!CJ89="","",'Result Sheet'!CJ89)</f>
        <v/>
      </c>
      <c r="W86" s="194" t="str">
        <f>IF('Result Sheet'!DB89="","",'Result Sheet'!DB89)</f>
        <v/>
      </c>
      <c r="X86" s="195" t="str">
        <f>IF('Result Sheet'!DC89="","",'Result Sheet'!DC89)</f>
        <v/>
      </c>
      <c r="Y86" s="194" t="str">
        <f>IF('Result Sheet'!DU89="","",'Result Sheet'!DU89)</f>
        <v/>
      </c>
      <c r="Z86" s="195" t="str">
        <f>IF('Result Sheet'!DV89="","",'Result Sheet'!DV89)</f>
        <v/>
      </c>
      <c r="AA86" s="196" t="str">
        <f>IF('Result Sheet'!FP89="","",'Result Sheet'!FP89)</f>
        <v/>
      </c>
      <c r="BU86" s="197" t="str">
        <f>'Result Sheet'!G89</f>
        <v/>
      </c>
      <c r="BV86" s="198" t="str">
        <f t="shared" si="12"/>
        <v/>
      </c>
      <c r="BW86" s="198" t="str">
        <f t="shared" si="13"/>
        <v/>
      </c>
      <c r="BX86" s="198" t="str">
        <f t="shared" si="14"/>
        <v/>
      </c>
      <c r="BY86" s="198" t="str">
        <f t="shared" si="15"/>
        <v/>
      </c>
      <c r="BZ86" s="198" t="str">
        <f t="shared" si="16"/>
        <v/>
      </c>
      <c r="CA86" s="198" t="str">
        <f t="shared" si="17"/>
        <v/>
      </c>
      <c r="CB86" s="198" t="str">
        <f t="shared" si="18"/>
        <v/>
      </c>
      <c r="CC86" s="198" t="str">
        <f t="shared" si="19"/>
        <v/>
      </c>
      <c r="CD86" s="198" t="str">
        <f t="shared" si="20"/>
        <v/>
      </c>
      <c r="CE86" s="198" t="str">
        <f t="shared" si="21"/>
        <v/>
      </c>
      <c r="CF86" s="198" t="str">
        <f t="shared" si="22"/>
        <v/>
      </c>
      <c r="CG86" s="198" t="str">
        <f t="shared" si="23"/>
        <v/>
      </c>
      <c r="CH86" s="199"/>
    </row>
    <row r="87" spans="1:86" ht="15.95" customHeight="1">
      <c r="A87" s="187">
        <f>IF('Result Sheet'!A90="","",'Result Sheet'!A90)</f>
        <v>83</v>
      </c>
      <c r="B87" s="188" t="str">
        <f>IF('Result Sheet'!B90="","",'Result Sheet'!B90)</f>
        <v/>
      </c>
      <c r="C87" s="189" t="str">
        <f>IF('Result Sheet'!F90="","",'Result Sheet'!F90)</f>
        <v/>
      </c>
      <c r="D87" s="190" t="str">
        <f>IF('Result Sheet'!E90="","",'Result Sheet'!E90)</f>
        <v/>
      </c>
      <c r="E87" s="336" t="str">
        <f>IF('Result Sheet'!G90="","",'Result Sheet'!G90)</f>
        <v/>
      </c>
      <c r="F87" s="336" t="str">
        <f>IF('Result Sheet'!H90="","",'Result Sheet'!H90)</f>
        <v/>
      </c>
      <c r="G87" s="336" t="str">
        <f>IF('Result Sheet'!I90="","",'Result Sheet'!I90)</f>
        <v/>
      </c>
      <c r="H87" s="191" t="str">
        <f>IF('Result Sheet'!K90="","",'Result Sheet'!K90)</f>
        <v/>
      </c>
      <c r="I87" s="191" t="str">
        <f>IF('Result Sheet'!J90="","",'Result Sheet'!J90)</f>
        <v/>
      </c>
      <c r="J87" s="305" t="str">
        <f>IF('Result Sheet'!FN90="","",'Result Sheet'!FN90)</f>
        <v/>
      </c>
      <c r="K87" s="192" t="str">
        <f>IF('Result Sheet'!FI90="","",'Result Sheet'!FI90)</f>
        <v/>
      </c>
      <c r="L87" s="193" t="str">
        <f>IF('Result Sheet'!FJ90="","",'Result Sheet'!FJ90)</f>
        <v/>
      </c>
      <c r="M87" s="192" t="str">
        <f>IF('Result Sheet'!FK90="","",'Result Sheet'!FK90)</f>
        <v/>
      </c>
      <c r="N87" s="333" t="str">
        <f>IF('Result Sheet'!FN90="NSO","NSO",IF('Result Sheet'!FL90="","",'Result Sheet'!FL90))</f>
        <v/>
      </c>
      <c r="O87" s="194" t="str">
        <f>IF('Result Sheet'!AC90="","",'Result Sheet'!AC90)</f>
        <v/>
      </c>
      <c r="P87" s="195" t="str">
        <f>IF('Result Sheet'!AD90="","",'Result Sheet'!AD90)</f>
        <v/>
      </c>
      <c r="Q87" s="194" t="str">
        <f>IF('Result Sheet'!AV90="","",'Result Sheet'!AV90)</f>
        <v/>
      </c>
      <c r="R87" s="195" t="str">
        <f>IF('Result Sheet'!AW90="","",'Result Sheet'!AW90)</f>
        <v/>
      </c>
      <c r="S87" s="194" t="str">
        <f>IF('Result Sheet'!BP90="","",'Result Sheet'!BP90)</f>
        <v/>
      </c>
      <c r="T87" s="195" t="str">
        <f>IF('Result Sheet'!BQ90="","",'Result Sheet'!BQ90)</f>
        <v/>
      </c>
      <c r="U87" s="194" t="str">
        <f>IF('Result Sheet'!CI90="","",'Result Sheet'!CI90)</f>
        <v/>
      </c>
      <c r="V87" s="195" t="str">
        <f>IF('Result Sheet'!CJ90="","",'Result Sheet'!CJ90)</f>
        <v/>
      </c>
      <c r="W87" s="194" t="str">
        <f>IF('Result Sheet'!DB90="","",'Result Sheet'!DB90)</f>
        <v/>
      </c>
      <c r="X87" s="195" t="str">
        <f>IF('Result Sheet'!DC90="","",'Result Sheet'!DC90)</f>
        <v/>
      </c>
      <c r="Y87" s="194" t="str">
        <f>IF('Result Sheet'!DU90="","",'Result Sheet'!DU90)</f>
        <v/>
      </c>
      <c r="Z87" s="195" t="str">
        <f>IF('Result Sheet'!DV90="","",'Result Sheet'!DV90)</f>
        <v/>
      </c>
      <c r="AA87" s="196" t="str">
        <f>IF('Result Sheet'!FP90="","",'Result Sheet'!FP90)</f>
        <v/>
      </c>
      <c r="BU87" s="197" t="str">
        <f>'Result Sheet'!G90</f>
        <v/>
      </c>
      <c r="BV87" s="198" t="str">
        <f t="shared" si="12"/>
        <v/>
      </c>
      <c r="BW87" s="198" t="str">
        <f t="shared" si="13"/>
        <v/>
      </c>
      <c r="BX87" s="198" t="str">
        <f t="shared" si="14"/>
        <v/>
      </c>
      <c r="BY87" s="198" t="str">
        <f t="shared" si="15"/>
        <v/>
      </c>
      <c r="BZ87" s="198" t="str">
        <f t="shared" si="16"/>
        <v/>
      </c>
      <c r="CA87" s="198" t="str">
        <f t="shared" si="17"/>
        <v/>
      </c>
      <c r="CB87" s="198" t="str">
        <f t="shared" si="18"/>
        <v/>
      </c>
      <c r="CC87" s="198" t="str">
        <f t="shared" si="19"/>
        <v/>
      </c>
      <c r="CD87" s="198" t="str">
        <f t="shared" si="20"/>
        <v/>
      </c>
      <c r="CE87" s="198" t="str">
        <f t="shared" si="21"/>
        <v/>
      </c>
      <c r="CF87" s="198" t="str">
        <f t="shared" si="22"/>
        <v/>
      </c>
      <c r="CG87" s="198" t="str">
        <f t="shared" si="23"/>
        <v/>
      </c>
      <c r="CH87" s="199"/>
    </row>
    <row r="88" spans="1:86" ht="15.95" customHeight="1">
      <c r="A88" s="187">
        <f>IF('Result Sheet'!A91="","",'Result Sheet'!A91)</f>
        <v>84</v>
      </c>
      <c r="B88" s="188" t="str">
        <f>IF('Result Sheet'!B91="","",'Result Sheet'!B91)</f>
        <v/>
      </c>
      <c r="C88" s="189" t="str">
        <f>IF('Result Sheet'!F91="","",'Result Sheet'!F91)</f>
        <v/>
      </c>
      <c r="D88" s="190" t="str">
        <f>IF('Result Sheet'!E91="","",'Result Sheet'!E91)</f>
        <v/>
      </c>
      <c r="E88" s="336" t="str">
        <f>IF('Result Sheet'!G91="","",'Result Sheet'!G91)</f>
        <v/>
      </c>
      <c r="F88" s="336" t="str">
        <f>IF('Result Sheet'!H91="","",'Result Sheet'!H91)</f>
        <v/>
      </c>
      <c r="G88" s="336" t="str">
        <f>IF('Result Sheet'!I91="","",'Result Sheet'!I91)</f>
        <v/>
      </c>
      <c r="H88" s="191" t="str">
        <f>IF('Result Sheet'!K91="","",'Result Sheet'!K91)</f>
        <v/>
      </c>
      <c r="I88" s="191" t="str">
        <f>IF('Result Sheet'!J91="","",'Result Sheet'!J91)</f>
        <v/>
      </c>
      <c r="J88" s="305" t="str">
        <f>IF('Result Sheet'!FN91="","",'Result Sheet'!FN91)</f>
        <v/>
      </c>
      <c r="K88" s="192" t="str">
        <f>IF('Result Sheet'!FI91="","",'Result Sheet'!FI91)</f>
        <v/>
      </c>
      <c r="L88" s="193" t="str">
        <f>IF('Result Sheet'!FJ91="","",'Result Sheet'!FJ91)</f>
        <v/>
      </c>
      <c r="M88" s="192" t="str">
        <f>IF('Result Sheet'!FK91="","",'Result Sheet'!FK91)</f>
        <v/>
      </c>
      <c r="N88" s="333" t="str">
        <f>IF('Result Sheet'!FN91="NSO","NSO",IF('Result Sheet'!FL91="","",'Result Sheet'!FL91))</f>
        <v/>
      </c>
      <c r="O88" s="194" t="str">
        <f>IF('Result Sheet'!AC91="","",'Result Sheet'!AC91)</f>
        <v/>
      </c>
      <c r="P88" s="195" t="str">
        <f>IF('Result Sheet'!AD91="","",'Result Sheet'!AD91)</f>
        <v/>
      </c>
      <c r="Q88" s="194" t="str">
        <f>IF('Result Sheet'!AV91="","",'Result Sheet'!AV91)</f>
        <v/>
      </c>
      <c r="R88" s="195" t="str">
        <f>IF('Result Sheet'!AW91="","",'Result Sheet'!AW91)</f>
        <v/>
      </c>
      <c r="S88" s="194" t="str">
        <f>IF('Result Sheet'!BP91="","",'Result Sheet'!BP91)</f>
        <v/>
      </c>
      <c r="T88" s="195" t="str">
        <f>IF('Result Sheet'!BQ91="","",'Result Sheet'!BQ91)</f>
        <v/>
      </c>
      <c r="U88" s="194" t="str">
        <f>IF('Result Sheet'!CI91="","",'Result Sheet'!CI91)</f>
        <v/>
      </c>
      <c r="V88" s="195" t="str">
        <f>IF('Result Sheet'!CJ91="","",'Result Sheet'!CJ91)</f>
        <v/>
      </c>
      <c r="W88" s="194" t="str">
        <f>IF('Result Sheet'!DB91="","",'Result Sheet'!DB91)</f>
        <v/>
      </c>
      <c r="X88" s="195" t="str">
        <f>IF('Result Sheet'!DC91="","",'Result Sheet'!DC91)</f>
        <v/>
      </c>
      <c r="Y88" s="194" t="str">
        <f>IF('Result Sheet'!DU91="","",'Result Sheet'!DU91)</f>
        <v/>
      </c>
      <c r="Z88" s="195" t="str">
        <f>IF('Result Sheet'!DV91="","",'Result Sheet'!DV91)</f>
        <v/>
      </c>
      <c r="AA88" s="196" t="str">
        <f>IF('Result Sheet'!FP91="","",'Result Sheet'!FP91)</f>
        <v/>
      </c>
      <c r="BU88" s="197" t="str">
        <f>'Result Sheet'!G91</f>
        <v/>
      </c>
      <c r="BV88" s="198" t="str">
        <f t="shared" si="12"/>
        <v/>
      </c>
      <c r="BW88" s="198" t="str">
        <f t="shared" si="13"/>
        <v/>
      </c>
      <c r="BX88" s="198" t="str">
        <f t="shared" si="14"/>
        <v/>
      </c>
      <c r="BY88" s="198" t="str">
        <f t="shared" si="15"/>
        <v/>
      </c>
      <c r="BZ88" s="198" t="str">
        <f t="shared" si="16"/>
        <v/>
      </c>
      <c r="CA88" s="198" t="str">
        <f t="shared" si="17"/>
        <v/>
      </c>
      <c r="CB88" s="198" t="str">
        <f t="shared" si="18"/>
        <v/>
      </c>
      <c r="CC88" s="198" t="str">
        <f t="shared" si="19"/>
        <v/>
      </c>
      <c r="CD88" s="198" t="str">
        <f t="shared" si="20"/>
        <v/>
      </c>
      <c r="CE88" s="198" t="str">
        <f t="shared" si="21"/>
        <v/>
      </c>
      <c r="CF88" s="198" t="str">
        <f t="shared" si="22"/>
        <v/>
      </c>
      <c r="CG88" s="198" t="str">
        <f t="shared" si="23"/>
        <v/>
      </c>
      <c r="CH88" s="199"/>
    </row>
    <row r="89" spans="1:86" ht="15.95" customHeight="1">
      <c r="A89" s="187">
        <f>IF('Result Sheet'!A92="","",'Result Sheet'!A92)</f>
        <v>85</v>
      </c>
      <c r="B89" s="188" t="str">
        <f>IF('Result Sheet'!B92="","",'Result Sheet'!B92)</f>
        <v/>
      </c>
      <c r="C89" s="189" t="str">
        <f>IF('Result Sheet'!F92="","",'Result Sheet'!F92)</f>
        <v/>
      </c>
      <c r="D89" s="190" t="str">
        <f>IF('Result Sheet'!E92="","",'Result Sheet'!E92)</f>
        <v/>
      </c>
      <c r="E89" s="336" t="str">
        <f>IF('Result Sheet'!G92="","",'Result Sheet'!G92)</f>
        <v/>
      </c>
      <c r="F89" s="336" t="str">
        <f>IF('Result Sheet'!H92="","",'Result Sheet'!H92)</f>
        <v/>
      </c>
      <c r="G89" s="336" t="str">
        <f>IF('Result Sheet'!I92="","",'Result Sheet'!I92)</f>
        <v/>
      </c>
      <c r="H89" s="191" t="str">
        <f>IF('Result Sheet'!K92="","",'Result Sheet'!K92)</f>
        <v/>
      </c>
      <c r="I89" s="191" t="str">
        <f>IF('Result Sheet'!J92="","",'Result Sheet'!J92)</f>
        <v/>
      </c>
      <c r="J89" s="305" t="str">
        <f>IF('Result Sheet'!FN92="","",'Result Sheet'!FN92)</f>
        <v/>
      </c>
      <c r="K89" s="192" t="str">
        <f>IF('Result Sheet'!FI92="","",'Result Sheet'!FI92)</f>
        <v/>
      </c>
      <c r="L89" s="193" t="str">
        <f>IF('Result Sheet'!FJ92="","",'Result Sheet'!FJ92)</f>
        <v/>
      </c>
      <c r="M89" s="192" t="str">
        <f>IF('Result Sheet'!FK92="","",'Result Sheet'!FK92)</f>
        <v/>
      </c>
      <c r="N89" s="333" t="str">
        <f>IF('Result Sheet'!FN92="NSO","NSO",IF('Result Sheet'!FL92="","",'Result Sheet'!FL92))</f>
        <v/>
      </c>
      <c r="O89" s="194" t="str">
        <f>IF('Result Sheet'!AC92="","",'Result Sheet'!AC92)</f>
        <v/>
      </c>
      <c r="P89" s="195" t="str">
        <f>IF('Result Sheet'!AD92="","",'Result Sheet'!AD92)</f>
        <v/>
      </c>
      <c r="Q89" s="194" t="str">
        <f>IF('Result Sheet'!AV92="","",'Result Sheet'!AV92)</f>
        <v/>
      </c>
      <c r="R89" s="195" t="str">
        <f>IF('Result Sheet'!AW92="","",'Result Sheet'!AW92)</f>
        <v/>
      </c>
      <c r="S89" s="194" t="str">
        <f>IF('Result Sheet'!BP92="","",'Result Sheet'!BP92)</f>
        <v/>
      </c>
      <c r="T89" s="195" t="str">
        <f>IF('Result Sheet'!BQ92="","",'Result Sheet'!BQ92)</f>
        <v/>
      </c>
      <c r="U89" s="194" t="str">
        <f>IF('Result Sheet'!CI92="","",'Result Sheet'!CI92)</f>
        <v/>
      </c>
      <c r="V89" s="195" t="str">
        <f>IF('Result Sheet'!CJ92="","",'Result Sheet'!CJ92)</f>
        <v/>
      </c>
      <c r="W89" s="194" t="str">
        <f>IF('Result Sheet'!DB92="","",'Result Sheet'!DB92)</f>
        <v/>
      </c>
      <c r="X89" s="195" t="str">
        <f>IF('Result Sheet'!DC92="","",'Result Sheet'!DC92)</f>
        <v/>
      </c>
      <c r="Y89" s="194" t="str">
        <f>IF('Result Sheet'!DU92="","",'Result Sheet'!DU92)</f>
        <v/>
      </c>
      <c r="Z89" s="195" t="str">
        <f>IF('Result Sheet'!DV92="","",'Result Sheet'!DV92)</f>
        <v/>
      </c>
      <c r="AA89" s="196" t="str">
        <f>IF('Result Sheet'!FP92="","",'Result Sheet'!FP92)</f>
        <v/>
      </c>
      <c r="BU89" s="197" t="str">
        <f>'Result Sheet'!G92</f>
        <v/>
      </c>
      <c r="BV89" s="198" t="str">
        <f t="shared" si="12"/>
        <v/>
      </c>
      <c r="BW89" s="198" t="str">
        <f t="shared" si="13"/>
        <v/>
      </c>
      <c r="BX89" s="198" t="str">
        <f t="shared" si="14"/>
        <v/>
      </c>
      <c r="BY89" s="198" t="str">
        <f t="shared" si="15"/>
        <v/>
      </c>
      <c r="BZ89" s="198" t="str">
        <f t="shared" si="16"/>
        <v/>
      </c>
      <c r="CA89" s="198" t="str">
        <f t="shared" si="17"/>
        <v/>
      </c>
      <c r="CB89" s="198" t="str">
        <f t="shared" si="18"/>
        <v/>
      </c>
      <c r="CC89" s="198" t="str">
        <f t="shared" si="19"/>
        <v/>
      </c>
      <c r="CD89" s="198" t="str">
        <f t="shared" si="20"/>
        <v/>
      </c>
      <c r="CE89" s="198" t="str">
        <f t="shared" si="21"/>
        <v/>
      </c>
      <c r="CF89" s="198" t="str">
        <f t="shared" si="22"/>
        <v/>
      </c>
      <c r="CG89" s="198" t="str">
        <f t="shared" si="23"/>
        <v/>
      </c>
      <c r="CH89" s="199"/>
    </row>
    <row r="90" spans="1:86" ht="15.95" customHeight="1">
      <c r="A90" s="187">
        <f>IF('Result Sheet'!A93="","",'Result Sheet'!A93)</f>
        <v>86</v>
      </c>
      <c r="B90" s="188" t="str">
        <f>IF('Result Sheet'!B93="","",'Result Sheet'!B93)</f>
        <v/>
      </c>
      <c r="C90" s="189" t="str">
        <f>IF('Result Sheet'!F93="","",'Result Sheet'!F93)</f>
        <v/>
      </c>
      <c r="D90" s="190" t="str">
        <f>IF('Result Sheet'!E93="","",'Result Sheet'!E93)</f>
        <v/>
      </c>
      <c r="E90" s="336" t="str">
        <f>IF('Result Sheet'!G93="","",'Result Sheet'!G93)</f>
        <v/>
      </c>
      <c r="F90" s="336" t="str">
        <f>IF('Result Sheet'!H93="","",'Result Sheet'!H93)</f>
        <v/>
      </c>
      <c r="G90" s="336" t="str">
        <f>IF('Result Sheet'!I93="","",'Result Sheet'!I93)</f>
        <v/>
      </c>
      <c r="H90" s="191" t="str">
        <f>IF('Result Sheet'!K93="","",'Result Sheet'!K93)</f>
        <v/>
      </c>
      <c r="I90" s="191" t="str">
        <f>IF('Result Sheet'!J93="","",'Result Sheet'!J93)</f>
        <v/>
      </c>
      <c r="J90" s="305" t="str">
        <f>IF('Result Sheet'!FN93="","",'Result Sheet'!FN93)</f>
        <v/>
      </c>
      <c r="K90" s="192" t="str">
        <f>IF('Result Sheet'!FI93="","",'Result Sheet'!FI93)</f>
        <v/>
      </c>
      <c r="L90" s="193" t="str">
        <f>IF('Result Sheet'!FJ93="","",'Result Sheet'!FJ93)</f>
        <v/>
      </c>
      <c r="M90" s="192" t="str">
        <f>IF('Result Sheet'!FK93="","",'Result Sheet'!FK93)</f>
        <v/>
      </c>
      <c r="N90" s="333" t="str">
        <f>IF('Result Sheet'!FN93="NSO","NSO",IF('Result Sheet'!FL93="","",'Result Sheet'!FL93))</f>
        <v/>
      </c>
      <c r="O90" s="194" t="str">
        <f>IF('Result Sheet'!AC93="","",'Result Sheet'!AC93)</f>
        <v/>
      </c>
      <c r="P90" s="195" t="str">
        <f>IF('Result Sheet'!AD93="","",'Result Sheet'!AD93)</f>
        <v/>
      </c>
      <c r="Q90" s="194" t="str">
        <f>IF('Result Sheet'!AV93="","",'Result Sheet'!AV93)</f>
        <v/>
      </c>
      <c r="R90" s="195" t="str">
        <f>IF('Result Sheet'!AW93="","",'Result Sheet'!AW93)</f>
        <v/>
      </c>
      <c r="S90" s="194" t="str">
        <f>IF('Result Sheet'!BP93="","",'Result Sheet'!BP93)</f>
        <v/>
      </c>
      <c r="T90" s="195" t="str">
        <f>IF('Result Sheet'!BQ93="","",'Result Sheet'!BQ93)</f>
        <v/>
      </c>
      <c r="U90" s="194" t="str">
        <f>IF('Result Sheet'!CI93="","",'Result Sheet'!CI93)</f>
        <v/>
      </c>
      <c r="V90" s="195" t="str">
        <f>IF('Result Sheet'!CJ93="","",'Result Sheet'!CJ93)</f>
        <v/>
      </c>
      <c r="W90" s="194" t="str">
        <f>IF('Result Sheet'!DB93="","",'Result Sheet'!DB93)</f>
        <v/>
      </c>
      <c r="X90" s="195" t="str">
        <f>IF('Result Sheet'!DC93="","",'Result Sheet'!DC93)</f>
        <v/>
      </c>
      <c r="Y90" s="194" t="str">
        <f>IF('Result Sheet'!DU93="","",'Result Sheet'!DU93)</f>
        <v/>
      </c>
      <c r="Z90" s="195" t="str">
        <f>IF('Result Sheet'!DV93="","",'Result Sheet'!DV93)</f>
        <v/>
      </c>
      <c r="AA90" s="196" t="str">
        <f>IF('Result Sheet'!FP93="","",'Result Sheet'!FP93)</f>
        <v/>
      </c>
      <c r="BU90" s="197" t="str">
        <f>'Result Sheet'!G93</f>
        <v/>
      </c>
      <c r="BV90" s="198" t="str">
        <f t="shared" si="12"/>
        <v/>
      </c>
      <c r="BW90" s="198" t="str">
        <f t="shared" si="13"/>
        <v/>
      </c>
      <c r="BX90" s="198" t="str">
        <f t="shared" si="14"/>
        <v/>
      </c>
      <c r="BY90" s="198" t="str">
        <f t="shared" si="15"/>
        <v/>
      </c>
      <c r="BZ90" s="198" t="str">
        <f t="shared" si="16"/>
        <v/>
      </c>
      <c r="CA90" s="198" t="str">
        <f t="shared" si="17"/>
        <v/>
      </c>
      <c r="CB90" s="198" t="str">
        <f t="shared" si="18"/>
        <v/>
      </c>
      <c r="CC90" s="198" t="str">
        <f t="shared" si="19"/>
        <v/>
      </c>
      <c r="CD90" s="198" t="str">
        <f t="shared" si="20"/>
        <v/>
      </c>
      <c r="CE90" s="198" t="str">
        <f t="shared" si="21"/>
        <v/>
      </c>
      <c r="CF90" s="198" t="str">
        <f t="shared" si="22"/>
        <v/>
      </c>
      <c r="CG90" s="198" t="str">
        <f t="shared" si="23"/>
        <v/>
      </c>
      <c r="CH90" s="199"/>
    </row>
    <row r="91" spans="1:86" ht="15.95" customHeight="1">
      <c r="A91" s="187">
        <f>IF('Result Sheet'!A94="","",'Result Sheet'!A94)</f>
        <v>87</v>
      </c>
      <c r="B91" s="188" t="str">
        <f>IF('Result Sheet'!B94="","",'Result Sheet'!B94)</f>
        <v/>
      </c>
      <c r="C91" s="189" t="str">
        <f>IF('Result Sheet'!F94="","",'Result Sheet'!F94)</f>
        <v/>
      </c>
      <c r="D91" s="190" t="str">
        <f>IF('Result Sheet'!E94="","",'Result Sheet'!E94)</f>
        <v/>
      </c>
      <c r="E91" s="336" t="str">
        <f>IF('Result Sheet'!G94="","",'Result Sheet'!G94)</f>
        <v/>
      </c>
      <c r="F91" s="336" t="str">
        <f>IF('Result Sheet'!H94="","",'Result Sheet'!H94)</f>
        <v/>
      </c>
      <c r="G91" s="336" t="str">
        <f>IF('Result Sheet'!I94="","",'Result Sheet'!I94)</f>
        <v/>
      </c>
      <c r="H91" s="191" t="str">
        <f>IF('Result Sheet'!K94="","",'Result Sheet'!K94)</f>
        <v/>
      </c>
      <c r="I91" s="191" t="str">
        <f>IF('Result Sheet'!J94="","",'Result Sheet'!J94)</f>
        <v/>
      </c>
      <c r="J91" s="305" t="str">
        <f>IF('Result Sheet'!FN94="","",'Result Sheet'!FN94)</f>
        <v/>
      </c>
      <c r="K91" s="192" t="str">
        <f>IF('Result Sheet'!FI94="","",'Result Sheet'!FI94)</f>
        <v/>
      </c>
      <c r="L91" s="193" t="str">
        <f>IF('Result Sheet'!FJ94="","",'Result Sheet'!FJ94)</f>
        <v/>
      </c>
      <c r="M91" s="192" t="str">
        <f>IF('Result Sheet'!FK94="","",'Result Sheet'!FK94)</f>
        <v/>
      </c>
      <c r="N91" s="333" t="str">
        <f>IF('Result Sheet'!FN94="NSO","NSO",IF('Result Sheet'!FL94="","",'Result Sheet'!FL94))</f>
        <v/>
      </c>
      <c r="O91" s="194" t="str">
        <f>IF('Result Sheet'!AC94="","",'Result Sheet'!AC94)</f>
        <v/>
      </c>
      <c r="P91" s="195" t="str">
        <f>IF('Result Sheet'!AD94="","",'Result Sheet'!AD94)</f>
        <v/>
      </c>
      <c r="Q91" s="194" t="str">
        <f>IF('Result Sheet'!AV94="","",'Result Sheet'!AV94)</f>
        <v/>
      </c>
      <c r="R91" s="195" t="str">
        <f>IF('Result Sheet'!AW94="","",'Result Sheet'!AW94)</f>
        <v/>
      </c>
      <c r="S91" s="194" t="str">
        <f>IF('Result Sheet'!BP94="","",'Result Sheet'!BP94)</f>
        <v/>
      </c>
      <c r="T91" s="195" t="str">
        <f>IF('Result Sheet'!BQ94="","",'Result Sheet'!BQ94)</f>
        <v/>
      </c>
      <c r="U91" s="194" t="str">
        <f>IF('Result Sheet'!CI94="","",'Result Sheet'!CI94)</f>
        <v/>
      </c>
      <c r="V91" s="195" t="str">
        <f>IF('Result Sheet'!CJ94="","",'Result Sheet'!CJ94)</f>
        <v/>
      </c>
      <c r="W91" s="194" t="str">
        <f>IF('Result Sheet'!DB94="","",'Result Sheet'!DB94)</f>
        <v/>
      </c>
      <c r="X91" s="195" t="str">
        <f>IF('Result Sheet'!DC94="","",'Result Sheet'!DC94)</f>
        <v/>
      </c>
      <c r="Y91" s="194" t="str">
        <f>IF('Result Sheet'!DU94="","",'Result Sheet'!DU94)</f>
        <v/>
      </c>
      <c r="Z91" s="195" t="str">
        <f>IF('Result Sheet'!DV94="","",'Result Sheet'!DV94)</f>
        <v/>
      </c>
      <c r="AA91" s="196" t="str">
        <f>IF('Result Sheet'!FP94="","",'Result Sheet'!FP94)</f>
        <v/>
      </c>
      <c r="BU91" s="197" t="str">
        <f>'Result Sheet'!G94</f>
        <v/>
      </c>
      <c r="BV91" s="198" t="str">
        <f t="shared" si="12"/>
        <v/>
      </c>
      <c r="BW91" s="198" t="str">
        <f t="shared" si="13"/>
        <v/>
      </c>
      <c r="BX91" s="198" t="str">
        <f t="shared" si="14"/>
        <v/>
      </c>
      <c r="BY91" s="198" t="str">
        <f t="shared" si="15"/>
        <v/>
      </c>
      <c r="BZ91" s="198" t="str">
        <f t="shared" si="16"/>
        <v/>
      </c>
      <c r="CA91" s="198" t="str">
        <f t="shared" si="17"/>
        <v/>
      </c>
      <c r="CB91" s="198" t="str">
        <f t="shared" si="18"/>
        <v/>
      </c>
      <c r="CC91" s="198" t="str">
        <f t="shared" si="19"/>
        <v/>
      </c>
      <c r="CD91" s="198" t="str">
        <f t="shared" si="20"/>
        <v/>
      </c>
      <c r="CE91" s="198" t="str">
        <f t="shared" si="21"/>
        <v/>
      </c>
      <c r="CF91" s="198" t="str">
        <f t="shared" si="22"/>
        <v/>
      </c>
      <c r="CG91" s="198" t="str">
        <f t="shared" si="23"/>
        <v/>
      </c>
      <c r="CH91" s="199"/>
    </row>
    <row r="92" spans="1:86" ht="15.95" customHeight="1">
      <c r="A92" s="187">
        <f>IF('Result Sheet'!A95="","",'Result Sheet'!A95)</f>
        <v>88</v>
      </c>
      <c r="B92" s="188" t="str">
        <f>IF('Result Sheet'!B95="","",'Result Sheet'!B95)</f>
        <v/>
      </c>
      <c r="C92" s="189" t="str">
        <f>IF('Result Sheet'!F95="","",'Result Sheet'!F95)</f>
        <v/>
      </c>
      <c r="D92" s="190" t="str">
        <f>IF('Result Sheet'!E95="","",'Result Sheet'!E95)</f>
        <v/>
      </c>
      <c r="E92" s="336" t="str">
        <f>IF('Result Sheet'!G95="","",'Result Sheet'!G95)</f>
        <v/>
      </c>
      <c r="F92" s="336" t="str">
        <f>IF('Result Sheet'!H95="","",'Result Sheet'!H95)</f>
        <v/>
      </c>
      <c r="G92" s="336" t="str">
        <f>IF('Result Sheet'!I95="","",'Result Sheet'!I95)</f>
        <v/>
      </c>
      <c r="H92" s="191" t="str">
        <f>IF('Result Sheet'!K95="","",'Result Sheet'!K95)</f>
        <v/>
      </c>
      <c r="I92" s="191" t="str">
        <f>IF('Result Sheet'!J95="","",'Result Sheet'!J95)</f>
        <v/>
      </c>
      <c r="J92" s="305" t="str">
        <f>IF('Result Sheet'!FN95="","",'Result Sheet'!FN95)</f>
        <v/>
      </c>
      <c r="K92" s="192" t="str">
        <f>IF('Result Sheet'!FI95="","",'Result Sheet'!FI95)</f>
        <v/>
      </c>
      <c r="L92" s="193" t="str">
        <f>IF('Result Sheet'!FJ95="","",'Result Sheet'!FJ95)</f>
        <v/>
      </c>
      <c r="M92" s="192" t="str">
        <f>IF('Result Sheet'!FK95="","",'Result Sheet'!FK95)</f>
        <v/>
      </c>
      <c r="N92" s="333" t="str">
        <f>IF('Result Sheet'!FN95="NSO","NSO",IF('Result Sheet'!FL95="","",'Result Sheet'!FL95))</f>
        <v/>
      </c>
      <c r="O92" s="194" t="str">
        <f>IF('Result Sheet'!AC95="","",'Result Sheet'!AC95)</f>
        <v/>
      </c>
      <c r="P92" s="195" t="str">
        <f>IF('Result Sheet'!AD95="","",'Result Sheet'!AD95)</f>
        <v/>
      </c>
      <c r="Q92" s="194" t="str">
        <f>IF('Result Sheet'!AV95="","",'Result Sheet'!AV95)</f>
        <v/>
      </c>
      <c r="R92" s="195" t="str">
        <f>IF('Result Sheet'!AW95="","",'Result Sheet'!AW95)</f>
        <v/>
      </c>
      <c r="S92" s="194" t="str">
        <f>IF('Result Sheet'!BP95="","",'Result Sheet'!BP95)</f>
        <v/>
      </c>
      <c r="T92" s="195" t="str">
        <f>IF('Result Sheet'!BQ95="","",'Result Sheet'!BQ95)</f>
        <v/>
      </c>
      <c r="U92" s="194" t="str">
        <f>IF('Result Sheet'!CI95="","",'Result Sheet'!CI95)</f>
        <v/>
      </c>
      <c r="V92" s="195" t="str">
        <f>IF('Result Sheet'!CJ95="","",'Result Sheet'!CJ95)</f>
        <v/>
      </c>
      <c r="W92" s="194" t="str">
        <f>IF('Result Sheet'!DB95="","",'Result Sheet'!DB95)</f>
        <v/>
      </c>
      <c r="X92" s="195" t="str">
        <f>IF('Result Sheet'!DC95="","",'Result Sheet'!DC95)</f>
        <v/>
      </c>
      <c r="Y92" s="194" t="str">
        <f>IF('Result Sheet'!DU95="","",'Result Sheet'!DU95)</f>
        <v/>
      </c>
      <c r="Z92" s="195" t="str">
        <f>IF('Result Sheet'!DV95="","",'Result Sheet'!DV95)</f>
        <v/>
      </c>
      <c r="AA92" s="196" t="str">
        <f>IF('Result Sheet'!FP95="","",'Result Sheet'!FP95)</f>
        <v/>
      </c>
      <c r="BU92" s="197" t="str">
        <f>'Result Sheet'!G95</f>
        <v/>
      </c>
      <c r="BV92" s="198" t="str">
        <f t="shared" si="12"/>
        <v/>
      </c>
      <c r="BW92" s="198" t="str">
        <f t="shared" si="13"/>
        <v/>
      </c>
      <c r="BX92" s="198" t="str">
        <f t="shared" si="14"/>
        <v/>
      </c>
      <c r="BY92" s="198" t="str">
        <f t="shared" si="15"/>
        <v/>
      </c>
      <c r="BZ92" s="198" t="str">
        <f t="shared" si="16"/>
        <v/>
      </c>
      <c r="CA92" s="198" t="str">
        <f t="shared" si="17"/>
        <v/>
      </c>
      <c r="CB92" s="198" t="str">
        <f t="shared" si="18"/>
        <v/>
      </c>
      <c r="CC92" s="198" t="str">
        <f t="shared" si="19"/>
        <v/>
      </c>
      <c r="CD92" s="198" t="str">
        <f t="shared" si="20"/>
        <v/>
      </c>
      <c r="CE92" s="198" t="str">
        <f t="shared" si="21"/>
        <v/>
      </c>
      <c r="CF92" s="198" t="str">
        <f t="shared" si="22"/>
        <v/>
      </c>
      <c r="CG92" s="198" t="str">
        <f t="shared" si="23"/>
        <v/>
      </c>
      <c r="CH92" s="199"/>
    </row>
    <row r="93" spans="1:86" ht="15.95" customHeight="1">
      <c r="A93" s="187">
        <f>IF('Result Sheet'!A96="","",'Result Sheet'!A96)</f>
        <v>89</v>
      </c>
      <c r="B93" s="188" t="str">
        <f>IF('Result Sheet'!B96="","",'Result Sheet'!B96)</f>
        <v/>
      </c>
      <c r="C93" s="189" t="str">
        <f>IF('Result Sheet'!F96="","",'Result Sheet'!F96)</f>
        <v/>
      </c>
      <c r="D93" s="190" t="str">
        <f>IF('Result Sheet'!E96="","",'Result Sheet'!E96)</f>
        <v/>
      </c>
      <c r="E93" s="336" t="str">
        <f>IF('Result Sheet'!G96="","",'Result Sheet'!G96)</f>
        <v/>
      </c>
      <c r="F93" s="336" t="str">
        <f>IF('Result Sheet'!H96="","",'Result Sheet'!H96)</f>
        <v/>
      </c>
      <c r="G93" s="336" t="str">
        <f>IF('Result Sheet'!I96="","",'Result Sheet'!I96)</f>
        <v/>
      </c>
      <c r="H93" s="191" t="str">
        <f>IF('Result Sheet'!K96="","",'Result Sheet'!K96)</f>
        <v/>
      </c>
      <c r="I93" s="191" t="str">
        <f>IF('Result Sheet'!J96="","",'Result Sheet'!J96)</f>
        <v/>
      </c>
      <c r="J93" s="305" t="str">
        <f>IF('Result Sheet'!FN96="","",'Result Sheet'!FN96)</f>
        <v/>
      </c>
      <c r="K93" s="192" t="str">
        <f>IF('Result Sheet'!FI96="","",'Result Sheet'!FI96)</f>
        <v/>
      </c>
      <c r="L93" s="193" t="str">
        <f>IF('Result Sheet'!FJ96="","",'Result Sheet'!FJ96)</f>
        <v/>
      </c>
      <c r="M93" s="192" t="str">
        <f>IF('Result Sheet'!FK96="","",'Result Sheet'!FK96)</f>
        <v/>
      </c>
      <c r="N93" s="333" t="str">
        <f>IF('Result Sheet'!FN96="NSO","NSO",IF('Result Sheet'!FL96="","",'Result Sheet'!FL96))</f>
        <v/>
      </c>
      <c r="O93" s="194" t="str">
        <f>IF('Result Sheet'!AC96="","",'Result Sheet'!AC96)</f>
        <v/>
      </c>
      <c r="P93" s="195" t="str">
        <f>IF('Result Sheet'!AD96="","",'Result Sheet'!AD96)</f>
        <v/>
      </c>
      <c r="Q93" s="194" t="str">
        <f>IF('Result Sheet'!AV96="","",'Result Sheet'!AV96)</f>
        <v/>
      </c>
      <c r="R93" s="195" t="str">
        <f>IF('Result Sheet'!AW96="","",'Result Sheet'!AW96)</f>
        <v/>
      </c>
      <c r="S93" s="194" t="str">
        <f>IF('Result Sheet'!BP96="","",'Result Sheet'!BP96)</f>
        <v/>
      </c>
      <c r="T93" s="195" t="str">
        <f>IF('Result Sheet'!BQ96="","",'Result Sheet'!BQ96)</f>
        <v/>
      </c>
      <c r="U93" s="194" t="str">
        <f>IF('Result Sheet'!CI96="","",'Result Sheet'!CI96)</f>
        <v/>
      </c>
      <c r="V93" s="195" t="str">
        <f>IF('Result Sheet'!CJ96="","",'Result Sheet'!CJ96)</f>
        <v/>
      </c>
      <c r="W93" s="194" t="str">
        <f>IF('Result Sheet'!DB96="","",'Result Sheet'!DB96)</f>
        <v/>
      </c>
      <c r="X93" s="195" t="str">
        <f>IF('Result Sheet'!DC96="","",'Result Sheet'!DC96)</f>
        <v/>
      </c>
      <c r="Y93" s="194" t="str">
        <f>IF('Result Sheet'!DU96="","",'Result Sheet'!DU96)</f>
        <v/>
      </c>
      <c r="Z93" s="195" t="str">
        <f>IF('Result Sheet'!DV96="","",'Result Sheet'!DV96)</f>
        <v/>
      </c>
      <c r="AA93" s="196" t="str">
        <f>IF('Result Sheet'!FP96="","",'Result Sheet'!FP96)</f>
        <v/>
      </c>
      <c r="BU93" s="197" t="str">
        <f>'Result Sheet'!G96</f>
        <v/>
      </c>
      <c r="BV93" s="198" t="str">
        <f t="shared" si="12"/>
        <v/>
      </c>
      <c r="BW93" s="198" t="str">
        <f t="shared" si="13"/>
        <v/>
      </c>
      <c r="BX93" s="198" t="str">
        <f t="shared" si="14"/>
        <v/>
      </c>
      <c r="BY93" s="198" t="str">
        <f t="shared" si="15"/>
        <v/>
      </c>
      <c r="BZ93" s="198" t="str">
        <f t="shared" si="16"/>
        <v/>
      </c>
      <c r="CA93" s="198" t="str">
        <f t="shared" si="17"/>
        <v/>
      </c>
      <c r="CB93" s="198" t="str">
        <f t="shared" si="18"/>
        <v/>
      </c>
      <c r="CC93" s="198" t="str">
        <f t="shared" si="19"/>
        <v/>
      </c>
      <c r="CD93" s="198" t="str">
        <f t="shared" si="20"/>
        <v/>
      </c>
      <c r="CE93" s="198" t="str">
        <f t="shared" si="21"/>
        <v/>
      </c>
      <c r="CF93" s="198" t="str">
        <f t="shared" si="22"/>
        <v/>
      </c>
      <c r="CG93" s="198" t="str">
        <f t="shared" si="23"/>
        <v/>
      </c>
      <c r="CH93" s="199"/>
    </row>
    <row r="94" spans="1:86" ht="15.95" customHeight="1">
      <c r="A94" s="187">
        <f>IF('Result Sheet'!A97="","",'Result Sheet'!A97)</f>
        <v>90</v>
      </c>
      <c r="B94" s="188" t="str">
        <f>IF('Result Sheet'!B97="","",'Result Sheet'!B97)</f>
        <v/>
      </c>
      <c r="C94" s="189" t="str">
        <f>IF('Result Sheet'!F97="","",'Result Sheet'!F97)</f>
        <v/>
      </c>
      <c r="D94" s="190" t="str">
        <f>IF('Result Sheet'!E97="","",'Result Sheet'!E97)</f>
        <v/>
      </c>
      <c r="E94" s="336" t="str">
        <f>IF('Result Sheet'!G97="","",'Result Sheet'!G97)</f>
        <v/>
      </c>
      <c r="F94" s="336" t="str">
        <f>IF('Result Sheet'!H97="","",'Result Sheet'!H97)</f>
        <v/>
      </c>
      <c r="G94" s="336" t="str">
        <f>IF('Result Sheet'!I97="","",'Result Sheet'!I97)</f>
        <v/>
      </c>
      <c r="H94" s="191" t="str">
        <f>IF('Result Sheet'!K97="","",'Result Sheet'!K97)</f>
        <v/>
      </c>
      <c r="I94" s="191" t="str">
        <f>IF('Result Sheet'!J97="","",'Result Sheet'!J97)</f>
        <v/>
      </c>
      <c r="J94" s="305" t="str">
        <f>IF('Result Sheet'!FN97="","",'Result Sheet'!FN97)</f>
        <v/>
      </c>
      <c r="K94" s="192" t="str">
        <f>IF('Result Sheet'!FI97="","",'Result Sheet'!FI97)</f>
        <v/>
      </c>
      <c r="L94" s="193" t="str">
        <f>IF('Result Sheet'!FJ97="","",'Result Sheet'!FJ97)</f>
        <v/>
      </c>
      <c r="M94" s="192" t="str">
        <f>IF('Result Sheet'!FK97="","",'Result Sheet'!FK97)</f>
        <v/>
      </c>
      <c r="N94" s="333" t="str">
        <f>IF('Result Sheet'!FN97="NSO","NSO",IF('Result Sheet'!FL97="","",'Result Sheet'!FL97))</f>
        <v/>
      </c>
      <c r="O94" s="194" t="str">
        <f>IF('Result Sheet'!AC97="","",'Result Sheet'!AC97)</f>
        <v/>
      </c>
      <c r="P94" s="195" t="str">
        <f>IF('Result Sheet'!AD97="","",'Result Sheet'!AD97)</f>
        <v/>
      </c>
      <c r="Q94" s="194" t="str">
        <f>IF('Result Sheet'!AV97="","",'Result Sheet'!AV97)</f>
        <v/>
      </c>
      <c r="R94" s="195" t="str">
        <f>IF('Result Sheet'!AW97="","",'Result Sheet'!AW97)</f>
        <v/>
      </c>
      <c r="S94" s="194" t="str">
        <f>IF('Result Sheet'!BP97="","",'Result Sheet'!BP97)</f>
        <v/>
      </c>
      <c r="T94" s="195" t="str">
        <f>IF('Result Sheet'!BQ97="","",'Result Sheet'!BQ97)</f>
        <v/>
      </c>
      <c r="U94" s="194" t="str">
        <f>IF('Result Sheet'!CI97="","",'Result Sheet'!CI97)</f>
        <v/>
      </c>
      <c r="V94" s="195" t="str">
        <f>IF('Result Sheet'!CJ97="","",'Result Sheet'!CJ97)</f>
        <v/>
      </c>
      <c r="W94" s="194" t="str">
        <f>IF('Result Sheet'!DB97="","",'Result Sheet'!DB97)</f>
        <v/>
      </c>
      <c r="X94" s="195" t="str">
        <f>IF('Result Sheet'!DC97="","",'Result Sheet'!DC97)</f>
        <v/>
      </c>
      <c r="Y94" s="194" t="str">
        <f>IF('Result Sheet'!DU97="","",'Result Sheet'!DU97)</f>
        <v/>
      </c>
      <c r="Z94" s="195" t="str">
        <f>IF('Result Sheet'!DV97="","",'Result Sheet'!DV97)</f>
        <v/>
      </c>
      <c r="AA94" s="196" t="str">
        <f>IF('Result Sheet'!FP97="","",'Result Sheet'!FP97)</f>
        <v/>
      </c>
      <c r="BU94" s="197" t="str">
        <f>'Result Sheet'!G97</f>
        <v/>
      </c>
      <c r="BV94" s="198" t="str">
        <f t="shared" si="12"/>
        <v/>
      </c>
      <c r="BW94" s="198" t="str">
        <f t="shared" si="13"/>
        <v/>
      </c>
      <c r="BX94" s="198" t="str">
        <f t="shared" si="14"/>
        <v/>
      </c>
      <c r="BY94" s="198" t="str">
        <f t="shared" si="15"/>
        <v/>
      </c>
      <c r="BZ94" s="198" t="str">
        <f t="shared" si="16"/>
        <v/>
      </c>
      <c r="CA94" s="198" t="str">
        <f t="shared" si="17"/>
        <v/>
      </c>
      <c r="CB94" s="198" t="str">
        <f t="shared" si="18"/>
        <v/>
      </c>
      <c r="CC94" s="198" t="str">
        <f t="shared" si="19"/>
        <v/>
      </c>
      <c r="CD94" s="198" t="str">
        <f t="shared" si="20"/>
        <v/>
      </c>
      <c r="CE94" s="198" t="str">
        <f t="shared" si="21"/>
        <v/>
      </c>
      <c r="CF94" s="198" t="str">
        <f t="shared" si="22"/>
        <v/>
      </c>
      <c r="CG94" s="198" t="str">
        <f t="shared" si="23"/>
        <v/>
      </c>
      <c r="CH94" s="199"/>
    </row>
    <row r="95" spans="1:86" ht="15.95" customHeight="1">
      <c r="A95" s="187">
        <f>IF('Result Sheet'!A98="","",'Result Sheet'!A98)</f>
        <v>91</v>
      </c>
      <c r="B95" s="188" t="str">
        <f>IF('Result Sheet'!B98="","",'Result Sheet'!B98)</f>
        <v/>
      </c>
      <c r="C95" s="189" t="str">
        <f>IF('Result Sheet'!F98="","",'Result Sheet'!F98)</f>
        <v/>
      </c>
      <c r="D95" s="190" t="str">
        <f>IF('Result Sheet'!E98="","",'Result Sheet'!E98)</f>
        <v/>
      </c>
      <c r="E95" s="336" t="str">
        <f>IF('Result Sheet'!G98="","",'Result Sheet'!G98)</f>
        <v/>
      </c>
      <c r="F95" s="336" t="str">
        <f>IF('Result Sheet'!H98="","",'Result Sheet'!H98)</f>
        <v/>
      </c>
      <c r="G95" s="336" t="str">
        <f>IF('Result Sheet'!I98="","",'Result Sheet'!I98)</f>
        <v/>
      </c>
      <c r="H95" s="191" t="str">
        <f>IF('Result Sheet'!K98="","",'Result Sheet'!K98)</f>
        <v/>
      </c>
      <c r="I95" s="191" t="str">
        <f>IF('Result Sheet'!J98="","",'Result Sheet'!J98)</f>
        <v/>
      </c>
      <c r="J95" s="305" t="str">
        <f>IF('Result Sheet'!FN98="","",'Result Sheet'!FN98)</f>
        <v/>
      </c>
      <c r="K95" s="192" t="str">
        <f>IF('Result Sheet'!FI98="","",'Result Sheet'!FI98)</f>
        <v/>
      </c>
      <c r="L95" s="193" t="str">
        <f>IF('Result Sheet'!FJ98="","",'Result Sheet'!FJ98)</f>
        <v/>
      </c>
      <c r="M95" s="192" t="str">
        <f>IF('Result Sheet'!FK98="","",'Result Sheet'!FK98)</f>
        <v/>
      </c>
      <c r="N95" s="333" t="str">
        <f>IF('Result Sheet'!FN98="NSO","NSO",IF('Result Sheet'!FL98="","",'Result Sheet'!FL98))</f>
        <v/>
      </c>
      <c r="O95" s="194" t="str">
        <f>IF('Result Sheet'!AC98="","",'Result Sheet'!AC98)</f>
        <v/>
      </c>
      <c r="P95" s="195" t="str">
        <f>IF('Result Sheet'!AD98="","",'Result Sheet'!AD98)</f>
        <v/>
      </c>
      <c r="Q95" s="194" t="str">
        <f>IF('Result Sheet'!AV98="","",'Result Sheet'!AV98)</f>
        <v/>
      </c>
      <c r="R95" s="195" t="str">
        <f>IF('Result Sheet'!AW98="","",'Result Sheet'!AW98)</f>
        <v/>
      </c>
      <c r="S95" s="194" t="str">
        <f>IF('Result Sheet'!BP98="","",'Result Sheet'!BP98)</f>
        <v/>
      </c>
      <c r="T95" s="195" t="str">
        <f>IF('Result Sheet'!BQ98="","",'Result Sheet'!BQ98)</f>
        <v/>
      </c>
      <c r="U95" s="194" t="str">
        <f>IF('Result Sheet'!CI98="","",'Result Sheet'!CI98)</f>
        <v/>
      </c>
      <c r="V95" s="195" t="str">
        <f>IF('Result Sheet'!CJ98="","",'Result Sheet'!CJ98)</f>
        <v/>
      </c>
      <c r="W95" s="194" t="str">
        <f>IF('Result Sheet'!DB98="","",'Result Sheet'!DB98)</f>
        <v/>
      </c>
      <c r="X95" s="195" t="str">
        <f>IF('Result Sheet'!DC98="","",'Result Sheet'!DC98)</f>
        <v/>
      </c>
      <c r="Y95" s="194" t="str">
        <f>IF('Result Sheet'!DU98="","",'Result Sheet'!DU98)</f>
        <v/>
      </c>
      <c r="Z95" s="195" t="str">
        <f>IF('Result Sheet'!DV98="","",'Result Sheet'!DV98)</f>
        <v/>
      </c>
      <c r="AA95" s="196" t="str">
        <f>IF('Result Sheet'!FP98="","",'Result Sheet'!FP98)</f>
        <v/>
      </c>
      <c r="BU95" s="197" t="str">
        <f>'Result Sheet'!G98</f>
        <v/>
      </c>
      <c r="BV95" s="198" t="str">
        <f t="shared" si="12"/>
        <v/>
      </c>
      <c r="BW95" s="198" t="str">
        <f t="shared" si="13"/>
        <v/>
      </c>
      <c r="BX95" s="198" t="str">
        <f t="shared" si="14"/>
        <v/>
      </c>
      <c r="BY95" s="198" t="str">
        <f t="shared" si="15"/>
        <v/>
      </c>
      <c r="BZ95" s="198" t="str">
        <f t="shared" si="16"/>
        <v/>
      </c>
      <c r="CA95" s="198" t="str">
        <f t="shared" si="17"/>
        <v/>
      </c>
      <c r="CB95" s="198" t="str">
        <f t="shared" si="18"/>
        <v/>
      </c>
      <c r="CC95" s="198" t="str">
        <f t="shared" si="19"/>
        <v/>
      </c>
      <c r="CD95" s="198" t="str">
        <f t="shared" si="20"/>
        <v/>
      </c>
      <c r="CE95" s="198" t="str">
        <f t="shared" si="21"/>
        <v/>
      </c>
      <c r="CF95" s="198" t="str">
        <f t="shared" si="22"/>
        <v/>
      </c>
      <c r="CG95" s="198" t="str">
        <f t="shared" si="23"/>
        <v/>
      </c>
      <c r="CH95" s="199"/>
    </row>
    <row r="96" spans="1:86" ht="15.95" customHeight="1">
      <c r="A96" s="187">
        <f>IF('Result Sheet'!A99="","",'Result Sheet'!A99)</f>
        <v>92</v>
      </c>
      <c r="B96" s="188" t="str">
        <f>IF('Result Sheet'!B99="","",'Result Sheet'!B99)</f>
        <v/>
      </c>
      <c r="C96" s="189" t="str">
        <f>IF('Result Sheet'!F99="","",'Result Sheet'!F99)</f>
        <v/>
      </c>
      <c r="D96" s="190" t="str">
        <f>IF('Result Sheet'!E99="","",'Result Sheet'!E99)</f>
        <v/>
      </c>
      <c r="E96" s="336" t="str">
        <f>IF('Result Sheet'!G99="","",'Result Sheet'!G99)</f>
        <v/>
      </c>
      <c r="F96" s="336" t="str">
        <f>IF('Result Sheet'!H99="","",'Result Sheet'!H99)</f>
        <v/>
      </c>
      <c r="G96" s="336" t="str">
        <f>IF('Result Sheet'!I99="","",'Result Sheet'!I99)</f>
        <v/>
      </c>
      <c r="H96" s="191" t="str">
        <f>IF('Result Sheet'!K99="","",'Result Sheet'!K99)</f>
        <v/>
      </c>
      <c r="I96" s="191" t="str">
        <f>IF('Result Sheet'!J99="","",'Result Sheet'!J99)</f>
        <v/>
      </c>
      <c r="J96" s="305" t="str">
        <f>IF('Result Sheet'!FN99="","",'Result Sheet'!FN99)</f>
        <v/>
      </c>
      <c r="K96" s="192" t="str">
        <f>IF('Result Sheet'!FI99="","",'Result Sheet'!FI99)</f>
        <v/>
      </c>
      <c r="L96" s="193" t="str">
        <f>IF('Result Sheet'!FJ99="","",'Result Sheet'!FJ99)</f>
        <v/>
      </c>
      <c r="M96" s="192" t="str">
        <f>IF('Result Sheet'!FK99="","",'Result Sheet'!FK99)</f>
        <v/>
      </c>
      <c r="N96" s="333" t="str">
        <f>IF('Result Sheet'!FN99="NSO","NSO",IF('Result Sheet'!FL99="","",'Result Sheet'!FL99))</f>
        <v/>
      </c>
      <c r="O96" s="194" t="str">
        <f>IF('Result Sheet'!AC99="","",'Result Sheet'!AC99)</f>
        <v/>
      </c>
      <c r="P96" s="195" t="str">
        <f>IF('Result Sheet'!AD99="","",'Result Sheet'!AD99)</f>
        <v/>
      </c>
      <c r="Q96" s="194" t="str">
        <f>IF('Result Sheet'!AV99="","",'Result Sheet'!AV99)</f>
        <v/>
      </c>
      <c r="R96" s="195" t="str">
        <f>IF('Result Sheet'!AW99="","",'Result Sheet'!AW99)</f>
        <v/>
      </c>
      <c r="S96" s="194" t="str">
        <f>IF('Result Sheet'!BP99="","",'Result Sheet'!BP99)</f>
        <v/>
      </c>
      <c r="T96" s="195" t="str">
        <f>IF('Result Sheet'!BQ99="","",'Result Sheet'!BQ99)</f>
        <v/>
      </c>
      <c r="U96" s="194" t="str">
        <f>IF('Result Sheet'!CI99="","",'Result Sheet'!CI99)</f>
        <v/>
      </c>
      <c r="V96" s="195" t="str">
        <f>IF('Result Sheet'!CJ99="","",'Result Sheet'!CJ99)</f>
        <v/>
      </c>
      <c r="W96" s="194" t="str">
        <f>IF('Result Sheet'!DB99="","",'Result Sheet'!DB99)</f>
        <v/>
      </c>
      <c r="X96" s="195" t="str">
        <f>IF('Result Sheet'!DC99="","",'Result Sheet'!DC99)</f>
        <v/>
      </c>
      <c r="Y96" s="194" t="str">
        <f>IF('Result Sheet'!DU99="","",'Result Sheet'!DU99)</f>
        <v/>
      </c>
      <c r="Z96" s="195" t="str">
        <f>IF('Result Sheet'!DV99="","",'Result Sheet'!DV99)</f>
        <v/>
      </c>
      <c r="AA96" s="196" t="str">
        <f>IF('Result Sheet'!FP99="","",'Result Sheet'!FP99)</f>
        <v/>
      </c>
      <c r="BU96" s="197" t="str">
        <f>'Result Sheet'!G99</f>
        <v/>
      </c>
      <c r="BV96" s="198" t="str">
        <f t="shared" si="12"/>
        <v/>
      </c>
      <c r="BW96" s="198" t="str">
        <f t="shared" si="13"/>
        <v/>
      </c>
      <c r="BX96" s="198" t="str">
        <f t="shared" si="14"/>
        <v/>
      </c>
      <c r="BY96" s="198" t="str">
        <f t="shared" si="15"/>
        <v/>
      </c>
      <c r="BZ96" s="198" t="str">
        <f t="shared" si="16"/>
        <v/>
      </c>
      <c r="CA96" s="198" t="str">
        <f t="shared" si="17"/>
        <v/>
      </c>
      <c r="CB96" s="198" t="str">
        <f t="shared" si="18"/>
        <v/>
      </c>
      <c r="CC96" s="198" t="str">
        <f t="shared" si="19"/>
        <v/>
      </c>
      <c r="CD96" s="198" t="str">
        <f t="shared" si="20"/>
        <v/>
      </c>
      <c r="CE96" s="198" t="str">
        <f t="shared" si="21"/>
        <v/>
      </c>
      <c r="CF96" s="198" t="str">
        <f t="shared" si="22"/>
        <v/>
      </c>
      <c r="CG96" s="198" t="str">
        <f t="shared" si="23"/>
        <v/>
      </c>
      <c r="CH96" s="199"/>
    </row>
    <row r="97" spans="1:86" ht="15.95" customHeight="1">
      <c r="A97" s="187">
        <f>IF('Result Sheet'!A100="","",'Result Sheet'!A100)</f>
        <v>93</v>
      </c>
      <c r="B97" s="188" t="str">
        <f>IF('Result Sheet'!B100="","",'Result Sheet'!B100)</f>
        <v/>
      </c>
      <c r="C97" s="189" t="str">
        <f>IF('Result Sheet'!F100="","",'Result Sheet'!F100)</f>
        <v/>
      </c>
      <c r="D97" s="190" t="str">
        <f>IF('Result Sheet'!E100="","",'Result Sheet'!E100)</f>
        <v/>
      </c>
      <c r="E97" s="336" t="str">
        <f>IF('Result Sheet'!G100="","",'Result Sheet'!G100)</f>
        <v/>
      </c>
      <c r="F97" s="336" t="str">
        <f>IF('Result Sheet'!H100="","",'Result Sheet'!H100)</f>
        <v/>
      </c>
      <c r="G97" s="336" t="str">
        <f>IF('Result Sheet'!I100="","",'Result Sheet'!I100)</f>
        <v/>
      </c>
      <c r="H97" s="191" t="str">
        <f>IF('Result Sheet'!K100="","",'Result Sheet'!K100)</f>
        <v/>
      </c>
      <c r="I97" s="191" t="str">
        <f>IF('Result Sheet'!J100="","",'Result Sheet'!J100)</f>
        <v/>
      </c>
      <c r="J97" s="305" t="str">
        <f>IF('Result Sheet'!FN100="","",'Result Sheet'!FN100)</f>
        <v/>
      </c>
      <c r="K97" s="192" t="str">
        <f>IF('Result Sheet'!FI100="","",'Result Sheet'!FI100)</f>
        <v/>
      </c>
      <c r="L97" s="193" t="str">
        <f>IF('Result Sheet'!FJ100="","",'Result Sheet'!FJ100)</f>
        <v/>
      </c>
      <c r="M97" s="192" t="str">
        <f>IF('Result Sheet'!FK100="","",'Result Sheet'!FK100)</f>
        <v/>
      </c>
      <c r="N97" s="333" t="str">
        <f>IF('Result Sheet'!FN100="NSO","NSO",IF('Result Sheet'!FL100="","",'Result Sheet'!FL100))</f>
        <v/>
      </c>
      <c r="O97" s="194" t="str">
        <f>IF('Result Sheet'!AC100="","",'Result Sheet'!AC100)</f>
        <v/>
      </c>
      <c r="P97" s="195" t="str">
        <f>IF('Result Sheet'!AD100="","",'Result Sheet'!AD100)</f>
        <v/>
      </c>
      <c r="Q97" s="194" t="str">
        <f>IF('Result Sheet'!AV100="","",'Result Sheet'!AV100)</f>
        <v/>
      </c>
      <c r="R97" s="195" t="str">
        <f>IF('Result Sheet'!AW100="","",'Result Sheet'!AW100)</f>
        <v/>
      </c>
      <c r="S97" s="194" t="str">
        <f>IF('Result Sheet'!BP100="","",'Result Sheet'!BP100)</f>
        <v/>
      </c>
      <c r="T97" s="195" t="str">
        <f>IF('Result Sheet'!BQ100="","",'Result Sheet'!BQ100)</f>
        <v/>
      </c>
      <c r="U97" s="194" t="str">
        <f>IF('Result Sheet'!CI100="","",'Result Sheet'!CI100)</f>
        <v/>
      </c>
      <c r="V97" s="195" t="str">
        <f>IF('Result Sheet'!CJ100="","",'Result Sheet'!CJ100)</f>
        <v/>
      </c>
      <c r="W97" s="194" t="str">
        <f>IF('Result Sheet'!DB100="","",'Result Sheet'!DB100)</f>
        <v/>
      </c>
      <c r="X97" s="195" t="str">
        <f>IF('Result Sheet'!DC100="","",'Result Sheet'!DC100)</f>
        <v/>
      </c>
      <c r="Y97" s="194" t="str">
        <f>IF('Result Sheet'!DU100="","",'Result Sheet'!DU100)</f>
        <v/>
      </c>
      <c r="Z97" s="195" t="str">
        <f>IF('Result Sheet'!DV100="","",'Result Sheet'!DV100)</f>
        <v/>
      </c>
      <c r="AA97" s="196" t="str">
        <f>IF('Result Sheet'!FP100="","",'Result Sheet'!FP100)</f>
        <v/>
      </c>
      <c r="BU97" s="197" t="str">
        <f>'Result Sheet'!G100</f>
        <v/>
      </c>
      <c r="BV97" s="198" t="str">
        <f t="shared" si="12"/>
        <v/>
      </c>
      <c r="BW97" s="198" t="str">
        <f t="shared" si="13"/>
        <v/>
      </c>
      <c r="BX97" s="198" t="str">
        <f t="shared" si="14"/>
        <v/>
      </c>
      <c r="BY97" s="198" t="str">
        <f t="shared" si="15"/>
        <v/>
      </c>
      <c r="BZ97" s="198" t="str">
        <f t="shared" si="16"/>
        <v/>
      </c>
      <c r="CA97" s="198" t="str">
        <f t="shared" si="17"/>
        <v/>
      </c>
      <c r="CB97" s="198" t="str">
        <f t="shared" si="18"/>
        <v/>
      </c>
      <c r="CC97" s="198" t="str">
        <f t="shared" si="19"/>
        <v/>
      </c>
      <c r="CD97" s="198" t="str">
        <f t="shared" si="20"/>
        <v/>
      </c>
      <c r="CE97" s="198" t="str">
        <f t="shared" si="21"/>
        <v/>
      </c>
      <c r="CF97" s="198" t="str">
        <f t="shared" si="22"/>
        <v/>
      </c>
      <c r="CG97" s="198" t="str">
        <f t="shared" si="23"/>
        <v/>
      </c>
      <c r="CH97" s="199"/>
    </row>
    <row r="98" spans="1:86" ht="15.95" customHeight="1">
      <c r="A98" s="187">
        <f>IF('Result Sheet'!A101="","",'Result Sheet'!A101)</f>
        <v>94</v>
      </c>
      <c r="B98" s="188" t="str">
        <f>IF('Result Sheet'!B101="","",'Result Sheet'!B101)</f>
        <v/>
      </c>
      <c r="C98" s="189" t="str">
        <f>IF('Result Sheet'!F101="","",'Result Sheet'!F101)</f>
        <v/>
      </c>
      <c r="D98" s="190" t="str">
        <f>IF('Result Sheet'!E101="","",'Result Sheet'!E101)</f>
        <v/>
      </c>
      <c r="E98" s="336" t="str">
        <f>IF('Result Sheet'!G101="","",'Result Sheet'!G101)</f>
        <v/>
      </c>
      <c r="F98" s="336" t="str">
        <f>IF('Result Sheet'!H101="","",'Result Sheet'!H101)</f>
        <v/>
      </c>
      <c r="G98" s="336" t="str">
        <f>IF('Result Sheet'!I101="","",'Result Sheet'!I101)</f>
        <v/>
      </c>
      <c r="H98" s="191" t="str">
        <f>IF('Result Sheet'!K101="","",'Result Sheet'!K101)</f>
        <v/>
      </c>
      <c r="I98" s="191" t="str">
        <f>IF('Result Sheet'!J101="","",'Result Sheet'!J101)</f>
        <v/>
      </c>
      <c r="J98" s="305" t="str">
        <f>IF('Result Sheet'!FN101="","",'Result Sheet'!FN101)</f>
        <v/>
      </c>
      <c r="K98" s="192" t="str">
        <f>IF('Result Sheet'!FI101="","",'Result Sheet'!FI101)</f>
        <v/>
      </c>
      <c r="L98" s="193" t="str">
        <f>IF('Result Sheet'!FJ101="","",'Result Sheet'!FJ101)</f>
        <v/>
      </c>
      <c r="M98" s="192" t="str">
        <f>IF('Result Sheet'!FK101="","",'Result Sheet'!FK101)</f>
        <v/>
      </c>
      <c r="N98" s="333" t="str">
        <f>IF('Result Sheet'!FN101="NSO","NSO",IF('Result Sheet'!FL101="","",'Result Sheet'!FL101))</f>
        <v/>
      </c>
      <c r="O98" s="194" t="str">
        <f>IF('Result Sheet'!AC101="","",'Result Sheet'!AC101)</f>
        <v/>
      </c>
      <c r="P98" s="195" t="str">
        <f>IF('Result Sheet'!AD101="","",'Result Sheet'!AD101)</f>
        <v/>
      </c>
      <c r="Q98" s="194" t="str">
        <f>IF('Result Sheet'!AV101="","",'Result Sheet'!AV101)</f>
        <v/>
      </c>
      <c r="R98" s="195" t="str">
        <f>IF('Result Sheet'!AW101="","",'Result Sheet'!AW101)</f>
        <v/>
      </c>
      <c r="S98" s="194" t="str">
        <f>IF('Result Sheet'!BP101="","",'Result Sheet'!BP101)</f>
        <v/>
      </c>
      <c r="T98" s="195" t="str">
        <f>IF('Result Sheet'!BQ101="","",'Result Sheet'!BQ101)</f>
        <v/>
      </c>
      <c r="U98" s="194" t="str">
        <f>IF('Result Sheet'!CI101="","",'Result Sheet'!CI101)</f>
        <v/>
      </c>
      <c r="V98" s="195" t="str">
        <f>IF('Result Sheet'!CJ101="","",'Result Sheet'!CJ101)</f>
        <v/>
      </c>
      <c r="W98" s="194" t="str">
        <f>IF('Result Sheet'!DB101="","",'Result Sheet'!DB101)</f>
        <v/>
      </c>
      <c r="X98" s="195" t="str">
        <f>IF('Result Sheet'!DC101="","",'Result Sheet'!DC101)</f>
        <v/>
      </c>
      <c r="Y98" s="194" t="str">
        <f>IF('Result Sheet'!DU101="","",'Result Sheet'!DU101)</f>
        <v/>
      </c>
      <c r="Z98" s="195" t="str">
        <f>IF('Result Sheet'!DV101="","",'Result Sheet'!DV101)</f>
        <v/>
      </c>
      <c r="AA98" s="196" t="str">
        <f>IF('Result Sheet'!FP101="","",'Result Sheet'!FP101)</f>
        <v/>
      </c>
      <c r="BU98" s="197" t="str">
        <f>'Result Sheet'!G101</f>
        <v/>
      </c>
      <c r="BV98" s="198" t="str">
        <f t="shared" si="12"/>
        <v/>
      </c>
      <c r="BW98" s="198" t="str">
        <f t="shared" si="13"/>
        <v/>
      </c>
      <c r="BX98" s="198" t="str">
        <f t="shared" si="14"/>
        <v/>
      </c>
      <c r="BY98" s="198" t="str">
        <f t="shared" si="15"/>
        <v/>
      </c>
      <c r="BZ98" s="198" t="str">
        <f t="shared" si="16"/>
        <v/>
      </c>
      <c r="CA98" s="198" t="str">
        <f t="shared" si="17"/>
        <v/>
      </c>
      <c r="CB98" s="198" t="str">
        <f t="shared" si="18"/>
        <v/>
      </c>
      <c r="CC98" s="198" t="str">
        <f t="shared" si="19"/>
        <v/>
      </c>
      <c r="CD98" s="198" t="str">
        <f t="shared" si="20"/>
        <v/>
      </c>
      <c r="CE98" s="198" t="str">
        <f t="shared" si="21"/>
        <v/>
      </c>
      <c r="CF98" s="198" t="str">
        <f t="shared" si="22"/>
        <v/>
      </c>
      <c r="CG98" s="198" t="str">
        <f t="shared" si="23"/>
        <v/>
      </c>
      <c r="CH98" s="199"/>
    </row>
    <row r="99" spans="1:86" ht="15.95" customHeight="1">
      <c r="A99" s="187">
        <f>IF('Result Sheet'!A102="","",'Result Sheet'!A102)</f>
        <v>95</v>
      </c>
      <c r="B99" s="188" t="str">
        <f>IF('Result Sheet'!B102="","",'Result Sheet'!B102)</f>
        <v/>
      </c>
      <c r="C99" s="189" t="str">
        <f>IF('Result Sheet'!F102="","",'Result Sheet'!F102)</f>
        <v/>
      </c>
      <c r="D99" s="190" t="str">
        <f>IF('Result Sheet'!E102="","",'Result Sheet'!E102)</f>
        <v/>
      </c>
      <c r="E99" s="336" t="str">
        <f>IF('Result Sheet'!G102="","",'Result Sheet'!G102)</f>
        <v/>
      </c>
      <c r="F99" s="336" t="str">
        <f>IF('Result Sheet'!H102="","",'Result Sheet'!H102)</f>
        <v/>
      </c>
      <c r="G99" s="336" t="str">
        <f>IF('Result Sheet'!I102="","",'Result Sheet'!I102)</f>
        <v/>
      </c>
      <c r="H99" s="191" t="str">
        <f>IF('Result Sheet'!K102="","",'Result Sheet'!K102)</f>
        <v/>
      </c>
      <c r="I99" s="191" t="str">
        <f>IF('Result Sheet'!J102="","",'Result Sheet'!J102)</f>
        <v/>
      </c>
      <c r="J99" s="305" t="str">
        <f>IF('Result Sheet'!FN102="","",'Result Sheet'!FN102)</f>
        <v/>
      </c>
      <c r="K99" s="192" t="str">
        <f>IF('Result Sheet'!FI102="","",'Result Sheet'!FI102)</f>
        <v/>
      </c>
      <c r="L99" s="193" t="str">
        <f>IF('Result Sheet'!FJ102="","",'Result Sheet'!FJ102)</f>
        <v/>
      </c>
      <c r="M99" s="192" t="str">
        <f>IF('Result Sheet'!FK102="","",'Result Sheet'!FK102)</f>
        <v/>
      </c>
      <c r="N99" s="333" t="str">
        <f>IF('Result Sheet'!FN102="NSO","NSO",IF('Result Sheet'!FL102="","",'Result Sheet'!FL102))</f>
        <v/>
      </c>
      <c r="O99" s="194" t="str">
        <f>IF('Result Sheet'!AC102="","",'Result Sheet'!AC102)</f>
        <v/>
      </c>
      <c r="P99" s="195" t="str">
        <f>IF('Result Sheet'!AD102="","",'Result Sheet'!AD102)</f>
        <v/>
      </c>
      <c r="Q99" s="194" t="str">
        <f>IF('Result Sheet'!AV102="","",'Result Sheet'!AV102)</f>
        <v/>
      </c>
      <c r="R99" s="195" t="str">
        <f>IF('Result Sheet'!AW102="","",'Result Sheet'!AW102)</f>
        <v/>
      </c>
      <c r="S99" s="194" t="str">
        <f>IF('Result Sheet'!BP102="","",'Result Sheet'!BP102)</f>
        <v/>
      </c>
      <c r="T99" s="195" t="str">
        <f>IF('Result Sheet'!BQ102="","",'Result Sheet'!BQ102)</f>
        <v/>
      </c>
      <c r="U99" s="194" t="str">
        <f>IF('Result Sheet'!CI102="","",'Result Sheet'!CI102)</f>
        <v/>
      </c>
      <c r="V99" s="195" t="str">
        <f>IF('Result Sheet'!CJ102="","",'Result Sheet'!CJ102)</f>
        <v/>
      </c>
      <c r="W99" s="194" t="str">
        <f>IF('Result Sheet'!DB102="","",'Result Sheet'!DB102)</f>
        <v/>
      </c>
      <c r="X99" s="195" t="str">
        <f>IF('Result Sheet'!DC102="","",'Result Sheet'!DC102)</f>
        <v/>
      </c>
      <c r="Y99" s="194" t="str">
        <f>IF('Result Sheet'!DU102="","",'Result Sheet'!DU102)</f>
        <v/>
      </c>
      <c r="Z99" s="195" t="str">
        <f>IF('Result Sheet'!DV102="","",'Result Sheet'!DV102)</f>
        <v/>
      </c>
      <c r="AA99" s="196" t="str">
        <f>IF('Result Sheet'!FP102="","",'Result Sheet'!FP102)</f>
        <v/>
      </c>
      <c r="BU99" s="197" t="str">
        <f>'Result Sheet'!G102</f>
        <v/>
      </c>
      <c r="BV99" s="198" t="str">
        <f t="shared" si="12"/>
        <v/>
      </c>
      <c r="BW99" s="198" t="str">
        <f t="shared" si="13"/>
        <v/>
      </c>
      <c r="BX99" s="198" t="str">
        <f t="shared" si="14"/>
        <v/>
      </c>
      <c r="BY99" s="198" t="str">
        <f t="shared" si="15"/>
        <v/>
      </c>
      <c r="BZ99" s="198" t="str">
        <f t="shared" si="16"/>
        <v/>
      </c>
      <c r="CA99" s="198" t="str">
        <f t="shared" si="17"/>
        <v/>
      </c>
      <c r="CB99" s="198" t="str">
        <f t="shared" si="18"/>
        <v/>
      </c>
      <c r="CC99" s="198" t="str">
        <f t="shared" si="19"/>
        <v/>
      </c>
      <c r="CD99" s="198" t="str">
        <f t="shared" si="20"/>
        <v/>
      </c>
      <c r="CE99" s="198" t="str">
        <f t="shared" si="21"/>
        <v/>
      </c>
      <c r="CF99" s="198" t="str">
        <f t="shared" si="22"/>
        <v/>
      </c>
      <c r="CG99" s="198" t="str">
        <f t="shared" si="23"/>
        <v/>
      </c>
      <c r="CH99" s="199"/>
    </row>
    <row r="100" spans="1:86" ht="15.95" customHeight="1">
      <c r="A100" s="187">
        <f>IF('Result Sheet'!A103="","",'Result Sheet'!A103)</f>
        <v>96</v>
      </c>
      <c r="B100" s="188" t="str">
        <f>IF('Result Sheet'!B103="","",'Result Sheet'!B103)</f>
        <v/>
      </c>
      <c r="C100" s="189" t="str">
        <f>IF('Result Sheet'!F103="","",'Result Sheet'!F103)</f>
        <v/>
      </c>
      <c r="D100" s="190" t="str">
        <f>IF('Result Sheet'!E103="","",'Result Sheet'!E103)</f>
        <v/>
      </c>
      <c r="E100" s="336" t="str">
        <f>IF('Result Sheet'!G103="","",'Result Sheet'!G103)</f>
        <v/>
      </c>
      <c r="F100" s="336" t="str">
        <f>IF('Result Sheet'!H103="","",'Result Sheet'!H103)</f>
        <v/>
      </c>
      <c r="G100" s="336" t="str">
        <f>IF('Result Sheet'!I103="","",'Result Sheet'!I103)</f>
        <v/>
      </c>
      <c r="H100" s="191" t="str">
        <f>IF('Result Sheet'!K103="","",'Result Sheet'!K103)</f>
        <v/>
      </c>
      <c r="I100" s="191" t="str">
        <f>IF('Result Sheet'!J103="","",'Result Sheet'!J103)</f>
        <v/>
      </c>
      <c r="J100" s="305" t="str">
        <f>IF('Result Sheet'!FN103="","",'Result Sheet'!FN103)</f>
        <v/>
      </c>
      <c r="K100" s="192" t="str">
        <f>IF('Result Sheet'!FI103="","",'Result Sheet'!FI103)</f>
        <v/>
      </c>
      <c r="L100" s="193" t="str">
        <f>IF('Result Sheet'!FJ103="","",'Result Sheet'!FJ103)</f>
        <v/>
      </c>
      <c r="M100" s="192" t="str">
        <f>IF('Result Sheet'!FK103="","",'Result Sheet'!FK103)</f>
        <v/>
      </c>
      <c r="N100" s="333" t="str">
        <f>IF('Result Sheet'!FN103="NSO","NSO",IF('Result Sheet'!FL103="","",'Result Sheet'!FL103))</f>
        <v/>
      </c>
      <c r="O100" s="194" t="str">
        <f>IF('Result Sheet'!AC103="","",'Result Sheet'!AC103)</f>
        <v/>
      </c>
      <c r="P100" s="195" t="str">
        <f>IF('Result Sheet'!AD103="","",'Result Sheet'!AD103)</f>
        <v/>
      </c>
      <c r="Q100" s="194" t="str">
        <f>IF('Result Sheet'!AV103="","",'Result Sheet'!AV103)</f>
        <v/>
      </c>
      <c r="R100" s="195" t="str">
        <f>IF('Result Sheet'!AW103="","",'Result Sheet'!AW103)</f>
        <v/>
      </c>
      <c r="S100" s="194" t="str">
        <f>IF('Result Sheet'!BP103="","",'Result Sheet'!BP103)</f>
        <v/>
      </c>
      <c r="T100" s="195" t="str">
        <f>IF('Result Sheet'!BQ103="","",'Result Sheet'!BQ103)</f>
        <v/>
      </c>
      <c r="U100" s="194" t="str">
        <f>IF('Result Sheet'!CI103="","",'Result Sheet'!CI103)</f>
        <v/>
      </c>
      <c r="V100" s="195" t="str">
        <f>IF('Result Sheet'!CJ103="","",'Result Sheet'!CJ103)</f>
        <v/>
      </c>
      <c r="W100" s="194" t="str">
        <f>IF('Result Sheet'!DB103="","",'Result Sheet'!DB103)</f>
        <v/>
      </c>
      <c r="X100" s="195" t="str">
        <f>IF('Result Sheet'!DC103="","",'Result Sheet'!DC103)</f>
        <v/>
      </c>
      <c r="Y100" s="194" t="str">
        <f>IF('Result Sheet'!DU103="","",'Result Sheet'!DU103)</f>
        <v/>
      </c>
      <c r="Z100" s="195" t="str">
        <f>IF('Result Sheet'!DV103="","",'Result Sheet'!DV103)</f>
        <v/>
      </c>
      <c r="AA100" s="196" t="str">
        <f>IF('Result Sheet'!FP103="","",'Result Sheet'!FP103)</f>
        <v/>
      </c>
      <c r="BU100" s="197" t="str">
        <f>'Result Sheet'!G103</f>
        <v/>
      </c>
      <c r="BV100" s="198" t="str">
        <f t="shared" si="12"/>
        <v/>
      </c>
      <c r="BW100" s="198" t="str">
        <f t="shared" si="13"/>
        <v/>
      </c>
      <c r="BX100" s="198" t="str">
        <f t="shared" si="14"/>
        <v/>
      </c>
      <c r="BY100" s="198" t="str">
        <f t="shared" si="15"/>
        <v/>
      </c>
      <c r="BZ100" s="198" t="str">
        <f t="shared" si="16"/>
        <v/>
      </c>
      <c r="CA100" s="198" t="str">
        <f t="shared" si="17"/>
        <v/>
      </c>
      <c r="CB100" s="198" t="str">
        <f t="shared" si="18"/>
        <v/>
      </c>
      <c r="CC100" s="198" t="str">
        <f t="shared" si="19"/>
        <v/>
      </c>
      <c r="CD100" s="198" t="str">
        <f t="shared" si="20"/>
        <v/>
      </c>
      <c r="CE100" s="198" t="str">
        <f t="shared" si="21"/>
        <v/>
      </c>
      <c r="CF100" s="198" t="str">
        <f t="shared" si="22"/>
        <v/>
      </c>
      <c r="CG100" s="198" t="str">
        <f t="shared" si="23"/>
        <v/>
      </c>
      <c r="CH100" s="199"/>
    </row>
    <row r="101" spans="1:86" ht="15.95" customHeight="1">
      <c r="A101" s="187">
        <f>IF('Result Sheet'!A104="","",'Result Sheet'!A104)</f>
        <v>97</v>
      </c>
      <c r="B101" s="188" t="str">
        <f>IF('Result Sheet'!B104="","",'Result Sheet'!B104)</f>
        <v/>
      </c>
      <c r="C101" s="189" t="str">
        <f>IF('Result Sheet'!F104="","",'Result Sheet'!F104)</f>
        <v/>
      </c>
      <c r="D101" s="190" t="str">
        <f>IF('Result Sheet'!E104="","",'Result Sheet'!E104)</f>
        <v/>
      </c>
      <c r="E101" s="336" t="str">
        <f>IF('Result Sheet'!G104="","",'Result Sheet'!G104)</f>
        <v/>
      </c>
      <c r="F101" s="336" t="str">
        <f>IF('Result Sheet'!H104="","",'Result Sheet'!H104)</f>
        <v/>
      </c>
      <c r="G101" s="336" t="str">
        <f>IF('Result Sheet'!I104="","",'Result Sheet'!I104)</f>
        <v/>
      </c>
      <c r="H101" s="191" t="str">
        <f>IF('Result Sheet'!K104="","",'Result Sheet'!K104)</f>
        <v/>
      </c>
      <c r="I101" s="191" t="str">
        <f>IF('Result Sheet'!J104="","",'Result Sheet'!J104)</f>
        <v/>
      </c>
      <c r="J101" s="305" t="str">
        <f>IF('Result Sheet'!FN104="","",'Result Sheet'!FN104)</f>
        <v/>
      </c>
      <c r="K101" s="192" t="str">
        <f>IF('Result Sheet'!FI104="","",'Result Sheet'!FI104)</f>
        <v/>
      </c>
      <c r="L101" s="193" t="str">
        <f>IF('Result Sheet'!FJ104="","",'Result Sheet'!FJ104)</f>
        <v/>
      </c>
      <c r="M101" s="192" t="str">
        <f>IF('Result Sheet'!FK104="","",'Result Sheet'!FK104)</f>
        <v/>
      </c>
      <c r="N101" s="333" t="str">
        <f>IF('Result Sheet'!FN104="NSO","NSO",IF('Result Sheet'!FL104="","",'Result Sheet'!FL104))</f>
        <v/>
      </c>
      <c r="O101" s="194" t="str">
        <f>IF('Result Sheet'!AC104="","",'Result Sheet'!AC104)</f>
        <v/>
      </c>
      <c r="P101" s="195" t="str">
        <f>IF('Result Sheet'!AD104="","",'Result Sheet'!AD104)</f>
        <v/>
      </c>
      <c r="Q101" s="194" t="str">
        <f>IF('Result Sheet'!AV104="","",'Result Sheet'!AV104)</f>
        <v/>
      </c>
      <c r="R101" s="195" t="str">
        <f>IF('Result Sheet'!AW104="","",'Result Sheet'!AW104)</f>
        <v/>
      </c>
      <c r="S101" s="194" t="str">
        <f>IF('Result Sheet'!BP104="","",'Result Sheet'!BP104)</f>
        <v/>
      </c>
      <c r="T101" s="195" t="str">
        <f>IF('Result Sheet'!BQ104="","",'Result Sheet'!BQ104)</f>
        <v/>
      </c>
      <c r="U101" s="194" t="str">
        <f>IF('Result Sheet'!CI104="","",'Result Sheet'!CI104)</f>
        <v/>
      </c>
      <c r="V101" s="195" t="str">
        <f>IF('Result Sheet'!CJ104="","",'Result Sheet'!CJ104)</f>
        <v/>
      </c>
      <c r="W101" s="194" t="str">
        <f>IF('Result Sheet'!DB104="","",'Result Sheet'!DB104)</f>
        <v/>
      </c>
      <c r="X101" s="195" t="str">
        <f>IF('Result Sheet'!DC104="","",'Result Sheet'!DC104)</f>
        <v/>
      </c>
      <c r="Y101" s="194" t="str">
        <f>IF('Result Sheet'!DU104="","",'Result Sheet'!DU104)</f>
        <v/>
      </c>
      <c r="Z101" s="195" t="str">
        <f>IF('Result Sheet'!DV104="","",'Result Sheet'!DV104)</f>
        <v/>
      </c>
      <c r="AA101" s="196" t="str">
        <f>IF('Result Sheet'!FP104="","",'Result Sheet'!FP104)</f>
        <v/>
      </c>
      <c r="BU101" s="197" t="str">
        <f>'Result Sheet'!G104</f>
        <v/>
      </c>
      <c r="BV101" s="198" t="str">
        <f t="shared" si="12"/>
        <v/>
      </c>
      <c r="BW101" s="198" t="str">
        <f t="shared" si="13"/>
        <v/>
      </c>
      <c r="BX101" s="198" t="str">
        <f t="shared" si="14"/>
        <v/>
      </c>
      <c r="BY101" s="198" t="str">
        <f t="shared" si="15"/>
        <v/>
      </c>
      <c r="BZ101" s="198" t="str">
        <f t="shared" si="16"/>
        <v/>
      </c>
      <c r="CA101" s="198" t="str">
        <f t="shared" si="17"/>
        <v/>
      </c>
      <c r="CB101" s="198" t="str">
        <f t="shared" si="18"/>
        <v/>
      </c>
      <c r="CC101" s="198" t="str">
        <f t="shared" si="19"/>
        <v/>
      </c>
      <c r="CD101" s="198" t="str">
        <f t="shared" si="20"/>
        <v/>
      </c>
      <c r="CE101" s="198" t="str">
        <f t="shared" si="21"/>
        <v/>
      </c>
      <c r="CF101" s="198" t="str">
        <f t="shared" si="22"/>
        <v/>
      </c>
      <c r="CG101" s="198" t="str">
        <f t="shared" si="23"/>
        <v/>
      </c>
      <c r="CH101" s="199"/>
    </row>
    <row r="102" spans="1:86" ht="15.95" customHeight="1">
      <c r="A102" s="187">
        <f>IF('Result Sheet'!A105="","",'Result Sheet'!A105)</f>
        <v>98</v>
      </c>
      <c r="B102" s="188" t="str">
        <f>IF('Result Sheet'!B105="","",'Result Sheet'!B105)</f>
        <v/>
      </c>
      <c r="C102" s="189" t="str">
        <f>IF('Result Sheet'!F105="","",'Result Sheet'!F105)</f>
        <v/>
      </c>
      <c r="D102" s="190" t="str">
        <f>IF('Result Sheet'!E105="","",'Result Sheet'!E105)</f>
        <v/>
      </c>
      <c r="E102" s="336" t="str">
        <f>IF('Result Sheet'!G105="","",'Result Sheet'!G105)</f>
        <v/>
      </c>
      <c r="F102" s="336" t="str">
        <f>IF('Result Sheet'!H105="","",'Result Sheet'!H105)</f>
        <v/>
      </c>
      <c r="G102" s="336" t="str">
        <f>IF('Result Sheet'!I105="","",'Result Sheet'!I105)</f>
        <v/>
      </c>
      <c r="H102" s="191" t="str">
        <f>IF('Result Sheet'!K105="","",'Result Sheet'!K105)</f>
        <v/>
      </c>
      <c r="I102" s="191" t="str">
        <f>IF('Result Sheet'!J105="","",'Result Sheet'!J105)</f>
        <v/>
      </c>
      <c r="J102" s="305" t="str">
        <f>IF('Result Sheet'!FN105="","",'Result Sheet'!FN105)</f>
        <v/>
      </c>
      <c r="K102" s="192" t="str">
        <f>IF('Result Sheet'!FI105="","",'Result Sheet'!FI105)</f>
        <v/>
      </c>
      <c r="L102" s="193" t="str">
        <f>IF('Result Sheet'!FJ105="","",'Result Sheet'!FJ105)</f>
        <v/>
      </c>
      <c r="M102" s="192" t="str">
        <f>IF('Result Sheet'!FK105="","",'Result Sheet'!FK105)</f>
        <v/>
      </c>
      <c r="N102" s="333" t="str">
        <f>IF('Result Sheet'!FN105="NSO","NSO",IF('Result Sheet'!FL105="","",'Result Sheet'!FL105))</f>
        <v/>
      </c>
      <c r="O102" s="194" t="str">
        <f>IF('Result Sheet'!AC105="","",'Result Sheet'!AC105)</f>
        <v/>
      </c>
      <c r="P102" s="195" t="str">
        <f>IF('Result Sheet'!AD105="","",'Result Sheet'!AD105)</f>
        <v/>
      </c>
      <c r="Q102" s="194" t="str">
        <f>IF('Result Sheet'!AV105="","",'Result Sheet'!AV105)</f>
        <v/>
      </c>
      <c r="R102" s="195" t="str">
        <f>IF('Result Sheet'!AW105="","",'Result Sheet'!AW105)</f>
        <v/>
      </c>
      <c r="S102" s="194" t="str">
        <f>IF('Result Sheet'!BP105="","",'Result Sheet'!BP105)</f>
        <v/>
      </c>
      <c r="T102" s="195" t="str">
        <f>IF('Result Sheet'!BQ105="","",'Result Sheet'!BQ105)</f>
        <v/>
      </c>
      <c r="U102" s="194" t="str">
        <f>IF('Result Sheet'!CI105="","",'Result Sheet'!CI105)</f>
        <v/>
      </c>
      <c r="V102" s="195" t="str">
        <f>IF('Result Sheet'!CJ105="","",'Result Sheet'!CJ105)</f>
        <v/>
      </c>
      <c r="W102" s="194" t="str">
        <f>IF('Result Sheet'!DB105="","",'Result Sheet'!DB105)</f>
        <v/>
      </c>
      <c r="X102" s="195" t="str">
        <f>IF('Result Sheet'!DC105="","",'Result Sheet'!DC105)</f>
        <v/>
      </c>
      <c r="Y102" s="194" t="str">
        <f>IF('Result Sheet'!DU105="","",'Result Sheet'!DU105)</f>
        <v/>
      </c>
      <c r="Z102" s="195" t="str">
        <f>IF('Result Sheet'!DV105="","",'Result Sheet'!DV105)</f>
        <v/>
      </c>
      <c r="AA102" s="196" t="str">
        <f>IF('Result Sheet'!FP105="","",'Result Sheet'!FP105)</f>
        <v/>
      </c>
      <c r="BU102" s="197" t="str">
        <f>'Result Sheet'!G105</f>
        <v/>
      </c>
      <c r="BV102" s="198" t="str">
        <f t="shared" si="12"/>
        <v/>
      </c>
      <c r="BW102" s="198" t="str">
        <f t="shared" si="13"/>
        <v/>
      </c>
      <c r="BX102" s="198" t="str">
        <f t="shared" si="14"/>
        <v/>
      </c>
      <c r="BY102" s="198" t="str">
        <f t="shared" si="15"/>
        <v/>
      </c>
      <c r="BZ102" s="198" t="str">
        <f t="shared" si="16"/>
        <v/>
      </c>
      <c r="CA102" s="198" t="str">
        <f t="shared" si="17"/>
        <v/>
      </c>
      <c r="CB102" s="198" t="str">
        <f t="shared" si="18"/>
        <v/>
      </c>
      <c r="CC102" s="198" t="str">
        <f t="shared" si="19"/>
        <v/>
      </c>
      <c r="CD102" s="198" t="str">
        <f t="shared" si="20"/>
        <v/>
      </c>
      <c r="CE102" s="198" t="str">
        <f t="shared" si="21"/>
        <v/>
      </c>
      <c r="CF102" s="198" t="str">
        <f t="shared" si="22"/>
        <v/>
      </c>
      <c r="CG102" s="198" t="str">
        <f t="shared" si="23"/>
        <v/>
      </c>
      <c r="CH102" s="199"/>
    </row>
    <row r="103" spans="1:86" ht="15.95" customHeight="1">
      <c r="A103" s="187">
        <f>IF('Result Sheet'!A106="","",'Result Sheet'!A106)</f>
        <v>99</v>
      </c>
      <c r="B103" s="188" t="str">
        <f>IF('Result Sheet'!B106="","",'Result Sheet'!B106)</f>
        <v/>
      </c>
      <c r="C103" s="189" t="str">
        <f>IF('Result Sheet'!F106="","",'Result Sheet'!F106)</f>
        <v/>
      </c>
      <c r="D103" s="190" t="str">
        <f>IF('Result Sheet'!E106="","",'Result Sheet'!E106)</f>
        <v/>
      </c>
      <c r="E103" s="336" t="str">
        <f>IF('Result Sheet'!G106="","",'Result Sheet'!G106)</f>
        <v/>
      </c>
      <c r="F103" s="336" t="str">
        <f>IF('Result Sheet'!H106="","",'Result Sheet'!H106)</f>
        <v/>
      </c>
      <c r="G103" s="336" t="str">
        <f>IF('Result Sheet'!I106="","",'Result Sheet'!I106)</f>
        <v/>
      </c>
      <c r="H103" s="191" t="str">
        <f>IF('Result Sheet'!K106="","",'Result Sheet'!K106)</f>
        <v/>
      </c>
      <c r="I103" s="191" t="str">
        <f>IF('Result Sheet'!J106="","",'Result Sheet'!J106)</f>
        <v/>
      </c>
      <c r="J103" s="305" t="str">
        <f>IF('Result Sheet'!FN106="","",'Result Sheet'!FN106)</f>
        <v/>
      </c>
      <c r="K103" s="192" t="str">
        <f>IF('Result Sheet'!FI106="","",'Result Sheet'!FI106)</f>
        <v/>
      </c>
      <c r="L103" s="193" t="str">
        <f>IF('Result Sheet'!FJ106="","",'Result Sheet'!FJ106)</f>
        <v/>
      </c>
      <c r="M103" s="192" t="str">
        <f>IF('Result Sheet'!FK106="","",'Result Sheet'!FK106)</f>
        <v/>
      </c>
      <c r="N103" s="333" t="str">
        <f>IF('Result Sheet'!FN106="NSO","NSO",IF('Result Sheet'!FL106="","",'Result Sheet'!FL106))</f>
        <v/>
      </c>
      <c r="O103" s="194" t="str">
        <f>IF('Result Sheet'!AC106="","",'Result Sheet'!AC106)</f>
        <v/>
      </c>
      <c r="P103" s="195" t="str">
        <f>IF('Result Sheet'!AD106="","",'Result Sheet'!AD106)</f>
        <v/>
      </c>
      <c r="Q103" s="194" t="str">
        <f>IF('Result Sheet'!AV106="","",'Result Sheet'!AV106)</f>
        <v/>
      </c>
      <c r="R103" s="195" t="str">
        <f>IF('Result Sheet'!AW106="","",'Result Sheet'!AW106)</f>
        <v/>
      </c>
      <c r="S103" s="194" t="str">
        <f>IF('Result Sheet'!BP106="","",'Result Sheet'!BP106)</f>
        <v/>
      </c>
      <c r="T103" s="195" t="str">
        <f>IF('Result Sheet'!BQ106="","",'Result Sheet'!BQ106)</f>
        <v/>
      </c>
      <c r="U103" s="194" t="str">
        <f>IF('Result Sheet'!CI106="","",'Result Sheet'!CI106)</f>
        <v/>
      </c>
      <c r="V103" s="195" t="str">
        <f>IF('Result Sheet'!CJ106="","",'Result Sheet'!CJ106)</f>
        <v/>
      </c>
      <c r="W103" s="194" t="str">
        <f>IF('Result Sheet'!DB106="","",'Result Sheet'!DB106)</f>
        <v/>
      </c>
      <c r="X103" s="195" t="str">
        <f>IF('Result Sheet'!DC106="","",'Result Sheet'!DC106)</f>
        <v/>
      </c>
      <c r="Y103" s="194" t="str">
        <f>IF('Result Sheet'!DU106="","",'Result Sheet'!DU106)</f>
        <v/>
      </c>
      <c r="Z103" s="195" t="str">
        <f>IF('Result Sheet'!DV106="","",'Result Sheet'!DV106)</f>
        <v/>
      </c>
      <c r="AA103" s="196" t="str">
        <f>IF('Result Sheet'!FP106="","",'Result Sheet'!FP106)</f>
        <v/>
      </c>
      <c r="BU103" s="197" t="str">
        <f>'Result Sheet'!G106</f>
        <v/>
      </c>
      <c r="BV103" s="198" t="str">
        <f t="shared" si="12"/>
        <v/>
      </c>
      <c r="BW103" s="198" t="str">
        <f t="shared" si="13"/>
        <v/>
      </c>
      <c r="BX103" s="198" t="str">
        <f t="shared" si="14"/>
        <v/>
      </c>
      <c r="BY103" s="198" t="str">
        <f t="shared" si="15"/>
        <v/>
      </c>
      <c r="BZ103" s="198" t="str">
        <f t="shared" si="16"/>
        <v/>
      </c>
      <c r="CA103" s="198" t="str">
        <f t="shared" si="17"/>
        <v/>
      </c>
      <c r="CB103" s="198" t="str">
        <f t="shared" si="18"/>
        <v/>
      </c>
      <c r="CC103" s="198" t="str">
        <f t="shared" si="19"/>
        <v/>
      </c>
      <c r="CD103" s="198" t="str">
        <f t="shared" si="20"/>
        <v/>
      </c>
      <c r="CE103" s="198" t="str">
        <f t="shared" si="21"/>
        <v/>
      </c>
      <c r="CF103" s="198" t="str">
        <f t="shared" si="22"/>
        <v/>
      </c>
      <c r="CG103" s="198" t="str">
        <f t="shared" si="23"/>
        <v/>
      </c>
      <c r="CH103" s="199"/>
    </row>
    <row r="104" spans="1:86" ht="15.95" customHeight="1">
      <c r="A104" s="187">
        <f>IF('Result Sheet'!A107="","",'Result Sheet'!A107)</f>
        <v>100</v>
      </c>
      <c r="B104" s="188" t="str">
        <f>IF('Result Sheet'!B107="","",'Result Sheet'!B107)</f>
        <v/>
      </c>
      <c r="C104" s="189" t="str">
        <f>IF('Result Sheet'!F107="","",'Result Sheet'!F107)</f>
        <v/>
      </c>
      <c r="D104" s="190" t="str">
        <f>IF('Result Sheet'!E107="","",'Result Sheet'!E107)</f>
        <v/>
      </c>
      <c r="E104" s="336" t="str">
        <f>IF('Result Sheet'!G107="","",'Result Sheet'!G107)</f>
        <v/>
      </c>
      <c r="F104" s="336" t="str">
        <f>IF('Result Sheet'!H107="","",'Result Sheet'!H107)</f>
        <v/>
      </c>
      <c r="G104" s="336" t="str">
        <f>IF('Result Sheet'!I107="","",'Result Sheet'!I107)</f>
        <v/>
      </c>
      <c r="H104" s="191" t="str">
        <f>IF('Result Sheet'!K107="","",'Result Sheet'!K107)</f>
        <v/>
      </c>
      <c r="I104" s="191" t="str">
        <f>IF('Result Sheet'!J107="","",'Result Sheet'!J107)</f>
        <v/>
      </c>
      <c r="J104" s="305" t="str">
        <f>IF('Result Sheet'!FN107="","",'Result Sheet'!FN107)</f>
        <v/>
      </c>
      <c r="K104" s="192" t="str">
        <f>IF('Result Sheet'!FI107="","",'Result Sheet'!FI107)</f>
        <v/>
      </c>
      <c r="L104" s="193" t="str">
        <f>IF('Result Sheet'!FJ107="","",'Result Sheet'!FJ107)</f>
        <v/>
      </c>
      <c r="M104" s="192" t="str">
        <f>IF('Result Sheet'!FK107="","",'Result Sheet'!FK107)</f>
        <v/>
      </c>
      <c r="N104" s="333" t="str">
        <f>IF('Result Sheet'!FN107="NSO","NSO",IF('Result Sheet'!FL107="","",'Result Sheet'!FL107))</f>
        <v/>
      </c>
      <c r="O104" s="194" t="str">
        <f>IF('Result Sheet'!AC107="","",'Result Sheet'!AC107)</f>
        <v/>
      </c>
      <c r="P104" s="195" t="str">
        <f>IF('Result Sheet'!AD107="","",'Result Sheet'!AD107)</f>
        <v/>
      </c>
      <c r="Q104" s="194" t="str">
        <f>IF('Result Sheet'!AV107="","",'Result Sheet'!AV107)</f>
        <v/>
      </c>
      <c r="R104" s="195" t="str">
        <f>IF('Result Sheet'!AW107="","",'Result Sheet'!AW107)</f>
        <v/>
      </c>
      <c r="S104" s="194" t="str">
        <f>IF('Result Sheet'!BP107="","",'Result Sheet'!BP107)</f>
        <v/>
      </c>
      <c r="T104" s="195" t="str">
        <f>IF('Result Sheet'!BQ107="","",'Result Sheet'!BQ107)</f>
        <v/>
      </c>
      <c r="U104" s="194" t="str">
        <f>IF('Result Sheet'!CI107="","",'Result Sheet'!CI107)</f>
        <v/>
      </c>
      <c r="V104" s="195" t="str">
        <f>IF('Result Sheet'!CJ107="","",'Result Sheet'!CJ107)</f>
        <v/>
      </c>
      <c r="W104" s="194" t="str">
        <f>IF('Result Sheet'!DB107="","",'Result Sheet'!DB107)</f>
        <v/>
      </c>
      <c r="X104" s="195" t="str">
        <f>IF('Result Sheet'!DC107="","",'Result Sheet'!DC107)</f>
        <v/>
      </c>
      <c r="Y104" s="194" t="str">
        <f>IF('Result Sheet'!DU107="","",'Result Sheet'!DU107)</f>
        <v/>
      </c>
      <c r="Z104" s="195" t="str">
        <f>IF('Result Sheet'!DV107="","",'Result Sheet'!DV107)</f>
        <v/>
      </c>
      <c r="AA104" s="196" t="str">
        <f>IF('Result Sheet'!FP107="","",'Result Sheet'!FP107)</f>
        <v/>
      </c>
      <c r="BU104" s="197" t="str">
        <f>'Result Sheet'!G107</f>
        <v/>
      </c>
      <c r="BV104" s="198" t="str">
        <f t="shared" si="12"/>
        <v/>
      </c>
      <c r="BW104" s="198" t="str">
        <f t="shared" si="13"/>
        <v/>
      </c>
      <c r="BX104" s="198" t="str">
        <f t="shared" si="14"/>
        <v/>
      </c>
      <c r="BY104" s="198" t="str">
        <f t="shared" si="15"/>
        <v/>
      </c>
      <c r="BZ104" s="198" t="str">
        <f t="shared" si="16"/>
        <v/>
      </c>
      <c r="CA104" s="198" t="str">
        <f t="shared" si="17"/>
        <v/>
      </c>
      <c r="CB104" s="198" t="str">
        <f t="shared" si="18"/>
        <v/>
      </c>
      <c r="CC104" s="198" t="str">
        <f t="shared" si="19"/>
        <v/>
      </c>
      <c r="CD104" s="198" t="str">
        <f t="shared" si="20"/>
        <v/>
      </c>
      <c r="CE104" s="198" t="str">
        <f t="shared" si="21"/>
        <v/>
      </c>
      <c r="CF104" s="198" t="str">
        <f t="shared" si="22"/>
        <v/>
      </c>
      <c r="CG104" s="198" t="str">
        <f t="shared" si="23"/>
        <v/>
      </c>
      <c r="CH104" s="199"/>
    </row>
    <row r="105" spans="1:86" ht="15.95" customHeight="1">
      <c r="A105" s="187">
        <f>IF('Result Sheet'!A108="","",'Result Sheet'!A108)</f>
        <v>101</v>
      </c>
      <c r="B105" s="188" t="str">
        <f>IF('Result Sheet'!B108="","",'Result Sheet'!B108)</f>
        <v/>
      </c>
      <c r="C105" s="189" t="str">
        <f>IF('Result Sheet'!F108="","",'Result Sheet'!F108)</f>
        <v/>
      </c>
      <c r="D105" s="190" t="str">
        <f>IF('Result Sheet'!E108="","",'Result Sheet'!E108)</f>
        <v/>
      </c>
      <c r="E105" s="336" t="str">
        <f>IF('Result Sheet'!G108="","",'Result Sheet'!G108)</f>
        <v/>
      </c>
      <c r="F105" s="336" t="str">
        <f>IF('Result Sheet'!H108="","",'Result Sheet'!H108)</f>
        <v/>
      </c>
      <c r="G105" s="336" t="str">
        <f>IF('Result Sheet'!I108="","",'Result Sheet'!I108)</f>
        <v/>
      </c>
      <c r="H105" s="191" t="str">
        <f>IF('Result Sheet'!K108="","",'Result Sheet'!K108)</f>
        <v/>
      </c>
      <c r="I105" s="191" t="str">
        <f>IF('Result Sheet'!J108="","",'Result Sheet'!J108)</f>
        <v/>
      </c>
      <c r="J105" s="305" t="str">
        <f>IF('Result Sheet'!FN108="","",'Result Sheet'!FN108)</f>
        <v/>
      </c>
      <c r="K105" s="192" t="str">
        <f>IF('Result Sheet'!FI108="","",'Result Sheet'!FI108)</f>
        <v/>
      </c>
      <c r="L105" s="193" t="str">
        <f>IF('Result Sheet'!FJ108="","",'Result Sheet'!FJ108)</f>
        <v/>
      </c>
      <c r="M105" s="192" t="str">
        <f>IF('Result Sheet'!FK108="","",'Result Sheet'!FK108)</f>
        <v/>
      </c>
      <c r="N105" s="333" t="str">
        <f>IF('Result Sheet'!FN108="NSO","NSO",IF('Result Sheet'!FL108="","",'Result Sheet'!FL108))</f>
        <v/>
      </c>
      <c r="O105" s="194" t="str">
        <f>IF('Result Sheet'!AC108="","",'Result Sheet'!AC108)</f>
        <v/>
      </c>
      <c r="P105" s="195" t="str">
        <f>IF('Result Sheet'!AD108="","",'Result Sheet'!AD108)</f>
        <v/>
      </c>
      <c r="Q105" s="194" t="str">
        <f>IF('Result Sheet'!AV108="","",'Result Sheet'!AV108)</f>
        <v/>
      </c>
      <c r="R105" s="195" t="str">
        <f>IF('Result Sheet'!AW108="","",'Result Sheet'!AW108)</f>
        <v/>
      </c>
      <c r="S105" s="194" t="str">
        <f>IF('Result Sheet'!BP108="","",'Result Sheet'!BP108)</f>
        <v/>
      </c>
      <c r="T105" s="195" t="str">
        <f>IF('Result Sheet'!BQ108="","",'Result Sheet'!BQ108)</f>
        <v/>
      </c>
      <c r="U105" s="194" t="str">
        <f>IF('Result Sheet'!CI108="","",'Result Sheet'!CI108)</f>
        <v/>
      </c>
      <c r="V105" s="195" t="str">
        <f>IF('Result Sheet'!CJ108="","",'Result Sheet'!CJ108)</f>
        <v/>
      </c>
      <c r="W105" s="194" t="str">
        <f>IF('Result Sheet'!DB108="","",'Result Sheet'!DB108)</f>
        <v/>
      </c>
      <c r="X105" s="195" t="str">
        <f>IF('Result Sheet'!DC108="","",'Result Sheet'!DC108)</f>
        <v/>
      </c>
      <c r="Y105" s="194" t="str">
        <f>IF('Result Sheet'!DU108="","",'Result Sheet'!DU108)</f>
        <v/>
      </c>
      <c r="Z105" s="195" t="str">
        <f>IF('Result Sheet'!DV108="","",'Result Sheet'!DV108)</f>
        <v/>
      </c>
      <c r="AA105" s="196" t="str">
        <f>IF('Result Sheet'!FP108="","",'Result Sheet'!FP108)</f>
        <v/>
      </c>
      <c r="BU105" s="197" t="str">
        <f>'Result Sheet'!G108</f>
        <v/>
      </c>
      <c r="BV105" s="198" t="str">
        <f t="shared" si="12"/>
        <v/>
      </c>
      <c r="BW105" s="198" t="str">
        <f t="shared" si="13"/>
        <v/>
      </c>
      <c r="BX105" s="198" t="str">
        <f t="shared" si="14"/>
        <v/>
      </c>
      <c r="BY105" s="198" t="str">
        <f t="shared" si="15"/>
        <v/>
      </c>
      <c r="BZ105" s="198" t="str">
        <f t="shared" si="16"/>
        <v/>
      </c>
      <c r="CA105" s="198" t="str">
        <f t="shared" si="17"/>
        <v/>
      </c>
      <c r="CB105" s="198" t="str">
        <f t="shared" si="18"/>
        <v/>
      </c>
      <c r="CC105" s="198" t="str">
        <f t="shared" si="19"/>
        <v/>
      </c>
      <c r="CD105" s="198" t="str">
        <f t="shared" si="20"/>
        <v/>
      </c>
      <c r="CE105" s="198" t="str">
        <f t="shared" si="21"/>
        <v/>
      </c>
      <c r="CF105" s="198" t="str">
        <f t="shared" si="22"/>
        <v/>
      </c>
      <c r="CG105" s="198" t="str">
        <f t="shared" si="23"/>
        <v/>
      </c>
      <c r="CH105" s="199"/>
    </row>
    <row r="106" spans="1:86" ht="15.95" customHeight="1">
      <c r="A106" s="187">
        <f>IF('Result Sheet'!A109="","",'Result Sheet'!A109)</f>
        <v>102</v>
      </c>
      <c r="B106" s="188" t="str">
        <f>IF('Result Sheet'!B109="","",'Result Sheet'!B109)</f>
        <v/>
      </c>
      <c r="C106" s="189" t="str">
        <f>IF('Result Sheet'!F109="","",'Result Sheet'!F109)</f>
        <v/>
      </c>
      <c r="D106" s="190" t="str">
        <f>IF('Result Sheet'!E109="","",'Result Sheet'!E109)</f>
        <v/>
      </c>
      <c r="E106" s="336" t="str">
        <f>IF('Result Sheet'!G109="","",'Result Sheet'!G109)</f>
        <v/>
      </c>
      <c r="F106" s="336" t="str">
        <f>IF('Result Sheet'!H109="","",'Result Sheet'!H109)</f>
        <v/>
      </c>
      <c r="G106" s="336" t="str">
        <f>IF('Result Sheet'!I109="","",'Result Sheet'!I109)</f>
        <v/>
      </c>
      <c r="H106" s="191" t="str">
        <f>IF('Result Sheet'!K109="","",'Result Sheet'!K109)</f>
        <v/>
      </c>
      <c r="I106" s="191" t="str">
        <f>IF('Result Sheet'!J109="","",'Result Sheet'!J109)</f>
        <v/>
      </c>
      <c r="J106" s="305" t="str">
        <f>IF('Result Sheet'!FN109="","",'Result Sheet'!FN109)</f>
        <v/>
      </c>
      <c r="K106" s="192" t="str">
        <f>IF('Result Sheet'!FI109="","",'Result Sheet'!FI109)</f>
        <v/>
      </c>
      <c r="L106" s="193" t="str">
        <f>IF('Result Sheet'!FJ109="","",'Result Sheet'!FJ109)</f>
        <v/>
      </c>
      <c r="M106" s="192" t="str">
        <f>IF('Result Sheet'!FK109="","",'Result Sheet'!FK109)</f>
        <v/>
      </c>
      <c r="N106" s="333" t="str">
        <f>IF('Result Sheet'!FN109="NSO","NSO",IF('Result Sheet'!FL109="","",'Result Sheet'!FL109))</f>
        <v/>
      </c>
      <c r="O106" s="194" t="str">
        <f>IF('Result Sheet'!AC109="","",'Result Sheet'!AC109)</f>
        <v/>
      </c>
      <c r="P106" s="195" t="str">
        <f>IF('Result Sheet'!AD109="","",'Result Sheet'!AD109)</f>
        <v/>
      </c>
      <c r="Q106" s="194" t="str">
        <f>IF('Result Sheet'!AV109="","",'Result Sheet'!AV109)</f>
        <v/>
      </c>
      <c r="R106" s="195" t="str">
        <f>IF('Result Sheet'!AW109="","",'Result Sheet'!AW109)</f>
        <v/>
      </c>
      <c r="S106" s="194" t="str">
        <f>IF('Result Sheet'!BP109="","",'Result Sheet'!BP109)</f>
        <v/>
      </c>
      <c r="T106" s="195" t="str">
        <f>IF('Result Sheet'!BQ109="","",'Result Sheet'!BQ109)</f>
        <v/>
      </c>
      <c r="U106" s="194" t="str">
        <f>IF('Result Sheet'!CI109="","",'Result Sheet'!CI109)</f>
        <v/>
      </c>
      <c r="V106" s="195" t="str">
        <f>IF('Result Sheet'!CJ109="","",'Result Sheet'!CJ109)</f>
        <v/>
      </c>
      <c r="W106" s="194" t="str">
        <f>IF('Result Sheet'!DB109="","",'Result Sheet'!DB109)</f>
        <v/>
      </c>
      <c r="X106" s="195" t="str">
        <f>IF('Result Sheet'!DC109="","",'Result Sheet'!DC109)</f>
        <v/>
      </c>
      <c r="Y106" s="194" t="str">
        <f>IF('Result Sheet'!DU109="","",'Result Sheet'!DU109)</f>
        <v/>
      </c>
      <c r="Z106" s="195" t="str">
        <f>IF('Result Sheet'!DV109="","",'Result Sheet'!DV109)</f>
        <v/>
      </c>
      <c r="AA106" s="196" t="str">
        <f>IF('Result Sheet'!FP109="","",'Result Sheet'!FP109)</f>
        <v/>
      </c>
      <c r="BU106" s="197" t="str">
        <f>'Result Sheet'!G109</f>
        <v/>
      </c>
      <c r="BV106" s="198" t="str">
        <f t="shared" si="12"/>
        <v/>
      </c>
      <c r="BW106" s="198" t="str">
        <f t="shared" si="13"/>
        <v/>
      </c>
      <c r="BX106" s="198" t="str">
        <f t="shared" si="14"/>
        <v/>
      </c>
      <c r="BY106" s="198" t="str">
        <f t="shared" si="15"/>
        <v/>
      </c>
      <c r="BZ106" s="198" t="str">
        <f t="shared" si="16"/>
        <v/>
      </c>
      <c r="CA106" s="198" t="str">
        <f t="shared" si="17"/>
        <v/>
      </c>
      <c r="CB106" s="198" t="str">
        <f t="shared" si="18"/>
        <v/>
      </c>
      <c r="CC106" s="198" t="str">
        <f t="shared" si="19"/>
        <v/>
      </c>
      <c r="CD106" s="198" t="str">
        <f t="shared" si="20"/>
        <v/>
      </c>
      <c r="CE106" s="198" t="str">
        <f t="shared" si="21"/>
        <v/>
      </c>
      <c r="CF106" s="198" t="str">
        <f t="shared" si="22"/>
        <v/>
      </c>
      <c r="CG106" s="198" t="str">
        <f t="shared" si="23"/>
        <v/>
      </c>
      <c r="CH106" s="199"/>
    </row>
    <row r="107" spans="1:86" ht="15.95" customHeight="1">
      <c r="A107" s="187">
        <f>IF('Result Sheet'!A110="","",'Result Sheet'!A110)</f>
        <v>103</v>
      </c>
      <c r="B107" s="188" t="str">
        <f>IF('Result Sheet'!B110="","",'Result Sheet'!B110)</f>
        <v/>
      </c>
      <c r="C107" s="189" t="str">
        <f>IF('Result Sheet'!F110="","",'Result Sheet'!F110)</f>
        <v/>
      </c>
      <c r="D107" s="190" t="str">
        <f>IF('Result Sheet'!E110="","",'Result Sheet'!E110)</f>
        <v/>
      </c>
      <c r="E107" s="336" t="str">
        <f>IF('Result Sheet'!G110="","",'Result Sheet'!G110)</f>
        <v/>
      </c>
      <c r="F107" s="336" t="str">
        <f>IF('Result Sheet'!H110="","",'Result Sheet'!H110)</f>
        <v/>
      </c>
      <c r="G107" s="336" t="str">
        <f>IF('Result Sheet'!I110="","",'Result Sheet'!I110)</f>
        <v/>
      </c>
      <c r="H107" s="191" t="str">
        <f>IF('Result Sheet'!K110="","",'Result Sheet'!K110)</f>
        <v/>
      </c>
      <c r="I107" s="191" t="str">
        <f>IF('Result Sheet'!J110="","",'Result Sheet'!J110)</f>
        <v/>
      </c>
      <c r="J107" s="305" t="str">
        <f>IF('Result Sheet'!FN110="","",'Result Sheet'!FN110)</f>
        <v/>
      </c>
      <c r="K107" s="192" t="str">
        <f>IF('Result Sheet'!FI110="","",'Result Sheet'!FI110)</f>
        <v/>
      </c>
      <c r="L107" s="193" t="str">
        <f>IF('Result Sheet'!FJ110="","",'Result Sheet'!FJ110)</f>
        <v/>
      </c>
      <c r="M107" s="192" t="str">
        <f>IF('Result Sheet'!FK110="","",'Result Sheet'!FK110)</f>
        <v/>
      </c>
      <c r="N107" s="333" t="str">
        <f>IF('Result Sheet'!FN110="NSO","NSO",IF('Result Sheet'!FL110="","",'Result Sheet'!FL110))</f>
        <v/>
      </c>
      <c r="O107" s="194" t="str">
        <f>IF('Result Sheet'!AC110="","",'Result Sheet'!AC110)</f>
        <v/>
      </c>
      <c r="P107" s="195" t="str">
        <f>IF('Result Sheet'!AD110="","",'Result Sheet'!AD110)</f>
        <v/>
      </c>
      <c r="Q107" s="194" t="str">
        <f>IF('Result Sheet'!AV110="","",'Result Sheet'!AV110)</f>
        <v/>
      </c>
      <c r="R107" s="195" t="str">
        <f>IF('Result Sheet'!AW110="","",'Result Sheet'!AW110)</f>
        <v/>
      </c>
      <c r="S107" s="194" t="str">
        <f>IF('Result Sheet'!BP110="","",'Result Sheet'!BP110)</f>
        <v/>
      </c>
      <c r="T107" s="195" t="str">
        <f>IF('Result Sheet'!BQ110="","",'Result Sheet'!BQ110)</f>
        <v/>
      </c>
      <c r="U107" s="194" t="str">
        <f>IF('Result Sheet'!CI110="","",'Result Sheet'!CI110)</f>
        <v/>
      </c>
      <c r="V107" s="195" t="str">
        <f>IF('Result Sheet'!CJ110="","",'Result Sheet'!CJ110)</f>
        <v/>
      </c>
      <c r="W107" s="194" t="str">
        <f>IF('Result Sheet'!DB110="","",'Result Sheet'!DB110)</f>
        <v/>
      </c>
      <c r="X107" s="195" t="str">
        <f>IF('Result Sheet'!DC110="","",'Result Sheet'!DC110)</f>
        <v/>
      </c>
      <c r="Y107" s="194" t="str">
        <f>IF('Result Sheet'!DU110="","",'Result Sheet'!DU110)</f>
        <v/>
      </c>
      <c r="Z107" s="195" t="str">
        <f>IF('Result Sheet'!DV110="","",'Result Sheet'!DV110)</f>
        <v/>
      </c>
      <c r="AA107" s="196" t="str">
        <f>IF('Result Sheet'!FP110="","",'Result Sheet'!FP110)</f>
        <v/>
      </c>
      <c r="BU107" s="197" t="str">
        <f>'Result Sheet'!G110</f>
        <v/>
      </c>
      <c r="BV107" s="198" t="str">
        <f t="shared" si="12"/>
        <v/>
      </c>
      <c r="BW107" s="198" t="str">
        <f t="shared" si="13"/>
        <v/>
      </c>
      <c r="BX107" s="198" t="str">
        <f t="shared" si="14"/>
        <v/>
      </c>
      <c r="BY107" s="198" t="str">
        <f t="shared" si="15"/>
        <v/>
      </c>
      <c r="BZ107" s="198" t="str">
        <f t="shared" si="16"/>
        <v/>
      </c>
      <c r="CA107" s="198" t="str">
        <f t="shared" si="17"/>
        <v/>
      </c>
      <c r="CB107" s="198" t="str">
        <f t="shared" si="18"/>
        <v/>
      </c>
      <c r="CC107" s="198" t="str">
        <f t="shared" si="19"/>
        <v/>
      </c>
      <c r="CD107" s="198" t="str">
        <f t="shared" si="20"/>
        <v/>
      </c>
      <c r="CE107" s="198" t="str">
        <f t="shared" si="21"/>
        <v/>
      </c>
      <c r="CF107" s="198" t="str">
        <f t="shared" si="22"/>
        <v/>
      </c>
      <c r="CG107" s="198" t="str">
        <f t="shared" si="23"/>
        <v/>
      </c>
      <c r="CH107" s="199"/>
    </row>
    <row r="108" spans="1:86" ht="15.95" customHeight="1">
      <c r="A108" s="187">
        <f>IF('Result Sheet'!A111="","",'Result Sheet'!A111)</f>
        <v>104</v>
      </c>
      <c r="B108" s="188" t="str">
        <f>IF('Result Sheet'!B111="","",'Result Sheet'!B111)</f>
        <v/>
      </c>
      <c r="C108" s="189" t="str">
        <f>IF('Result Sheet'!F111="","",'Result Sheet'!F111)</f>
        <v/>
      </c>
      <c r="D108" s="190" t="str">
        <f>IF('Result Sheet'!E111="","",'Result Sheet'!E111)</f>
        <v/>
      </c>
      <c r="E108" s="336" t="str">
        <f>IF('Result Sheet'!G111="","",'Result Sheet'!G111)</f>
        <v/>
      </c>
      <c r="F108" s="336" t="str">
        <f>IF('Result Sheet'!H111="","",'Result Sheet'!H111)</f>
        <v/>
      </c>
      <c r="G108" s="336" t="str">
        <f>IF('Result Sheet'!I111="","",'Result Sheet'!I111)</f>
        <v/>
      </c>
      <c r="H108" s="191" t="str">
        <f>IF('Result Sheet'!K111="","",'Result Sheet'!K111)</f>
        <v/>
      </c>
      <c r="I108" s="191" t="str">
        <f>IF('Result Sheet'!J111="","",'Result Sheet'!J111)</f>
        <v/>
      </c>
      <c r="J108" s="305" t="str">
        <f>IF('Result Sheet'!FN111="","",'Result Sheet'!FN111)</f>
        <v/>
      </c>
      <c r="K108" s="192" t="str">
        <f>IF('Result Sheet'!FI111="","",'Result Sheet'!FI111)</f>
        <v/>
      </c>
      <c r="L108" s="193" t="str">
        <f>IF('Result Sheet'!FJ111="","",'Result Sheet'!FJ111)</f>
        <v/>
      </c>
      <c r="M108" s="192" t="str">
        <f>IF('Result Sheet'!FK111="","",'Result Sheet'!FK111)</f>
        <v/>
      </c>
      <c r="N108" s="333" t="str">
        <f>IF('Result Sheet'!FN111="NSO","NSO",IF('Result Sheet'!FL111="","",'Result Sheet'!FL111))</f>
        <v/>
      </c>
      <c r="O108" s="194" t="str">
        <f>IF('Result Sheet'!AC111="","",'Result Sheet'!AC111)</f>
        <v/>
      </c>
      <c r="P108" s="195" t="str">
        <f>IF('Result Sheet'!AD111="","",'Result Sheet'!AD111)</f>
        <v/>
      </c>
      <c r="Q108" s="194" t="str">
        <f>IF('Result Sheet'!AV111="","",'Result Sheet'!AV111)</f>
        <v/>
      </c>
      <c r="R108" s="195" t="str">
        <f>IF('Result Sheet'!AW111="","",'Result Sheet'!AW111)</f>
        <v/>
      </c>
      <c r="S108" s="194" t="str">
        <f>IF('Result Sheet'!BP111="","",'Result Sheet'!BP111)</f>
        <v/>
      </c>
      <c r="T108" s="195" t="str">
        <f>IF('Result Sheet'!BQ111="","",'Result Sheet'!BQ111)</f>
        <v/>
      </c>
      <c r="U108" s="194" t="str">
        <f>IF('Result Sheet'!CI111="","",'Result Sheet'!CI111)</f>
        <v/>
      </c>
      <c r="V108" s="195" t="str">
        <f>IF('Result Sheet'!CJ111="","",'Result Sheet'!CJ111)</f>
        <v/>
      </c>
      <c r="W108" s="194" t="str">
        <f>IF('Result Sheet'!DB111="","",'Result Sheet'!DB111)</f>
        <v/>
      </c>
      <c r="X108" s="195" t="str">
        <f>IF('Result Sheet'!DC111="","",'Result Sheet'!DC111)</f>
        <v/>
      </c>
      <c r="Y108" s="194" t="str">
        <f>IF('Result Sheet'!DU111="","",'Result Sheet'!DU111)</f>
        <v/>
      </c>
      <c r="Z108" s="195" t="str">
        <f>IF('Result Sheet'!DV111="","",'Result Sheet'!DV111)</f>
        <v/>
      </c>
      <c r="AA108" s="196" t="str">
        <f>IF('Result Sheet'!FP111="","",'Result Sheet'!FP111)</f>
        <v/>
      </c>
      <c r="BU108" s="197" t="str">
        <f>'Result Sheet'!G111</f>
        <v/>
      </c>
      <c r="BV108" s="198" t="str">
        <f t="shared" si="12"/>
        <v/>
      </c>
      <c r="BW108" s="198" t="str">
        <f t="shared" si="13"/>
        <v/>
      </c>
      <c r="BX108" s="198" t="str">
        <f t="shared" si="14"/>
        <v/>
      </c>
      <c r="BY108" s="198" t="str">
        <f t="shared" si="15"/>
        <v/>
      </c>
      <c r="BZ108" s="198" t="str">
        <f t="shared" si="16"/>
        <v/>
      </c>
      <c r="CA108" s="198" t="str">
        <f t="shared" si="17"/>
        <v/>
      </c>
      <c r="CB108" s="198" t="str">
        <f t="shared" si="18"/>
        <v/>
      </c>
      <c r="CC108" s="198" t="str">
        <f t="shared" si="19"/>
        <v/>
      </c>
      <c r="CD108" s="198" t="str">
        <f t="shared" si="20"/>
        <v/>
      </c>
      <c r="CE108" s="198" t="str">
        <f t="shared" si="21"/>
        <v/>
      </c>
      <c r="CF108" s="198" t="str">
        <f t="shared" si="22"/>
        <v/>
      </c>
      <c r="CG108" s="198" t="str">
        <f t="shared" si="23"/>
        <v/>
      </c>
      <c r="CH108" s="199"/>
    </row>
    <row r="109" spans="1:86" ht="15.95" customHeight="1">
      <c r="A109" s="187">
        <f>IF('Result Sheet'!A112="","",'Result Sheet'!A112)</f>
        <v>105</v>
      </c>
      <c r="B109" s="188" t="str">
        <f>IF('Result Sheet'!B112="","",'Result Sheet'!B112)</f>
        <v/>
      </c>
      <c r="C109" s="189" t="str">
        <f>IF('Result Sheet'!F112="","",'Result Sheet'!F112)</f>
        <v/>
      </c>
      <c r="D109" s="190" t="str">
        <f>IF('Result Sheet'!E112="","",'Result Sheet'!E112)</f>
        <v/>
      </c>
      <c r="E109" s="336" t="str">
        <f>IF('Result Sheet'!G112="","",'Result Sheet'!G112)</f>
        <v/>
      </c>
      <c r="F109" s="336" t="str">
        <f>IF('Result Sheet'!H112="","",'Result Sheet'!H112)</f>
        <v/>
      </c>
      <c r="G109" s="336" t="str">
        <f>IF('Result Sheet'!I112="","",'Result Sheet'!I112)</f>
        <v/>
      </c>
      <c r="H109" s="191" t="str">
        <f>IF('Result Sheet'!K112="","",'Result Sheet'!K112)</f>
        <v/>
      </c>
      <c r="I109" s="191" t="str">
        <f>IF('Result Sheet'!J112="","",'Result Sheet'!J112)</f>
        <v/>
      </c>
      <c r="J109" s="305" t="str">
        <f>IF('Result Sheet'!FN112="","",'Result Sheet'!FN112)</f>
        <v/>
      </c>
      <c r="K109" s="192" t="str">
        <f>IF('Result Sheet'!FI112="","",'Result Sheet'!FI112)</f>
        <v/>
      </c>
      <c r="L109" s="193" t="str">
        <f>IF('Result Sheet'!FJ112="","",'Result Sheet'!FJ112)</f>
        <v/>
      </c>
      <c r="M109" s="192" t="str">
        <f>IF('Result Sheet'!FK112="","",'Result Sheet'!FK112)</f>
        <v/>
      </c>
      <c r="N109" s="333" t="str">
        <f>IF('Result Sheet'!FN112="NSO","NSO",IF('Result Sheet'!FL112="","",'Result Sheet'!FL112))</f>
        <v/>
      </c>
      <c r="O109" s="194" t="str">
        <f>IF('Result Sheet'!AC112="","",'Result Sheet'!AC112)</f>
        <v/>
      </c>
      <c r="P109" s="195" t="str">
        <f>IF('Result Sheet'!AD112="","",'Result Sheet'!AD112)</f>
        <v/>
      </c>
      <c r="Q109" s="194" t="str">
        <f>IF('Result Sheet'!AV112="","",'Result Sheet'!AV112)</f>
        <v/>
      </c>
      <c r="R109" s="195" t="str">
        <f>IF('Result Sheet'!AW112="","",'Result Sheet'!AW112)</f>
        <v/>
      </c>
      <c r="S109" s="194" t="str">
        <f>IF('Result Sheet'!BP112="","",'Result Sheet'!BP112)</f>
        <v/>
      </c>
      <c r="T109" s="195" t="str">
        <f>IF('Result Sheet'!BQ112="","",'Result Sheet'!BQ112)</f>
        <v/>
      </c>
      <c r="U109" s="194" t="str">
        <f>IF('Result Sheet'!CI112="","",'Result Sheet'!CI112)</f>
        <v/>
      </c>
      <c r="V109" s="195" t="str">
        <f>IF('Result Sheet'!CJ112="","",'Result Sheet'!CJ112)</f>
        <v/>
      </c>
      <c r="W109" s="194" t="str">
        <f>IF('Result Sheet'!DB112="","",'Result Sheet'!DB112)</f>
        <v/>
      </c>
      <c r="X109" s="195" t="str">
        <f>IF('Result Sheet'!DC112="","",'Result Sheet'!DC112)</f>
        <v/>
      </c>
      <c r="Y109" s="194" t="str">
        <f>IF('Result Sheet'!DU112="","",'Result Sheet'!DU112)</f>
        <v/>
      </c>
      <c r="Z109" s="195" t="str">
        <f>IF('Result Sheet'!DV112="","",'Result Sheet'!DV112)</f>
        <v/>
      </c>
      <c r="AA109" s="196" t="str">
        <f>IF('Result Sheet'!FP112="","",'Result Sheet'!FP112)</f>
        <v/>
      </c>
      <c r="BU109" s="197" t="str">
        <f>'Result Sheet'!G112</f>
        <v/>
      </c>
      <c r="BV109" s="198" t="str">
        <f t="shared" si="12"/>
        <v/>
      </c>
      <c r="BW109" s="198" t="str">
        <f t="shared" si="13"/>
        <v/>
      </c>
      <c r="BX109" s="198" t="str">
        <f t="shared" si="14"/>
        <v/>
      </c>
      <c r="BY109" s="198" t="str">
        <f t="shared" si="15"/>
        <v/>
      </c>
      <c r="BZ109" s="198" t="str">
        <f t="shared" si="16"/>
        <v/>
      </c>
      <c r="CA109" s="198" t="str">
        <f t="shared" si="17"/>
        <v/>
      </c>
      <c r="CB109" s="198" t="str">
        <f t="shared" si="18"/>
        <v/>
      </c>
      <c r="CC109" s="198" t="str">
        <f t="shared" si="19"/>
        <v/>
      </c>
      <c r="CD109" s="198" t="str">
        <f t="shared" si="20"/>
        <v/>
      </c>
      <c r="CE109" s="198" t="str">
        <f t="shared" si="21"/>
        <v/>
      </c>
      <c r="CF109" s="198" t="str">
        <f t="shared" si="22"/>
        <v/>
      </c>
      <c r="CG109" s="198" t="str">
        <f t="shared" si="23"/>
        <v/>
      </c>
      <c r="CH109" s="199"/>
    </row>
    <row r="110" spans="1:86" ht="15.95" customHeight="1">
      <c r="A110" s="187">
        <f>IF('Result Sheet'!A113="","",'Result Sheet'!A113)</f>
        <v>106</v>
      </c>
      <c r="B110" s="188" t="str">
        <f>IF('Result Sheet'!B113="","",'Result Sheet'!B113)</f>
        <v/>
      </c>
      <c r="C110" s="189" t="str">
        <f>IF('Result Sheet'!F113="","",'Result Sheet'!F113)</f>
        <v/>
      </c>
      <c r="D110" s="190" t="str">
        <f>IF('Result Sheet'!E113="","",'Result Sheet'!E113)</f>
        <v/>
      </c>
      <c r="E110" s="336" t="str">
        <f>IF('Result Sheet'!G113="","",'Result Sheet'!G113)</f>
        <v/>
      </c>
      <c r="F110" s="336" t="str">
        <f>IF('Result Sheet'!H113="","",'Result Sheet'!H113)</f>
        <v/>
      </c>
      <c r="G110" s="336" t="str">
        <f>IF('Result Sheet'!I113="","",'Result Sheet'!I113)</f>
        <v/>
      </c>
      <c r="H110" s="191" t="str">
        <f>IF('Result Sheet'!K113="","",'Result Sheet'!K113)</f>
        <v/>
      </c>
      <c r="I110" s="191" t="str">
        <f>IF('Result Sheet'!J113="","",'Result Sheet'!J113)</f>
        <v/>
      </c>
      <c r="J110" s="305" t="str">
        <f>IF('Result Sheet'!FN113="","",'Result Sheet'!FN113)</f>
        <v/>
      </c>
      <c r="K110" s="192" t="str">
        <f>IF('Result Sheet'!FI113="","",'Result Sheet'!FI113)</f>
        <v/>
      </c>
      <c r="L110" s="193" t="str">
        <f>IF('Result Sheet'!FJ113="","",'Result Sheet'!FJ113)</f>
        <v/>
      </c>
      <c r="M110" s="192" t="str">
        <f>IF('Result Sheet'!FK113="","",'Result Sheet'!FK113)</f>
        <v/>
      </c>
      <c r="N110" s="333" t="str">
        <f>IF('Result Sheet'!FN113="NSO","NSO",IF('Result Sheet'!FL113="","",'Result Sheet'!FL113))</f>
        <v/>
      </c>
      <c r="O110" s="194" t="str">
        <f>IF('Result Sheet'!AC113="","",'Result Sheet'!AC113)</f>
        <v/>
      </c>
      <c r="P110" s="195" t="str">
        <f>IF('Result Sheet'!AD113="","",'Result Sheet'!AD113)</f>
        <v/>
      </c>
      <c r="Q110" s="194" t="str">
        <f>IF('Result Sheet'!AV113="","",'Result Sheet'!AV113)</f>
        <v/>
      </c>
      <c r="R110" s="195" t="str">
        <f>IF('Result Sheet'!AW113="","",'Result Sheet'!AW113)</f>
        <v/>
      </c>
      <c r="S110" s="194" t="str">
        <f>IF('Result Sheet'!BP113="","",'Result Sheet'!BP113)</f>
        <v/>
      </c>
      <c r="T110" s="195" t="str">
        <f>IF('Result Sheet'!BQ113="","",'Result Sheet'!BQ113)</f>
        <v/>
      </c>
      <c r="U110" s="194" t="str">
        <f>IF('Result Sheet'!CI113="","",'Result Sheet'!CI113)</f>
        <v/>
      </c>
      <c r="V110" s="195" t="str">
        <f>IF('Result Sheet'!CJ113="","",'Result Sheet'!CJ113)</f>
        <v/>
      </c>
      <c r="W110" s="194" t="str">
        <f>IF('Result Sheet'!DB113="","",'Result Sheet'!DB113)</f>
        <v/>
      </c>
      <c r="X110" s="195" t="str">
        <f>IF('Result Sheet'!DC113="","",'Result Sheet'!DC113)</f>
        <v/>
      </c>
      <c r="Y110" s="194" t="str">
        <f>IF('Result Sheet'!DU113="","",'Result Sheet'!DU113)</f>
        <v/>
      </c>
      <c r="Z110" s="195" t="str">
        <f>IF('Result Sheet'!DV113="","",'Result Sheet'!DV113)</f>
        <v/>
      </c>
      <c r="AA110" s="196" t="str">
        <f>IF('Result Sheet'!FP113="","",'Result Sheet'!FP113)</f>
        <v/>
      </c>
      <c r="BU110" s="197" t="str">
        <f>'Result Sheet'!G113</f>
        <v/>
      </c>
      <c r="BV110" s="198" t="str">
        <f t="shared" si="12"/>
        <v/>
      </c>
      <c r="BW110" s="198" t="str">
        <f t="shared" si="13"/>
        <v/>
      </c>
      <c r="BX110" s="198" t="str">
        <f t="shared" si="14"/>
        <v/>
      </c>
      <c r="BY110" s="198" t="str">
        <f t="shared" si="15"/>
        <v/>
      </c>
      <c r="BZ110" s="198" t="str">
        <f t="shared" si="16"/>
        <v/>
      </c>
      <c r="CA110" s="198" t="str">
        <f t="shared" si="17"/>
        <v/>
      </c>
      <c r="CB110" s="198" t="str">
        <f t="shared" si="18"/>
        <v/>
      </c>
      <c r="CC110" s="198" t="str">
        <f t="shared" si="19"/>
        <v/>
      </c>
      <c r="CD110" s="198" t="str">
        <f t="shared" si="20"/>
        <v/>
      </c>
      <c r="CE110" s="198" t="str">
        <f t="shared" si="21"/>
        <v/>
      </c>
      <c r="CF110" s="198" t="str">
        <f t="shared" si="22"/>
        <v/>
      </c>
      <c r="CG110" s="198" t="str">
        <f t="shared" si="23"/>
        <v/>
      </c>
      <c r="CH110" s="199"/>
    </row>
    <row r="111" spans="1:86" ht="15.95" customHeight="1">
      <c r="A111" s="187">
        <f>IF('Result Sheet'!A114="","",'Result Sheet'!A114)</f>
        <v>107</v>
      </c>
      <c r="B111" s="188" t="str">
        <f>IF('Result Sheet'!B114="","",'Result Sheet'!B114)</f>
        <v/>
      </c>
      <c r="C111" s="189" t="str">
        <f>IF('Result Sheet'!F114="","",'Result Sheet'!F114)</f>
        <v/>
      </c>
      <c r="D111" s="190" t="str">
        <f>IF('Result Sheet'!E114="","",'Result Sheet'!E114)</f>
        <v/>
      </c>
      <c r="E111" s="336" t="str">
        <f>IF('Result Sheet'!G114="","",'Result Sheet'!G114)</f>
        <v/>
      </c>
      <c r="F111" s="336" t="str">
        <f>IF('Result Sheet'!H114="","",'Result Sheet'!H114)</f>
        <v/>
      </c>
      <c r="G111" s="336" t="str">
        <f>IF('Result Sheet'!I114="","",'Result Sheet'!I114)</f>
        <v/>
      </c>
      <c r="H111" s="191" t="str">
        <f>IF('Result Sheet'!K114="","",'Result Sheet'!K114)</f>
        <v/>
      </c>
      <c r="I111" s="191" t="str">
        <f>IF('Result Sheet'!J114="","",'Result Sheet'!J114)</f>
        <v/>
      </c>
      <c r="J111" s="305" t="str">
        <f>IF('Result Sheet'!FN114="","",'Result Sheet'!FN114)</f>
        <v/>
      </c>
      <c r="K111" s="192" t="str">
        <f>IF('Result Sheet'!FI114="","",'Result Sheet'!FI114)</f>
        <v/>
      </c>
      <c r="L111" s="193" t="str">
        <f>IF('Result Sheet'!FJ114="","",'Result Sheet'!FJ114)</f>
        <v/>
      </c>
      <c r="M111" s="192" t="str">
        <f>IF('Result Sheet'!FK114="","",'Result Sheet'!FK114)</f>
        <v/>
      </c>
      <c r="N111" s="333" t="str">
        <f>IF('Result Sheet'!FN114="NSO","NSO",IF('Result Sheet'!FL114="","",'Result Sheet'!FL114))</f>
        <v/>
      </c>
      <c r="O111" s="194" t="str">
        <f>IF('Result Sheet'!AC114="","",'Result Sheet'!AC114)</f>
        <v/>
      </c>
      <c r="P111" s="195" t="str">
        <f>IF('Result Sheet'!AD114="","",'Result Sheet'!AD114)</f>
        <v/>
      </c>
      <c r="Q111" s="194" t="str">
        <f>IF('Result Sheet'!AV114="","",'Result Sheet'!AV114)</f>
        <v/>
      </c>
      <c r="R111" s="195" t="str">
        <f>IF('Result Sheet'!AW114="","",'Result Sheet'!AW114)</f>
        <v/>
      </c>
      <c r="S111" s="194" t="str">
        <f>IF('Result Sheet'!BP114="","",'Result Sheet'!BP114)</f>
        <v/>
      </c>
      <c r="T111" s="195" t="str">
        <f>IF('Result Sheet'!BQ114="","",'Result Sheet'!BQ114)</f>
        <v/>
      </c>
      <c r="U111" s="194" t="str">
        <f>IF('Result Sheet'!CI114="","",'Result Sheet'!CI114)</f>
        <v/>
      </c>
      <c r="V111" s="195" t="str">
        <f>IF('Result Sheet'!CJ114="","",'Result Sheet'!CJ114)</f>
        <v/>
      </c>
      <c r="W111" s="194" t="str">
        <f>IF('Result Sheet'!DB114="","",'Result Sheet'!DB114)</f>
        <v/>
      </c>
      <c r="X111" s="195" t="str">
        <f>IF('Result Sheet'!DC114="","",'Result Sheet'!DC114)</f>
        <v/>
      </c>
      <c r="Y111" s="194" t="str">
        <f>IF('Result Sheet'!DU114="","",'Result Sheet'!DU114)</f>
        <v/>
      </c>
      <c r="Z111" s="195" t="str">
        <f>IF('Result Sheet'!DV114="","",'Result Sheet'!DV114)</f>
        <v/>
      </c>
      <c r="AA111" s="196" t="str">
        <f>IF('Result Sheet'!FP114="","",'Result Sheet'!FP114)</f>
        <v/>
      </c>
      <c r="BU111" s="197" t="str">
        <f>'Result Sheet'!G114</f>
        <v/>
      </c>
      <c r="BV111" s="198" t="str">
        <f t="shared" si="12"/>
        <v/>
      </c>
      <c r="BW111" s="198" t="str">
        <f t="shared" si="13"/>
        <v/>
      </c>
      <c r="BX111" s="198" t="str">
        <f t="shared" si="14"/>
        <v/>
      </c>
      <c r="BY111" s="198" t="str">
        <f t="shared" si="15"/>
        <v/>
      </c>
      <c r="BZ111" s="198" t="str">
        <f t="shared" si="16"/>
        <v/>
      </c>
      <c r="CA111" s="198" t="str">
        <f t="shared" si="17"/>
        <v/>
      </c>
      <c r="CB111" s="198" t="str">
        <f t="shared" si="18"/>
        <v/>
      </c>
      <c r="CC111" s="198" t="str">
        <f t="shared" si="19"/>
        <v/>
      </c>
      <c r="CD111" s="198" t="str">
        <f t="shared" si="20"/>
        <v/>
      </c>
      <c r="CE111" s="198" t="str">
        <f t="shared" si="21"/>
        <v/>
      </c>
      <c r="CF111" s="198" t="str">
        <f t="shared" si="22"/>
        <v/>
      </c>
      <c r="CG111" s="198" t="str">
        <f t="shared" si="23"/>
        <v/>
      </c>
      <c r="CH111" s="199"/>
    </row>
    <row r="112" spans="1:86" ht="15.95" customHeight="1">
      <c r="A112" s="187">
        <f>IF('Result Sheet'!A115="","",'Result Sheet'!A115)</f>
        <v>108</v>
      </c>
      <c r="B112" s="188" t="str">
        <f>IF('Result Sheet'!B115="","",'Result Sheet'!B115)</f>
        <v/>
      </c>
      <c r="C112" s="189" t="str">
        <f>IF('Result Sheet'!F115="","",'Result Sheet'!F115)</f>
        <v/>
      </c>
      <c r="D112" s="190" t="str">
        <f>IF('Result Sheet'!E115="","",'Result Sheet'!E115)</f>
        <v/>
      </c>
      <c r="E112" s="336" t="str">
        <f>IF('Result Sheet'!G115="","",'Result Sheet'!G115)</f>
        <v/>
      </c>
      <c r="F112" s="336" t="str">
        <f>IF('Result Sheet'!H115="","",'Result Sheet'!H115)</f>
        <v/>
      </c>
      <c r="G112" s="336" t="str">
        <f>IF('Result Sheet'!I115="","",'Result Sheet'!I115)</f>
        <v/>
      </c>
      <c r="H112" s="191" t="str">
        <f>IF('Result Sheet'!K115="","",'Result Sheet'!K115)</f>
        <v/>
      </c>
      <c r="I112" s="191" t="str">
        <f>IF('Result Sheet'!J115="","",'Result Sheet'!J115)</f>
        <v/>
      </c>
      <c r="J112" s="305" t="str">
        <f>IF('Result Sheet'!FN115="","",'Result Sheet'!FN115)</f>
        <v/>
      </c>
      <c r="K112" s="192" t="str">
        <f>IF('Result Sheet'!FI115="","",'Result Sheet'!FI115)</f>
        <v/>
      </c>
      <c r="L112" s="193" t="str">
        <f>IF('Result Sheet'!FJ115="","",'Result Sheet'!FJ115)</f>
        <v/>
      </c>
      <c r="M112" s="192" t="str">
        <f>IF('Result Sheet'!FK115="","",'Result Sheet'!FK115)</f>
        <v/>
      </c>
      <c r="N112" s="333" t="str">
        <f>IF('Result Sheet'!FN115="NSO","NSO",IF('Result Sheet'!FL115="","",'Result Sheet'!FL115))</f>
        <v/>
      </c>
      <c r="O112" s="194" t="str">
        <f>IF('Result Sheet'!AC115="","",'Result Sheet'!AC115)</f>
        <v/>
      </c>
      <c r="P112" s="195" t="str">
        <f>IF('Result Sheet'!AD115="","",'Result Sheet'!AD115)</f>
        <v/>
      </c>
      <c r="Q112" s="194" t="str">
        <f>IF('Result Sheet'!AV115="","",'Result Sheet'!AV115)</f>
        <v/>
      </c>
      <c r="R112" s="195" t="str">
        <f>IF('Result Sheet'!AW115="","",'Result Sheet'!AW115)</f>
        <v/>
      </c>
      <c r="S112" s="194" t="str">
        <f>IF('Result Sheet'!BP115="","",'Result Sheet'!BP115)</f>
        <v/>
      </c>
      <c r="T112" s="195" t="str">
        <f>IF('Result Sheet'!BQ115="","",'Result Sheet'!BQ115)</f>
        <v/>
      </c>
      <c r="U112" s="194" t="str">
        <f>IF('Result Sheet'!CI115="","",'Result Sheet'!CI115)</f>
        <v/>
      </c>
      <c r="V112" s="195" t="str">
        <f>IF('Result Sheet'!CJ115="","",'Result Sheet'!CJ115)</f>
        <v/>
      </c>
      <c r="W112" s="194" t="str">
        <f>IF('Result Sheet'!DB115="","",'Result Sheet'!DB115)</f>
        <v/>
      </c>
      <c r="X112" s="195" t="str">
        <f>IF('Result Sheet'!DC115="","",'Result Sheet'!DC115)</f>
        <v/>
      </c>
      <c r="Y112" s="194" t="str">
        <f>IF('Result Sheet'!DU115="","",'Result Sheet'!DU115)</f>
        <v/>
      </c>
      <c r="Z112" s="195" t="str">
        <f>IF('Result Sheet'!DV115="","",'Result Sheet'!DV115)</f>
        <v/>
      </c>
      <c r="AA112" s="196" t="str">
        <f>IF('Result Sheet'!FP115="","",'Result Sheet'!FP115)</f>
        <v/>
      </c>
      <c r="BU112" s="197" t="str">
        <f>'Result Sheet'!G115</f>
        <v/>
      </c>
      <c r="BV112" s="198" t="str">
        <f t="shared" si="12"/>
        <v/>
      </c>
      <c r="BW112" s="198" t="str">
        <f t="shared" si="13"/>
        <v/>
      </c>
      <c r="BX112" s="198" t="str">
        <f t="shared" si="14"/>
        <v/>
      </c>
      <c r="BY112" s="198" t="str">
        <f t="shared" si="15"/>
        <v/>
      </c>
      <c r="BZ112" s="198" t="str">
        <f t="shared" si="16"/>
        <v/>
      </c>
      <c r="CA112" s="198" t="str">
        <f t="shared" si="17"/>
        <v/>
      </c>
      <c r="CB112" s="198" t="str">
        <f t="shared" si="18"/>
        <v/>
      </c>
      <c r="CC112" s="198" t="str">
        <f t="shared" si="19"/>
        <v/>
      </c>
      <c r="CD112" s="198" t="str">
        <f t="shared" si="20"/>
        <v/>
      </c>
      <c r="CE112" s="198" t="str">
        <f t="shared" si="21"/>
        <v/>
      </c>
      <c r="CF112" s="198" t="str">
        <f t="shared" si="22"/>
        <v/>
      </c>
      <c r="CG112" s="198" t="str">
        <f t="shared" si="23"/>
        <v/>
      </c>
      <c r="CH112" s="199"/>
    </row>
    <row r="113" spans="1:86" ht="15.95" customHeight="1">
      <c r="A113" s="187">
        <f>IF('Result Sheet'!A116="","",'Result Sheet'!A116)</f>
        <v>109</v>
      </c>
      <c r="B113" s="188" t="str">
        <f>IF('Result Sheet'!B116="","",'Result Sheet'!B116)</f>
        <v/>
      </c>
      <c r="C113" s="189" t="str">
        <f>IF('Result Sheet'!F116="","",'Result Sheet'!F116)</f>
        <v/>
      </c>
      <c r="D113" s="190" t="str">
        <f>IF('Result Sheet'!E116="","",'Result Sheet'!E116)</f>
        <v/>
      </c>
      <c r="E113" s="336" t="str">
        <f>IF('Result Sheet'!G116="","",'Result Sheet'!G116)</f>
        <v/>
      </c>
      <c r="F113" s="336" t="str">
        <f>IF('Result Sheet'!H116="","",'Result Sheet'!H116)</f>
        <v/>
      </c>
      <c r="G113" s="336" t="str">
        <f>IF('Result Sheet'!I116="","",'Result Sheet'!I116)</f>
        <v/>
      </c>
      <c r="H113" s="191" t="str">
        <f>IF('Result Sheet'!K116="","",'Result Sheet'!K116)</f>
        <v/>
      </c>
      <c r="I113" s="191" t="str">
        <f>IF('Result Sheet'!J116="","",'Result Sheet'!J116)</f>
        <v/>
      </c>
      <c r="J113" s="305" t="str">
        <f>IF('Result Sheet'!FN116="","",'Result Sheet'!FN116)</f>
        <v/>
      </c>
      <c r="K113" s="192" t="str">
        <f>IF('Result Sheet'!FI116="","",'Result Sheet'!FI116)</f>
        <v/>
      </c>
      <c r="L113" s="193" t="str">
        <f>IF('Result Sheet'!FJ116="","",'Result Sheet'!FJ116)</f>
        <v/>
      </c>
      <c r="M113" s="192" t="str">
        <f>IF('Result Sheet'!FK116="","",'Result Sheet'!FK116)</f>
        <v/>
      </c>
      <c r="N113" s="333" t="str">
        <f>IF('Result Sheet'!FN116="NSO","NSO",IF('Result Sheet'!FL116="","",'Result Sheet'!FL116))</f>
        <v/>
      </c>
      <c r="O113" s="194" t="str">
        <f>IF('Result Sheet'!AC116="","",'Result Sheet'!AC116)</f>
        <v/>
      </c>
      <c r="P113" s="195" t="str">
        <f>IF('Result Sheet'!AD116="","",'Result Sheet'!AD116)</f>
        <v/>
      </c>
      <c r="Q113" s="194" t="str">
        <f>IF('Result Sheet'!AV116="","",'Result Sheet'!AV116)</f>
        <v/>
      </c>
      <c r="R113" s="195" t="str">
        <f>IF('Result Sheet'!AW116="","",'Result Sheet'!AW116)</f>
        <v/>
      </c>
      <c r="S113" s="194" t="str">
        <f>IF('Result Sheet'!BP116="","",'Result Sheet'!BP116)</f>
        <v/>
      </c>
      <c r="T113" s="195" t="str">
        <f>IF('Result Sheet'!BQ116="","",'Result Sheet'!BQ116)</f>
        <v/>
      </c>
      <c r="U113" s="194" t="str">
        <f>IF('Result Sheet'!CI116="","",'Result Sheet'!CI116)</f>
        <v/>
      </c>
      <c r="V113" s="195" t="str">
        <f>IF('Result Sheet'!CJ116="","",'Result Sheet'!CJ116)</f>
        <v/>
      </c>
      <c r="W113" s="194" t="str">
        <f>IF('Result Sheet'!DB116="","",'Result Sheet'!DB116)</f>
        <v/>
      </c>
      <c r="X113" s="195" t="str">
        <f>IF('Result Sheet'!DC116="","",'Result Sheet'!DC116)</f>
        <v/>
      </c>
      <c r="Y113" s="194" t="str">
        <f>IF('Result Sheet'!DU116="","",'Result Sheet'!DU116)</f>
        <v/>
      </c>
      <c r="Z113" s="195" t="str">
        <f>IF('Result Sheet'!DV116="","",'Result Sheet'!DV116)</f>
        <v/>
      </c>
      <c r="AA113" s="196" t="str">
        <f>IF('Result Sheet'!FP116="","",'Result Sheet'!FP116)</f>
        <v/>
      </c>
      <c r="BU113" s="197" t="str">
        <f>'Result Sheet'!G116</f>
        <v/>
      </c>
      <c r="BV113" s="198" t="str">
        <f t="shared" si="12"/>
        <v/>
      </c>
      <c r="BW113" s="198" t="str">
        <f t="shared" si="13"/>
        <v/>
      </c>
      <c r="BX113" s="198" t="str">
        <f t="shared" si="14"/>
        <v/>
      </c>
      <c r="BY113" s="198" t="str">
        <f t="shared" si="15"/>
        <v/>
      </c>
      <c r="BZ113" s="198" t="str">
        <f t="shared" si="16"/>
        <v/>
      </c>
      <c r="CA113" s="198" t="str">
        <f t="shared" si="17"/>
        <v/>
      </c>
      <c r="CB113" s="198" t="str">
        <f t="shared" si="18"/>
        <v/>
      </c>
      <c r="CC113" s="198" t="str">
        <f t="shared" si="19"/>
        <v/>
      </c>
      <c r="CD113" s="198" t="str">
        <f t="shared" si="20"/>
        <v/>
      </c>
      <c r="CE113" s="198" t="str">
        <f t="shared" si="21"/>
        <v/>
      </c>
      <c r="CF113" s="198" t="str">
        <f t="shared" si="22"/>
        <v/>
      </c>
      <c r="CG113" s="198" t="str">
        <f t="shared" si="23"/>
        <v/>
      </c>
      <c r="CH113" s="199"/>
    </row>
    <row r="114" spans="1:86" ht="15.95" customHeight="1">
      <c r="A114" s="187">
        <f>IF('Result Sheet'!A117="","",'Result Sheet'!A117)</f>
        <v>110</v>
      </c>
      <c r="B114" s="188" t="str">
        <f>IF('Result Sheet'!B117="","",'Result Sheet'!B117)</f>
        <v/>
      </c>
      <c r="C114" s="189" t="str">
        <f>IF('Result Sheet'!F117="","",'Result Sheet'!F117)</f>
        <v/>
      </c>
      <c r="D114" s="190" t="str">
        <f>IF('Result Sheet'!E117="","",'Result Sheet'!E117)</f>
        <v/>
      </c>
      <c r="E114" s="336" t="str">
        <f>IF('Result Sheet'!G117="","",'Result Sheet'!G117)</f>
        <v/>
      </c>
      <c r="F114" s="336" t="str">
        <f>IF('Result Sheet'!H117="","",'Result Sheet'!H117)</f>
        <v/>
      </c>
      <c r="G114" s="336" t="str">
        <f>IF('Result Sheet'!I117="","",'Result Sheet'!I117)</f>
        <v/>
      </c>
      <c r="H114" s="191" t="str">
        <f>IF('Result Sheet'!K117="","",'Result Sheet'!K117)</f>
        <v/>
      </c>
      <c r="I114" s="191" t="str">
        <f>IF('Result Sheet'!J117="","",'Result Sheet'!J117)</f>
        <v/>
      </c>
      <c r="J114" s="305" t="str">
        <f>IF('Result Sheet'!FN117="","",'Result Sheet'!FN117)</f>
        <v/>
      </c>
      <c r="K114" s="192" t="str">
        <f>IF('Result Sheet'!FI117="","",'Result Sheet'!FI117)</f>
        <v/>
      </c>
      <c r="L114" s="193" t="str">
        <f>IF('Result Sheet'!FJ117="","",'Result Sheet'!FJ117)</f>
        <v/>
      </c>
      <c r="M114" s="192" t="str">
        <f>IF('Result Sheet'!FK117="","",'Result Sheet'!FK117)</f>
        <v/>
      </c>
      <c r="N114" s="333" t="str">
        <f>IF('Result Sheet'!FN117="NSO","NSO",IF('Result Sheet'!FL117="","",'Result Sheet'!FL117))</f>
        <v/>
      </c>
      <c r="O114" s="194" t="str">
        <f>IF('Result Sheet'!AC117="","",'Result Sheet'!AC117)</f>
        <v/>
      </c>
      <c r="P114" s="195" t="str">
        <f>IF('Result Sheet'!AD117="","",'Result Sheet'!AD117)</f>
        <v/>
      </c>
      <c r="Q114" s="194" t="str">
        <f>IF('Result Sheet'!AV117="","",'Result Sheet'!AV117)</f>
        <v/>
      </c>
      <c r="R114" s="195" t="str">
        <f>IF('Result Sheet'!AW117="","",'Result Sheet'!AW117)</f>
        <v/>
      </c>
      <c r="S114" s="194" t="str">
        <f>IF('Result Sheet'!BP117="","",'Result Sheet'!BP117)</f>
        <v/>
      </c>
      <c r="T114" s="195" t="str">
        <f>IF('Result Sheet'!BQ117="","",'Result Sheet'!BQ117)</f>
        <v/>
      </c>
      <c r="U114" s="194" t="str">
        <f>IF('Result Sheet'!CI117="","",'Result Sheet'!CI117)</f>
        <v/>
      </c>
      <c r="V114" s="195" t="str">
        <f>IF('Result Sheet'!CJ117="","",'Result Sheet'!CJ117)</f>
        <v/>
      </c>
      <c r="W114" s="194" t="str">
        <f>IF('Result Sheet'!DB117="","",'Result Sheet'!DB117)</f>
        <v/>
      </c>
      <c r="X114" s="195" t="str">
        <f>IF('Result Sheet'!DC117="","",'Result Sheet'!DC117)</f>
        <v/>
      </c>
      <c r="Y114" s="194" t="str">
        <f>IF('Result Sheet'!DU117="","",'Result Sheet'!DU117)</f>
        <v/>
      </c>
      <c r="Z114" s="195" t="str">
        <f>IF('Result Sheet'!DV117="","",'Result Sheet'!DV117)</f>
        <v/>
      </c>
      <c r="AA114" s="196" t="str">
        <f>IF('Result Sheet'!FP117="","",'Result Sheet'!FP117)</f>
        <v/>
      </c>
      <c r="BU114" s="197" t="str">
        <f>'Result Sheet'!G117</f>
        <v/>
      </c>
      <c r="BV114" s="198" t="str">
        <f t="shared" si="12"/>
        <v/>
      </c>
      <c r="BW114" s="198" t="str">
        <f t="shared" si="13"/>
        <v/>
      </c>
      <c r="BX114" s="198" t="str">
        <f t="shared" si="14"/>
        <v/>
      </c>
      <c r="BY114" s="198" t="str">
        <f t="shared" si="15"/>
        <v/>
      </c>
      <c r="BZ114" s="198" t="str">
        <f t="shared" si="16"/>
        <v/>
      </c>
      <c r="CA114" s="198" t="str">
        <f t="shared" si="17"/>
        <v/>
      </c>
      <c r="CB114" s="198" t="str">
        <f t="shared" si="18"/>
        <v/>
      </c>
      <c r="CC114" s="198" t="str">
        <f t="shared" si="19"/>
        <v/>
      </c>
      <c r="CD114" s="198" t="str">
        <f t="shared" si="20"/>
        <v/>
      </c>
      <c r="CE114" s="198" t="str">
        <f t="shared" si="21"/>
        <v/>
      </c>
      <c r="CF114" s="198" t="str">
        <f t="shared" si="22"/>
        <v/>
      </c>
      <c r="CG114" s="198" t="str">
        <f t="shared" si="23"/>
        <v/>
      </c>
      <c r="CH114" s="199"/>
    </row>
    <row r="115" spans="1:86" ht="15.95" customHeight="1">
      <c r="A115" s="187">
        <f>IF('Result Sheet'!A118="","",'Result Sheet'!A118)</f>
        <v>111</v>
      </c>
      <c r="B115" s="188" t="str">
        <f>IF('Result Sheet'!B118="","",'Result Sheet'!B118)</f>
        <v/>
      </c>
      <c r="C115" s="189" t="str">
        <f>IF('Result Sheet'!F118="","",'Result Sheet'!F118)</f>
        <v/>
      </c>
      <c r="D115" s="190" t="str">
        <f>IF('Result Sheet'!E118="","",'Result Sheet'!E118)</f>
        <v/>
      </c>
      <c r="E115" s="336" t="str">
        <f>IF('Result Sheet'!G118="","",'Result Sheet'!G118)</f>
        <v/>
      </c>
      <c r="F115" s="336" t="str">
        <f>IF('Result Sheet'!H118="","",'Result Sheet'!H118)</f>
        <v/>
      </c>
      <c r="G115" s="336" t="str">
        <f>IF('Result Sheet'!I118="","",'Result Sheet'!I118)</f>
        <v/>
      </c>
      <c r="H115" s="191" t="str">
        <f>IF('Result Sheet'!K118="","",'Result Sheet'!K118)</f>
        <v/>
      </c>
      <c r="I115" s="191" t="str">
        <f>IF('Result Sheet'!J118="","",'Result Sheet'!J118)</f>
        <v/>
      </c>
      <c r="J115" s="305" t="str">
        <f>IF('Result Sheet'!FN118="","",'Result Sheet'!FN118)</f>
        <v/>
      </c>
      <c r="K115" s="192" t="str">
        <f>IF('Result Sheet'!FI118="","",'Result Sheet'!FI118)</f>
        <v/>
      </c>
      <c r="L115" s="193" t="str">
        <f>IF('Result Sheet'!FJ118="","",'Result Sheet'!FJ118)</f>
        <v/>
      </c>
      <c r="M115" s="192" t="str">
        <f>IF('Result Sheet'!FK118="","",'Result Sheet'!FK118)</f>
        <v/>
      </c>
      <c r="N115" s="333" t="str">
        <f>IF('Result Sheet'!FN118="NSO","NSO",IF('Result Sheet'!FL118="","",'Result Sheet'!FL118))</f>
        <v/>
      </c>
      <c r="O115" s="194" t="str">
        <f>IF('Result Sheet'!AC118="","",'Result Sheet'!AC118)</f>
        <v/>
      </c>
      <c r="P115" s="195" t="str">
        <f>IF('Result Sheet'!AD118="","",'Result Sheet'!AD118)</f>
        <v/>
      </c>
      <c r="Q115" s="194" t="str">
        <f>IF('Result Sheet'!AV118="","",'Result Sheet'!AV118)</f>
        <v/>
      </c>
      <c r="R115" s="195" t="str">
        <f>IF('Result Sheet'!AW118="","",'Result Sheet'!AW118)</f>
        <v/>
      </c>
      <c r="S115" s="194" t="str">
        <f>IF('Result Sheet'!BP118="","",'Result Sheet'!BP118)</f>
        <v/>
      </c>
      <c r="T115" s="195" t="str">
        <f>IF('Result Sheet'!BQ118="","",'Result Sheet'!BQ118)</f>
        <v/>
      </c>
      <c r="U115" s="194" t="str">
        <f>IF('Result Sheet'!CI118="","",'Result Sheet'!CI118)</f>
        <v/>
      </c>
      <c r="V115" s="195" t="str">
        <f>IF('Result Sheet'!CJ118="","",'Result Sheet'!CJ118)</f>
        <v/>
      </c>
      <c r="W115" s="194" t="str">
        <f>IF('Result Sheet'!DB118="","",'Result Sheet'!DB118)</f>
        <v/>
      </c>
      <c r="X115" s="195" t="str">
        <f>IF('Result Sheet'!DC118="","",'Result Sheet'!DC118)</f>
        <v/>
      </c>
      <c r="Y115" s="194" t="str">
        <f>IF('Result Sheet'!DU118="","",'Result Sheet'!DU118)</f>
        <v/>
      </c>
      <c r="Z115" s="195" t="str">
        <f>IF('Result Sheet'!DV118="","",'Result Sheet'!DV118)</f>
        <v/>
      </c>
      <c r="AA115" s="196" t="str">
        <f>IF('Result Sheet'!FP118="","",'Result Sheet'!FP118)</f>
        <v/>
      </c>
      <c r="BU115" s="197" t="str">
        <f>'Result Sheet'!G118</f>
        <v/>
      </c>
      <c r="BV115" s="198" t="str">
        <f t="shared" si="12"/>
        <v/>
      </c>
      <c r="BW115" s="198" t="str">
        <f t="shared" si="13"/>
        <v/>
      </c>
      <c r="BX115" s="198" t="str">
        <f t="shared" si="14"/>
        <v/>
      </c>
      <c r="BY115" s="198" t="str">
        <f t="shared" si="15"/>
        <v/>
      </c>
      <c r="BZ115" s="198" t="str">
        <f t="shared" si="16"/>
        <v/>
      </c>
      <c r="CA115" s="198" t="str">
        <f t="shared" si="17"/>
        <v/>
      </c>
      <c r="CB115" s="198" t="str">
        <f t="shared" si="18"/>
        <v/>
      </c>
      <c r="CC115" s="198" t="str">
        <f t="shared" si="19"/>
        <v/>
      </c>
      <c r="CD115" s="198" t="str">
        <f t="shared" si="20"/>
        <v/>
      </c>
      <c r="CE115" s="198" t="str">
        <f t="shared" si="21"/>
        <v/>
      </c>
      <c r="CF115" s="198" t="str">
        <f t="shared" si="22"/>
        <v/>
      </c>
      <c r="CG115" s="198" t="str">
        <f t="shared" si="23"/>
        <v/>
      </c>
      <c r="CH115" s="199"/>
    </row>
    <row r="116" spans="1:86" ht="15.95" customHeight="1">
      <c r="A116" s="187">
        <f>IF('Result Sheet'!A119="","",'Result Sheet'!A119)</f>
        <v>112</v>
      </c>
      <c r="B116" s="188" t="str">
        <f>IF('Result Sheet'!B119="","",'Result Sheet'!B119)</f>
        <v/>
      </c>
      <c r="C116" s="189" t="str">
        <f>IF('Result Sheet'!F119="","",'Result Sheet'!F119)</f>
        <v/>
      </c>
      <c r="D116" s="190" t="str">
        <f>IF('Result Sheet'!E119="","",'Result Sheet'!E119)</f>
        <v/>
      </c>
      <c r="E116" s="336" t="str">
        <f>IF('Result Sheet'!G119="","",'Result Sheet'!G119)</f>
        <v/>
      </c>
      <c r="F116" s="336" t="str">
        <f>IF('Result Sheet'!H119="","",'Result Sheet'!H119)</f>
        <v/>
      </c>
      <c r="G116" s="336" t="str">
        <f>IF('Result Sheet'!I119="","",'Result Sheet'!I119)</f>
        <v/>
      </c>
      <c r="H116" s="191" t="str">
        <f>IF('Result Sheet'!K119="","",'Result Sheet'!K119)</f>
        <v/>
      </c>
      <c r="I116" s="191" t="str">
        <f>IF('Result Sheet'!J119="","",'Result Sheet'!J119)</f>
        <v/>
      </c>
      <c r="J116" s="305" t="str">
        <f>IF('Result Sheet'!FN119="","",'Result Sheet'!FN119)</f>
        <v/>
      </c>
      <c r="K116" s="192" t="str">
        <f>IF('Result Sheet'!FI119="","",'Result Sheet'!FI119)</f>
        <v/>
      </c>
      <c r="L116" s="193" t="str">
        <f>IF('Result Sheet'!FJ119="","",'Result Sheet'!FJ119)</f>
        <v/>
      </c>
      <c r="M116" s="192" t="str">
        <f>IF('Result Sheet'!FK119="","",'Result Sheet'!FK119)</f>
        <v/>
      </c>
      <c r="N116" s="333" t="str">
        <f>IF('Result Sheet'!FN119="NSO","NSO",IF('Result Sheet'!FL119="","",'Result Sheet'!FL119))</f>
        <v/>
      </c>
      <c r="O116" s="194" t="str">
        <f>IF('Result Sheet'!AC119="","",'Result Sheet'!AC119)</f>
        <v/>
      </c>
      <c r="P116" s="195" t="str">
        <f>IF('Result Sheet'!AD119="","",'Result Sheet'!AD119)</f>
        <v/>
      </c>
      <c r="Q116" s="194" t="str">
        <f>IF('Result Sheet'!AV119="","",'Result Sheet'!AV119)</f>
        <v/>
      </c>
      <c r="R116" s="195" t="str">
        <f>IF('Result Sheet'!AW119="","",'Result Sheet'!AW119)</f>
        <v/>
      </c>
      <c r="S116" s="194" t="str">
        <f>IF('Result Sheet'!BP119="","",'Result Sheet'!BP119)</f>
        <v/>
      </c>
      <c r="T116" s="195" t="str">
        <f>IF('Result Sheet'!BQ119="","",'Result Sheet'!BQ119)</f>
        <v/>
      </c>
      <c r="U116" s="194" t="str">
        <f>IF('Result Sheet'!CI119="","",'Result Sheet'!CI119)</f>
        <v/>
      </c>
      <c r="V116" s="195" t="str">
        <f>IF('Result Sheet'!CJ119="","",'Result Sheet'!CJ119)</f>
        <v/>
      </c>
      <c r="W116" s="194" t="str">
        <f>IF('Result Sheet'!DB119="","",'Result Sheet'!DB119)</f>
        <v/>
      </c>
      <c r="X116" s="195" t="str">
        <f>IF('Result Sheet'!DC119="","",'Result Sheet'!DC119)</f>
        <v/>
      </c>
      <c r="Y116" s="194" t="str">
        <f>IF('Result Sheet'!DU119="","",'Result Sheet'!DU119)</f>
        <v/>
      </c>
      <c r="Z116" s="195" t="str">
        <f>IF('Result Sheet'!DV119="","",'Result Sheet'!DV119)</f>
        <v/>
      </c>
      <c r="AA116" s="196" t="str">
        <f>IF('Result Sheet'!FP119="","",'Result Sheet'!FP119)</f>
        <v/>
      </c>
      <c r="BU116" s="197" t="str">
        <f>'Result Sheet'!G119</f>
        <v/>
      </c>
      <c r="BV116" s="198" t="str">
        <f t="shared" si="12"/>
        <v/>
      </c>
      <c r="BW116" s="198" t="str">
        <f t="shared" si="13"/>
        <v/>
      </c>
      <c r="BX116" s="198" t="str">
        <f t="shared" si="14"/>
        <v/>
      </c>
      <c r="BY116" s="198" t="str">
        <f t="shared" si="15"/>
        <v/>
      </c>
      <c r="BZ116" s="198" t="str">
        <f t="shared" si="16"/>
        <v/>
      </c>
      <c r="CA116" s="198" t="str">
        <f t="shared" si="17"/>
        <v/>
      </c>
      <c r="CB116" s="198" t="str">
        <f t="shared" si="18"/>
        <v/>
      </c>
      <c r="CC116" s="198" t="str">
        <f t="shared" si="19"/>
        <v/>
      </c>
      <c r="CD116" s="198" t="str">
        <f t="shared" si="20"/>
        <v/>
      </c>
      <c r="CE116" s="198" t="str">
        <f t="shared" si="21"/>
        <v/>
      </c>
      <c r="CF116" s="198" t="str">
        <f t="shared" si="22"/>
        <v/>
      </c>
      <c r="CG116" s="198" t="str">
        <f t="shared" si="23"/>
        <v/>
      </c>
      <c r="CH116" s="199"/>
    </row>
    <row r="117" spans="1:86" ht="15.95" customHeight="1">
      <c r="A117" s="187">
        <f>IF('Result Sheet'!A120="","",'Result Sheet'!A120)</f>
        <v>113</v>
      </c>
      <c r="B117" s="188" t="str">
        <f>IF('Result Sheet'!B120="","",'Result Sheet'!B120)</f>
        <v/>
      </c>
      <c r="C117" s="189" t="str">
        <f>IF('Result Sheet'!F120="","",'Result Sheet'!F120)</f>
        <v/>
      </c>
      <c r="D117" s="190" t="str">
        <f>IF('Result Sheet'!E120="","",'Result Sheet'!E120)</f>
        <v/>
      </c>
      <c r="E117" s="336" t="str">
        <f>IF('Result Sheet'!G120="","",'Result Sheet'!G120)</f>
        <v/>
      </c>
      <c r="F117" s="336" t="str">
        <f>IF('Result Sheet'!H120="","",'Result Sheet'!H120)</f>
        <v/>
      </c>
      <c r="G117" s="336" t="str">
        <f>IF('Result Sheet'!I120="","",'Result Sheet'!I120)</f>
        <v/>
      </c>
      <c r="H117" s="191" t="str">
        <f>IF('Result Sheet'!K120="","",'Result Sheet'!K120)</f>
        <v/>
      </c>
      <c r="I117" s="191" t="str">
        <f>IF('Result Sheet'!J120="","",'Result Sheet'!J120)</f>
        <v/>
      </c>
      <c r="J117" s="305" t="str">
        <f>IF('Result Sheet'!FN120="","",'Result Sheet'!FN120)</f>
        <v/>
      </c>
      <c r="K117" s="192" t="str">
        <f>IF('Result Sheet'!FI120="","",'Result Sheet'!FI120)</f>
        <v/>
      </c>
      <c r="L117" s="193" t="str">
        <f>IF('Result Sheet'!FJ120="","",'Result Sheet'!FJ120)</f>
        <v/>
      </c>
      <c r="M117" s="192" t="str">
        <f>IF('Result Sheet'!FK120="","",'Result Sheet'!FK120)</f>
        <v/>
      </c>
      <c r="N117" s="333" t="str">
        <f>IF('Result Sheet'!FN120="NSO","NSO",IF('Result Sheet'!FL120="","",'Result Sheet'!FL120))</f>
        <v/>
      </c>
      <c r="O117" s="194" t="str">
        <f>IF('Result Sheet'!AC120="","",'Result Sheet'!AC120)</f>
        <v/>
      </c>
      <c r="P117" s="195" t="str">
        <f>IF('Result Sheet'!AD120="","",'Result Sheet'!AD120)</f>
        <v/>
      </c>
      <c r="Q117" s="194" t="str">
        <f>IF('Result Sheet'!AV120="","",'Result Sheet'!AV120)</f>
        <v/>
      </c>
      <c r="R117" s="195" t="str">
        <f>IF('Result Sheet'!AW120="","",'Result Sheet'!AW120)</f>
        <v/>
      </c>
      <c r="S117" s="194" t="str">
        <f>IF('Result Sheet'!BP120="","",'Result Sheet'!BP120)</f>
        <v/>
      </c>
      <c r="T117" s="195" t="str">
        <f>IF('Result Sheet'!BQ120="","",'Result Sheet'!BQ120)</f>
        <v/>
      </c>
      <c r="U117" s="194" t="str">
        <f>IF('Result Sheet'!CI120="","",'Result Sheet'!CI120)</f>
        <v/>
      </c>
      <c r="V117" s="195" t="str">
        <f>IF('Result Sheet'!CJ120="","",'Result Sheet'!CJ120)</f>
        <v/>
      </c>
      <c r="W117" s="194" t="str">
        <f>IF('Result Sheet'!DB120="","",'Result Sheet'!DB120)</f>
        <v/>
      </c>
      <c r="X117" s="195" t="str">
        <f>IF('Result Sheet'!DC120="","",'Result Sheet'!DC120)</f>
        <v/>
      </c>
      <c r="Y117" s="194" t="str">
        <f>IF('Result Sheet'!DU120="","",'Result Sheet'!DU120)</f>
        <v/>
      </c>
      <c r="Z117" s="195" t="str">
        <f>IF('Result Sheet'!DV120="","",'Result Sheet'!DV120)</f>
        <v/>
      </c>
      <c r="AA117" s="196" t="str">
        <f>IF('Result Sheet'!FP120="","",'Result Sheet'!FP120)</f>
        <v/>
      </c>
      <c r="BU117" s="197" t="str">
        <f>'Result Sheet'!G120</f>
        <v/>
      </c>
      <c r="BV117" s="198" t="str">
        <f t="shared" si="12"/>
        <v/>
      </c>
      <c r="BW117" s="198" t="str">
        <f t="shared" si="13"/>
        <v/>
      </c>
      <c r="BX117" s="198" t="str">
        <f t="shared" si="14"/>
        <v/>
      </c>
      <c r="BY117" s="198" t="str">
        <f t="shared" si="15"/>
        <v/>
      </c>
      <c r="BZ117" s="198" t="str">
        <f t="shared" si="16"/>
        <v/>
      </c>
      <c r="CA117" s="198" t="str">
        <f t="shared" si="17"/>
        <v/>
      </c>
      <c r="CB117" s="198" t="str">
        <f t="shared" si="18"/>
        <v/>
      </c>
      <c r="CC117" s="198" t="str">
        <f t="shared" si="19"/>
        <v/>
      </c>
      <c r="CD117" s="198" t="str">
        <f t="shared" si="20"/>
        <v/>
      </c>
      <c r="CE117" s="198" t="str">
        <f t="shared" si="21"/>
        <v/>
      </c>
      <c r="CF117" s="198" t="str">
        <f t="shared" si="22"/>
        <v/>
      </c>
      <c r="CG117" s="198" t="str">
        <f t="shared" si="23"/>
        <v/>
      </c>
      <c r="CH117" s="199"/>
    </row>
    <row r="118" spans="1:86" ht="15.95" customHeight="1">
      <c r="A118" s="187">
        <f>IF('Result Sheet'!A121="","",'Result Sheet'!A121)</f>
        <v>114</v>
      </c>
      <c r="B118" s="188" t="str">
        <f>IF('Result Sheet'!B121="","",'Result Sheet'!B121)</f>
        <v/>
      </c>
      <c r="C118" s="189" t="str">
        <f>IF('Result Sheet'!F121="","",'Result Sheet'!F121)</f>
        <v/>
      </c>
      <c r="D118" s="190" t="str">
        <f>IF('Result Sheet'!E121="","",'Result Sheet'!E121)</f>
        <v/>
      </c>
      <c r="E118" s="336" t="str">
        <f>IF('Result Sheet'!G121="","",'Result Sheet'!G121)</f>
        <v/>
      </c>
      <c r="F118" s="336" t="str">
        <f>IF('Result Sheet'!H121="","",'Result Sheet'!H121)</f>
        <v/>
      </c>
      <c r="G118" s="336" t="str">
        <f>IF('Result Sheet'!I121="","",'Result Sheet'!I121)</f>
        <v/>
      </c>
      <c r="H118" s="191" t="str">
        <f>IF('Result Sheet'!K121="","",'Result Sheet'!K121)</f>
        <v/>
      </c>
      <c r="I118" s="191" t="str">
        <f>IF('Result Sheet'!J121="","",'Result Sheet'!J121)</f>
        <v/>
      </c>
      <c r="J118" s="305" t="str">
        <f>IF('Result Sheet'!FN121="","",'Result Sheet'!FN121)</f>
        <v/>
      </c>
      <c r="K118" s="192" t="str">
        <f>IF('Result Sheet'!FI121="","",'Result Sheet'!FI121)</f>
        <v/>
      </c>
      <c r="L118" s="193" t="str">
        <f>IF('Result Sheet'!FJ121="","",'Result Sheet'!FJ121)</f>
        <v/>
      </c>
      <c r="M118" s="192" t="str">
        <f>IF('Result Sheet'!FK121="","",'Result Sheet'!FK121)</f>
        <v/>
      </c>
      <c r="N118" s="333" t="str">
        <f>IF('Result Sheet'!FN121="NSO","NSO",IF('Result Sheet'!FL121="","",'Result Sheet'!FL121))</f>
        <v/>
      </c>
      <c r="O118" s="194" t="str">
        <f>IF('Result Sheet'!AC121="","",'Result Sheet'!AC121)</f>
        <v/>
      </c>
      <c r="P118" s="195" t="str">
        <f>IF('Result Sheet'!AD121="","",'Result Sheet'!AD121)</f>
        <v/>
      </c>
      <c r="Q118" s="194" t="str">
        <f>IF('Result Sheet'!AV121="","",'Result Sheet'!AV121)</f>
        <v/>
      </c>
      <c r="R118" s="195" t="str">
        <f>IF('Result Sheet'!AW121="","",'Result Sheet'!AW121)</f>
        <v/>
      </c>
      <c r="S118" s="194" t="str">
        <f>IF('Result Sheet'!BP121="","",'Result Sheet'!BP121)</f>
        <v/>
      </c>
      <c r="T118" s="195" t="str">
        <f>IF('Result Sheet'!BQ121="","",'Result Sheet'!BQ121)</f>
        <v/>
      </c>
      <c r="U118" s="194" t="str">
        <f>IF('Result Sheet'!CI121="","",'Result Sheet'!CI121)</f>
        <v/>
      </c>
      <c r="V118" s="195" t="str">
        <f>IF('Result Sheet'!CJ121="","",'Result Sheet'!CJ121)</f>
        <v/>
      </c>
      <c r="W118" s="194" t="str">
        <f>IF('Result Sheet'!DB121="","",'Result Sheet'!DB121)</f>
        <v/>
      </c>
      <c r="X118" s="195" t="str">
        <f>IF('Result Sheet'!DC121="","",'Result Sheet'!DC121)</f>
        <v/>
      </c>
      <c r="Y118" s="194" t="str">
        <f>IF('Result Sheet'!DU121="","",'Result Sheet'!DU121)</f>
        <v/>
      </c>
      <c r="Z118" s="195" t="str">
        <f>IF('Result Sheet'!DV121="","",'Result Sheet'!DV121)</f>
        <v/>
      </c>
      <c r="AA118" s="196" t="str">
        <f>IF('Result Sheet'!FP121="","",'Result Sheet'!FP121)</f>
        <v/>
      </c>
      <c r="BU118" s="197" t="str">
        <f>'Result Sheet'!G121</f>
        <v/>
      </c>
      <c r="BV118" s="198" t="str">
        <f t="shared" si="12"/>
        <v/>
      </c>
      <c r="BW118" s="198" t="str">
        <f t="shared" si="13"/>
        <v/>
      </c>
      <c r="BX118" s="198" t="str">
        <f t="shared" si="14"/>
        <v/>
      </c>
      <c r="BY118" s="198" t="str">
        <f t="shared" si="15"/>
        <v/>
      </c>
      <c r="BZ118" s="198" t="str">
        <f t="shared" si="16"/>
        <v/>
      </c>
      <c r="CA118" s="198" t="str">
        <f t="shared" si="17"/>
        <v/>
      </c>
      <c r="CB118" s="198" t="str">
        <f t="shared" si="18"/>
        <v/>
      </c>
      <c r="CC118" s="198" t="str">
        <f t="shared" si="19"/>
        <v/>
      </c>
      <c r="CD118" s="198" t="str">
        <f t="shared" si="20"/>
        <v/>
      </c>
      <c r="CE118" s="198" t="str">
        <f t="shared" si="21"/>
        <v/>
      </c>
      <c r="CF118" s="198" t="str">
        <f t="shared" si="22"/>
        <v/>
      </c>
      <c r="CG118" s="198" t="str">
        <f t="shared" si="23"/>
        <v/>
      </c>
      <c r="CH118" s="199"/>
    </row>
    <row r="119" spans="1:86" ht="15.95" customHeight="1">
      <c r="A119" s="187">
        <f>IF('Result Sheet'!A122="","",'Result Sheet'!A122)</f>
        <v>115</v>
      </c>
      <c r="B119" s="188" t="str">
        <f>IF('Result Sheet'!B122="","",'Result Sheet'!B122)</f>
        <v/>
      </c>
      <c r="C119" s="189" t="str">
        <f>IF('Result Sheet'!F122="","",'Result Sheet'!F122)</f>
        <v/>
      </c>
      <c r="D119" s="190" t="str">
        <f>IF('Result Sheet'!E122="","",'Result Sheet'!E122)</f>
        <v/>
      </c>
      <c r="E119" s="336" t="str">
        <f>IF('Result Sheet'!G122="","",'Result Sheet'!G122)</f>
        <v/>
      </c>
      <c r="F119" s="336" t="str">
        <f>IF('Result Sheet'!H122="","",'Result Sheet'!H122)</f>
        <v/>
      </c>
      <c r="G119" s="336" t="str">
        <f>IF('Result Sheet'!I122="","",'Result Sheet'!I122)</f>
        <v/>
      </c>
      <c r="H119" s="191" t="str">
        <f>IF('Result Sheet'!K122="","",'Result Sheet'!K122)</f>
        <v/>
      </c>
      <c r="I119" s="191" t="str">
        <f>IF('Result Sheet'!J122="","",'Result Sheet'!J122)</f>
        <v/>
      </c>
      <c r="J119" s="305" t="str">
        <f>IF('Result Sheet'!FN122="","",'Result Sheet'!FN122)</f>
        <v/>
      </c>
      <c r="K119" s="192" t="str">
        <f>IF('Result Sheet'!FI122="","",'Result Sheet'!FI122)</f>
        <v/>
      </c>
      <c r="L119" s="193" t="str">
        <f>IF('Result Sheet'!FJ122="","",'Result Sheet'!FJ122)</f>
        <v/>
      </c>
      <c r="M119" s="192" t="str">
        <f>IF('Result Sheet'!FK122="","",'Result Sheet'!FK122)</f>
        <v/>
      </c>
      <c r="N119" s="333" t="str">
        <f>IF('Result Sheet'!FN122="NSO","NSO",IF('Result Sheet'!FL122="","",'Result Sheet'!FL122))</f>
        <v/>
      </c>
      <c r="O119" s="194" t="str">
        <f>IF('Result Sheet'!AC122="","",'Result Sheet'!AC122)</f>
        <v/>
      </c>
      <c r="P119" s="195" t="str">
        <f>IF('Result Sheet'!AD122="","",'Result Sheet'!AD122)</f>
        <v/>
      </c>
      <c r="Q119" s="194" t="str">
        <f>IF('Result Sheet'!AV122="","",'Result Sheet'!AV122)</f>
        <v/>
      </c>
      <c r="R119" s="195" t="str">
        <f>IF('Result Sheet'!AW122="","",'Result Sheet'!AW122)</f>
        <v/>
      </c>
      <c r="S119" s="194" t="str">
        <f>IF('Result Sheet'!BP122="","",'Result Sheet'!BP122)</f>
        <v/>
      </c>
      <c r="T119" s="195" t="str">
        <f>IF('Result Sheet'!BQ122="","",'Result Sheet'!BQ122)</f>
        <v/>
      </c>
      <c r="U119" s="194" t="str">
        <f>IF('Result Sheet'!CI122="","",'Result Sheet'!CI122)</f>
        <v/>
      </c>
      <c r="V119" s="195" t="str">
        <f>IF('Result Sheet'!CJ122="","",'Result Sheet'!CJ122)</f>
        <v/>
      </c>
      <c r="W119" s="194" t="str">
        <f>IF('Result Sheet'!DB122="","",'Result Sheet'!DB122)</f>
        <v/>
      </c>
      <c r="X119" s="195" t="str">
        <f>IF('Result Sheet'!DC122="","",'Result Sheet'!DC122)</f>
        <v/>
      </c>
      <c r="Y119" s="194" t="str">
        <f>IF('Result Sheet'!DU122="","",'Result Sheet'!DU122)</f>
        <v/>
      </c>
      <c r="Z119" s="195" t="str">
        <f>IF('Result Sheet'!DV122="","",'Result Sheet'!DV122)</f>
        <v/>
      </c>
      <c r="AA119" s="196" t="str">
        <f>IF('Result Sheet'!FP122="","",'Result Sheet'!FP122)</f>
        <v/>
      </c>
      <c r="BU119" s="197" t="str">
        <f>'Result Sheet'!G122</f>
        <v/>
      </c>
      <c r="BV119" s="198" t="str">
        <f t="shared" si="12"/>
        <v/>
      </c>
      <c r="BW119" s="198" t="str">
        <f t="shared" si="13"/>
        <v/>
      </c>
      <c r="BX119" s="198" t="str">
        <f t="shared" si="14"/>
        <v/>
      </c>
      <c r="BY119" s="198" t="str">
        <f t="shared" si="15"/>
        <v/>
      </c>
      <c r="BZ119" s="198" t="str">
        <f t="shared" si="16"/>
        <v/>
      </c>
      <c r="CA119" s="198" t="str">
        <f t="shared" si="17"/>
        <v/>
      </c>
      <c r="CB119" s="198" t="str">
        <f t="shared" si="18"/>
        <v/>
      </c>
      <c r="CC119" s="198" t="str">
        <f t="shared" si="19"/>
        <v/>
      </c>
      <c r="CD119" s="198" t="str">
        <f t="shared" si="20"/>
        <v/>
      </c>
      <c r="CE119" s="198" t="str">
        <f t="shared" si="21"/>
        <v/>
      </c>
      <c r="CF119" s="198" t="str">
        <f t="shared" si="22"/>
        <v/>
      </c>
      <c r="CG119" s="198" t="str">
        <f t="shared" si="23"/>
        <v/>
      </c>
      <c r="CH119" s="199"/>
    </row>
    <row r="120" spans="1:86" ht="15.95" customHeight="1">
      <c r="A120" s="187">
        <f>IF('Result Sheet'!A123="","",'Result Sheet'!A123)</f>
        <v>116</v>
      </c>
      <c r="B120" s="188" t="str">
        <f>IF('Result Sheet'!B123="","",'Result Sheet'!B123)</f>
        <v/>
      </c>
      <c r="C120" s="189" t="str">
        <f>IF('Result Sheet'!F123="","",'Result Sheet'!F123)</f>
        <v/>
      </c>
      <c r="D120" s="190" t="str">
        <f>IF('Result Sheet'!E123="","",'Result Sheet'!E123)</f>
        <v/>
      </c>
      <c r="E120" s="336" t="str">
        <f>IF('Result Sheet'!G123="","",'Result Sheet'!G123)</f>
        <v/>
      </c>
      <c r="F120" s="336" t="str">
        <f>IF('Result Sheet'!H123="","",'Result Sheet'!H123)</f>
        <v/>
      </c>
      <c r="G120" s="336" t="str">
        <f>IF('Result Sheet'!I123="","",'Result Sheet'!I123)</f>
        <v/>
      </c>
      <c r="H120" s="191" t="str">
        <f>IF('Result Sheet'!K123="","",'Result Sheet'!K123)</f>
        <v/>
      </c>
      <c r="I120" s="191" t="str">
        <f>IF('Result Sheet'!J123="","",'Result Sheet'!J123)</f>
        <v/>
      </c>
      <c r="J120" s="305" t="str">
        <f>IF('Result Sheet'!FN123="","",'Result Sheet'!FN123)</f>
        <v/>
      </c>
      <c r="K120" s="192" t="str">
        <f>IF('Result Sheet'!FI123="","",'Result Sheet'!FI123)</f>
        <v/>
      </c>
      <c r="L120" s="193" t="str">
        <f>IF('Result Sheet'!FJ123="","",'Result Sheet'!FJ123)</f>
        <v/>
      </c>
      <c r="M120" s="192" t="str">
        <f>IF('Result Sheet'!FK123="","",'Result Sheet'!FK123)</f>
        <v/>
      </c>
      <c r="N120" s="333" t="str">
        <f>IF('Result Sheet'!FN123="NSO","NSO",IF('Result Sheet'!FL123="","",'Result Sheet'!FL123))</f>
        <v/>
      </c>
      <c r="O120" s="194" t="str">
        <f>IF('Result Sheet'!AC123="","",'Result Sheet'!AC123)</f>
        <v/>
      </c>
      <c r="P120" s="195" t="str">
        <f>IF('Result Sheet'!AD123="","",'Result Sheet'!AD123)</f>
        <v/>
      </c>
      <c r="Q120" s="194" t="str">
        <f>IF('Result Sheet'!AV123="","",'Result Sheet'!AV123)</f>
        <v/>
      </c>
      <c r="R120" s="195" t="str">
        <f>IF('Result Sheet'!AW123="","",'Result Sheet'!AW123)</f>
        <v/>
      </c>
      <c r="S120" s="194" t="str">
        <f>IF('Result Sheet'!BP123="","",'Result Sheet'!BP123)</f>
        <v/>
      </c>
      <c r="T120" s="195" t="str">
        <f>IF('Result Sheet'!BQ123="","",'Result Sheet'!BQ123)</f>
        <v/>
      </c>
      <c r="U120" s="194" t="str">
        <f>IF('Result Sheet'!CI123="","",'Result Sheet'!CI123)</f>
        <v/>
      </c>
      <c r="V120" s="195" t="str">
        <f>IF('Result Sheet'!CJ123="","",'Result Sheet'!CJ123)</f>
        <v/>
      </c>
      <c r="W120" s="194" t="str">
        <f>IF('Result Sheet'!DB123="","",'Result Sheet'!DB123)</f>
        <v/>
      </c>
      <c r="X120" s="195" t="str">
        <f>IF('Result Sheet'!DC123="","",'Result Sheet'!DC123)</f>
        <v/>
      </c>
      <c r="Y120" s="194" t="str">
        <f>IF('Result Sheet'!DU123="","",'Result Sheet'!DU123)</f>
        <v/>
      </c>
      <c r="Z120" s="195" t="str">
        <f>IF('Result Sheet'!DV123="","",'Result Sheet'!DV123)</f>
        <v/>
      </c>
      <c r="AA120" s="196" t="str">
        <f>IF('Result Sheet'!FP123="","",'Result Sheet'!FP123)</f>
        <v/>
      </c>
      <c r="BU120" s="197" t="str">
        <f>'Result Sheet'!G123</f>
        <v/>
      </c>
      <c r="BV120" s="198" t="str">
        <f t="shared" si="12"/>
        <v/>
      </c>
      <c r="BW120" s="198" t="str">
        <f t="shared" si="13"/>
        <v/>
      </c>
      <c r="BX120" s="198" t="str">
        <f t="shared" si="14"/>
        <v/>
      </c>
      <c r="BY120" s="198" t="str">
        <f t="shared" si="15"/>
        <v/>
      </c>
      <c r="BZ120" s="198" t="str">
        <f t="shared" si="16"/>
        <v/>
      </c>
      <c r="CA120" s="198" t="str">
        <f t="shared" si="17"/>
        <v/>
      </c>
      <c r="CB120" s="198" t="str">
        <f t="shared" si="18"/>
        <v/>
      </c>
      <c r="CC120" s="198" t="str">
        <f t="shared" si="19"/>
        <v/>
      </c>
      <c r="CD120" s="198" t="str">
        <f t="shared" si="20"/>
        <v/>
      </c>
      <c r="CE120" s="198" t="str">
        <f t="shared" si="21"/>
        <v/>
      </c>
      <c r="CF120" s="198" t="str">
        <f t="shared" si="22"/>
        <v/>
      </c>
      <c r="CG120" s="198" t="str">
        <f t="shared" si="23"/>
        <v/>
      </c>
      <c r="CH120" s="199"/>
    </row>
    <row r="121" spans="1:86" ht="15.95" customHeight="1">
      <c r="A121" s="187">
        <f>IF('Result Sheet'!A124="","",'Result Sheet'!A124)</f>
        <v>117</v>
      </c>
      <c r="B121" s="188" t="str">
        <f>IF('Result Sheet'!B124="","",'Result Sheet'!B124)</f>
        <v/>
      </c>
      <c r="C121" s="189" t="str">
        <f>IF('Result Sheet'!F124="","",'Result Sheet'!F124)</f>
        <v/>
      </c>
      <c r="D121" s="190" t="str">
        <f>IF('Result Sheet'!E124="","",'Result Sheet'!E124)</f>
        <v/>
      </c>
      <c r="E121" s="336" t="str">
        <f>IF('Result Sheet'!G124="","",'Result Sheet'!G124)</f>
        <v/>
      </c>
      <c r="F121" s="336" t="str">
        <f>IF('Result Sheet'!H124="","",'Result Sheet'!H124)</f>
        <v/>
      </c>
      <c r="G121" s="336" t="str">
        <f>IF('Result Sheet'!I124="","",'Result Sheet'!I124)</f>
        <v/>
      </c>
      <c r="H121" s="191" t="str">
        <f>IF('Result Sheet'!K124="","",'Result Sheet'!K124)</f>
        <v/>
      </c>
      <c r="I121" s="191" t="str">
        <f>IF('Result Sheet'!J124="","",'Result Sheet'!J124)</f>
        <v/>
      </c>
      <c r="J121" s="305" t="str">
        <f>IF('Result Sheet'!FN124="","",'Result Sheet'!FN124)</f>
        <v/>
      </c>
      <c r="K121" s="192" t="str">
        <f>IF('Result Sheet'!FI124="","",'Result Sheet'!FI124)</f>
        <v/>
      </c>
      <c r="L121" s="193" t="str">
        <f>IF('Result Sheet'!FJ124="","",'Result Sheet'!FJ124)</f>
        <v/>
      </c>
      <c r="M121" s="192" t="str">
        <f>IF('Result Sheet'!FK124="","",'Result Sheet'!FK124)</f>
        <v/>
      </c>
      <c r="N121" s="333" t="str">
        <f>IF('Result Sheet'!FN124="NSO","NSO",IF('Result Sheet'!FL124="","",'Result Sheet'!FL124))</f>
        <v/>
      </c>
      <c r="O121" s="194" t="str">
        <f>IF('Result Sheet'!AC124="","",'Result Sheet'!AC124)</f>
        <v/>
      </c>
      <c r="P121" s="195" t="str">
        <f>IF('Result Sheet'!AD124="","",'Result Sheet'!AD124)</f>
        <v/>
      </c>
      <c r="Q121" s="194" t="str">
        <f>IF('Result Sheet'!AV124="","",'Result Sheet'!AV124)</f>
        <v/>
      </c>
      <c r="R121" s="195" t="str">
        <f>IF('Result Sheet'!AW124="","",'Result Sheet'!AW124)</f>
        <v/>
      </c>
      <c r="S121" s="194" t="str">
        <f>IF('Result Sheet'!BP124="","",'Result Sheet'!BP124)</f>
        <v/>
      </c>
      <c r="T121" s="195" t="str">
        <f>IF('Result Sheet'!BQ124="","",'Result Sheet'!BQ124)</f>
        <v/>
      </c>
      <c r="U121" s="194" t="str">
        <f>IF('Result Sheet'!CI124="","",'Result Sheet'!CI124)</f>
        <v/>
      </c>
      <c r="V121" s="195" t="str">
        <f>IF('Result Sheet'!CJ124="","",'Result Sheet'!CJ124)</f>
        <v/>
      </c>
      <c r="W121" s="194" t="str">
        <f>IF('Result Sheet'!DB124="","",'Result Sheet'!DB124)</f>
        <v/>
      </c>
      <c r="X121" s="195" t="str">
        <f>IF('Result Sheet'!DC124="","",'Result Sheet'!DC124)</f>
        <v/>
      </c>
      <c r="Y121" s="194" t="str">
        <f>IF('Result Sheet'!DU124="","",'Result Sheet'!DU124)</f>
        <v/>
      </c>
      <c r="Z121" s="195" t="str">
        <f>IF('Result Sheet'!DV124="","",'Result Sheet'!DV124)</f>
        <v/>
      </c>
      <c r="AA121" s="196" t="str">
        <f>IF('Result Sheet'!FP124="","",'Result Sheet'!FP124)</f>
        <v/>
      </c>
      <c r="BU121" s="197" t="str">
        <f>'Result Sheet'!G124</f>
        <v/>
      </c>
      <c r="BV121" s="198" t="str">
        <f t="shared" si="12"/>
        <v/>
      </c>
      <c r="BW121" s="198" t="str">
        <f t="shared" si="13"/>
        <v/>
      </c>
      <c r="BX121" s="198" t="str">
        <f t="shared" si="14"/>
        <v/>
      </c>
      <c r="BY121" s="198" t="str">
        <f t="shared" si="15"/>
        <v/>
      </c>
      <c r="BZ121" s="198" t="str">
        <f t="shared" si="16"/>
        <v/>
      </c>
      <c r="CA121" s="198" t="str">
        <f t="shared" si="17"/>
        <v/>
      </c>
      <c r="CB121" s="198" t="str">
        <f t="shared" si="18"/>
        <v/>
      </c>
      <c r="CC121" s="198" t="str">
        <f t="shared" si="19"/>
        <v/>
      </c>
      <c r="CD121" s="198" t="str">
        <f t="shared" si="20"/>
        <v/>
      </c>
      <c r="CE121" s="198" t="str">
        <f t="shared" si="21"/>
        <v/>
      </c>
      <c r="CF121" s="198" t="str">
        <f t="shared" si="22"/>
        <v/>
      </c>
      <c r="CG121" s="198" t="str">
        <f t="shared" si="23"/>
        <v/>
      </c>
      <c r="CH121" s="199"/>
    </row>
    <row r="122" spans="1:86" ht="15.95" customHeight="1">
      <c r="A122" s="187">
        <f>IF('Result Sheet'!A125="","",'Result Sheet'!A125)</f>
        <v>118</v>
      </c>
      <c r="B122" s="188" t="str">
        <f>IF('Result Sheet'!B125="","",'Result Sheet'!B125)</f>
        <v/>
      </c>
      <c r="C122" s="189" t="str">
        <f>IF('Result Sheet'!F125="","",'Result Sheet'!F125)</f>
        <v/>
      </c>
      <c r="D122" s="190" t="str">
        <f>IF('Result Sheet'!E125="","",'Result Sheet'!E125)</f>
        <v/>
      </c>
      <c r="E122" s="336" t="str">
        <f>IF('Result Sheet'!G125="","",'Result Sheet'!G125)</f>
        <v/>
      </c>
      <c r="F122" s="336" t="str">
        <f>IF('Result Sheet'!H125="","",'Result Sheet'!H125)</f>
        <v/>
      </c>
      <c r="G122" s="336" t="str">
        <f>IF('Result Sheet'!I125="","",'Result Sheet'!I125)</f>
        <v/>
      </c>
      <c r="H122" s="191" t="str">
        <f>IF('Result Sheet'!K125="","",'Result Sheet'!K125)</f>
        <v/>
      </c>
      <c r="I122" s="191" t="str">
        <f>IF('Result Sheet'!J125="","",'Result Sheet'!J125)</f>
        <v/>
      </c>
      <c r="J122" s="305" t="str">
        <f>IF('Result Sheet'!FN125="","",'Result Sheet'!FN125)</f>
        <v/>
      </c>
      <c r="K122" s="192" t="str">
        <f>IF('Result Sheet'!FI125="","",'Result Sheet'!FI125)</f>
        <v/>
      </c>
      <c r="L122" s="193" t="str">
        <f>IF('Result Sheet'!FJ125="","",'Result Sheet'!FJ125)</f>
        <v/>
      </c>
      <c r="M122" s="192" t="str">
        <f>IF('Result Sheet'!FK125="","",'Result Sheet'!FK125)</f>
        <v/>
      </c>
      <c r="N122" s="333" t="str">
        <f>IF('Result Sheet'!FN125="NSO","NSO",IF('Result Sheet'!FL125="","",'Result Sheet'!FL125))</f>
        <v/>
      </c>
      <c r="O122" s="194" t="str">
        <f>IF('Result Sheet'!AC125="","",'Result Sheet'!AC125)</f>
        <v/>
      </c>
      <c r="P122" s="195" t="str">
        <f>IF('Result Sheet'!AD125="","",'Result Sheet'!AD125)</f>
        <v/>
      </c>
      <c r="Q122" s="194" t="str">
        <f>IF('Result Sheet'!AV125="","",'Result Sheet'!AV125)</f>
        <v/>
      </c>
      <c r="R122" s="195" t="str">
        <f>IF('Result Sheet'!AW125="","",'Result Sheet'!AW125)</f>
        <v/>
      </c>
      <c r="S122" s="194" t="str">
        <f>IF('Result Sheet'!BP125="","",'Result Sheet'!BP125)</f>
        <v/>
      </c>
      <c r="T122" s="195" t="str">
        <f>IF('Result Sheet'!BQ125="","",'Result Sheet'!BQ125)</f>
        <v/>
      </c>
      <c r="U122" s="194" t="str">
        <f>IF('Result Sheet'!CI125="","",'Result Sheet'!CI125)</f>
        <v/>
      </c>
      <c r="V122" s="195" t="str">
        <f>IF('Result Sheet'!CJ125="","",'Result Sheet'!CJ125)</f>
        <v/>
      </c>
      <c r="W122" s="194" t="str">
        <f>IF('Result Sheet'!DB125="","",'Result Sheet'!DB125)</f>
        <v/>
      </c>
      <c r="X122" s="195" t="str">
        <f>IF('Result Sheet'!DC125="","",'Result Sheet'!DC125)</f>
        <v/>
      </c>
      <c r="Y122" s="194" t="str">
        <f>IF('Result Sheet'!DU125="","",'Result Sheet'!DU125)</f>
        <v/>
      </c>
      <c r="Z122" s="195" t="str">
        <f>IF('Result Sheet'!DV125="","",'Result Sheet'!DV125)</f>
        <v/>
      </c>
      <c r="AA122" s="196" t="str">
        <f>IF('Result Sheet'!FP125="","",'Result Sheet'!FP125)</f>
        <v/>
      </c>
      <c r="BU122" s="197" t="str">
        <f>'Result Sheet'!G125</f>
        <v/>
      </c>
      <c r="BV122" s="198" t="str">
        <f t="shared" si="12"/>
        <v/>
      </c>
      <c r="BW122" s="198" t="str">
        <f t="shared" si="13"/>
        <v/>
      </c>
      <c r="BX122" s="198" t="str">
        <f t="shared" si="14"/>
        <v/>
      </c>
      <c r="BY122" s="198" t="str">
        <f t="shared" si="15"/>
        <v/>
      </c>
      <c r="BZ122" s="198" t="str">
        <f t="shared" si="16"/>
        <v/>
      </c>
      <c r="CA122" s="198" t="str">
        <f t="shared" si="17"/>
        <v/>
      </c>
      <c r="CB122" s="198" t="str">
        <f t="shared" si="18"/>
        <v/>
      </c>
      <c r="CC122" s="198" t="str">
        <f t="shared" si="19"/>
        <v/>
      </c>
      <c r="CD122" s="198" t="str">
        <f t="shared" si="20"/>
        <v/>
      </c>
      <c r="CE122" s="198" t="str">
        <f t="shared" si="21"/>
        <v/>
      </c>
      <c r="CF122" s="198" t="str">
        <f t="shared" si="22"/>
        <v/>
      </c>
      <c r="CG122" s="198" t="str">
        <f t="shared" si="23"/>
        <v/>
      </c>
      <c r="CH122" s="199"/>
    </row>
    <row r="123" spans="1:86" ht="15.95" customHeight="1">
      <c r="A123" s="187">
        <f>IF('Result Sheet'!A126="","",'Result Sheet'!A126)</f>
        <v>119</v>
      </c>
      <c r="B123" s="188" t="str">
        <f>IF('Result Sheet'!B126="","",'Result Sheet'!B126)</f>
        <v/>
      </c>
      <c r="C123" s="189" t="str">
        <f>IF('Result Sheet'!F126="","",'Result Sheet'!F126)</f>
        <v/>
      </c>
      <c r="D123" s="190" t="str">
        <f>IF('Result Sheet'!E126="","",'Result Sheet'!E126)</f>
        <v/>
      </c>
      <c r="E123" s="336" t="str">
        <f>IF('Result Sheet'!G126="","",'Result Sheet'!G126)</f>
        <v/>
      </c>
      <c r="F123" s="336" t="str">
        <f>IF('Result Sheet'!H126="","",'Result Sheet'!H126)</f>
        <v/>
      </c>
      <c r="G123" s="336" t="str">
        <f>IF('Result Sheet'!I126="","",'Result Sheet'!I126)</f>
        <v/>
      </c>
      <c r="H123" s="191" t="str">
        <f>IF('Result Sheet'!K126="","",'Result Sheet'!K126)</f>
        <v/>
      </c>
      <c r="I123" s="191" t="str">
        <f>IF('Result Sheet'!J126="","",'Result Sheet'!J126)</f>
        <v/>
      </c>
      <c r="J123" s="305" t="str">
        <f>IF('Result Sheet'!FN126="","",'Result Sheet'!FN126)</f>
        <v/>
      </c>
      <c r="K123" s="192" t="str">
        <f>IF('Result Sheet'!FI126="","",'Result Sheet'!FI126)</f>
        <v/>
      </c>
      <c r="L123" s="193" t="str">
        <f>IF('Result Sheet'!FJ126="","",'Result Sheet'!FJ126)</f>
        <v/>
      </c>
      <c r="M123" s="192" t="str">
        <f>IF('Result Sheet'!FK126="","",'Result Sheet'!FK126)</f>
        <v/>
      </c>
      <c r="N123" s="333" t="str">
        <f>IF('Result Sheet'!FN126="NSO","NSO",IF('Result Sheet'!FL126="","",'Result Sheet'!FL126))</f>
        <v/>
      </c>
      <c r="O123" s="194" t="str">
        <f>IF('Result Sheet'!AC126="","",'Result Sheet'!AC126)</f>
        <v/>
      </c>
      <c r="P123" s="195" t="str">
        <f>IF('Result Sheet'!AD126="","",'Result Sheet'!AD126)</f>
        <v/>
      </c>
      <c r="Q123" s="194" t="str">
        <f>IF('Result Sheet'!AV126="","",'Result Sheet'!AV126)</f>
        <v/>
      </c>
      <c r="R123" s="195" t="str">
        <f>IF('Result Sheet'!AW126="","",'Result Sheet'!AW126)</f>
        <v/>
      </c>
      <c r="S123" s="194" t="str">
        <f>IF('Result Sheet'!BP126="","",'Result Sheet'!BP126)</f>
        <v/>
      </c>
      <c r="T123" s="195" t="str">
        <f>IF('Result Sheet'!BQ126="","",'Result Sheet'!BQ126)</f>
        <v/>
      </c>
      <c r="U123" s="194" t="str">
        <f>IF('Result Sheet'!CI126="","",'Result Sheet'!CI126)</f>
        <v/>
      </c>
      <c r="V123" s="195" t="str">
        <f>IF('Result Sheet'!CJ126="","",'Result Sheet'!CJ126)</f>
        <v/>
      </c>
      <c r="W123" s="194" t="str">
        <f>IF('Result Sheet'!DB126="","",'Result Sheet'!DB126)</f>
        <v/>
      </c>
      <c r="X123" s="195" t="str">
        <f>IF('Result Sheet'!DC126="","",'Result Sheet'!DC126)</f>
        <v/>
      </c>
      <c r="Y123" s="194" t="str">
        <f>IF('Result Sheet'!DU126="","",'Result Sheet'!DU126)</f>
        <v/>
      </c>
      <c r="Z123" s="195" t="str">
        <f>IF('Result Sheet'!DV126="","",'Result Sheet'!DV126)</f>
        <v/>
      </c>
      <c r="AA123" s="196" t="str">
        <f>IF('Result Sheet'!FP126="","",'Result Sheet'!FP126)</f>
        <v/>
      </c>
      <c r="BU123" s="197" t="str">
        <f>'Result Sheet'!G126</f>
        <v/>
      </c>
      <c r="BV123" s="198" t="str">
        <f t="shared" si="12"/>
        <v/>
      </c>
      <c r="BW123" s="198" t="str">
        <f t="shared" si="13"/>
        <v/>
      </c>
      <c r="BX123" s="198" t="str">
        <f t="shared" si="14"/>
        <v/>
      </c>
      <c r="BY123" s="198" t="str">
        <f t="shared" si="15"/>
        <v/>
      </c>
      <c r="BZ123" s="198" t="str">
        <f t="shared" si="16"/>
        <v/>
      </c>
      <c r="CA123" s="198" t="str">
        <f t="shared" si="17"/>
        <v/>
      </c>
      <c r="CB123" s="198" t="str">
        <f t="shared" si="18"/>
        <v/>
      </c>
      <c r="CC123" s="198" t="str">
        <f t="shared" si="19"/>
        <v/>
      </c>
      <c r="CD123" s="198" t="str">
        <f t="shared" si="20"/>
        <v/>
      </c>
      <c r="CE123" s="198" t="str">
        <f t="shared" si="21"/>
        <v/>
      </c>
      <c r="CF123" s="198" t="str">
        <f t="shared" si="22"/>
        <v/>
      </c>
      <c r="CG123" s="198" t="str">
        <f t="shared" si="23"/>
        <v/>
      </c>
      <c r="CH123" s="199"/>
    </row>
    <row r="124" spans="1:86" ht="15.95" customHeight="1">
      <c r="A124" s="187">
        <f>IF('Result Sheet'!A127="","",'Result Sheet'!A127)</f>
        <v>120</v>
      </c>
      <c r="B124" s="188" t="str">
        <f>IF('Result Sheet'!B127="","",'Result Sheet'!B127)</f>
        <v/>
      </c>
      <c r="C124" s="189" t="str">
        <f>IF('Result Sheet'!F127="","",'Result Sheet'!F127)</f>
        <v/>
      </c>
      <c r="D124" s="190" t="str">
        <f>IF('Result Sheet'!E127="","",'Result Sheet'!E127)</f>
        <v/>
      </c>
      <c r="E124" s="336" t="str">
        <f>IF('Result Sheet'!G127="","",'Result Sheet'!G127)</f>
        <v/>
      </c>
      <c r="F124" s="336" t="str">
        <f>IF('Result Sheet'!H127="","",'Result Sheet'!H127)</f>
        <v/>
      </c>
      <c r="G124" s="336" t="str">
        <f>IF('Result Sheet'!I127="","",'Result Sheet'!I127)</f>
        <v/>
      </c>
      <c r="H124" s="191" t="str">
        <f>IF('Result Sheet'!K127="","",'Result Sheet'!K127)</f>
        <v/>
      </c>
      <c r="I124" s="191" t="str">
        <f>IF('Result Sheet'!J127="","",'Result Sheet'!J127)</f>
        <v/>
      </c>
      <c r="J124" s="305" t="str">
        <f>IF('Result Sheet'!FN127="","",'Result Sheet'!FN127)</f>
        <v/>
      </c>
      <c r="K124" s="192" t="str">
        <f>IF('Result Sheet'!FI127="","",'Result Sheet'!FI127)</f>
        <v/>
      </c>
      <c r="L124" s="193" t="str">
        <f>IF('Result Sheet'!FJ127="","",'Result Sheet'!FJ127)</f>
        <v/>
      </c>
      <c r="M124" s="192" t="str">
        <f>IF('Result Sheet'!FK127="","",'Result Sheet'!FK127)</f>
        <v/>
      </c>
      <c r="N124" s="333" t="str">
        <f>IF('Result Sheet'!FN127="NSO","NSO",IF('Result Sheet'!FL127="","",'Result Sheet'!FL127))</f>
        <v/>
      </c>
      <c r="O124" s="194" t="str">
        <f>IF('Result Sheet'!AC127="","",'Result Sheet'!AC127)</f>
        <v/>
      </c>
      <c r="P124" s="195" t="str">
        <f>IF('Result Sheet'!AD127="","",'Result Sheet'!AD127)</f>
        <v/>
      </c>
      <c r="Q124" s="194" t="str">
        <f>IF('Result Sheet'!AV127="","",'Result Sheet'!AV127)</f>
        <v/>
      </c>
      <c r="R124" s="195" t="str">
        <f>IF('Result Sheet'!AW127="","",'Result Sheet'!AW127)</f>
        <v/>
      </c>
      <c r="S124" s="194" t="str">
        <f>IF('Result Sheet'!BP127="","",'Result Sheet'!BP127)</f>
        <v/>
      </c>
      <c r="T124" s="195" t="str">
        <f>IF('Result Sheet'!BQ127="","",'Result Sheet'!BQ127)</f>
        <v/>
      </c>
      <c r="U124" s="194" t="str">
        <f>IF('Result Sheet'!CI127="","",'Result Sheet'!CI127)</f>
        <v/>
      </c>
      <c r="V124" s="195" t="str">
        <f>IF('Result Sheet'!CJ127="","",'Result Sheet'!CJ127)</f>
        <v/>
      </c>
      <c r="W124" s="194" t="str">
        <f>IF('Result Sheet'!DB127="","",'Result Sheet'!DB127)</f>
        <v/>
      </c>
      <c r="X124" s="195" t="str">
        <f>IF('Result Sheet'!DC127="","",'Result Sheet'!DC127)</f>
        <v/>
      </c>
      <c r="Y124" s="194" t="str">
        <f>IF('Result Sheet'!DU127="","",'Result Sheet'!DU127)</f>
        <v/>
      </c>
      <c r="Z124" s="195" t="str">
        <f>IF('Result Sheet'!DV127="","",'Result Sheet'!DV127)</f>
        <v/>
      </c>
      <c r="AA124" s="196" t="str">
        <f>IF('Result Sheet'!FP127="","",'Result Sheet'!FP127)</f>
        <v/>
      </c>
      <c r="BU124" s="197" t="str">
        <f>'Result Sheet'!G127</f>
        <v/>
      </c>
      <c r="BV124" s="198" t="str">
        <f t="shared" si="12"/>
        <v/>
      </c>
      <c r="BW124" s="198" t="str">
        <f t="shared" si="13"/>
        <v/>
      </c>
      <c r="BX124" s="198" t="str">
        <f t="shared" si="14"/>
        <v/>
      </c>
      <c r="BY124" s="198" t="str">
        <f t="shared" si="15"/>
        <v/>
      </c>
      <c r="BZ124" s="198" t="str">
        <f t="shared" si="16"/>
        <v/>
      </c>
      <c r="CA124" s="198" t="str">
        <f t="shared" si="17"/>
        <v/>
      </c>
      <c r="CB124" s="198" t="str">
        <f t="shared" si="18"/>
        <v/>
      </c>
      <c r="CC124" s="198" t="str">
        <f t="shared" si="19"/>
        <v/>
      </c>
      <c r="CD124" s="198" t="str">
        <f t="shared" si="20"/>
        <v/>
      </c>
      <c r="CE124" s="198" t="str">
        <f t="shared" si="21"/>
        <v/>
      </c>
      <c r="CF124" s="198" t="str">
        <f t="shared" si="22"/>
        <v/>
      </c>
      <c r="CG124" s="198" t="str">
        <f t="shared" si="23"/>
        <v/>
      </c>
      <c r="CH124" s="199"/>
    </row>
    <row r="125" spans="1:86" ht="15.95" customHeight="1">
      <c r="A125" s="187">
        <f>IF('Result Sheet'!A128="","",'Result Sheet'!A128)</f>
        <v>121</v>
      </c>
      <c r="B125" s="188" t="str">
        <f>IF('Result Sheet'!B128="","",'Result Sheet'!B128)</f>
        <v/>
      </c>
      <c r="C125" s="189" t="str">
        <f>IF('Result Sheet'!F128="","",'Result Sheet'!F128)</f>
        <v/>
      </c>
      <c r="D125" s="190" t="str">
        <f>IF('Result Sheet'!E128="","",'Result Sheet'!E128)</f>
        <v/>
      </c>
      <c r="E125" s="336" t="str">
        <f>IF('Result Sheet'!G128="","",'Result Sheet'!G128)</f>
        <v/>
      </c>
      <c r="F125" s="336" t="str">
        <f>IF('Result Sheet'!H128="","",'Result Sheet'!H128)</f>
        <v/>
      </c>
      <c r="G125" s="336" t="str">
        <f>IF('Result Sheet'!I128="","",'Result Sheet'!I128)</f>
        <v/>
      </c>
      <c r="H125" s="191" t="str">
        <f>IF('Result Sheet'!K128="","",'Result Sheet'!K128)</f>
        <v/>
      </c>
      <c r="I125" s="191" t="str">
        <f>IF('Result Sheet'!J128="","",'Result Sheet'!J128)</f>
        <v/>
      </c>
      <c r="J125" s="305" t="str">
        <f>IF('Result Sheet'!FN128="","",'Result Sheet'!FN128)</f>
        <v/>
      </c>
      <c r="K125" s="192" t="str">
        <f>IF('Result Sheet'!FI128="","",'Result Sheet'!FI128)</f>
        <v/>
      </c>
      <c r="L125" s="193" t="str">
        <f>IF('Result Sheet'!FJ128="","",'Result Sheet'!FJ128)</f>
        <v/>
      </c>
      <c r="M125" s="192" t="str">
        <f>IF('Result Sheet'!FK128="","",'Result Sheet'!FK128)</f>
        <v/>
      </c>
      <c r="N125" s="333" t="str">
        <f>IF('Result Sheet'!FN128="NSO","NSO",IF('Result Sheet'!FL128="","",'Result Sheet'!FL128))</f>
        <v/>
      </c>
      <c r="O125" s="194" t="str">
        <f>IF('Result Sheet'!AC128="","",'Result Sheet'!AC128)</f>
        <v/>
      </c>
      <c r="P125" s="195" t="str">
        <f>IF('Result Sheet'!AD128="","",'Result Sheet'!AD128)</f>
        <v/>
      </c>
      <c r="Q125" s="194" t="str">
        <f>IF('Result Sheet'!AV128="","",'Result Sheet'!AV128)</f>
        <v/>
      </c>
      <c r="R125" s="195" t="str">
        <f>IF('Result Sheet'!AW128="","",'Result Sheet'!AW128)</f>
        <v/>
      </c>
      <c r="S125" s="194" t="str">
        <f>IF('Result Sheet'!BP128="","",'Result Sheet'!BP128)</f>
        <v/>
      </c>
      <c r="T125" s="195" t="str">
        <f>IF('Result Sheet'!BQ128="","",'Result Sheet'!BQ128)</f>
        <v/>
      </c>
      <c r="U125" s="194" t="str">
        <f>IF('Result Sheet'!CI128="","",'Result Sheet'!CI128)</f>
        <v/>
      </c>
      <c r="V125" s="195" t="str">
        <f>IF('Result Sheet'!CJ128="","",'Result Sheet'!CJ128)</f>
        <v/>
      </c>
      <c r="W125" s="194" t="str">
        <f>IF('Result Sheet'!DB128="","",'Result Sheet'!DB128)</f>
        <v/>
      </c>
      <c r="X125" s="195" t="str">
        <f>IF('Result Sheet'!DC128="","",'Result Sheet'!DC128)</f>
        <v/>
      </c>
      <c r="Y125" s="194" t="str">
        <f>IF('Result Sheet'!DU128="","",'Result Sheet'!DU128)</f>
        <v/>
      </c>
      <c r="Z125" s="195" t="str">
        <f>IF('Result Sheet'!DV128="","",'Result Sheet'!DV128)</f>
        <v/>
      </c>
      <c r="AA125" s="196" t="str">
        <f>IF('Result Sheet'!FP128="","",'Result Sheet'!FP128)</f>
        <v/>
      </c>
      <c r="BU125" s="197" t="str">
        <f>'Result Sheet'!G128</f>
        <v/>
      </c>
      <c r="BV125" s="198" t="str">
        <f t="shared" si="12"/>
        <v/>
      </c>
      <c r="BW125" s="198" t="str">
        <f t="shared" si="13"/>
        <v/>
      </c>
      <c r="BX125" s="198" t="str">
        <f t="shared" si="14"/>
        <v/>
      </c>
      <c r="BY125" s="198" t="str">
        <f t="shared" si="15"/>
        <v/>
      </c>
      <c r="BZ125" s="198" t="str">
        <f t="shared" si="16"/>
        <v/>
      </c>
      <c r="CA125" s="198" t="str">
        <f t="shared" si="17"/>
        <v/>
      </c>
      <c r="CB125" s="198" t="str">
        <f t="shared" si="18"/>
        <v/>
      </c>
      <c r="CC125" s="198" t="str">
        <f t="shared" si="19"/>
        <v/>
      </c>
      <c r="CD125" s="198" t="str">
        <f t="shared" si="20"/>
        <v/>
      </c>
      <c r="CE125" s="198" t="str">
        <f t="shared" si="21"/>
        <v/>
      </c>
      <c r="CF125" s="198" t="str">
        <f t="shared" si="22"/>
        <v/>
      </c>
      <c r="CG125" s="198" t="str">
        <f t="shared" si="23"/>
        <v/>
      </c>
      <c r="CH125" s="199"/>
    </row>
    <row r="126" spans="1:86" ht="15.95" customHeight="1">
      <c r="A126" s="187">
        <f>IF('Result Sheet'!A129="","",'Result Sheet'!A129)</f>
        <v>122</v>
      </c>
      <c r="B126" s="188" t="str">
        <f>IF('Result Sheet'!B129="","",'Result Sheet'!B129)</f>
        <v/>
      </c>
      <c r="C126" s="189" t="str">
        <f>IF('Result Sheet'!F129="","",'Result Sheet'!F129)</f>
        <v/>
      </c>
      <c r="D126" s="190" t="str">
        <f>IF('Result Sheet'!E129="","",'Result Sheet'!E129)</f>
        <v/>
      </c>
      <c r="E126" s="336" t="str">
        <f>IF('Result Sheet'!G129="","",'Result Sheet'!G129)</f>
        <v/>
      </c>
      <c r="F126" s="336" t="str">
        <f>IF('Result Sheet'!H129="","",'Result Sheet'!H129)</f>
        <v/>
      </c>
      <c r="G126" s="336" t="str">
        <f>IF('Result Sheet'!I129="","",'Result Sheet'!I129)</f>
        <v/>
      </c>
      <c r="H126" s="191" t="str">
        <f>IF('Result Sheet'!K129="","",'Result Sheet'!K129)</f>
        <v/>
      </c>
      <c r="I126" s="191" t="str">
        <f>IF('Result Sheet'!J129="","",'Result Sheet'!J129)</f>
        <v/>
      </c>
      <c r="J126" s="305" t="str">
        <f>IF('Result Sheet'!FN129="","",'Result Sheet'!FN129)</f>
        <v/>
      </c>
      <c r="K126" s="192" t="str">
        <f>IF('Result Sheet'!FI129="","",'Result Sheet'!FI129)</f>
        <v/>
      </c>
      <c r="L126" s="193" t="str">
        <f>IF('Result Sheet'!FJ129="","",'Result Sheet'!FJ129)</f>
        <v/>
      </c>
      <c r="M126" s="192" t="str">
        <f>IF('Result Sheet'!FK129="","",'Result Sheet'!FK129)</f>
        <v/>
      </c>
      <c r="N126" s="333" t="str">
        <f>IF('Result Sheet'!FN129="NSO","NSO",IF('Result Sheet'!FL129="","",'Result Sheet'!FL129))</f>
        <v/>
      </c>
      <c r="O126" s="194" t="str">
        <f>IF('Result Sheet'!AC129="","",'Result Sheet'!AC129)</f>
        <v/>
      </c>
      <c r="P126" s="195" t="str">
        <f>IF('Result Sheet'!AD129="","",'Result Sheet'!AD129)</f>
        <v/>
      </c>
      <c r="Q126" s="194" t="str">
        <f>IF('Result Sheet'!AV129="","",'Result Sheet'!AV129)</f>
        <v/>
      </c>
      <c r="R126" s="195" t="str">
        <f>IF('Result Sheet'!AW129="","",'Result Sheet'!AW129)</f>
        <v/>
      </c>
      <c r="S126" s="194" t="str">
        <f>IF('Result Sheet'!BP129="","",'Result Sheet'!BP129)</f>
        <v/>
      </c>
      <c r="T126" s="195" t="str">
        <f>IF('Result Sheet'!BQ129="","",'Result Sheet'!BQ129)</f>
        <v/>
      </c>
      <c r="U126" s="194" t="str">
        <f>IF('Result Sheet'!CI129="","",'Result Sheet'!CI129)</f>
        <v/>
      </c>
      <c r="V126" s="195" t="str">
        <f>IF('Result Sheet'!CJ129="","",'Result Sheet'!CJ129)</f>
        <v/>
      </c>
      <c r="W126" s="194" t="str">
        <f>IF('Result Sheet'!DB129="","",'Result Sheet'!DB129)</f>
        <v/>
      </c>
      <c r="X126" s="195" t="str">
        <f>IF('Result Sheet'!DC129="","",'Result Sheet'!DC129)</f>
        <v/>
      </c>
      <c r="Y126" s="194" t="str">
        <f>IF('Result Sheet'!DU129="","",'Result Sheet'!DU129)</f>
        <v/>
      </c>
      <c r="Z126" s="195" t="str">
        <f>IF('Result Sheet'!DV129="","",'Result Sheet'!DV129)</f>
        <v/>
      </c>
      <c r="AA126" s="196" t="str">
        <f>IF('Result Sheet'!FP129="","",'Result Sheet'!FP129)</f>
        <v/>
      </c>
      <c r="BU126" s="197" t="str">
        <f>'Result Sheet'!G129</f>
        <v/>
      </c>
      <c r="BV126" s="198" t="str">
        <f t="shared" si="12"/>
        <v/>
      </c>
      <c r="BW126" s="198" t="str">
        <f t="shared" si="13"/>
        <v/>
      </c>
      <c r="BX126" s="198" t="str">
        <f t="shared" si="14"/>
        <v/>
      </c>
      <c r="BY126" s="198" t="str">
        <f t="shared" si="15"/>
        <v/>
      </c>
      <c r="BZ126" s="198" t="str">
        <f t="shared" si="16"/>
        <v/>
      </c>
      <c r="CA126" s="198" t="str">
        <f t="shared" si="17"/>
        <v/>
      </c>
      <c r="CB126" s="198" t="str">
        <f t="shared" si="18"/>
        <v/>
      </c>
      <c r="CC126" s="198" t="str">
        <f t="shared" si="19"/>
        <v/>
      </c>
      <c r="CD126" s="198" t="str">
        <f t="shared" si="20"/>
        <v/>
      </c>
      <c r="CE126" s="198" t="str">
        <f t="shared" si="21"/>
        <v/>
      </c>
      <c r="CF126" s="198" t="str">
        <f t="shared" si="22"/>
        <v/>
      </c>
      <c r="CG126" s="198" t="str">
        <f t="shared" si="23"/>
        <v/>
      </c>
      <c r="CH126" s="199"/>
    </row>
    <row r="127" spans="1:86" ht="15.95" customHeight="1">
      <c r="A127" s="187">
        <f>IF('Result Sheet'!A130="","",'Result Sheet'!A130)</f>
        <v>123</v>
      </c>
      <c r="B127" s="188" t="str">
        <f>IF('Result Sheet'!B130="","",'Result Sheet'!B130)</f>
        <v/>
      </c>
      <c r="C127" s="189" t="str">
        <f>IF('Result Sheet'!F130="","",'Result Sheet'!F130)</f>
        <v/>
      </c>
      <c r="D127" s="190" t="str">
        <f>IF('Result Sheet'!E130="","",'Result Sheet'!E130)</f>
        <v/>
      </c>
      <c r="E127" s="336" t="str">
        <f>IF('Result Sheet'!G130="","",'Result Sheet'!G130)</f>
        <v/>
      </c>
      <c r="F127" s="336" t="str">
        <f>IF('Result Sheet'!H130="","",'Result Sheet'!H130)</f>
        <v/>
      </c>
      <c r="G127" s="336" t="str">
        <f>IF('Result Sheet'!I130="","",'Result Sheet'!I130)</f>
        <v/>
      </c>
      <c r="H127" s="191" t="str">
        <f>IF('Result Sheet'!K130="","",'Result Sheet'!K130)</f>
        <v/>
      </c>
      <c r="I127" s="191" t="str">
        <f>IF('Result Sheet'!J130="","",'Result Sheet'!J130)</f>
        <v/>
      </c>
      <c r="J127" s="305" t="str">
        <f>IF('Result Sheet'!FN130="","",'Result Sheet'!FN130)</f>
        <v/>
      </c>
      <c r="K127" s="192" t="str">
        <f>IF('Result Sheet'!FI130="","",'Result Sheet'!FI130)</f>
        <v/>
      </c>
      <c r="L127" s="193" t="str">
        <f>IF('Result Sheet'!FJ130="","",'Result Sheet'!FJ130)</f>
        <v/>
      </c>
      <c r="M127" s="192" t="str">
        <f>IF('Result Sheet'!FK130="","",'Result Sheet'!FK130)</f>
        <v/>
      </c>
      <c r="N127" s="333" t="str">
        <f>IF('Result Sheet'!FN130="NSO","NSO",IF('Result Sheet'!FL130="","",'Result Sheet'!FL130))</f>
        <v/>
      </c>
      <c r="O127" s="194" t="str">
        <f>IF('Result Sheet'!AC130="","",'Result Sheet'!AC130)</f>
        <v/>
      </c>
      <c r="P127" s="195" t="str">
        <f>IF('Result Sheet'!AD130="","",'Result Sheet'!AD130)</f>
        <v/>
      </c>
      <c r="Q127" s="194" t="str">
        <f>IF('Result Sheet'!AV130="","",'Result Sheet'!AV130)</f>
        <v/>
      </c>
      <c r="R127" s="195" t="str">
        <f>IF('Result Sheet'!AW130="","",'Result Sheet'!AW130)</f>
        <v/>
      </c>
      <c r="S127" s="194" t="str">
        <f>IF('Result Sheet'!BP130="","",'Result Sheet'!BP130)</f>
        <v/>
      </c>
      <c r="T127" s="195" t="str">
        <f>IF('Result Sheet'!BQ130="","",'Result Sheet'!BQ130)</f>
        <v/>
      </c>
      <c r="U127" s="194" t="str">
        <f>IF('Result Sheet'!CI130="","",'Result Sheet'!CI130)</f>
        <v/>
      </c>
      <c r="V127" s="195" t="str">
        <f>IF('Result Sheet'!CJ130="","",'Result Sheet'!CJ130)</f>
        <v/>
      </c>
      <c r="W127" s="194" t="str">
        <f>IF('Result Sheet'!DB130="","",'Result Sheet'!DB130)</f>
        <v/>
      </c>
      <c r="X127" s="195" t="str">
        <f>IF('Result Sheet'!DC130="","",'Result Sheet'!DC130)</f>
        <v/>
      </c>
      <c r="Y127" s="194" t="str">
        <f>IF('Result Sheet'!DU130="","",'Result Sheet'!DU130)</f>
        <v/>
      </c>
      <c r="Z127" s="195" t="str">
        <f>IF('Result Sheet'!DV130="","",'Result Sheet'!DV130)</f>
        <v/>
      </c>
      <c r="AA127" s="196" t="str">
        <f>IF('Result Sheet'!FP130="","",'Result Sheet'!FP130)</f>
        <v/>
      </c>
      <c r="BU127" s="197" t="str">
        <f>'Result Sheet'!G130</f>
        <v/>
      </c>
      <c r="BV127" s="198" t="str">
        <f t="shared" si="12"/>
        <v/>
      </c>
      <c r="BW127" s="198" t="str">
        <f t="shared" si="13"/>
        <v/>
      </c>
      <c r="BX127" s="198" t="str">
        <f t="shared" si="14"/>
        <v/>
      </c>
      <c r="BY127" s="198" t="str">
        <f t="shared" si="15"/>
        <v/>
      </c>
      <c r="BZ127" s="198" t="str">
        <f t="shared" si="16"/>
        <v/>
      </c>
      <c r="CA127" s="198" t="str">
        <f t="shared" si="17"/>
        <v/>
      </c>
      <c r="CB127" s="198" t="str">
        <f t="shared" si="18"/>
        <v/>
      </c>
      <c r="CC127" s="198" t="str">
        <f t="shared" si="19"/>
        <v/>
      </c>
      <c r="CD127" s="198" t="str">
        <f t="shared" si="20"/>
        <v/>
      </c>
      <c r="CE127" s="198" t="str">
        <f t="shared" si="21"/>
        <v/>
      </c>
      <c r="CF127" s="198" t="str">
        <f t="shared" si="22"/>
        <v/>
      </c>
      <c r="CG127" s="198" t="str">
        <f t="shared" si="23"/>
        <v/>
      </c>
      <c r="CH127" s="199"/>
    </row>
    <row r="128" spans="1:86" ht="15.95" customHeight="1">
      <c r="A128" s="187">
        <f>IF('Result Sheet'!A131="","",'Result Sheet'!A131)</f>
        <v>124</v>
      </c>
      <c r="B128" s="188" t="str">
        <f>IF('Result Sheet'!B131="","",'Result Sheet'!B131)</f>
        <v/>
      </c>
      <c r="C128" s="189" t="str">
        <f>IF('Result Sheet'!F131="","",'Result Sheet'!F131)</f>
        <v/>
      </c>
      <c r="D128" s="190" t="str">
        <f>IF('Result Sheet'!E131="","",'Result Sheet'!E131)</f>
        <v/>
      </c>
      <c r="E128" s="336" t="str">
        <f>IF('Result Sheet'!G131="","",'Result Sheet'!G131)</f>
        <v/>
      </c>
      <c r="F128" s="336" t="str">
        <f>IF('Result Sheet'!H131="","",'Result Sheet'!H131)</f>
        <v/>
      </c>
      <c r="G128" s="336" t="str">
        <f>IF('Result Sheet'!I131="","",'Result Sheet'!I131)</f>
        <v/>
      </c>
      <c r="H128" s="191" t="str">
        <f>IF('Result Sheet'!K131="","",'Result Sheet'!K131)</f>
        <v/>
      </c>
      <c r="I128" s="191" t="str">
        <f>IF('Result Sheet'!J131="","",'Result Sheet'!J131)</f>
        <v/>
      </c>
      <c r="J128" s="305" t="str">
        <f>IF('Result Sheet'!FN131="","",'Result Sheet'!FN131)</f>
        <v/>
      </c>
      <c r="K128" s="192" t="str">
        <f>IF('Result Sheet'!FI131="","",'Result Sheet'!FI131)</f>
        <v/>
      </c>
      <c r="L128" s="193" t="str">
        <f>IF('Result Sheet'!FJ131="","",'Result Sheet'!FJ131)</f>
        <v/>
      </c>
      <c r="M128" s="192" t="str">
        <f>IF('Result Sheet'!FK131="","",'Result Sheet'!FK131)</f>
        <v/>
      </c>
      <c r="N128" s="333" t="str">
        <f>IF('Result Sheet'!FN131="NSO","NSO",IF('Result Sheet'!FL131="","",'Result Sheet'!FL131))</f>
        <v/>
      </c>
      <c r="O128" s="194" t="str">
        <f>IF('Result Sheet'!AC131="","",'Result Sheet'!AC131)</f>
        <v/>
      </c>
      <c r="P128" s="195" t="str">
        <f>IF('Result Sheet'!AD131="","",'Result Sheet'!AD131)</f>
        <v/>
      </c>
      <c r="Q128" s="194" t="str">
        <f>IF('Result Sheet'!AV131="","",'Result Sheet'!AV131)</f>
        <v/>
      </c>
      <c r="R128" s="195" t="str">
        <f>IF('Result Sheet'!AW131="","",'Result Sheet'!AW131)</f>
        <v/>
      </c>
      <c r="S128" s="194" t="str">
        <f>IF('Result Sheet'!BP131="","",'Result Sheet'!BP131)</f>
        <v/>
      </c>
      <c r="T128" s="195" t="str">
        <f>IF('Result Sheet'!BQ131="","",'Result Sheet'!BQ131)</f>
        <v/>
      </c>
      <c r="U128" s="194" t="str">
        <f>IF('Result Sheet'!CI131="","",'Result Sheet'!CI131)</f>
        <v/>
      </c>
      <c r="V128" s="195" t="str">
        <f>IF('Result Sheet'!CJ131="","",'Result Sheet'!CJ131)</f>
        <v/>
      </c>
      <c r="W128" s="194" t="str">
        <f>IF('Result Sheet'!DB131="","",'Result Sheet'!DB131)</f>
        <v/>
      </c>
      <c r="X128" s="195" t="str">
        <f>IF('Result Sheet'!DC131="","",'Result Sheet'!DC131)</f>
        <v/>
      </c>
      <c r="Y128" s="194" t="str">
        <f>IF('Result Sheet'!DU131="","",'Result Sheet'!DU131)</f>
        <v/>
      </c>
      <c r="Z128" s="195" t="str">
        <f>IF('Result Sheet'!DV131="","",'Result Sheet'!DV131)</f>
        <v/>
      </c>
      <c r="AA128" s="196" t="str">
        <f>IF('Result Sheet'!FP131="","",'Result Sheet'!FP131)</f>
        <v/>
      </c>
      <c r="BU128" s="197" t="str">
        <f>'Result Sheet'!G131</f>
        <v/>
      </c>
      <c r="BV128" s="198" t="str">
        <f t="shared" si="12"/>
        <v/>
      </c>
      <c r="BW128" s="198" t="str">
        <f t="shared" si="13"/>
        <v/>
      </c>
      <c r="BX128" s="198" t="str">
        <f t="shared" si="14"/>
        <v/>
      </c>
      <c r="BY128" s="198" t="str">
        <f t="shared" si="15"/>
        <v/>
      </c>
      <c r="BZ128" s="198" t="str">
        <f t="shared" si="16"/>
        <v/>
      </c>
      <c r="CA128" s="198" t="str">
        <f t="shared" si="17"/>
        <v/>
      </c>
      <c r="CB128" s="198" t="str">
        <f t="shared" si="18"/>
        <v/>
      </c>
      <c r="CC128" s="198" t="str">
        <f t="shared" si="19"/>
        <v/>
      </c>
      <c r="CD128" s="198" t="str">
        <f t="shared" si="20"/>
        <v/>
      </c>
      <c r="CE128" s="198" t="str">
        <f t="shared" si="21"/>
        <v/>
      </c>
      <c r="CF128" s="198" t="str">
        <f t="shared" si="22"/>
        <v/>
      </c>
      <c r="CG128" s="198" t="str">
        <f t="shared" si="23"/>
        <v/>
      </c>
      <c r="CH128" s="199"/>
    </row>
    <row r="129" spans="1:86" ht="15.95" customHeight="1">
      <c r="A129" s="187">
        <f>IF('Result Sheet'!A132="","",'Result Sheet'!A132)</f>
        <v>125</v>
      </c>
      <c r="B129" s="188" t="str">
        <f>IF('Result Sheet'!B132="","",'Result Sheet'!B132)</f>
        <v/>
      </c>
      <c r="C129" s="189" t="str">
        <f>IF('Result Sheet'!F132="","",'Result Sheet'!F132)</f>
        <v/>
      </c>
      <c r="D129" s="190" t="str">
        <f>IF('Result Sheet'!E132="","",'Result Sheet'!E132)</f>
        <v/>
      </c>
      <c r="E129" s="336" t="str">
        <f>IF('Result Sheet'!G132="","",'Result Sheet'!G132)</f>
        <v/>
      </c>
      <c r="F129" s="336" t="str">
        <f>IF('Result Sheet'!H132="","",'Result Sheet'!H132)</f>
        <v/>
      </c>
      <c r="G129" s="336" t="str">
        <f>IF('Result Sheet'!I132="","",'Result Sheet'!I132)</f>
        <v/>
      </c>
      <c r="H129" s="191" t="str">
        <f>IF('Result Sheet'!K132="","",'Result Sheet'!K132)</f>
        <v/>
      </c>
      <c r="I129" s="191" t="str">
        <f>IF('Result Sheet'!J132="","",'Result Sheet'!J132)</f>
        <v/>
      </c>
      <c r="J129" s="305" t="str">
        <f>IF('Result Sheet'!FN132="","",'Result Sheet'!FN132)</f>
        <v/>
      </c>
      <c r="K129" s="192" t="str">
        <f>IF('Result Sheet'!FI132="","",'Result Sheet'!FI132)</f>
        <v/>
      </c>
      <c r="L129" s="193" t="str">
        <f>IF('Result Sheet'!FJ132="","",'Result Sheet'!FJ132)</f>
        <v/>
      </c>
      <c r="M129" s="192" t="str">
        <f>IF('Result Sheet'!FK132="","",'Result Sheet'!FK132)</f>
        <v/>
      </c>
      <c r="N129" s="333" t="str">
        <f>IF('Result Sheet'!FN132="NSO","NSO",IF('Result Sheet'!FL132="","",'Result Sheet'!FL132))</f>
        <v/>
      </c>
      <c r="O129" s="194" t="str">
        <f>IF('Result Sheet'!AC132="","",'Result Sheet'!AC132)</f>
        <v/>
      </c>
      <c r="P129" s="195" t="str">
        <f>IF('Result Sheet'!AD132="","",'Result Sheet'!AD132)</f>
        <v/>
      </c>
      <c r="Q129" s="194" t="str">
        <f>IF('Result Sheet'!AV132="","",'Result Sheet'!AV132)</f>
        <v/>
      </c>
      <c r="R129" s="195" t="str">
        <f>IF('Result Sheet'!AW132="","",'Result Sheet'!AW132)</f>
        <v/>
      </c>
      <c r="S129" s="194" t="str">
        <f>IF('Result Sheet'!BP132="","",'Result Sheet'!BP132)</f>
        <v/>
      </c>
      <c r="T129" s="195" t="str">
        <f>IF('Result Sheet'!BQ132="","",'Result Sheet'!BQ132)</f>
        <v/>
      </c>
      <c r="U129" s="194" t="str">
        <f>IF('Result Sheet'!CI132="","",'Result Sheet'!CI132)</f>
        <v/>
      </c>
      <c r="V129" s="195" t="str">
        <f>IF('Result Sheet'!CJ132="","",'Result Sheet'!CJ132)</f>
        <v/>
      </c>
      <c r="W129" s="194" t="str">
        <f>IF('Result Sheet'!DB132="","",'Result Sheet'!DB132)</f>
        <v/>
      </c>
      <c r="X129" s="195" t="str">
        <f>IF('Result Sheet'!DC132="","",'Result Sheet'!DC132)</f>
        <v/>
      </c>
      <c r="Y129" s="194" t="str">
        <f>IF('Result Sheet'!DU132="","",'Result Sheet'!DU132)</f>
        <v/>
      </c>
      <c r="Z129" s="195" t="str">
        <f>IF('Result Sheet'!DV132="","",'Result Sheet'!DV132)</f>
        <v/>
      </c>
      <c r="AA129" s="196" t="str">
        <f>IF('Result Sheet'!FP132="","",'Result Sheet'!FP132)</f>
        <v/>
      </c>
      <c r="BU129" s="197" t="str">
        <f>'Result Sheet'!G132</f>
        <v/>
      </c>
      <c r="BV129" s="198" t="str">
        <f t="shared" si="12"/>
        <v/>
      </c>
      <c r="BW129" s="198" t="str">
        <f t="shared" si="13"/>
        <v/>
      </c>
      <c r="BX129" s="198" t="str">
        <f t="shared" si="14"/>
        <v/>
      </c>
      <c r="BY129" s="198" t="str">
        <f t="shared" si="15"/>
        <v/>
      </c>
      <c r="BZ129" s="198" t="str">
        <f t="shared" si="16"/>
        <v/>
      </c>
      <c r="CA129" s="198" t="str">
        <f t="shared" si="17"/>
        <v/>
      </c>
      <c r="CB129" s="198" t="str">
        <f t="shared" si="18"/>
        <v/>
      </c>
      <c r="CC129" s="198" t="str">
        <f t="shared" si="19"/>
        <v/>
      </c>
      <c r="CD129" s="198" t="str">
        <f t="shared" si="20"/>
        <v/>
      </c>
      <c r="CE129" s="198" t="str">
        <f t="shared" si="21"/>
        <v/>
      </c>
      <c r="CF129" s="198" t="str">
        <f t="shared" si="22"/>
        <v/>
      </c>
      <c r="CG129" s="198" t="str">
        <f t="shared" si="23"/>
        <v/>
      </c>
      <c r="CH129" s="199"/>
    </row>
    <row r="130" spans="1:86" ht="15.95" customHeight="1">
      <c r="A130" s="187">
        <f>IF('Result Sheet'!A133="","",'Result Sheet'!A133)</f>
        <v>126</v>
      </c>
      <c r="B130" s="188" t="str">
        <f>IF('Result Sheet'!B133="","",'Result Sheet'!B133)</f>
        <v/>
      </c>
      <c r="C130" s="189" t="str">
        <f>IF('Result Sheet'!F133="","",'Result Sheet'!F133)</f>
        <v/>
      </c>
      <c r="D130" s="190" t="str">
        <f>IF('Result Sheet'!E133="","",'Result Sheet'!E133)</f>
        <v/>
      </c>
      <c r="E130" s="336" t="str">
        <f>IF('Result Sheet'!G133="","",'Result Sheet'!G133)</f>
        <v/>
      </c>
      <c r="F130" s="336" t="str">
        <f>IF('Result Sheet'!H133="","",'Result Sheet'!H133)</f>
        <v/>
      </c>
      <c r="G130" s="336" t="str">
        <f>IF('Result Sheet'!I133="","",'Result Sheet'!I133)</f>
        <v/>
      </c>
      <c r="H130" s="191" t="str">
        <f>IF('Result Sheet'!K133="","",'Result Sheet'!K133)</f>
        <v/>
      </c>
      <c r="I130" s="191" t="str">
        <f>IF('Result Sheet'!J133="","",'Result Sheet'!J133)</f>
        <v/>
      </c>
      <c r="J130" s="305" t="str">
        <f>IF('Result Sheet'!FN133="","",'Result Sheet'!FN133)</f>
        <v/>
      </c>
      <c r="K130" s="192" t="str">
        <f>IF('Result Sheet'!FI133="","",'Result Sheet'!FI133)</f>
        <v/>
      </c>
      <c r="L130" s="193" t="str">
        <f>IF('Result Sheet'!FJ133="","",'Result Sheet'!FJ133)</f>
        <v/>
      </c>
      <c r="M130" s="192" t="str">
        <f>IF('Result Sheet'!FK133="","",'Result Sheet'!FK133)</f>
        <v/>
      </c>
      <c r="N130" s="333" t="str">
        <f>IF('Result Sheet'!FN133="NSO","NSO",IF('Result Sheet'!FL133="","",'Result Sheet'!FL133))</f>
        <v/>
      </c>
      <c r="O130" s="194" t="str">
        <f>IF('Result Sheet'!AC133="","",'Result Sheet'!AC133)</f>
        <v/>
      </c>
      <c r="P130" s="195" t="str">
        <f>IF('Result Sheet'!AD133="","",'Result Sheet'!AD133)</f>
        <v/>
      </c>
      <c r="Q130" s="194" t="str">
        <f>IF('Result Sheet'!AV133="","",'Result Sheet'!AV133)</f>
        <v/>
      </c>
      <c r="R130" s="195" t="str">
        <f>IF('Result Sheet'!AW133="","",'Result Sheet'!AW133)</f>
        <v/>
      </c>
      <c r="S130" s="194" t="str">
        <f>IF('Result Sheet'!BP133="","",'Result Sheet'!BP133)</f>
        <v/>
      </c>
      <c r="T130" s="195" t="str">
        <f>IF('Result Sheet'!BQ133="","",'Result Sheet'!BQ133)</f>
        <v/>
      </c>
      <c r="U130" s="194" t="str">
        <f>IF('Result Sheet'!CI133="","",'Result Sheet'!CI133)</f>
        <v/>
      </c>
      <c r="V130" s="195" t="str">
        <f>IF('Result Sheet'!CJ133="","",'Result Sheet'!CJ133)</f>
        <v/>
      </c>
      <c r="W130" s="194" t="str">
        <f>IF('Result Sheet'!DB133="","",'Result Sheet'!DB133)</f>
        <v/>
      </c>
      <c r="X130" s="195" t="str">
        <f>IF('Result Sheet'!DC133="","",'Result Sheet'!DC133)</f>
        <v/>
      </c>
      <c r="Y130" s="194" t="str">
        <f>IF('Result Sheet'!DU133="","",'Result Sheet'!DU133)</f>
        <v/>
      </c>
      <c r="Z130" s="195" t="str">
        <f>IF('Result Sheet'!DV133="","",'Result Sheet'!DV133)</f>
        <v/>
      </c>
      <c r="AA130" s="196" t="str">
        <f>IF('Result Sheet'!FP133="","",'Result Sheet'!FP133)</f>
        <v/>
      </c>
      <c r="BU130" s="197" t="str">
        <f>'Result Sheet'!G133</f>
        <v/>
      </c>
      <c r="BV130" s="198" t="str">
        <f t="shared" si="12"/>
        <v/>
      </c>
      <c r="BW130" s="198" t="str">
        <f t="shared" si="13"/>
        <v/>
      </c>
      <c r="BX130" s="198" t="str">
        <f t="shared" si="14"/>
        <v/>
      </c>
      <c r="BY130" s="198" t="str">
        <f t="shared" si="15"/>
        <v/>
      </c>
      <c r="BZ130" s="198" t="str">
        <f t="shared" si="16"/>
        <v/>
      </c>
      <c r="CA130" s="198" t="str">
        <f t="shared" si="17"/>
        <v/>
      </c>
      <c r="CB130" s="198" t="str">
        <f t="shared" si="18"/>
        <v/>
      </c>
      <c r="CC130" s="198" t="str">
        <f t="shared" si="19"/>
        <v/>
      </c>
      <c r="CD130" s="198" t="str">
        <f t="shared" si="20"/>
        <v/>
      </c>
      <c r="CE130" s="198" t="str">
        <f t="shared" si="21"/>
        <v/>
      </c>
      <c r="CF130" s="198" t="str">
        <f t="shared" si="22"/>
        <v/>
      </c>
      <c r="CG130" s="198" t="str">
        <f t="shared" si="23"/>
        <v/>
      </c>
      <c r="CH130" s="199"/>
    </row>
    <row r="131" spans="1:86" ht="15.95" customHeight="1">
      <c r="A131" s="187">
        <f>IF('Result Sheet'!A134="","",'Result Sheet'!A134)</f>
        <v>127</v>
      </c>
      <c r="B131" s="188" t="str">
        <f>IF('Result Sheet'!B134="","",'Result Sheet'!B134)</f>
        <v/>
      </c>
      <c r="C131" s="189" t="str">
        <f>IF('Result Sheet'!F134="","",'Result Sheet'!F134)</f>
        <v/>
      </c>
      <c r="D131" s="190" t="str">
        <f>IF('Result Sheet'!E134="","",'Result Sheet'!E134)</f>
        <v/>
      </c>
      <c r="E131" s="336" t="str">
        <f>IF('Result Sheet'!G134="","",'Result Sheet'!G134)</f>
        <v/>
      </c>
      <c r="F131" s="336" t="str">
        <f>IF('Result Sheet'!H134="","",'Result Sheet'!H134)</f>
        <v/>
      </c>
      <c r="G131" s="336" t="str">
        <f>IF('Result Sheet'!I134="","",'Result Sheet'!I134)</f>
        <v/>
      </c>
      <c r="H131" s="191" t="str">
        <f>IF('Result Sheet'!K134="","",'Result Sheet'!K134)</f>
        <v/>
      </c>
      <c r="I131" s="191" t="str">
        <f>IF('Result Sheet'!J134="","",'Result Sheet'!J134)</f>
        <v/>
      </c>
      <c r="J131" s="305" t="str">
        <f>IF('Result Sheet'!FN134="","",'Result Sheet'!FN134)</f>
        <v/>
      </c>
      <c r="K131" s="192" t="str">
        <f>IF('Result Sheet'!FI134="","",'Result Sheet'!FI134)</f>
        <v/>
      </c>
      <c r="L131" s="193" t="str">
        <f>IF('Result Sheet'!FJ134="","",'Result Sheet'!FJ134)</f>
        <v/>
      </c>
      <c r="M131" s="192" t="str">
        <f>IF('Result Sheet'!FK134="","",'Result Sheet'!FK134)</f>
        <v/>
      </c>
      <c r="N131" s="333" t="str">
        <f>IF('Result Sheet'!FN134="NSO","NSO",IF('Result Sheet'!FL134="","",'Result Sheet'!FL134))</f>
        <v/>
      </c>
      <c r="O131" s="194" t="str">
        <f>IF('Result Sheet'!AC134="","",'Result Sheet'!AC134)</f>
        <v/>
      </c>
      <c r="P131" s="195" t="str">
        <f>IF('Result Sheet'!AD134="","",'Result Sheet'!AD134)</f>
        <v/>
      </c>
      <c r="Q131" s="194" t="str">
        <f>IF('Result Sheet'!AV134="","",'Result Sheet'!AV134)</f>
        <v/>
      </c>
      <c r="R131" s="195" t="str">
        <f>IF('Result Sheet'!AW134="","",'Result Sheet'!AW134)</f>
        <v/>
      </c>
      <c r="S131" s="194" t="str">
        <f>IF('Result Sheet'!BP134="","",'Result Sheet'!BP134)</f>
        <v/>
      </c>
      <c r="T131" s="195" t="str">
        <f>IF('Result Sheet'!BQ134="","",'Result Sheet'!BQ134)</f>
        <v/>
      </c>
      <c r="U131" s="194" t="str">
        <f>IF('Result Sheet'!CI134="","",'Result Sheet'!CI134)</f>
        <v/>
      </c>
      <c r="V131" s="195" t="str">
        <f>IF('Result Sheet'!CJ134="","",'Result Sheet'!CJ134)</f>
        <v/>
      </c>
      <c r="W131" s="194" t="str">
        <f>IF('Result Sheet'!DB134="","",'Result Sheet'!DB134)</f>
        <v/>
      </c>
      <c r="X131" s="195" t="str">
        <f>IF('Result Sheet'!DC134="","",'Result Sheet'!DC134)</f>
        <v/>
      </c>
      <c r="Y131" s="194" t="str">
        <f>IF('Result Sheet'!DU134="","",'Result Sheet'!DU134)</f>
        <v/>
      </c>
      <c r="Z131" s="195" t="str">
        <f>IF('Result Sheet'!DV134="","",'Result Sheet'!DV134)</f>
        <v/>
      </c>
      <c r="AA131" s="196" t="str">
        <f>IF('Result Sheet'!FP134="","",'Result Sheet'!FP134)</f>
        <v/>
      </c>
      <c r="BU131" s="197" t="str">
        <f>'Result Sheet'!G134</f>
        <v/>
      </c>
      <c r="BV131" s="198" t="str">
        <f t="shared" si="12"/>
        <v/>
      </c>
      <c r="BW131" s="198" t="str">
        <f t="shared" si="13"/>
        <v/>
      </c>
      <c r="BX131" s="198" t="str">
        <f t="shared" si="14"/>
        <v/>
      </c>
      <c r="BY131" s="198" t="str">
        <f t="shared" si="15"/>
        <v/>
      </c>
      <c r="BZ131" s="198" t="str">
        <f t="shared" si="16"/>
        <v/>
      </c>
      <c r="CA131" s="198" t="str">
        <f t="shared" si="17"/>
        <v/>
      </c>
      <c r="CB131" s="198" t="str">
        <f t="shared" si="18"/>
        <v/>
      </c>
      <c r="CC131" s="198" t="str">
        <f t="shared" si="19"/>
        <v/>
      </c>
      <c r="CD131" s="198" t="str">
        <f t="shared" si="20"/>
        <v/>
      </c>
      <c r="CE131" s="198" t="str">
        <f t="shared" si="21"/>
        <v/>
      </c>
      <c r="CF131" s="198" t="str">
        <f t="shared" si="22"/>
        <v/>
      </c>
      <c r="CG131" s="198" t="str">
        <f t="shared" si="23"/>
        <v/>
      </c>
      <c r="CH131" s="199"/>
    </row>
    <row r="132" spans="1:86" ht="15.95" customHeight="1">
      <c r="A132" s="187">
        <f>IF('Result Sheet'!A135="","",'Result Sheet'!A135)</f>
        <v>128</v>
      </c>
      <c r="B132" s="188" t="str">
        <f>IF('Result Sheet'!B135="","",'Result Sheet'!B135)</f>
        <v/>
      </c>
      <c r="C132" s="189" t="str">
        <f>IF('Result Sheet'!F135="","",'Result Sheet'!F135)</f>
        <v/>
      </c>
      <c r="D132" s="190" t="str">
        <f>IF('Result Sheet'!E135="","",'Result Sheet'!E135)</f>
        <v/>
      </c>
      <c r="E132" s="336" t="str">
        <f>IF('Result Sheet'!G135="","",'Result Sheet'!G135)</f>
        <v/>
      </c>
      <c r="F132" s="336" t="str">
        <f>IF('Result Sheet'!H135="","",'Result Sheet'!H135)</f>
        <v/>
      </c>
      <c r="G132" s="336" t="str">
        <f>IF('Result Sheet'!I135="","",'Result Sheet'!I135)</f>
        <v/>
      </c>
      <c r="H132" s="191" t="str">
        <f>IF('Result Sheet'!K135="","",'Result Sheet'!K135)</f>
        <v/>
      </c>
      <c r="I132" s="191" t="str">
        <f>IF('Result Sheet'!J135="","",'Result Sheet'!J135)</f>
        <v/>
      </c>
      <c r="J132" s="305" t="str">
        <f>IF('Result Sheet'!FN135="","",'Result Sheet'!FN135)</f>
        <v/>
      </c>
      <c r="K132" s="192" t="str">
        <f>IF('Result Sheet'!FI135="","",'Result Sheet'!FI135)</f>
        <v/>
      </c>
      <c r="L132" s="193" t="str">
        <f>IF('Result Sheet'!FJ135="","",'Result Sheet'!FJ135)</f>
        <v/>
      </c>
      <c r="M132" s="192" t="str">
        <f>IF('Result Sheet'!FK135="","",'Result Sheet'!FK135)</f>
        <v/>
      </c>
      <c r="N132" s="333" t="str">
        <f>IF('Result Sheet'!FN135="NSO","NSO",IF('Result Sheet'!FL135="","",'Result Sheet'!FL135))</f>
        <v/>
      </c>
      <c r="O132" s="194" t="str">
        <f>IF('Result Sheet'!AC135="","",'Result Sheet'!AC135)</f>
        <v/>
      </c>
      <c r="P132" s="195" t="str">
        <f>IF('Result Sheet'!AD135="","",'Result Sheet'!AD135)</f>
        <v/>
      </c>
      <c r="Q132" s="194" t="str">
        <f>IF('Result Sheet'!AV135="","",'Result Sheet'!AV135)</f>
        <v/>
      </c>
      <c r="R132" s="195" t="str">
        <f>IF('Result Sheet'!AW135="","",'Result Sheet'!AW135)</f>
        <v/>
      </c>
      <c r="S132" s="194" t="str">
        <f>IF('Result Sheet'!BP135="","",'Result Sheet'!BP135)</f>
        <v/>
      </c>
      <c r="T132" s="195" t="str">
        <f>IF('Result Sheet'!BQ135="","",'Result Sheet'!BQ135)</f>
        <v/>
      </c>
      <c r="U132" s="194" t="str">
        <f>IF('Result Sheet'!CI135="","",'Result Sheet'!CI135)</f>
        <v/>
      </c>
      <c r="V132" s="195" t="str">
        <f>IF('Result Sheet'!CJ135="","",'Result Sheet'!CJ135)</f>
        <v/>
      </c>
      <c r="W132" s="194" t="str">
        <f>IF('Result Sheet'!DB135="","",'Result Sheet'!DB135)</f>
        <v/>
      </c>
      <c r="X132" s="195" t="str">
        <f>IF('Result Sheet'!DC135="","",'Result Sheet'!DC135)</f>
        <v/>
      </c>
      <c r="Y132" s="194" t="str">
        <f>IF('Result Sheet'!DU135="","",'Result Sheet'!DU135)</f>
        <v/>
      </c>
      <c r="Z132" s="195" t="str">
        <f>IF('Result Sheet'!DV135="","",'Result Sheet'!DV135)</f>
        <v/>
      </c>
      <c r="AA132" s="196" t="str">
        <f>IF('Result Sheet'!FP135="","",'Result Sheet'!FP135)</f>
        <v/>
      </c>
      <c r="BU132" s="197" t="str">
        <f>'Result Sheet'!G135</f>
        <v/>
      </c>
      <c r="BV132" s="198" t="str">
        <f t="shared" si="12"/>
        <v/>
      </c>
      <c r="BW132" s="198" t="str">
        <f t="shared" si="13"/>
        <v/>
      </c>
      <c r="BX132" s="198" t="str">
        <f t="shared" si="14"/>
        <v/>
      </c>
      <c r="BY132" s="198" t="str">
        <f t="shared" si="15"/>
        <v/>
      </c>
      <c r="BZ132" s="198" t="str">
        <f t="shared" si="16"/>
        <v/>
      </c>
      <c r="CA132" s="198" t="str">
        <f t="shared" si="17"/>
        <v/>
      </c>
      <c r="CB132" s="198" t="str">
        <f t="shared" si="18"/>
        <v/>
      </c>
      <c r="CC132" s="198" t="str">
        <f t="shared" si="19"/>
        <v/>
      </c>
      <c r="CD132" s="198" t="str">
        <f t="shared" si="20"/>
        <v/>
      </c>
      <c r="CE132" s="198" t="str">
        <f t="shared" si="21"/>
        <v/>
      </c>
      <c r="CF132" s="198" t="str">
        <f t="shared" si="22"/>
        <v/>
      </c>
      <c r="CG132" s="198" t="str">
        <f t="shared" si="23"/>
        <v/>
      </c>
      <c r="CH132" s="199"/>
    </row>
    <row r="133" spans="1:86" ht="15.95" customHeight="1">
      <c r="A133" s="187">
        <f>IF('Result Sheet'!A136="","",'Result Sheet'!A136)</f>
        <v>129</v>
      </c>
      <c r="B133" s="188" t="str">
        <f>IF('Result Sheet'!B136="","",'Result Sheet'!B136)</f>
        <v/>
      </c>
      <c r="C133" s="189" t="str">
        <f>IF('Result Sheet'!F136="","",'Result Sheet'!F136)</f>
        <v/>
      </c>
      <c r="D133" s="190" t="str">
        <f>IF('Result Sheet'!E136="","",'Result Sheet'!E136)</f>
        <v/>
      </c>
      <c r="E133" s="336" t="str">
        <f>IF('Result Sheet'!G136="","",'Result Sheet'!G136)</f>
        <v/>
      </c>
      <c r="F133" s="336" t="str">
        <f>IF('Result Sheet'!H136="","",'Result Sheet'!H136)</f>
        <v/>
      </c>
      <c r="G133" s="336" t="str">
        <f>IF('Result Sheet'!I136="","",'Result Sheet'!I136)</f>
        <v/>
      </c>
      <c r="H133" s="191" t="str">
        <f>IF('Result Sheet'!K136="","",'Result Sheet'!K136)</f>
        <v/>
      </c>
      <c r="I133" s="191" t="str">
        <f>IF('Result Sheet'!J136="","",'Result Sheet'!J136)</f>
        <v/>
      </c>
      <c r="J133" s="305" t="str">
        <f>IF('Result Sheet'!FN136="","",'Result Sheet'!FN136)</f>
        <v/>
      </c>
      <c r="K133" s="192" t="str">
        <f>IF('Result Sheet'!FI136="","",'Result Sheet'!FI136)</f>
        <v/>
      </c>
      <c r="L133" s="193" t="str">
        <f>IF('Result Sheet'!FJ136="","",'Result Sheet'!FJ136)</f>
        <v/>
      </c>
      <c r="M133" s="192" t="str">
        <f>IF('Result Sheet'!FK136="","",'Result Sheet'!FK136)</f>
        <v/>
      </c>
      <c r="N133" s="333" t="str">
        <f>IF('Result Sheet'!FN136="NSO","NSO",IF('Result Sheet'!FL136="","",'Result Sheet'!FL136))</f>
        <v/>
      </c>
      <c r="O133" s="194" t="str">
        <f>IF('Result Sheet'!AC136="","",'Result Sheet'!AC136)</f>
        <v/>
      </c>
      <c r="P133" s="195" t="str">
        <f>IF('Result Sheet'!AD136="","",'Result Sheet'!AD136)</f>
        <v/>
      </c>
      <c r="Q133" s="194" t="str">
        <f>IF('Result Sheet'!AV136="","",'Result Sheet'!AV136)</f>
        <v/>
      </c>
      <c r="R133" s="195" t="str">
        <f>IF('Result Sheet'!AW136="","",'Result Sheet'!AW136)</f>
        <v/>
      </c>
      <c r="S133" s="194" t="str">
        <f>IF('Result Sheet'!BP136="","",'Result Sheet'!BP136)</f>
        <v/>
      </c>
      <c r="T133" s="195" t="str">
        <f>IF('Result Sheet'!BQ136="","",'Result Sheet'!BQ136)</f>
        <v/>
      </c>
      <c r="U133" s="194" t="str">
        <f>IF('Result Sheet'!CI136="","",'Result Sheet'!CI136)</f>
        <v/>
      </c>
      <c r="V133" s="195" t="str">
        <f>IF('Result Sheet'!CJ136="","",'Result Sheet'!CJ136)</f>
        <v/>
      </c>
      <c r="W133" s="194" t="str">
        <f>IF('Result Sheet'!DB136="","",'Result Sheet'!DB136)</f>
        <v/>
      </c>
      <c r="X133" s="195" t="str">
        <f>IF('Result Sheet'!DC136="","",'Result Sheet'!DC136)</f>
        <v/>
      </c>
      <c r="Y133" s="194" t="str">
        <f>IF('Result Sheet'!DU136="","",'Result Sheet'!DU136)</f>
        <v/>
      </c>
      <c r="Z133" s="195" t="str">
        <f>IF('Result Sheet'!DV136="","",'Result Sheet'!DV136)</f>
        <v/>
      </c>
      <c r="AA133" s="196" t="str">
        <f>IF('Result Sheet'!FP136="","",'Result Sheet'!FP136)</f>
        <v/>
      </c>
      <c r="BU133" s="197" t="str">
        <f>'Result Sheet'!G136</f>
        <v/>
      </c>
      <c r="BV133" s="198" t="str">
        <f t="shared" si="12"/>
        <v/>
      </c>
      <c r="BW133" s="198" t="str">
        <f t="shared" si="13"/>
        <v/>
      </c>
      <c r="BX133" s="198" t="str">
        <f t="shared" si="14"/>
        <v/>
      </c>
      <c r="BY133" s="198" t="str">
        <f t="shared" si="15"/>
        <v/>
      </c>
      <c r="BZ133" s="198" t="str">
        <f t="shared" si="16"/>
        <v/>
      </c>
      <c r="CA133" s="198" t="str">
        <f t="shared" si="17"/>
        <v/>
      </c>
      <c r="CB133" s="198" t="str">
        <f t="shared" si="18"/>
        <v/>
      </c>
      <c r="CC133" s="198" t="str">
        <f t="shared" si="19"/>
        <v/>
      </c>
      <c r="CD133" s="198" t="str">
        <f t="shared" si="20"/>
        <v/>
      </c>
      <c r="CE133" s="198" t="str">
        <f t="shared" si="21"/>
        <v/>
      </c>
      <c r="CF133" s="198" t="str">
        <f t="shared" si="22"/>
        <v/>
      </c>
      <c r="CG133" s="198" t="str">
        <f t="shared" si="23"/>
        <v/>
      </c>
      <c r="CH133" s="199"/>
    </row>
    <row r="134" spans="1:86" ht="15.95" customHeight="1">
      <c r="A134" s="187">
        <f>IF('Result Sheet'!A137="","",'Result Sheet'!A137)</f>
        <v>130</v>
      </c>
      <c r="B134" s="188" t="str">
        <f>IF('Result Sheet'!B137="","",'Result Sheet'!B137)</f>
        <v/>
      </c>
      <c r="C134" s="189" t="str">
        <f>IF('Result Sheet'!F137="","",'Result Sheet'!F137)</f>
        <v/>
      </c>
      <c r="D134" s="190" t="str">
        <f>IF('Result Sheet'!E137="","",'Result Sheet'!E137)</f>
        <v/>
      </c>
      <c r="E134" s="336" t="str">
        <f>IF('Result Sheet'!G137="","",'Result Sheet'!G137)</f>
        <v/>
      </c>
      <c r="F134" s="336" t="str">
        <f>IF('Result Sheet'!H137="","",'Result Sheet'!H137)</f>
        <v/>
      </c>
      <c r="G134" s="336" t="str">
        <f>IF('Result Sheet'!I137="","",'Result Sheet'!I137)</f>
        <v/>
      </c>
      <c r="H134" s="191" t="str">
        <f>IF('Result Sheet'!K137="","",'Result Sheet'!K137)</f>
        <v/>
      </c>
      <c r="I134" s="191" t="str">
        <f>IF('Result Sheet'!J137="","",'Result Sheet'!J137)</f>
        <v/>
      </c>
      <c r="J134" s="305" t="str">
        <f>IF('Result Sheet'!FN137="","",'Result Sheet'!FN137)</f>
        <v/>
      </c>
      <c r="K134" s="192" t="str">
        <f>IF('Result Sheet'!FI137="","",'Result Sheet'!FI137)</f>
        <v/>
      </c>
      <c r="L134" s="193" t="str">
        <f>IF('Result Sheet'!FJ137="","",'Result Sheet'!FJ137)</f>
        <v/>
      </c>
      <c r="M134" s="192" t="str">
        <f>IF('Result Sheet'!FK137="","",'Result Sheet'!FK137)</f>
        <v/>
      </c>
      <c r="N134" s="333" t="str">
        <f>IF('Result Sheet'!FN137="NSO","NSO",IF('Result Sheet'!FL137="","",'Result Sheet'!FL137))</f>
        <v/>
      </c>
      <c r="O134" s="194" t="str">
        <f>IF('Result Sheet'!AC137="","",'Result Sheet'!AC137)</f>
        <v/>
      </c>
      <c r="P134" s="195" t="str">
        <f>IF('Result Sheet'!AD137="","",'Result Sheet'!AD137)</f>
        <v/>
      </c>
      <c r="Q134" s="194" t="str">
        <f>IF('Result Sheet'!AV137="","",'Result Sheet'!AV137)</f>
        <v/>
      </c>
      <c r="R134" s="195" t="str">
        <f>IF('Result Sheet'!AW137="","",'Result Sheet'!AW137)</f>
        <v/>
      </c>
      <c r="S134" s="194" t="str">
        <f>IF('Result Sheet'!BP137="","",'Result Sheet'!BP137)</f>
        <v/>
      </c>
      <c r="T134" s="195" t="str">
        <f>IF('Result Sheet'!BQ137="","",'Result Sheet'!BQ137)</f>
        <v/>
      </c>
      <c r="U134" s="194" t="str">
        <f>IF('Result Sheet'!CI137="","",'Result Sheet'!CI137)</f>
        <v/>
      </c>
      <c r="V134" s="195" t="str">
        <f>IF('Result Sheet'!CJ137="","",'Result Sheet'!CJ137)</f>
        <v/>
      </c>
      <c r="W134" s="194" t="str">
        <f>IF('Result Sheet'!DB137="","",'Result Sheet'!DB137)</f>
        <v/>
      </c>
      <c r="X134" s="195" t="str">
        <f>IF('Result Sheet'!DC137="","",'Result Sheet'!DC137)</f>
        <v/>
      </c>
      <c r="Y134" s="194" t="str">
        <f>IF('Result Sheet'!DU137="","",'Result Sheet'!DU137)</f>
        <v/>
      </c>
      <c r="Z134" s="195" t="str">
        <f>IF('Result Sheet'!DV137="","",'Result Sheet'!DV137)</f>
        <v/>
      </c>
      <c r="AA134" s="196" t="str">
        <f>IF('Result Sheet'!FP137="","",'Result Sheet'!FP137)</f>
        <v/>
      </c>
      <c r="BU134" s="197" t="str">
        <f>'Result Sheet'!G137</f>
        <v/>
      </c>
      <c r="BV134" s="198" t="str">
        <f t="shared" ref="BV134:BV197" si="24">IFERROR(IF(AND(N134="",J134=""),"",IF(AND(H134="SC",I134="M"),N134,"")),"")</f>
        <v/>
      </c>
      <c r="BW134" s="198" t="str">
        <f t="shared" ref="BW134:BW197" si="25">IFERROR(IF(AND(N134="",J134=""),"",IF(AND(H134="SC",I134="F"),N134,"")),"")</f>
        <v/>
      </c>
      <c r="BX134" s="198" t="str">
        <f t="shared" ref="BX134:BX197" si="26">IFERROR(IF(AND(N134="",J134=""),"",IF(AND(H134="ST",I134="M"),N134,"")),"")</f>
        <v/>
      </c>
      <c r="BY134" s="198" t="str">
        <f t="shared" ref="BY134:BY197" si="27">IFERROR(IF(AND(N134="",J134=""),"",IF(AND(H134="ST",I134="F"),N134,"")),"")</f>
        <v/>
      </c>
      <c r="BZ134" s="198" t="str">
        <f t="shared" ref="BZ134:BZ197" si="28">IFERROR(IF(AND(N134="",J134=""),"",IF(AND(H134="OBC",I134="M"),N134,"")),"")</f>
        <v/>
      </c>
      <c r="CA134" s="198" t="str">
        <f t="shared" ref="CA134:CA197" si="29">IFERROR(IF(AND(N134="",J134=""),"",IF(AND(H134="OBC",I134="F"),N134,"")),"")</f>
        <v/>
      </c>
      <c r="CB134" s="198" t="str">
        <f t="shared" ref="CB134:CB197" si="30">IFERROR(IF(AND(N134="",J134=""),"",IF(AND(H134="GEN",I134="M"),N134,"")),"")</f>
        <v/>
      </c>
      <c r="CC134" s="198" t="str">
        <f t="shared" ref="CC134:CC197" si="31">IFERROR(IF(AND(N134="",J134=""),"",IF(AND(H134="GEN",I134="F"),N134,"")),"")</f>
        <v/>
      </c>
      <c r="CD134" s="198" t="str">
        <f t="shared" ref="CD134:CD197" si="32">IFERROR(IF(AND(N134="",J134=""),"",IF(AND(H134="MIN",I134="M"),N134,"")),"")</f>
        <v/>
      </c>
      <c r="CE134" s="198" t="str">
        <f t="shared" ref="CE134:CE197" si="33">IFERROR(IF(AND(N134="",J134=""),"",IF(AND(H134="MIN",I134="M"),N134,"")),"")</f>
        <v/>
      </c>
      <c r="CF134" s="198" t="str">
        <f t="shared" ref="CF134:CF197" si="34">IFERROR(IF(AND(N134="",J134=""),"",IF(AND(H134="SBC",I134="M"),N134,"")),"")</f>
        <v/>
      </c>
      <c r="CG134" s="198" t="str">
        <f t="shared" ref="CG134:CG197" si="35">IFERROR(IF(AND(N134="",J134=""),"",IF(AND(H134="SBC",I134="F"),N134,"")),"")</f>
        <v/>
      </c>
      <c r="CH134" s="199"/>
    </row>
    <row r="135" spans="1:86" ht="15.95" customHeight="1">
      <c r="A135" s="187">
        <f>IF('Result Sheet'!A138="","",'Result Sheet'!A138)</f>
        <v>131</v>
      </c>
      <c r="B135" s="188" t="str">
        <f>IF('Result Sheet'!B138="","",'Result Sheet'!B138)</f>
        <v/>
      </c>
      <c r="C135" s="189" t="str">
        <f>IF('Result Sheet'!F138="","",'Result Sheet'!F138)</f>
        <v/>
      </c>
      <c r="D135" s="190" t="str">
        <f>IF('Result Sheet'!E138="","",'Result Sheet'!E138)</f>
        <v/>
      </c>
      <c r="E135" s="336" t="str">
        <f>IF('Result Sheet'!G138="","",'Result Sheet'!G138)</f>
        <v/>
      </c>
      <c r="F135" s="336" t="str">
        <f>IF('Result Sheet'!H138="","",'Result Sheet'!H138)</f>
        <v/>
      </c>
      <c r="G135" s="336" t="str">
        <f>IF('Result Sheet'!I138="","",'Result Sheet'!I138)</f>
        <v/>
      </c>
      <c r="H135" s="191" t="str">
        <f>IF('Result Sheet'!K138="","",'Result Sheet'!K138)</f>
        <v/>
      </c>
      <c r="I135" s="191" t="str">
        <f>IF('Result Sheet'!J138="","",'Result Sheet'!J138)</f>
        <v/>
      </c>
      <c r="J135" s="305" t="str">
        <f>IF('Result Sheet'!FN138="","",'Result Sheet'!FN138)</f>
        <v/>
      </c>
      <c r="K135" s="192" t="str">
        <f>IF('Result Sheet'!FI138="","",'Result Sheet'!FI138)</f>
        <v/>
      </c>
      <c r="L135" s="193" t="str">
        <f>IF('Result Sheet'!FJ138="","",'Result Sheet'!FJ138)</f>
        <v/>
      </c>
      <c r="M135" s="192" t="str">
        <f>IF('Result Sheet'!FK138="","",'Result Sheet'!FK138)</f>
        <v/>
      </c>
      <c r="N135" s="333" t="str">
        <f>IF('Result Sheet'!FN138="NSO","NSO",IF('Result Sheet'!FL138="","",'Result Sheet'!FL138))</f>
        <v/>
      </c>
      <c r="O135" s="194" t="str">
        <f>IF('Result Sheet'!AC138="","",'Result Sheet'!AC138)</f>
        <v/>
      </c>
      <c r="P135" s="195" t="str">
        <f>IF('Result Sheet'!AD138="","",'Result Sheet'!AD138)</f>
        <v/>
      </c>
      <c r="Q135" s="194" t="str">
        <f>IF('Result Sheet'!AV138="","",'Result Sheet'!AV138)</f>
        <v/>
      </c>
      <c r="R135" s="195" t="str">
        <f>IF('Result Sheet'!AW138="","",'Result Sheet'!AW138)</f>
        <v/>
      </c>
      <c r="S135" s="194" t="str">
        <f>IF('Result Sheet'!BP138="","",'Result Sheet'!BP138)</f>
        <v/>
      </c>
      <c r="T135" s="195" t="str">
        <f>IF('Result Sheet'!BQ138="","",'Result Sheet'!BQ138)</f>
        <v/>
      </c>
      <c r="U135" s="194" t="str">
        <f>IF('Result Sheet'!CI138="","",'Result Sheet'!CI138)</f>
        <v/>
      </c>
      <c r="V135" s="195" t="str">
        <f>IF('Result Sheet'!CJ138="","",'Result Sheet'!CJ138)</f>
        <v/>
      </c>
      <c r="W135" s="194" t="str">
        <f>IF('Result Sheet'!DB138="","",'Result Sheet'!DB138)</f>
        <v/>
      </c>
      <c r="X135" s="195" t="str">
        <f>IF('Result Sheet'!DC138="","",'Result Sheet'!DC138)</f>
        <v/>
      </c>
      <c r="Y135" s="194" t="str">
        <f>IF('Result Sheet'!DU138="","",'Result Sheet'!DU138)</f>
        <v/>
      </c>
      <c r="Z135" s="195" t="str">
        <f>IF('Result Sheet'!DV138="","",'Result Sheet'!DV138)</f>
        <v/>
      </c>
      <c r="AA135" s="196" t="str">
        <f>IF('Result Sheet'!FP138="","",'Result Sheet'!FP138)</f>
        <v/>
      </c>
      <c r="BU135" s="197" t="str">
        <f>'Result Sheet'!G138</f>
        <v/>
      </c>
      <c r="BV135" s="198" t="str">
        <f t="shared" si="24"/>
        <v/>
      </c>
      <c r="BW135" s="198" t="str">
        <f t="shared" si="25"/>
        <v/>
      </c>
      <c r="BX135" s="198" t="str">
        <f t="shared" si="26"/>
        <v/>
      </c>
      <c r="BY135" s="198" t="str">
        <f t="shared" si="27"/>
        <v/>
      </c>
      <c r="BZ135" s="198" t="str">
        <f t="shared" si="28"/>
        <v/>
      </c>
      <c r="CA135" s="198" t="str">
        <f t="shared" si="29"/>
        <v/>
      </c>
      <c r="CB135" s="198" t="str">
        <f t="shared" si="30"/>
        <v/>
      </c>
      <c r="CC135" s="198" t="str">
        <f t="shared" si="31"/>
        <v/>
      </c>
      <c r="CD135" s="198" t="str">
        <f t="shared" si="32"/>
        <v/>
      </c>
      <c r="CE135" s="198" t="str">
        <f t="shared" si="33"/>
        <v/>
      </c>
      <c r="CF135" s="198" t="str">
        <f t="shared" si="34"/>
        <v/>
      </c>
      <c r="CG135" s="198" t="str">
        <f t="shared" si="35"/>
        <v/>
      </c>
      <c r="CH135" s="199"/>
    </row>
    <row r="136" spans="1:86" ht="15.95" customHeight="1">
      <c r="A136" s="187">
        <f>IF('Result Sheet'!A139="","",'Result Sheet'!A139)</f>
        <v>132</v>
      </c>
      <c r="B136" s="188" t="str">
        <f>IF('Result Sheet'!B139="","",'Result Sheet'!B139)</f>
        <v/>
      </c>
      <c r="C136" s="189" t="str">
        <f>IF('Result Sheet'!F139="","",'Result Sheet'!F139)</f>
        <v/>
      </c>
      <c r="D136" s="190" t="str">
        <f>IF('Result Sheet'!E139="","",'Result Sheet'!E139)</f>
        <v/>
      </c>
      <c r="E136" s="336" t="str">
        <f>IF('Result Sheet'!G139="","",'Result Sheet'!G139)</f>
        <v/>
      </c>
      <c r="F136" s="336" t="str">
        <f>IF('Result Sheet'!H139="","",'Result Sheet'!H139)</f>
        <v/>
      </c>
      <c r="G136" s="336" t="str">
        <f>IF('Result Sheet'!I139="","",'Result Sheet'!I139)</f>
        <v/>
      </c>
      <c r="H136" s="191" t="str">
        <f>IF('Result Sheet'!K139="","",'Result Sheet'!K139)</f>
        <v/>
      </c>
      <c r="I136" s="191" t="str">
        <f>IF('Result Sheet'!J139="","",'Result Sheet'!J139)</f>
        <v/>
      </c>
      <c r="J136" s="305" t="str">
        <f>IF('Result Sheet'!FN139="","",'Result Sheet'!FN139)</f>
        <v/>
      </c>
      <c r="K136" s="192" t="str">
        <f>IF('Result Sheet'!FI139="","",'Result Sheet'!FI139)</f>
        <v/>
      </c>
      <c r="L136" s="193" t="str">
        <f>IF('Result Sheet'!FJ139="","",'Result Sheet'!FJ139)</f>
        <v/>
      </c>
      <c r="M136" s="192" t="str">
        <f>IF('Result Sheet'!FK139="","",'Result Sheet'!FK139)</f>
        <v/>
      </c>
      <c r="N136" s="333" t="str">
        <f>IF('Result Sheet'!FN139="NSO","NSO",IF('Result Sheet'!FL139="","",'Result Sheet'!FL139))</f>
        <v/>
      </c>
      <c r="O136" s="194" t="str">
        <f>IF('Result Sheet'!AC139="","",'Result Sheet'!AC139)</f>
        <v/>
      </c>
      <c r="P136" s="195" t="str">
        <f>IF('Result Sheet'!AD139="","",'Result Sheet'!AD139)</f>
        <v/>
      </c>
      <c r="Q136" s="194" t="str">
        <f>IF('Result Sheet'!AV139="","",'Result Sheet'!AV139)</f>
        <v/>
      </c>
      <c r="R136" s="195" t="str">
        <f>IF('Result Sheet'!AW139="","",'Result Sheet'!AW139)</f>
        <v/>
      </c>
      <c r="S136" s="194" t="str">
        <f>IF('Result Sheet'!BP139="","",'Result Sheet'!BP139)</f>
        <v/>
      </c>
      <c r="T136" s="195" t="str">
        <f>IF('Result Sheet'!BQ139="","",'Result Sheet'!BQ139)</f>
        <v/>
      </c>
      <c r="U136" s="194" t="str">
        <f>IF('Result Sheet'!CI139="","",'Result Sheet'!CI139)</f>
        <v/>
      </c>
      <c r="V136" s="195" t="str">
        <f>IF('Result Sheet'!CJ139="","",'Result Sheet'!CJ139)</f>
        <v/>
      </c>
      <c r="W136" s="194" t="str">
        <f>IF('Result Sheet'!DB139="","",'Result Sheet'!DB139)</f>
        <v/>
      </c>
      <c r="X136" s="195" t="str">
        <f>IF('Result Sheet'!DC139="","",'Result Sheet'!DC139)</f>
        <v/>
      </c>
      <c r="Y136" s="194" t="str">
        <f>IF('Result Sheet'!DU139="","",'Result Sheet'!DU139)</f>
        <v/>
      </c>
      <c r="Z136" s="195" t="str">
        <f>IF('Result Sheet'!DV139="","",'Result Sheet'!DV139)</f>
        <v/>
      </c>
      <c r="AA136" s="196" t="str">
        <f>IF('Result Sheet'!FP139="","",'Result Sheet'!FP139)</f>
        <v/>
      </c>
      <c r="BU136" s="197" t="str">
        <f>'Result Sheet'!G139</f>
        <v/>
      </c>
      <c r="BV136" s="198" t="str">
        <f t="shared" si="24"/>
        <v/>
      </c>
      <c r="BW136" s="198" t="str">
        <f t="shared" si="25"/>
        <v/>
      </c>
      <c r="BX136" s="198" t="str">
        <f t="shared" si="26"/>
        <v/>
      </c>
      <c r="BY136" s="198" t="str">
        <f t="shared" si="27"/>
        <v/>
      </c>
      <c r="BZ136" s="198" t="str">
        <f t="shared" si="28"/>
        <v/>
      </c>
      <c r="CA136" s="198" t="str">
        <f t="shared" si="29"/>
        <v/>
      </c>
      <c r="CB136" s="198" t="str">
        <f t="shared" si="30"/>
        <v/>
      </c>
      <c r="CC136" s="198" t="str">
        <f t="shared" si="31"/>
        <v/>
      </c>
      <c r="CD136" s="198" t="str">
        <f t="shared" si="32"/>
        <v/>
      </c>
      <c r="CE136" s="198" t="str">
        <f t="shared" si="33"/>
        <v/>
      </c>
      <c r="CF136" s="198" t="str">
        <f t="shared" si="34"/>
        <v/>
      </c>
      <c r="CG136" s="198" t="str">
        <f t="shared" si="35"/>
        <v/>
      </c>
      <c r="CH136" s="199"/>
    </row>
    <row r="137" spans="1:86" ht="15.95" customHeight="1">
      <c r="A137" s="187">
        <f>IF('Result Sheet'!A140="","",'Result Sheet'!A140)</f>
        <v>133</v>
      </c>
      <c r="B137" s="188" t="str">
        <f>IF('Result Sheet'!B140="","",'Result Sheet'!B140)</f>
        <v/>
      </c>
      <c r="C137" s="189" t="str">
        <f>IF('Result Sheet'!F140="","",'Result Sheet'!F140)</f>
        <v/>
      </c>
      <c r="D137" s="190" t="str">
        <f>IF('Result Sheet'!E140="","",'Result Sheet'!E140)</f>
        <v/>
      </c>
      <c r="E137" s="336" t="str">
        <f>IF('Result Sheet'!G140="","",'Result Sheet'!G140)</f>
        <v/>
      </c>
      <c r="F137" s="336" t="str">
        <f>IF('Result Sheet'!H140="","",'Result Sheet'!H140)</f>
        <v/>
      </c>
      <c r="G137" s="336" t="str">
        <f>IF('Result Sheet'!I140="","",'Result Sheet'!I140)</f>
        <v/>
      </c>
      <c r="H137" s="191" t="str">
        <f>IF('Result Sheet'!K140="","",'Result Sheet'!K140)</f>
        <v/>
      </c>
      <c r="I137" s="191" t="str">
        <f>IF('Result Sheet'!J140="","",'Result Sheet'!J140)</f>
        <v/>
      </c>
      <c r="J137" s="305" t="str">
        <f>IF('Result Sheet'!FN140="","",'Result Sheet'!FN140)</f>
        <v/>
      </c>
      <c r="K137" s="192" t="str">
        <f>IF('Result Sheet'!FI140="","",'Result Sheet'!FI140)</f>
        <v/>
      </c>
      <c r="L137" s="193" t="str">
        <f>IF('Result Sheet'!FJ140="","",'Result Sheet'!FJ140)</f>
        <v/>
      </c>
      <c r="M137" s="192" t="str">
        <f>IF('Result Sheet'!FK140="","",'Result Sheet'!FK140)</f>
        <v/>
      </c>
      <c r="N137" s="333" t="str">
        <f>IF('Result Sheet'!FN140="NSO","NSO",IF('Result Sheet'!FL140="","",'Result Sheet'!FL140))</f>
        <v/>
      </c>
      <c r="O137" s="194" t="str">
        <f>IF('Result Sheet'!AC140="","",'Result Sheet'!AC140)</f>
        <v/>
      </c>
      <c r="P137" s="195" t="str">
        <f>IF('Result Sheet'!AD140="","",'Result Sheet'!AD140)</f>
        <v/>
      </c>
      <c r="Q137" s="194" t="str">
        <f>IF('Result Sheet'!AV140="","",'Result Sheet'!AV140)</f>
        <v/>
      </c>
      <c r="R137" s="195" t="str">
        <f>IF('Result Sheet'!AW140="","",'Result Sheet'!AW140)</f>
        <v/>
      </c>
      <c r="S137" s="194" t="str">
        <f>IF('Result Sheet'!BP140="","",'Result Sheet'!BP140)</f>
        <v/>
      </c>
      <c r="T137" s="195" t="str">
        <f>IF('Result Sheet'!BQ140="","",'Result Sheet'!BQ140)</f>
        <v/>
      </c>
      <c r="U137" s="194" t="str">
        <f>IF('Result Sheet'!CI140="","",'Result Sheet'!CI140)</f>
        <v/>
      </c>
      <c r="V137" s="195" t="str">
        <f>IF('Result Sheet'!CJ140="","",'Result Sheet'!CJ140)</f>
        <v/>
      </c>
      <c r="W137" s="194" t="str">
        <f>IF('Result Sheet'!DB140="","",'Result Sheet'!DB140)</f>
        <v/>
      </c>
      <c r="X137" s="195" t="str">
        <f>IF('Result Sheet'!DC140="","",'Result Sheet'!DC140)</f>
        <v/>
      </c>
      <c r="Y137" s="194" t="str">
        <f>IF('Result Sheet'!DU140="","",'Result Sheet'!DU140)</f>
        <v/>
      </c>
      <c r="Z137" s="195" t="str">
        <f>IF('Result Sheet'!DV140="","",'Result Sheet'!DV140)</f>
        <v/>
      </c>
      <c r="AA137" s="196" t="str">
        <f>IF('Result Sheet'!FP140="","",'Result Sheet'!FP140)</f>
        <v/>
      </c>
      <c r="BU137" s="197" t="str">
        <f>'Result Sheet'!G140</f>
        <v/>
      </c>
      <c r="BV137" s="198" t="str">
        <f t="shared" si="24"/>
        <v/>
      </c>
      <c r="BW137" s="198" t="str">
        <f t="shared" si="25"/>
        <v/>
      </c>
      <c r="BX137" s="198" t="str">
        <f t="shared" si="26"/>
        <v/>
      </c>
      <c r="BY137" s="198" t="str">
        <f t="shared" si="27"/>
        <v/>
      </c>
      <c r="BZ137" s="198" t="str">
        <f t="shared" si="28"/>
        <v/>
      </c>
      <c r="CA137" s="198" t="str">
        <f t="shared" si="29"/>
        <v/>
      </c>
      <c r="CB137" s="198" t="str">
        <f t="shared" si="30"/>
        <v/>
      </c>
      <c r="CC137" s="198" t="str">
        <f t="shared" si="31"/>
        <v/>
      </c>
      <c r="CD137" s="198" t="str">
        <f t="shared" si="32"/>
        <v/>
      </c>
      <c r="CE137" s="198" t="str">
        <f t="shared" si="33"/>
        <v/>
      </c>
      <c r="CF137" s="198" t="str">
        <f t="shared" si="34"/>
        <v/>
      </c>
      <c r="CG137" s="198" t="str">
        <f t="shared" si="35"/>
        <v/>
      </c>
      <c r="CH137" s="199"/>
    </row>
    <row r="138" spans="1:86" ht="15.95" customHeight="1">
      <c r="A138" s="187">
        <f>IF('Result Sheet'!A141="","",'Result Sheet'!A141)</f>
        <v>134</v>
      </c>
      <c r="B138" s="188" t="str">
        <f>IF('Result Sheet'!B141="","",'Result Sheet'!B141)</f>
        <v/>
      </c>
      <c r="C138" s="189" t="str">
        <f>IF('Result Sheet'!F141="","",'Result Sheet'!F141)</f>
        <v/>
      </c>
      <c r="D138" s="190" t="str">
        <f>IF('Result Sheet'!E141="","",'Result Sheet'!E141)</f>
        <v/>
      </c>
      <c r="E138" s="336" t="str">
        <f>IF('Result Sheet'!G141="","",'Result Sheet'!G141)</f>
        <v/>
      </c>
      <c r="F138" s="336" t="str">
        <f>IF('Result Sheet'!H141="","",'Result Sheet'!H141)</f>
        <v/>
      </c>
      <c r="G138" s="336" t="str">
        <f>IF('Result Sheet'!I141="","",'Result Sheet'!I141)</f>
        <v/>
      </c>
      <c r="H138" s="191" t="str">
        <f>IF('Result Sheet'!K141="","",'Result Sheet'!K141)</f>
        <v/>
      </c>
      <c r="I138" s="191" t="str">
        <f>IF('Result Sheet'!J141="","",'Result Sheet'!J141)</f>
        <v/>
      </c>
      <c r="J138" s="305" t="str">
        <f>IF('Result Sheet'!FN141="","",'Result Sheet'!FN141)</f>
        <v/>
      </c>
      <c r="K138" s="192" t="str">
        <f>IF('Result Sheet'!FI141="","",'Result Sheet'!FI141)</f>
        <v/>
      </c>
      <c r="L138" s="193" t="str">
        <f>IF('Result Sheet'!FJ141="","",'Result Sheet'!FJ141)</f>
        <v/>
      </c>
      <c r="M138" s="192" t="str">
        <f>IF('Result Sheet'!FK141="","",'Result Sheet'!FK141)</f>
        <v/>
      </c>
      <c r="N138" s="333" t="str">
        <f>IF('Result Sheet'!FN141="NSO","NSO",IF('Result Sheet'!FL141="","",'Result Sheet'!FL141))</f>
        <v/>
      </c>
      <c r="O138" s="194" t="str">
        <f>IF('Result Sheet'!AC141="","",'Result Sheet'!AC141)</f>
        <v/>
      </c>
      <c r="P138" s="195" t="str">
        <f>IF('Result Sheet'!AD141="","",'Result Sheet'!AD141)</f>
        <v/>
      </c>
      <c r="Q138" s="194" t="str">
        <f>IF('Result Sheet'!AV141="","",'Result Sheet'!AV141)</f>
        <v/>
      </c>
      <c r="R138" s="195" t="str">
        <f>IF('Result Sheet'!AW141="","",'Result Sheet'!AW141)</f>
        <v/>
      </c>
      <c r="S138" s="194" t="str">
        <f>IF('Result Sheet'!BP141="","",'Result Sheet'!BP141)</f>
        <v/>
      </c>
      <c r="T138" s="195" t="str">
        <f>IF('Result Sheet'!BQ141="","",'Result Sheet'!BQ141)</f>
        <v/>
      </c>
      <c r="U138" s="194" t="str">
        <f>IF('Result Sheet'!CI141="","",'Result Sheet'!CI141)</f>
        <v/>
      </c>
      <c r="V138" s="195" t="str">
        <f>IF('Result Sheet'!CJ141="","",'Result Sheet'!CJ141)</f>
        <v/>
      </c>
      <c r="W138" s="194" t="str">
        <f>IF('Result Sheet'!DB141="","",'Result Sheet'!DB141)</f>
        <v/>
      </c>
      <c r="X138" s="195" t="str">
        <f>IF('Result Sheet'!DC141="","",'Result Sheet'!DC141)</f>
        <v/>
      </c>
      <c r="Y138" s="194" t="str">
        <f>IF('Result Sheet'!DU141="","",'Result Sheet'!DU141)</f>
        <v/>
      </c>
      <c r="Z138" s="195" t="str">
        <f>IF('Result Sheet'!DV141="","",'Result Sheet'!DV141)</f>
        <v/>
      </c>
      <c r="AA138" s="196" t="str">
        <f>IF('Result Sheet'!FP141="","",'Result Sheet'!FP141)</f>
        <v/>
      </c>
      <c r="BU138" s="197" t="str">
        <f>'Result Sheet'!G141</f>
        <v/>
      </c>
      <c r="BV138" s="198" t="str">
        <f t="shared" si="24"/>
        <v/>
      </c>
      <c r="BW138" s="198" t="str">
        <f t="shared" si="25"/>
        <v/>
      </c>
      <c r="BX138" s="198" t="str">
        <f t="shared" si="26"/>
        <v/>
      </c>
      <c r="BY138" s="198" t="str">
        <f t="shared" si="27"/>
        <v/>
      </c>
      <c r="BZ138" s="198" t="str">
        <f t="shared" si="28"/>
        <v/>
      </c>
      <c r="CA138" s="198" t="str">
        <f t="shared" si="29"/>
        <v/>
      </c>
      <c r="CB138" s="198" t="str">
        <f t="shared" si="30"/>
        <v/>
      </c>
      <c r="CC138" s="198" t="str">
        <f t="shared" si="31"/>
        <v/>
      </c>
      <c r="CD138" s="198" t="str">
        <f t="shared" si="32"/>
        <v/>
      </c>
      <c r="CE138" s="198" t="str">
        <f t="shared" si="33"/>
        <v/>
      </c>
      <c r="CF138" s="198" t="str">
        <f t="shared" si="34"/>
        <v/>
      </c>
      <c r="CG138" s="198" t="str">
        <f t="shared" si="35"/>
        <v/>
      </c>
      <c r="CH138" s="199"/>
    </row>
    <row r="139" spans="1:86" ht="15.95" customHeight="1">
      <c r="A139" s="187">
        <f>IF('Result Sheet'!A142="","",'Result Sheet'!A142)</f>
        <v>135</v>
      </c>
      <c r="B139" s="188" t="str">
        <f>IF('Result Sheet'!B142="","",'Result Sheet'!B142)</f>
        <v/>
      </c>
      <c r="C139" s="189" t="str">
        <f>IF('Result Sheet'!F142="","",'Result Sheet'!F142)</f>
        <v/>
      </c>
      <c r="D139" s="190" t="str">
        <f>IF('Result Sheet'!E142="","",'Result Sheet'!E142)</f>
        <v/>
      </c>
      <c r="E139" s="336" t="str">
        <f>IF('Result Sheet'!G142="","",'Result Sheet'!G142)</f>
        <v/>
      </c>
      <c r="F139" s="336" t="str">
        <f>IF('Result Sheet'!H142="","",'Result Sheet'!H142)</f>
        <v/>
      </c>
      <c r="G139" s="336" t="str">
        <f>IF('Result Sheet'!I142="","",'Result Sheet'!I142)</f>
        <v/>
      </c>
      <c r="H139" s="191" t="str">
        <f>IF('Result Sheet'!K142="","",'Result Sheet'!K142)</f>
        <v/>
      </c>
      <c r="I139" s="191" t="str">
        <f>IF('Result Sheet'!J142="","",'Result Sheet'!J142)</f>
        <v/>
      </c>
      <c r="J139" s="305" t="str">
        <f>IF('Result Sheet'!FN142="","",'Result Sheet'!FN142)</f>
        <v/>
      </c>
      <c r="K139" s="192" t="str">
        <f>IF('Result Sheet'!FI142="","",'Result Sheet'!FI142)</f>
        <v/>
      </c>
      <c r="L139" s="193" t="str">
        <f>IF('Result Sheet'!FJ142="","",'Result Sheet'!FJ142)</f>
        <v/>
      </c>
      <c r="M139" s="192" t="str">
        <f>IF('Result Sheet'!FK142="","",'Result Sheet'!FK142)</f>
        <v/>
      </c>
      <c r="N139" s="333" t="str">
        <f>IF('Result Sheet'!FN142="NSO","NSO",IF('Result Sheet'!FL142="","",'Result Sheet'!FL142))</f>
        <v/>
      </c>
      <c r="O139" s="194" t="str">
        <f>IF('Result Sheet'!AC142="","",'Result Sheet'!AC142)</f>
        <v/>
      </c>
      <c r="P139" s="195" t="str">
        <f>IF('Result Sheet'!AD142="","",'Result Sheet'!AD142)</f>
        <v/>
      </c>
      <c r="Q139" s="194" t="str">
        <f>IF('Result Sheet'!AV142="","",'Result Sheet'!AV142)</f>
        <v/>
      </c>
      <c r="R139" s="195" t="str">
        <f>IF('Result Sheet'!AW142="","",'Result Sheet'!AW142)</f>
        <v/>
      </c>
      <c r="S139" s="194" t="str">
        <f>IF('Result Sheet'!BP142="","",'Result Sheet'!BP142)</f>
        <v/>
      </c>
      <c r="T139" s="195" t="str">
        <f>IF('Result Sheet'!BQ142="","",'Result Sheet'!BQ142)</f>
        <v/>
      </c>
      <c r="U139" s="194" t="str">
        <f>IF('Result Sheet'!CI142="","",'Result Sheet'!CI142)</f>
        <v/>
      </c>
      <c r="V139" s="195" t="str">
        <f>IF('Result Sheet'!CJ142="","",'Result Sheet'!CJ142)</f>
        <v/>
      </c>
      <c r="W139" s="194" t="str">
        <f>IF('Result Sheet'!DB142="","",'Result Sheet'!DB142)</f>
        <v/>
      </c>
      <c r="X139" s="195" t="str">
        <f>IF('Result Sheet'!DC142="","",'Result Sheet'!DC142)</f>
        <v/>
      </c>
      <c r="Y139" s="194" t="str">
        <f>IF('Result Sheet'!DU142="","",'Result Sheet'!DU142)</f>
        <v/>
      </c>
      <c r="Z139" s="195" t="str">
        <f>IF('Result Sheet'!DV142="","",'Result Sheet'!DV142)</f>
        <v/>
      </c>
      <c r="AA139" s="196" t="str">
        <f>IF('Result Sheet'!FP142="","",'Result Sheet'!FP142)</f>
        <v/>
      </c>
      <c r="BU139" s="197" t="str">
        <f>'Result Sheet'!G142</f>
        <v/>
      </c>
      <c r="BV139" s="198" t="str">
        <f t="shared" si="24"/>
        <v/>
      </c>
      <c r="BW139" s="198" t="str">
        <f t="shared" si="25"/>
        <v/>
      </c>
      <c r="BX139" s="198" t="str">
        <f t="shared" si="26"/>
        <v/>
      </c>
      <c r="BY139" s="198" t="str">
        <f t="shared" si="27"/>
        <v/>
      </c>
      <c r="BZ139" s="198" t="str">
        <f t="shared" si="28"/>
        <v/>
      </c>
      <c r="CA139" s="198" t="str">
        <f t="shared" si="29"/>
        <v/>
      </c>
      <c r="CB139" s="198" t="str">
        <f t="shared" si="30"/>
        <v/>
      </c>
      <c r="CC139" s="198" t="str">
        <f t="shared" si="31"/>
        <v/>
      </c>
      <c r="CD139" s="198" t="str">
        <f t="shared" si="32"/>
        <v/>
      </c>
      <c r="CE139" s="198" t="str">
        <f t="shared" si="33"/>
        <v/>
      </c>
      <c r="CF139" s="198" t="str">
        <f t="shared" si="34"/>
        <v/>
      </c>
      <c r="CG139" s="198" t="str">
        <f t="shared" si="35"/>
        <v/>
      </c>
      <c r="CH139" s="199"/>
    </row>
    <row r="140" spans="1:86" ht="15.95" customHeight="1">
      <c r="A140" s="187">
        <f>IF('Result Sheet'!A143="","",'Result Sheet'!A143)</f>
        <v>136</v>
      </c>
      <c r="B140" s="188" t="str">
        <f>IF('Result Sheet'!B143="","",'Result Sheet'!B143)</f>
        <v/>
      </c>
      <c r="C140" s="189" t="str">
        <f>IF('Result Sheet'!F143="","",'Result Sheet'!F143)</f>
        <v/>
      </c>
      <c r="D140" s="190" t="str">
        <f>IF('Result Sheet'!E143="","",'Result Sheet'!E143)</f>
        <v/>
      </c>
      <c r="E140" s="336" t="str">
        <f>IF('Result Sheet'!G143="","",'Result Sheet'!G143)</f>
        <v/>
      </c>
      <c r="F140" s="336" t="str">
        <f>IF('Result Sheet'!H143="","",'Result Sheet'!H143)</f>
        <v/>
      </c>
      <c r="G140" s="336" t="str">
        <f>IF('Result Sheet'!I143="","",'Result Sheet'!I143)</f>
        <v/>
      </c>
      <c r="H140" s="191" t="str">
        <f>IF('Result Sheet'!K143="","",'Result Sheet'!K143)</f>
        <v/>
      </c>
      <c r="I140" s="191" t="str">
        <f>IF('Result Sheet'!J143="","",'Result Sheet'!J143)</f>
        <v/>
      </c>
      <c r="J140" s="305" t="str">
        <f>IF('Result Sheet'!FN143="","",'Result Sheet'!FN143)</f>
        <v/>
      </c>
      <c r="K140" s="192" t="str">
        <f>IF('Result Sheet'!FI143="","",'Result Sheet'!FI143)</f>
        <v/>
      </c>
      <c r="L140" s="193" t="str">
        <f>IF('Result Sheet'!FJ143="","",'Result Sheet'!FJ143)</f>
        <v/>
      </c>
      <c r="M140" s="192" t="str">
        <f>IF('Result Sheet'!FK143="","",'Result Sheet'!FK143)</f>
        <v/>
      </c>
      <c r="N140" s="333" t="str">
        <f>IF('Result Sheet'!FN143="NSO","NSO",IF('Result Sheet'!FL143="","",'Result Sheet'!FL143))</f>
        <v/>
      </c>
      <c r="O140" s="194" t="str">
        <f>IF('Result Sheet'!AC143="","",'Result Sheet'!AC143)</f>
        <v/>
      </c>
      <c r="P140" s="195" t="str">
        <f>IF('Result Sheet'!AD143="","",'Result Sheet'!AD143)</f>
        <v/>
      </c>
      <c r="Q140" s="194" t="str">
        <f>IF('Result Sheet'!AV143="","",'Result Sheet'!AV143)</f>
        <v/>
      </c>
      <c r="R140" s="195" t="str">
        <f>IF('Result Sheet'!AW143="","",'Result Sheet'!AW143)</f>
        <v/>
      </c>
      <c r="S140" s="194" t="str">
        <f>IF('Result Sheet'!BP143="","",'Result Sheet'!BP143)</f>
        <v/>
      </c>
      <c r="T140" s="195" t="str">
        <f>IF('Result Sheet'!BQ143="","",'Result Sheet'!BQ143)</f>
        <v/>
      </c>
      <c r="U140" s="194" t="str">
        <f>IF('Result Sheet'!CI143="","",'Result Sheet'!CI143)</f>
        <v/>
      </c>
      <c r="V140" s="195" t="str">
        <f>IF('Result Sheet'!CJ143="","",'Result Sheet'!CJ143)</f>
        <v/>
      </c>
      <c r="W140" s="194" t="str">
        <f>IF('Result Sheet'!DB143="","",'Result Sheet'!DB143)</f>
        <v/>
      </c>
      <c r="X140" s="195" t="str">
        <f>IF('Result Sheet'!DC143="","",'Result Sheet'!DC143)</f>
        <v/>
      </c>
      <c r="Y140" s="194" t="str">
        <f>IF('Result Sheet'!DU143="","",'Result Sheet'!DU143)</f>
        <v/>
      </c>
      <c r="Z140" s="195" t="str">
        <f>IF('Result Sheet'!DV143="","",'Result Sheet'!DV143)</f>
        <v/>
      </c>
      <c r="AA140" s="196" t="str">
        <f>IF('Result Sheet'!FP143="","",'Result Sheet'!FP143)</f>
        <v/>
      </c>
      <c r="BU140" s="197" t="str">
        <f>'Result Sheet'!G143</f>
        <v/>
      </c>
      <c r="BV140" s="198" t="str">
        <f t="shared" si="24"/>
        <v/>
      </c>
      <c r="BW140" s="198" t="str">
        <f t="shared" si="25"/>
        <v/>
      </c>
      <c r="BX140" s="198" t="str">
        <f t="shared" si="26"/>
        <v/>
      </c>
      <c r="BY140" s="198" t="str">
        <f t="shared" si="27"/>
        <v/>
      </c>
      <c r="BZ140" s="198" t="str">
        <f t="shared" si="28"/>
        <v/>
      </c>
      <c r="CA140" s="198" t="str">
        <f t="shared" si="29"/>
        <v/>
      </c>
      <c r="CB140" s="198" t="str">
        <f t="shared" si="30"/>
        <v/>
      </c>
      <c r="CC140" s="198" t="str">
        <f t="shared" si="31"/>
        <v/>
      </c>
      <c r="CD140" s="198" t="str">
        <f t="shared" si="32"/>
        <v/>
      </c>
      <c r="CE140" s="198" t="str">
        <f t="shared" si="33"/>
        <v/>
      </c>
      <c r="CF140" s="198" t="str">
        <f t="shared" si="34"/>
        <v/>
      </c>
      <c r="CG140" s="198" t="str">
        <f t="shared" si="35"/>
        <v/>
      </c>
      <c r="CH140" s="199"/>
    </row>
    <row r="141" spans="1:86" ht="15.95" customHeight="1">
      <c r="A141" s="187">
        <f>IF('Result Sheet'!A144="","",'Result Sheet'!A144)</f>
        <v>137</v>
      </c>
      <c r="B141" s="188" t="str">
        <f>IF('Result Sheet'!B144="","",'Result Sheet'!B144)</f>
        <v/>
      </c>
      <c r="C141" s="189" t="str">
        <f>IF('Result Sheet'!F144="","",'Result Sheet'!F144)</f>
        <v/>
      </c>
      <c r="D141" s="190" t="str">
        <f>IF('Result Sheet'!E144="","",'Result Sheet'!E144)</f>
        <v/>
      </c>
      <c r="E141" s="336" t="str">
        <f>IF('Result Sheet'!G144="","",'Result Sheet'!G144)</f>
        <v/>
      </c>
      <c r="F141" s="336" t="str">
        <f>IF('Result Sheet'!H144="","",'Result Sheet'!H144)</f>
        <v/>
      </c>
      <c r="G141" s="336" t="str">
        <f>IF('Result Sheet'!I144="","",'Result Sheet'!I144)</f>
        <v/>
      </c>
      <c r="H141" s="191" t="str">
        <f>IF('Result Sheet'!K144="","",'Result Sheet'!K144)</f>
        <v/>
      </c>
      <c r="I141" s="191" t="str">
        <f>IF('Result Sheet'!J144="","",'Result Sheet'!J144)</f>
        <v/>
      </c>
      <c r="J141" s="305" t="str">
        <f>IF('Result Sheet'!FN144="","",'Result Sheet'!FN144)</f>
        <v/>
      </c>
      <c r="K141" s="192" t="str">
        <f>IF('Result Sheet'!FI144="","",'Result Sheet'!FI144)</f>
        <v/>
      </c>
      <c r="L141" s="193" t="str">
        <f>IF('Result Sheet'!FJ144="","",'Result Sheet'!FJ144)</f>
        <v/>
      </c>
      <c r="M141" s="192" t="str">
        <f>IF('Result Sheet'!FK144="","",'Result Sheet'!FK144)</f>
        <v/>
      </c>
      <c r="N141" s="333" t="str">
        <f>IF('Result Sheet'!FN144="NSO","NSO",IF('Result Sheet'!FL144="","",'Result Sheet'!FL144))</f>
        <v/>
      </c>
      <c r="O141" s="194" t="str">
        <f>IF('Result Sheet'!AC144="","",'Result Sheet'!AC144)</f>
        <v/>
      </c>
      <c r="P141" s="195" t="str">
        <f>IF('Result Sheet'!AD144="","",'Result Sheet'!AD144)</f>
        <v/>
      </c>
      <c r="Q141" s="194" t="str">
        <f>IF('Result Sheet'!AV144="","",'Result Sheet'!AV144)</f>
        <v/>
      </c>
      <c r="R141" s="195" t="str">
        <f>IF('Result Sheet'!AW144="","",'Result Sheet'!AW144)</f>
        <v/>
      </c>
      <c r="S141" s="194" t="str">
        <f>IF('Result Sheet'!BP144="","",'Result Sheet'!BP144)</f>
        <v/>
      </c>
      <c r="T141" s="195" t="str">
        <f>IF('Result Sheet'!BQ144="","",'Result Sheet'!BQ144)</f>
        <v/>
      </c>
      <c r="U141" s="194" t="str">
        <f>IF('Result Sheet'!CI144="","",'Result Sheet'!CI144)</f>
        <v/>
      </c>
      <c r="V141" s="195" t="str">
        <f>IF('Result Sheet'!CJ144="","",'Result Sheet'!CJ144)</f>
        <v/>
      </c>
      <c r="W141" s="194" t="str">
        <f>IF('Result Sheet'!DB144="","",'Result Sheet'!DB144)</f>
        <v/>
      </c>
      <c r="X141" s="195" t="str">
        <f>IF('Result Sheet'!DC144="","",'Result Sheet'!DC144)</f>
        <v/>
      </c>
      <c r="Y141" s="194" t="str">
        <f>IF('Result Sheet'!DU144="","",'Result Sheet'!DU144)</f>
        <v/>
      </c>
      <c r="Z141" s="195" t="str">
        <f>IF('Result Sheet'!DV144="","",'Result Sheet'!DV144)</f>
        <v/>
      </c>
      <c r="AA141" s="196" t="str">
        <f>IF('Result Sheet'!FP144="","",'Result Sheet'!FP144)</f>
        <v/>
      </c>
      <c r="BU141" s="197" t="str">
        <f>'Result Sheet'!G144</f>
        <v/>
      </c>
      <c r="BV141" s="198" t="str">
        <f t="shared" si="24"/>
        <v/>
      </c>
      <c r="BW141" s="198" t="str">
        <f t="shared" si="25"/>
        <v/>
      </c>
      <c r="BX141" s="198" t="str">
        <f t="shared" si="26"/>
        <v/>
      </c>
      <c r="BY141" s="198" t="str">
        <f t="shared" si="27"/>
        <v/>
      </c>
      <c r="BZ141" s="198" t="str">
        <f t="shared" si="28"/>
        <v/>
      </c>
      <c r="CA141" s="198" t="str">
        <f t="shared" si="29"/>
        <v/>
      </c>
      <c r="CB141" s="198" t="str">
        <f t="shared" si="30"/>
        <v/>
      </c>
      <c r="CC141" s="198" t="str">
        <f t="shared" si="31"/>
        <v/>
      </c>
      <c r="CD141" s="198" t="str">
        <f t="shared" si="32"/>
        <v/>
      </c>
      <c r="CE141" s="198" t="str">
        <f t="shared" si="33"/>
        <v/>
      </c>
      <c r="CF141" s="198" t="str">
        <f t="shared" si="34"/>
        <v/>
      </c>
      <c r="CG141" s="198" t="str">
        <f t="shared" si="35"/>
        <v/>
      </c>
      <c r="CH141" s="199"/>
    </row>
    <row r="142" spans="1:86" ht="15.95" customHeight="1">
      <c r="A142" s="187">
        <f>IF('Result Sheet'!A145="","",'Result Sheet'!A145)</f>
        <v>138</v>
      </c>
      <c r="B142" s="188" t="str">
        <f>IF('Result Sheet'!B145="","",'Result Sheet'!B145)</f>
        <v/>
      </c>
      <c r="C142" s="189" t="str">
        <f>IF('Result Sheet'!F145="","",'Result Sheet'!F145)</f>
        <v/>
      </c>
      <c r="D142" s="190" t="str">
        <f>IF('Result Sheet'!E145="","",'Result Sheet'!E145)</f>
        <v/>
      </c>
      <c r="E142" s="336" t="str">
        <f>IF('Result Sheet'!G145="","",'Result Sheet'!G145)</f>
        <v/>
      </c>
      <c r="F142" s="336" t="str">
        <f>IF('Result Sheet'!H145="","",'Result Sheet'!H145)</f>
        <v/>
      </c>
      <c r="G142" s="336" t="str">
        <f>IF('Result Sheet'!I145="","",'Result Sheet'!I145)</f>
        <v/>
      </c>
      <c r="H142" s="191" t="str">
        <f>IF('Result Sheet'!K145="","",'Result Sheet'!K145)</f>
        <v/>
      </c>
      <c r="I142" s="191" t="str">
        <f>IF('Result Sheet'!J145="","",'Result Sheet'!J145)</f>
        <v/>
      </c>
      <c r="J142" s="305" t="str">
        <f>IF('Result Sheet'!FN145="","",'Result Sheet'!FN145)</f>
        <v/>
      </c>
      <c r="K142" s="192" t="str">
        <f>IF('Result Sheet'!FI145="","",'Result Sheet'!FI145)</f>
        <v/>
      </c>
      <c r="L142" s="193" t="str">
        <f>IF('Result Sheet'!FJ145="","",'Result Sheet'!FJ145)</f>
        <v/>
      </c>
      <c r="M142" s="192" t="str">
        <f>IF('Result Sheet'!FK145="","",'Result Sheet'!FK145)</f>
        <v/>
      </c>
      <c r="N142" s="333" t="str">
        <f>IF('Result Sheet'!FN145="NSO","NSO",IF('Result Sheet'!FL145="","",'Result Sheet'!FL145))</f>
        <v/>
      </c>
      <c r="O142" s="194" t="str">
        <f>IF('Result Sheet'!AC145="","",'Result Sheet'!AC145)</f>
        <v/>
      </c>
      <c r="P142" s="195" t="str">
        <f>IF('Result Sheet'!AD145="","",'Result Sheet'!AD145)</f>
        <v/>
      </c>
      <c r="Q142" s="194" t="str">
        <f>IF('Result Sheet'!AV145="","",'Result Sheet'!AV145)</f>
        <v/>
      </c>
      <c r="R142" s="195" t="str">
        <f>IF('Result Sheet'!AW145="","",'Result Sheet'!AW145)</f>
        <v/>
      </c>
      <c r="S142" s="194" t="str">
        <f>IF('Result Sheet'!BP145="","",'Result Sheet'!BP145)</f>
        <v/>
      </c>
      <c r="T142" s="195" t="str">
        <f>IF('Result Sheet'!BQ145="","",'Result Sheet'!BQ145)</f>
        <v/>
      </c>
      <c r="U142" s="194" t="str">
        <f>IF('Result Sheet'!CI145="","",'Result Sheet'!CI145)</f>
        <v/>
      </c>
      <c r="V142" s="195" t="str">
        <f>IF('Result Sheet'!CJ145="","",'Result Sheet'!CJ145)</f>
        <v/>
      </c>
      <c r="W142" s="194" t="str">
        <f>IF('Result Sheet'!DB145="","",'Result Sheet'!DB145)</f>
        <v/>
      </c>
      <c r="X142" s="195" t="str">
        <f>IF('Result Sheet'!DC145="","",'Result Sheet'!DC145)</f>
        <v/>
      </c>
      <c r="Y142" s="194" t="str">
        <f>IF('Result Sheet'!DU145="","",'Result Sheet'!DU145)</f>
        <v/>
      </c>
      <c r="Z142" s="195" t="str">
        <f>IF('Result Sheet'!DV145="","",'Result Sheet'!DV145)</f>
        <v/>
      </c>
      <c r="AA142" s="196" t="str">
        <f>IF('Result Sheet'!FP145="","",'Result Sheet'!FP145)</f>
        <v/>
      </c>
      <c r="BU142" s="197" t="str">
        <f>'Result Sheet'!G145</f>
        <v/>
      </c>
      <c r="BV142" s="198" t="str">
        <f t="shared" si="24"/>
        <v/>
      </c>
      <c r="BW142" s="198" t="str">
        <f t="shared" si="25"/>
        <v/>
      </c>
      <c r="BX142" s="198" t="str">
        <f t="shared" si="26"/>
        <v/>
      </c>
      <c r="BY142" s="198" t="str">
        <f t="shared" si="27"/>
        <v/>
      </c>
      <c r="BZ142" s="198" t="str">
        <f t="shared" si="28"/>
        <v/>
      </c>
      <c r="CA142" s="198" t="str">
        <f t="shared" si="29"/>
        <v/>
      </c>
      <c r="CB142" s="198" t="str">
        <f t="shared" si="30"/>
        <v/>
      </c>
      <c r="CC142" s="198" t="str">
        <f t="shared" si="31"/>
        <v/>
      </c>
      <c r="CD142" s="198" t="str">
        <f t="shared" si="32"/>
        <v/>
      </c>
      <c r="CE142" s="198" t="str">
        <f t="shared" si="33"/>
        <v/>
      </c>
      <c r="CF142" s="198" t="str">
        <f t="shared" si="34"/>
        <v/>
      </c>
      <c r="CG142" s="198" t="str">
        <f t="shared" si="35"/>
        <v/>
      </c>
      <c r="CH142" s="199"/>
    </row>
    <row r="143" spans="1:86" ht="15.95" customHeight="1">
      <c r="A143" s="187">
        <f>IF('Result Sheet'!A146="","",'Result Sheet'!A146)</f>
        <v>139</v>
      </c>
      <c r="B143" s="188" t="str">
        <f>IF('Result Sheet'!B146="","",'Result Sheet'!B146)</f>
        <v/>
      </c>
      <c r="C143" s="189" t="str">
        <f>IF('Result Sheet'!F146="","",'Result Sheet'!F146)</f>
        <v/>
      </c>
      <c r="D143" s="190" t="str">
        <f>IF('Result Sheet'!E146="","",'Result Sheet'!E146)</f>
        <v/>
      </c>
      <c r="E143" s="336" t="str">
        <f>IF('Result Sheet'!G146="","",'Result Sheet'!G146)</f>
        <v/>
      </c>
      <c r="F143" s="336" t="str">
        <f>IF('Result Sheet'!H146="","",'Result Sheet'!H146)</f>
        <v/>
      </c>
      <c r="G143" s="336" t="str">
        <f>IF('Result Sheet'!I146="","",'Result Sheet'!I146)</f>
        <v/>
      </c>
      <c r="H143" s="191" t="str">
        <f>IF('Result Sheet'!K146="","",'Result Sheet'!K146)</f>
        <v/>
      </c>
      <c r="I143" s="191" t="str">
        <f>IF('Result Sheet'!J146="","",'Result Sheet'!J146)</f>
        <v/>
      </c>
      <c r="J143" s="305" t="str">
        <f>IF('Result Sheet'!FN146="","",'Result Sheet'!FN146)</f>
        <v/>
      </c>
      <c r="K143" s="192" t="str">
        <f>IF('Result Sheet'!FI146="","",'Result Sheet'!FI146)</f>
        <v/>
      </c>
      <c r="L143" s="193" t="str">
        <f>IF('Result Sheet'!FJ146="","",'Result Sheet'!FJ146)</f>
        <v/>
      </c>
      <c r="M143" s="192" t="str">
        <f>IF('Result Sheet'!FK146="","",'Result Sheet'!FK146)</f>
        <v/>
      </c>
      <c r="N143" s="333" t="str">
        <f>IF('Result Sheet'!FN146="NSO","NSO",IF('Result Sheet'!FL146="","",'Result Sheet'!FL146))</f>
        <v/>
      </c>
      <c r="O143" s="194" t="str">
        <f>IF('Result Sheet'!AC146="","",'Result Sheet'!AC146)</f>
        <v/>
      </c>
      <c r="P143" s="195" t="str">
        <f>IF('Result Sheet'!AD146="","",'Result Sheet'!AD146)</f>
        <v/>
      </c>
      <c r="Q143" s="194" t="str">
        <f>IF('Result Sheet'!AV146="","",'Result Sheet'!AV146)</f>
        <v/>
      </c>
      <c r="R143" s="195" t="str">
        <f>IF('Result Sheet'!AW146="","",'Result Sheet'!AW146)</f>
        <v/>
      </c>
      <c r="S143" s="194" t="str">
        <f>IF('Result Sheet'!BP146="","",'Result Sheet'!BP146)</f>
        <v/>
      </c>
      <c r="T143" s="195" t="str">
        <f>IF('Result Sheet'!BQ146="","",'Result Sheet'!BQ146)</f>
        <v/>
      </c>
      <c r="U143" s="194" t="str">
        <f>IF('Result Sheet'!CI146="","",'Result Sheet'!CI146)</f>
        <v/>
      </c>
      <c r="V143" s="195" t="str">
        <f>IF('Result Sheet'!CJ146="","",'Result Sheet'!CJ146)</f>
        <v/>
      </c>
      <c r="W143" s="194" t="str">
        <f>IF('Result Sheet'!DB146="","",'Result Sheet'!DB146)</f>
        <v/>
      </c>
      <c r="X143" s="195" t="str">
        <f>IF('Result Sheet'!DC146="","",'Result Sheet'!DC146)</f>
        <v/>
      </c>
      <c r="Y143" s="194" t="str">
        <f>IF('Result Sheet'!DU146="","",'Result Sheet'!DU146)</f>
        <v/>
      </c>
      <c r="Z143" s="195" t="str">
        <f>IF('Result Sheet'!DV146="","",'Result Sheet'!DV146)</f>
        <v/>
      </c>
      <c r="AA143" s="196" t="str">
        <f>IF('Result Sheet'!FP146="","",'Result Sheet'!FP146)</f>
        <v/>
      </c>
      <c r="BU143" s="197" t="str">
        <f>'Result Sheet'!G146</f>
        <v/>
      </c>
      <c r="BV143" s="198" t="str">
        <f t="shared" si="24"/>
        <v/>
      </c>
      <c r="BW143" s="198" t="str">
        <f t="shared" si="25"/>
        <v/>
      </c>
      <c r="BX143" s="198" t="str">
        <f t="shared" si="26"/>
        <v/>
      </c>
      <c r="BY143" s="198" t="str">
        <f t="shared" si="27"/>
        <v/>
      </c>
      <c r="BZ143" s="198" t="str">
        <f t="shared" si="28"/>
        <v/>
      </c>
      <c r="CA143" s="198" t="str">
        <f t="shared" si="29"/>
        <v/>
      </c>
      <c r="CB143" s="198" t="str">
        <f t="shared" si="30"/>
        <v/>
      </c>
      <c r="CC143" s="198" t="str">
        <f t="shared" si="31"/>
        <v/>
      </c>
      <c r="CD143" s="198" t="str">
        <f t="shared" si="32"/>
        <v/>
      </c>
      <c r="CE143" s="198" t="str">
        <f t="shared" si="33"/>
        <v/>
      </c>
      <c r="CF143" s="198" t="str">
        <f t="shared" si="34"/>
        <v/>
      </c>
      <c r="CG143" s="198" t="str">
        <f t="shared" si="35"/>
        <v/>
      </c>
      <c r="CH143" s="199"/>
    </row>
    <row r="144" spans="1:86" ht="15.95" customHeight="1">
      <c r="A144" s="187">
        <f>IF('Result Sheet'!A147="","",'Result Sheet'!A147)</f>
        <v>140</v>
      </c>
      <c r="B144" s="188" t="str">
        <f>IF('Result Sheet'!B147="","",'Result Sheet'!B147)</f>
        <v/>
      </c>
      <c r="C144" s="189" t="str">
        <f>IF('Result Sheet'!F147="","",'Result Sheet'!F147)</f>
        <v/>
      </c>
      <c r="D144" s="190" t="str">
        <f>IF('Result Sheet'!E147="","",'Result Sheet'!E147)</f>
        <v/>
      </c>
      <c r="E144" s="336" t="str">
        <f>IF('Result Sheet'!G147="","",'Result Sheet'!G147)</f>
        <v/>
      </c>
      <c r="F144" s="336" t="str">
        <f>IF('Result Sheet'!H147="","",'Result Sheet'!H147)</f>
        <v/>
      </c>
      <c r="G144" s="336" t="str">
        <f>IF('Result Sheet'!I147="","",'Result Sheet'!I147)</f>
        <v/>
      </c>
      <c r="H144" s="191" t="str">
        <f>IF('Result Sheet'!K147="","",'Result Sheet'!K147)</f>
        <v/>
      </c>
      <c r="I144" s="191" t="str">
        <f>IF('Result Sheet'!J147="","",'Result Sheet'!J147)</f>
        <v/>
      </c>
      <c r="J144" s="305" t="str">
        <f>IF('Result Sheet'!FN147="","",'Result Sheet'!FN147)</f>
        <v/>
      </c>
      <c r="K144" s="192" t="str">
        <f>IF('Result Sheet'!FI147="","",'Result Sheet'!FI147)</f>
        <v/>
      </c>
      <c r="L144" s="193" t="str">
        <f>IF('Result Sheet'!FJ147="","",'Result Sheet'!FJ147)</f>
        <v/>
      </c>
      <c r="M144" s="192" t="str">
        <f>IF('Result Sheet'!FK147="","",'Result Sheet'!FK147)</f>
        <v/>
      </c>
      <c r="N144" s="333" t="str">
        <f>IF('Result Sheet'!FN147="NSO","NSO",IF('Result Sheet'!FL147="","",'Result Sheet'!FL147))</f>
        <v/>
      </c>
      <c r="O144" s="194" t="str">
        <f>IF('Result Sheet'!AC147="","",'Result Sheet'!AC147)</f>
        <v/>
      </c>
      <c r="P144" s="195" t="str">
        <f>IF('Result Sheet'!AD147="","",'Result Sheet'!AD147)</f>
        <v/>
      </c>
      <c r="Q144" s="194" t="str">
        <f>IF('Result Sheet'!AV147="","",'Result Sheet'!AV147)</f>
        <v/>
      </c>
      <c r="R144" s="195" t="str">
        <f>IF('Result Sheet'!AW147="","",'Result Sheet'!AW147)</f>
        <v/>
      </c>
      <c r="S144" s="194" t="str">
        <f>IF('Result Sheet'!BP147="","",'Result Sheet'!BP147)</f>
        <v/>
      </c>
      <c r="T144" s="195" t="str">
        <f>IF('Result Sheet'!BQ147="","",'Result Sheet'!BQ147)</f>
        <v/>
      </c>
      <c r="U144" s="194" t="str">
        <f>IF('Result Sheet'!CI147="","",'Result Sheet'!CI147)</f>
        <v/>
      </c>
      <c r="V144" s="195" t="str">
        <f>IF('Result Sheet'!CJ147="","",'Result Sheet'!CJ147)</f>
        <v/>
      </c>
      <c r="W144" s="194" t="str">
        <f>IF('Result Sheet'!DB147="","",'Result Sheet'!DB147)</f>
        <v/>
      </c>
      <c r="X144" s="195" t="str">
        <f>IF('Result Sheet'!DC147="","",'Result Sheet'!DC147)</f>
        <v/>
      </c>
      <c r="Y144" s="194" t="str">
        <f>IF('Result Sheet'!DU147="","",'Result Sheet'!DU147)</f>
        <v/>
      </c>
      <c r="Z144" s="195" t="str">
        <f>IF('Result Sheet'!DV147="","",'Result Sheet'!DV147)</f>
        <v/>
      </c>
      <c r="AA144" s="196" t="str">
        <f>IF('Result Sheet'!FP147="","",'Result Sheet'!FP147)</f>
        <v/>
      </c>
      <c r="BU144" s="197" t="str">
        <f>'Result Sheet'!G147</f>
        <v/>
      </c>
      <c r="BV144" s="198" t="str">
        <f t="shared" si="24"/>
        <v/>
      </c>
      <c r="BW144" s="198" t="str">
        <f t="shared" si="25"/>
        <v/>
      </c>
      <c r="BX144" s="198" t="str">
        <f t="shared" si="26"/>
        <v/>
      </c>
      <c r="BY144" s="198" t="str">
        <f t="shared" si="27"/>
        <v/>
      </c>
      <c r="BZ144" s="198" t="str">
        <f t="shared" si="28"/>
        <v/>
      </c>
      <c r="CA144" s="198" t="str">
        <f t="shared" si="29"/>
        <v/>
      </c>
      <c r="CB144" s="198" t="str">
        <f t="shared" si="30"/>
        <v/>
      </c>
      <c r="CC144" s="198" t="str">
        <f t="shared" si="31"/>
        <v/>
      </c>
      <c r="CD144" s="198" t="str">
        <f t="shared" si="32"/>
        <v/>
      </c>
      <c r="CE144" s="198" t="str">
        <f t="shared" si="33"/>
        <v/>
      </c>
      <c r="CF144" s="198" t="str">
        <f t="shared" si="34"/>
        <v/>
      </c>
      <c r="CG144" s="198" t="str">
        <f t="shared" si="35"/>
        <v/>
      </c>
      <c r="CH144" s="199"/>
    </row>
    <row r="145" spans="1:86" ht="15.95" customHeight="1">
      <c r="A145" s="187">
        <f>IF('Result Sheet'!A148="","",'Result Sheet'!A148)</f>
        <v>141</v>
      </c>
      <c r="B145" s="188" t="str">
        <f>IF('Result Sheet'!B148="","",'Result Sheet'!B148)</f>
        <v/>
      </c>
      <c r="C145" s="189" t="str">
        <f>IF('Result Sheet'!F148="","",'Result Sheet'!F148)</f>
        <v/>
      </c>
      <c r="D145" s="190" t="str">
        <f>IF('Result Sheet'!E148="","",'Result Sheet'!E148)</f>
        <v/>
      </c>
      <c r="E145" s="336" t="str">
        <f>IF('Result Sheet'!G148="","",'Result Sheet'!G148)</f>
        <v/>
      </c>
      <c r="F145" s="336" t="str">
        <f>IF('Result Sheet'!H148="","",'Result Sheet'!H148)</f>
        <v/>
      </c>
      <c r="G145" s="336" t="str">
        <f>IF('Result Sheet'!I148="","",'Result Sheet'!I148)</f>
        <v/>
      </c>
      <c r="H145" s="191" t="str">
        <f>IF('Result Sheet'!K148="","",'Result Sheet'!K148)</f>
        <v/>
      </c>
      <c r="I145" s="191" t="str">
        <f>IF('Result Sheet'!J148="","",'Result Sheet'!J148)</f>
        <v/>
      </c>
      <c r="J145" s="305" t="str">
        <f>IF('Result Sheet'!FN148="","",'Result Sheet'!FN148)</f>
        <v/>
      </c>
      <c r="K145" s="192" t="str">
        <f>IF('Result Sheet'!FI148="","",'Result Sheet'!FI148)</f>
        <v/>
      </c>
      <c r="L145" s="193" t="str">
        <f>IF('Result Sheet'!FJ148="","",'Result Sheet'!FJ148)</f>
        <v/>
      </c>
      <c r="M145" s="192" t="str">
        <f>IF('Result Sheet'!FK148="","",'Result Sheet'!FK148)</f>
        <v/>
      </c>
      <c r="N145" s="333" t="str">
        <f>IF('Result Sheet'!FN148="NSO","NSO",IF('Result Sheet'!FL148="","",'Result Sheet'!FL148))</f>
        <v/>
      </c>
      <c r="O145" s="194" t="str">
        <f>IF('Result Sheet'!AC148="","",'Result Sheet'!AC148)</f>
        <v/>
      </c>
      <c r="P145" s="195" t="str">
        <f>IF('Result Sheet'!AD148="","",'Result Sheet'!AD148)</f>
        <v/>
      </c>
      <c r="Q145" s="194" t="str">
        <f>IF('Result Sheet'!AV148="","",'Result Sheet'!AV148)</f>
        <v/>
      </c>
      <c r="R145" s="195" t="str">
        <f>IF('Result Sheet'!AW148="","",'Result Sheet'!AW148)</f>
        <v/>
      </c>
      <c r="S145" s="194" t="str">
        <f>IF('Result Sheet'!BP148="","",'Result Sheet'!BP148)</f>
        <v/>
      </c>
      <c r="T145" s="195" t="str">
        <f>IF('Result Sheet'!BQ148="","",'Result Sheet'!BQ148)</f>
        <v/>
      </c>
      <c r="U145" s="194" t="str">
        <f>IF('Result Sheet'!CI148="","",'Result Sheet'!CI148)</f>
        <v/>
      </c>
      <c r="V145" s="195" t="str">
        <f>IF('Result Sheet'!CJ148="","",'Result Sheet'!CJ148)</f>
        <v/>
      </c>
      <c r="W145" s="194" t="str">
        <f>IF('Result Sheet'!DB148="","",'Result Sheet'!DB148)</f>
        <v/>
      </c>
      <c r="X145" s="195" t="str">
        <f>IF('Result Sheet'!DC148="","",'Result Sheet'!DC148)</f>
        <v/>
      </c>
      <c r="Y145" s="194" t="str">
        <f>IF('Result Sheet'!DU148="","",'Result Sheet'!DU148)</f>
        <v/>
      </c>
      <c r="Z145" s="195" t="str">
        <f>IF('Result Sheet'!DV148="","",'Result Sheet'!DV148)</f>
        <v/>
      </c>
      <c r="AA145" s="196" t="str">
        <f>IF('Result Sheet'!FP148="","",'Result Sheet'!FP148)</f>
        <v/>
      </c>
      <c r="BU145" s="197" t="str">
        <f>'Result Sheet'!G148</f>
        <v/>
      </c>
      <c r="BV145" s="198" t="str">
        <f t="shared" si="24"/>
        <v/>
      </c>
      <c r="BW145" s="198" t="str">
        <f t="shared" si="25"/>
        <v/>
      </c>
      <c r="BX145" s="198" t="str">
        <f t="shared" si="26"/>
        <v/>
      </c>
      <c r="BY145" s="198" t="str">
        <f t="shared" si="27"/>
        <v/>
      </c>
      <c r="BZ145" s="198" t="str">
        <f t="shared" si="28"/>
        <v/>
      </c>
      <c r="CA145" s="198" t="str">
        <f t="shared" si="29"/>
        <v/>
      </c>
      <c r="CB145" s="198" t="str">
        <f t="shared" si="30"/>
        <v/>
      </c>
      <c r="CC145" s="198" t="str">
        <f t="shared" si="31"/>
        <v/>
      </c>
      <c r="CD145" s="198" t="str">
        <f t="shared" si="32"/>
        <v/>
      </c>
      <c r="CE145" s="198" t="str">
        <f t="shared" si="33"/>
        <v/>
      </c>
      <c r="CF145" s="198" t="str">
        <f t="shared" si="34"/>
        <v/>
      </c>
      <c r="CG145" s="198" t="str">
        <f t="shared" si="35"/>
        <v/>
      </c>
      <c r="CH145" s="199"/>
    </row>
    <row r="146" spans="1:86" ht="15.95" customHeight="1">
      <c r="A146" s="187">
        <f>IF('Result Sheet'!A149="","",'Result Sheet'!A149)</f>
        <v>142</v>
      </c>
      <c r="B146" s="188" t="str">
        <f>IF('Result Sheet'!B149="","",'Result Sheet'!B149)</f>
        <v/>
      </c>
      <c r="C146" s="189" t="str">
        <f>IF('Result Sheet'!F149="","",'Result Sheet'!F149)</f>
        <v/>
      </c>
      <c r="D146" s="190" t="str">
        <f>IF('Result Sheet'!E149="","",'Result Sheet'!E149)</f>
        <v/>
      </c>
      <c r="E146" s="336" t="str">
        <f>IF('Result Sheet'!G149="","",'Result Sheet'!G149)</f>
        <v/>
      </c>
      <c r="F146" s="336" t="str">
        <f>IF('Result Sheet'!H149="","",'Result Sheet'!H149)</f>
        <v/>
      </c>
      <c r="G146" s="336" t="str">
        <f>IF('Result Sheet'!I149="","",'Result Sheet'!I149)</f>
        <v/>
      </c>
      <c r="H146" s="191" t="str">
        <f>IF('Result Sheet'!K149="","",'Result Sheet'!K149)</f>
        <v/>
      </c>
      <c r="I146" s="191" t="str">
        <f>IF('Result Sheet'!J149="","",'Result Sheet'!J149)</f>
        <v/>
      </c>
      <c r="J146" s="305" t="str">
        <f>IF('Result Sheet'!FN149="","",'Result Sheet'!FN149)</f>
        <v/>
      </c>
      <c r="K146" s="192" t="str">
        <f>IF('Result Sheet'!FI149="","",'Result Sheet'!FI149)</f>
        <v/>
      </c>
      <c r="L146" s="193" t="str">
        <f>IF('Result Sheet'!FJ149="","",'Result Sheet'!FJ149)</f>
        <v/>
      </c>
      <c r="M146" s="192" t="str">
        <f>IF('Result Sheet'!FK149="","",'Result Sheet'!FK149)</f>
        <v/>
      </c>
      <c r="N146" s="333" t="str">
        <f>IF('Result Sheet'!FN149="NSO","NSO",IF('Result Sheet'!FL149="","",'Result Sheet'!FL149))</f>
        <v/>
      </c>
      <c r="O146" s="194" t="str">
        <f>IF('Result Sheet'!AC149="","",'Result Sheet'!AC149)</f>
        <v/>
      </c>
      <c r="P146" s="195" t="str">
        <f>IF('Result Sheet'!AD149="","",'Result Sheet'!AD149)</f>
        <v/>
      </c>
      <c r="Q146" s="194" t="str">
        <f>IF('Result Sheet'!AV149="","",'Result Sheet'!AV149)</f>
        <v/>
      </c>
      <c r="R146" s="195" t="str">
        <f>IF('Result Sheet'!AW149="","",'Result Sheet'!AW149)</f>
        <v/>
      </c>
      <c r="S146" s="194" t="str">
        <f>IF('Result Sheet'!BP149="","",'Result Sheet'!BP149)</f>
        <v/>
      </c>
      <c r="T146" s="195" t="str">
        <f>IF('Result Sheet'!BQ149="","",'Result Sheet'!BQ149)</f>
        <v/>
      </c>
      <c r="U146" s="194" t="str">
        <f>IF('Result Sheet'!CI149="","",'Result Sheet'!CI149)</f>
        <v/>
      </c>
      <c r="V146" s="195" t="str">
        <f>IF('Result Sheet'!CJ149="","",'Result Sheet'!CJ149)</f>
        <v/>
      </c>
      <c r="W146" s="194" t="str">
        <f>IF('Result Sheet'!DB149="","",'Result Sheet'!DB149)</f>
        <v/>
      </c>
      <c r="X146" s="195" t="str">
        <f>IF('Result Sheet'!DC149="","",'Result Sheet'!DC149)</f>
        <v/>
      </c>
      <c r="Y146" s="194" t="str">
        <f>IF('Result Sheet'!DU149="","",'Result Sheet'!DU149)</f>
        <v/>
      </c>
      <c r="Z146" s="195" t="str">
        <f>IF('Result Sheet'!DV149="","",'Result Sheet'!DV149)</f>
        <v/>
      </c>
      <c r="AA146" s="196" t="str">
        <f>IF('Result Sheet'!FP149="","",'Result Sheet'!FP149)</f>
        <v/>
      </c>
      <c r="BU146" s="197" t="str">
        <f>'Result Sheet'!G149</f>
        <v/>
      </c>
      <c r="BV146" s="198" t="str">
        <f t="shared" si="24"/>
        <v/>
      </c>
      <c r="BW146" s="198" t="str">
        <f t="shared" si="25"/>
        <v/>
      </c>
      <c r="BX146" s="198" t="str">
        <f t="shared" si="26"/>
        <v/>
      </c>
      <c r="BY146" s="198" t="str">
        <f t="shared" si="27"/>
        <v/>
      </c>
      <c r="BZ146" s="198" t="str">
        <f t="shared" si="28"/>
        <v/>
      </c>
      <c r="CA146" s="198" t="str">
        <f t="shared" si="29"/>
        <v/>
      </c>
      <c r="CB146" s="198" t="str">
        <f t="shared" si="30"/>
        <v/>
      </c>
      <c r="CC146" s="198" t="str">
        <f t="shared" si="31"/>
        <v/>
      </c>
      <c r="CD146" s="198" t="str">
        <f t="shared" si="32"/>
        <v/>
      </c>
      <c r="CE146" s="198" t="str">
        <f t="shared" si="33"/>
        <v/>
      </c>
      <c r="CF146" s="198" t="str">
        <f t="shared" si="34"/>
        <v/>
      </c>
      <c r="CG146" s="198" t="str">
        <f t="shared" si="35"/>
        <v/>
      </c>
      <c r="CH146" s="199"/>
    </row>
    <row r="147" spans="1:86" ht="15.95" customHeight="1">
      <c r="A147" s="187">
        <f>IF('Result Sheet'!A150="","",'Result Sheet'!A150)</f>
        <v>143</v>
      </c>
      <c r="B147" s="188" t="str">
        <f>IF('Result Sheet'!B150="","",'Result Sheet'!B150)</f>
        <v/>
      </c>
      <c r="C147" s="189" t="str">
        <f>IF('Result Sheet'!F150="","",'Result Sheet'!F150)</f>
        <v/>
      </c>
      <c r="D147" s="190" t="str">
        <f>IF('Result Sheet'!E150="","",'Result Sheet'!E150)</f>
        <v/>
      </c>
      <c r="E147" s="336" t="str">
        <f>IF('Result Sheet'!G150="","",'Result Sheet'!G150)</f>
        <v/>
      </c>
      <c r="F147" s="336" t="str">
        <f>IF('Result Sheet'!H150="","",'Result Sheet'!H150)</f>
        <v/>
      </c>
      <c r="G147" s="336" t="str">
        <f>IF('Result Sheet'!I150="","",'Result Sheet'!I150)</f>
        <v/>
      </c>
      <c r="H147" s="191" t="str">
        <f>IF('Result Sheet'!K150="","",'Result Sheet'!K150)</f>
        <v/>
      </c>
      <c r="I147" s="191" t="str">
        <f>IF('Result Sheet'!J150="","",'Result Sheet'!J150)</f>
        <v/>
      </c>
      <c r="J147" s="305" t="str">
        <f>IF('Result Sheet'!FN150="","",'Result Sheet'!FN150)</f>
        <v/>
      </c>
      <c r="K147" s="192" t="str">
        <f>IF('Result Sheet'!FI150="","",'Result Sheet'!FI150)</f>
        <v/>
      </c>
      <c r="L147" s="193" t="str">
        <f>IF('Result Sheet'!FJ150="","",'Result Sheet'!FJ150)</f>
        <v/>
      </c>
      <c r="M147" s="192" t="str">
        <f>IF('Result Sheet'!FK150="","",'Result Sheet'!FK150)</f>
        <v/>
      </c>
      <c r="N147" s="333" t="str">
        <f>IF('Result Sheet'!FN150="NSO","NSO",IF('Result Sheet'!FL150="","",'Result Sheet'!FL150))</f>
        <v/>
      </c>
      <c r="O147" s="194" t="str">
        <f>IF('Result Sheet'!AC150="","",'Result Sheet'!AC150)</f>
        <v/>
      </c>
      <c r="P147" s="195" t="str">
        <f>IF('Result Sheet'!AD150="","",'Result Sheet'!AD150)</f>
        <v/>
      </c>
      <c r="Q147" s="194" t="str">
        <f>IF('Result Sheet'!AV150="","",'Result Sheet'!AV150)</f>
        <v/>
      </c>
      <c r="R147" s="195" t="str">
        <f>IF('Result Sheet'!AW150="","",'Result Sheet'!AW150)</f>
        <v/>
      </c>
      <c r="S147" s="194" t="str">
        <f>IF('Result Sheet'!BP150="","",'Result Sheet'!BP150)</f>
        <v/>
      </c>
      <c r="T147" s="195" t="str">
        <f>IF('Result Sheet'!BQ150="","",'Result Sheet'!BQ150)</f>
        <v/>
      </c>
      <c r="U147" s="194" t="str">
        <f>IF('Result Sheet'!CI150="","",'Result Sheet'!CI150)</f>
        <v/>
      </c>
      <c r="V147" s="195" t="str">
        <f>IF('Result Sheet'!CJ150="","",'Result Sheet'!CJ150)</f>
        <v/>
      </c>
      <c r="W147" s="194" t="str">
        <f>IF('Result Sheet'!DB150="","",'Result Sheet'!DB150)</f>
        <v/>
      </c>
      <c r="X147" s="195" t="str">
        <f>IF('Result Sheet'!DC150="","",'Result Sheet'!DC150)</f>
        <v/>
      </c>
      <c r="Y147" s="194" t="str">
        <f>IF('Result Sheet'!DU150="","",'Result Sheet'!DU150)</f>
        <v/>
      </c>
      <c r="Z147" s="195" t="str">
        <f>IF('Result Sheet'!DV150="","",'Result Sheet'!DV150)</f>
        <v/>
      </c>
      <c r="AA147" s="196" t="str">
        <f>IF('Result Sheet'!FP150="","",'Result Sheet'!FP150)</f>
        <v/>
      </c>
      <c r="BU147" s="197" t="str">
        <f>'Result Sheet'!G150</f>
        <v/>
      </c>
      <c r="BV147" s="198" t="str">
        <f t="shared" si="24"/>
        <v/>
      </c>
      <c r="BW147" s="198" t="str">
        <f t="shared" si="25"/>
        <v/>
      </c>
      <c r="BX147" s="198" t="str">
        <f t="shared" si="26"/>
        <v/>
      </c>
      <c r="BY147" s="198" t="str">
        <f t="shared" si="27"/>
        <v/>
      </c>
      <c r="BZ147" s="198" t="str">
        <f t="shared" si="28"/>
        <v/>
      </c>
      <c r="CA147" s="198" t="str">
        <f t="shared" si="29"/>
        <v/>
      </c>
      <c r="CB147" s="198" t="str">
        <f t="shared" si="30"/>
        <v/>
      </c>
      <c r="CC147" s="198" t="str">
        <f t="shared" si="31"/>
        <v/>
      </c>
      <c r="CD147" s="198" t="str">
        <f t="shared" si="32"/>
        <v/>
      </c>
      <c r="CE147" s="198" t="str">
        <f t="shared" si="33"/>
        <v/>
      </c>
      <c r="CF147" s="198" t="str">
        <f t="shared" si="34"/>
        <v/>
      </c>
      <c r="CG147" s="198" t="str">
        <f t="shared" si="35"/>
        <v/>
      </c>
      <c r="CH147" s="199"/>
    </row>
    <row r="148" spans="1:86" ht="15.95" customHeight="1">
      <c r="A148" s="187">
        <f>IF('Result Sheet'!A151="","",'Result Sheet'!A151)</f>
        <v>144</v>
      </c>
      <c r="B148" s="188" t="str">
        <f>IF('Result Sheet'!B151="","",'Result Sheet'!B151)</f>
        <v/>
      </c>
      <c r="C148" s="189" t="str">
        <f>IF('Result Sheet'!F151="","",'Result Sheet'!F151)</f>
        <v/>
      </c>
      <c r="D148" s="190" t="str">
        <f>IF('Result Sheet'!E151="","",'Result Sheet'!E151)</f>
        <v/>
      </c>
      <c r="E148" s="336" t="str">
        <f>IF('Result Sheet'!G151="","",'Result Sheet'!G151)</f>
        <v/>
      </c>
      <c r="F148" s="336" t="str">
        <f>IF('Result Sheet'!H151="","",'Result Sheet'!H151)</f>
        <v/>
      </c>
      <c r="G148" s="336" t="str">
        <f>IF('Result Sheet'!I151="","",'Result Sheet'!I151)</f>
        <v/>
      </c>
      <c r="H148" s="191" t="str">
        <f>IF('Result Sheet'!K151="","",'Result Sheet'!K151)</f>
        <v/>
      </c>
      <c r="I148" s="191" t="str">
        <f>IF('Result Sheet'!J151="","",'Result Sheet'!J151)</f>
        <v/>
      </c>
      <c r="J148" s="305" t="str">
        <f>IF('Result Sheet'!FN151="","",'Result Sheet'!FN151)</f>
        <v/>
      </c>
      <c r="K148" s="192" t="str">
        <f>IF('Result Sheet'!FI151="","",'Result Sheet'!FI151)</f>
        <v/>
      </c>
      <c r="L148" s="193" t="str">
        <f>IF('Result Sheet'!FJ151="","",'Result Sheet'!FJ151)</f>
        <v/>
      </c>
      <c r="M148" s="192" t="str">
        <f>IF('Result Sheet'!FK151="","",'Result Sheet'!FK151)</f>
        <v/>
      </c>
      <c r="N148" s="333" t="str">
        <f>IF('Result Sheet'!FN151="NSO","NSO",IF('Result Sheet'!FL151="","",'Result Sheet'!FL151))</f>
        <v/>
      </c>
      <c r="O148" s="194" t="str">
        <f>IF('Result Sheet'!AC151="","",'Result Sheet'!AC151)</f>
        <v/>
      </c>
      <c r="P148" s="195" t="str">
        <f>IF('Result Sheet'!AD151="","",'Result Sheet'!AD151)</f>
        <v/>
      </c>
      <c r="Q148" s="194" t="str">
        <f>IF('Result Sheet'!AV151="","",'Result Sheet'!AV151)</f>
        <v/>
      </c>
      <c r="R148" s="195" t="str">
        <f>IF('Result Sheet'!AW151="","",'Result Sheet'!AW151)</f>
        <v/>
      </c>
      <c r="S148" s="194" t="str">
        <f>IF('Result Sheet'!BP151="","",'Result Sheet'!BP151)</f>
        <v/>
      </c>
      <c r="T148" s="195" t="str">
        <f>IF('Result Sheet'!BQ151="","",'Result Sheet'!BQ151)</f>
        <v/>
      </c>
      <c r="U148" s="194" t="str">
        <f>IF('Result Sheet'!CI151="","",'Result Sheet'!CI151)</f>
        <v/>
      </c>
      <c r="V148" s="195" t="str">
        <f>IF('Result Sheet'!CJ151="","",'Result Sheet'!CJ151)</f>
        <v/>
      </c>
      <c r="W148" s="194" t="str">
        <f>IF('Result Sheet'!DB151="","",'Result Sheet'!DB151)</f>
        <v/>
      </c>
      <c r="X148" s="195" t="str">
        <f>IF('Result Sheet'!DC151="","",'Result Sheet'!DC151)</f>
        <v/>
      </c>
      <c r="Y148" s="194" t="str">
        <f>IF('Result Sheet'!DU151="","",'Result Sheet'!DU151)</f>
        <v/>
      </c>
      <c r="Z148" s="195" t="str">
        <f>IF('Result Sheet'!DV151="","",'Result Sheet'!DV151)</f>
        <v/>
      </c>
      <c r="AA148" s="196" t="str">
        <f>IF('Result Sheet'!FP151="","",'Result Sheet'!FP151)</f>
        <v/>
      </c>
      <c r="BU148" s="197" t="str">
        <f>'Result Sheet'!G151</f>
        <v/>
      </c>
      <c r="BV148" s="198" t="str">
        <f t="shared" si="24"/>
        <v/>
      </c>
      <c r="BW148" s="198" t="str">
        <f t="shared" si="25"/>
        <v/>
      </c>
      <c r="BX148" s="198" t="str">
        <f t="shared" si="26"/>
        <v/>
      </c>
      <c r="BY148" s="198" t="str">
        <f t="shared" si="27"/>
        <v/>
      </c>
      <c r="BZ148" s="198" t="str">
        <f t="shared" si="28"/>
        <v/>
      </c>
      <c r="CA148" s="198" t="str">
        <f t="shared" si="29"/>
        <v/>
      </c>
      <c r="CB148" s="198" t="str">
        <f t="shared" si="30"/>
        <v/>
      </c>
      <c r="CC148" s="198" t="str">
        <f t="shared" si="31"/>
        <v/>
      </c>
      <c r="CD148" s="198" t="str">
        <f t="shared" si="32"/>
        <v/>
      </c>
      <c r="CE148" s="198" t="str">
        <f t="shared" si="33"/>
        <v/>
      </c>
      <c r="CF148" s="198" t="str">
        <f t="shared" si="34"/>
        <v/>
      </c>
      <c r="CG148" s="198" t="str">
        <f t="shared" si="35"/>
        <v/>
      </c>
      <c r="CH148" s="199"/>
    </row>
    <row r="149" spans="1:86" ht="15.95" customHeight="1">
      <c r="A149" s="187">
        <f>IF('Result Sheet'!A152="","",'Result Sheet'!A152)</f>
        <v>145</v>
      </c>
      <c r="B149" s="188" t="str">
        <f>IF('Result Sheet'!B152="","",'Result Sheet'!B152)</f>
        <v/>
      </c>
      <c r="C149" s="189" t="str">
        <f>IF('Result Sheet'!F152="","",'Result Sheet'!F152)</f>
        <v/>
      </c>
      <c r="D149" s="190" t="str">
        <f>IF('Result Sheet'!E152="","",'Result Sheet'!E152)</f>
        <v/>
      </c>
      <c r="E149" s="336" t="str">
        <f>IF('Result Sheet'!G152="","",'Result Sheet'!G152)</f>
        <v/>
      </c>
      <c r="F149" s="336" t="str">
        <f>IF('Result Sheet'!H152="","",'Result Sheet'!H152)</f>
        <v/>
      </c>
      <c r="G149" s="336" t="str">
        <f>IF('Result Sheet'!I152="","",'Result Sheet'!I152)</f>
        <v/>
      </c>
      <c r="H149" s="191" t="str">
        <f>IF('Result Sheet'!K152="","",'Result Sheet'!K152)</f>
        <v/>
      </c>
      <c r="I149" s="191" t="str">
        <f>IF('Result Sheet'!J152="","",'Result Sheet'!J152)</f>
        <v/>
      </c>
      <c r="J149" s="305" t="str">
        <f>IF('Result Sheet'!FN152="","",'Result Sheet'!FN152)</f>
        <v/>
      </c>
      <c r="K149" s="192" t="str">
        <f>IF('Result Sheet'!FI152="","",'Result Sheet'!FI152)</f>
        <v/>
      </c>
      <c r="L149" s="193" t="str">
        <f>IF('Result Sheet'!FJ152="","",'Result Sheet'!FJ152)</f>
        <v/>
      </c>
      <c r="M149" s="192" t="str">
        <f>IF('Result Sheet'!FK152="","",'Result Sheet'!FK152)</f>
        <v/>
      </c>
      <c r="N149" s="333" t="str">
        <f>IF('Result Sheet'!FN152="NSO","NSO",IF('Result Sheet'!FL152="","",'Result Sheet'!FL152))</f>
        <v/>
      </c>
      <c r="O149" s="194" t="str">
        <f>IF('Result Sheet'!AC152="","",'Result Sheet'!AC152)</f>
        <v/>
      </c>
      <c r="P149" s="195" t="str">
        <f>IF('Result Sheet'!AD152="","",'Result Sheet'!AD152)</f>
        <v/>
      </c>
      <c r="Q149" s="194" t="str">
        <f>IF('Result Sheet'!AV152="","",'Result Sheet'!AV152)</f>
        <v/>
      </c>
      <c r="R149" s="195" t="str">
        <f>IF('Result Sheet'!AW152="","",'Result Sheet'!AW152)</f>
        <v/>
      </c>
      <c r="S149" s="194" t="str">
        <f>IF('Result Sheet'!BP152="","",'Result Sheet'!BP152)</f>
        <v/>
      </c>
      <c r="T149" s="195" t="str">
        <f>IF('Result Sheet'!BQ152="","",'Result Sheet'!BQ152)</f>
        <v/>
      </c>
      <c r="U149" s="194" t="str">
        <f>IF('Result Sheet'!CI152="","",'Result Sheet'!CI152)</f>
        <v/>
      </c>
      <c r="V149" s="195" t="str">
        <f>IF('Result Sheet'!CJ152="","",'Result Sheet'!CJ152)</f>
        <v/>
      </c>
      <c r="W149" s="194" t="str">
        <f>IF('Result Sheet'!DB152="","",'Result Sheet'!DB152)</f>
        <v/>
      </c>
      <c r="X149" s="195" t="str">
        <f>IF('Result Sheet'!DC152="","",'Result Sheet'!DC152)</f>
        <v/>
      </c>
      <c r="Y149" s="194" t="str">
        <f>IF('Result Sheet'!DU152="","",'Result Sheet'!DU152)</f>
        <v/>
      </c>
      <c r="Z149" s="195" t="str">
        <f>IF('Result Sheet'!DV152="","",'Result Sheet'!DV152)</f>
        <v/>
      </c>
      <c r="AA149" s="196" t="str">
        <f>IF('Result Sheet'!FP152="","",'Result Sheet'!FP152)</f>
        <v/>
      </c>
      <c r="BU149" s="197" t="str">
        <f>'Result Sheet'!G152</f>
        <v/>
      </c>
      <c r="BV149" s="198" t="str">
        <f t="shared" si="24"/>
        <v/>
      </c>
      <c r="BW149" s="198" t="str">
        <f t="shared" si="25"/>
        <v/>
      </c>
      <c r="BX149" s="198" t="str">
        <f t="shared" si="26"/>
        <v/>
      </c>
      <c r="BY149" s="198" t="str">
        <f t="shared" si="27"/>
        <v/>
      </c>
      <c r="BZ149" s="198" t="str">
        <f t="shared" si="28"/>
        <v/>
      </c>
      <c r="CA149" s="198" t="str">
        <f t="shared" si="29"/>
        <v/>
      </c>
      <c r="CB149" s="198" t="str">
        <f t="shared" si="30"/>
        <v/>
      </c>
      <c r="CC149" s="198" t="str">
        <f t="shared" si="31"/>
        <v/>
      </c>
      <c r="CD149" s="198" t="str">
        <f t="shared" si="32"/>
        <v/>
      </c>
      <c r="CE149" s="198" t="str">
        <f t="shared" si="33"/>
        <v/>
      </c>
      <c r="CF149" s="198" t="str">
        <f t="shared" si="34"/>
        <v/>
      </c>
      <c r="CG149" s="198" t="str">
        <f t="shared" si="35"/>
        <v/>
      </c>
      <c r="CH149" s="199"/>
    </row>
    <row r="150" spans="1:86" ht="15.95" customHeight="1">
      <c r="A150" s="187">
        <f>IF('Result Sheet'!A153="","",'Result Sheet'!A153)</f>
        <v>146</v>
      </c>
      <c r="B150" s="188" t="str">
        <f>IF('Result Sheet'!B153="","",'Result Sheet'!B153)</f>
        <v/>
      </c>
      <c r="C150" s="189" t="str">
        <f>IF('Result Sheet'!F153="","",'Result Sheet'!F153)</f>
        <v/>
      </c>
      <c r="D150" s="190" t="str">
        <f>IF('Result Sheet'!E153="","",'Result Sheet'!E153)</f>
        <v/>
      </c>
      <c r="E150" s="336" t="str">
        <f>IF('Result Sheet'!G153="","",'Result Sheet'!G153)</f>
        <v/>
      </c>
      <c r="F150" s="336" t="str">
        <f>IF('Result Sheet'!H153="","",'Result Sheet'!H153)</f>
        <v/>
      </c>
      <c r="G150" s="336" t="str">
        <f>IF('Result Sheet'!I153="","",'Result Sheet'!I153)</f>
        <v/>
      </c>
      <c r="H150" s="191" t="str">
        <f>IF('Result Sheet'!K153="","",'Result Sheet'!K153)</f>
        <v/>
      </c>
      <c r="I150" s="191" t="str">
        <f>IF('Result Sheet'!J153="","",'Result Sheet'!J153)</f>
        <v/>
      </c>
      <c r="J150" s="305" t="str">
        <f>IF('Result Sheet'!FN153="","",'Result Sheet'!FN153)</f>
        <v/>
      </c>
      <c r="K150" s="192" t="str">
        <f>IF('Result Sheet'!FI153="","",'Result Sheet'!FI153)</f>
        <v/>
      </c>
      <c r="L150" s="193" t="str">
        <f>IF('Result Sheet'!FJ153="","",'Result Sheet'!FJ153)</f>
        <v/>
      </c>
      <c r="M150" s="192" t="str">
        <f>IF('Result Sheet'!FK153="","",'Result Sheet'!FK153)</f>
        <v/>
      </c>
      <c r="N150" s="333" t="str">
        <f>IF('Result Sheet'!FN153="NSO","NSO",IF('Result Sheet'!FL153="","",'Result Sheet'!FL153))</f>
        <v/>
      </c>
      <c r="O150" s="194" t="str">
        <f>IF('Result Sheet'!AC153="","",'Result Sheet'!AC153)</f>
        <v/>
      </c>
      <c r="P150" s="195" t="str">
        <f>IF('Result Sheet'!AD153="","",'Result Sheet'!AD153)</f>
        <v/>
      </c>
      <c r="Q150" s="194" t="str">
        <f>IF('Result Sheet'!AV153="","",'Result Sheet'!AV153)</f>
        <v/>
      </c>
      <c r="R150" s="195" t="str">
        <f>IF('Result Sheet'!AW153="","",'Result Sheet'!AW153)</f>
        <v/>
      </c>
      <c r="S150" s="194" t="str">
        <f>IF('Result Sheet'!BP153="","",'Result Sheet'!BP153)</f>
        <v/>
      </c>
      <c r="T150" s="195" t="str">
        <f>IF('Result Sheet'!BQ153="","",'Result Sheet'!BQ153)</f>
        <v/>
      </c>
      <c r="U150" s="194" t="str">
        <f>IF('Result Sheet'!CI153="","",'Result Sheet'!CI153)</f>
        <v/>
      </c>
      <c r="V150" s="195" t="str">
        <f>IF('Result Sheet'!CJ153="","",'Result Sheet'!CJ153)</f>
        <v/>
      </c>
      <c r="W150" s="194" t="str">
        <f>IF('Result Sheet'!DB153="","",'Result Sheet'!DB153)</f>
        <v/>
      </c>
      <c r="X150" s="195" t="str">
        <f>IF('Result Sheet'!DC153="","",'Result Sheet'!DC153)</f>
        <v/>
      </c>
      <c r="Y150" s="194" t="str">
        <f>IF('Result Sheet'!DU153="","",'Result Sheet'!DU153)</f>
        <v/>
      </c>
      <c r="Z150" s="195" t="str">
        <f>IF('Result Sheet'!DV153="","",'Result Sheet'!DV153)</f>
        <v/>
      </c>
      <c r="AA150" s="196" t="str">
        <f>IF('Result Sheet'!FP153="","",'Result Sheet'!FP153)</f>
        <v/>
      </c>
      <c r="BU150" s="197" t="str">
        <f>'Result Sheet'!G153</f>
        <v/>
      </c>
      <c r="BV150" s="198" t="str">
        <f t="shared" si="24"/>
        <v/>
      </c>
      <c r="BW150" s="198" t="str">
        <f t="shared" si="25"/>
        <v/>
      </c>
      <c r="BX150" s="198" t="str">
        <f t="shared" si="26"/>
        <v/>
      </c>
      <c r="BY150" s="198" t="str">
        <f t="shared" si="27"/>
        <v/>
      </c>
      <c r="BZ150" s="198" t="str">
        <f t="shared" si="28"/>
        <v/>
      </c>
      <c r="CA150" s="198" t="str">
        <f t="shared" si="29"/>
        <v/>
      </c>
      <c r="CB150" s="198" t="str">
        <f t="shared" si="30"/>
        <v/>
      </c>
      <c r="CC150" s="198" t="str">
        <f t="shared" si="31"/>
        <v/>
      </c>
      <c r="CD150" s="198" t="str">
        <f t="shared" si="32"/>
        <v/>
      </c>
      <c r="CE150" s="198" t="str">
        <f t="shared" si="33"/>
        <v/>
      </c>
      <c r="CF150" s="198" t="str">
        <f t="shared" si="34"/>
        <v/>
      </c>
      <c r="CG150" s="198" t="str">
        <f t="shared" si="35"/>
        <v/>
      </c>
      <c r="CH150" s="199"/>
    </row>
    <row r="151" spans="1:86" ht="15.95" customHeight="1">
      <c r="A151" s="187">
        <f>IF('Result Sheet'!A154="","",'Result Sheet'!A154)</f>
        <v>147</v>
      </c>
      <c r="B151" s="188" t="str">
        <f>IF('Result Sheet'!B154="","",'Result Sheet'!B154)</f>
        <v/>
      </c>
      <c r="C151" s="189" t="str">
        <f>IF('Result Sheet'!F154="","",'Result Sheet'!F154)</f>
        <v/>
      </c>
      <c r="D151" s="190" t="str">
        <f>IF('Result Sheet'!E154="","",'Result Sheet'!E154)</f>
        <v/>
      </c>
      <c r="E151" s="336" t="str">
        <f>IF('Result Sheet'!G154="","",'Result Sheet'!G154)</f>
        <v/>
      </c>
      <c r="F151" s="336" t="str">
        <f>IF('Result Sheet'!H154="","",'Result Sheet'!H154)</f>
        <v/>
      </c>
      <c r="G151" s="336" t="str">
        <f>IF('Result Sheet'!I154="","",'Result Sheet'!I154)</f>
        <v/>
      </c>
      <c r="H151" s="191" t="str">
        <f>IF('Result Sheet'!K154="","",'Result Sheet'!K154)</f>
        <v/>
      </c>
      <c r="I151" s="191" t="str">
        <f>IF('Result Sheet'!J154="","",'Result Sheet'!J154)</f>
        <v/>
      </c>
      <c r="J151" s="305" t="str">
        <f>IF('Result Sheet'!FN154="","",'Result Sheet'!FN154)</f>
        <v/>
      </c>
      <c r="K151" s="192" t="str">
        <f>IF('Result Sheet'!FI154="","",'Result Sheet'!FI154)</f>
        <v/>
      </c>
      <c r="L151" s="193" t="str">
        <f>IF('Result Sheet'!FJ154="","",'Result Sheet'!FJ154)</f>
        <v/>
      </c>
      <c r="M151" s="192" t="str">
        <f>IF('Result Sheet'!FK154="","",'Result Sheet'!FK154)</f>
        <v/>
      </c>
      <c r="N151" s="333" t="str">
        <f>IF('Result Sheet'!FN154="NSO","NSO",IF('Result Sheet'!FL154="","",'Result Sheet'!FL154))</f>
        <v/>
      </c>
      <c r="O151" s="194" t="str">
        <f>IF('Result Sheet'!AC154="","",'Result Sheet'!AC154)</f>
        <v/>
      </c>
      <c r="P151" s="195" t="str">
        <f>IF('Result Sheet'!AD154="","",'Result Sheet'!AD154)</f>
        <v/>
      </c>
      <c r="Q151" s="194" t="str">
        <f>IF('Result Sheet'!AV154="","",'Result Sheet'!AV154)</f>
        <v/>
      </c>
      <c r="R151" s="195" t="str">
        <f>IF('Result Sheet'!AW154="","",'Result Sheet'!AW154)</f>
        <v/>
      </c>
      <c r="S151" s="194" t="str">
        <f>IF('Result Sheet'!BP154="","",'Result Sheet'!BP154)</f>
        <v/>
      </c>
      <c r="T151" s="195" t="str">
        <f>IF('Result Sheet'!BQ154="","",'Result Sheet'!BQ154)</f>
        <v/>
      </c>
      <c r="U151" s="194" t="str">
        <f>IF('Result Sheet'!CI154="","",'Result Sheet'!CI154)</f>
        <v/>
      </c>
      <c r="V151" s="195" t="str">
        <f>IF('Result Sheet'!CJ154="","",'Result Sheet'!CJ154)</f>
        <v/>
      </c>
      <c r="W151" s="194" t="str">
        <f>IF('Result Sheet'!DB154="","",'Result Sheet'!DB154)</f>
        <v/>
      </c>
      <c r="X151" s="195" t="str">
        <f>IF('Result Sheet'!DC154="","",'Result Sheet'!DC154)</f>
        <v/>
      </c>
      <c r="Y151" s="194" t="str">
        <f>IF('Result Sheet'!DU154="","",'Result Sheet'!DU154)</f>
        <v/>
      </c>
      <c r="Z151" s="195" t="str">
        <f>IF('Result Sheet'!DV154="","",'Result Sheet'!DV154)</f>
        <v/>
      </c>
      <c r="AA151" s="196" t="str">
        <f>IF('Result Sheet'!FP154="","",'Result Sheet'!FP154)</f>
        <v/>
      </c>
      <c r="BU151" s="197" t="str">
        <f>'Result Sheet'!G154</f>
        <v/>
      </c>
      <c r="BV151" s="198" t="str">
        <f t="shared" si="24"/>
        <v/>
      </c>
      <c r="BW151" s="198" t="str">
        <f t="shared" si="25"/>
        <v/>
      </c>
      <c r="BX151" s="198" t="str">
        <f t="shared" si="26"/>
        <v/>
      </c>
      <c r="BY151" s="198" t="str">
        <f t="shared" si="27"/>
        <v/>
      </c>
      <c r="BZ151" s="198" t="str">
        <f t="shared" si="28"/>
        <v/>
      </c>
      <c r="CA151" s="198" t="str">
        <f t="shared" si="29"/>
        <v/>
      </c>
      <c r="CB151" s="198" t="str">
        <f t="shared" si="30"/>
        <v/>
      </c>
      <c r="CC151" s="198" t="str">
        <f t="shared" si="31"/>
        <v/>
      </c>
      <c r="CD151" s="198" t="str">
        <f t="shared" si="32"/>
        <v/>
      </c>
      <c r="CE151" s="198" t="str">
        <f t="shared" si="33"/>
        <v/>
      </c>
      <c r="CF151" s="198" t="str">
        <f t="shared" si="34"/>
        <v/>
      </c>
      <c r="CG151" s="198" t="str">
        <f t="shared" si="35"/>
        <v/>
      </c>
      <c r="CH151" s="199"/>
    </row>
    <row r="152" spans="1:86" ht="15.95" customHeight="1">
      <c r="A152" s="187">
        <f>IF('Result Sheet'!A155="","",'Result Sheet'!A155)</f>
        <v>148</v>
      </c>
      <c r="B152" s="188" t="str">
        <f>IF('Result Sheet'!B155="","",'Result Sheet'!B155)</f>
        <v/>
      </c>
      <c r="C152" s="189" t="str">
        <f>IF('Result Sheet'!F155="","",'Result Sheet'!F155)</f>
        <v/>
      </c>
      <c r="D152" s="190" t="str">
        <f>IF('Result Sheet'!E155="","",'Result Sheet'!E155)</f>
        <v/>
      </c>
      <c r="E152" s="336" t="str">
        <f>IF('Result Sheet'!G155="","",'Result Sheet'!G155)</f>
        <v/>
      </c>
      <c r="F152" s="336" t="str">
        <f>IF('Result Sheet'!H155="","",'Result Sheet'!H155)</f>
        <v/>
      </c>
      <c r="G152" s="336" t="str">
        <f>IF('Result Sheet'!I155="","",'Result Sheet'!I155)</f>
        <v/>
      </c>
      <c r="H152" s="191" t="str">
        <f>IF('Result Sheet'!K155="","",'Result Sheet'!K155)</f>
        <v/>
      </c>
      <c r="I152" s="191" t="str">
        <f>IF('Result Sheet'!J155="","",'Result Sheet'!J155)</f>
        <v/>
      </c>
      <c r="J152" s="305" t="str">
        <f>IF('Result Sheet'!FN155="","",'Result Sheet'!FN155)</f>
        <v/>
      </c>
      <c r="K152" s="192" t="str">
        <f>IF('Result Sheet'!FI155="","",'Result Sheet'!FI155)</f>
        <v/>
      </c>
      <c r="L152" s="193" t="str">
        <f>IF('Result Sheet'!FJ155="","",'Result Sheet'!FJ155)</f>
        <v/>
      </c>
      <c r="M152" s="192" t="str">
        <f>IF('Result Sheet'!FK155="","",'Result Sheet'!FK155)</f>
        <v/>
      </c>
      <c r="N152" s="333" t="str">
        <f>IF('Result Sheet'!FN155="NSO","NSO",IF('Result Sheet'!FL155="","",'Result Sheet'!FL155))</f>
        <v/>
      </c>
      <c r="O152" s="194" t="str">
        <f>IF('Result Sheet'!AC155="","",'Result Sheet'!AC155)</f>
        <v/>
      </c>
      <c r="P152" s="195" t="str">
        <f>IF('Result Sheet'!AD155="","",'Result Sheet'!AD155)</f>
        <v/>
      </c>
      <c r="Q152" s="194" t="str">
        <f>IF('Result Sheet'!AV155="","",'Result Sheet'!AV155)</f>
        <v/>
      </c>
      <c r="R152" s="195" t="str">
        <f>IF('Result Sheet'!AW155="","",'Result Sheet'!AW155)</f>
        <v/>
      </c>
      <c r="S152" s="194" t="str">
        <f>IF('Result Sheet'!BP155="","",'Result Sheet'!BP155)</f>
        <v/>
      </c>
      <c r="T152" s="195" t="str">
        <f>IF('Result Sheet'!BQ155="","",'Result Sheet'!BQ155)</f>
        <v/>
      </c>
      <c r="U152" s="194" t="str">
        <f>IF('Result Sheet'!CI155="","",'Result Sheet'!CI155)</f>
        <v/>
      </c>
      <c r="V152" s="195" t="str">
        <f>IF('Result Sheet'!CJ155="","",'Result Sheet'!CJ155)</f>
        <v/>
      </c>
      <c r="W152" s="194" t="str">
        <f>IF('Result Sheet'!DB155="","",'Result Sheet'!DB155)</f>
        <v/>
      </c>
      <c r="X152" s="195" t="str">
        <f>IF('Result Sheet'!DC155="","",'Result Sheet'!DC155)</f>
        <v/>
      </c>
      <c r="Y152" s="194" t="str">
        <f>IF('Result Sheet'!DU155="","",'Result Sheet'!DU155)</f>
        <v/>
      </c>
      <c r="Z152" s="195" t="str">
        <f>IF('Result Sheet'!DV155="","",'Result Sheet'!DV155)</f>
        <v/>
      </c>
      <c r="AA152" s="196" t="str">
        <f>IF('Result Sheet'!FP155="","",'Result Sheet'!FP155)</f>
        <v/>
      </c>
      <c r="BU152" s="197" t="str">
        <f>'Result Sheet'!G155</f>
        <v/>
      </c>
      <c r="BV152" s="198" t="str">
        <f t="shared" si="24"/>
        <v/>
      </c>
      <c r="BW152" s="198" t="str">
        <f t="shared" si="25"/>
        <v/>
      </c>
      <c r="BX152" s="198" t="str">
        <f t="shared" si="26"/>
        <v/>
      </c>
      <c r="BY152" s="198" t="str">
        <f t="shared" si="27"/>
        <v/>
      </c>
      <c r="BZ152" s="198" t="str">
        <f t="shared" si="28"/>
        <v/>
      </c>
      <c r="CA152" s="198" t="str">
        <f t="shared" si="29"/>
        <v/>
      </c>
      <c r="CB152" s="198" t="str">
        <f t="shared" si="30"/>
        <v/>
      </c>
      <c r="CC152" s="198" t="str">
        <f t="shared" si="31"/>
        <v/>
      </c>
      <c r="CD152" s="198" t="str">
        <f t="shared" si="32"/>
        <v/>
      </c>
      <c r="CE152" s="198" t="str">
        <f t="shared" si="33"/>
        <v/>
      </c>
      <c r="CF152" s="198" t="str">
        <f t="shared" si="34"/>
        <v/>
      </c>
      <c r="CG152" s="198" t="str">
        <f t="shared" si="35"/>
        <v/>
      </c>
      <c r="CH152" s="199"/>
    </row>
    <row r="153" spans="1:86" ht="15.95" customHeight="1">
      <c r="A153" s="187">
        <f>IF('Result Sheet'!A156="","",'Result Sheet'!A156)</f>
        <v>149</v>
      </c>
      <c r="B153" s="188" t="str">
        <f>IF('Result Sheet'!B156="","",'Result Sheet'!B156)</f>
        <v/>
      </c>
      <c r="C153" s="189" t="str">
        <f>IF('Result Sheet'!F156="","",'Result Sheet'!F156)</f>
        <v/>
      </c>
      <c r="D153" s="190" t="str">
        <f>IF('Result Sheet'!E156="","",'Result Sheet'!E156)</f>
        <v/>
      </c>
      <c r="E153" s="336" t="str">
        <f>IF('Result Sheet'!G156="","",'Result Sheet'!G156)</f>
        <v/>
      </c>
      <c r="F153" s="336" t="str">
        <f>IF('Result Sheet'!H156="","",'Result Sheet'!H156)</f>
        <v/>
      </c>
      <c r="G153" s="336" t="str">
        <f>IF('Result Sheet'!I156="","",'Result Sheet'!I156)</f>
        <v/>
      </c>
      <c r="H153" s="191" t="str">
        <f>IF('Result Sheet'!K156="","",'Result Sheet'!K156)</f>
        <v/>
      </c>
      <c r="I153" s="191" t="str">
        <f>IF('Result Sheet'!J156="","",'Result Sheet'!J156)</f>
        <v/>
      </c>
      <c r="J153" s="305" t="str">
        <f>IF('Result Sheet'!FN156="","",'Result Sheet'!FN156)</f>
        <v/>
      </c>
      <c r="K153" s="192" t="str">
        <f>IF('Result Sheet'!FI156="","",'Result Sheet'!FI156)</f>
        <v/>
      </c>
      <c r="L153" s="193" t="str">
        <f>IF('Result Sheet'!FJ156="","",'Result Sheet'!FJ156)</f>
        <v/>
      </c>
      <c r="M153" s="192" t="str">
        <f>IF('Result Sheet'!FK156="","",'Result Sheet'!FK156)</f>
        <v/>
      </c>
      <c r="N153" s="333" t="str">
        <f>IF('Result Sheet'!FN156="NSO","NSO",IF('Result Sheet'!FL156="","",'Result Sheet'!FL156))</f>
        <v/>
      </c>
      <c r="O153" s="194" t="str">
        <f>IF('Result Sheet'!AC156="","",'Result Sheet'!AC156)</f>
        <v/>
      </c>
      <c r="P153" s="195" t="str">
        <f>IF('Result Sheet'!AD156="","",'Result Sheet'!AD156)</f>
        <v/>
      </c>
      <c r="Q153" s="194" t="str">
        <f>IF('Result Sheet'!AV156="","",'Result Sheet'!AV156)</f>
        <v/>
      </c>
      <c r="R153" s="195" t="str">
        <f>IF('Result Sheet'!AW156="","",'Result Sheet'!AW156)</f>
        <v/>
      </c>
      <c r="S153" s="194" t="str">
        <f>IF('Result Sheet'!BP156="","",'Result Sheet'!BP156)</f>
        <v/>
      </c>
      <c r="T153" s="195" t="str">
        <f>IF('Result Sheet'!BQ156="","",'Result Sheet'!BQ156)</f>
        <v/>
      </c>
      <c r="U153" s="194" t="str">
        <f>IF('Result Sheet'!CI156="","",'Result Sheet'!CI156)</f>
        <v/>
      </c>
      <c r="V153" s="195" t="str">
        <f>IF('Result Sheet'!CJ156="","",'Result Sheet'!CJ156)</f>
        <v/>
      </c>
      <c r="W153" s="194" t="str">
        <f>IF('Result Sheet'!DB156="","",'Result Sheet'!DB156)</f>
        <v/>
      </c>
      <c r="X153" s="195" t="str">
        <f>IF('Result Sheet'!DC156="","",'Result Sheet'!DC156)</f>
        <v/>
      </c>
      <c r="Y153" s="194" t="str">
        <f>IF('Result Sheet'!DU156="","",'Result Sheet'!DU156)</f>
        <v/>
      </c>
      <c r="Z153" s="195" t="str">
        <f>IF('Result Sheet'!DV156="","",'Result Sheet'!DV156)</f>
        <v/>
      </c>
      <c r="AA153" s="196" t="str">
        <f>IF('Result Sheet'!FP156="","",'Result Sheet'!FP156)</f>
        <v/>
      </c>
      <c r="BU153" s="197" t="str">
        <f>'Result Sheet'!G156</f>
        <v/>
      </c>
      <c r="BV153" s="198" t="str">
        <f t="shared" si="24"/>
        <v/>
      </c>
      <c r="BW153" s="198" t="str">
        <f t="shared" si="25"/>
        <v/>
      </c>
      <c r="BX153" s="198" t="str">
        <f t="shared" si="26"/>
        <v/>
      </c>
      <c r="BY153" s="198" t="str">
        <f t="shared" si="27"/>
        <v/>
      </c>
      <c r="BZ153" s="198" t="str">
        <f t="shared" si="28"/>
        <v/>
      </c>
      <c r="CA153" s="198" t="str">
        <f t="shared" si="29"/>
        <v/>
      </c>
      <c r="CB153" s="198" t="str">
        <f t="shared" si="30"/>
        <v/>
      </c>
      <c r="CC153" s="198" t="str">
        <f t="shared" si="31"/>
        <v/>
      </c>
      <c r="CD153" s="198" t="str">
        <f t="shared" si="32"/>
        <v/>
      </c>
      <c r="CE153" s="198" t="str">
        <f t="shared" si="33"/>
        <v/>
      </c>
      <c r="CF153" s="198" t="str">
        <f t="shared" si="34"/>
        <v/>
      </c>
      <c r="CG153" s="198" t="str">
        <f t="shared" si="35"/>
        <v/>
      </c>
      <c r="CH153" s="199"/>
    </row>
    <row r="154" spans="1:86" ht="15.95" customHeight="1">
      <c r="A154" s="187">
        <f>IF('Result Sheet'!A157="","",'Result Sheet'!A157)</f>
        <v>150</v>
      </c>
      <c r="B154" s="188" t="str">
        <f>IF('Result Sheet'!B157="","",'Result Sheet'!B157)</f>
        <v/>
      </c>
      <c r="C154" s="189" t="str">
        <f>IF('Result Sheet'!F157="","",'Result Sheet'!F157)</f>
        <v/>
      </c>
      <c r="D154" s="190" t="str">
        <f>IF('Result Sheet'!E157="","",'Result Sheet'!E157)</f>
        <v/>
      </c>
      <c r="E154" s="336" t="str">
        <f>IF('Result Sheet'!G157="","",'Result Sheet'!G157)</f>
        <v/>
      </c>
      <c r="F154" s="336" t="str">
        <f>IF('Result Sheet'!H157="","",'Result Sheet'!H157)</f>
        <v/>
      </c>
      <c r="G154" s="336" t="str">
        <f>IF('Result Sheet'!I157="","",'Result Sheet'!I157)</f>
        <v/>
      </c>
      <c r="H154" s="191" t="str">
        <f>IF('Result Sheet'!K157="","",'Result Sheet'!K157)</f>
        <v/>
      </c>
      <c r="I154" s="191" t="str">
        <f>IF('Result Sheet'!J157="","",'Result Sheet'!J157)</f>
        <v/>
      </c>
      <c r="J154" s="305" t="str">
        <f>IF('Result Sheet'!FN157="","",'Result Sheet'!FN157)</f>
        <v/>
      </c>
      <c r="K154" s="192" t="str">
        <f>IF('Result Sheet'!FI157="","",'Result Sheet'!FI157)</f>
        <v/>
      </c>
      <c r="L154" s="193" t="str">
        <f>IF('Result Sheet'!FJ157="","",'Result Sheet'!FJ157)</f>
        <v/>
      </c>
      <c r="M154" s="192" t="str">
        <f>IF('Result Sheet'!FK157="","",'Result Sheet'!FK157)</f>
        <v/>
      </c>
      <c r="N154" s="333" t="str">
        <f>IF('Result Sheet'!FN157="NSO","NSO",IF('Result Sheet'!FL157="","",'Result Sheet'!FL157))</f>
        <v/>
      </c>
      <c r="O154" s="194" t="str">
        <f>IF('Result Sheet'!AC157="","",'Result Sheet'!AC157)</f>
        <v/>
      </c>
      <c r="P154" s="195" t="str">
        <f>IF('Result Sheet'!AD157="","",'Result Sheet'!AD157)</f>
        <v/>
      </c>
      <c r="Q154" s="194" t="str">
        <f>IF('Result Sheet'!AV157="","",'Result Sheet'!AV157)</f>
        <v/>
      </c>
      <c r="R154" s="195" t="str">
        <f>IF('Result Sheet'!AW157="","",'Result Sheet'!AW157)</f>
        <v/>
      </c>
      <c r="S154" s="194" t="str">
        <f>IF('Result Sheet'!BP157="","",'Result Sheet'!BP157)</f>
        <v/>
      </c>
      <c r="T154" s="195" t="str">
        <f>IF('Result Sheet'!BQ157="","",'Result Sheet'!BQ157)</f>
        <v/>
      </c>
      <c r="U154" s="194" t="str">
        <f>IF('Result Sheet'!CI157="","",'Result Sheet'!CI157)</f>
        <v/>
      </c>
      <c r="V154" s="195" t="str">
        <f>IF('Result Sheet'!CJ157="","",'Result Sheet'!CJ157)</f>
        <v/>
      </c>
      <c r="W154" s="194" t="str">
        <f>IF('Result Sheet'!DB157="","",'Result Sheet'!DB157)</f>
        <v/>
      </c>
      <c r="X154" s="195" t="str">
        <f>IF('Result Sheet'!DC157="","",'Result Sheet'!DC157)</f>
        <v/>
      </c>
      <c r="Y154" s="194" t="str">
        <f>IF('Result Sheet'!DU157="","",'Result Sheet'!DU157)</f>
        <v/>
      </c>
      <c r="Z154" s="195" t="str">
        <f>IF('Result Sheet'!DV157="","",'Result Sheet'!DV157)</f>
        <v/>
      </c>
      <c r="AA154" s="196" t="str">
        <f>IF('Result Sheet'!FP157="","",'Result Sheet'!FP157)</f>
        <v/>
      </c>
      <c r="BU154" s="197" t="str">
        <f>'Result Sheet'!G157</f>
        <v/>
      </c>
      <c r="BV154" s="198" t="str">
        <f t="shared" si="24"/>
        <v/>
      </c>
      <c r="BW154" s="198" t="str">
        <f t="shared" si="25"/>
        <v/>
      </c>
      <c r="BX154" s="198" t="str">
        <f t="shared" si="26"/>
        <v/>
      </c>
      <c r="BY154" s="198" t="str">
        <f t="shared" si="27"/>
        <v/>
      </c>
      <c r="BZ154" s="198" t="str">
        <f t="shared" si="28"/>
        <v/>
      </c>
      <c r="CA154" s="198" t="str">
        <f t="shared" si="29"/>
        <v/>
      </c>
      <c r="CB154" s="198" t="str">
        <f t="shared" si="30"/>
        <v/>
      </c>
      <c r="CC154" s="198" t="str">
        <f t="shared" si="31"/>
        <v/>
      </c>
      <c r="CD154" s="198" t="str">
        <f t="shared" si="32"/>
        <v/>
      </c>
      <c r="CE154" s="198" t="str">
        <f t="shared" si="33"/>
        <v/>
      </c>
      <c r="CF154" s="198" t="str">
        <f t="shared" si="34"/>
        <v/>
      </c>
      <c r="CG154" s="198" t="str">
        <f t="shared" si="35"/>
        <v/>
      </c>
      <c r="CH154" s="199"/>
    </row>
    <row r="155" spans="1:86" ht="15.95" customHeight="1">
      <c r="A155" s="187">
        <f>IF('Result Sheet'!A158="","",'Result Sheet'!A158)</f>
        <v>151</v>
      </c>
      <c r="B155" s="188" t="str">
        <f>IF('Result Sheet'!B158="","",'Result Sheet'!B158)</f>
        <v/>
      </c>
      <c r="C155" s="189" t="str">
        <f>IF('Result Sheet'!F158="","",'Result Sheet'!F158)</f>
        <v/>
      </c>
      <c r="D155" s="190" t="str">
        <f>IF('Result Sheet'!E158="","",'Result Sheet'!E158)</f>
        <v/>
      </c>
      <c r="E155" s="336" t="str">
        <f>IF('Result Sheet'!G158="","",'Result Sheet'!G158)</f>
        <v/>
      </c>
      <c r="F155" s="336" t="str">
        <f>IF('Result Sheet'!H158="","",'Result Sheet'!H158)</f>
        <v/>
      </c>
      <c r="G155" s="336" t="str">
        <f>IF('Result Sheet'!I158="","",'Result Sheet'!I158)</f>
        <v/>
      </c>
      <c r="H155" s="191" t="str">
        <f>IF('Result Sheet'!K158="","",'Result Sheet'!K158)</f>
        <v/>
      </c>
      <c r="I155" s="191" t="str">
        <f>IF('Result Sheet'!J158="","",'Result Sheet'!J158)</f>
        <v/>
      </c>
      <c r="J155" s="305" t="str">
        <f>IF('Result Sheet'!FN158="","",'Result Sheet'!FN158)</f>
        <v/>
      </c>
      <c r="K155" s="192" t="str">
        <f>IF('Result Sheet'!FI158="","",'Result Sheet'!FI158)</f>
        <v/>
      </c>
      <c r="L155" s="193" t="str">
        <f>IF('Result Sheet'!FJ158="","",'Result Sheet'!FJ158)</f>
        <v/>
      </c>
      <c r="M155" s="192" t="str">
        <f>IF('Result Sheet'!FK158="","",'Result Sheet'!FK158)</f>
        <v/>
      </c>
      <c r="N155" s="333" t="str">
        <f>IF('Result Sheet'!FN158="NSO","NSO",IF('Result Sheet'!FL158="","",'Result Sheet'!FL158))</f>
        <v/>
      </c>
      <c r="O155" s="194" t="str">
        <f>IF('Result Sheet'!AC158="","",'Result Sheet'!AC158)</f>
        <v/>
      </c>
      <c r="P155" s="195" t="str">
        <f>IF('Result Sheet'!AD158="","",'Result Sheet'!AD158)</f>
        <v/>
      </c>
      <c r="Q155" s="194" t="str">
        <f>IF('Result Sheet'!AV158="","",'Result Sheet'!AV158)</f>
        <v/>
      </c>
      <c r="R155" s="195" t="str">
        <f>IF('Result Sheet'!AW158="","",'Result Sheet'!AW158)</f>
        <v/>
      </c>
      <c r="S155" s="194" t="str">
        <f>IF('Result Sheet'!BP158="","",'Result Sheet'!BP158)</f>
        <v/>
      </c>
      <c r="T155" s="195" t="str">
        <f>IF('Result Sheet'!BQ158="","",'Result Sheet'!BQ158)</f>
        <v/>
      </c>
      <c r="U155" s="194" t="str">
        <f>IF('Result Sheet'!CI158="","",'Result Sheet'!CI158)</f>
        <v/>
      </c>
      <c r="V155" s="195" t="str">
        <f>IF('Result Sheet'!CJ158="","",'Result Sheet'!CJ158)</f>
        <v/>
      </c>
      <c r="W155" s="194" t="str">
        <f>IF('Result Sheet'!DB158="","",'Result Sheet'!DB158)</f>
        <v/>
      </c>
      <c r="X155" s="195" t="str">
        <f>IF('Result Sheet'!DC158="","",'Result Sheet'!DC158)</f>
        <v/>
      </c>
      <c r="Y155" s="194" t="str">
        <f>IF('Result Sheet'!DU158="","",'Result Sheet'!DU158)</f>
        <v/>
      </c>
      <c r="Z155" s="195" t="str">
        <f>IF('Result Sheet'!DV158="","",'Result Sheet'!DV158)</f>
        <v/>
      </c>
      <c r="AA155" s="196" t="str">
        <f>IF('Result Sheet'!FP158="","",'Result Sheet'!FP158)</f>
        <v/>
      </c>
      <c r="BU155" s="197" t="str">
        <f>'Result Sheet'!G158</f>
        <v/>
      </c>
      <c r="BV155" s="198" t="str">
        <f t="shared" si="24"/>
        <v/>
      </c>
      <c r="BW155" s="198" t="str">
        <f t="shared" si="25"/>
        <v/>
      </c>
      <c r="BX155" s="198" t="str">
        <f t="shared" si="26"/>
        <v/>
      </c>
      <c r="BY155" s="198" t="str">
        <f t="shared" si="27"/>
        <v/>
      </c>
      <c r="BZ155" s="198" t="str">
        <f t="shared" si="28"/>
        <v/>
      </c>
      <c r="CA155" s="198" t="str">
        <f t="shared" si="29"/>
        <v/>
      </c>
      <c r="CB155" s="198" t="str">
        <f t="shared" si="30"/>
        <v/>
      </c>
      <c r="CC155" s="198" t="str">
        <f t="shared" si="31"/>
        <v/>
      </c>
      <c r="CD155" s="198" t="str">
        <f t="shared" si="32"/>
        <v/>
      </c>
      <c r="CE155" s="198" t="str">
        <f t="shared" si="33"/>
        <v/>
      </c>
      <c r="CF155" s="198" t="str">
        <f t="shared" si="34"/>
        <v/>
      </c>
      <c r="CG155" s="198" t="str">
        <f t="shared" si="35"/>
        <v/>
      </c>
      <c r="CH155" s="199"/>
    </row>
    <row r="156" spans="1:86" ht="15.95" customHeight="1">
      <c r="A156" s="187">
        <f>IF('Result Sheet'!A159="","",'Result Sheet'!A159)</f>
        <v>152</v>
      </c>
      <c r="B156" s="188" t="str">
        <f>IF('Result Sheet'!B159="","",'Result Sheet'!B159)</f>
        <v/>
      </c>
      <c r="C156" s="189" t="str">
        <f>IF('Result Sheet'!F159="","",'Result Sheet'!F159)</f>
        <v/>
      </c>
      <c r="D156" s="190" t="str">
        <f>IF('Result Sheet'!E159="","",'Result Sheet'!E159)</f>
        <v/>
      </c>
      <c r="E156" s="336" t="str">
        <f>IF('Result Sheet'!G159="","",'Result Sheet'!G159)</f>
        <v/>
      </c>
      <c r="F156" s="336" t="str">
        <f>IF('Result Sheet'!H159="","",'Result Sheet'!H159)</f>
        <v/>
      </c>
      <c r="G156" s="336" t="str">
        <f>IF('Result Sheet'!I159="","",'Result Sheet'!I159)</f>
        <v/>
      </c>
      <c r="H156" s="191" t="str">
        <f>IF('Result Sheet'!K159="","",'Result Sheet'!K159)</f>
        <v/>
      </c>
      <c r="I156" s="191" t="str">
        <f>IF('Result Sheet'!J159="","",'Result Sheet'!J159)</f>
        <v/>
      </c>
      <c r="J156" s="305" t="str">
        <f>IF('Result Sheet'!FN159="","",'Result Sheet'!FN159)</f>
        <v/>
      </c>
      <c r="K156" s="192" t="str">
        <f>IF('Result Sheet'!FI159="","",'Result Sheet'!FI159)</f>
        <v/>
      </c>
      <c r="L156" s="193" t="str">
        <f>IF('Result Sheet'!FJ159="","",'Result Sheet'!FJ159)</f>
        <v/>
      </c>
      <c r="M156" s="192" t="str">
        <f>IF('Result Sheet'!FK159="","",'Result Sheet'!FK159)</f>
        <v/>
      </c>
      <c r="N156" s="333" t="str">
        <f>IF('Result Sheet'!FN159="NSO","NSO",IF('Result Sheet'!FL159="","",'Result Sheet'!FL159))</f>
        <v/>
      </c>
      <c r="O156" s="194" t="str">
        <f>IF('Result Sheet'!AC159="","",'Result Sheet'!AC159)</f>
        <v/>
      </c>
      <c r="P156" s="195" t="str">
        <f>IF('Result Sheet'!AD159="","",'Result Sheet'!AD159)</f>
        <v/>
      </c>
      <c r="Q156" s="194" t="str">
        <f>IF('Result Sheet'!AV159="","",'Result Sheet'!AV159)</f>
        <v/>
      </c>
      <c r="R156" s="195" t="str">
        <f>IF('Result Sheet'!AW159="","",'Result Sheet'!AW159)</f>
        <v/>
      </c>
      <c r="S156" s="194" t="str">
        <f>IF('Result Sheet'!BP159="","",'Result Sheet'!BP159)</f>
        <v/>
      </c>
      <c r="T156" s="195" t="str">
        <f>IF('Result Sheet'!BQ159="","",'Result Sheet'!BQ159)</f>
        <v/>
      </c>
      <c r="U156" s="194" t="str">
        <f>IF('Result Sheet'!CI159="","",'Result Sheet'!CI159)</f>
        <v/>
      </c>
      <c r="V156" s="195" t="str">
        <f>IF('Result Sheet'!CJ159="","",'Result Sheet'!CJ159)</f>
        <v/>
      </c>
      <c r="W156" s="194" t="str">
        <f>IF('Result Sheet'!DB159="","",'Result Sheet'!DB159)</f>
        <v/>
      </c>
      <c r="X156" s="195" t="str">
        <f>IF('Result Sheet'!DC159="","",'Result Sheet'!DC159)</f>
        <v/>
      </c>
      <c r="Y156" s="194" t="str">
        <f>IF('Result Sheet'!DU159="","",'Result Sheet'!DU159)</f>
        <v/>
      </c>
      <c r="Z156" s="195" t="str">
        <f>IF('Result Sheet'!DV159="","",'Result Sheet'!DV159)</f>
        <v/>
      </c>
      <c r="AA156" s="196" t="str">
        <f>IF('Result Sheet'!FP159="","",'Result Sheet'!FP159)</f>
        <v/>
      </c>
      <c r="BU156" s="197" t="str">
        <f>'Result Sheet'!G159</f>
        <v/>
      </c>
      <c r="BV156" s="198" t="str">
        <f t="shared" si="24"/>
        <v/>
      </c>
      <c r="BW156" s="198" t="str">
        <f t="shared" si="25"/>
        <v/>
      </c>
      <c r="BX156" s="198" t="str">
        <f t="shared" si="26"/>
        <v/>
      </c>
      <c r="BY156" s="198" t="str">
        <f t="shared" si="27"/>
        <v/>
      </c>
      <c r="BZ156" s="198" t="str">
        <f t="shared" si="28"/>
        <v/>
      </c>
      <c r="CA156" s="198" t="str">
        <f t="shared" si="29"/>
        <v/>
      </c>
      <c r="CB156" s="198" t="str">
        <f t="shared" si="30"/>
        <v/>
      </c>
      <c r="CC156" s="198" t="str">
        <f t="shared" si="31"/>
        <v/>
      </c>
      <c r="CD156" s="198" t="str">
        <f t="shared" si="32"/>
        <v/>
      </c>
      <c r="CE156" s="198" t="str">
        <f t="shared" si="33"/>
        <v/>
      </c>
      <c r="CF156" s="198" t="str">
        <f t="shared" si="34"/>
        <v/>
      </c>
      <c r="CG156" s="198" t="str">
        <f t="shared" si="35"/>
        <v/>
      </c>
      <c r="CH156" s="199"/>
    </row>
    <row r="157" spans="1:86" ht="15.95" customHeight="1">
      <c r="A157" s="187">
        <f>IF('Result Sheet'!A160="","",'Result Sheet'!A160)</f>
        <v>153</v>
      </c>
      <c r="B157" s="188" t="str">
        <f>IF('Result Sheet'!B160="","",'Result Sheet'!B160)</f>
        <v/>
      </c>
      <c r="C157" s="189" t="str">
        <f>IF('Result Sheet'!F160="","",'Result Sheet'!F160)</f>
        <v/>
      </c>
      <c r="D157" s="190" t="str">
        <f>IF('Result Sheet'!E160="","",'Result Sheet'!E160)</f>
        <v/>
      </c>
      <c r="E157" s="336" t="str">
        <f>IF('Result Sheet'!G160="","",'Result Sheet'!G160)</f>
        <v/>
      </c>
      <c r="F157" s="336" t="str">
        <f>IF('Result Sheet'!H160="","",'Result Sheet'!H160)</f>
        <v/>
      </c>
      <c r="G157" s="336" t="str">
        <f>IF('Result Sheet'!I160="","",'Result Sheet'!I160)</f>
        <v/>
      </c>
      <c r="H157" s="191" t="str">
        <f>IF('Result Sheet'!K160="","",'Result Sheet'!K160)</f>
        <v/>
      </c>
      <c r="I157" s="191" t="str">
        <f>IF('Result Sheet'!J160="","",'Result Sheet'!J160)</f>
        <v/>
      </c>
      <c r="J157" s="305" t="str">
        <f>IF('Result Sheet'!FN160="","",'Result Sheet'!FN160)</f>
        <v/>
      </c>
      <c r="K157" s="192" t="str">
        <f>IF('Result Sheet'!FI160="","",'Result Sheet'!FI160)</f>
        <v/>
      </c>
      <c r="L157" s="193" t="str">
        <f>IF('Result Sheet'!FJ160="","",'Result Sheet'!FJ160)</f>
        <v/>
      </c>
      <c r="M157" s="192" t="str">
        <f>IF('Result Sheet'!FK160="","",'Result Sheet'!FK160)</f>
        <v/>
      </c>
      <c r="N157" s="333" t="str">
        <f>IF('Result Sheet'!FN160="NSO","NSO",IF('Result Sheet'!FL160="","",'Result Sheet'!FL160))</f>
        <v/>
      </c>
      <c r="O157" s="194" t="str">
        <f>IF('Result Sheet'!AC160="","",'Result Sheet'!AC160)</f>
        <v/>
      </c>
      <c r="P157" s="195" t="str">
        <f>IF('Result Sheet'!AD160="","",'Result Sheet'!AD160)</f>
        <v/>
      </c>
      <c r="Q157" s="194" t="str">
        <f>IF('Result Sheet'!AV160="","",'Result Sheet'!AV160)</f>
        <v/>
      </c>
      <c r="R157" s="195" t="str">
        <f>IF('Result Sheet'!AW160="","",'Result Sheet'!AW160)</f>
        <v/>
      </c>
      <c r="S157" s="194" t="str">
        <f>IF('Result Sheet'!BP160="","",'Result Sheet'!BP160)</f>
        <v/>
      </c>
      <c r="T157" s="195" t="str">
        <f>IF('Result Sheet'!BQ160="","",'Result Sheet'!BQ160)</f>
        <v/>
      </c>
      <c r="U157" s="194" t="str">
        <f>IF('Result Sheet'!CI160="","",'Result Sheet'!CI160)</f>
        <v/>
      </c>
      <c r="V157" s="195" t="str">
        <f>IF('Result Sheet'!CJ160="","",'Result Sheet'!CJ160)</f>
        <v/>
      </c>
      <c r="W157" s="194" t="str">
        <f>IF('Result Sheet'!DB160="","",'Result Sheet'!DB160)</f>
        <v/>
      </c>
      <c r="X157" s="195" t="str">
        <f>IF('Result Sheet'!DC160="","",'Result Sheet'!DC160)</f>
        <v/>
      </c>
      <c r="Y157" s="194" t="str">
        <f>IF('Result Sheet'!DU160="","",'Result Sheet'!DU160)</f>
        <v/>
      </c>
      <c r="Z157" s="195" t="str">
        <f>IF('Result Sheet'!DV160="","",'Result Sheet'!DV160)</f>
        <v/>
      </c>
      <c r="AA157" s="196" t="str">
        <f>IF('Result Sheet'!FP160="","",'Result Sheet'!FP160)</f>
        <v/>
      </c>
      <c r="BU157" s="197" t="str">
        <f>'Result Sheet'!G160</f>
        <v/>
      </c>
      <c r="BV157" s="198" t="str">
        <f t="shared" si="24"/>
        <v/>
      </c>
      <c r="BW157" s="198" t="str">
        <f t="shared" si="25"/>
        <v/>
      </c>
      <c r="BX157" s="198" t="str">
        <f t="shared" si="26"/>
        <v/>
      </c>
      <c r="BY157" s="198" t="str">
        <f t="shared" si="27"/>
        <v/>
      </c>
      <c r="BZ157" s="198" t="str">
        <f t="shared" si="28"/>
        <v/>
      </c>
      <c r="CA157" s="198" t="str">
        <f t="shared" si="29"/>
        <v/>
      </c>
      <c r="CB157" s="198" t="str">
        <f t="shared" si="30"/>
        <v/>
      </c>
      <c r="CC157" s="198" t="str">
        <f t="shared" si="31"/>
        <v/>
      </c>
      <c r="CD157" s="198" t="str">
        <f t="shared" si="32"/>
        <v/>
      </c>
      <c r="CE157" s="198" t="str">
        <f t="shared" si="33"/>
        <v/>
      </c>
      <c r="CF157" s="198" t="str">
        <f t="shared" si="34"/>
        <v/>
      </c>
      <c r="CG157" s="198" t="str">
        <f t="shared" si="35"/>
        <v/>
      </c>
      <c r="CH157" s="199"/>
    </row>
    <row r="158" spans="1:86" ht="15.95" customHeight="1">
      <c r="A158" s="187">
        <f>IF('Result Sheet'!A161="","",'Result Sheet'!A161)</f>
        <v>154</v>
      </c>
      <c r="B158" s="188" t="str">
        <f>IF('Result Sheet'!B161="","",'Result Sheet'!B161)</f>
        <v/>
      </c>
      <c r="C158" s="189" t="str">
        <f>IF('Result Sheet'!F161="","",'Result Sheet'!F161)</f>
        <v/>
      </c>
      <c r="D158" s="190" t="str">
        <f>IF('Result Sheet'!E161="","",'Result Sheet'!E161)</f>
        <v/>
      </c>
      <c r="E158" s="336" t="str">
        <f>IF('Result Sheet'!G161="","",'Result Sheet'!G161)</f>
        <v/>
      </c>
      <c r="F158" s="336" t="str">
        <f>IF('Result Sheet'!H161="","",'Result Sheet'!H161)</f>
        <v/>
      </c>
      <c r="G158" s="336" t="str">
        <f>IF('Result Sheet'!I161="","",'Result Sheet'!I161)</f>
        <v/>
      </c>
      <c r="H158" s="191" t="str">
        <f>IF('Result Sheet'!K161="","",'Result Sheet'!K161)</f>
        <v/>
      </c>
      <c r="I158" s="191" t="str">
        <f>IF('Result Sheet'!J161="","",'Result Sheet'!J161)</f>
        <v/>
      </c>
      <c r="J158" s="305" t="str">
        <f>IF('Result Sheet'!FN161="","",'Result Sheet'!FN161)</f>
        <v/>
      </c>
      <c r="K158" s="192" t="str">
        <f>IF('Result Sheet'!FI161="","",'Result Sheet'!FI161)</f>
        <v/>
      </c>
      <c r="L158" s="193" t="str">
        <f>IF('Result Sheet'!FJ161="","",'Result Sheet'!FJ161)</f>
        <v/>
      </c>
      <c r="M158" s="192" t="str">
        <f>IF('Result Sheet'!FK161="","",'Result Sheet'!FK161)</f>
        <v/>
      </c>
      <c r="N158" s="333" t="str">
        <f>IF('Result Sheet'!FN161="NSO","NSO",IF('Result Sheet'!FL161="","",'Result Sheet'!FL161))</f>
        <v/>
      </c>
      <c r="O158" s="194" t="str">
        <f>IF('Result Sheet'!AC161="","",'Result Sheet'!AC161)</f>
        <v/>
      </c>
      <c r="P158" s="195" t="str">
        <f>IF('Result Sheet'!AD161="","",'Result Sheet'!AD161)</f>
        <v/>
      </c>
      <c r="Q158" s="194" t="str">
        <f>IF('Result Sheet'!AV161="","",'Result Sheet'!AV161)</f>
        <v/>
      </c>
      <c r="R158" s="195" t="str">
        <f>IF('Result Sheet'!AW161="","",'Result Sheet'!AW161)</f>
        <v/>
      </c>
      <c r="S158" s="194" t="str">
        <f>IF('Result Sheet'!BP161="","",'Result Sheet'!BP161)</f>
        <v/>
      </c>
      <c r="T158" s="195" t="str">
        <f>IF('Result Sheet'!BQ161="","",'Result Sheet'!BQ161)</f>
        <v/>
      </c>
      <c r="U158" s="194" t="str">
        <f>IF('Result Sheet'!CI161="","",'Result Sheet'!CI161)</f>
        <v/>
      </c>
      <c r="V158" s="195" t="str">
        <f>IF('Result Sheet'!CJ161="","",'Result Sheet'!CJ161)</f>
        <v/>
      </c>
      <c r="W158" s="194" t="str">
        <f>IF('Result Sheet'!DB161="","",'Result Sheet'!DB161)</f>
        <v/>
      </c>
      <c r="X158" s="195" t="str">
        <f>IF('Result Sheet'!DC161="","",'Result Sheet'!DC161)</f>
        <v/>
      </c>
      <c r="Y158" s="194" t="str">
        <f>IF('Result Sheet'!DU161="","",'Result Sheet'!DU161)</f>
        <v/>
      </c>
      <c r="Z158" s="195" t="str">
        <f>IF('Result Sheet'!DV161="","",'Result Sheet'!DV161)</f>
        <v/>
      </c>
      <c r="AA158" s="196" t="str">
        <f>IF('Result Sheet'!FP161="","",'Result Sheet'!FP161)</f>
        <v/>
      </c>
      <c r="BU158" s="197" t="str">
        <f>'Result Sheet'!G161</f>
        <v/>
      </c>
      <c r="BV158" s="198" t="str">
        <f t="shared" si="24"/>
        <v/>
      </c>
      <c r="BW158" s="198" t="str">
        <f t="shared" si="25"/>
        <v/>
      </c>
      <c r="BX158" s="198" t="str">
        <f t="shared" si="26"/>
        <v/>
      </c>
      <c r="BY158" s="198" t="str">
        <f t="shared" si="27"/>
        <v/>
      </c>
      <c r="BZ158" s="198" t="str">
        <f t="shared" si="28"/>
        <v/>
      </c>
      <c r="CA158" s="198" t="str">
        <f t="shared" si="29"/>
        <v/>
      </c>
      <c r="CB158" s="198" t="str">
        <f t="shared" si="30"/>
        <v/>
      </c>
      <c r="CC158" s="198" t="str">
        <f t="shared" si="31"/>
        <v/>
      </c>
      <c r="CD158" s="198" t="str">
        <f t="shared" si="32"/>
        <v/>
      </c>
      <c r="CE158" s="198" t="str">
        <f t="shared" si="33"/>
        <v/>
      </c>
      <c r="CF158" s="198" t="str">
        <f t="shared" si="34"/>
        <v/>
      </c>
      <c r="CG158" s="198" t="str">
        <f t="shared" si="35"/>
        <v/>
      </c>
      <c r="CH158" s="199"/>
    </row>
    <row r="159" spans="1:86" ht="15.95" customHeight="1">
      <c r="A159" s="187">
        <f>IF('Result Sheet'!A162="","",'Result Sheet'!A162)</f>
        <v>155</v>
      </c>
      <c r="B159" s="188" t="str">
        <f>IF('Result Sheet'!B162="","",'Result Sheet'!B162)</f>
        <v/>
      </c>
      <c r="C159" s="189" t="str">
        <f>IF('Result Sheet'!F162="","",'Result Sheet'!F162)</f>
        <v/>
      </c>
      <c r="D159" s="190" t="str">
        <f>IF('Result Sheet'!E162="","",'Result Sheet'!E162)</f>
        <v/>
      </c>
      <c r="E159" s="336" t="str">
        <f>IF('Result Sheet'!G162="","",'Result Sheet'!G162)</f>
        <v/>
      </c>
      <c r="F159" s="336" t="str">
        <f>IF('Result Sheet'!H162="","",'Result Sheet'!H162)</f>
        <v/>
      </c>
      <c r="G159" s="336" t="str">
        <f>IF('Result Sheet'!I162="","",'Result Sheet'!I162)</f>
        <v/>
      </c>
      <c r="H159" s="191" t="str">
        <f>IF('Result Sheet'!K162="","",'Result Sheet'!K162)</f>
        <v/>
      </c>
      <c r="I159" s="191" t="str">
        <f>IF('Result Sheet'!J162="","",'Result Sheet'!J162)</f>
        <v/>
      </c>
      <c r="J159" s="305" t="str">
        <f>IF('Result Sheet'!FN162="","",'Result Sheet'!FN162)</f>
        <v/>
      </c>
      <c r="K159" s="192" t="str">
        <f>IF('Result Sheet'!FI162="","",'Result Sheet'!FI162)</f>
        <v/>
      </c>
      <c r="L159" s="193" t="str">
        <f>IF('Result Sheet'!FJ162="","",'Result Sheet'!FJ162)</f>
        <v/>
      </c>
      <c r="M159" s="192" t="str">
        <f>IF('Result Sheet'!FK162="","",'Result Sheet'!FK162)</f>
        <v/>
      </c>
      <c r="N159" s="333" t="str">
        <f>IF('Result Sheet'!FN162="NSO","NSO",IF('Result Sheet'!FL162="","",'Result Sheet'!FL162))</f>
        <v/>
      </c>
      <c r="O159" s="194" t="str">
        <f>IF('Result Sheet'!AC162="","",'Result Sheet'!AC162)</f>
        <v/>
      </c>
      <c r="P159" s="195" t="str">
        <f>IF('Result Sheet'!AD162="","",'Result Sheet'!AD162)</f>
        <v/>
      </c>
      <c r="Q159" s="194" t="str">
        <f>IF('Result Sheet'!AV162="","",'Result Sheet'!AV162)</f>
        <v/>
      </c>
      <c r="R159" s="195" t="str">
        <f>IF('Result Sheet'!AW162="","",'Result Sheet'!AW162)</f>
        <v/>
      </c>
      <c r="S159" s="194" t="str">
        <f>IF('Result Sheet'!BP162="","",'Result Sheet'!BP162)</f>
        <v/>
      </c>
      <c r="T159" s="195" t="str">
        <f>IF('Result Sheet'!BQ162="","",'Result Sheet'!BQ162)</f>
        <v/>
      </c>
      <c r="U159" s="194" t="str">
        <f>IF('Result Sheet'!CI162="","",'Result Sheet'!CI162)</f>
        <v/>
      </c>
      <c r="V159" s="195" t="str">
        <f>IF('Result Sheet'!CJ162="","",'Result Sheet'!CJ162)</f>
        <v/>
      </c>
      <c r="W159" s="194" t="str">
        <f>IF('Result Sheet'!DB162="","",'Result Sheet'!DB162)</f>
        <v/>
      </c>
      <c r="X159" s="195" t="str">
        <f>IF('Result Sheet'!DC162="","",'Result Sheet'!DC162)</f>
        <v/>
      </c>
      <c r="Y159" s="194" t="str">
        <f>IF('Result Sheet'!DU162="","",'Result Sheet'!DU162)</f>
        <v/>
      </c>
      <c r="Z159" s="195" t="str">
        <f>IF('Result Sheet'!DV162="","",'Result Sheet'!DV162)</f>
        <v/>
      </c>
      <c r="AA159" s="196" t="str">
        <f>IF('Result Sheet'!FP162="","",'Result Sheet'!FP162)</f>
        <v/>
      </c>
      <c r="BU159" s="197" t="str">
        <f>'Result Sheet'!G162</f>
        <v/>
      </c>
      <c r="BV159" s="198" t="str">
        <f t="shared" si="24"/>
        <v/>
      </c>
      <c r="BW159" s="198" t="str">
        <f t="shared" si="25"/>
        <v/>
      </c>
      <c r="BX159" s="198" t="str">
        <f t="shared" si="26"/>
        <v/>
      </c>
      <c r="BY159" s="198" t="str">
        <f t="shared" si="27"/>
        <v/>
      </c>
      <c r="BZ159" s="198" t="str">
        <f t="shared" si="28"/>
        <v/>
      </c>
      <c r="CA159" s="198" t="str">
        <f t="shared" si="29"/>
        <v/>
      </c>
      <c r="CB159" s="198" t="str">
        <f t="shared" si="30"/>
        <v/>
      </c>
      <c r="CC159" s="198" t="str">
        <f t="shared" si="31"/>
        <v/>
      </c>
      <c r="CD159" s="198" t="str">
        <f t="shared" si="32"/>
        <v/>
      </c>
      <c r="CE159" s="198" t="str">
        <f t="shared" si="33"/>
        <v/>
      </c>
      <c r="CF159" s="198" t="str">
        <f t="shared" si="34"/>
        <v/>
      </c>
      <c r="CG159" s="198" t="str">
        <f t="shared" si="35"/>
        <v/>
      </c>
      <c r="CH159" s="199"/>
    </row>
    <row r="160" spans="1:86" ht="15.95" customHeight="1">
      <c r="A160" s="187">
        <f>IF('Result Sheet'!A163="","",'Result Sheet'!A163)</f>
        <v>156</v>
      </c>
      <c r="B160" s="188" t="str">
        <f>IF('Result Sheet'!B163="","",'Result Sheet'!B163)</f>
        <v/>
      </c>
      <c r="C160" s="189" t="str">
        <f>IF('Result Sheet'!F163="","",'Result Sheet'!F163)</f>
        <v/>
      </c>
      <c r="D160" s="190" t="str">
        <f>IF('Result Sheet'!E163="","",'Result Sheet'!E163)</f>
        <v/>
      </c>
      <c r="E160" s="336" t="str">
        <f>IF('Result Sheet'!G163="","",'Result Sheet'!G163)</f>
        <v/>
      </c>
      <c r="F160" s="336" t="str">
        <f>IF('Result Sheet'!H163="","",'Result Sheet'!H163)</f>
        <v/>
      </c>
      <c r="G160" s="336" t="str">
        <f>IF('Result Sheet'!I163="","",'Result Sheet'!I163)</f>
        <v/>
      </c>
      <c r="H160" s="191" t="str">
        <f>IF('Result Sheet'!K163="","",'Result Sheet'!K163)</f>
        <v/>
      </c>
      <c r="I160" s="191" t="str">
        <f>IF('Result Sheet'!J163="","",'Result Sheet'!J163)</f>
        <v/>
      </c>
      <c r="J160" s="305" t="str">
        <f>IF('Result Sheet'!FN163="","",'Result Sheet'!FN163)</f>
        <v/>
      </c>
      <c r="K160" s="192" t="str">
        <f>IF('Result Sheet'!FI163="","",'Result Sheet'!FI163)</f>
        <v/>
      </c>
      <c r="L160" s="193" t="str">
        <f>IF('Result Sheet'!FJ163="","",'Result Sheet'!FJ163)</f>
        <v/>
      </c>
      <c r="M160" s="192" t="str">
        <f>IF('Result Sheet'!FK163="","",'Result Sheet'!FK163)</f>
        <v/>
      </c>
      <c r="N160" s="333" t="str">
        <f>IF('Result Sheet'!FN163="NSO","NSO",IF('Result Sheet'!FL163="","",'Result Sheet'!FL163))</f>
        <v/>
      </c>
      <c r="O160" s="194" t="str">
        <f>IF('Result Sheet'!AC163="","",'Result Sheet'!AC163)</f>
        <v/>
      </c>
      <c r="P160" s="195" t="str">
        <f>IF('Result Sheet'!AD163="","",'Result Sheet'!AD163)</f>
        <v/>
      </c>
      <c r="Q160" s="194" t="str">
        <f>IF('Result Sheet'!AV163="","",'Result Sheet'!AV163)</f>
        <v/>
      </c>
      <c r="R160" s="195" t="str">
        <f>IF('Result Sheet'!AW163="","",'Result Sheet'!AW163)</f>
        <v/>
      </c>
      <c r="S160" s="194" t="str">
        <f>IF('Result Sheet'!BP163="","",'Result Sheet'!BP163)</f>
        <v/>
      </c>
      <c r="T160" s="195" t="str">
        <f>IF('Result Sheet'!BQ163="","",'Result Sheet'!BQ163)</f>
        <v/>
      </c>
      <c r="U160" s="194" t="str">
        <f>IF('Result Sheet'!CI163="","",'Result Sheet'!CI163)</f>
        <v/>
      </c>
      <c r="V160" s="195" t="str">
        <f>IF('Result Sheet'!CJ163="","",'Result Sheet'!CJ163)</f>
        <v/>
      </c>
      <c r="W160" s="194" t="str">
        <f>IF('Result Sheet'!DB163="","",'Result Sheet'!DB163)</f>
        <v/>
      </c>
      <c r="X160" s="195" t="str">
        <f>IF('Result Sheet'!DC163="","",'Result Sheet'!DC163)</f>
        <v/>
      </c>
      <c r="Y160" s="194" t="str">
        <f>IF('Result Sheet'!DU163="","",'Result Sheet'!DU163)</f>
        <v/>
      </c>
      <c r="Z160" s="195" t="str">
        <f>IF('Result Sheet'!DV163="","",'Result Sheet'!DV163)</f>
        <v/>
      </c>
      <c r="AA160" s="196" t="str">
        <f>IF('Result Sheet'!FP163="","",'Result Sheet'!FP163)</f>
        <v/>
      </c>
      <c r="BU160" s="197" t="str">
        <f>'Result Sheet'!G163</f>
        <v/>
      </c>
      <c r="BV160" s="198" t="str">
        <f t="shared" si="24"/>
        <v/>
      </c>
      <c r="BW160" s="198" t="str">
        <f t="shared" si="25"/>
        <v/>
      </c>
      <c r="BX160" s="198" t="str">
        <f t="shared" si="26"/>
        <v/>
      </c>
      <c r="BY160" s="198" t="str">
        <f t="shared" si="27"/>
        <v/>
      </c>
      <c r="BZ160" s="198" t="str">
        <f t="shared" si="28"/>
        <v/>
      </c>
      <c r="CA160" s="198" t="str">
        <f t="shared" si="29"/>
        <v/>
      </c>
      <c r="CB160" s="198" t="str">
        <f t="shared" si="30"/>
        <v/>
      </c>
      <c r="CC160" s="198" t="str">
        <f t="shared" si="31"/>
        <v/>
      </c>
      <c r="CD160" s="198" t="str">
        <f t="shared" si="32"/>
        <v/>
      </c>
      <c r="CE160" s="198" t="str">
        <f t="shared" si="33"/>
        <v/>
      </c>
      <c r="CF160" s="198" t="str">
        <f t="shared" si="34"/>
        <v/>
      </c>
      <c r="CG160" s="198" t="str">
        <f t="shared" si="35"/>
        <v/>
      </c>
      <c r="CH160" s="199"/>
    </row>
    <row r="161" spans="1:86" ht="15.95" customHeight="1">
      <c r="A161" s="187">
        <f>IF('Result Sheet'!A164="","",'Result Sheet'!A164)</f>
        <v>157</v>
      </c>
      <c r="B161" s="188" t="str">
        <f>IF('Result Sheet'!B164="","",'Result Sheet'!B164)</f>
        <v/>
      </c>
      <c r="C161" s="189" t="str">
        <f>IF('Result Sheet'!F164="","",'Result Sheet'!F164)</f>
        <v/>
      </c>
      <c r="D161" s="190" t="str">
        <f>IF('Result Sheet'!E164="","",'Result Sheet'!E164)</f>
        <v/>
      </c>
      <c r="E161" s="336" t="str">
        <f>IF('Result Sheet'!G164="","",'Result Sheet'!G164)</f>
        <v/>
      </c>
      <c r="F161" s="336" t="str">
        <f>IF('Result Sheet'!H164="","",'Result Sheet'!H164)</f>
        <v/>
      </c>
      <c r="G161" s="336" t="str">
        <f>IF('Result Sheet'!I164="","",'Result Sheet'!I164)</f>
        <v/>
      </c>
      <c r="H161" s="191" t="str">
        <f>IF('Result Sheet'!K164="","",'Result Sheet'!K164)</f>
        <v/>
      </c>
      <c r="I161" s="191" t="str">
        <f>IF('Result Sheet'!J164="","",'Result Sheet'!J164)</f>
        <v/>
      </c>
      <c r="J161" s="305" t="str">
        <f>IF('Result Sheet'!FN164="","",'Result Sheet'!FN164)</f>
        <v/>
      </c>
      <c r="K161" s="192" t="str">
        <f>IF('Result Sheet'!FI164="","",'Result Sheet'!FI164)</f>
        <v/>
      </c>
      <c r="L161" s="193" t="str">
        <f>IF('Result Sheet'!FJ164="","",'Result Sheet'!FJ164)</f>
        <v/>
      </c>
      <c r="M161" s="192" t="str">
        <f>IF('Result Sheet'!FK164="","",'Result Sheet'!FK164)</f>
        <v/>
      </c>
      <c r="N161" s="333" t="str">
        <f>IF('Result Sheet'!FN164="NSO","NSO",IF('Result Sheet'!FL164="","",'Result Sheet'!FL164))</f>
        <v/>
      </c>
      <c r="O161" s="194" t="str">
        <f>IF('Result Sheet'!AC164="","",'Result Sheet'!AC164)</f>
        <v/>
      </c>
      <c r="P161" s="195" t="str">
        <f>IF('Result Sheet'!AD164="","",'Result Sheet'!AD164)</f>
        <v/>
      </c>
      <c r="Q161" s="194" t="str">
        <f>IF('Result Sheet'!AV164="","",'Result Sheet'!AV164)</f>
        <v/>
      </c>
      <c r="R161" s="195" t="str">
        <f>IF('Result Sheet'!AW164="","",'Result Sheet'!AW164)</f>
        <v/>
      </c>
      <c r="S161" s="194" t="str">
        <f>IF('Result Sheet'!BP164="","",'Result Sheet'!BP164)</f>
        <v/>
      </c>
      <c r="T161" s="195" t="str">
        <f>IF('Result Sheet'!BQ164="","",'Result Sheet'!BQ164)</f>
        <v/>
      </c>
      <c r="U161" s="194" t="str">
        <f>IF('Result Sheet'!CI164="","",'Result Sheet'!CI164)</f>
        <v/>
      </c>
      <c r="V161" s="195" t="str">
        <f>IF('Result Sheet'!CJ164="","",'Result Sheet'!CJ164)</f>
        <v/>
      </c>
      <c r="W161" s="194" t="str">
        <f>IF('Result Sheet'!DB164="","",'Result Sheet'!DB164)</f>
        <v/>
      </c>
      <c r="X161" s="195" t="str">
        <f>IF('Result Sheet'!DC164="","",'Result Sheet'!DC164)</f>
        <v/>
      </c>
      <c r="Y161" s="194" t="str">
        <f>IF('Result Sheet'!DU164="","",'Result Sheet'!DU164)</f>
        <v/>
      </c>
      <c r="Z161" s="195" t="str">
        <f>IF('Result Sheet'!DV164="","",'Result Sheet'!DV164)</f>
        <v/>
      </c>
      <c r="AA161" s="196" t="str">
        <f>IF('Result Sheet'!FP164="","",'Result Sheet'!FP164)</f>
        <v/>
      </c>
      <c r="BU161" s="197" t="str">
        <f>'Result Sheet'!G164</f>
        <v/>
      </c>
      <c r="BV161" s="198" t="str">
        <f t="shared" si="24"/>
        <v/>
      </c>
      <c r="BW161" s="198" t="str">
        <f t="shared" si="25"/>
        <v/>
      </c>
      <c r="BX161" s="198" t="str">
        <f t="shared" si="26"/>
        <v/>
      </c>
      <c r="BY161" s="198" t="str">
        <f t="shared" si="27"/>
        <v/>
      </c>
      <c r="BZ161" s="198" t="str">
        <f t="shared" si="28"/>
        <v/>
      </c>
      <c r="CA161" s="198" t="str">
        <f t="shared" si="29"/>
        <v/>
      </c>
      <c r="CB161" s="198" t="str">
        <f t="shared" si="30"/>
        <v/>
      </c>
      <c r="CC161" s="198" t="str">
        <f t="shared" si="31"/>
        <v/>
      </c>
      <c r="CD161" s="198" t="str">
        <f t="shared" si="32"/>
        <v/>
      </c>
      <c r="CE161" s="198" t="str">
        <f t="shared" si="33"/>
        <v/>
      </c>
      <c r="CF161" s="198" t="str">
        <f t="shared" si="34"/>
        <v/>
      </c>
      <c r="CG161" s="198" t="str">
        <f t="shared" si="35"/>
        <v/>
      </c>
      <c r="CH161" s="199"/>
    </row>
    <row r="162" spans="1:86" ht="15.95" customHeight="1">
      <c r="A162" s="187">
        <f>IF('Result Sheet'!A165="","",'Result Sheet'!A165)</f>
        <v>158</v>
      </c>
      <c r="B162" s="188" t="str">
        <f>IF('Result Sheet'!B165="","",'Result Sheet'!B165)</f>
        <v/>
      </c>
      <c r="C162" s="189" t="str">
        <f>IF('Result Sheet'!F165="","",'Result Sheet'!F165)</f>
        <v/>
      </c>
      <c r="D162" s="190" t="str">
        <f>IF('Result Sheet'!E165="","",'Result Sheet'!E165)</f>
        <v/>
      </c>
      <c r="E162" s="336" t="str">
        <f>IF('Result Sheet'!G165="","",'Result Sheet'!G165)</f>
        <v/>
      </c>
      <c r="F162" s="336" t="str">
        <f>IF('Result Sheet'!H165="","",'Result Sheet'!H165)</f>
        <v/>
      </c>
      <c r="G162" s="336" t="str">
        <f>IF('Result Sheet'!I165="","",'Result Sheet'!I165)</f>
        <v/>
      </c>
      <c r="H162" s="191" t="str">
        <f>IF('Result Sheet'!K165="","",'Result Sheet'!K165)</f>
        <v/>
      </c>
      <c r="I162" s="191" t="str">
        <f>IF('Result Sheet'!J165="","",'Result Sheet'!J165)</f>
        <v/>
      </c>
      <c r="J162" s="305" t="str">
        <f>IF('Result Sheet'!FN165="","",'Result Sheet'!FN165)</f>
        <v/>
      </c>
      <c r="K162" s="192" t="str">
        <f>IF('Result Sheet'!FI165="","",'Result Sheet'!FI165)</f>
        <v/>
      </c>
      <c r="L162" s="193" t="str">
        <f>IF('Result Sheet'!FJ165="","",'Result Sheet'!FJ165)</f>
        <v/>
      </c>
      <c r="M162" s="192" t="str">
        <f>IF('Result Sheet'!FK165="","",'Result Sheet'!FK165)</f>
        <v/>
      </c>
      <c r="N162" s="333" t="str">
        <f>IF('Result Sheet'!FN165="NSO","NSO",IF('Result Sheet'!FL165="","",'Result Sheet'!FL165))</f>
        <v/>
      </c>
      <c r="O162" s="194" t="str">
        <f>IF('Result Sheet'!AC165="","",'Result Sheet'!AC165)</f>
        <v/>
      </c>
      <c r="P162" s="195" t="str">
        <f>IF('Result Sheet'!AD165="","",'Result Sheet'!AD165)</f>
        <v/>
      </c>
      <c r="Q162" s="194" t="str">
        <f>IF('Result Sheet'!AV165="","",'Result Sheet'!AV165)</f>
        <v/>
      </c>
      <c r="R162" s="195" t="str">
        <f>IF('Result Sheet'!AW165="","",'Result Sheet'!AW165)</f>
        <v/>
      </c>
      <c r="S162" s="194" t="str">
        <f>IF('Result Sheet'!BP165="","",'Result Sheet'!BP165)</f>
        <v/>
      </c>
      <c r="T162" s="195" t="str">
        <f>IF('Result Sheet'!BQ165="","",'Result Sheet'!BQ165)</f>
        <v/>
      </c>
      <c r="U162" s="194" t="str">
        <f>IF('Result Sheet'!CI165="","",'Result Sheet'!CI165)</f>
        <v/>
      </c>
      <c r="V162" s="195" t="str">
        <f>IF('Result Sheet'!CJ165="","",'Result Sheet'!CJ165)</f>
        <v/>
      </c>
      <c r="W162" s="194" t="str">
        <f>IF('Result Sheet'!DB165="","",'Result Sheet'!DB165)</f>
        <v/>
      </c>
      <c r="X162" s="195" t="str">
        <f>IF('Result Sheet'!DC165="","",'Result Sheet'!DC165)</f>
        <v/>
      </c>
      <c r="Y162" s="194" t="str">
        <f>IF('Result Sheet'!DU165="","",'Result Sheet'!DU165)</f>
        <v/>
      </c>
      <c r="Z162" s="195" t="str">
        <f>IF('Result Sheet'!DV165="","",'Result Sheet'!DV165)</f>
        <v/>
      </c>
      <c r="AA162" s="196" t="str">
        <f>IF('Result Sheet'!FP165="","",'Result Sheet'!FP165)</f>
        <v/>
      </c>
      <c r="BU162" s="197" t="str">
        <f>'Result Sheet'!G165</f>
        <v/>
      </c>
      <c r="BV162" s="198" t="str">
        <f t="shared" si="24"/>
        <v/>
      </c>
      <c r="BW162" s="198" t="str">
        <f t="shared" si="25"/>
        <v/>
      </c>
      <c r="BX162" s="198" t="str">
        <f t="shared" si="26"/>
        <v/>
      </c>
      <c r="BY162" s="198" t="str">
        <f t="shared" si="27"/>
        <v/>
      </c>
      <c r="BZ162" s="198" t="str">
        <f t="shared" si="28"/>
        <v/>
      </c>
      <c r="CA162" s="198" t="str">
        <f t="shared" si="29"/>
        <v/>
      </c>
      <c r="CB162" s="198" t="str">
        <f t="shared" si="30"/>
        <v/>
      </c>
      <c r="CC162" s="198" t="str">
        <f t="shared" si="31"/>
        <v/>
      </c>
      <c r="CD162" s="198" t="str">
        <f t="shared" si="32"/>
        <v/>
      </c>
      <c r="CE162" s="198" t="str">
        <f t="shared" si="33"/>
        <v/>
      </c>
      <c r="CF162" s="198" t="str">
        <f t="shared" si="34"/>
        <v/>
      </c>
      <c r="CG162" s="198" t="str">
        <f t="shared" si="35"/>
        <v/>
      </c>
      <c r="CH162" s="199"/>
    </row>
    <row r="163" spans="1:86" ht="15.95" customHeight="1">
      <c r="A163" s="187">
        <f>IF('Result Sheet'!A166="","",'Result Sheet'!A166)</f>
        <v>159</v>
      </c>
      <c r="B163" s="188" t="str">
        <f>IF('Result Sheet'!B166="","",'Result Sheet'!B166)</f>
        <v/>
      </c>
      <c r="C163" s="189" t="str">
        <f>IF('Result Sheet'!F166="","",'Result Sheet'!F166)</f>
        <v/>
      </c>
      <c r="D163" s="190" t="str">
        <f>IF('Result Sheet'!E166="","",'Result Sheet'!E166)</f>
        <v/>
      </c>
      <c r="E163" s="336" t="str">
        <f>IF('Result Sheet'!G166="","",'Result Sheet'!G166)</f>
        <v/>
      </c>
      <c r="F163" s="336" t="str">
        <f>IF('Result Sheet'!H166="","",'Result Sheet'!H166)</f>
        <v/>
      </c>
      <c r="G163" s="336" t="str">
        <f>IF('Result Sheet'!I166="","",'Result Sheet'!I166)</f>
        <v/>
      </c>
      <c r="H163" s="191" t="str">
        <f>IF('Result Sheet'!K166="","",'Result Sheet'!K166)</f>
        <v/>
      </c>
      <c r="I163" s="191" t="str">
        <f>IF('Result Sheet'!J166="","",'Result Sheet'!J166)</f>
        <v/>
      </c>
      <c r="J163" s="305" t="str">
        <f>IF('Result Sheet'!FN166="","",'Result Sheet'!FN166)</f>
        <v/>
      </c>
      <c r="K163" s="192" t="str">
        <f>IF('Result Sheet'!FI166="","",'Result Sheet'!FI166)</f>
        <v/>
      </c>
      <c r="L163" s="193" t="str">
        <f>IF('Result Sheet'!FJ166="","",'Result Sheet'!FJ166)</f>
        <v/>
      </c>
      <c r="M163" s="192" t="str">
        <f>IF('Result Sheet'!FK166="","",'Result Sheet'!FK166)</f>
        <v/>
      </c>
      <c r="N163" s="333" t="str">
        <f>IF('Result Sheet'!FN166="NSO","NSO",IF('Result Sheet'!FL166="","",'Result Sheet'!FL166))</f>
        <v/>
      </c>
      <c r="O163" s="194" t="str">
        <f>IF('Result Sheet'!AC166="","",'Result Sheet'!AC166)</f>
        <v/>
      </c>
      <c r="P163" s="195" t="str">
        <f>IF('Result Sheet'!AD166="","",'Result Sheet'!AD166)</f>
        <v/>
      </c>
      <c r="Q163" s="194" t="str">
        <f>IF('Result Sheet'!AV166="","",'Result Sheet'!AV166)</f>
        <v/>
      </c>
      <c r="R163" s="195" t="str">
        <f>IF('Result Sheet'!AW166="","",'Result Sheet'!AW166)</f>
        <v/>
      </c>
      <c r="S163" s="194" t="str">
        <f>IF('Result Sheet'!BP166="","",'Result Sheet'!BP166)</f>
        <v/>
      </c>
      <c r="T163" s="195" t="str">
        <f>IF('Result Sheet'!BQ166="","",'Result Sheet'!BQ166)</f>
        <v/>
      </c>
      <c r="U163" s="194" t="str">
        <f>IF('Result Sheet'!CI166="","",'Result Sheet'!CI166)</f>
        <v/>
      </c>
      <c r="V163" s="195" t="str">
        <f>IF('Result Sheet'!CJ166="","",'Result Sheet'!CJ166)</f>
        <v/>
      </c>
      <c r="W163" s="194" t="str">
        <f>IF('Result Sheet'!DB166="","",'Result Sheet'!DB166)</f>
        <v/>
      </c>
      <c r="X163" s="195" t="str">
        <f>IF('Result Sheet'!DC166="","",'Result Sheet'!DC166)</f>
        <v/>
      </c>
      <c r="Y163" s="194" t="str">
        <f>IF('Result Sheet'!DU166="","",'Result Sheet'!DU166)</f>
        <v/>
      </c>
      <c r="Z163" s="195" t="str">
        <f>IF('Result Sheet'!DV166="","",'Result Sheet'!DV166)</f>
        <v/>
      </c>
      <c r="AA163" s="196" t="str">
        <f>IF('Result Sheet'!FP166="","",'Result Sheet'!FP166)</f>
        <v/>
      </c>
      <c r="BU163" s="197" t="str">
        <f>'Result Sheet'!G166</f>
        <v/>
      </c>
      <c r="BV163" s="198" t="str">
        <f t="shared" si="24"/>
        <v/>
      </c>
      <c r="BW163" s="198" t="str">
        <f t="shared" si="25"/>
        <v/>
      </c>
      <c r="BX163" s="198" t="str">
        <f t="shared" si="26"/>
        <v/>
      </c>
      <c r="BY163" s="198" t="str">
        <f t="shared" si="27"/>
        <v/>
      </c>
      <c r="BZ163" s="198" t="str">
        <f t="shared" si="28"/>
        <v/>
      </c>
      <c r="CA163" s="198" t="str">
        <f t="shared" si="29"/>
        <v/>
      </c>
      <c r="CB163" s="198" t="str">
        <f t="shared" si="30"/>
        <v/>
      </c>
      <c r="CC163" s="198" t="str">
        <f t="shared" si="31"/>
        <v/>
      </c>
      <c r="CD163" s="198" t="str">
        <f t="shared" si="32"/>
        <v/>
      </c>
      <c r="CE163" s="198" t="str">
        <f t="shared" si="33"/>
        <v/>
      </c>
      <c r="CF163" s="198" t="str">
        <f t="shared" si="34"/>
        <v/>
      </c>
      <c r="CG163" s="198" t="str">
        <f t="shared" si="35"/>
        <v/>
      </c>
      <c r="CH163" s="199"/>
    </row>
    <row r="164" spans="1:86" ht="15.95" customHeight="1">
      <c r="A164" s="187">
        <f>IF('Result Sheet'!A167="","",'Result Sheet'!A167)</f>
        <v>160</v>
      </c>
      <c r="B164" s="188" t="str">
        <f>IF('Result Sheet'!B167="","",'Result Sheet'!B167)</f>
        <v/>
      </c>
      <c r="C164" s="189" t="str">
        <f>IF('Result Sheet'!F167="","",'Result Sheet'!F167)</f>
        <v/>
      </c>
      <c r="D164" s="190" t="str">
        <f>IF('Result Sheet'!E167="","",'Result Sheet'!E167)</f>
        <v/>
      </c>
      <c r="E164" s="336" t="str">
        <f>IF('Result Sheet'!G167="","",'Result Sheet'!G167)</f>
        <v/>
      </c>
      <c r="F164" s="336" t="str">
        <f>IF('Result Sheet'!H167="","",'Result Sheet'!H167)</f>
        <v/>
      </c>
      <c r="G164" s="336" t="str">
        <f>IF('Result Sheet'!I167="","",'Result Sheet'!I167)</f>
        <v/>
      </c>
      <c r="H164" s="191" t="str">
        <f>IF('Result Sheet'!K167="","",'Result Sheet'!K167)</f>
        <v/>
      </c>
      <c r="I164" s="191" t="str">
        <f>IF('Result Sheet'!J167="","",'Result Sheet'!J167)</f>
        <v/>
      </c>
      <c r="J164" s="305" t="str">
        <f>IF('Result Sheet'!FN167="","",'Result Sheet'!FN167)</f>
        <v/>
      </c>
      <c r="K164" s="192" t="str">
        <f>IF('Result Sheet'!FI167="","",'Result Sheet'!FI167)</f>
        <v/>
      </c>
      <c r="L164" s="193" t="str">
        <f>IF('Result Sheet'!FJ167="","",'Result Sheet'!FJ167)</f>
        <v/>
      </c>
      <c r="M164" s="192" t="str">
        <f>IF('Result Sheet'!FK167="","",'Result Sheet'!FK167)</f>
        <v/>
      </c>
      <c r="N164" s="333" t="str">
        <f>IF('Result Sheet'!FN167="NSO","NSO",IF('Result Sheet'!FL167="","",'Result Sheet'!FL167))</f>
        <v/>
      </c>
      <c r="O164" s="194" t="str">
        <f>IF('Result Sheet'!AC167="","",'Result Sheet'!AC167)</f>
        <v/>
      </c>
      <c r="P164" s="195" t="str">
        <f>IF('Result Sheet'!AD167="","",'Result Sheet'!AD167)</f>
        <v/>
      </c>
      <c r="Q164" s="194" t="str">
        <f>IF('Result Sheet'!AV167="","",'Result Sheet'!AV167)</f>
        <v/>
      </c>
      <c r="R164" s="195" t="str">
        <f>IF('Result Sheet'!AW167="","",'Result Sheet'!AW167)</f>
        <v/>
      </c>
      <c r="S164" s="194" t="str">
        <f>IF('Result Sheet'!BP167="","",'Result Sheet'!BP167)</f>
        <v/>
      </c>
      <c r="T164" s="195" t="str">
        <f>IF('Result Sheet'!BQ167="","",'Result Sheet'!BQ167)</f>
        <v/>
      </c>
      <c r="U164" s="194" t="str">
        <f>IF('Result Sheet'!CI167="","",'Result Sheet'!CI167)</f>
        <v/>
      </c>
      <c r="V164" s="195" t="str">
        <f>IF('Result Sheet'!CJ167="","",'Result Sheet'!CJ167)</f>
        <v/>
      </c>
      <c r="W164" s="194" t="str">
        <f>IF('Result Sheet'!DB167="","",'Result Sheet'!DB167)</f>
        <v/>
      </c>
      <c r="X164" s="195" t="str">
        <f>IF('Result Sheet'!DC167="","",'Result Sheet'!DC167)</f>
        <v/>
      </c>
      <c r="Y164" s="194" t="str">
        <f>IF('Result Sheet'!DU167="","",'Result Sheet'!DU167)</f>
        <v/>
      </c>
      <c r="Z164" s="195" t="str">
        <f>IF('Result Sheet'!DV167="","",'Result Sheet'!DV167)</f>
        <v/>
      </c>
      <c r="AA164" s="196" t="str">
        <f>IF('Result Sheet'!FP167="","",'Result Sheet'!FP167)</f>
        <v/>
      </c>
      <c r="BU164" s="197" t="str">
        <f>'Result Sheet'!G167</f>
        <v/>
      </c>
      <c r="BV164" s="198" t="str">
        <f t="shared" si="24"/>
        <v/>
      </c>
      <c r="BW164" s="198" t="str">
        <f t="shared" si="25"/>
        <v/>
      </c>
      <c r="BX164" s="198" t="str">
        <f t="shared" si="26"/>
        <v/>
      </c>
      <c r="BY164" s="198" t="str">
        <f t="shared" si="27"/>
        <v/>
      </c>
      <c r="BZ164" s="198" t="str">
        <f t="shared" si="28"/>
        <v/>
      </c>
      <c r="CA164" s="198" t="str">
        <f t="shared" si="29"/>
        <v/>
      </c>
      <c r="CB164" s="198" t="str">
        <f t="shared" si="30"/>
        <v/>
      </c>
      <c r="CC164" s="198" t="str">
        <f t="shared" si="31"/>
        <v/>
      </c>
      <c r="CD164" s="198" t="str">
        <f t="shared" si="32"/>
        <v/>
      </c>
      <c r="CE164" s="198" t="str">
        <f t="shared" si="33"/>
        <v/>
      </c>
      <c r="CF164" s="198" t="str">
        <f t="shared" si="34"/>
        <v/>
      </c>
      <c r="CG164" s="198" t="str">
        <f t="shared" si="35"/>
        <v/>
      </c>
      <c r="CH164" s="199"/>
    </row>
    <row r="165" spans="1:86" ht="15.95" customHeight="1">
      <c r="A165" s="187">
        <f>IF('Result Sheet'!A168="","",'Result Sheet'!A168)</f>
        <v>161</v>
      </c>
      <c r="B165" s="188" t="str">
        <f>IF('Result Sheet'!B168="","",'Result Sheet'!B168)</f>
        <v/>
      </c>
      <c r="C165" s="189" t="str">
        <f>IF('Result Sheet'!F168="","",'Result Sheet'!F168)</f>
        <v/>
      </c>
      <c r="D165" s="190" t="str">
        <f>IF('Result Sheet'!E168="","",'Result Sheet'!E168)</f>
        <v/>
      </c>
      <c r="E165" s="336" t="str">
        <f>IF('Result Sheet'!G168="","",'Result Sheet'!G168)</f>
        <v/>
      </c>
      <c r="F165" s="336" t="str">
        <f>IF('Result Sheet'!H168="","",'Result Sheet'!H168)</f>
        <v/>
      </c>
      <c r="G165" s="336" t="str">
        <f>IF('Result Sheet'!I168="","",'Result Sheet'!I168)</f>
        <v/>
      </c>
      <c r="H165" s="191" t="str">
        <f>IF('Result Sheet'!K168="","",'Result Sheet'!K168)</f>
        <v/>
      </c>
      <c r="I165" s="191" t="str">
        <f>IF('Result Sheet'!J168="","",'Result Sheet'!J168)</f>
        <v/>
      </c>
      <c r="J165" s="305" t="str">
        <f>IF('Result Sheet'!FN168="","",'Result Sheet'!FN168)</f>
        <v/>
      </c>
      <c r="K165" s="192" t="str">
        <f>IF('Result Sheet'!FI168="","",'Result Sheet'!FI168)</f>
        <v/>
      </c>
      <c r="L165" s="193" t="str">
        <f>IF('Result Sheet'!FJ168="","",'Result Sheet'!FJ168)</f>
        <v/>
      </c>
      <c r="M165" s="192" t="str">
        <f>IF('Result Sheet'!FK168="","",'Result Sheet'!FK168)</f>
        <v/>
      </c>
      <c r="N165" s="333" t="str">
        <f>IF('Result Sheet'!FN168="NSO","NSO",IF('Result Sheet'!FL168="","",'Result Sheet'!FL168))</f>
        <v/>
      </c>
      <c r="O165" s="194" t="str">
        <f>IF('Result Sheet'!AC168="","",'Result Sheet'!AC168)</f>
        <v/>
      </c>
      <c r="P165" s="195" t="str">
        <f>IF('Result Sheet'!AD168="","",'Result Sheet'!AD168)</f>
        <v/>
      </c>
      <c r="Q165" s="194" t="str">
        <f>IF('Result Sheet'!AV168="","",'Result Sheet'!AV168)</f>
        <v/>
      </c>
      <c r="R165" s="195" t="str">
        <f>IF('Result Sheet'!AW168="","",'Result Sheet'!AW168)</f>
        <v/>
      </c>
      <c r="S165" s="194" t="str">
        <f>IF('Result Sheet'!BP168="","",'Result Sheet'!BP168)</f>
        <v/>
      </c>
      <c r="T165" s="195" t="str">
        <f>IF('Result Sheet'!BQ168="","",'Result Sheet'!BQ168)</f>
        <v/>
      </c>
      <c r="U165" s="194" t="str">
        <f>IF('Result Sheet'!CI168="","",'Result Sheet'!CI168)</f>
        <v/>
      </c>
      <c r="V165" s="195" t="str">
        <f>IF('Result Sheet'!CJ168="","",'Result Sheet'!CJ168)</f>
        <v/>
      </c>
      <c r="W165" s="194" t="str">
        <f>IF('Result Sheet'!DB168="","",'Result Sheet'!DB168)</f>
        <v/>
      </c>
      <c r="X165" s="195" t="str">
        <f>IF('Result Sheet'!DC168="","",'Result Sheet'!DC168)</f>
        <v/>
      </c>
      <c r="Y165" s="194" t="str">
        <f>IF('Result Sheet'!DU168="","",'Result Sheet'!DU168)</f>
        <v/>
      </c>
      <c r="Z165" s="195" t="str">
        <f>IF('Result Sheet'!DV168="","",'Result Sheet'!DV168)</f>
        <v/>
      </c>
      <c r="AA165" s="196" t="str">
        <f>IF('Result Sheet'!FP168="","",'Result Sheet'!FP168)</f>
        <v/>
      </c>
      <c r="BU165" s="197" t="str">
        <f>'Result Sheet'!G168</f>
        <v/>
      </c>
      <c r="BV165" s="198" t="str">
        <f t="shared" si="24"/>
        <v/>
      </c>
      <c r="BW165" s="198" t="str">
        <f t="shared" si="25"/>
        <v/>
      </c>
      <c r="BX165" s="198" t="str">
        <f t="shared" si="26"/>
        <v/>
      </c>
      <c r="BY165" s="198" t="str">
        <f t="shared" si="27"/>
        <v/>
      </c>
      <c r="BZ165" s="198" t="str">
        <f t="shared" si="28"/>
        <v/>
      </c>
      <c r="CA165" s="198" t="str">
        <f t="shared" si="29"/>
        <v/>
      </c>
      <c r="CB165" s="198" t="str">
        <f t="shared" si="30"/>
        <v/>
      </c>
      <c r="CC165" s="198" t="str">
        <f t="shared" si="31"/>
        <v/>
      </c>
      <c r="CD165" s="198" t="str">
        <f t="shared" si="32"/>
        <v/>
      </c>
      <c r="CE165" s="198" t="str">
        <f t="shared" si="33"/>
        <v/>
      </c>
      <c r="CF165" s="198" t="str">
        <f t="shared" si="34"/>
        <v/>
      </c>
      <c r="CG165" s="198" t="str">
        <f t="shared" si="35"/>
        <v/>
      </c>
      <c r="CH165" s="199"/>
    </row>
    <row r="166" spans="1:86" ht="15.95" customHeight="1">
      <c r="A166" s="187">
        <f>IF('Result Sheet'!A169="","",'Result Sheet'!A169)</f>
        <v>162</v>
      </c>
      <c r="B166" s="188" t="str">
        <f>IF('Result Sheet'!B169="","",'Result Sheet'!B169)</f>
        <v/>
      </c>
      <c r="C166" s="189" t="str">
        <f>IF('Result Sheet'!F169="","",'Result Sheet'!F169)</f>
        <v/>
      </c>
      <c r="D166" s="190" t="str">
        <f>IF('Result Sheet'!E169="","",'Result Sheet'!E169)</f>
        <v/>
      </c>
      <c r="E166" s="336" t="str">
        <f>IF('Result Sheet'!G169="","",'Result Sheet'!G169)</f>
        <v/>
      </c>
      <c r="F166" s="336" t="str">
        <f>IF('Result Sheet'!H169="","",'Result Sheet'!H169)</f>
        <v/>
      </c>
      <c r="G166" s="336" t="str">
        <f>IF('Result Sheet'!I169="","",'Result Sheet'!I169)</f>
        <v/>
      </c>
      <c r="H166" s="191" t="str">
        <f>IF('Result Sheet'!K169="","",'Result Sheet'!K169)</f>
        <v/>
      </c>
      <c r="I166" s="191" t="str">
        <f>IF('Result Sheet'!J169="","",'Result Sheet'!J169)</f>
        <v/>
      </c>
      <c r="J166" s="305" t="str">
        <f>IF('Result Sheet'!FN169="","",'Result Sheet'!FN169)</f>
        <v/>
      </c>
      <c r="K166" s="192" t="str">
        <f>IF('Result Sheet'!FI169="","",'Result Sheet'!FI169)</f>
        <v/>
      </c>
      <c r="L166" s="193" t="str">
        <f>IF('Result Sheet'!FJ169="","",'Result Sheet'!FJ169)</f>
        <v/>
      </c>
      <c r="M166" s="192" t="str">
        <f>IF('Result Sheet'!FK169="","",'Result Sheet'!FK169)</f>
        <v/>
      </c>
      <c r="N166" s="333" t="str">
        <f>IF('Result Sheet'!FN169="NSO","NSO",IF('Result Sheet'!FL169="","",'Result Sheet'!FL169))</f>
        <v/>
      </c>
      <c r="O166" s="194" t="str">
        <f>IF('Result Sheet'!AC169="","",'Result Sheet'!AC169)</f>
        <v/>
      </c>
      <c r="P166" s="195" t="str">
        <f>IF('Result Sheet'!AD169="","",'Result Sheet'!AD169)</f>
        <v/>
      </c>
      <c r="Q166" s="194" t="str">
        <f>IF('Result Sheet'!AV169="","",'Result Sheet'!AV169)</f>
        <v/>
      </c>
      <c r="R166" s="195" t="str">
        <f>IF('Result Sheet'!AW169="","",'Result Sheet'!AW169)</f>
        <v/>
      </c>
      <c r="S166" s="194" t="str">
        <f>IF('Result Sheet'!BP169="","",'Result Sheet'!BP169)</f>
        <v/>
      </c>
      <c r="T166" s="195" t="str">
        <f>IF('Result Sheet'!BQ169="","",'Result Sheet'!BQ169)</f>
        <v/>
      </c>
      <c r="U166" s="194" t="str">
        <f>IF('Result Sheet'!CI169="","",'Result Sheet'!CI169)</f>
        <v/>
      </c>
      <c r="V166" s="195" t="str">
        <f>IF('Result Sheet'!CJ169="","",'Result Sheet'!CJ169)</f>
        <v/>
      </c>
      <c r="W166" s="194" t="str">
        <f>IF('Result Sheet'!DB169="","",'Result Sheet'!DB169)</f>
        <v/>
      </c>
      <c r="X166" s="195" t="str">
        <f>IF('Result Sheet'!DC169="","",'Result Sheet'!DC169)</f>
        <v/>
      </c>
      <c r="Y166" s="194" t="str">
        <f>IF('Result Sheet'!DU169="","",'Result Sheet'!DU169)</f>
        <v/>
      </c>
      <c r="Z166" s="195" t="str">
        <f>IF('Result Sheet'!DV169="","",'Result Sheet'!DV169)</f>
        <v/>
      </c>
      <c r="AA166" s="196" t="str">
        <f>IF('Result Sheet'!FP169="","",'Result Sheet'!FP169)</f>
        <v/>
      </c>
      <c r="BU166" s="197" t="str">
        <f>'Result Sheet'!G169</f>
        <v/>
      </c>
      <c r="BV166" s="198" t="str">
        <f t="shared" si="24"/>
        <v/>
      </c>
      <c r="BW166" s="198" t="str">
        <f t="shared" si="25"/>
        <v/>
      </c>
      <c r="BX166" s="198" t="str">
        <f t="shared" si="26"/>
        <v/>
      </c>
      <c r="BY166" s="198" t="str">
        <f t="shared" si="27"/>
        <v/>
      </c>
      <c r="BZ166" s="198" t="str">
        <f t="shared" si="28"/>
        <v/>
      </c>
      <c r="CA166" s="198" t="str">
        <f t="shared" si="29"/>
        <v/>
      </c>
      <c r="CB166" s="198" t="str">
        <f t="shared" si="30"/>
        <v/>
      </c>
      <c r="CC166" s="198" t="str">
        <f t="shared" si="31"/>
        <v/>
      </c>
      <c r="CD166" s="198" t="str">
        <f t="shared" si="32"/>
        <v/>
      </c>
      <c r="CE166" s="198" t="str">
        <f t="shared" si="33"/>
        <v/>
      </c>
      <c r="CF166" s="198" t="str">
        <f t="shared" si="34"/>
        <v/>
      </c>
      <c r="CG166" s="198" t="str">
        <f t="shared" si="35"/>
        <v/>
      </c>
      <c r="CH166" s="199"/>
    </row>
    <row r="167" spans="1:86" ht="15.95" customHeight="1">
      <c r="A167" s="187">
        <f>IF('Result Sheet'!A170="","",'Result Sheet'!A170)</f>
        <v>163</v>
      </c>
      <c r="B167" s="188" t="str">
        <f>IF('Result Sheet'!B170="","",'Result Sheet'!B170)</f>
        <v/>
      </c>
      <c r="C167" s="189" t="str">
        <f>IF('Result Sheet'!F170="","",'Result Sheet'!F170)</f>
        <v/>
      </c>
      <c r="D167" s="190" t="str">
        <f>IF('Result Sheet'!E170="","",'Result Sheet'!E170)</f>
        <v/>
      </c>
      <c r="E167" s="336" t="str">
        <f>IF('Result Sheet'!G170="","",'Result Sheet'!G170)</f>
        <v/>
      </c>
      <c r="F167" s="336" t="str">
        <f>IF('Result Sheet'!H170="","",'Result Sheet'!H170)</f>
        <v/>
      </c>
      <c r="G167" s="336" t="str">
        <f>IF('Result Sheet'!I170="","",'Result Sheet'!I170)</f>
        <v/>
      </c>
      <c r="H167" s="191" t="str">
        <f>IF('Result Sheet'!K170="","",'Result Sheet'!K170)</f>
        <v/>
      </c>
      <c r="I167" s="191" t="str">
        <f>IF('Result Sheet'!J170="","",'Result Sheet'!J170)</f>
        <v/>
      </c>
      <c r="J167" s="305" t="str">
        <f>IF('Result Sheet'!FN170="","",'Result Sheet'!FN170)</f>
        <v/>
      </c>
      <c r="K167" s="192" t="str">
        <f>IF('Result Sheet'!FI170="","",'Result Sheet'!FI170)</f>
        <v/>
      </c>
      <c r="L167" s="193" t="str">
        <f>IF('Result Sheet'!FJ170="","",'Result Sheet'!FJ170)</f>
        <v/>
      </c>
      <c r="M167" s="192" t="str">
        <f>IF('Result Sheet'!FK170="","",'Result Sheet'!FK170)</f>
        <v/>
      </c>
      <c r="N167" s="333" t="str">
        <f>IF('Result Sheet'!FN170="NSO","NSO",IF('Result Sheet'!FL170="","",'Result Sheet'!FL170))</f>
        <v/>
      </c>
      <c r="O167" s="194" t="str">
        <f>IF('Result Sheet'!AC170="","",'Result Sheet'!AC170)</f>
        <v/>
      </c>
      <c r="P167" s="195" t="str">
        <f>IF('Result Sheet'!AD170="","",'Result Sheet'!AD170)</f>
        <v/>
      </c>
      <c r="Q167" s="194" t="str">
        <f>IF('Result Sheet'!AV170="","",'Result Sheet'!AV170)</f>
        <v/>
      </c>
      <c r="R167" s="195" t="str">
        <f>IF('Result Sheet'!AW170="","",'Result Sheet'!AW170)</f>
        <v/>
      </c>
      <c r="S167" s="194" t="str">
        <f>IF('Result Sheet'!BP170="","",'Result Sheet'!BP170)</f>
        <v/>
      </c>
      <c r="T167" s="195" t="str">
        <f>IF('Result Sheet'!BQ170="","",'Result Sheet'!BQ170)</f>
        <v/>
      </c>
      <c r="U167" s="194" t="str">
        <f>IF('Result Sheet'!CI170="","",'Result Sheet'!CI170)</f>
        <v/>
      </c>
      <c r="V167" s="195" t="str">
        <f>IF('Result Sheet'!CJ170="","",'Result Sheet'!CJ170)</f>
        <v/>
      </c>
      <c r="W167" s="194" t="str">
        <f>IF('Result Sheet'!DB170="","",'Result Sheet'!DB170)</f>
        <v/>
      </c>
      <c r="X167" s="195" t="str">
        <f>IF('Result Sheet'!DC170="","",'Result Sheet'!DC170)</f>
        <v/>
      </c>
      <c r="Y167" s="194" t="str">
        <f>IF('Result Sheet'!DU170="","",'Result Sheet'!DU170)</f>
        <v/>
      </c>
      <c r="Z167" s="195" t="str">
        <f>IF('Result Sheet'!DV170="","",'Result Sheet'!DV170)</f>
        <v/>
      </c>
      <c r="AA167" s="196" t="str">
        <f>IF('Result Sheet'!FP170="","",'Result Sheet'!FP170)</f>
        <v/>
      </c>
      <c r="BU167" s="197" t="str">
        <f>'Result Sheet'!G170</f>
        <v/>
      </c>
      <c r="BV167" s="198" t="str">
        <f t="shared" si="24"/>
        <v/>
      </c>
      <c r="BW167" s="198" t="str">
        <f t="shared" si="25"/>
        <v/>
      </c>
      <c r="BX167" s="198" t="str">
        <f t="shared" si="26"/>
        <v/>
      </c>
      <c r="BY167" s="198" t="str">
        <f t="shared" si="27"/>
        <v/>
      </c>
      <c r="BZ167" s="198" t="str">
        <f t="shared" si="28"/>
        <v/>
      </c>
      <c r="CA167" s="198" t="str">
        <f t="shared" si="29"/>
        <v/>
      </c>
      <c r="CB167" s="198" t="str">
        <f t="shared" si="30"/>
        <v/>
      </c>
      <c r="CC167" s="198" t="str">
        <f t="shared" si="31"/>
        <v/>
      </c>
      <c r="CD167" s="198" t="str">
        <f t="shared" si="32"/>
        <v/>
      </c>
      <c r="CE167" s="198" t="str">
        <f t="shared" si="33"/>
        <v/>
      </c>
      <c r="CF167" s="198" t="str">
        <f t="shared" si="34"/>
        <v/>
      </c>
      <c r="CG167" s="198" t="str">
        <f t="shared" si="35"/>
        <v/>
      </c>
      <c r="CH167" s="199"/>
    </row>
    <row r="168" spans="1:86" ht="15.95" customHeight="1">
      <c r="A168" s="187">
        <f>IF('Result Sheet'!A171="","",'Result Sheet'!A171)</f>
        <v>164</v>
      </c>
      <c r="B168" s="188" t="str">
        <f>IF('Result Sheet'!B171="","",'Result Sheet'!B171)</f>
        <v/>
      </c>
      <c r="C168" s="189" t="str">
        <f>IF('Result Sheet'!F171="","",'Result Sheet'!F171)</f>
        <v/>
      </c>
      <c r="D168" s="190" t="str">
        <f>IF('Result Sheet'!E171="","",'Result Sheet'!E171)</f>
        <v/>
      </c>
      <c r="E168" s="336" t="str">
        <f>IF('Result Sheet'!G171="","",'Result Sheet'!G171)</f>
        <v/>
      </c>
      <c r="F168" s="336" t="str">
        <f>IF('Result Sheet'!H171="","",'Result Sheet'!H171)</f>
        <v/>
      </c>
      <c r="G168" s="336" t="str">
        <f>IF('Result Sheet'!I171="","",'Result Sheet'!I171)</f>
        <v/>
      </c>
      <c r="H168" s="191" t="str">
        <f>IF('Result Sheet'!K171="","",'Result Sheet'!K171)</f>
        <v/>
      </c>
      <c r="I168" s="191" t="str">
        <f>IF('Result Sheet'!J171="","",'Result Sheet'!J171)</f>
        <v/>
      </c>
      <c r="J168" s="305" t="str">
        <f>IF('Result Sheet'!FN171="","",'Result Sheet'!FN171)</f>
        <v/>
      </c>
      <c r="K168" s="192" t="str">
        <f>IF('Result Sheet'!FI171="","",'Result Sheet'!FI171)</f>
        <v/>
      </c>
      <c r="L168" s="193" t="str">
        <f>IF('Result Sheet'!FJ171="","",'Result Sheet'!FJ171)</f>
        <v/>
      </c>
      <c r="M168" s="192" t="str">
        <f>IF('Result Sheet'!FK171="","",'Result Sheet'!FK171)</f>
        <v/>
      </c>
      <c r="N168" s="333" t="str">
        <f>IF('Result Sheet'!FN171="NSO","NSO",IF('Result Sheet'!FL171="","",'Result Sheet'!FL171))</f>
        <v/>
      </c>
      <c r="O168" s="194" t="str">
        <f>IF('Result Sheet'!AC171="","",'Result Sheet'!AC171)</f>
        <v/>
      </c>
      <c r="P168" s="195" t="str">
        <f>IF('Result Sheet'!AD171="","",'Result Sheet'!AD171)</f>
        <v/>
      </c>
      <c r="Q168" s="194" t="str">
        <f>IF('Result Sheet'!AV171="","",'Result Sheet'!AV171)</f>
        <v/>
      </c>
      <c r="R168" s="195" t="str">
        <f>IF('Result Sheet'!AW171="","",'Result Sheet'!AW171)</f>
        <v/>
      </c>
      <c r="S168" s="194" t="str">
        <f>IF('Result Sheet'!BP171="","",'Result Sheet'!BP171)</f>
        <v/>
      </c>
      <c r="T168" s="195" t="str">
        <f>IF('Result Sheet'!BQ171="","",'Result Sheet'!BQ171)</f>
        <v/>
      </c>
      <c r="U168" s="194" t="str">
        <f>IF('Result Sheet'!CI171="","",'Result Sheet'!CI171)</f>
        <v/>
      </c>
      <c r="V168" s="195" t="str">
        <f>IF('Result Sheet'!CJ171="","",'Result Sheet'!CJ171)</f>
        <v/>
      </c>
      <c r="W168" s="194" t="str">
        <f>IF('Result Sheet'!DB171="","",'Result Sheet'!DB171)</f>
        <v/>
      </c>
      <c r="X168" s="195" t="str">
        <f>IF('Result Sheet'!DC171="","",'Result Sheet'!DC171)</f>
        <v/>
      </c>
      <c r="Y168" s="194" t="str">
        <f>IF('Result Sheet'!DU171="","",'Result Sheet'!DU171)</f>
        <v/>
      </c>
      <c r="Z168" s="195" t="str">
        <f>IF('Result Sheet'!DV171="","",'Result Sheet'!DV171)</f>
        <v/>
      </c>
      <c r="AA168" s="196" t="str">
        <f>IF('Result Sheet'!FP171="","",'Result Sheet'!FP171)</f>
        <v/>
      </c>
      <c r="BU168" s="197" t="str">
        <f>'Result Sheet'!G171</f>
        <v/>
      </c>
      <c r="BV168" s="198" t="str">
        <f t="shared" si="24"/>
        <v/>
      </c>
      <c r="BW168" s="198" t="str">
        <f t="shared" si="25"/>
        <v/>
      </c>
      <c r="BX168" s="198" t="str">
        <f t="shared" si="26"/>
        <v/>
      </c>
      <c r="BY168" s="198" t="str">
        <f t="shared" si="27"/>
        <v/>
      </c>
      <c r="BZ168" s="198" t="str">
        <f t="shared" si="28"/>
        <v/>
      </c>
      <c r="CA168" s="198" t="str">
        <f t="shared" si="29"/>
        <v/>
      </c>
      <c r="CB168" s="198" t="str">
        <f t="shared" si="30"/>
        <v/>
      </c>
      <c r="CC168" s="198" t="str">
        <f t="shared" si="31"/>
        <v/>
      </c>
      <c r="CD168" s="198" t="str">
        <f t="shared" si="32"/>
        <v/>
      </c>
      <c r="CE168" s="198" t="str">
        <f t="shared" si="33"/>
        <v/>
      </c>
      <c r="CF168" s="198" t="str">
        <f t="shared" si="34"/>
        <v/>
      </c>
      <c r="CG168" s="198" t="str">
        <f t="shared" si="35"/>
        <v/>
      </c>
      <c r="CH168" s="199"/>
    </row>
    <row r="169" spans="1:86" ht="15.95" customHeight="1">
      <c r="A169" s="187">
        <f>IF('Result Sheet'!A172="","",'Result Sheet'!A172)</f>
        <v>165</v>
      </c>
      <c r="B169" s="188" t="str">
        <f>IF('Result Sheet'!B172="","",'Result Sheet'!B172)</f>
        <v/>
      </c>
      <c r="C169" s="189" t="str">
        <f>IF('Result Sheet'!F172="","",'Result Sheet'!F172)</f>
        <v/>
      </c>
      <c r="D169" s="190" t="str">
        <f>IF('Result Sheet'!E172="","",'Result Sheet'!E172)</f>
        <v/>
      </c>
      <c r="E169" s="336" t="str">
        <f>IF('Result Sheet'!G172="","",'Result Sheet'!G172)</f>
        <v/>
      </c>
      <c r="F169" s="336" t="str">
        <f>IF('Result Sheet'!H172="","",'Result Sheet'!H172)</f>
        <v/>
      </c>
      <c r="G169" s="336" t="str">
        <f>IF('Result Sheet'!I172="","",'Result Sheet'!I172)</f>
        <v/>
      </c>
      <c r="H169" s="191" t="str">
        <f>IF('Result Sheet'!K172="","",'Result Sheet'!K172)</f>
        <v/>
      </c>
      <c r="I169" s="191" t="str">
        <f>IF('Result Sheet'!J172="","",'Result Sheet'!J172)</f>
        <v/>
      </c>
      <c r="J169" s="305" t="str">
        <f>IF('Result Sheet'!FN172="","",'Result Sheet'!FN172)</f>
        <v/>
      </c>
      <c r="K169" s="192" t="str">
        <f>IF('Result Sheet'!FI172="","",'Result Sheet'!FI172)</f>
        <v/>
      </c>
      <c r="L169" s="193" t="str">
        <f>IF('Result Sheet'!FJ172="","",'Result Sheet'!FJ172)</f>
        <v/>
      </c>
      <c r="M169" s="192" t="str">
        <f>IF('Result Sheet'!FK172="","",'Result Sheet'!FK172)</f>
        <v/>
      </c>
      <c r="N169" s="333" t="str">
        <f>IF('Result Sheet'!FN172="NSO","NSO",IF('Result Sheet'!FL172="","",'Result Sheet'!FL172))</f>
        <v/>
      </c>
      <c r="O169" s="194" t="str">
        <f>IF('Result Sheet'!AC172="","",'Result Sheet'!AC172)</f>
        <v/>
      </c>
      <c r="P169" s="195" t="str">
        <f>IF('Result Sheet'!AD172="","",'Result Sheet'!AD172)</f>
        <v/>
      </c>
      <c r="Q169" s="194" t="str">
        <f>IF('Result Sheet'!AV172="","",'Result Sheet'!AV172)</f>
        <v/>
      </c>
      <c r="R169" s="195" t="str">
        <f>IF('Result Sheet'!AW172="","",'Result Sheet'!AW172)</f>
        <v/>
      </c>
      <c r="S169" s="194" t="str">
        <f>IF('Result Sheet'!BP172="","",'Result Sheet'!BP172)</f>
        <v/>
      </c>
      <c r="T169" s="195" t="str">
        <f>IF('Result Sheet'!BQ172="","",'Result Sheet'!BQ172)</f>
        <v/>
      </c>
      <c r="U169" s="194" t="str">
        <f>IF('Result Sheet'!CI172="","",'Result Sheet'!CI172)</f>
        <v/>
      </c>
      <c r="V169" s="195" t="str">
        <f>IF('Result Sheet'!CJ172="","",'Result Sheet'!CJ172)</f>
        <v/>
      </c>
      <c r="W169" s="194" t="str">
        <f>IF('Result Sheet'!DB172="","",'Result Sheet'!DB172)</f>
        <v/>
      </c>
      <c r="X169" s="195" t="str">
        <f>IF('Result Sheet'!DC172="","",'Result Sheet'!DC172)</f>
        <v/>
      </c>
      <c r="Y169" s="194" t="str">
        <f>IF('Result Sheet'!DU172="","",'Result Sheet'!DU172)</f>
        <v/>
      </c>
      <c r="Z169" s="195" t="str">
        <f>IF('Result Sheet'!DV172="","",'Result Sheet'!DV172)</f>
        <v/>
      </c>
      <c r="AA169" s="196" t="str">
        <f>IF('Result Sheet'!FP172="","",'Result Sheet'!FP172)</f>
        <v/>
      </c>
      <c r="BU169" s="197" t="str">
        <f>'Result Sheet'!G172</f>
        <v/>
      </c>
      <c r="BV169" s="198" t="str">
        <f t="shared" si="24"/>
        <v/>
      </c>
      <c r="BW169" s="198" t="str">
        <f t="shared" si="25"/>
        <v/>
      </c>
      <c r="BX169" s="198" t="str">
        <f t="shared" si="26"/>
        <v/>
      </c>
      <c r="BY169" s="198" t="str">
        <f t="shared" si="27"/>
        <v/>
      </c>
      <c r="BZ169" s="198" t="str">
        <f t="shared" si="28"/>
        <v/>
      </c>
      <c r="CA169" s="198" t="str">
        <f t="shared" si="29"/>
        <v/>
      </c>
      <c r="CB169" s="198" t="str">
        <f t="shared" si="30"/>
        <v/>
      </c>
      <c r="CC169" s="198" t="str">
        <f t="shared" si="31"/>
        <v/>
      </c>
      <c r="CD169" s="198" t="str">
        <f t="shared" si="32"/>
        <v/>
      </c>
      <c r="CE169" s="198" t="str">
        <f t="shared" si="33"/>
        <v/>
      </c>
      <c r="CF169" s="198" t="str">
        <f t="shared" si="34"/>
        <v/>
      </c>
      <c r="CG169" s="198" t="str">
        <f t="shared" si="35"/>
        <v/>
      </c>
      <c r="CH169" s="199"/>
    </row>
    <row r="170" spans="1:86" ht="15.95" customHeight="1">
      <c r="A170" s="187">
        <f>IF('Result Sheet'!A173="","",'Result Sheet'!A173)</f>
        <v>166</v>
      </c>
      <c r="B170" s="188" t="str">
        <f>IF('Result Sheet'!B173="","",'Result Sheet'!B173)</f>
        <v/>
      </c>
      <c r="C170" s="189" t="str">
        <f>IF('Result Sheet'!F173="","",'Result Sheet'!F173)</f>
        <v/>
      </c>
      <c r="D170" s="190" t="str">
        <f>IF('Result Sheet'!E173="","",'Result Sheet'!E173)</f>
        <v/>
      </c>
      <c r="E170" s="336" t="str">
        <f>IF('Result Sheet'!G173="","",'Result Sheet'!G173)</f>
        <v/>
      </c>
      <c r="F170" s="336" t="str">
        <f>IF('Result Sheet'!H173="","",'Result Sheet'!H173)</f>
        <v/>
      </c>
      <c r="G170" s="336" t="str">
        <f>IF('Result Sheet'!I173="","",'Result Sheet'!I173)</f>
        <v/>
      </c>
      <c r="H170" s="191" t="str">
        <f>IF('Result Sheet'!K173="","",'Result Sheet'!K173)</f>
        <v/>
      </c>
      <c r="I170" s="191" t="str">
        <f>IF('Result Sheet'!J173="","",'Result Sheet'!J173)</f>
        <v/>
      </c>
      <c r="J170" s="305" t="str">
        <f>IF('Result Sheet'!FN173="","",'Result Sheet'!FN173)</f>
        <v/>
      </c>
      <c r="K170" s="192" t="str">
        <f>IF('Result Sheet'!FI173="","",'Result Sheet'!FI173)</f>
        <v/>
      </c>
      <c r="L170" s="193" t="str">
        <f>IF('Result Sheet'!FJ173="","",'Result Sheet'!FJ173)</f>
        <v/>
      </c>
      <c r="M170" s="192" t="str">
        <f>IF('Result Sheet'!FK173="","",'Result Sheet'!FK173)</f>
        <v/>
      </c>
      <c r="N170" s="333" t="str">
        <f>IF('Result Sheet'!FN173="NSO","NSO",IF('Result Sheet'!FL173="","",'Result Sheet'!FL173))</f>
        <v/>
      </c>
      <c r="O170" s="194" t="str">
        <f>IF('Result Sheet'!AC173="","",'Result Sheet'!AC173)</f>
        <v/>
      </c>
      <c r="P170" s="195" t="str">
        <f>IF('Result Sheet'!AD173="","",'Result Sheet'!AD173)</f>
        <v/>
      </c>
      <c r="Q170" s="194" t="str">
        <f>IF('Result Sheet'!AV173="","",'Result Sheet'!AV173)</f>
        <v/>
      </c>
      <c r="R170" s="195" t="str">
        <f>IF('Result Sheet'!AW173="","",'Result Sheet'!AW173)</f>
        <v/>
      </c>
      <c r="S170" s="194" t="str">
        <f>IF('Result Sheet'!BP173="","",'Result Sheet'!BP173)</f>
        <v/>
      </c>
      <c r="T170" s="195" t="str">
        <f>IF('Result Sheet'!BQ173="","",'Result Sheet'!BQ173)</f>
        <v/>
      </c>
      <c r="U170" s="194" t="str">
        <f>IF('Result Sheet'!CI173="","",'Result Sheet'!CI173)</f>
        <v/>
      </c>
      <c r="V170" s="195" t="str">
        <f>IF('Result Sheet'!CJ173="","",'Result Sheet'!CJ173)</f>
        <v/>
      </c>
      <c r="W170" s="194" t="str">
        <f>IF('Result Sheet'!DB173="","",'Result Sheet'!DB173)</f>
        <v/>
      </c>
      <c r="X170" s="195" t="str">
        <f>IF('Result Sheet'!DC173="","",'Result Sheet'!DC173)</f>
        <v/>
      </c>
      <c r="Y170" s="194" t="str">
        <f>IF('Result Sheet'!DU173="","",'Result Sheet'!DU173)</f>
        <v/>
      </c>
      <c r="Z170" s="195" t="str">
        <f>IF('Result Sheet'!DV173="","",'Result Sheet'!DV173)</f>
        <v/>
      </c>
      <c r="AA170" s="196" t="str">
        <f>IF('Result Sheet'!FP173="","",'Result Sheet'!FP173)</f>
        <v/>
      </c>
      <c r="BU170" s="197" t="str">
        <f>'Result Sheet'!G173</f>
        <v/>
      </c>
      <c r="BV170" s="198" t="str">
        <f t="shared" si="24"/>
        <v/>
      </c>
      <c r="BW170" s="198" t="str">
        <f t="shared" si="25"/>
        <v/>
      </c>
      <c r="BX170" s="198" t="str">
        <f t="shared" si="26"/>
        <v/>
      </c>
      <c r="BY170" s="198" t="str">
        <f t="shared" si="27"/>
        <v/>
      </c>
      <c r="BZ170" s="198" t="str">
        <f t="shared" si="28"/>
        <v/>
      </c>
      <c r="CA170" s="198" t="str">
        <f t="shared" si="29"/>
        <v/>
      </c>
      <c r="CB170" s="198" t="str">
        <f t="shared" si="30"/>
        <v/>
      </c>
      <c r="CC170" s="198" t="str">
        <f t="shared" si="31"/>
        <v/>
      </c>
      <c r="CD170" s="198" t="str">
        <f t="shared" si="32"/>
        <v/>
      </c>
      <c r="CE170" s="198" t="str">
        <f t="shared" si="33"/>
        <v/>
      </c>
      <c r="CF170" s="198" t="str">
        <f t="shared" si="34"/>
        <v/>
      </c>
      <c r="CG170" s="198" t="str">
        <f t="shared" si="35"/>
        <v/>
      </c>
      <c r="CH170" s="199"/>
    </row>
    <row r="171" spans="1:86" ht="15.95" customHeight="1">
      <c r="A171" s="187">
        <f>IF('Result Sheet'!A174="","",'Result Sheet'!A174)</f>
        <v>167</v>
      </c>
      <c r="B171" s="188" t="str">
        <f>IF('Result Sheet'!B174="","",'Result Sheet'!B174)</f>
        <v/>
      </c>
      <c r="C171" s="189" t="str">
        <f>IF('Result Sheet'!F174="","",'Result Sheet'!F174)</f>
        <v/>
      </c>
      <c r="D171" s="190" t="str">
        <f>IF('Result Sheet'!E174="","",'Result Sheet'!E174)</f>
        <v/>
      </c>
      <c r="E171" s="336" t="str">
        <f>IF('Result Sheet'!G174="","",'Result Sheet'!G174)</f>
        <v/>
      </c>
      <c r="F171" s="336" t="str">
        <f>IF('Result Sheet'!H174="","",'Result Sheet'!H174)</f>
        <v/>
      </c>
      <c r="G171" s="336" t="str">
        <f>IF('Result Sheet'!I174="","",'Result Sheet'!I174)</f>
        <v/>
      </c>
      <c r="H171" s="191" t="str">
        <f>IF('Result Sheet'!K174="","",'Result Sheet'!K174)</f>
        <v/>
      </c>
      <c r="I171" s="191" t="str">
        <f>IF('Result Sheet'!J174="","",'Result Sheet'!J174)</f>
        <v/>
      </c>
      <c r="J171" s="305" t="str">
        <f>IF('Result Sheet'!FN174="","",'Result Sheet'!FN174)</f>
        <v/>
      </c>
      <c r="K171" s="192" t="str">
        <f>IF('Result Sheet'!FI174="","",'Result Sheet'!FI174)</f>
        <v/>
      </c>
      <c r="L171" s="193" t="str">
        <f>IF('Result Sheet'!FJ174="","",'Result Sheet'!FJ174)</f>
        <v/>
      </c>
      <c r="M171" s="192" t="str">
        <f>IF('Result Sheet'!FK174="","",'Result Sheet'!FK174)</f>
        <v/>
      </c>
      <c r="N171" s="333" t="str">
        <f>IF('Result Sheet'!FN174="NSO","NSO",IF('Result Sheet'!FL174="","",'Result Sheet'!FL174))</f>
        <v/>
      </c>
      <c r="O171" s="194" t="str">
        <f>IF('Result Sheet'!AC174="","",'Result Sheet'!AC174)</f>
        <v/>
      </c>
      <c r="P171" s="195" t="str">
        <f>IF('Result Sheet'!AD174="","",'Result Sheet'!AD174)</f>
        <v/>
      </c>
      <c r="Q171" s="194" t="str">
        <f>IF('Result Sheet'!AV174="","",'Result Sheet'!AV174)</f>
        <v/>
      </c>
      <c r="R171" s="195" t="str">
        <f>IF('Result Sheet'!AW174="","",'Result Sheet'!AW174)</f>
        <v/>
      </c>
      <c r="S171" s="194" t="str">
        <f>IF('Result Sheet'!BP174="","",'Result Sheet'!BP174)</f>
        <v/>
      </c>
      <c r="T171" s="195" t="str">
        <f>IF('Result Sheet'!BQ174="","",'Result Sheet'!BQ174)</f>
        <v/>
      </c>
      <c r="U171" s="194" t="str">
        <f>IF('Result Sheet'!CI174="","",'Result Sheet'!CI174)</f>
        <v/>
      </c>
      <c r="V171" s="195" t="str">
        <f>IF('Result Sheet'!CJ174="","",'Result Sheet'!CJ174)</f>
        <v/>
      </c>
      <c r="W171" s="194" t="str">
        <f>IF('Result Sheet'!DB174="","",'Result Sheet'!DB174)</f>
        <v/>
      </c>
      <c r="X171" s="195" t="str">
        <f>IF('Result Sheet'!DC174="","",'Result Sheet'!DC174)</f>
        <v/>
      </c>
      <c r="Y171" s="194" t="str">
        <f>IF('Result Sheet'!DU174="","",'Result Sheet'!DU174)</f>
        <v/>
      </c>
      <c r="Z171" s="195" t="str">
        <f>IF('Result Sheet'!DV174="","",'Result Sheet'!DV174)</f>
        <v/>
      </c>
      <c r="AA171" s="196" t="str">
        <f>IF('Result Sheet'!FP174="","",'Result Sheet'!FP174)</f>
        <v/>
      </c>
      <c r="BU171" s="197" t="str">
        <f>'Result Sheet'!G174</f>
        <v/>
      </c>
      <c r="BV171" s="198" t="str">
        <f t="shared" si="24"/>
        <v/>
      </c>
      <c r="BW171" s="198" t="str">
        <f t="shared" si="25"/>
        <v/>
      </c>
      <c r="BX171" s="198" t="str">
        <f t="shared" si="26"/>
        <v/>
      </c>
      <c r="BY171" s="198" t="str">
        <f t="shared" si="27"/>
        <v/>
      </c>
      <c r="BZ171" s="198" t="str">
        <f t="shared" si="28"/>
        <v/>
      </c>
      <c r="CA171" s="198" t="str">
        <f t="shared" si="29"/>
        <v/>
      </c>
      <c r="CB171" s="198" t="str">
        <f t="shared" si="30"/>
        <v/>
      </c>
      <c r="CC171" s="198" t="str">
        <f t="shared" si="31"/>
        <v/>
      </c>
      <c r="CD171" s="198" t="str">
        <f t="shared" si="32"/>
        <v/>
      </c>
      <c r="CE171" s="198" t="str">
        <f t="shared" si="33"/>
        <v/>
      </c>
      <c r="CF171" s="198" t="str">
        <f t="shared" si="34"/>
        <v/>
      </c>
      <c r="CG171" s="198" t="str">
        <f t="shared" si="35"/>
        <v/>
      </c>
      <c r="CH171" s="199"/>
    </row>
    <row r="172" spans="1:86" ht="15.95" customHeight="1">
      <c r="A172" s="187">
        <f>IF('Result Sheet'!A175="","",'Result Sheet'!A175)</f>
        <v>168</v>
      </c>
      <c r="B172" s="188" t="str">
        <f>IF('Result Sheet'!B175="","",'Result Sheet'!B175)</f>
        <v/>
      </c>
      <c r="C172" s="189" t="str">
        <f>IF('Result Sheet'!F175="","",'Result Sheet'!F175)</f>
        <v/>
      </c>
      <c r="D172" s="190" t="str">
        <f>IF('Result Sheet'!E175="","",'Result Sheet'!E175)</f>
        <v/>
      </c>
      <c r="E172" s="336" t="str">
        <f>IF('Result Sheet'!G175="","",'Result Sheet'!G175)</f>
        <v/>
      </c>
      <c r="F172" s="336" t="str">
        <f>IF('Result Sheet'!H175="","",'Result Sheet'!H175)</f>
        <v/>
      </c>
      <c r="G172" s="336" t="str">
        <f>IF('Result Sheet'!I175="","",'Result Sheet'!I175)</f>
        <v/>
      </c>
      <c r="H172" s="191" t="str">
        <f>IF('Result Sheet'!K175="","",'Result Sheet'!K175)</f>
        <v/>
      </c>
      <c r="I172" s="191" t="str">
        <f>IF('Result Sheet'!J175="","",'Result Sheet'!J175)</f>
        <v/>
      </c>
      <c r="J172" s="305" t="str">
        <f>IF('Result Sheet'!FN175="","",'Result Sheet'!FN175)</f>
        <v/>
      </c>
      <c r="K172" s="192" t="str">
        <f>IF('Result Sheet'!FI175="","",'Result Sheet'!FI175)</f>
        <v/>
      </c>
      <c r="L172" s="193" t="str">
        <f>IF('Result Sheet'!FJ175="","",'Result Sheet'!FJ175)</f>
        <v/>
      </c>
      <c r="M172" s="192" t="str">
        <f>IF('Result Sheet'!FK175="","",'Result Sheet'!FK175)</f>
        <v/>
      </c>
      <c r="N172" s="333" t="str">
        <f>IF('Result Sheet'!FN175="NSO","NSO",IF('Result Sheet'!FL175="","",'Result Sheet'!FL175))</f>
        <v/>
      </c>
      <c r="O172" s="194" t="str">
        <f>IF('Result Sheet'!AC175="","",'Result Sheet'!AC175)</f>
        <v/>
      </c>
      <c r="P172" s="195" t="str">
        <f>IF('Result Sheet'!AD175="","",'Result Sheet'!AD175)</f>
        <v/>
      </c>
      <c r="Q172" s="194" t="str">
        <f>IF('Result Sheet'!AV175="","",'Result Sheet'!AV175)</f>
        <v/>
      </c>
      <c r="R172" s="195" t="str">
        <f>IF('Result Sheet'!AW175="","",'Result Sheet'!AW175)</f>
        <v/>
      </c>
      <c r="S172" s="194" t="str">
        <f>IF('Result Sheet'!BP175="","",'Result Sheet'!BP175)</f>
        <v/>
      </c>
      <c r="T172" s="195" t="str">
        <f>IF('Result Sheet'!BQ175="","",'Result Sheet'!BQ175)</f>
        <v/>
      </c>
      <c r="U172" s="194" t="str">
        <f>IF('Result Sheet'!CI175="","",'Result Sheet'!CI175)</f>
        <v/>
      </c>
      <c r="V172" s="195" t="str">
        <f>IF('Result Sheet'!CJ175="","",'Result Sheet'!CJ175)</f>
        <v/>
      </c>
      <c r="W172" s="194" t="str">
        <f>IF('Result Sheet'!DB175="","",'Result Sheet'!DB175)</f>
        <v/>
      </c>
      <c r="X172" s="195" t="str">
        <f>IF('Result Sheet'!DC175="","",'Result Sheet'!DC175)</f>
        <v/>
      </c>
      <c r="Y172" s="194" t="str">
        <f>IF('Result Sheet'!DU175="","",'Result Sheet'!DU175)</f>
        <v/>
      </c>
      <c r="Z172" s="195" t="str">
        <f>IF('Result Sheet'!DV175="","",'Result Sheet'!DV175)</f>
        <v/>
      </c>
      <c r="AA172" s="196" t="str">
        <f>IF('Result Sheet'!FP175="","",'Result Sheet'!FP175)</f>
        <v/>
      </c>
      <c r="BU172" s="197" t="str">
        <f>'Result Sheet'!G175</f>
        <v/>
      </c>
      <c r="BV172" s="198" t="str">
        <f t="shared" si="24"/>
        <v/>
      </c>
      <c r="BW172" s="198" t="str">
        <f t="shared" si="25"/>
        <v/>
      </c>
      <c r="BX172" s="198" t="str">
        <f t="shared" si="26"/>
        <v/>
      </c>
      <c r="BY172" s="198" t="str">
        <f t="shared" si="27"/>
        <v/>
      </c>
      <c r="BZ172" s="198" t="str">
        <f t="shared" si="28"/>
        <v/>
      </c>
      <c r="CA172" s="198" t="str">
        <f t="shared" si="29"/>
        <v/>
      </c>
      <c r="CB172" s="198" t="str">
        <f t="shared" si="30"/>
        <v/>
      </c>
      <c r="CC172" s="198" t="str">
        <f t="shared" si="31"/>
        <v/>
      </c>
      <c r="CD172" s="198" t="str">
        <f t="shared" si="32"/>
        <v/>
      </c>
      <c r="CE172" s="198" t="str">
        <f t="shared" si="33"/>
        <v/>
      </c>
      <c r="CF172" s="198" t="str">
        <f t="shared" si="34"/>
        <v/>
      </c>
      <c r="CG172" s="198" t="str">
        <f t="shared" si="35"/>
        <v/>
      </c>
      <c r="CH172" s="199"/>
    </row>
    <row r="173" spans="1:86" ht="15.95" customHeight="1">
      <c r="A173" s="187">
        <f>IF('Result Sheet'!A176="","",'Result Sheet'!A176)</f>
        <v>169</v>
      </c>
      <c r="B173" s="188" t="str">
        <f>IF('Result Sheet'!B176="","",'Result Sheet'!B176)</f>
        <v/>
      </c>
      <c r="C173" s="189" t="str">
        <f>IF('Result Sheet'!F176="","",'Result Sheet'!F176)</f>
        <v/>
      </c>
      <c r="D173" s="190" t="str">
        <f>IF('Result Sheet'!E176="","",'Result Sheet'!E176)</f>
        <v/>
      </c>
      <c r="E173" s="336" t="str">
        <f>IF('Result Sheet'!G176="","",'Result Sheet'!G176)</f>
        <v/>
      </c>
      <c r="F173" s="336" t="str">
        <f>IF('Result Sheet'!H176="","",'Result Sheet'!H176)</f>
        <v/>
      </c>
      <c r="G173" s="336" t="str">
        <f>IF('Result Sheet'!I176="","",'Result Sheet'!I176)</f>
        <v/>
      </c>
      <c r="H173" s="191" t="str">
        <f>IF('Result Sheet'!K176="","",'Result Sheet'!K176)</f>
        <v/>
      </c>
      <c r="I173" s="191" t="str">
        <f>IF('Result Sheet'!J176="","",'Result Sheet'!J176)</f>
        <v/>
      </c>
      <c r="J173" s="305" t="str">
        <f>IF('Result Sheet'!FN176="","",'Result Sheet'!FN176)</f>
        <v/>
      </c>
      <c r="K173" s="192" t="str">
        <f>IF('Result Sheet'!FI176="","",'Result Sheet'!FI176)</f>
        <v/>
      </c>
      <c r="L173" s="193" t="str">
        <f>IF('Result Sheet'!FJ176="","",'Result Sheet'!FJ176)</f>
        <v/>
      </c>
      <c r="M173" s="192" t="str">
        <f>IF('Result Sheet'!FK176="","",'Result Sheet'!FK176)</f>
        <v/>
      </c>
      <c r="N173" s="333" t="str">
        <f>IF('Result Sheet'!FN176="NSO","NSO",IF('Result Sheet'!FL176="","",'Result Sheet'!FL176))</f>
        <v/>
      </c>
      <c r="O173" s="194" t="str">
        <f>IF('Result Sheet'!AC176="","",'Result Sheet'!AC176)</f>
        <v/>
      </c>
      <c r="P173" s="195" t="str">
        <f>IF('Result Sheet'!AD176="","",'Result Sheet'!AD176)</f>
        <v/>
      </c>
      <c r="Q173" s="194" t="str">
        <f>IF('Result Sheet'!AV176="","",'Result Sheet'!AV176)</f>
        <v/>
      </c>
      <c r="R173" s="195" t="str">
        <f>IF('Result Sheet'!AW176="","",'Result Sheet'!AW176)</f>
        <v/>
      </c>
      <c r="S173" s="194" t="str">
        <f>IF('Result Sheet'!BP176="","",'Result Sheet'!BP176)</f>
        <v/>
      </c>
      <c r="T173" s="195" t="str">
        <f>IF('Result Sheet'!BQ176="","",'Result Sheet'!BQ176)</f>
        <v/>
      </c>
      <c r="U173" s="194" t="str">
        <f>IF('Result Sheet'!CI176="","",'Result Sheet'!CI176)</f>
        <v/>
      </c>
      <c r="V173" s="195" t="str">
        <f>IF('Result Sheet'!CJ176="","",'Result Sheet'!CJ176)</f>
        <v/>
      </c>
      <c r="W173" s="194" t="str">
        <f>IF('Result Sheet'!DB176="","",'Result Sheet'!DB176)</f>
        <v/>
      </c>
      <c r="X173" s="195" t="str">
        <f>IF('Result Sheet'!DC176="","",'Result Sheet'!DC176)</f>
        <v/>
      </c>
      <c r="Y173" s="194" t="str">
        <f>IF('Result Sheet'!DU176="","",'Result Sheet'!DU176)</f>
        <v/>
      </c>
      <c r="Z173" s="195" t="str">
        <f>IF('Result Sheet'!DV176="","",'Result Sheet'!DV176)</f>
        <v/>
      </c>
      <c r="AA173" s="196" t="str">
        <f>IF('Result Sheet'!FP176="","",'Result Sheet'!FP176)</f>
        <v/>
      </c>
      <c r="BU173" s="197" t="str">
        <f>'Result Sheet'!G176</f>
        <v/>
      </c>
      <c r="BV173" s="198" t="str">
        <f t="shared" si="24"/>
        <v/>
      </c>
      <c r="BW173" s="198" t="str">
        <f t="shared" si="25"/>
        <v/>
      </c>
      <c r="BX173" s="198" t="str">
        <f t="shared" si="26"/>
        <v/>
      </c>
      <c r="BY173" s="198" t="str">
        <f t="shared" si="27"/>
        <v/>
      </c>
      <c r="BZ173" s="198" t="str">
        <f t="shared" si="28"/>
        <v/>
      </c>
      <c r="CA173" s="198" t="str">
        <f t="shared" si="29"/>
        <v/>
      </c>
      <c r="CB173" s="198" t="str">
        <f t="shared" si="30"/>
        <v/>
      </c>
      <c r="CC173" s="198" t="str">
        <f t="shared" si="31"/>
        <v/>
      </c>
      <c r="CD173" s="198" t="str">
        <f t="shared" si="32"/>
        <v/>
      </c>
      <c r="CE173" s="198" t="str">
        <f t="shared" si="33"/>
        <v/>
      </c>
      <c r="CF173" s="198" t="str">
        <f t="shared" si="34"/>
        <v/>
      </c>
      <c r="CG173" s="198" t="str">
        <f t="shared" si="35"/>
        <v/>
      </c>
      <c r="CH173" s="199"/>
    </row>
    <row r="174" spans="1:86" ht="15.95" customHeight="1">
      <c r="A174" s="187">
        <f>IF('Result Sheet'!A177="","",'Result Sheet'!A177)</f>
        <v>170</v>
      </c>
      <c r="B174" s="188" t="str">
        <f>IF('Result Sheet'!B177="","",'Result Sheet'!B177)</f>
        <v/>
      </c>
      <c r="C174" s="189" t="str">
        <f>IF('Result Sheet'!F177="","",'Result Sheet'!F177)</f>
        <v/>
      </c>
      <c r="D174" s="190" t="str">
        <f>IF('Result Sheet'!E177="","",'Result Sheet'!E177)</f>
        <v/>
      </c>
      <c r="E174" s="336" t="str">
        <f>IF('Result Sheet'!G177="","",'Result Sheet'!G177)</f>
        <v/>
      </c>
      <c r="F174" s="336" t="str">
        <f>IF('Result Sheet'!H177="","",'Result Sheet'!H177)</f>
        <v/>
      </c>
      <c r="G174" s="336" t="str">
        <f>IF('Result Sheet'!I177="","",'Result Sheet'!I177)</f>
        <v/>
      </c>
      <c r="H174" s="191" t="str">
        <f>IF('Result Sheet'!K177="","",'Result Sheet'!K177)</f>
        <v/>
      </c>
      <c r="I174" s="191" t="str">
        <f>IF('Result Sheet'!J177="","",'Result Sheet'!J177)</f>
        <v/>
      </c>
      <c r="J174" s="305" t="str">
        <f>IF('Result Sheet'!FN177="","",'Result Sheet'!FN177)</f>
        <v/>
      </c>
      <c r="K174" s="192" t="str">
        <f>IF('Result Sheet'!FI177="","",'Result Sheet'!FI177)</f>
        <v/>
      </c>
      <c r="L174" s="193" t="str">
        <f>IF('Result Sheet'!FJ177="","",'Result Sheet'!FJ177)</f>
        <v/>
      </c>
      <c r="M174" s="192" t="str">
        <f>IF('Result Sheet'!FK177="","",'Result Sheet'!FK177)</f>
        <v/>
      </c>
      <c r="N174" s="333" t="str">
        <f>IF('Result Sheet'!FN177="NSO","NSO",IF('Result Sheet'!FL177="","",'Result Sheet'!FL177))</f>
        <v/>
      </c>
      <c r="O174" s="194" t="str">
        <f>IF('Result Sheet'!AC177="","",'Result Sheet'!AC177)</f>
        <v/>
      </c>
      <c r="P174" s="195" t="str">
        <f>IF('Result Sheet'!AD177="","",'Result Sheet'!AD177)</f>
        <v/>
      </c>
      <c r="Q174" s="194" t="str">
        <f>IF('Result Sheet'!AV177="","",'Result Sheet'!AV177)</f>
        <v/>
      </c>
      <c r="R174" s="195" t="str">
        <f>IF('Result Sheet'!AW177="","",'Result Sheet'!AW177)</f>
        <v/>
      </c>
      <c r="S174" s="194" t="str">
        <f>IF('Result Sheet'!BP177="","",'Result Sheet'!BP177)</f>
        <v/>
      </c>
      <c r="T174" s="195" t="str">
        <f>IF('Result Sheet'!BQ177="","",'Result Sheet'!BQ177)</f>
        <v/>
      </c>
      <c r="U174" s="194" t="str">
        <f>IF('Result Sheet'!CI177="","",'Result Sheet'!CI177)</f>
        <v/>
      </c>
      <c r="V174" s="195" t="str">
        <f>IF('Result Sheet'!CJ177="","",'Result Sheet'!CJ177)</f>
        <v/>
      </c>
      <c r="W174" s="194" t="str">
        <f>IF('Result Sheet'!DB177="","",'Result Sheet'!DB177)</f>
        <v/>
      </c>
      <c r="X174" s="195" t="str">
        <f>IF('Result Sheet'!DC177="","",'Result Sheet'!DC177)</f>
        <v/>
      </c>
      <c r="Y174" s="194" t="str">
        <f>IF('Result Sheet'!DU177="","",'Result Sheet'!DU177)</f>
        <v/>
      </c>
      <c r="Z174" s="195" t="str">
        <f>IF('Result Sheet'!DV177="","",'Result Sheet'!DV177)</f>
        <v/>
      </c>
      <c r="AA174" s="196" t="str">
        <f>IF('Result Sheet'!FP177="","",'Result Sheet'!FP177)</f>
        <v/>
      </c>
      <c r="BU174" s="197" t="str">
        <f>'Result Sheet'!G177</f>
        <v/>
      </c>
      <c r="BV174" s="198" t="str">
        <f t="shared" si="24"/>
        <v/>
      </c>
      <c r="BW174" s="198" t="str">
        <f t="shared" si="25"/>
        <v/>
      </c>
      <c r="BX174" s="198" t="str">
        <f t="shared" si="26"/>
        <v/>
      </c>
      <c r="BY174" s="198" t="str">
        <f t="shared" si="27"/>
        <v/>
      </c>
      <c r="BZ174" s="198" t="str">
        <f t="shared" si="28"/>
        <v/>
      </c>
      <c r="CA174" s="198" t="str">
        <f t="shared" si="29"/>
        <v/>
      </c>
      <c r="CB174" s="198" t="str">
        <f t="shared" si="30"/>
        <v/>
      </c>
      <c r="CC174" s="198" t="str">
        <f t="shared" si="31"/>
        <v/>
      </c>
      <c r="CD174" s="198" t="str">
        <f t="shared" si="32"/>
        <v/>
      </c>
      <c r="CE174" s="198" t="str">
        <f t="shared" si="33"/>
        <v/>
      </c>
      <c r="CF174" s="198" t="str">
        <f t="shared" si="34"/>
        <v/>
      </c>
      <c r="CG174" s="198" t="str">
        <f t="shared" si="35"/>
        <v/>
      </c>
      <c r="CH174" s="199"/>
    </row>
    <row r="175" spans="1:86" ht="15.95" customHeight="1">
      <c r="A175" s="187">
        <f>IF('Result Sheet'!A178="","",'Result Sheet'!A178)</f>
        <v>171</v>
      </c>
      <c r="B175" s="188" t="str">
        <f>IF('Result Sheet'!B178="","",'Result Sheet'!B178)</f>
        <v/>
      </c>
      <c r="C175" s="189" t="str">
        <f>IF('Result Sheet'!F178="","",'Result Sheet'!F178)</f>
        <v/>
      </c>
      <c r="D175" s="190" t="str">
        <f>IF('Result Sheet'!E178="","",'Result Sheet'!E178)</f>
        <v/>
      </c>
      <c r="E175" s="336" t="str">
        <f>IF('Result Sheet'!G178="","",'Result Sheet'!G178)</f>
        <v/>
      </c>
      <c r="F175" s="336" t="str">
        <f>IF('Result Sheet'!H178="","",'Result Sheet'!H178)</f>
        <v/>
      </c>
      <c r="G175" s="336" t="str">
        <f>IF('Result Sheet'!I178="","",'Result Sheet'!I178)</f>
        <v/>
      </c>
      <c r="H175" s="191" t="str">
        <f>IF('Result Sheet'!K178="","",'Result Sheet'!K178)</f>
        <v/>
      </c>
      <c r="I175" s="191" t="str">
        <f>IF('Result Sheet'!J178="","",'Result Sheet'!J178)</f>
        <v/>
      </c>
      <c r="J175" s="305" t="str">
        <f>IF('Result Sheet'!FN178="","",'Result Sheet'!FN178)</f>
        <v/>
      </c>
      <c r="K175" s="192" t="str">
        <f>IF('Result Sheet'!FI178="","",'Result Sheet'!FI178)</f>
        <v/>
      </c>
      <c r="L175" s="193" t="str">
        <f>IF('Result Sheet'!FJ178="","",'Result Sheet'!FJ178)</f>
        <v/>
      </c>
      <c r="M175" s="192" t="str">
        <f>IF('Result Sheet'!FK178="","",'Result Sheet'!FK178)</f>
        <v/>
      </c>
      <c r="N175" s="333" t="str">
        <f>IF('Result Sheet'!FN178="NSO","NSO",IF('Result Sheet'!FL178="","",'Result Sheet'!FL178))</f>
        <v/>
      </c>
      <c r="O175" s="194" t="str">
        <f>IF('Result Sheet'!AC178="","",'Result Sheet'!AC178)</f>
        <v/>
      </c>
      <c r="P175" s="195" t="str">
        <f>IF('Result Sheet'!AD178="","",'Result Sheet'!AD178)</f>
        <v/>
      </c>
      <c r="Q175" s="194" t="str">
        <f>IF('Result Sheet'!AV178="","",'Result Sheet'!AV178)</f>
        <v/>
      </c>
      <c r="R175" s="195" t="str">
        <f>IF('Result Sheet'!AW178="","",'Result Sheet'!AW178)</f>
        <v/>
      </c>
      <c r="S175" s="194" t="str">
        <f>IF('Result Sheet'!BP178="","",'Result Sheet'!BP178)</f>
        <v/>
      </c>
      <c r="T175" s="195" t="str">
        <f>IF('Result Sheet'!BQ178="","",'Result Sheet'!BQ178)</f>
        <v/>
      </c>
      <c r="U175" s="194" t="str">
        <f>IF('Result Sheet'!CI178="","",'Result Sheet'!CI178)</f>
        <v/>
      </c>
      <c r="V175" s="195" t="str">
        <f>IF('Result Sheet'!CJ178="","",'Result Sheet'!CJ178)</f>
        <v/>
      </c>
      <c r="W175" s="194" t="str">
        <f>IF('Result Sheet'!DB178="","",'Result Sheet'!DB178)</f>
        <v/>
      </c>
      <c r="X175" s="195" t="str">
        <f>IF('Result Sheet'!DC178="","",'Result Sheet'!DC178)</f>
        <v/>
      </c>
      <c r="Y175" s="194" t="str">
        <f>IF('Result Sheet'!DU178="","",'Result Sheet'!DU178)</f>
        <v/>
      </c>
      <c r="Z175" s="195" t="str">
        <f>IF('Result Sheet'!DV178="","",'Result Sheet'!DV178)</f>
        <v/>
      </c>
      <c r="AA175" s="196" t="str">
        <f>IF('Result Sheet'!FP178="","",'Result Sheet'!FP178)</f>
        <v/>
      </c>
      <c r="BU175" s="197" t="str">
        <f>'Result Sheet'!G178</f>
        <v/>
      </c>
      <c r="BV175" s="198" t="str">
        <f t="shared" si="24"/>
        <v/>
      </c>
      <c r="BW175" s="198" t="str">
        <f t="shared" si="25"/>
        <v/>
      </c>
      <c r="BX175" s="198" t="str">
        <f t="shared" si="26"/>
        <v/>
      </c>
      <c r="BY175" s="198" t="str">
        <f t="shared" si="27"/>
        <v/>
      </c>
      <c r="BZ175" s="198" t="str">
        <f t="shared" si="28"/>
        <v/>
      </c>
      <c r="CA175" s="198" t="str">
        <f t="shared" si="29"/>
        <v/>
      </c>
      <c r="CB175" s="198" t="str">
        <f t="shared" si="30"/>
        <v/>
      </c>
      <c r="CC175" s="198" t="str">
        <f t="shared" si="31"/>
        <v/>
      </c>
      <c r="CD175" s="198" t="str">
        <f t="shared" si="32"/>
        <v/>
      </c>
      <c r="CE175" s="198" t="str">
        <f t="shared" si="33"/>
        <v/>
      </c>
      <c r="CF175" s="198" t="str">
        <f t="shared" si="34"/>
        <v/>
      </c>
      <c r="CG175" s="198" t="str">
        <f t="shared" si="35"/>
        <v/>
      </c>
      <c r="CH175" s="199"/>
    </row>
    <row r="176" spans="1:86" ht="15.95" customHeight="1">
      <c r="A176" s="187">
        <f>IF('Result Sheet'!A179="","",'Result Sheet'!A179)</f>
        <v>172</v>
      </c>
      <c r="B176" s="188" t="str">
        <f>IF('Result Sheet'!B179="","",'Result Sheet'!B179)</f>
        <v/>
      </c>
      <c r="C176" s="189" t="str">
        <f>IF('Result Sheet'!F179="","",'Result Sheet'!F179)</f>
        <v/>
      </c>
      <c r="D176" s="190" t="str">
        <f>IF('Result Sheet'!E179="","",'Result Sheet'!E179)</f>
        <v/>
      </c>
      <c r="E176" s="336" t="str">
        <f>IF('Result Sheet'!G179="","",'Result Sheet'!G179)</f>
        <v/>
      </c>
      <c r="F176" s="336" t="str">
        <f>IF('Result Sheet'!H179="","",'Result Sheet'!H179)</f>
        <v/>
      </c>
      <c r="G176" s="336" t="str">
        <f>IF('Result Sheet'!I179="","",'Result Sheet'!I179)</f>
        <v/>
      </c>
      <c r="H176" s="191" t="str">
        <f>IF('Result Sheet'!K179="","",'Result Sheet'!K179)</f>
        <v/>
      </c>
      <c r="I176" s="191" t="str">
        <f>IF('Result Sheet'!J179="","",'Result Sheet'!J179)</f>
        <v/>
      </c>
      <c r="J176" s="305" t="str">
        <f>IF('Result Sheet'!FN179="","",'Result Sheet'!FN179)</f>
        <v/>
      </c>
      <c r="K176" s="192" t="str">
        <f>IF('Result Sheet'!FI179="","",'Result Sheet'!FI179)</f>
        <v/>
      </c>
      <c r="L176" s="193" t="str">
        <f>IF('Result Sheet'!FJ179="","",'Result Sheet'!FJ179)</f>
        <v/>
      </c>
      <c r="M176" s="192" t="str">
        <f>IF('Result Sheet'!FK179="","",'Result Sheet'!FK179)</f>
        <v/>
      </c>
      <c r="N176" s="333" t="str">
        <f>IF('Result Sheet'!FN179="NSO","NSO",IF('Result Sheet'!FL179="","",'Result Sheet'!FL179))</f>
        <v/>
      </c>
      <c r="O176" s="194" t="str">
        <f>IF('Result Sheet'!AC179="","",'Result Sheet'!AC179)</f>
        <v/>
      </c>
      <c r="P176" s="195" t="str">
        <f>IF('Result Sheet'!AD179="","",'Result Sheet'!AD179)</f>
        <v/>
      </c>
      <c r="Q176" s="194" t="str">
        <f>IF('Result Sheet'!AV179="","",'Result Sheet'!AV179)</f>
        <v/>
      </c>
      <c r="R176" s="195" t="str">
        <f>IF('Result Sheet'!AW179="","",'Result Sheet'!AW179)</f>
        <v/>
      </c>
      <c r="S176" s="194" t="str">
        <f>IF('Result Sheet'!BP179="","",'Result Sheet'!BP179)</f>
        <v/>
      </c>
      <c r="T176" s="195" t="str">
        <f>IF('Result Sheet'!BQ179="","",'Result Sheet'!BQ179)</f>
        <v/>
      </c>
      <c r="U176" s="194" t="str">
        <f>IF('Result Sheet'!CI179="","",'Result Sheet'!CI179)</f>
        <v/>
      </c>
      <c r="V176" s="195" t="str">
        <f>IF('Result Sheet'!CJ179="","",'Result Sheet'!CJ179)</f>
        <v/>
      </c>
      <c r="W176" s="194" t="str">
        <f>IF('Result Sheet'!DB179="","",'Result Sheet'!DB179)</f>
        <v/>
      </c>
      <c r="X176" s="195" t="str">
        <f>IF('Result Sheet'!DC179="","",'Result Sheet'!DC179)</f>
        <v/>
      </c>
      <c r="Y176" s="194" t="str">
        <f>IF('Result Sheet'!DU179="","",'Result Sheet'!DU179)</f>
        <v/>
      </c>
      <c r="Z176" s="195" t="str">
        <f>IF('Result Sheet'!DV179="","",'Result Sheet'!DV179)</f>
        <v/>
      </c>
      <c r="AA176" s="196" t="str">
        <f>IF('Result Sheet'!FP179="","",'Result Sheet'!FP179)</f>
        <v/>
      </c>
      <c r="BU176" s="197" t="str">
        <f>'Result Sheet'!G179</f>
        <v/>
      </c>
      <c r="BV176" s="198" t="str">
        <f t="shared" si="24"/>
        <v/>
      </c>
      <c r="BW176" s="198" t="str">
        <f t="shared" si="25"/>
        <v/>
      </c>
      <c r="BX176" s="198" t="str">
        <f t="shared" si="26"/>
        <v/>
      </c>
      <c r="BY176" s="198" t="str">
        <f t="shared" si="27"/>
        <v/>
      </c>
      <c r="BZ176" s="198" t="str">
        <f t="shared" si="28"/>
        <v/>
      </c>
      <c r="CA176" s="198" t="str">
        <f t="shared" si="29"/>
        <v/>
      </c>
      <c r="CB176" s="198" t="str">
        <f t="shared" si="30"/>
        <v/>
      </c>
      <c r="CC176" s="198" t="str">
        <f t="shared" si="31"/>
        <v/>
      </c>
      <c r="CD176" s="198" t="str">
        <f t="shared" si="32"/>
        <v/>
      </c>
      <c r="CE176" s="198" t="str">
        <f t="shared" si="33"/>
        <v/>
      </c>
      <c r="CF176" s="198" t="str">
        <f t="shared" si="34"/>
        <v/>
      </c>
      <c r="CG176" s="198" t="str">
        <f t="shared" si="35"/>
        <v/>
      </c>
      <c r="CH176" s="199"/>
    </row>
    <row r="177" spans="1:86" ht="15.95" customHeight="1">
      <c r="A177" s="187">
        <f>IF('Result Sheet'!A180="","",'Result Sheet'!A180)</f>
        <v>173</v>
      </c>
      <c r="B177" s="188" t="str">
        <f>IF('Result Sheet'!B180="","",'Result Sheet'!B180)</f>
        <v/>
      </c>
      <c r="C177" s="189" t="str">
        <f>IF('Result Sheet'!F180="","",'Result Sheet'!F180)</f>
        <v/>
      </c>
      <c r="D177" s="190" t="str">
        <f>IF('Result Sheet'!E180="","",'Result Sheet'!E180)</f>
        <v/>
      </c>
      <c r="E177" s="336" t="str">
        <f>IF('Result Sheet'!G180="","",'Result Sheet'!G180)</f>
        <v/>
      </c>
      <c r="F177" s="336" t="str">
        <f>IF('Result Sheet'!H180="","",'Result Sheet'!H180)</f>
        <v/>
      </c>
      <c r="G177" s="336" t="str">
        <f>IF('Result Sheet'!I180="","",'Result Sheet'!I180)</f>
        <v/>
      </c>
      <c r="H177" s="191" t="str">
        <f>IF('Result Sheet'!K180="","",'Result Sheet'!K180)</f>
        <v/>
      </c>
      <c r="I177" s="191" t="str">
        <f>IF('Result Sheet'!J180="","",'Result Sheet'!J180)</f>
        <v/>
      </c>
      <c r="J177" s="305" t="str">
        <f>IF('Result Sheet'!FN180="","",'Result Sheet'!FN180)</f>
        <v/>
      </c>
      <c r="K177" s="192" t="str">
        <f>IF('Result Sheet'!FI180="","",'Result Sheet'!FI180)</f>
        <v/>
      </c>
      <c r="L177" s="193" t="str">
        <f>IF('Result Sheet'!FJ180="","",'Result Sheet'!FJ180)</f>
        <v/>
      </c>
      <c r="M177" s="192" t="str">
        <f>IF('Result Sheet'!FK180="","",'Result Sheet'!FK180)</f>
        <v/>
      </c>
      <c r="N177" s="333" t="str">
        <f>IF('Result Sheet'!FN180="NSO","NSO",IF('Result Sheet'!FL180="","",'Result Sheet'!FL180))</f>
        <v/>
      </c>
      <c r="O177" s="194" t="str">
        <f>IF('Result Sheet'!AC180="","",'Result Sheet'!AC180)</f>
        <v/>
      </c>
      <c r="P177" s="195" t="str">
        <f>IF('Result Sheet'!AD180="","",'Result Sheet'!AD180)</f>
        <v/>
      </c>
      <c r="Q177" s="194" t="str">
        <f>IF('Result Sheet'!AV180="","",'Result Sheet'!AV180)</f>
        <v/>
      </c>
      <c r="R177" s="195" t="str">
        <f>IF('Result Sheet'!AW180="","",'Result Sheet'!AW180)</f>
        <v/>
      </c>
      <c r="S177" s="194" t="str">
        <f>IF('Result Sheet'!BP180="","",'Result Sheet'!BP180)</f>
        <v/>
      </c>
      <c r="T177" s="195" t="str">
        <f>IF('Result Sheet'!BQ180="","",'Result Sheet'!BQ180)</f>
        <v/>
      </c>
      <c r="U177" s="194" t="str">
        <f>IF('Result Sheet'!CI180="","",'Result Sheet'!CI180)</f>
        <v/>
      </c>
      <c r="V177" s="195" t="str">
        <f>IF('Result Sheet'!CJ180="","",'Result Sheet'!CJ180)</f>
        <v/>
      </c>
      <c r="W177" s="194" t="str">
        <f>IF('Result Sheet'!DB180="","",'Result Sheet'!DB180)</f>
        <v/>
      </c>
      <c r="X177" s="195" t="str">
        <f>IF('Result Sheet'!DC180="","",'Result Sheet'!DC180)</f>
        <v/>
      </c>
      <c r="Y177" s="194" t="str">
        <f>IF('Result Sheet'!DU180="","",'Result Sheet'!DU180)</f>
        <v/>
      </c>
      <c r="Z177" s="195" t="str">
        <f>IF('Result Sheet'!DV180="","",'Result Sheet'!DV180)</f>
        <v/>
      </c>
      <c r="AA177" s="196" t="str">
        <f>IF('Result Sheet'!FP180="","",'Result Sheet'!FP180)</f>
        <v/>
      </c>
      <c r="BU177" s="197" t="str">
        <f>'Result Sheet'!G180</f>
        <v/>
      </c>
      <c r="BV177" s="198" t="str">
        <f t="shared" si="24"/>
        <v/>
      </c>
      <c r="BW177" s="198" t="str">
        <f t="shared" si="25"/>
        <v/>
      </c>
      <c r="BX177" s="198" t="str">
        <f t="shared" si="26"/>
        <v/>
      </c>
      <c r="BY177" s="198" t="str">
        <f t="shared" si="27"/>
        <v/>
      </c>
      <c r="BZ177" s="198" t="str">
        <f t="shared" si="28"/>
        <v/>
      </c>
      <c r="CA177" s="198" t="str">
        <f t="shared" si="29"/>
        <v/>
      </c>
      <c r="CB177" s="198" t="str">
        <f t="shared" si="30"/>
        <v/>
      </c>
      <c r="CC177" s="198" t="str">
        <f t="shared" si="31"/>
        <v/>
      </c>
      <c r="CD177" s="198" t="str">
        <f t="shared" si="32"/>
        <v/>
      </c>
      <c r="CE177" s="198" t="str">
        <f t="shared" si="33"/>
        <v/>
      </c>
      <c r="CF177" s="198" t="str">
        <f t="shared" si="34"/>
        <v/>
      </c>
      <c r="CG177" s="198" t="str">
        <f t="shared" si="35"/>
        <v/>
      </c>
      <c r="CH177" s="199"/>
    </row>
    <row r="178" spans="1:86" ht="15.95" customHeight="1">
      <c r="A178" s="187">
        <f>IF('Result Sheet'!A181="","",'Result Sheet'!A181)</f>
        <v>174</v>
      </c>
      <c r="B178" s="188" t="str">
        <f>IF('Result Sheet'!B181="","",'Result Sheet'!B181)</f>
        <v/>
      </c>
      <c r="C178" s="189" t="str">
        <f>IF('Result Sheet'!F181="","",'Result Sheet'!F181)</f>
        <v/>
      </c>
      <c r="D178" s="190" t="str">
        <f>IF('Result Sheet'!E181="","",'Result Sheet'!E181)</f>
        <v/>
      </c>
      <c r="E178" s="336" t="str">
        <f>IF('Result Sheet'!G181="","",'Result Sheet'!G181)</f>
        <v/>
      </c>
      <c r="F178" s="336" t="str">
        <f>IF('Result Sheet'!H181="","",'Result Sheet'!H181)</f>
        <v/>
      </c>
      <c r="G178" s="336" t="str">
        <f>IF('Result Sheet'!I181="","",'Result Sheet'!I181)</f>
        <v/>
      </c>
      <c r="H178" s="191" t="str">
        <f>IF('Result Sheet'!K181="","",'Result Sheet'!K181)</f>
        <v/>
      </c>
      <c r="I178" s="191" t="str">
        <f>IF('Result Sheet'!J181="","",'Result Sheet'!J181)</f>
        <v/>
      </c>
      <c r="J178" s="305" t="str">
        <f>IF('Result Sheet'!FN181="","",'Result Sheet'!FN181)</f>
        <v/>
      </c>
      <c r="K178" s="192" t="str">
        <f>IF('Result Sheet'!FI181="","",'Result Sheet'!FI181)</f>
        <v/>
      </c>
      <c r="L178" s="193" t="str">
        <f>IF('Result Sheet'!FJ181="","",'Result Sheet'!FJ181)</f>
        <v/>
      </c>
      <c r="M178" s="192" t="str">
        <f>IF('Result Sheet'!FK181="","",'Result Sheet'!FK181)</f>
        <v/>
      </c>
      <c r="N178" s="333" t="str">
        <f>IF('Result Sheet'!FN181="NSO","NSO",IF('Result Sheet'!FL181="","",'Result Sheet'!FL181))</f>
        <v/>
      </c>
      <c r="O178" s="194" t="str">
        <f>IF('Result Sheet'!AC181="","",'Result Sheet'!AC181)</f>
        <v/>
      </c>
      <c r="P178" s="195" t="str">
        <f>IF('Result Sheet'!AD181="","",'Result Sheet'!AD181)</f>
        <v/>
      </c>
      <c r="Q178" s="194" t="str">
        <f>IF('Result Sheet'!AV181="","",'Result Sheet'!AV181)</f>
        <v/>
      </c>
      <c r="R178" s="195" t="str">
        <f>IF('Result Sheet'!AW181="","",'Result Sheet'!AW181)</f>
        <v/>
      </c>
      <c r="S178" s="194" t="str">
        <f>IF('Result Sheet'!BP181="","",'Result Sheet'!BP181)</f>
        <v/>
      </c>
      <c r="T178" s="195" t="str">
        <f>IF('Result Sheet'!BQ181="","",'Result Sheet'!BQ181)</f>
        <v/>
      </c>
      <c r="U178" s="194" t="str">
        <f>IF('Result Sheet'!CI181="","",'Result Sheet'!CI181)</f>
        <v/>
      </c>
      <c r="V178" s="195" t="str">
        <f>IF('Result Sheet'!CJ181="","",'Result Sheet'!CJ181)</f>
        <v/>
      </c>
      <c r="W178" s="194" t="str">
        <f>IF('Result Sheet'!DB181="","",'Result Sheet'!DB181)</f>
        <v/>
      </c>
      <c r="X178" s="195" t="str">
        <f>IF('Result Sheet'!DC181="","",'Result Sheet'!DC181)</f>
        <v/>
      </c>
      <c r="Y178" s="194" t="str">
        <f>IF('Result Sheet'!DU181="","",'Result Sheet'!DU181)</f>
        <v/>
      </c>
      <c r="Z178" s="195" t="str">
        <f>IF('Result Sheet'!DV181="","",'Result Sheet'!DV181)</f>
        <v/>
      </c>
      <c r="AA178" s="196" t="str">
        <f>IF('Result Sheet'!FP181="","",'Result Sheet'!FP181)</f>
        <v/>
      </c>
      <c r="BU178" s="197" t="str">
        <f>'Result Sheet'!G181</f>
        <v/>
      </c>
      <c r="BV178" s="198" t="str">
        <f t="shared" si="24"/>
        <v/>
      </c>
      <c r="BW178" s="198" t="str">
        <f t="shared" si="25"/>
        <v/>
      </c>
      <c r="BX178" s="198" t="str">
        <f t="shared" si="26"/>
        <v/>
      </c>
      <c r="BY178" s="198" t="str">
        <f t="shared" si="27"/>
        <v/>
      </c>
      <c r="BZ178" s="198" t="str">
        <f t="shared" si="28"/>
        <v/>
      </c>
      <c r="CA178" s="198" t="str">
        <f t="shared" si="29"/>
        <v/>
      </c>
      <c r="CB178" s="198" t="str">
        <f t="shared" si="30"/>
        <v/>
      </c>
      <c r="CC178" s="198" t="str">
        <f t="shared" si="31"/>
        <v/>
      </c>
      <c r="CD178" s="198" t="str">
        <f t="shared" si="32"/>
        <v/>
      </c>
      <c r="CE178" s="198" t="str">
        <f t="shared" si="33"/>
        <v/>
      </c>
      <c r="CF178" s="198" t="str">
        <f t="shared" si="34"/>
        <v/>
      </c>
      <c r="CG178" s="198" t="str">
        <f t="shared" si="35"/>
        <v/>
      </c>
      <c r="CH178" s="199"/>
    </row>
    <row r="179" spans="1:86" ht="15.95" customHeight="1">
      <c r="A179" s="187">
        <f>IF('Result Sheet'!A182="","",'Result Sheet'!A182)</f>
        <v>175</v>
      </c>
      <c r="B179" s="188" t="str">
        <f>IF('Result Sheet'!B182="","",'Result Sheet'!B182)</f>
        <v/>
      </c>
      <c r="C179" s="189" t="str">
        <f>IF('Result Sheet'!F182="","",'Result Sheet'!F182)</f>
        <v/>
      </c>
      <c r="D179" s="190" t="str">
        <f>IF('Result Sheet'!E182="","",'Result Sheet'!E182)</f>
        <v/>
      </c>
      <c r="E179" s="336" t="str">
        <f>IF('Result Sheet'!G182="","",'Result Sheet'!G182)</f>
        <v/>
      </c>
      <c r="F179" s="336" t="str">
        <f>IF('Result Sheet'!H182="","",'Result Sheet'!H182)</f>
        <v/>
      </c>
      <c r="G179" s="336" t="str">
        <f>IF('Result Sheet'!I182="","",'Result Sheet'!I182)</f>
        <v/>
      </c>
      <c r="H179" s="191" t="str">
        <f>IF('Result Sheet'!K182="","",'Result Sheet'!K182)</f>
        <v/>
      </c>
      <c r="I179" s="191" t="str">
        <f>IF('Result Sheet'!J182="","",'Result Sheet'!J182)</f>
        <v/>
      </c>
      <c r="J179" s="305" t="str">
        <f>IF('Result Sheet'!FN182="","",'Result Sheet'!FN182)</f>
        <v/>
      </c>
      <c r="K179" s="192" t="str">
        <f>IF('Result Sheet'!FI182="","",'Result Sheet'!FI182)</f>
        <v/>
      </c>
      <c r="L179" s="193" t="str">
        <f>IF('Result Sheet'!FJ182="","",'Result Sheet'!FJ182)</f>
        <v/>
      </c>
      <c r="M179" s="192" t="str">
        <f>IF('Result Sheet'!FK182="","",'Result Sheet'!FK182)</f>
        <v/>
      </c>
      <c r="N179" s="333" t="str">
        <f>IF('Result Sheet'!FN182="NSO","NSO",IF('Result Sheet'!FL182="","",'Result Sheet'!FL182))</f>
        <v/>
      </c>
      <c r="O179" s="194" t="str">
        <f>IF('Result Sheet'!AC182="","",'Result Sheet'!AC182)</f>
        <v/>
      </c>
      <c r="P179" s="195" t="str">
        <f>IF('Result Sheet'!AD182="","",'Result Sheet'!AD182)</f>
        <v/>
      </c>
      <c r="Q179" s="194" t="str">
        <f>IF('Result Sheet'!AV182="","",'Result Sheet'!AV182)</f>
        <v/>
      </c>
      <c r="R179" s="195" t="str">
        <f>IF('Result Sheet'!AW182="","",'Result Sheet'!AW182)</f>
        <v/>
      </c>
      <c r="S179" s="194" t="str">
        <f>IF('Result Sheet'!BP182="","",'Result Sheet'!BP182)</f>
        <v/>
      </c>
      <c r="T179" s="195" t="str">
        <f>IF('Result Sheet'!BQ182="","",'Result Sheet'!BQ182)</f>
        <v/>
      </c>
      <c r="U179" s="194" t="str">
        <f>IF('Result Sheet'!CI182="","",'Result Sheet'!CI182)</f>
        <v/>
      </c>
      <c r="V179" s="195" t="str">
        <f>IF('Result Sheet'!CJ182="","",'Result Sheet'!CJ182)</f>
        <v/>
      </c>
      <c r="W179" s="194" t="str">
        <f>IF('Result Sheet'!DB182="","",'Result Sheet'!DB182)</f>
        <v/>
      </c>
      <c r="X179" s="195" t="str">
        <f>IF('Result Sheet'!DC182="","",'Result Sheet'!DC182)</f>
        <v/>
      </c>
      <c r="Y179" s="194" t="str">
        <f>IF('Result Sheet'!DU182="","",'Result Sheet'!DU182)</f>
        <v/>
      </c>
      <c r="Z179" s="195" t="str">
        <f>IF('Result Sheet'!DV182="","",'Result Sheet'!DV182)</f>
        <v/>
      </c>
      <c r="AA179" s="196" t="str">
        <f>IF('Result Sheet'!FP182="","",'Result Sheet'!FP182)</f>
        <v/>
      </c>
      <c r="BU179" s="197" t="str">
        <f>'Result Sheet'!G182</f>
        <v/>
      </c>
      <c r="BV179" s="198" t="str">
        <f t="shared" si="24"/>
        <v/>
      </c>
      <c r="BW179" s="198" t="str">
        <f t="shared" si="25"/>
        <v/>
      </c>
      <c r="BX179" s="198" t="str">
        <f t="shared" si="26"/>
        <v/>
      </c>
      <c r="BY179" s="198" t="str">
        <f t="shared" si="27"/>
        <v/>
      </c>
      <c r="BZ179" s="198" t="str">
        <f t="shared" si="28"/>
        <v/>
      </c>
      <c r="CA179" s="198" t="str">
        <f t="shared" si="29"/>
        <v/>
      </c>
      <c r="CB179" s="198" t="str">
        <f t="shared" si="30"/>
        <v/>
      </c>
      <c r="CC179" s="198" t="str">
        <f t="shared" si="31"/>
        <v/>
      </c>
      <c r="CD179" s="198" t="str">
        <f t="shared" si="32"/>
        <v/>
      </c>
      <c r="CE179" s="198" t="str">
        <f t="shared" si="33"/>
        <v/>
      </c>
      <c r="CF179" s="198" t="str">
        <f t="shared" si="34"/>
        <v/>
      </c>
      <c r="CG179" s="198" t="str">
        <f t="shared" si="35"/>
        <v/>
      </c>
      <c r="CH179" s="199"/>
    </row>
    <row r="180" spans="1:86" ht="15.95" customHeight="1">
      <c r="A180" s="187">
        <f>IF('Result Sheet'!A183="","",'Result Sheet'!A183)</f>
        <v>176</v>
      </c>
      <c r="B180" s="188" t="str">
        <f>IF('Result Sheet'!B183="","",'Result Sheet'!B183)</f>
        <v/>
      </c>
      <c r="C180" s="189" t="str">
        <f>IF('Result Sheet'!F183="","",'Result Sheet'!F183)</f>
        <v/>
      </c>
      <c r="D180" s="190" t="str">
        <f>IF('Result Sheet'!E183="","",'Result Sheet'!E183)</f>
        <v/>
      </c>
      <c r="E180" s="336" t="str">
        <f>IF('Result Sheet'!G183="","",'Result Sheet'!G183)</f>
        <v/>
      </c>
      <c r="F180" s="336" t="str">
        <f>IF('Result Sheet'!H183="","",'Result Sheet'!H183)</f>
        <v/>
      </c>
      <c r="G180" s="336" t="str">
        <f>IF('Result Sheet'!I183="","",'Result Sheet'!I183)</f>
        <v/>
      </c>
      <c r="H180" s="191" t="str">
        <f>IF('Result Sheet'!K183="","",'Result Sheet'!K183)</f>
        <v/>
      </c>
      <c r="I180" s="191" t="str">
        <f>IF('Result Sheet'!J183="","",'Result Sheet'!J183)</f>
        <v/>
      </c>
      <c r="J180" s="305" t="str">
        <f>IF('Result Sheet'!FN183="","",'Result Sheet'!FN183)</f>
        <v/>
      </c>
      <c r="K180" s="192" t="str">
        <f>IF('Result Sheet'!FI183="","",'Result Sheet'!FI183)</f>
        <v/>
      </c>
      <c r="L180" s="193" t="str">
        <f>IF('Result Sheet'!FJ183="","",'Result Sheet'!FJ183)</f>
        <v/>
      </c>
      <c r="M180" s="192" t="str">
        <f>IF('Result Sheet'!FK183="","",'Result Sheet'!FK183)</f>
        <v/>
      </c>
      <c r="N180" s="333" t="str">
        <f>IF('Result Sheet'!FN183="NSO","NSO",IF('Result Sheet'!FL183="","",'Result Sheet'!FL183))</f>
        <v/>
      </c>
      <c r="O180" s="194" t="str">
        <f>IF('Result Sheet'!AC183="","",'Result Sheet'!AC183)</f>
        <v/>
      </c>
      <c r="P180" s="195" t="str">
        <f>IF('Result Sheet'!AD183="","",'Result Sheet'!AD183)</f>
        <v/>
      </c>
      <c r="Q180" s="194" t="str">
        <f>IF('Result Sheet'!AV183="","",'Result Sheet'!AV183)</f>
        <v/>
      </c>
      <c r="R180" s="195" t="str">
        <f>IF('Result Sheet'!AW183="","",'Result Sheet'!AW183)</f>
        <v/>
      </c>
      <c r="S180" s="194" t="str">
        <f>IF('Result Sheet'!BP183="","",'Result Sheet'!BP183)</f>
        <v/>
      </c>
      <c r="T180" s="195" t="str">
        <f>IF('Result Sheet'!BQ183="","",'Result Sheet'!BQ183)</f>
        <v/>
      </c>
      <c r="U180" s="194" t="str">
        <f>IF('Result Sheet'!CI183="","",'Result Sheet'!CI183)</f>
        <v/>
      </c>
      <c r="V180" s="195" t="str">
        <f>IF('Result Sheet'!CJ183="","",'Result Sheet'!CJ183)</f>
        <v/>
      </c>
      <c r="W180" s="194" t="str">
        <f>IF('Result Sheet'!DB183="","",'Result Sheet'!DB183)</f>
        <v/>
      </c>
      <c r="X180" s="195" t="str">
        <f>IF('Result Sheet'!DC183="","",'Result Sheet'!DC183)</f>
        <v/>
      </c>
      <c r="Y180" s="194" t="str">
        <f>IF('Result Sheet'!DU183="","",'Result Sheet'!DU183)</f>
        <v/>
      </c>
      <c r="Z180" s="195" t="str">
        <f>IF('Result Sheet'!DV183="","",'Result Sheet'!DV183)</f>
        <v/>
      </c>
      <c r="AA180" s="196" t="str">
        <f>IF('Result Sheet'!FP183="","",'Result Sheet'!FP183)</f>
        <v/>
      </c>
      <c r="BU180" s="197" t="str">
        <f>'Result Sheet'!G183</f>
        <v/>
      </c>
      <c r="BV180" s="198" t="str">
        <f t="shared" si="24"/>
        <v/>
      </c>
      <c r="BW180" s="198" t="str">
        <f t="shared" si="25"/>
        <v/>
      </c>
      <c r="BX180" s="198" t="str">
        <f t="shared" si="26"/>
        <v/>
      </c>
      <c r="BY180" s="198" t="str">
        <f t="shared" si="27"/>
        <v/>
      </c>
      <c r="BZ180" s="198" t="str">
        <f t="shared" si="28"/>
        <v/>
      </c>
      <c r="CA180" s="198" t="str">
        <f t="shared" si="29"/>
        <v/>
      </c>
      <c r="CB180" s="198" t="str">
        <f t="shared" si="30"/>
        <v/>
      </c>
      <c r="CC180" s="198" t="str">
        <f t="shared" si="31"/>
        <v/>
      </c>
      <c r="CD180" s="198" t="str">
        <f t="shared" si="32"/>
        <v/>
      </c>
      <c r="CE180" s="198" t="str">
        <f t="shared" si="33"/>
        <v/>
      </c>
      <c r="CF180" s="198" t="str">
        <f t="shared" si="34"/>
        <v/>
      </c>
      <c r="CG180" s="198" t="str">
        <f t="shared" si="35"/>
        <v/>
      </c>
      <c r="CH180" s="199"/>
    </row>
    <row r="181" spans="1:86" ht="15.95" customHeight="1">
      <c r="A181" s="187">
        <f>IF('Result Sheet'!A184="","",'Result Sheet'!A184)</f>
        <v>177</v>
      </c>
      <c r="B181" s="188" t="str">
        <f>IF('Result Sheet'!B184="","",'Result Sheet'!B184)</f>
        <v/>
      </c>
      <c r="C181" s="189" t="str">
        <f>IF('Result Sheet'!F184="","",'Result Sheet'!F184)</f>
        <v/>
      </c>
      <c r="D181" s="190" t="str">
        <f>IF('Result Sheet'!E184="","",'Result Sheet'!E184)</f>
        <v/>
      </c>
      <c r="E181" s="336" t="str">
        <f>IF('Result Sheet'!G184="","",'Result Sheet'!G184)</f>
        <v/>
      </c>
      <c r="F181" s="336" t="str">
        <f>IF('Result Sheet'!H184="","",'Result Sheet'!H184)</f>
        <v/>
      </c>
      <c r="G181" s="336" t="str">
        <f>IF('Result Sheet'!I184="","",'Result Sheet'!I184)</f>
        <v/>
      </c>
      <c r="H181" s="191" t="str">
        <f>IF('Result Sheet'!K184="","",'Result Sheet'!K184)</f>
        <v/>
      </c>
      <c r="I181" s="191" t="str">
        <f>IF('Result Sheet'!J184="","",'Result Sheet'!J184)</f>
        <v/>
      </c>
      <c r="J181" s="305" t="str">
        <f>IF('Result Sheet'!FN184="","",'Result Sheet'!FN184)</f>
        <v/>
      </c>
      <c r="K181" s="192" t="str">
        <f>IF('Result Sheet'!FI184="","",'Result Sheet'!FI184)</f>
        <v/>
      </c>
      <c r="L181" s="193" t="str">
        <f>IF('Result Sheet'!FJ184="","",'Result Sheet'!FJ184)</f>
        <v/>
      </c>
      <c r="M181" s="192" t="str">
        <f>IF('Result Sheet'!FK184="","",'Result Sheet'!FK184)</f>
        <v/>
      </c>
      <c r="N181" s="333" t="str">
        <f>IF('Result Sheet'!FN184="NSO","NSO",IF('Result Sheet'!FL184="","",'Result Sheet'!FL184))</f>
        <v/>
      </c>
      <c r="O181" s="194" t="str">
        <f>IF('Result Sheet'!AC184="","",'Result Sheet'!AC184)</f>
        <v/>
      </c>
      <c r="P181" s="195" t="str">
        <f>IF('Result Sheet'!AD184="","",'Result Sheet'!AD184)</f>
        <v/>
      </c>
      <c r="Q181" s="194" t="str">
        <f>IF('Result Sheet'!AV184="","",'Result Sheet'!AV184)</f>
        <v/>
      </c>
      <c r="R181" s="195" t="str">
        <f>IF('Result Sheet'!AW184="","",'Result Sheet'!AW184)</f>
        <v/>
      </c>
      <c r="S181" s="194" t="str">
        <f>IF('Result Sheet'!BP184="","",'Result Sheet'!BP184)</f>
        <v/>
      </c>
      <c r="T181" s="195" t="str">
        <f>IF('Result Sheet'!BQ184="","",'Result Sheet'!BQ184)</f>
        <v/>
      </c>
      <c r="U181" s="194" t="str">
        <f>IF('Result Sheet'!CI184="","",'Result Sheet'!CI184)</f>
        <v/>
      </c>
      <c r="V181" s="195" t="str">
        <f>IF('Result Sheet'!CJ184="","",'Result Sheet'!CJ184)</f>
        <v/>
      </c>
      <c r="W181" s="194" t="str">
        <f>IF('Result Sheet'!DB184="","",'Result Sheet'!DB184)</f>
        <v/>
      </c>
      <c r="X181" s="195" t="str">
        <f>IF('Result Sheet'!DC184="","",'Result Sheet'!DC184)</f>
        <v/>
      </c>
      <c r="Y181" s="194" t="str">
        <f>IF('Result Sheet'!DU184="","",'Result Sheet'!DU184)</f>
        <v/>
      </c>
      <c r="Z181" s="195" t="str">
        <f>IF('Result Sheet'!DV184="","",'Result Sheet'!DV184)</f>
        <v/>
      </c>
      <c r="AA181" s="196" t="str">
        <f>IF('Result Sheet'!FP184="","",'Result Sheet'!FP184)</f>
        <v/>
      </c>
      <c r="BU181" s="197" t="str">
        <f>'Result Sheet'!G184</f>
        <v/>
      </c>
      <c r="BV181" s="198" t="str">
        <f t="shared" si="24"/>
        <v/>
      </c>
      <c r="BW181" s="198" t="str">
        <f t="shared" si="25"/>
        <v/>
      </c>
      <c r="BX181" s="198" t="str">
        <f t="shared" si="26"/>
        <v/>
      </c>
      <c r="BY181" s="198" t="str">
        <f t="shared" si="27"/>
        <v/>
      </c>
      <c r="BZ181" s="198" t="str">
        <f t="shared" si="28"/>
        <v/>
      </c>
      <c r="CA181" s="198" t="str">
        <f t="shared" si="29"/>
        <v/>
      </c>
      <c r="CB181" s="198" t="str">
        <f t="shared" si="30"/>
        <v/>
      </c>
      <c r="CC181" s="198" t="str">
        <f t="shared" si="31"/>
        <v/>
      </c>
      <c r="CD181" s="198" t="str">
        <f t="shared" si="32"/>
        <v/>
      </c>
      <c r="CE181" s="198" t="str">
        <f t="shared" si="33"/>
        <v/>
      </c>
      <c r="CF181" s="198" t="str">
        <f t="shared" si="34"/>
        <v/>
      </c>
      <c r="CG181" s="198" t="str">
        <f t="shared" si="35"/>
        <v/>
      </c>
      <c r="CH181" s="199"/>
    </row>
    <row r="182" spans="1:86" ht="15.95" customHeight="1">
      <c r="A182" s="187">
        <f>IF('Result Sheet'!A185="","",'Result Sheet'!A185)</f>
        <v>178</v>
      </c>
      <c r="B182" s="188" t="str">
        <f>IF('Result Sheet'!B185="","",'Result Sheet'!B185)</f>
        <v/>
      </c>
      <c r="C182" s="189" t="str">
        <f>IF('Result Sheet'!F185="","",'Result Sheet'!F185)</f>
        <v/>
      </c>
      <c r="D182" s="190" t="str">
        <f>IF('Result Sheet'!E185="","",'Result Sheet'!E185)</f>
        <v/>
      </c>
      <c r="E182" s="336" t="str">
        <f>IF('Result Sheet'!G185="","",'Result Sheet'!G185)</f>
        <v/>
      </c>
      <c r="F182" s="336" t="str">
        <f>IF('Result Sheet'!H185="","",'Result Sheet'!H185)</f>
        <v/>
      </c>
      <c r="G182" s="336" t="str">
        <f>IF('Result Sheet'!I185="","",'Result Sheet'!I185)</f>
        <v/>
      </c>
      <c r="H182" s="191" t="str">
        <f>IF('Result Sheet'!K185="","",'Result Sheet'!K185)</f>
        <v/>
      </c>
      <c r="I182" s="191" t="str">
        <f>IF('Result Sheet'!J185="","",'Result Sheet'!J185)</f>
        <v/>
      </c>
      <c r="J182" s="305" t="str">
        <f>IF('Result Sheet'!FN185="","",'Result Sheet'!FN185)</f>
        <v/>
      </c>
      <c r="K182" s="192" t="str">
        <f>IF('Result Sheet'!FI185="","",'Result Sheet'!FI185)</f>
        <v/>
      </c>
      <c r="L182" s="193" t="str">
        <f>IF('Result Sheet'!FJ185="","",'Result Sheet'!FJ185)</f>
        <v/>
      </c>
      <c r="M182" s="192" t="str">
        <f>IF('Result Sheet'!FK185="","",'Result Sheet'!FK185)</f>
        <v/>
      </c>
      <c r="N182" s="333" t="str">
        <f>IF('Result Sheet'!FN185="NSO","NSO",IF('Result Sheet'!FL185="","",'Result Sheet'!FL185))</f>
        <v/>
      </c>
      <c r="O182" s="194" t="str">
        <f>IF('Result Sheet'!AC185="","",'Result Sheet'!AC185)</f>
        <v/>
      </c>
      <c r="P182" s="195" t="str">
        <f>IF('Result Sheet'!AD185="","",'Result Sheet'!AD185)</f>
        <v/>
      </c>
      <c r="Q182" s="194" t="str">
        <f>IF('Result Sheet'!AV185="","",'Result Sheet'!AV185)</f>
        <v/>
      </c>
      <c r="R182" s="195" t="str">
        <f>IF('Result Sheet'!AW185="","",'Result Sheet'!AW185)</f>
        <v/>
      </c>
      <c r="S182" s="194" t="str">
        <f>IF('Result Sheet'!BP185="","",'Result Sheet'!BP185)</f>
        <v/>
      </c>
      <c r="T182" s="195" t="str">
        <f>IF('Result Sheet'!BQ185="","",'Result Sheet'!BQ185)</f>
        <v/>
      </c>
      <c r="U182" s="194" t="str">
        <f>IF('Result Sheet'!CI185="","",'Result Sheet'!CI185)</f>
        <v/>
      </c>
      <c r="V182" s="195" t="str">
        <f>IF('Result Sheet'!CJ185="","",'Result Sheet'!CJ185)</f>
        <v/>
      </c>
      <c r="W182" s="194" t="str">
        <f>IF('Result Sheet'!DB185="","",'Result Sheet'!DB185)</f>
        <v/>
      </c>
      <c r="X182" s="195" t="str">
        <f>IF('Result Sheet'!DC185="","",'Result Sheet'!DC185)</f>
        <v/>
      </c>
      <c r="Y182" s="194" t="str">
        <f>IF('Result Sheet'!DU185="","",'Result Sheet'!DU185)</f>
        <v/>
      </c>
      <c r="Z182" s="195" t="str">
        <f>IF('Result Sheet'!DV185="","",'Result Sheet'!DV185)</f>
        <v/>
      </c>
      <c r="AA182" s="196" t="str">
        <f>IF('Result Sheet'!FP185="","",'Result Sheet'!FP185)</f>
        <v/>
      </c>
      <c r="BU182" s="197" t="str">
        <f>'Result Sheet'!G185</f>
        <v/>
      </c>
      <c r="BV182" s="198" t="str">
        <f t="shared" si="24"/>
        <v/>
      </c>
      <c r="BW182" s="198" t="str">
        <f t="shared" si="25"/>
        <v/>
      </c>
      <c r="BX182" s="198" t="str">
        <f t="shared" si="26"/>
        <v/>
      </c>
      <c r="BY182" s="198" t="str">
        <f t="shared" si="27"/>
        <v/>
      </c>
      <c r="BZ182" s="198" t="str">
        <f t="shared" si="28"/>
        <v/>
      </c>
      <c r="CA182" s="198" t="str">
        <f t="shared" si="29"/>
        <v/>
      </c>
      <c r="CB182" s="198" t="str">
        <f t="shared" si="30"/>
        <v/>
      </c>
      <c r="CC182" s="198" t="str">
        <f t="shared" si="31"/>
        <v/>
      </c>
      <c r="CD182" s="198" t="str">
        <f t="shared" si="32"/>
        <v/>
      </c>
      <c r="CE182" s="198" t="str">
        <f t="shared" si="33"/>
        <v/>
      </c>
      <c r="CF182" s="198" t="str">
        <f t="shared" si="34"/>
        <v/>
      </c>
      <c r="CG182" s="198" t="str">
        <f t="shared" si="35"/>
        <v/>
      </c>
      <c r="CH182" s="199"/>
    </row>
    <row r="183" spans="1:86" ht="15.95" customHeight="1">
      <c r="A183" s="187">
        <f>IF('Result Sheet'!A186="","",'Result Sheet'!A186)</f>
        <v>179</v>
      </c>
      <c r="B183" s="188" t="str">
        <f>IF('Result Sheet'!B186="","",'Result Sheet'!B186)</f>
        <v/>
      </c>
      <c r="C183" s="189" t="str">
        <f>IF('Result Sheet'!F186="","",'Result Sheet'!F186)</f>
        <v/>
      </c>
      <c r="D183" s="190" t="str">
        <f>IF('Result Sheet'!E186="","",'Result Sheet'!E186)</f>
        <v/>
      </c>
      <c r="E183" s="336" t="str">
        <f>IF('Result Sheet'!G186="","",'Result Sheet'!G186)</f>
        <v/>
      </c>
      <c r="F183" s="336" t="str">
        <f>IF('Result Sheet'!H186="","",'Result Sheet'!H186)</f>
        <v/>
      </c>
      <c r="G183" s="336" t="str">
        <f>IF('Result Sheet'!I186="","",'Result Sheet'!I186)</f>
        <v/>
      </c>
      <c r="H183" s="191" t="str">
        <f>IF('Result Sheet'!K186="","",'Result Sheet'!K186)</f>
        <v/>
      </c>
      <c r="I183" s="191" t="str">
        <f>IF('Result Sheet'!J186="","",'Result Sheet'!J186)</f>
        <v/>
      </c>
      <c r="J183" s="305" t="str">
        <f>IF('Result Sheet'!FN186="","",'Result Sheet'!FN186)</f>
        <v/>
      </c>
      <c r="K183" s="192" t="str">
        <f>IF('Result Sheet'!FI186="","",'Result Sheet'!FI186)</f>
        <v/>
      </c>
      <c r="L183" s="193" t="str">
        <f>IF('Result Sheet'!FJ186="","",'Result Sheet'!FJ186)</f>
        <v/>
      </c>
      <c r="M183" s="192" t="str">
        <f>IF('Result Sheet'!FK186="","",'Result Sheet'!FK186)</f>
        <v/>
      </c>
      <c r="N183" s="333" t="str">
        <f>IF('Result Sheet'!FN186="NSO","NSO",IF('Result Sheet'!FL186="","",'Result Sheet'!FL186))</f>
        <v/>
      </c>
      <c r="O183" s="194" t="str">
        <f>IF('Result Sheet'!AC186="","",'Result Sheet'!AC186)</f>
        <v/>
      </c>
      <c r="P183" s="195" t="str">
        <f>IF('Result Sheet'!AD186="","",'Result Sheet'!AD186)</f>
        <v/>
      </c>
      <c r="Q183" s="194" t="str">
        <f>IF('Result Sheet'!AV186="","",'Result Sheet'!AV186)</f>
        <v/>
      </c>
      <c r="R183" s="195" t="str">
        <f>IF('Result Sheet'!AW186="","",'Result Sheet'!AW186)</f>
        <v/>
      </c>
      <c r="S183" s="194" t="str">
        <f>IF('Result Sheet'!BP186="","",'Result Sheet'!BP186)</f>
        <v/>
      </c>
      <c r="T183" s="195" t="str">
        <f>IF('Result Sheet'!BQ186="","",'Result Sheet'!BQ186)</f>
        <v/>
      </c>
      <c r="U183" s="194" t="str">
        <f>IF('Result Sheet'!CI186="","",'Result Sheet'!CI186)</f>
        <v/>
      </c>
      <c r="V183" s="195" t="str">
        <f>IF('Result Sheet'!CJ186="","",'Result Sheet'!CJ186)</f>
        <v/>
      </c>
      <c r="W183" s="194" t="str">
        <f>IF('Result Sheet'!DB186="","",'Result Sheet'!DB186)</f>
        <v/>
      </c>
      <c r="X183" s="195" t="str">
        <f>IF('Result Sheet'!DC186="","",'Result Sheet'!DC186)</f>
        <v/>
      </c>
      <c r="Y183" s="194" t="str">
        <f>IF('Result Sheet'!DU186="","",'Result Sheet'!DU186)</f>
        <v/>
      </c>
      <c r="Z183" s="195" t="str">
        <f>IF('Result Sheet'!DV186="","",'Result Sheet'!DV186)</f>
        <v/>
      </c>
      <c r="AA183" s="196" t="str">
        <f>IF('Result Sheet'!FP186="","",'Result Sheet'!FP186)</f>
        <v/>
      </c>
      <c r="BU183" s="197" t="str">
        <f>'Result Sheet'!G186</f>
        <v/>
      </c>
      <c r="BV183" s="198" t="str">
        <f t="shared" si="24"/>
        <v/>
      </c>
      <c r="BW183" s="198" t="str">
        <f t="shared" si="25"/>
        <v/>
      </c>
      <c r="BX183" s="198" t="str">
        <f t="shared" si="26"/>
        <v/>
      </c>
      <c r="BY183" s="198" t="str">
        <f t="shared" si="27"/>
        <v/>
      </c>
      <c r="BZ183" s="198" t="str">
        <f t="shared" si="28"/>
        <v/>
      </c>
      <c r="CA183" s="198" t="str">
        <f t="shared" si="29"/>
        <v/>
      </c>
      <c r="CB183" s="198" t="str">
        <f t="shared" si="30"/>
        <v/>
      </c>
      <c r="CC183" s="198" t="str">
        <f t="shared" si="31"/>
        <v/>
      </c>
      <c r="CD183" s="198" t="str">
        <f t="shared" si="32"/>
        <v/>
      </c>
      <c r="CE183" s="198" t="str">
        <f t="shared" si="33"/>
        <v/>
      </c>
      <c r="CF183" s="198" t="str">
        <f t="shared" si="34"/>
        <v/>
      </c>
      <c r="CG183" s="198" t="str">
        <f t="shared" si="35"/>
        <v/>
      </c>
      <c r="CH183" s="199"/>
    </row>
    <row r="184" spans="1:86" ht="15.95" customHeight="1">
      <c r="A184" s="187">
        <f>IF('Result Sheet'!A187="","",'Result Sheet'!A187)</f>
        <v>180</v>
      </c>
      <c r="B184" s="188" t="str">
        <f>IF('Result Sheet'!B187="","",'Result Sheet'!B187)</f>
        <v/>
      </c>
      <c r="C184" s="189" t="str">
        <f>IF('Result Sheet'!F187="","",'Result Sheet'!F187)</f>
        <v/>
      </c>
      <c r="D184" s="190" t="str">
        <f>IF('Result Sheet'!E187="","",'Result Sheet'!E187)</f>
        <v/>
      </c>
      <c r="E184" s="336" t="str">
        <f>IF('Result Sheet'!G187="","",'Result Sheet'!G187)</f>
        <v/>
      </c>
      <c r="F184" s="336" t="str">
        <f>IF('Result Sheet'!H187="","",'Result Sheet'!H187)</f>
        <v/>
      </c>
      <c r="G184" s="336" t="str">
        <f>IF('Result Sheet'!I187="","",'Result Sheet'!I187)</f>
        <v/>
      </c>
      <c r="H184" s="191" t="str">
        <f>IF('Result Sheet'!K187="","",'Result Sheet'!K187)</f>
        <v/>
      </c>
      <c r="I184" s="191" t="str">
        <f>IF('Result Sheet'!J187="","",'Result Sheet'!J187)</f>
        <v/>
      </c>
      <c r="J184" s="305" t="str">
        <f>IF('Result Sheet'!FN187="","",'Result Sheet'!FN187)</f>
        <v/>
      </c>
      <c r="K184" s="192" t="str">
        <f>IF('Result Sheet'!FI187="","",'Result Sheet'!FI187)</f>
        <v/>
      </c>
      <c r="L184" s="193" t="str">
        <f>IF('Result Sheet'!FJ187="","",'Result Sheet'!FJ187)</f>
        <v/>
      </c>
      <c r="M184" s="192" t="str">
        <f>IF('Result Sheet'!FK187="","",'Result Sheet'!FK187)</f>
        <v/>
      </c>
      <c r="N184" s="333" t="str">
        <f>IF('Result Sheet'!FN187="NSO","NSO",IF('Result Sheet'!FL187="","",'Result Sheet'!FL187))</f>
        <v/>
      </c>
      <c r="O184" s="194" t="str">
        <f>IF('Result Sheet'!AC187="","",'Result Sheet'!AC187)</f>
        <v/>
      </c>
      <c r="P184" s="195" t="str">
        <f>IF('Result Sheet'!AD187="","",'Result Sheet'!AD187)</f>
        <v/>
      </c>
      <c r="Q184" s="194" t="str">
        <f>IF('Result Sheet'!AV187="","",'Result Sheet'!AV187)</f>
        <v/>
      </c>
      <c r="R184" s="195" t="str">
        <f>IF('Result Sheet'!AW187="","",'Result Sheet'!AW187)</f>
        <v/>
      </c>
      <c r="S184" s="194" t="str">
        <f>IF('Result Sheet'!BP187="","",'Result Sheet'!BP187)</f>
        <v/>
      </c>
      <c r="T184" s="195" t="str">
        <f>IF('Result Sheet'!BQ187="","",'Result Sheet'!BQ187)</f>
        <v/>
      </c>
      <c r="U184" s="194" t="str">
        <f>IF('Result Sheet'!CI187="","",'Result Sheet'!CI187)</f>
        <v/>
      </c>
      <c r="V184" s="195" t="str">
        <f>IF('Result Sheet'!CJ187="","",'Result Sheet'!CJ187)</f>
        <v/>
      </c>
      <c r="W184" s="194" t="str">
        <f>IF('Result Sheet'!DB187="","",'Result Sheet'!DB187)</f>
        <v/>
      </c>
      <c r="X184" s="195" t="str">
        <f>IF('Result Sheet'!DC187="","",'Result Sheet'!DC187)</f>
        <v/>
      </c>
      <c r="Y184" s="194" t="str">
        <f>IF('Result Sheet'!DU187="","",'Result Sheet'!DU187)</f>
        <v/>
      </c>
      <c r="Z184" s="195" t="str">
        <f>IF('Result Sheet'!DV187="","",'Result Sheet'!DV187)</f>
        <v/>
      </c>
      <c r="AA184" s="196" t="str">
        <f>IF('Result Sheet'!FP187="","",'Result Sheet'!FP187)</f>
        <v/>
      </c>
      <c r="BU184" s="197" t="str">
        <f>'Result Sheet'!G187</f>
        <v/>
      </c>
      <c r="BV184" s="198" t="str">
        <f t="shared" si="24"/>
        <v/>
      </c>
      <c r="BW184" s="198" t="str">
        <f t="shared" si="25"/>
        <v/>
      </c>
      <c r="BX184" s="198" t="str">
        <f t="shared" si="26"/>
        <v/>
      </c>
      <c r="BY184" s="198" t="str">
        <f t="shared" si="27"/>
        <v/>
      </c>
      <c r="BZ184" s="198" t="str">
        <f t="shared" si="28"/>
        <v/>
      </c>
      <c r="CA184" s="198" t="str">
        <f t="shared" si="29"/>
        <v/>
      </c>
      <c r="CB184" s="198" t="str">
        <f t="shared" si="30"/>
        <v/>
      </c>
      <c r="CC184" s="198" t="str">
        <f t="shared" si="31"/>
        <v/>
      </c>
      <c r="CD184" s="198" t="str">
        <f t="shared" si="32"/>
        <v/>
      </c>
      <c r="CE184" s="198" t="str">
        <f t="shared" si="33"/>
        <v/>
      </c>
      <c r="CF184" s="198" t="str">
        <f t="shared" si="34"/>
        <v/>
      </c>
      <c r="CG184" s="198" t="str">
        <f t="shared" si="35"/>
        <v/>
      </c>
      <c r="CH184" s="199"/>
    </row>
    <row r="185" spans="1:86" ht="15.95" customHeight="1">
      <c r="A185" s="187">
        <f>IF('Result Sheet'!A188="","",'Result Sheet'!A188)</f>
        <v>181</v>
      </c>
      <c r="B185" s="188" t="str">
        <f>IF('Result Sheet'!B188="","",'Result Sheet'!B188)</f>
        <v/>
      </c>
      <c r="C185" s="189" t="str">
        <f>IF('Result Sheet'!F188="","",'Result Sheet'!F188)</f>
        <v/>
      </c>
      <c r="D185" s="190" t="str">
        <f>IF('Result Sheet'!E188="","",'Result Sheet'!E188)</f>
        <v/>
      </c>
      <c r="E185" s="336" t="str">
        <f>IF('Result Sheet'!G188="","",'Result Sheet'!G188)</f>
        <v/>
      </c>
      <c r="F185" s="336" t="str">
        <f>IF('Result Sheet'!H188="","",'Result Sheet'!H188)</f>
        <v/>
      </c>
      <c r="G185" s="336" t="str">
        <f>IF('Result Sheet'!I188="","",'Result Sheet'!I188)</f>
        <v/>
      </c>
      <c r="H185" s="191" t="str">
        <f>IF('Result Sheet'!K188="","",'Result Sheet'!K188)</f>
        <v/>
      </c>
      <c r="I185" s="191" t="str">
        <f>IF('Result Sheet'!J188="","",'Result Sheet'!J188)</f>
        <v/>
      </c>
      <c r="J185" s="305" t="str">
        <f>IF('Result Sheet'!FN188="","",'Result Sheet'!FN188)</f>
        <v/>
      </c>
      <c r="K185" s="192" t="str">
        <f>IF('Result Sheet'!FI188="","",'Result Sheet'!FI188)</f>
        <v/>
      </c>
      <c r="L185" s="193" t="str">
        <f>IF('Result Sheet'!FJ188="","",'Result Sheet'!FJ188)</f>
        <v/>
      </c>
      <c r="M185" s="192" t="str">
        <f>IF('Result Sheet'!FK188="","",'Result Sheet'!FK188)</f>
        <v/>
      </c>
      <c r="N185" s="333" t="str">
        <f>IF('Result Sheet'!FN188="NSO","NSO",IF('Result Sheet'!FL188="","",'Result Sheet'!FL188))</f>
        <v/>
      </c>
      <c r="O185" s="194" t="str">
        <f>IF('Result Sheet'!AC188="","",'Result Sheet'!AC188)</f>
        <v/>
      </c>
      <c r="P185" s="195" t="str">
        <f>IF('Result Sheet'!AD188="","",'Result Sheet'!AD188)</f>
        <v/>
      </c>
      <c r="Q185" s="194" t="str">
        <f>IF('Result Sheet'!AV188="","",'Result Sheet'!AV188)</f>
        <v/>
      </c>
      <c r="R185" s="195" t="str">
        <f>IF('Result Sheet'!AW188="","",'Result Sheet'!AW188)</f>
        <v/>
      </c>
      <c r="S185" s="194" t="str">
        <f>IF('Result Sheet'!BP188="","",'Result Sheet'!BP188)</f>
        <v/>
      </c>
      <c r="T185" s="195" t="str">
        <f>IF('Result Sheet'!BQ188="","",'Result Sheet'!BQ188)</f>
        <v/>
      </c>
      <c r="U185" s="194" t="str">
        <f>IF('Result Sheet'!CI188="","",'Result Sheet'!CI188)</f>
        <v/>
      </c>
      <c r="V185" s="195" t="str">
        <f>IF('Result Sheet'!CJ188="","",'Result Sheet'!CJ188)</f>
        <v/>
      </c>
      <c r="W185" s="194" t="str">
        <f>IF('Result Sheet'!DB188="","",'Result Sheet'!DB188)</f>
        <v/>
      </c>
      <c r="X185" s="195" t="str">
        <f>IF('Result Sheet'!DC188="","",'Result Sheet'!DC188)</f>
        <v/>
      </c>
      <c r="Y185" s="194" t="str">
        <f>IF('Result Sheet'!DU188="","",'Result Sheet'!DU188)</f>
        <v/>
      </c>
      <c r="Z185" s="195" t="str">
        <f>IF('Result Sheet'!DV188="","",'Result Sheet'!DV188)</f>
        <v/>
      </c>
      <c r="AA185" s="196" t="str">
        <f>IF('Result Sheet'!FP188="","",'Result Sheet'!FP188)</f>
        <v/>
      </c>
      <c r="BU185" s="197" t="str">
        <f>'Result Sheet'!G188</f>
        <v/>
      </c>
      <c r="BV185" s="198" t="str">
        <f t="shared" si="24"/>
        <v/>
      </c>
      <c r="BW185" s="198" t="str">
        <f t="shared" si="25"/>
        <v/>
      </c>
      <c r="BX185" s="198" t="str">
        <f t="shared" si="26"/>
        <v/>
      </c>
      <c r="BY185" s="198" t="str">
        <f t="shared" si="27"/>
        <v/>
      </c>
      <c r="BZ185" s="198" t="str">
        <f t="shared" si="28"/>
        <v/>
      </c>
      <c r="CA185" s="198" t="str">
        <f t="shared" si="29"/>
        <v/>
      </c>
      <c r="CB185" s="198" t="str">
        <f t="shared" si="30"/>
        <v/>
      </c>
      <c r="CC185" s="198" t="str">
        <f t="shared" si="31"/>
        <v/>
      </c>
      <c r="CD185" s="198" t="str">
        <f t="shared" si="32"/>
        <v/>
      </c>
      <c r="CE185" s="198" t="str">
        <f t="shared" si="33"/>
        <v/>
      </c>
      <c r="CF185" s="198" t="str">
        <f t="shared" si="34"/>
        <v/>
      </c>
      <c r="CG185" s="198" t="str">
        <f t="shared" si="35"/>
        <v/>
      </c>
      <c r="CH185" s="199"/>
    </row>
    <row r="186" spans="1:86" ht="15.95" customHeight="1">
      <c r="A186" s="187">
        <f>IF('Result Sheet'!A189="","",'Result Sheet'!A189)</f>
        <v>182</v>
      </c>
      <c r="B186" s="188" t="str">
        <f>IF('Result Sheet'!B189="","",'Result Sheet'!B189)</f>
        <v/>
      </c>
      <c r="C186" s="189" t="str">
        <f>IF('Result Sheet'!F189="","",'Result Sheet'!F189)</f>
        <v/>
      </c>
      <c r="D186" s="190" t="str">
        <f>IF('Result Sheet'!E189="","",'Result Sheet'!E189)</f>
        <v/>
      </c>
      <c r="E186" s="336" t="str">
        <f>IF('Result Sheet'!G189="","",'Result Sheet'!G189)</f>
        <v/>
      </c>
      <c r="F186" s="336" t="str">
        <f>IF('Result Sheet'!H189="","",'Result Sheet'!H189)</f>
        <v/>
      </c>
      <c r="G186" s="336" t="str">
        <f>IF('Result Sheet'!I189="","",'Result Sheet'!I189)</f>
        <v/>
      </c>
      <c r="H186" s="191" t="str">
        <f>IF('Result Sheet'!K189="","",'Result Sheet'!K189)</f>
        <v/>
      </c>
      <c r="I186" s="191" t="str">
        <f>IF('Result Sheet'!J189="","",'Result Sheet'!J189)</f>
        <v/>
      </c>
      <c r="J186" s="305" t="str">
        <f>IF('Result Sheet'!FN189="","",'Result Sheet'!FN189)</f>
        <v/>
      </c>
      <c r="K186" s="192" t="str">
        <f>IF('Result Sheet'!FI189="","",'Result Sheet'!FI189)</f>
        <v/>
      </c>
      <c r="L186" s="193" t="str">
        <f>IF('Result Sheet'!FJ189="","",'Result Sheet'!FJ189)</f>
        <v/>
      </c>
      <c r="M186" s="192" t="str">
        <f>IF('Result Sheet'!FK189="","",'Result Sheet'!FK189)</f>
        <v/>
      </c>
      <c r="N186" s="333" t="str">
        <f>IF('Result Sheet'!FN189="NSO","NSO",IF('Result Sheet'!FL189="","",'Result Sheet'!FL189))</f>
        <v/>
      </c>
      <c r="O186" s="194" t="str">
        <f>IF('Result Sheet'!AC189="","",'Result Sheet'!AC189)</f>
        <v/>
      </c>
      <c r="P186" s="195" t="str">
        <f>IF('Result Sheet'!AD189="","",'Result Sheet'!AD189)</f>
        <v/>
      </c>
      <c r="Q186" s="194" t="str">
        <f>IF('Result Sheet'!AV189="","",'Result Sheet'!AV189)</f>
        <v/>
      </c>
      <c r="R186" s="195" t="str">
        <f>IF('Result Sheet'!AW189="","",'Result Sheet'!AW189)</f>
        <v/>
      </c>
      <c r="S186" s="194" t="str">
        <f>IF('Result Sheet'!BP189="","",'Result Sheet'!BP189)</f>
        <v/>
      </c>
      <c r="T186" s="195" t="str">
        <f>IF('Result Sheet'!BQ189="","",'Result Sheet'!BQ189)</f>
        <v/>
      </c>
      <c r="U186" s="194" t="str">
        <f>IF('Result Sheet'!CI189="","",'Result Sheet'!CI189)</f>
        <v/>
      </c>
      <c r="V186" s="195" t="str">
        <f>IF('Result Sheet'!CJ189="","",'Result Sheet'!CJ189)</f>
        <v/>
      </c>
      <c r="W186" s="194" t="str">
        <f>IF('Result Sheet'!DB189="","",'Result Sheet'!DB189)</f>
        <v/>
      </c>
      <c r="X186" s="195" t="str">
        <f>IF('Result Sheet'!DC189="","",'Result Sheet'!DC189)</f>
        <v/>
      </c>
      <c r="Y186" s="194" t="str">
        <f>IF('Result Sheet'!DU189="","",'Result Sheet'!DU189)</f>
        <v/>
      </c>
      <c r="Z186" s="195" t="str">
        <f>IF('Result Sheet'!DV189="","",'Result Sheet'!DV189)</f>
        <v/>
      </c>
      <c r="AA186" s="196" t="str">
        <f>IF('Result Sheet'!FP189="","",'Result Sheet'!FP189)</f>
        <v/>
      </c>
      <c r="BU186" s="197" t="str">
        <f>'Result Sheet'!G189</f>
        <v/>
      </c>
      <c r="BV186" s="198" t="str">
        <f t="shared" si="24"/>
        <v/>
      </c>
      <c r="BW186" s="198" t="str">
        <f t="shared" si="25"/>
        <v/>
      </c>
      <c r="BX186" s="198" t="str">
        <f t="shared" si="26"/>
        <v/>
      </c>
      <c r="BY186" s="198" t="str">
        <f t="shared" si="27"/>
        <v/>
      </c>
      <c r="BZ186" s="198" t="str">
        <f t="shared" si="28"/>
        <v/>
      </c>
      <c r="CA186" s="198" t="str">
        <f t="shared" si="29"/>
        <v/>
      </c>
      <c r="CB186" s="198" t="str">
        <f t="shared" si="30"/>
        <v/>
      </c>
      <c r="CC186" s="198" t="str">
        <f t="shared" si="31"/>
        <v/>
      </c>
      <c r="CD186" s="198" t="str">
        <f t="shared" si="32"/>
        <v/>
      </c>
      <c r="CE186" s="198" t="str">
        <f t="shared" si="33"/>
        <v/>
      </c>
      <c r="CF186" s="198" t="str">
        <f t="shared" si="34"/>
        <v/>
      </c>
      <c r="CG186" s="198" t="str">
        <f t="shared" si="35"/>
        <v/>
      </c>
      <c r="CH186" s="199"/>
    </row>
    <row r="187" spans="1:86" ht="15.95" customHeight="1">
      <c r="A187" s="187">
        <f>IF('Result Sheet'!A190="","",'Result Sheet'!A190)</f>
        <v>183</v>
      </c>
      <c r="B187" s="188" t="str">
        <f>IF('Result Sheet'!B190="","",'Result Sheet'!B190)</f>
        <v/>
      </c>
      <c r="C187" s="189" t="str">
        <f>IF('Result Sheet'!F190="","",'Result Sheet'!F190)</f>
        <v/>
      </c>
      <c r="D187" s="190" t="str">
        <f>IF('Result Sheet'!E190="","",'Result Sheet'!E190)</f>
        <v/>
      </c>
      <c r="E187" s="336" t="str">
        <f>IF('Result Sheet'!G190="","",'Result Sheet'!G190)</f>
        <v/>
      </c>
      <c r="F187" s="336" t="str">
        <f>IF('Result Sheet'!H190="","",'Result Sheet'!H190)</f>
        <v/>
      </c>
      <c r="G187" s="336" t="str">
        <f>IF('Result Sheet'!I190="","",'Result Sheet'!I190)</f>
        <v/>
      </c>
      <c r="H187" s="191" t="str">
        <f>IF('Result Sheet'!K190="","",'Result Sheet'!K190)</f>
        <v/>
      </c>
      <c r="I187" s="191" t="str">
        <f>IF('Result Sheet'!J190="","",'Result Sheet'!J190)</f>
        <v/>
      </c>
      <c r="J187" s="305" t="str">
        <f>IF('Result Sheet'!FN190="","",'Result Sheet'!FN190)</f>
        <v/>
      </c>
      <c r="K187" s="192" t="str">
        <f>IF('Result Sheet'!FI190="","",'Result Sheet'!FI190)</f>
        <v/>
      </c>
      <c r="L187" s="193" t="str">
        <f>IF('Result Sheet'!FJ190="","",'Result Sheet'!FJ190)</f>
        <v/>
      </c>
      <c r="M187" s="192" t="str">
        <f>IF('Result Sheet'!FK190="","",'Result Sheet'!FK190)</f>
        <v/>
      </c>
      <c r="N187" s="333" t="str">
        <f>IF('Result Sheet'!FN190="NSO","NSO",IF('Result Sheet'!FL190="","",'Result Sheet'!FL190))</f>
        <v/>
      </c>
      <c r="O187" s="194" t="str">
        <f>IF('Result Sheet'!AC190="","",'Result Sheet'!AC190)</f>
        <v/>
      </c>
      <c r="P187" s="195" t="str">
        <f>IF('Result Sheet'!AD190="","",'Result Sheet'!AD190)</f>
        <v/>
      </c>
      <c r="Q187" s="194" t="str">
        <f>IF('Result Sheet'!AV190="","",'Result Sheet'!AV190)</f>
        <v/>
      </c>
      <c r="R187" s="195" t="str">
        <f>IF('Result Sheet'!AW190="","",'Result Sheet'!AW190)</f>
        <v/>
      </c>
      <c r="S187" s="194" t="str">
        <f>IF('Result Sheet'!BP190="","",'Result Sheet'!BP190)</f>
        <v/>
      </c>
      <c r="T187" s="195" t="str">
        <f>IF('Result Sheet'!BQ190="","",'Result Sheet'!BQ190)</f>
        <v/>
      </c>
      <c r="U187" s="194" t="str">
        <f>IF('Result Sheet'!CI190="","",'Result Sheet'!CI190)</f>
        <v/>
      </c>
      <c r="V187" s="195" t="str">
        <f>IF('Result Sheet'!CJ190="","",'Result Sheet'!CJ190)</f>
        <v/>
      </c>
      <c r="W187" s="194" t="str">
        <f>IF('Result Sheet'!DB190="","",'Result Sheet'!DB190)</f>
        <v/>
      </c>
      <c r="X187" s="195" t="str">
        <f>IF('Result Sheet'!DC190="","",'Result Sheet'!DC190)</f>
        <v/>
      </c>
      <c r="Y187" s="194" t="str">
        <f>IF('Result Sheet'!DU190="","",'Result Sheet'!DU190)</f>
        <v/>
      </c>
      <c r="Z187" s="195" t="str">
        <f>IF('Result Sheet'!DV190="","",'Result Sheet'!DV190)</f>
        <v/>
      </c>
      <c r="AA187" s="196" t="str">
        <f>IF('Result Sheet'!FP190="","",'Result Sheet'!FP190)</f>
        <v/>
      </c>
      <c r="BU187" s="197" t="str">
        <f>'Result Sheet'!G190</f>
        <v/>
      </c>
      <c r="BV187" s="198" t="str">
        <f t="shared" si="24"/>
        <v/>
      </c>
      <c r="BW187" s="198" t="str">
        <f t="shared" si="25"/>
        <v/>
      </c>
      <c r="BX187" s="198" t="str">
        <f t="shared" si="26"/>
        <v/>
      </c>
      <c r="BY187" s="198" t="str">
        <f t="shared" si="27"/>
        <v/>
      </c>
      <c r="BZ187" s="198" t="str">
        <f t="shared" si="28"/>
        <v/>
      </c>
      <c r="CA187" s="198" t="str">
        <f t="shared" si="29"/>
        <v/>
      </c>
      <c r="CB187" s="198" t="str">
        <f t="shared" si="30"/>
        <v/>
      </c>
      <c r="CC187" s="198" t="str">
        <f t="shared" si="31"/>
        <v/>
      </c>
      <c r="CD187" s="198" t="str">
        <f t="shared" si="32"/>
        <v/>
      </c>
      <c r="CE187" s="198" t="str">
        <f t="shared" si="33"/>
        <v/>
      </c>
      <c r="CF187" s="198" t="str">
        <f t="shared" si="34"/>
        <v/>
      </c>
      <c r="CG187" s="198" t="str">
        <f t="shared" si="35"/>
        <v/>
      </c>
      <c r="CH187" s="199"/>
    </row>
    <row r="188" spans="1:86" ht="15.95" customHeight="1">
      <c r="A188" s="187">
        <f>IF('Result Sheet'!A191="","",'Result Sheet'!A191)</f>
        <v>184</v>
      </c>
      <c r="B188" s="188" t="str">
        <f>IF('Result Sheet'!B191="","",'Result Sheet'!B191)</f>
        <v/>
      </c>
      <c r="C188" s="189" t="str">
        <f>IF('Result Sheet'!F191="","",'Result Sheet'!F191)</f>
        <v/>
      </c>
      <c r="D188" s="190" t="str">
        <f>IF('Result Sheet'!E191="","",'Result Sheet'!E191)</f>
        <v/>
      </c>
      <c r="E188" s="336" t="str">
        <f>IF('Result Sheet'!G191="","",'Result Sheet'!G191)</f>
        <v/>
      </c>
      <c r="F188" s="336" t="str">
        <f>IF('Result Sheet'!H191="","",'Result Sheet'!H191)</f>
        <v/>
      </c>
      <c r="G188" s="336" t="str">
        <f>IF('Result Sheet'!I191="","",'Result Sheet'!I191)</f>
        <v/>
      </c>
      <c r="H188" s="191" t="str">
        <f>IF('Result Sheet'!K191="","",'Result Sheet'!K191)</f>
        <v/>
      </c>
      <c r="I188" s="191" t="str">
        <f>IF('Result Sheet'!J191="","",'Result Sheet'!J191)</f>
        <v/>
      </c>
      <c r="J188" s="305" t="str">
        <f>IF('Result Sheet'!FN191="","",'Result Sheet'!FN191)</f>
        <v/>
      </c>
      <c r="K188" s="192" t="str">
        <f>IF('Result Sheet'!FI191="","",'Result Sheet'!FI191)</f>
        <v/>
      </c>
      <c r="L188" s="193" t="str">
        <f>IF('Result Sheet'!FJ191="","",'Result Sheet'!FJ191)</f>
        <v/>
      </c>
      <c r="M188" s="192" t="str">
        <f>IF('Result Sheet'!FK191="","",'Result Sheet'!FK191)</f>
        <v/>
      </c>
      <c r="N188" s="333" t="str">
        <f>IF('Result Sheet'!FN191="NSO","NSO",IF('Result Sheet'!FL191="","",'Result Sheet'!FL191))</f>
        <v/>
      </c>
      <c r="O188" s="194" t="str">
        <f>IF('Result Sheet'!AC191="","",'Result Sheet'!AC191)</f>
        <v/>
      </c>
      <c r="P188" s="195" t="str">
        <f>IF('Result Sheet'!AD191="","",'Result Sheet'!AD191)</f>
        <v/>
      </c>
      <c r="Q188" s="194" t="str">
        <f>IF('Result Sheet'!AV191="","",'Result Sheet'!AV191)</f>
        <v/>
      </c>
      <c r="R188" s="195" t="str">
        <f>IF('Result Sheet'!AW191="","",'Result Sheet'!AW191)</f>
        <v/>
      </c>
      <c r="S188" s="194" t="str">
        <f>IF('Result Sheet'!BP191="","",'Result Sheet'!BP191)</f>
        <v/>
      </c>
      <c r="T188" s="195" t="str">
        <f>IF('Result Sheet'!BQ191="","",'Result Sheet'!BQ191)</f>
        <v/>
      </c>
      <c r="U188" s="194" t="str">
        <f>IF('Result Sheet'!CI191="","",'Result Sheet'!CI191)</f>
        <v/>
      </c>
      <c r="V188" s="195" t="str">
        <f>IF('Result Sheet'!CJ191="","",'Result Sheet'!CJ191)</f>
        <v/>
      </c>
      <c r="W188" s="194" t="str">
        <f>IF('Result Sheet'!DB191="","",'Result Sheet'!DB191)</f>
        <v/>
      </c>
      <c r="X188" s="195" t="str">
        <f>IF('Result Sheet'!DC191="","",'Result Sheet'!DC191)</f>
        <v/>
      </c>
      <c r="Y188" s="194" t="str">
        <f>IF('Result Sheet'!DU191="","",'Result Sheet'!DU191)</f>
        <v/>
      </c>
      <c r="Z188" s="195" t="str">
        <f>IF('Result Sheet'!DV191="","",'Result Sheet'!DV191)</f>
        <v/>
      </c>
      <c r="AA188" s="196" t="str">
        <f>IF('Result Sheet'!FP191="","",'Result Sheet'!FP191)</f>
        <v/>
      </c>
      <c r="BU188" s="197" t="str">
        <f>'Result Sheet'!G191</f>
        <v/>
      </c>
      <c r="BV188" s="198" t="str">
        <f t="shared" si="24"/>
        <v/>
      </c>
      <c r="BW188" s="198" t="str">
        <f t="shared" si="25"/>
        <v/>
      </c>
      <c r="BX188" s="198" t="str">
        <f t="shared" si="26"/>
        <v/>
      </c>
      <c r="BY188" s="198" t="str">
        <f t="shared" si="27"/>
        <v/>
      </c>
      <c r="BZ188" s="198" t="str">
        <f t="shared" si="28"/>
        <v/>
      </c>
      <c r="CA188" s="198" t="str">
        <f t="shared" si="29"/>
        <v/>
      </c>
      <c r="CB188" s="198" t="str">
        <f t="shared" si="30"/>
        <v/>
      </c>
      <c r="CC188" s="198" t="str">
        <f t="shared" si="31"/>
        <v/>
      </c>
      <c r="CD188" s="198" t="str">
        <f t="shared" si="32"/>
        <v/>
      </c>
      <c r="CE188" s="198" t="str">
        <f t="shared" si="33"/>
        <v/>
      </c>
      <c r="CF188" s="198" t="str">
        <f t="shared" si="34"/>
        <v/>
      </c>
      <c r="CG188" s="198" t="str">
        <f t="shared" si="35"/>
        <v/>
      </c>
      <c r="CH188" s="199"/>
    </row>
    <row r="189" spans="1:86" ht="15.95" customHeight="1">
      <c r="A189" s="187">
        <f>IF('Result Sheet'!A192="","",'Result Sheet'!A192)</f>
        <v>185</v>
      </c>
      <c r="B189" s="188" t="str">
        <f>IF('Result Sheet'!B192="","",'Result Sheet'!B192)</f>
        <v/>
      </c>
      <c r="C189" s="189" t="str">
        <f>IF('Result Sheet'!F192="","",'Result Sheet'!F192)</f>
        <v/>
      </c>
      <c r="D189" s="190" t="str">
        <f>IF('Result Sheet'!E192="","",'Result Sheet'!E192)</f>
        <v/>
      </c>
      <c r="E189" s="336" t="str">
        <f>IF('Result Sheet'!G192="","",'Result Sheet'!G192)</f>
        <v/>
      </c>
      <c r="F189" s="336" t="str">
        <f>IF('Result Sheet'!H192="","",'Result Sheet'!H192)</f>
        <v/>
      </c>
      <c r="G189" s="336" t="str">
        <f>IF('Result Sheet'!I192="","",'Result Sheet'!I192)</f>
        <v/>
      </c>
      <c r="H189" s="191" t="str">
        <f>IF('Result Sheet'!K192="","",'Result Sheet'!K192)</f>
        <v/>
      </c>
      <c r="I189" s="191" t="str">
        <f>IF('Result Sheet'!J192="","",'Result Sheet'!J192)</f>
        <v/>
      </c>
      <c r="J189" s="305" t="str">
        <f>IF('Result Sheet'!FN192="","",'Result Sheet'!FN192)</f>
        <v/>
      </c>
      <c r="K189" s="192" t="str">
        <f>IF('Result Sheet'!FI192="","",'Result Sheet'!FI192)</f>
        <v/>
      </c>
      <c r="L189" s="193" t="str">
        <f>IF('Result Sheet'!FJ192="","",'Result Sheet'!FJ192)</f>
        <v/>
      </c>
      <c r="M189" s="192" t="str">
        <f>IF('Result Sheet'!FK192="","",'Result Sheet'!FK192)</f>
        <v/>
      </c>
      <c r="N189" s="333" t="str">
        <f>IF('Result Sheet'!FN192="NSO","NSO",IF('Result Sheet'!FL192="","",'Result Sheet'!FL192))</f>
        <v/>
      </c>
      <c r="O189" s="194" t="str">
        <f>IF('Result Sheet'!AC192="","",'Result Sheet'!AC192)</f>
        <v/>
      </c>
      <c r="P189" s="195" t="str">
        <f>IF('Result Sheet'!AD192="","",'Result Sheet'!AD192)</f>
        <v/>
      </c>
      <c r="Q189" s="194" t="str">
        <f>IF('Result Sheet'!AV192="","",'Result Sheet'!AV192)</f>
        <v/>
      </c>
      <c r="R189" s="195" t="str">
        <f>IF('Result Sheet'!AW192="","",'Result Sheet'!AW192)</f>
        <v/>
      </c>
      <c r="S189" s="194" t="str">
        <f>IF('Result Sheet'!BP192="","",'Result Sheet'!BP192)</f>
        <v/>
      </c>
      <c r="T189" s="195" t="str">
        <f>IF('Result Sheet'!BQ192="","",'Result Sheet'!BQ192)</f>
        <v/>
      </c>
      <c r="U189" s="194" t="str">
        <f>IF('Result Sheet'!CI192="","",'Result Sheet'!CI192)</f>
        <v/>
      </c>
      <c r="V189" s="195" t="str">
        <f>IF('Result Sheet'!CJ192="","",'Result Sheet'!CJ192)</f>
        <v/>
      </c>
      <c r="W189" s="194" t="str">
        <f>IF('Result Sheet'!DB192="","",'Result Sheet'!DB192)</f>
        <v/>
      </c>
      <c r="X189" s="195" t="str">
        <f>IF('Result Sheet'!DC192="","",'Result Sheet'!DC192)</f>
        <v/>
      </c>
      <c r="Y189" s="194" t="str">
        <f>IF('Result Sheet'!DU192="","",'Result Sheet'!DU192)</f>
        <v/>
      </c>
      <c r="Z189" s="195" t="str">
        <f>IF('Result Sheet'!DV192="","",'Result Sheet'!DV192)</f>
        <v/>
      </c>
      <c r="AA189" s="196" t="str">
        <f>IF('Result Sheet'!FP192="","",'Result Sheet'!FP192)</f>
        <v/>
      </c>
      <c r="BU189" s="197" t="str">
        <f>'Result Sheet'!G192</f>
        <v/>
      </c>
      <c r="BV189" s="198" t="str">
        <f t="shared" si="24"/>
        <v/>
      </c>
      <c r="BW189" s="198" t="str">
        <f t="shared" si="25"/>
        <v/>
      </c>
      <c r="BX189" s="198" t="str">
        <f t="shared" si="26"/>
        <v/>
      </c>
      <c r="BY189" s="198" t="str">
        <f t="shared" si="27"/>
        <v/>
      </c>
      <c r="BZ189" s="198" t="str">
        <f t="shared" si="28"/>
        <v/>
      </c>
      <c r="CA189" s="198" t="str">
        <f t="shared" si="29"/>
        <v/>
      </c>
      <c r="CB189" s="198" t="str">
        <f t="shared" si="30"/>
        <v/>
      </c>
      <c r="CC189" s="198" t="str">
        <f t="shared" si="31"/>
        <v/>
      </c>
      <c r="CD189" s="198" t="str">
        <f t="shared" si="32"/>
        <v/>
      </c>
      <c r="CE189" s="198" t="str">
        <f t="shared" si="33"/>
        <v/>
      </c>
      <c r="CF189" s="198" t="str">
        <f t="shared" si="34"/>
        <v/>
      </c>
      <c r="CG189" s="198" t="str">
        <f t="shared" si="35"/>
        <v/>
      </c>
      <c r="CH189" s="199"/>
    </row>
    <row r="190" spans="1:86" ht="15.95" customHeight="1">
      <c r="A190" s="187">
        <f>IF('Result Sheet'!A193="","",'Result Sheet'!A193)</f>
        <v>186</v>
      </c>
      <c r="B190" s="188" t="str">
        <f>IF('Result Sheet'!B193="","",'Result Sheet'!B193)</f>
        <v/>
      </c>
      <c r="C190" s="189" t="str">
        <f>IF('Result Sheet'!F193="","",'Result Sheet'!F193)</f>
        <v/>
      </c>
      <c r="D190" s="190" t="str">
        <f>IF('Result Sheet'!E193="","",'Result Sheet'!E193)</f>
        <v/>
      </c>
      <c r="E190" s="336" t="str">
        <f>IF('Result Sheet'!G193="","",'Result Sheet'!G193)</f>
        <v/>
      </c>
      <c r="F190" s="336" t="str">
        <f>IF('Result Sheet'!H193="","",'Result Sheet'!H193)</f>
        <v/>
      </c>
      <c r="G190" s="336" t="str">
        <f>IF('Result Sheet'!I193="","",'Result Sheet'!I193)</f>
        <v/>
      </c>
      <c r="H190" s="191" t="str">
        <f>IF('Result Sheet'!K193="","",'Result Sheet'!K193)</f>
        <v/>
      </c>
      <c r="I190" s="191" t="str">
        <f>IF('Result Sheet'!J193="","",'Result Sheet'!J193)</f>
        <v/>
      </c>
      <c r="J190" s="305" t="str">
        <f>IF('Result Sheet'!FN193="","",'Result Sheet'!FN193)</f>
        <v/>
      </c>
      <c r="K190" s="192" t="str">
        <f>IF('Result Sheet'!FI193="","",'Result Sheet'!FI193)</f>
        <v/>
      </c>
      <c r="L190" s="193" t="str">
        <f>IF('Result Sheet'!FJ193="","",'Result Sheet'!FJ193)</f>
        <v/>
      </c>
      <c r="M190" s="192" t="str">
        <f>IF('Result Sheet'!FK193="","",'Result Sheet'!FK193)</f>
        <v/>
      </c>
      <c r="N190" s="333" t="str">
        <f>IF('Result Sheet'!FN193="NSO","NSO",IF('Result Sheet'!FL193="","",'Result Sheet'!FL193))</f>
        <v/>
      </c>
      <c r="O190" s="194" t="str">
        <f>IF('Result Sheet'!AC193="","",'Result Sheet'!AC193)</f>
        <v/>
      </c>
      <c r="P190" s="195" t="str">
        <f>IF('Result Sheet'!AD193="","",'Result Sheet'!AD193)</f>
        <v/>
      </c>
      <c r="Q190" s="194" t="str">
        <f>IF('Result Sheet'!AV193="","",'Result Sheet'!AV193)</f>
        <v/>
      </c>
      <c r="R190" s="195" t="str">
        <f>IF('Result Sheet'!AW193="","",'Result Sheet'!AW193)</f>
        <v/>
      </c>
      <c r="S190" s="194" t="str">
        <f>IF('Result Sheet'!BP193="","",'Result Sheet'!BP193)</f>
        <v/>
      </c>
      <c r="T190" s="195" t="str">
        <f>IF('Result Sheet'!BQ193="","",'Result Sheet'!BQ193)</f>
        <v/>
      </c>
      <c r="U190" s="194" t="str">
        <f>IF('Result Sheet'!CI193="","",'Result Sheet'!CI193)</f>
        <v/>
      </c>
      <c r="V190" s="195" t="str">
        <f>IF('Result Sheet'!CJ193="","",'Result Sheet'!CJ193)</f>
        <v/>
      </c>
      <c r="W190" s="194" t="str">
        <f>IF('Result Sheet'!DB193="","",'Result Sheet'!DB193)</f>
        <v/>
      </c>
      <c r="X190" s="195" t="str">
        <f>IF('Result Sheet'!DC193="","",'Result Sheet'!DC193)</f>
        <v/>
      </c>
      <c r="Y190" s="194" t="str">
        <f>IF('Result Sheet'!DU193="","",'Result Sheet'!DU193)</f>
        <v/>
      </c>
      <c r="Z190" s="195" t="str">
        <f>IF('Result Sheet'!DV193="","",'Result Sheet'!DV193)</f>
        <v/>
      </c>
      <c r="AA190" s="196" t="str">
        <f>IF('Result Sheet'!FP193="","",'Result Sheet'!FP193)</f>
        <v/>
      </c>
      <c r="BU190" s="197" t="str">
        <f>'Result Sheet'!G193</f>
        <v/>
      </c>
      <c r="BV190" s="198" t="str">
        <f t="shared" si="24"/>
        <v/>
      </c>
      <c r="BW190" s="198" t="str">
        <f t="shared" si="25"/>
        <v/>
      </c>
      <c r="BX190" s="198" t="str">
        <f t="shared" si="26"/>
        <v/>
      </c>
      <c r="BY190" s="198" t="str">
        <f t="shared" si="27"/>
        <v/>
      </c>
      <c r="BZ190" s="198" t="str">
        <f t="shared" si="28"/>
        <v/>
      </c>
      <c r="CA190" s="198" t="str">
        <f t="shared" si="29"/>
        <v/>
      </c>
      <c r="CB190" s="198" t="str">
        <f t="shared" si="30"/>
        <v/>
      </c>
      <c r="CC190" s="198" t="str">
        <f t="shared" si="31"/>
        <v/>
      </c>
      <c r="CD190" s="198" t="str">
        <f t="shared" si="32"/>
        <v/>
      </c>
      <c r="CE190" s="198" t="str">
        <f t="shared" si="33"/>
        <v/>
      </c>
      <c r="CF190" s="198" t="str">
        <f t="shared" si="34"/>
        <v/>
      </c>
      <c r="CG190" s="198" t="str">
        <f t="shared" si="35"/>
        <v/>
      </c>
      <c r="CH190" s="199"/>
    </row>
    <row r="191" spans="1:86" ht="15.95" customHeight="1">
      <c r="A191" s="187">
        <f>IF('Result Sheet'!A194="","",'Result Sheet'!A194)</f>
        <v>187</v>
      </c>
      <c r="B191" s="188" t="str">
        <f>IF('Result Sheet'!B194="","",'Result Sheet'!B194)</f>
        <v/>
      </c>
      <c r="C191" s="189" t="str">
        <f>IF('Result Sheet'!F194="","",'Result Sheet'!F194)</f>
        <v/>
      </c>
      <c r="D191" s="190" t="str">
        <f>IF('Result Sheet'!E194="","",'Result Sheet'!E194)</f>
        <v/>
      </c>
      <c r="E191" s="336" t="str">
        <f>IF('Result Sheet'!G194="","",'Result Sheet'!G194)</f>
        <v/>
      </c>
      <c r="F191" s="336" t="str">
        <f>IF('Result Sheet'!H194="","",'Result Sheet'!H194)</f>
        <v/>
      </c>
      <c r="G191" s="336" t="str">
        <f>IF('Result Sheet'!I194="","",'Result Sheet'!I194)</f>
        <v/>
      </c>
      <c r="H191" s="191" t="str">
        <f>IF('Result Sheet'!K194="","",'Result Sheet'!K194)</f>
        <v/>
      </c>
      <c r="I191" s="191" t="str">
        <f>IF('Result Sheet'!J194="","",'Result Sheet'!J194)</f>
        <v/>
      </c>
      <c r="J191" s="305" t="str">
        <f>IF('Result Sheet'!FN194="","",'Result Sheet'!FN194)</f>
        <v/>
      </c>
      <c r="K191" s="192" t="str">
        <f>IF('Result Sheet'!FI194="","",'Result Sheet'!FI194)</f>
        <v/>
      </c>
      <c r="L191" s="193" t="str">
        <f>IF('Result Sheet'!FJ194="","",'Result Sheet'!FJ194)</f>
        <v/>
      </c>
      <c r="M191" s="192" t="str">
        <f>IF('Result Sheet'!FK194="","",'Result Sheet'!FK194)</f>
        <v/>
      </c>
      <c r="N191" s="333" t="str">
        <f>IF('Result Sheet'!FN194="NSO","NSO",IF('Result Sheet'!FL194="","",'Result Sheet'!FL194))</f>
        <v/>
      </c>
      <c r="O191" s="194" t="str">
        <f>IF('Result Sheet'!AC194="","",'Result Sheet'!AC194)</f>
        <v/>
      </c>
      <c r="P191" s="195" t="str">
        <f>IF('Result Sheet'!AD194="","",'Result Sheet'!AD194)</f>
        <v/>
      </c>
      <c r="Q191" s="194" t="str">
        <f>IF('Result Sheet'!AV194="","",'Result Sheet'!AV194)</f>
        <v/>
      </c>
      <c r="R191" s="195" t="str">
        <f>IF('Result Sheet'!AW194="","",'Result Sheet'!AW194)</f>
        <v/>
      </c>
      <c r="S191" s="194" t="str">
        <f>IF('Result Sheet'!BP194="","",'Result Sheet'!BP194)</f>
        <v/>
      </c>
      <c r="T191" s="195" t="str">
        <f>IF('Result Sheet'!BQ194="","",'Result Sheet'!BQ194)</f>
        <v/>
      </c>
      <c r="U191" s="194" t="str">
        <f>IF('Result Sheet'!CI194="","",'Result Sheet'!CI194)</f>
        <v/>
      </c>
      <c r="V191" s="195" t="str">
        <f>IF('Result Sheet'!CJ194="","",'Result Sheet'!CJ194)</f>
        <v/>
      </c>
      <c r="W191" s="194" t="str">
        <f>IF('Result Sheet'!DB194="","",'Result Sheet'!DB194)</f>
        <v/>
      </c>
      <c r="X191" s="195" t="str">
        <f>IF('Result Sheet'!DC194="","",'Result Sheet'!DC194)</f>
        <v/>
      </c>
      <c r="Y191" s="194" t="str">
        <f>IF('Result Sheet'!DU194="","",'Result Sheet'!DU194)</f>
        <v/>
      </c>
      <c r="Z191" s="195" t="str">
        <f>IF('Result Sheet'!DV194="","",'Result Sheet'!DV194)</f>
        <v/>
      </c>
      <c r="AA191" s="196" t="str">
        <f>IF('Result Sheet'!FP194="","",'Result Sheet'!FP194)</f>
        <v/>
      </c>
      <c r="BU191" s="197" t="str">
        <f>'Result Sheet'!G194</f>
        <v/>
      </c>
      <c r="BV191" s="198" t="str">
        <f t="shared" si="24"/>
        <v/>
      </c>
      <c r="BW191" s="198" t="str">
        <f t="shared" si="25"/>
        <v/>
      </c>
      <c r="BX191" s="198" t="str">
        <f t="shared" si="26"/>
        <v/>
      </c>
      <c r="BY191" s="198" t="str">
        <f t="shared" si="27"/>
        <v/>
      </c>
      <c r="BZ191" s="198" t="str">
        <f t="shared" si="28"/>
        <v/>
      </c>
      <c r="CA191" s="198" t="str">
        <f t="shared" si="29"/>
        <v/>
      </c>
      <c r="CB191" s="198" t="str">
        <f t="shared" si="30"/>
        <v/>
      </c>
      <c r="CC191" s="198" t="str">
        <f t="shared" si="31"/>
        <v/>
      </c>
      <c r="CD191" s="198" t="str">
        <f t="shared" si="32"/>
        <v/>
      </c>
      <c r="CE191" s="198" t="str">
        <f t="shared" si="33"/>
        <v/>
      </c>
      <c r="CF191" s="198" t="str">
        <f t="shared" si="34"/>
        <v/>
      </c>
      <c r="CG191" s="198" t="str">
        <f t="shared" si="35"/>
        <v/>
      </c>
      <c r="CH191" s="199"/>
    </row>
    <row r="192" spans="1:86" ht="15.95" customHeight="1">
      <c r="A192" s="187">
        <f>IF('Result Sheet'!A195="","",'Result Sheet'!A195)</f>
        <v>188</v>
      </c>
      <c r="B192" s="188" t="str">
        <f>IF('Result Sheet'!B195="","",'Result Sheet'!B195)</f>
        <v/>
      </c>
      <c r="C192" s="189" t="str">
        <f>IF('Result Sheet'!F195="","",'Result Sheet'!F195)</f>
        <v/>
      </c>
      <c r="D192" s="190" t="str">
        <f>IF('Result Sheet'!E195="","",'Result Sheet'!E195)</f>
        <v/>
      </c>
      <c r="E192" s="336" t="str">
        <f>IF('Result Sheet'!G195="","",'Result Sheet'!G195)</f>
        <v/>
      </c>
      <c r="F192" s="336" t="str">
        <f>IF('Result Sheet'!H195="","",'Result Sheet'!H195)</f>
        <v/>
      </c>
      <c r="G192" s="336" t="str">
        <f>IF('Result Sheet'!I195="","",'Result Sheet'!I195)</f>
        <v/>
      </c>
      <c r="H192" s="191" t="str">
        <f>IF('Result Sheet'!K195="","",'Result Sheet'!K195)</f>
        <v/>
      </c>
      <c r="I192" s="191" t="str">
        <f>IF('Result Sheet'!J195="","",'Result Sheet'!J195)</f>
        <v/>
      </c>
      <c r="J192" s="305" t="str">
        <f>IF('Result Sheet'!FN195="","",'Result Sheet'!FN195)</f>
        <v/>
      </c>
      <c r="K192" s="192" t="str">
        <f>IF('Result Sheet'!FI195="","",'Result Sheet'!FI195)</f>
        <v/>
      </c>
      <c r="L192" s="193" t="str">
        <f>IF('Result Sheet'!FJ195="","",'Result Sheet'!FJ195)</f>
        <v/>
      </c>
      <c r="M192" s="192" t="str">
        <f>IF('Result Sheet'!FK195="","",'Result Sheet'!FK195)</f>
        <v/>
      </c>
      <c r="N192" s="333" t="str">
        <f>IF('Result Sheet'!FN195="NSO","NSO",IF('Result Sheet'!FL195="","",'Result Sheet'!FL195))</f>
        <v/>
      </c>
      <c r="O192" s="194" t="str">
        <f>IF('Result Sheet'!AC195="","",'Result Sheet'!AC195)</f>
        <v/>
      </c>
      <c r="P192" s="195" t="str">
        <f>IF('Result Sheet'!AD195="","",'Result Sheet'!AD195)</f>
        <v/>
      </c>
      <c r="Q192" s="194" t="str">
        <f>IF('Result Sheet'!AV195="","",'Result Sheet'!AV195)</f>
        <v/>
      </c>
      <c r="R192" s="195" t="str">
        <f>IF('Result Sheet'!AW195="","",'Result Sheet'!AW195)</f>
        <v/>
      </c>
      <c r="S192" s="194" t="str">
        <f>IF('Result Sheet'!BP195="","",'Result Sheet'!BP195)</f>
        <v/>
      </c>
      <c r="T192" s="195" t="str">
        <f>IF('Result Sheet'!BQ195="","",'Result Sheet'!BQ195)</f>
        <v/>
      </c>
      <c r="U192" s="194" t="str">
        <f>IF('Result Sheet'!CI195="","",'Result Sheet'!CI195)</f>
        <v/>
      </c>
      <c r="V192" s="195" t="str">
        <f>IF('Result Sheet'!CJ195="","",'Result Sheet'!CJ195)</f>
        <v/>
      </c>
      <c r="W192" s="194" t="str">
        <f>IF('Result Sheet'!DB195="","",'Result Sheet'!DB195)</f>
        <v/>
      </c>
      <c r="X192" s="195" t="str">
        <f>IF('Result Sheet'!DC195="","",'Result Sheet'!DC195)</f>
        <v/>
      </c>
      <c r="Y192" s="194" t="str">
        <f>IF('Result Sheet'!DU195="","",'Result Sheet'!DU195)</f>
        <v/>
      </c>
      <c r="Z192" s="195" t="str">
        <f>IF('Result Sheet'!DV195="","",'Result Sheet'!DV195)</f>
        <v/>
      </c>
      <c r="AA192" s="196" t="str">
        <f>IF('Result Sheet'!FP195="","",'Result Sheet'!FP195)</f>
        <v/>
      </c>
      <c r="BU192" s="197" t="str">
        <f>'Result Sheet'!G195</f>
        <v/>
      </c>
      <c r="BV192" s="198" t="str">
        <f t="shared" si="24"/>
        <v/>
      </c>
      <c r="BW192" s="198" t="str">
        <f t="shared" si="25"/>
        <v/>
      </c>
      <c r="BX192" s="198" t="str">
        <f t="shared" si="26"/>
        <v/>
      </c>
      <c r="BY192" s="198" t="str">
        <f t="shared" si="27"/>
        <v/>
      </c>
      <c r="BZ192" s="198" t="str">
        <f t="shared" si="28"/>
        <v/>
      </c>
      <c r="CA192" s="198" t="str">
        <f t="shared" si="29"/>
        <v/>
      </c>
      <c r="CB192" s="198" t="str">
        <f t="shared" si="30"/>
        <v/>
      </c>
      <c r="CC192" s="198" t="str">
        <f t="shared" si="31"/>
        <v/>
      </c>
      <c r="CD192" s="198" t="str">
        <f t="shared" si="32"/>
        <v/>
      </c>
      <c r="CE192" s="198" t="str">
        <f t="shared" si="33"/>
        <v/>
      </c>
      <c r="CF192" s="198" t="str">
        <f t="shared" si="34"/>
        <v/>
      </c>
      <c r="CG192" s="198" t="str">
        <f t="shared" si="35"/>
        <v/>
      </c>
      <c r="CH192" s="199"/>
    </row>
    <row r="193" spans="1:86" ht="15.95" customHeight="1">
      <c r="A193" s="187">
        <f>IF('Result Sheet'!A196="","",'Result Sheet'!A196)</f>
        <v>189</v>
      </c>
      <c r="B193" s="188" t="str">
        <f>IF('Result Sheet'!B196="","",'Result Sheet'!B196)</f>
        <v/>
      </c>
      <c r="C193" s="189" t="str">
        <f>IF('Result Sheet'!F196="","",'Result Sheet'!F196)</f>
        <v/>
      </c>
      <c r="D193" s="190" t="str">
        <f>IF('Result Sheet'!E196="","",'Result Sheet'!E196)</f>
        <v/>
      </c>
      <c r="E193" s="336" t="str">
        <f>IF('Result Sheet'!G196="","",'Result Sheet'!G196)</f>
        <v/>
      </c>
      <c r="F193" s="336" t="str">
        <f>IF('Result Sheet'!H196="","",'Result Sheet'!H196)</f>
        <v/>
      </c>
      <c r="G193" s="336" t="str">
        <f>IF('Result Sheet'!I196="","",'Result Sheet'!I196)</f>
        <v/>
      </c>
      <c r="H193" s="191" t="str">
        <f>IF('Result Sheet'!K196="","",'Result Sheet'!K196)</f>
        <v/>
      </c>
      <c r="I193" s="191" t="str">
        <f>IF('Result Sheet'!J196="","",'Result Sheet'!J196)</f>
        <v/>
      </c>
      <c r="J193" s="305" t="str">
        <f>IF('Result Sheet'!FN196="","",'Result Sheet'!FN196)</f>
        <v/>
      </c>
      <c r="K193" s="192" t="str">
        <f>IF('Result Sheet'!FI196="","",'Result Sheet'!FI196)</f>
        <v/>
      </c>
      <c r="L193" s="193" t="str">
        <f>IF('Result Sheet'!FJ196="","",'Result Sheet'!FJ196)</f>
        <v/>
      </c>
      <c r="M193" s="192" t="str">
        <f>IF('Result Sheet'!FK196="","",'Result Sheet'!FK196)</f>
        <v/>
      </c>
      <c r="N193" s="333" t="str">
        <f>IF('Result Sheet'!FN196="NSO","NSO",IF('Result Sheet'!FL196="","",'Result Sheet'!FL196))</f>
        <v/>
      </c>
      <c r="O193" s="194" t="str">
        <f>IF('Result Sheet'!AC196="","",'Result Sheet'!AC196)</f>
        <v/>
      </c>
      <c r="P193" s="195" t="str">
        <f>IF('Result Sheet'!AD196="","",'Result Sheet'!AD196)</f>
        <v/>
      </c>
      <c r="Q193" s="194" t="str">
        <f>IF('Result Sheet'!AV196="","",'Result Sheet'!AV196)</f>
        <v/>
      </c>
      <c r="R193" s="195" t="str">
        <f>IF('Result Sheet'!AW196="","",'Result Sheet'!AW196)</f>
        <v/>
      </c>
      <c r="S193" s="194" t="str">
        <f>IF('Result Sheet'!BP196="","",'Result Sheet'!BP196)</f>
        <v/>
      </c>
      <c r="T193" s="195" t="str">
        <f>IF('Result Sheet'!BQ196="","",'Result Sheet'!BQ196)</f>
        <v/>
      </c>
      <c r="U193" s="194" t="str">
        <f>IF('Result Sheet'!CI196="","",'Result Sheet'!CI196)</f>
        <v/>
      </c>
      <c r="V193" s="195" t="str">
        <f>IF('Result Sheet'!CJ196="","",'Result Sheet'!CJ196)</f>
        <v/>
      </c>
      <c r="W193" s="194" t="str">
        <f>IF('Result Sheet'!DB196="","",'Result Sheet'!DB196)</f>
        <v/>
      </c>
      <c r="X193" s="195" t="str">
        <f>IF('Result Sheet'!DC196="","",'Result Sheet'!DC196)</f>
        <v/>
      </c>
      <c r="Y193" s="194" t="str">
        <f>IF('Result Sheet'!DU196="","",'Result Sheet'!DU196)</f>
        <v/>
      </c>
      <c r="Z193" s="195" t="str">
        <f>IF('Result Sheet'!DV196="","",'Result Sheet'!DV196)</f>
        <v/>
      </c>
      <c r="AA193" s="196" t="str">
        <f>IF('Result Sheet'!FP196="","",'Result Sheet'!FP196)</f>
        <v/>
      </c>
      <c r="BU193" s="197" t="str">
        <f>'Result Sheet'!G196</f>
        <v/>
      </c>
      <c r="BV193" s="198" t="str">
        <f t="shared" si="24"/>
        <v/>
      </c>
      <c r="BW193" s="198" t="str">
        <f t="shared" si="25"/>
        <v/>
      </c>
      <c r="BX193" s="198" t="str">
        <f t="shared" si="26"/>
        <v/>
      </c>
      <c r="BY193" s="198" t="str">
        <f t="shared" si="27"/>
        <v/>
      </c>
      <c r="BZ193" s="198" t="str">
        <f t="shared" si="28"/>
        <v/>
      </c>
      <c r="CA193" s="198" t="str">
        <f t="shared" si="29"/>
        <v/>
      </c>
      <c r="CB193" s="198" t="str">
        <f t="shared" si="30"/>
        <v/>
      </c>
      <c r="CC193" s="198" t="str">
        <f t="shared" si="31"/>
        <v/>
      </c>
      <c r="CD193" s="198" t="str">
        <f t="shared" si="32"/>
        <v/>
      </c>
      <c r="CE193" s="198" t="str">
        <f t="shared" si="33"/>
        <v/>
      </c>
      <c r="CF193" s="198" t="str">
        <f t="shared" si="34"/>
        <v/>
      </c>
      <c r="CG193" s="198" t="str">
        <f t="shared" si="35"/>
        <v/>
      </c>
      <c r="CH193" s="199"/>
    </row>
    <row r="194" spans="1:86" ht="15.95" customHeight="1">
      <c r="A194" s="187">
        <f>IF('Result Sheet'!A197="","",'Result Sheet'!A197)</f>
        <v>190</v>
      </c>
      <c r="B194" s="188" t="str">
        <f>IF('Result Sheet'!B197="","",'Result Sheet'!B197)</f>
        <v/>
      </c>
      <c r="C194" s="189" t="str">
        <f>IF('Result Sheet'!F197="","",'Result Sheet'!F197)</f>
        <v/>
      </c>
      <c r="D194" s="190" t="str">
        <f>IF('Result Sheet'!E197="","",'Result Sheet'!E197)</f>
        <v/>
      </c>
      <c r="E194" s="336" t="str">
        <f>IF('Result Sheet'!G197="","",'Result Sheet'!G197)</f>
        <v/>
      </c>
      <c r="F194" s="336" t="str">
        <f>IF('Result Sheet'!H197="","",'Result Sheet'!H197)</f>
        <v/>
      </c>
      <c r="G194" s="336" t="str">
        <f>IF('Result Sheet'!I197="","",'Result Sheet'!I197)</f>
        <v/>
      </c>
      <c r="H194" s="191" t="str">
        <f>IF('Result Sheet'!K197="","",'Result Sheet'!K197)</f>
        <v/>
      </c>
      <c r="I194" s="191" t="str">
        <f>IF('Result Sheet'!J197="","",'Result Sheet'!J197)</f>
        <v/>
      </c>
      <c r="J194" s="305" t="str">
        <f>IF('Result Sheet'!FN197="","",'Result Sheet'!FN197)</f>
        <v/>
      </c>
      <c r="K194" s="192" t="str">
        <f>IF('Result Sheet'!FI197="","",'Result Sheet'!FI197)</f>
        <v/>
      </c>
      <c r="L194" s="193" t="str">
        <f>IF('Result Sheet'!FJ197="","",'Result Sheet'!FJ197)</f>
        <v/>
      </c>
      <c r="M194" s="192" t="str">
        <f>IF('Result Sheet'!FK197="","",'Result Sheet'!FK197)</f>
        <v/>
      </c>
      <c r="N194" s="333" t="str">
        <f>IF('Result Sheet'!FN197="NSO","NSO",IF('Result Sheet'!FL197="","",'Result Sheet'!FL197))</f>
        <v/>
      </c>
      <c r="O194" s="194" t="str">
        <f>IF('Result Sheet'!AC197="","",'Result Sheet'!AC197)</f>
        <v/>
      </c>
      <c r="P194" s="195" t="str">
        <f>IF('Result Sheet'!AD197="","",'Result Sheet'!AD197)</f>
        <v/>
      </c>
      <c r="Q194" s="194" t="str">
        <f>IF('Result Sheet'!AV197="","",'Result Sheet'!AV197)</f>
        <v/>
      </c>
      <c r="R194" s="195" t="str">
        <f>IF('Result Sheet'!AW197="","",'Result Sheet'!AW197)</f>
        <v/>
      </c>
      <c r="S194" s="194" t="str">
        <f>IF('Result Sheet'!BP197="","",'Result Sheet'!BP197)</f>
        <v/>
      </c>
      <c r="T194" s="195" t="str">
        <f>IF('Result Sheet'!BQ197="","",'Result Sheet'!BQ197)</f>
        <v/>
      </c>
      <c r="U194" s="194" t="str">
        <f>IF('Result Sheet'!CI197="","",'Result Sheet'!CI197)</f>
        <v/>
      </c>
      <c r="V194" s="195" t="str">
        <f>IF('Result Sheet'!CJ197="","",'Result Sheet'!CJ197)</f>
        <v/>
      </c>
      <c r="W194" s="194" t="str">
        <f>IF('Result Sheet'!DB197="","",'Result Sheet'!DB197)</f>
        <v/>
      </c>
      <c r="X194" s="195" t="str">
        <f>IF('Result Sheet'!DC197="","",'Result Sheet'!DC197)</f>
        <v/>
      </c>
      <c r="Y194" s="194" t="str">
        <f>IF('Result Sheet'!DU197="","",'Result Sheet'!DU197)</f>
        <v/>
      </c>
      <c r="Z194" s="195" t="str">
        <f>IF('Result Sheet'!DV197="","",'Result Sheet'!DV197)</f>
        <v/>
      </c>
      <c r="AA194" s="196" t="str">
        <f>IF('Result Sheet'!FP197="","",'Result Sheet'!FP197)</f>
        <v/>
      </c>
      <c r="BU194" s="197" t="str">
        <f>'Result Sheet'!G197</f>
        <v/>
      </c>
      <c r="BV194" s="198" t="str">
        <f t="shared" si="24"/>
        <v/>
      </c>
      <c r="BW194" s="198" t="str">
        <f t="shared" si="25"/>
        <v/>
      </c>
      <c r="BX194" s="198" t="str">
        <f t="shared" si="26"/>
        <v/>
      </c>
      <c r="BY194" s="198" t="str">
        <f t="shared" si="27"/>
        <v/>
      </c>
      <c r="BZ194" s="198" t="str">
        <f t="shared" si="28"/>
        <v/>
      </c>
      <c r="CA194" s="198" t="str">
        <f t="shared" si="29"/>
        <v/>
      </c>
      <c r="CB194" s="198" t="str">
        <f t="shared" si="30"/>
        <v/>
      </c>
      <c r="CC194" s="198" t="str">
        <f t="shared" si="31"/>
        <v/>
      </c>
      <c r="CD194" s="198" t="str">
        <f t="shared" si="32"/>
        <v/>
      </c>
      <c r="CE194" s="198" t="str">
        <f t="shared" si="33"/>
        <v/>
      </c>
      <c r="CF194" s="198" t="str">
        <f t="shared" si="34"/>
        <v/>
      </c>
      <c r="CG194" s="198" t="str">
        <f t="shared" si="35"/>
        <v/>
      </c>
      <c r="CH194" s="199"/>
    </row>
    <row r="195" spans="1:86" ht="15.95" customHeight="1">
      <c r="A195" s="187">
        <f>IF('Result Sheet'!A198="","",'Result Sheet'!A198)</f>
        <v>191</v>
      </c>
      <c r="B195" s="188" t="str">
        <f>IF('Result Sheet'!B198="","",'Result Sheet'!B198)</f>
        <v/>
      </c>
      <c r="C195" s="189" t="str">
        <f>IF('Result Sheet'!F198="","",'Result Sheet'!F198)</f>
        <v/>
      </c>
      <c r="D195" s="190" t="str">
        <f>IF('Result Sheet'!E198="","",'Result Sheet'!E198)</f>
        <v/>
      </c>
      <c r="E195" s="336" t="str">
        <f>IF('Result Sheet'!G198="","",'Result Sheet'!G198)</f>
        <v/>
      </c>
      <c r="F195" s="336" t="str">
        <f>IF('Result Sheet'!H198="","",'Result Sheet'!H198)</f>
        <v/>
      </c>
      <c r="G195" s="336" t="str">
        <f>IF('Result Sheet'!I198="","",'Result Sheet'!I198)</f>
        <v/>
      </c>
      <c r="H195" s="191" t="str">
        <f>IF('Result Sheet'!K198="","",'Result Sheet'!K198)</f>
        <v/>
      </c>
      <c r="I195" s="191" t="str">
        <f>IF('Result Sheet'!J198="","",'Result Sheet'!J198)</f>
        <v/>
      </c>
      <c r="J195" s="305" t="str">
        <f>IF('Result Sheet'!FN198="","",'Result Sheet'!FN198)</f>
        <v/>
      </c>
      <c r="K195" s="192" t="str">
        <f>IF('Result Sheet'!FI198="","",'Result Sheet'!FI198)</f>
        <v/>
      </c>
      <c r="L195" s="193" t="str">
        <f>IF('Result Sheet'!FJ198="","",'Result Sheet'!FJ198)</f>
        <v/>
      </c>
      <c r="M195" s="192" t="str">
        <f>IF('Result Sheet'!FK198="","",'Result Sheet'!FK198)</f>
        <v/>
      </c>
      <c r="N195" s="333" t="str">
        <f>IF('Result Sheet'!FN198="NSO","NSO",IF('Result Sheet'!FL198="","",'Result Sheet'!FL198))</f>
        <v/>
      </c>
      <c r="O195" s="194" t="str">
        <f>IF('Result Sheet'!AC198="","",'Result Sheet'!AC198)</f>
        <v/>
      </c>
      <c r="P195" s="195" t="str">
        <f>IF('Result Sheet'!AD198="","",'Result Sheet'!AD198)</f>
        <v/>
      </c>
      <c r="Q195" s="194" t="str">
        <f>IF('Result Sheet'!AV198="","",'Result Sheet'!AV198)</f>
        <v/>
      </c>
      <c r="R195" s="195" t="str">
        <f>IF('Result Sheet'!AW198="","",'Result Sheet'!AW198)</f>
        <v/>
      </c>
      <c r="S195" s="194" t="str">
        <f>IF('Result Sheet'!BP198="","",'Result Sheet'!BP198)</f>
        <v/>
      </c>
      <c r="T195" s="195" t="str">
        <f>IF('Result Sheet'!BQ198="","",'Result Sheet'!BQ198)</f>
        <v/>
      </c>
      <c r="U195" s="194" t="str">
        <f>IF('Result Sheet'!CI198="","",'Result Sheet'!CI198)</f>
        <v/>
      </c>
      <c r="V195" s="195" t="str">
        <f>IF('Result Sheet'!CJ198="","",'Result Sheet'!CJ198)</f>
        <v/>
      </c>
      <c r="W195" s="194" t="str">
        <f>IF('Result Sheet'!DB198="","",'Result Sheet'!DB198)</f>
        <v/>
      </c>
      <c r="X195" s="195" t="str">
        <f>IF('Result Sheet'!DC198="","",'Result Sheet'!DC198)</f>
        <v/>
      </c>
      <c r="Y195" s="194" t="str">
        <f>IF('Result Sheet'!DU198="","",'Result Sheet'!DU198)</f>
        <v/>
      </c>
      <c r="Z195" s="195" t="str">
        <f>IF('Result Sheet'!DV198="","",'Result Sheet'!DV198)</f>
        <v/>
      </c>
      <c r="AA195" s="196" t="str">
        <f>IF('Result Sheet'!FP198="","",'Result Sheet'!FP198)</f>
        <v/>
      </c>
      <c r="BU195" s="197" t="str">
        <f>'Result Sheet'!G198</f>
        <v/>
      </c>
      <c r="BV195" s="198" t="str">
        <f t="shared" si="24"/>
        <v/>
      </c>
      <c r="BW195" s="198" t="str">
        <f t="shared" si="25"/>
        <v/>
      </c>
      <c r="BX195" s="198" t="str">
        <f t="shared" si="26"/>
        <v/>
      </c>
      <c r="BY195" s="198" t="str">
        <f t="shared" si="27"/>
        <v/>
      </c>
      <c r="BZ195" s="198" t="str">
        <f t="shared" si="28"/>
        <v/>
      </c>
      <c r="CA195" s="198" t="str">
        <f t="shared" si="29"/>
        <v/>
      </c>
      <c r="CB195" s="198" t="str">
        <f t="shared" si="30"/>
        <v/>
      </c>
      <c r="CC195" s="198" t="str">
        <f t="shared" si="31"/>
        <v/>
      </c>
      <c r="CD195" s="198" t="str">
        <f t="shared" si="32"/>
        <v/>
      </c>
      <c r="CE195" s="198" t="str">
        <f t="shared" si="33"/>
        <v/>
      </c>
      <c r="CF195" s="198" t="str">
        <f t="shared" si="34"/>
        <v/>
      </c>
      <c r="CG195" s="198" t="str">
        <f t="shared" si="35"/>
        <v/>
      </c>
      <c r="CH195" s="199"/>
    </row>
    <row r="196" spans="1:86" ht="15.95" customHeight="1">
      <c r="A196" s="187">
        <f>IF('Result Sheet'!A199="","",'Result Sheet'!A199)</f>
        <v>192</v>
      </c>
      <c r="B196" s="188" t="str">
        <f>IF('Result Sheet'!B199="","",'Result Sheet'!B199)</f>
        <v/>
      </c>
      <c r="C196" s="189" t="str">
        <f>IF('Result Sheet'!F199="","",'Result Sheet'!F199)</f>
        <v/>
      </c>
      <c r="D196" s="190" t="str">
        <f>IF('Result Sheet'!E199="","",'Result Sheet'!E199)</f>
        <v/>
      </c>
      <c r="E196" s="336" t="str">
        <f>IF('Result Sheet'!G199="","",'Result Sheet'!G199)</f>
        <v/>
      </c>
      <c r="F196" s="336" t="str">
        <f>IF('Result Sheet'!H199="","",'Result Sheet'!H199)</f>
        <v/>
      </c>
      <c r="G196" s="336" t="str">
        <f>IF('Result Sheet'!I199="","",'Result Sheet'!I199)</f>
        <v/>
      </c>
      <c r="H196" s="191" t="str">
        <f>IF('Result Sheet'!K199="","",'Result Sheet'!K199)</f>
        <v/>
      </c>
      <c r="I196" s="191" t="str">
        <f>IF('Result Sheet'!J199="","",'Result Sheet'!J199)</f>
        <v/>
      </c>
      <c r="J196" s="305" t="str">
        <f>IF('Result Sheet'!FN199="","",'Result Sheet'!FN199)</f>
        <v/>
      </c>
      <c r="K196" s="192" t="str">
        <f>IF('Result Sheet'!FI199="","",'Result Sheet'!FI199)</f>
        <v/>
      </c>
      <c r="L196" s="193" t="str">
        <f>IF('Result Sheet'!FJ199="","",'Result Sheet'!FJ199)</f>
        <v/>
      </c>
      <c r="M196" s="192" t="str">
        <f>IF('Result Sheet'!FK199="","",'Result Sheet'!FK199)</f>
        <v/>
      </c>
      <c r="N196" s="333" t="str">
        <f>IF('Result Sheet'!FN199="NSO","NSO",IF('Result Sheet'!FL199="","",'Result Sheet'!FL199))</f>
        <v/>
      </c>
      <c r="O196" s="194" t="str">
        <f>IF('Result Sheet'!AC199="","",'Result Sheet'!AC199)</f>
        <v/>
      </c>
      <c r="P196" s="195" t="str">
        <f>IF('Result Sheet'!AD199="","",'Result Sheet'!AD199)</f>
        <v/>
      </c>
      <c r="Q196" s="194" t="str">
        <f>IF('Result Sheet'!AV199="","",'Result Sheet'!AV199)</f>
        <v/>
      </c>
      <c r="R196" s="195" t="str">
        <f>IF('Result Sheet'!AW199="","",'Result Sheet'!AW199)</f>
        <v/>
      </c>
      <c r="S196" s="194" t="str">
        <f>IF('Result Sheet'!BP199="","",'Result Sheet'!BP199)</f>
        <v/>
      </c>
      <c r="T196" s="195" t="str">
        <f>IF('Result Sheet'!BQ199="","",'Result Sheet'!BQ199)</f>
        <v/>
      </c>
      <c r="U196" s="194" t="str">
        <f>IF('Result Sheet'!CI199="","",'Result Sheet'!CI199)</f>
        <v/>
      </c>
      <c r="V196" s="195" t="str">
        <f>IF('Result Sheet'!CJ199="","",'Result Sheet'!CJ199)</f>
        <v/>
      </c>
      <c r="W196" s="194" t="str">
        <f>IF('Result Sheet'!DB199="","",'Result Sheet'!DB199)</f>
        <v/>
      </c>
      <c r="X196" s="195" t="str">
        <f>IF('Result Sheet'!DC199="","",'Result Sheet'!DC199)</f>
        <v/>
      </c>
      <c r="Y196" s="194" t="str">
        <f>IF('Result Sheet'!DU199="","",'Result Sheet'!DU199)</f>
        <v/>
      </c>
      <c r="Z196" s="195" t="str">
        <f>IF('Result Sheet'!DV199="","",'Result Sheet'!DV199)</f>
        <v/>
      </c>
      <c r="AA196" s="196" t="str">
        <f>IF('Result Sheet'!FP199="","",'Result Sheet'!FP199)</f>
        <v/>
      </c>
      <c r="BU196" s="197" t="str">
        <f>'Result Sheet'!G199</f>
        <v/>
      </c>
      <c r="BV196" s="198" t="str">
        <f t="shared" si="24"/>
        <v/>
      </c>
      <c r="BW196" s="198" t="str">
        <f t="shared" si="25"/>
        <v/>
      </c>
      <c r="BX196" s="198" t="str">
        <f t="shared" si="26"/>
        <v/>
      </c>
      <c r="BY196" s="198" t="str">
        <f t="shared" si="27"/>
        <v/>
      </c>
      <c r="BZ196" s="198" t="str">
        <f t="shared" si="28"/>
        <v/>
      </c>
      <c r="CA196" s="198" t="str">
        <f t="shared" si="29"/>
        <v/>
      </c>
      <c r="CB196" s="198" t="str">
        <f t="shared" si="30"/>
        <v/>
      </c>
      <c r="CC196" s="198" t="str">
        <f t="shared" si="31"/>
        <v/>
      </c>
      <c r="CD196" s="198" t="str">
        <f t="shared" si="32"/>
        <v/>
      </c>
      <c r="CE196" s="198" t="str">
        <f t="shared" si="33"/>
        <v/>
      </c>
      <c r="CF196" s="198" t="str">
        <f t="shared" si="34"/>
        <v/>
      </c>
      <c r="CG196" s="198" t="str">
        <f t="shared" si="35"/>
        <v/>
      </c>
      <c r="CH196" s="199"/>
    </row>
    <row r="197" spans="1:86" ht="15.95" customHeight="1">
      <c r="A197" s="187">
        <f>IF('Result Sheet'!A200="","",'Result Sheet'!A200)</f>
        <v>193</v>
      </c>
      <c r="B197" s="188" t="str">
        <f>IF('Result Sheet'!B200="","",'Result Sheet'!B200)</f>
        <v/>
      </c>
      <c r="C197" s="189" t="str">
        <f>IF('Result Sheet'!F200="","",'Result Sheet'!F200)</f>
        <v/>
      </c>
      <c r="D197" s="190" t="str">
        <f>IF('Result Sheet'!E200="","",'Result Sheet'!E200)</f>
        <v/>
      </c>
      <c r="E197" s="336" t="str">
        <f>IF('Result Sheet'!G200="","",'Result Sheet'!G200)</f>
        <v/>
      </c>
      <c r="F197" s="336" t="str">
        <f>IF('Result Sheet'!H200="","",'Result Sheet'!H200)</f>
        <v/>
      </c>
      <c r="G197" s="336" t="str">
        <f>IF('Result Sheet'!I200="","",'Result Sheet'!I200)</f>
        <v/>
      </c>
      <c r="H197" s="191" t="str">
        <f>IF('Result Sheet'!K200="","",'Result Sheet'!K200)</f>
        <v/>
      </c>
      <c r="I197" s="191" t="str">
        <f>IF('Result Sheet'!J200="","",'Result Sheet'!J200)</f>
        <v/>
      </c>
      <c r="J197" s="305" t="str">
        <f>IF('Result Sheet'!FN200="","",'Result Sheet'!FN200)</f>
        <v/>
      </c>
      <c r="K197" s="192" t="str">
        <f>IF('Result Sheet'!FI200="","",'Result Sheet'!FI200)</f>
        <v/>
      </c>
      <c r="L197" s="193" t="str">
        <f>IF('Result Sheet'!FJ200="","",'Result Sheet'!FJ200)</f>
        <v/>
      </c>
      <c r="M197" s="192" t="str">
        <f>IF('Result Sheet'!FK200="","",'Result Sheet'!FK200)</f>
        <v/>
      </c>
      <c r="N197" s="333" t="str">
        <f>IF('Result Sheet'!FN200="NSO","NSO",IF('Result Sheet'!FL200="","",'Result Sheet'!FL200))</f>
        <v/>
      </c>
      <c r="O197" s="194" t="str">
        <f>IF('Result Sheet'!AC200="","",'Result Sheet'!AC200)</f>
        <v/>
      </c>
      <c r="P197" s="195" t="str">
        <f>IF('Result Sheet'!AD200="","",'Result Sheet'!AD200)</f>
        <v/>
      </c>
      <c r="Q197" s="194" t="str">
        <f>IF('Result Sheet'!AV200="","",'Result Sheet'!AV200)</f>
        <v/>
      </c>
      <c r="R197" s="195" t="str">
        <f>IF('Result Sheet'!AW200="","",'Result Sheet'!AW200)</f>
        <v/>
      </c>
      <c r="S197" s="194" t="str">
        <f>IF('Result Sheet'!BP200="","",'Result Sheet'!BP200)</f>
        <v/>
      </c>
      <c r="T197" s="195" t="str">
        <f>IF('Result Sheet'!BQ200="","",'Result Sheet'!BQ200)</f>
        <v/>
      </c>
      <c r="U197" s="194" t="str">
        <f>IF('Result Sheet'!CI200="","",'Result Sheet'!CI200)</f>
        <v/>
      </c>
      <c r="V197" s="195" t="str">
        <f>IF('Result Sheet'!CJ200="","",'Result Sheet'!CJ200)</f>
        <v/>
      </c>
      <c r="W197" s="194" t="str">
        <f>IF('Result Sheet'!DB200="","",'Result Sheet'!DB200)</f>
        <v/>
      </c>
      <c r="X197" s="195" t="str">
        <f>IF('Result Sheet'!DC200="","",'Result Sheet'!DC200)</f>
        <v/>
      </c>
      <c r="Y197" s="194" t="str">
        <f>IF('Result Sheet'!DU200="","",'Result Sheet'!DU200)</f>
        <v/>
      </c>
      <c r="Z197" s="195" t="str">
        <f>IF('Result Sheet'!DV200="","",'Result Sheet'!DV200)</f>
        <v/>
      </c>
      <c r="AA197" s="196" t="str">
        <f>IF('Result Sheet'!FP200="","",'Result Sheet'!FP200)</f>
        <v/>
      </c>
      <c r="BU197" s="197" t="str">
        <f>'Result Sheet'!G200</f>
        <v/>
      </c>
      <c r="BV197" s="198" t="str">
        <f t="shared" si="24"/>
        <v/>
      </c>
      <c r="BW197" s="198" t="str">
        <f t="shared" si="25"/>
        <v/>
      </c>
      <c r="BX197" s="198" t="str">
        <f t="shared" si="26"/>
        <v/>
      </c>
      <c r="BY197" s="198" t="str">
        <f t="shared" si="27"/>
        <v/>
      </c>
      <c r="BZ197" s="198" t="str">
        <f t="shared" si="28"/>
        <v/>
      </c>
      <c r="CA197" s="198" t="str">
        <f t="shared" si="29"/>
        <v/>
      </c>
      <c r="CB197" s="198" t="str">
        <f t="shared" si="30"/>
        <v/>
      </c>
      <c r="CC197" s="198" t="str">
        <f t="shared" si="31"/>
        <v/>
      </c>
      <c r="CD197" s="198" t="str">
        <f t="shared" si="32"/>
        <v/>
      </c>
      <c r="CE197" s="198" t="str">
        <f t="shared" si="33"/>
        <v/>
      </c>
      <c r="CF197" s="198" t="str">
        <f t="shared" si="34"/>
        <v/>
      </c>
      <c r="CG197" s="198" t="str">
        <f t="shared" si="35"/>
        <v/>
      </c>
      <c r="CH197" s="199"/>
    </row>
    <row r="198" spans="1:86" ht="15.95" customHeight="1">
      <c r="A198" s="187">
        <f>IF('Result Sheet'!A201="","",'Result Sheet'!A201)</f>
        <v>194</v>
      </c>
      <c r="B198" s="188" t="str">
        <f>IF('Result Sheet'!B201="","",'Result Sheet'!B201)</f>
        <v/>
      </c>
      <c r="C198" s="189" t="str">
        <f>IF('Result Sheet'!F201="","",'Result Sheet'!F201)</f>
        <v/>
      </c>
      <c r="D198" s="190" t="str">
        <f>IF('Result Sheet'!E201="","",'Result Sheet'!E201)</f>
        <v/>
      </c>
      <c r="E198" s="336" t="str">
        <f>IF('Result Sheet'!G201="","",'Result Sheet'!G201)</f>
        <v/>
      </c>
      <c r="F198" s="336" t="str">
        <f>IF('Result Sheet'!H201="","",'Result Sheet'!H201)</f>
        <v/>
      </c>
      <c r="G198" s="336" t="str">
        <f>IF('Result Sheet'!I201="","",'Result Sheet'!I201)</f>
        <v/>
      </c>
      <c r="H198" s="191" t="str">
        <f>IF('Result Sheet'!K201="","",'Result Sheet'!K201)</f>
        <v/>
      </c>
      <c r="I198" s="191" t="str">
        <f>IF('Result Sheet'!J201="","",'Result Sheet'!J201)</f>
        <v/>
      </c>
      <c r="J198" s="305" t="str">
        <f>IF('Result Sheet'!FN201="","",'Result Sheet'!FN201)</f>
        <v/>
      </c>
      <c r="K198" s="192" t="str">
        <f>IF('Result Sheet'!FI201="","",'Result Sheet'!FI201)</f>
        <v/>
      </c>
      <c r="L198" s="193" t="str">
        <f>IF('Result Sheet'!FJ201="","",'Result Sheet'!FJ201)</f>
        <v/>
      </c>
      <c r="M198" s="192" t="str">
        <f>IF('Result Sheet'!FK201="","",'Result Sheet'!FK201)</f>
        <v/>
      </c>
      <c r="N198" s="333" t="str">
        <f>IF('Result Sheet'!FN201="NSO","NSO",IF('Result Sheet'!FL201="","",'Result Sheet'!FL201))</f>
        <v/>
      </c>
      <c r="O198" s="194" t="str">
        <f>IF('Result Sheet'!AC201="","",'Result Sheet'!AC201)</f>
        <v/>
      </c>
      <c r="P198" s="195" t="str">
        <f>IF('Result Sheet'!AD201="","",'Result Sheet'!AD201)</f>
        <v/>
      </c>
      <c r="Q198" s="194" t="str">
        <f>IF('Result Sheet'!AV201="","",'Result Sheet'!AV201)</f>
        <v/>
      </c>
      <c r="R198" s="195" t="str">
        <f>IF('Result Sheet'!AW201="","",'Result Sheet'!AW201)</f>
        <v/>
      </c>
      <c r="S198" s="194" t="str">
        <f>IF('Result Sheet'!BP201="","",'Result Sheet'!BP201)</f>
        <v/>
      </c>
      <c r="T198" s="195" t="str">
        <f>IF('Result Sheet'!BQ201="","",'Result Sheet'!BQ201)</f>
        <v/>
      </c>
      <c r="U198" s="194" t="str">
        <f>IF('Result Sheet'!CI201="","",'Result Sheet'!CI201)</f>
        <v/>
      </c>
      <c r="V198" s="195" t="str">
        <f>IF('Result Sheet'!CJ201="","",'Result Sheet'!CJ201)</f>
        <v/>
      </c>
      <c r="W198" s="194" t="str">
        <f>IF('Result Sheet'!DB201="","",'Result Sheet'!DB201)</f>
        <v/>
      </c>
      <c r="X198" s="195" t="str">
        <f>IF('Result Sheet'!DC201="","",'Result Sheet'!DC201)</f>
        <v/>
      </c>
      <c r="Y198" s="194" t="str">
        <f>IF('Result Sheet'!DU201="","",'Result Sheet'!DU201)</f>
        <v/>
      </c>
      <c r="Z198" s="195" t="str">
        <f>IF('Result Sheet'!DV201="","",'Result Sheet'!DV201)</f>
        <v/>
      </c>
      <c r="AA198" s="196" t="str">
        <f>IF('Result Sheet'!FP201="","",'Result Sheet'!FP201)</f>
        <v/>
      </c>
      <c r="BU198" s="197" t="str">
        <f>'Result Sheet'!G201</f>
        <v/>
      </c>
      <c r="BV198" s="198" t="str">
        <f t="shared" ref="BV198:BV204" si="36">IFERROR(IF(AND(N198="",J198=""),"",IF(AND(H198="SC",I198="M"),N198,"")),"")</f>
        <v/>
      </c>
      <c r="BW198" s="198" t="str">
        <f t="shared" ref="BW198:BW204" si="37">IFERROR(IF(AND(N198="",J198=""),"",IF(AND(H198="SC",I198="F"),N198,"")),"")</f>
        <v/>
      </c>
      <c r="BX198" s="198" t="str">
        <f t="shared" ref="BX198:BX204" si="38">IFERROR(IF(AND(N198="",J198=""),"",IF(AND(H198="ST",I198="M"),N198,"")),"")</f>
        <v/>
      </c>
      <c r="BY198" s="198" t="str">
        <f t="shared" ref="BY198:BY204" si="39">IFERROR(IF(AND(N198="",J198=""),"",IF(AND(H198="ST",I198="F"),N198,"")),"")</f>
        <v/>
      </c>
      <c r="BZ198" s="198" t="str">
        <f t="shared" ref="BZ198:BZ204" si="40">IFERROR(IF(AND(N198="",J198=""),"",IF(AND(H198="OBC",I198="M"),N198,"")),"")</f>
        <v/>
      </c>
      <c r="CA198" s="198" t="str">
        <f t="shared" ref="CA198:CA204" si="41">IFERROR(IF(AND(N198="",J198=""),"",IF(AND(H198="OBC",I198="F"),N198,"")),"")</f>
        <v/>
      </c>
      <c r="CB198" s="198" t="str">
        <f t="shared" ref="CB198:CB204" si="42">IFERROR(IF(AND(N198="",J198=""),"",IF(AND(H198="GEN",I198="M"),N198,"")),"")</f>
        <v/>
      </c>
      <c r="CC198" s="198" t="str">
        <f t="shared" ref="CC198:CC204" si="43">IFERROR(IF(AND(N198="",J198=""),"",IF(AND(H198="GEN",I198="F"),N198,"")),"")</f>
        <v/>
      </c>
      <c r="CD198" s="198" t="str">
        <f t="shared" ref="CD198:CD204" si="44">IFERROR(IF(AND(N198="",J198=""),"",IF(AND(H198="MIN",I198="M"),N198,"")),"")</f>
        <v/>
      </c>
      <c r="CE198" s="198" t="str">
        <f t="shared" ref="CE198:CE204" si="45">IFERROR(IF(AND(N198="",J198=""),"",IF(AND(H198="MIN",I198="M"),N198,"")),"")</f>
        <v/>
      </c>
      <c r="CF198" s="198" t="str">
        <f t="shared" ref="CF198:CF204" si="46">IFERROR(IF(AND(N198="",J198=""),"",IF(AND(H198="SBC",I198="M"),N198,"")),"")</f>
        <v/>
      </c>
      <c r="CG198" s="198" t="str">
        <f t="shared" ref="CG198:CG204" si="47">IFERROR(IF(AND(N198="",J198=""),"",IF(AND(H198="SBC",I198="F"),N198,"")),"")</f>
        <v/>
      </c>
      <c r="CH198" s="199"/>
    </row>
    <row r="199" spans="1:86" ht="15.95" customHeight="1">
      <c r="A199" s="187">
        <f>IF('Result Sheet'!A202="","",'Result Sheet'!A202)</f>
        <v>195</v>
      </c>
      <c r="B199" s="188" t="str">
        <f>IF('Result Sheet'!B202="","",'Result Sheet'!B202)</f>
        <v/>
      </c>
      <c r="C199" s="189" t="str">
        <f>IF('Result Sheet'!F202="","",'Result Sheet'!F202)</f>
        <v/>
      </c>
      <c r="D199" s="190" t="str">
        <f>IF('Result Sheet'!E202="","",'Result Sheet'!E202)</f>
        <v/>
      </c>
      <c r="E199" s="336" t="str">
        <f>IF('Result Sheet'!G202="","",'Result Sheet'!G202)</f>
        <v/>
      </c>
      <c r="F199" s="336" t="str">
        <f>IF('Result Sheet'!H202="","",'Result Sheet'!H202)</f>
        <v/>
      </c>
      <c r="G199" s="336" t="str">
        <f>IF('Result Sheet'!I202="","",'Result Sheet'!I202)</f>
        <v/>
      </c>
      <c r="H199" s="191" t="str">
        <f>IF('Result Sheet'!K202="","",'Result Sheet'!K202)</f>
        <v/>
      </c>
      <c r="I199" s="191" t="str">
        <f>IF('Result Sheet'!J202="","",'Result Sheet'!J202)</f>
        <v/>
      </c>
      <c r="J199" s="305" t="str">
        <f>IF('Result Sheet'!FN202="","",'Result Sheet'!FN202)</f>
        <v/>
      </c>
      <c r="K199" s="192" t="str">
        <f>IF('Result Sheet'!FI202="","",'Result Sheet'!FI202)</f>
        <v/>
      </c>
      <c r="L199" s="193" t="str">
        <f>IF('Result Sheet'!FJ202="","",'Result Sheet'!FJ202)</f>
        <v/>
      </c>
      <c r="M199" s="192" t="str">
        <f>IF('Result Sheet'!FK202="","",'Result Sheet'!FK202)</f>
        <v/>
      </c>
      <c r="N199" s="333" t="str">
        <f>IF('Result Sheet'!FN202="NSO","NSO",IF('Result Sheet'!FL202="","",'Result Sheet'!FL202))</f>
        <v/>
      </c>
      <c r="O199" s="194" t="str">
        <f>IF('Result Sheet'!AC202="","",'Result Sheet'!AC202)</f>
        <v/>
      </c>
      <c r="P199" s="195" t="str">
        <f>IF('Result Sheet'!AD202="","",'Result Sheet'!AD202)</f>
        <v/>
      </c>
      <c r="Q199" s="194" t="str">
        <f>IF('Result Sheet'!AV202="","",'Result Sheet'!AV202)</f>
        <v/>
      </c>
      <c r="R199" s="195" t="str">
        <f>IF('Result Sheet'!AW202="","",'Result Sheet'!AW202)</f>
        <v/>
      </c>
      <c r="S199" s="194" t="str">
        <f>IF('Result Sheet'!BP202="","",'Result Sheet'!BP202)</f>
        <v/>
      </c>
      <c r="T199" s="195" t="str">
        <f>IF('Result Sheet'!BQ202="","",'Result Sheet'!BQ202)</f>
        <v/>
      </c>
      <c r="U199" s="194" t="str">
        <f>IF('Result Sheet'!CI202="","",'Result Sheet'!CI202)</f>
        <v/>
      </c>
      <c r="V199" s="195" t="str">
        <f>IF('Result Sheet'!CJ202="","",'Result Sheet'!CJ202)</f>
        <v/>
      </c>
      <c r="W199" s="194" t="str">
        <f>IF('Result Sheet'!DB202="","",'Result Sheet'!DB202)</f>
        <v/>
      </c>
      <c r="X199" s="195" t="str">
        <f>IF('Result Sheet'!DC202="","",'Result Sheet'!DC202)</f>
        <v/>
      </c>
      <c r="Y199" s="194" t="str">
        <f>IF('Result Sheet'!DU202="","",'Result Sheet'!DU202)</f>
        <v/>
      </c>
      <c r="Z199" s="195" t="str">
        <f>IF('Result Sheet'!DV202="","",'Result Sheet'!DV202)</f>
        <v/>
      </c>
      <c r="AA199" s="196" t="str">
        <f>IF('Result Sheet'!FP202="","",'Result Sheet'!FP202)</f>
        <v/>
      </c>
      <c r="BU199" s="197" t="str">
        <f>'Result Sheet'!G202</f>
        <v/>
      </c>
      <c r="BV199" s="198" t="str">
        <f t="shared" si="36"/>
        <v/>
      </c>
      <c r="BW199" s="198" t="str">
        <f t="shared" si="37"/>
        <v/>
      </c>
      <c r="BX199" s="198" t="str">
        <f t="shared" si="38"/>
        <v/>
      </c>
      <c r="BY199" s="198" t="str">
        <f t="shared" si="39"/>
        <v/>
      </c>
      <c r="BZ199" s="198" t="str">
        <f t="shared" si="40"/>
        <v/>
      </c>
      <c r="CA199" s="198" t="str">
        <f t="shared" si="41"/>
        <v/>
      </c>
      <c r="CB199" s="198" t="str">
        <f t="shared" si="42"/>
        <v/>
      </c>
      <c r="CC199" s="198" t="str">
        <f t="shared" si="43"/>
        <v/>
      </c>
      <c r="CD199" s="198" t="str">
        <f t="shared" si="44"/>
        <v/>
      </c>
      <c r="CE199" s="198" t="str">
        <f t="shared" si="45"/>
        <v/>
      </c>
      <c r="CF199" s="198" t="str">
        <f t="shared" si="46"/>
        <v/>
      </c>
      <c r="CG199" s="198" t="str">
        <f t="shared" si="47"/>
        <v/>
      </c>
      <c r="CH199" s="199"/>
    </row>
    <row r="200" spans="1:86" ht="15.95" customHeight="1">
      <c r="A200" s="187">
        <f>IF('Result Sheet'!A203="","",'Result Sheet'!A203)</f>
        <v>196</v>
      </c>
      <c r="B200" s="188" t="str">
        <f>IF('Result Sheet'!B203="","",'Result Sheet'!B203)</f>
        <v/>
      </c>
      <c r="C200" s="189" t="str">
        <f>IF('Result Sheet'!F203="","",'Result Sheet'!F203)</f>
        <v/>
      </c>
      <c r="D200" s="190" t="str">
        <f>IF('Result Sheet'!E203="","",'Result Sheet'!E203)</f>
        <v/>
      </c>
      <c r="E200" s="336" t="str">
        <f>IF('Result Sheet'!G203="","",'Result Sheet'!G203)</f>
        <v/>
      </c>
      <c r="F200" s="336" t="str">
        <f>IF('Result Sheet'!H203="","",'Result Sheet'!H203)</f>
        <v/>
      </c>
      <c r="G200" s="336" t="str">
        <f>IF('Result Sheet'!I203="","",'Result Sheet'!I203)</f>
        <v/>
      </c>
      <c r="H200" s="191" t="str">
        <f>IF('Result Sheet'!K203="","",'Result Sheet'!K203)</f>
        <v/>
      </c>
      <c r="I200" s="191" t="str">
        <f>IF('Result Sheet'!J203="","",'Result Sheet'!J203)</f>
        <v/>
      </c>
      <c r="J200" s="305" t="str">
        <f>IF('Result Sheet'!FN203="","",'Result Sheet'!FN203)</f>
        <v/>
      </c>
      <c r="K200" s="192" t="str">
        <f>IF('Result Sheet'!FI203="","",'Result Sheet'!FI203)</f>
        <v/>
      </c>
      <c r="L200" s="193" t="str">
        <f>IF('Result Sheet'!FJ203="","",'Result Sheet'!FJ203)</f>
        <v/>
      </c>
      <c r="M200" s="192" t="str">
        <f>IF('Result Sheet'!FK203="","",'Result Sheet'!FK203)</f>
        <v/>
      </c>
      <c r="N200" s="333" t="str">
        <f>IF('Result Sheet'!FN203="NSO","NSO",IF('Result Sheet'!FL203="","",'Result Sheet'!FL203))</f>
        <v/>
      </c>
      <c r="O200" s="194" t="str">
        <f>IF('Result Sheet'!AC203="","",'Result Sheet'!AC203)</f>
        <v/>
      </c>
      <c r="P200" s="195" t="str">
        <f>IF('Result Sheet'!AD203="","",'Result Sheet'!AD203)</f>
        <v/>
      </c>
      <c r="Q200" s="194" t="str">
        <f>IF('Result Sheet'!AV203="","",'Result Sheet'!AV203)</f>
        <v/>
      </c>
      <c r="R200" s="195" t="str">
        <f>IF('Result Sheet'!AW203="","",'Result Sheet'!AW203)</f>
        <v/>
      </c>
      <c r="S200" s="194" t="str">
        <f>IF('Result Sheet'!BP203="","",'Result Sheet'!BP203)</f>
        <v/>
      </c>
      <c r="T200" s="195" t="str">
        <f>IF('Result Sheet'!BQ203="","",'Result Sheet'!BQ203)</f>
        <v/>
      </c>
      <c r="U200" s="194" t="str">
        <f>IF('Result Sheet'!CI203="","",'Result Sheet'!CI203)</f>
        <v/>
      </c>
      <c r="V200" s="195" t="str">
        <f>IF('Result Sheet'!CJ203="","",'Result Sheet'!CJ203)</f>
        <v/>
      </c>
      <c r="W200" s="194" t="str">
        <f>IF('Result Sheet'!DB203="","",'Result Sheet'!DB203)</f>
        <v/>
      </c>
      <c r="X200" s="195" t="str">
        <f>IF('Result Sheet'!DC203="","",'Result Sheet'!DC203)</f>
        <v/>
      </c>
      <c r="Y200" s="194" t="str">
        <f>IF('Result Sheet'!DU203="","",'Result Sheet'!DU203)</f>
        <v/>
      </c>
      <c r="Z200" s="195" t="str">
        <f>IF('Result Sheet'!DV203="","",'Result Sheet'!DV203)</f>
        <v/>
      </c>
      <c r="AA200" s="196" t="str">
        <f>IF('Result Sheet'!FP203="","",'Result Sheet'!FP203)</f>
        <v/>
      </c>
      <c r="BU200" s="197" t="str">
        <f>'Result Sheet'!G203</f>
        <v/>
      </c>
      <c r="BV200" s="198" t="str">
        <f t="shared" si="36"/>
        <v/>
      </c>
      <c r="BW200" s="198" t="str">
        <f t="shared" si="37"/>
        <v/>
      </c>
      <c r="BX200" s="198" t="str">
        <f t="shared" si="38"/>
        <v/>
      </c>
      <c r="BY200" s="198" t="str">
        <f t="shared" si="39"/>
        <v/>
      </c>
      <c r="BZ200" s="198" t="str">
        <f t="shared" si="40"/>
        <v/>
      </c>
      <c r="CA200" s="198" t="str">
        <f t="shared" si="41"/>
        <v/>
      </c>
      <c r="CB200" s="198" t="str">
        <f t="shared" si="42"/>
        <v/>
      </c>
      <c r="CC200" s="198" t="str">
        <f t="shared" si="43"/>
        <v/>
      </c>
      <c r="CD200" s="198" t="str">
        <f t="shared" si="44"/>
        <v/>
      </c>
      <c r="CE200" s="198" t="str">
        <f t="shared" si="45"/>
        <v/>
      </c>
      <c r="CF200" s="198" t="str">
        <f t="shared" si="46"/>
        <v/>
      </c>
      <c r="CG200" s="198" t="str">
        <f t="shared" si="47"/>
        <v/>
      </c>
      <c r="CH200" s="199"/>
    </row>
    <row r="201" spans="1:86" ht="15.95" customHeight="1">
      <c r="A201" s="187">
        <f>IF('Result Sheet'!A204="","",'Result Sheet'!A204)</f>
        <v>197</v>
      </c>
      <c r="B201" s="188" t="str">
        <f>IF('Result Sheet'!B204="","",'Result Sheet'!B204)</f>
        <v/>
      </c>
      <c r="C201" s="189" t="str">
        <f>IF('Result Sheet'!F204="","",'Result Sheet'!F204)</f>
        <v/>
      </c>
      <c r="D201" s="190" t="str">
        <f>IF('Result Sheet'!E204="","",'Result Sheet'!E204)</f>
        <v/>
      </c>
      <c r="E201" s="336" t="str">
        <f>IF('Result Sheet'!G204="","",'Result Sheet'!G204)</f>
        <v/>
      </c>
      <c r="F201" s="336" t="str">
        <f>IF('Result Sheet'!H204="","",'Result Sheet'!H204)</f>
        <v/>
      </c>
      <c r="G201" s="336" t="str">
        <f>IF('Result Sheet'!I204="","",'Result Sheet'!I204)</f>
        <v/>
      </c>
      <c r="H201" s="191" t="str">
        <f>IF('Result Sheet'!K204="","",'Result Sheet'!K204)</f>
        <v/>
      </c>
      <c r="I201" s="191" t="str">
        <f>IF('Result Sheet'!J204="","",'Result Sheet'!J204)</f>
        <v/>
      </c>
      <c r="J201" s="305" t="str">
        <f>IF('Result Sheet'!FN204="","",'Result Sheet'!FN204)</f>
        <v/>
      </c>
      <c r="K201" s="192" t="str">
        <f>IF('Result Sheet'!FI204="","",'Result Sheet'!FI204)</f>
        <v/>
      </c>
      <c r="L201" s="193" t="str">
        <f>IF('Result Sheet'!FJ204="","",'Result Sheet'!FJ204)</f>
        <v/>
      </c>
      <c r="M201" s="192" t="str">
        <f>IF('Result Sheet'!FK204="","",'Result Sheet'!FK204)</f>
        <v/>
      </c>
      <c r="N201" s="333" t="str">
        <f>IF('Result Sheet'!FN204="NSO","NSO",IF('Result Sheet'!FL204="","",'Result Sheet'!FL204))</f>
        <v/>
      </c>
      <c r="O201" s="194" t="str">
        <f>IF('Result Sheet'!AC204="","",'Result Sheet'!AC204)</f>
        <v/>
      </c>
      <c r="P201" s="195" t="str">
        <f>IF('Result Sheet'!AD204="","",'Result Sheet'!AD204)</f>
        <v/>
      </c>
      <c r="Q201" s="194" t="str">
        <f>IF('Result Sheet'!AV204="","",'Result Sheet'!AV204)</f>
        <v/>
      </c>
      <c r="R201" s="195" t="str">
        <f>IF('Result Sheet'!AW204="","",'Result Sheet'!AW204)</f>
        <v/>
      </c>
      <c r="S201" s="194" t="str">
        <f>IF('Result Sheet'!BP204="","",'Result Sheet'!BP204)</f>
        <v/>
      </c>
      <c r="T201" s="195" t="str">
        <f>IF('Result Sheet'!BQ204="","",'Result Sheet'!BQ204)</f>
        <v/>
      </c>
      <c r="U201" s="194" t="str">
        <f>IF('Result Sheet'!CI204="","",'Result Sheet'!CI204)</f>
        <v/>
      </c>
      <c r="V201" s="195" t="str">
        <f>IF('Result Sheet'!CJ204="","",'Result Sheet'!CJ204)</f>
        <v/>
      </c>
      <c r="W201" s="194" t="str">
        <f>IF('Result Sheet'!DB204="","",'Result Sheet'!DB204)</f>
        <v/>
      </c>
      <c r="X201" s="195" t="str">
        <f>IF('Result Sheet'!DC204="","",'Result Sheet'!DC204)</f>
        <v/>
      </c>
      <c r="Y201" s="194" t="str">
        <f>IF('Result Sheet'!DU204="","",'Result Sheet'!DU204)</f>
        <v/>
      </c>
      <c r="Z201" s="195" t="str">
        <f>IF('Result Sheet'!DV204="","",'Result Sheet'!DV204)</f>
        <v/>
      </c>
      <c r="AA201" s="196" t="str">
        <f>IF('Result Sheet'!FP204="","",'Result Sheet'!FP204)</f>
        <v/>
      </c>
      <c r="BU201" s="197" t="str">
        <f>'Result Sheet'!G204</f>
        <v/>
      </c>
      <c r="BV201" s="198" t="str">
        <f t="shared" si="36"/>
        <v/>
      </c>
      <c r="BW201" s="198" t="str">
        <f t="shared" si="37"/>
        <v/>
      </c>
      <c r="BX201" s="198" t="str">
        <f t="shared" si="38"/>
        <v/>
      </c>
      <c r="BY201" s="198" t="str">
        <f t="shared" si="39"/>
        <v/>
      </c>
      <c r="BZ201" s="198" t="str">
        <f t="shared" si="40"/>
        <v/>
      </c>
      <c r="CA201" s="198" t="str">
        <f t="shared" si="41"/>
        <v/>
      </c>
      <c r="CB201" s="198" t="str">
        <f t="shared" si="42"/>
        <v/>
      </c>
      <c r="CC201" s="198" t="str">
        <f t="shared" si="43"/>
        <v/>
      </c>
      <c r="CD201" s="198" t="str">
        <f t="shared" si="44"/>
        <v/>
      </c>
      <c r="CE201" s="198" t="str">
        <f t="shared" si="45"/>
        <v/>
      </c>
      <c r="CF201" s="198" t="str">
        <f t="shared" si="46"/>
        <v/>
      </c>
      <c r="CG201" s="198" t="str">
        <f t="shared" si="47"/>
        <v/>
      </c>
      <c r="CH201" s="199"/>
    </row>
    <row r="202" spans="1:86" ht="15.95" customHeight="1">
      <c r="A202" s="187">
        <f>IF('Result Sheet'!A205="","",'Result Sheet'!A205)</f>
        <v>198</v>
      </c>
      <c r="B202" s="188" t="str">
        <f>IF('Result Sheet'!B205="","",'Result Sheet'!B205)</f>
        <v/>
      </c>
      <c r="C202" s="189" t="str">
        <f>IF('Result Sheet'!F205="","",'Result Sheet'!F205)</f>
        <v/>
      </c>
      <c r="D202" s="190" t="str">
        <f>IF('Result Sheet'!E205="","",'Result Sheet'!E205)</f>
        <v/>
      </c>
      <c r="E202" s="336" t="str">
        <f>IF('Result Sheet'!G205="","",'Result Sheet'!G205)</f>
        <v/>
      </c>
      <c r="F202" s="336" t="str">
        <f>IF('Result Sheet'!H205="","",'Result Sheet'!H205)</f>
        <v/>
      </c>
      <c r="G202" s="336" t="str">
        <f>IF('Result Sheet'!I205="","",'Result Sheet'!I205)</f>
        <v/>
      </c>
      <c r="H202" s="191" t="str">
        <f>IF('Result Sheet'!K205="","",'Result Sheet'!K205)</f>
        <v/>
      </c>
      <c r="I202" s="191" t="str">
        <f>IF('Result Sheet'!J205="","",'Result Sheet'!J205)</f>
        <v/>
      </c>
      <c r="J202" s="305" t="str">
        <f>IF('Result Sheet'!FN205="","",'Result Sheet'!FN205)</f>
        <v/>
      </c>
      <c r="K202" s="192" t="str">
        <f>IF('Result Sheet'!FI205="","",'Result Sheet'!FI205)</f>
        <v/>
      </c>
      <c r="L202" s="193" t="str">
        <f>IF('Result Sheet'!FJ205="","",'Result Sheet'!FJ205)</f>
        <v/>
      </c>
      <c r="M202" s="192" t="str">
        <f>IF('Result Sheet'!FK205="","",'Result Sheet'!FK205)</f>
        <v/>
      </c>
      <c r="N202" s="333" t="str">
        <f>IF('Result Sheet'!FN205="NSO","NSO",IF('Result Sheet'!FL205="","",'Result Sheet'!FL205))</f>
        <v/>
      </c>
      <c r="O202" s="194" t="str">
        <f>IF('Result Sheet'!AC205="","",'Result Sheet'!AC205)</f>
        <v/>
      </c>
      <c r="P202" s="195" t="str">
        <f>IF('Result Sheet'!AD205="","",'Result Sheet'!AD205)</f>
        <v/>
      </c>
      <c r="Q202" s="194" t="str">
        <f>IF('Result Sheet'!AV205="","",'Result Sheet'!AV205)</f>
        <v/>
      </c>
      <c r="R202" s="195" t="str">
        <f>IF('Result Sheet'!AW205="","",'Result Sheet'!AW205)</f>
        <v/>
      </c>
      <c r="S202" s="194" t="str">
        <f>IF('Result Sheet'!BP205="","",'Result Sheet'!BP205)</f>
        <v/>
      </c>
      <c r="T202" s="195" t="str">
        <f>IF('Result Sheet'!BQ205="","",'Result Sheet'!BQ205)</f>
        <v/>
      </c>
      <c r="U202" s="194" t="str">
        <f>IF('Result Sheet'!CI205="","",'Result Sheet'!CI205)</f>
        <v/>
      </c>
      <c r="V202" s="195" t="str">
        <f>IF('Result Sheet'!CJ205="","",'Result Sheet'!CJ205)</f>
        <v/>
      </c>
      <c r="W202" s="194" t="str">
        <f>IF('Result Sheet'!DB205="","",'Result Sheet'!DB205)</f>
        <v/>
      </c>
      <c r="X202" s="195" t="str">
        <f>IF('Result Sheet'!DC205="","",'Result Sheet'!DC205)</f>
        <v/>
      </c>
      <c r="Y202" s="194" t="str">
        <f>IF('Result Sheet'!DU205="","",'Result Sheet'!DU205)</f>
        <v/>
      </c>
      <c r="Z202" s="195" t="str">
        <f>IF('Result Sheet'!DV205="","",'Result Sheet'!DV205)</f>
        <v/>
      </c>
      <c r="AA202" s="196" t="str">
        <f>IF('Result Sheet'!FP205="","",'Result Sheet'!FP205)</f>
        <v/>
      </c>
      <c r="BU202" s="197" t="str">
        <f>'Result Sheet'!G205</f>
        <v/>
      </c>
      <c r="BV202" s="198" t="str">
        <f t="shared" si="36"/>
        <v/>
      </c>
      <c r="BW202" s="198" t="str">
        <f t="shared" si="37"/>
        <v/>
      </c>
      <c r="BX202" s="198" t="str">
        <f t="shared" si="38"/>
        <v/>
      </c>
      <c r="BY202" s="198" t="str">
        <f t="shared" si="39"/>
        <v/>
      </c>
      <c r="BZ202" s="198" t="str">
        <f t="shared" si="40"/>
        <v/>
      </c>
      <c r="CA202" s="198" t="str">
        <f t="shared" si="41"/>
        <v/>
      </c>
      <c r="CB202" s="198" t="str">
        <f t="shared" si="42"/>
        <v/>
      </c>
      <c r="CC202" s="198" t="str">
        <f t="shared" si="43"/>
        <v/>
      </c>
      <c r="CD202" s="198" t="str">
        <f t="shared" si="44"/>
        <v/>
      </c>
      <c r="CE202" s="198" t="str">
        <f t="shared" si="45"/>
        <v/>
      </c>
      <c r="CF202" s="198" t="str">
        <f t="shared" si="46"/>
        <v/>
      </c>
      <c r="CG202" s="198" t="str">
        <f t="shared" si="47"/>
        <v/>
      </c>
      <c r="CH202" s="199"/>
    </row>
    <row r="203" spans="1:86" ht="15.95" customHeight="1">
      <c r="A203" s="187">
        <f>IF('Result Sheet'!A206="","",'Result Sheet'!A206)</f>
        <v>199</v>
      </c>
      <c r="B203" s="188" t="str">
        <f>IF('Result Sheet'!B206="","",'Result Sheet'!B206)</f>
        <v/>
      </c>
      <c r="C203" s="189" t="str">
        <f>IF('Result Sheet'!F206="","",'Result Sheet'!F206)</f>
        <v/>
      </c>
      <c r="D203" s="190" t="str">
        <f>IF('Result Sheet'!E206="","",'Result Sheet'!E206)</f>
        <v/>
      </c>
      <c r="E203" s="336" t="str">
        <f>IF('Result Sheet'!G206="","",'Result Sheet'!G206)</f>
        <v/>
      </c>
      <c r="F203" s="336" t="str">
        <f>IF('Result Sheet'!H206="","",'Result Sheet'!H206)</f>
        <v/>
      </c>
      <c r="G203" s="336" t="str">
        <f>IF('Result Sheet'!I206="","",'Result Sheet'!I206)</f>
        <v/>
      </c>
      <c r="H203" s="191" t="str">
        <f>IF('Result Sheet'!K206="","",'Result Sheet'!K206)</f>
        <v/>
      </c>
      <c r="I203" s="191" t="str">
        <f>IF('Result Sheet'!J206="","",'Result Sheet'!J206)</f>
        <v/>
      </c>
      <c r="J203" s="305" t="str">
        <f>IF('Result Sheet'!FN206="","",'Result Sheet'!FN206)</f>
        <v/>
      </c>
      <c r="K203" s="192" t="str">
        <f>IF('Result Sheet'!FI206="","",'Result Sheet'!FI206)</f>
        <v/>
      </c>
      <c r="L203" s="193" t="str">
        <f>IF('Result Sheet'!FJ206="","",'Result Sheet'!FJ206)</f>
        <v/>
      </c>
      <c r="M203" s="192" t="str">
        <f>IF('Result Sheet'!FK206="","",'Result Sheet'!FK206)</f>
        <v/>
      </c>
      <c r="N203" s="333" t="str">
        <f>IF('Result Sheet'!FN206="NSO","NSO",IF('Result Sheet'!FL206="","",'Result Sheet'!FL206))</f>
        <v/>
      </c>
      <c r="O203" s="194" t="str">
        <f>IF('Result Sheet'!AC206="","",'Result Sheet'!AC206)</f>
        <v/>
      </c>
      <c r="P203" s="195" t="str">
        <f>IF('Result Sheet'!AD206="","",'Result Sheet'!AD206)</f>
        <v/>
      </c>
      <c r="Q203" s="194" t="str">
        <f>IF('Result Sheet'!AV206="","",'Result Sheet'!AV206)</f>
        <v/>
      </c>
      <c r="R203" s="195" t="str">
        <f>IF('Result Sheet'!AW206="","",'Result Sheet'!AW206)</f>
        <v/>
      </c>
      <c r="S203" s="194" t="str">
        <f>IF('Result Sheet'!BP206="","",'Result Sheet'!BP206)</f>
        <v/>
      </c>
      <c r="T203" s="195" t="str">
        <f>IF('Result Sheet'!BQ206="","",'Result Sheet'!BQ206)</f>
        <v/>
      </c>
      <c r="U203" s="194" t="str">
        <f>IF('Result Sheet'!CI206="","",'Result Sheet'!CI206)</f>
        <v/>
      </c>
      <c r="V203" s="195" t="str">
        <f>IF('Result Sheet'!CJ206="","",'Result Sheet'!CJ206)</f>
        <v/>
      </c>
      <c r="W203" s="194" t="str">
        <f>IF('Result Sheet'!DB206="","",'Result Sheet'!DB206)</f>
        <v/>
      </c>
      <c r="X203" s="195" t="str">
        <f>IF('Result Sheet'!DC206="","",'Result Sheet'!DC206)</f>
        <v/>
      </c>
      <c r="Y203" s="194" t="str">
        <f>IF('Result Sheet'!DU206="","",'Result Sheet'!DU206)</f>
        <v/>
      </c>
      <c r="Z203" s="195" t="str">
        <f>IF('Result Sheet'!DV206="","",'Result Sheet'!DV206)</f>
        <v/>
      </c>
      <c r="AA203" s="196" t="str">
        <f>IF('Result Sheet'!FP206="","",'Result Sheet'!FP206)</f>
        <v/>
      </c>
      <c r="BU203" s="197" t="str">
        <f>'Result Sheet'!G206</f>
        <v/>
      </c>
      <c r="BV203" s="198" t="str">
        <f t="shared" si="36"/>
        <v/>
      </c>
      <c r="BW203" s="198" t="str">
        <f t="shared" si="37"/>
        <v/>
      </c>
      <c r="BX203" s="198" t="str">
        <f t="shared" si="38"/>
        <v/>
      </c>
      <c r="BY203" s="198" t="str">
        <f t="shared" si="39"/>
        <v/>
      </c>
      <c r="BZ203" s="198" t="str">
        <f t="shared" si="40"/>
        <v/>
      </c>
      <c r="CA203" s="198" t="str">
        <f t="shared" si="41"/>
        <v/>
      </c>
      <c r="CB203" s="198" t="str">
        <f t="shared" si="42"/>
        <v/>
      </c>
      <c r="CC203" s="198" t="str">
        <f t="shared" si="43"/>
        <v/>
      </c>
      <c r="CD203" s="198" t="str">
        <f t="shared" si="44"/>
        <v/>
      </c>
      <c r="CE203" s="198" t="str">
        <f t="shared" si="45"/>
        <v/>
      </c>
      <c r="CF203" s="198" t="str">
        <f t="shared" si="46"/>
        <v/>
      </c>
      <c r="CG203" s="198" t="str">
        <f t="shared" si="47"/>
        <v/>
      </c>
      <c r="CH203" s="199"/>
    </row>
    <row r="204" spans="1:86" ht="15.95" customHeight="1">
      <c r="A204" s="187">
        <f>IF('Result Sheet'!A207="","",'Result Sheet'!A207)</f>
        <v>200</v>
      </c>
      <c r="B204" s="188" t="str">
        <f>IF('Result Sheet'!B207="","",'Result Sheet'!B207)</f>
        <v/>
      </c>
      <c r="C204" s="189" t="str">
        <f>IF('Result Sheet'!F207="","",'Result Sheet'!F207)</f>
        <v/>
      </c>
      <c r="D204" s="190" t="str">
        <f>IF('Result Sheet'!E207="","",'Result Sheet'!E207)</f>
        <v/>
      </c>
      <c r="E204" s="336" t="str">
        <f>IF('Result Sheet'!G207="","",'Result Sheet'!G207)</f>
        <v/>
      </c>
      <c r="F204" s="336" t="str">
        <f>IF('Result Sheet'!H207="","",'Result Sheet'!H207)</f>
        <v/>
      </c>
      <c r="G204" s="336" t="str">
        <f>IF('Result Sheet'!I207="","",'Result Sheet'!I207)</f>
        <v/>
      </c>
      <c r="H204" s="191" t="str">
        <f>IF('Result Sheet'!K207="","",'Result Sheet'!K207)</f>
        <v/>
      </c>
      <c r="I204" s="191" t="str">
        <f>IF('Result Sheet'!J207="","",'Result Sheet'!J207)</f>
        <v/>
      </c>
      <c r="J204" s="305" t="str">
        <f>IF('Result Sheet'!FN207="","",'Result Sheet'!FN207)</f>
        <v/>
      </c>
      <c r="K204" s="192" t="str">
        <f>IF('Result Sheet'!FI207="","",'Result Sheet'!FI207)</f>
        <v/>
      </c>
      <c r="L204" s="193" t="str">
        <f>IF('Result Sheet'!FJ207="","",'Result Sheet'!FJ207)</f>
        <v/>
      </c>
      <c r="M204" s="192" t="str">
        <f>IF('Result Sheet'!FK207="","",'Result Sheet'!FK207)</f>
        <v/>
      </c>
      <c r="N204" s="333" t="str">
        <f>IF('Result Sheet'!FN207="NSO","NSO",IF('Result Sheet'!FL207="","",'Result Sheet'!FL207))</f>
        <v/>
      </c>
      <c r="O204" s="194" t="str">
        <f>IF('Result Sheet'!AC207="","",'Result Sheet'!AC207)</f>
        <v/>
      </c>
      <c r="P204" s="195" t="str">
        <f>IF('Result Sheet'!AD207="","",'Result Sheet'!AD207)</f>
        <v/>
      </c>
      <c r="Q204" s="194" t="str">
        <f>IF('Result Sheet'!AV207="","",'Result Sheet'!AV207)</f>
        <v/>
      </c>
      <c r="R204" s="195" t="str">
        <f>IF('Result Sheet'!AW207="","",'Result Sheet'!AW207)</f>
        <v/>
      </c>
      <c r="S204" s="194" t="str">
        <f>IF('Result Sheet'!BP207="","",'Result Sheet'!BP207)</f>
        <v/>
      </c>
      <c r="T204" s="195" t="str">
        <f>IF('Result Sheet'!BQ207="","",'Result Sheet'!BQ207)</f>
        <v/>
      </c>
      <c r="U204" s="194" t="str">
        <f>IF('Result Sheet'!CI207="","",'Result Sheet'!CI207)</f>
        <v/>
      </c>
      <c r="V204" s="195" t="str">
        <f>IF('Result Sheet'!CJ207="","",'Result Sheet'!CJ207)</f>
        <v/>
      </c>
      <c r="W204" s="194" t="str">
        <f>IF('Result Sheet'!DB207="","",'Result Sheet'!DB207)</f>
        <v/>
      </c>
      <c r="X204" s="195" t="str">
        <f>IF('Result Sheet'!DC207="","",'Result Sheet'!DC207)</f>
        <v/>
      </c>
      <c r="Y204" s="194" t="str">
        <f>IF('Result Sheet'!DU207="","",'Result Sheet'!DU207)</f>
        <v/>
      </c>
      <c r="Z204" s="195" t="str">
        <f>IF('Result Sheet'!DV207="","",'Result Sheet'!DV207)</f>
        <v/>
      </c>
      <c r="AA204" s="196" t="str">
        <f>IF('Result Sheet'!FP207="","",'Result Sheet'!FP207)</f>
        <v/>
      </c>
      <c r="BU204" s="197" t="str">
        <f>'Result Sheet'!G207</f>
        <v/>
      </c>
      <c r="BV204" s="198" t="str">
        <f t="shared" si="36"/>
        <v/>
      </c>
      <c r="BW204" s="198" t="str">
        <f t="shared" si="37"/>
        <v/>
      </c>
      <c r="BX204" s="198" t="str">
        <f t="shared" si="38"/>
        <v/>
      </c>
      <c r="BY204" s="198" t="str">
        <f t="shared" si="39"/>
        <v/>
      </c>
      <c r="BZ204" s="198" t="str">
        <f t="shared" si="40"/>
        <v/>
      </c>
      <c r="CA204" s="198" t="str">
        <f t="shared" si="41"/>
        <v/>
      </c>
      <c r="CB204" s="198" t="str">
        <f t="shared" si="42"/>
        <v/>
      </c>
      <c r="CC204" s="198" t="str">
        <f t="shared" si="43"/>
        <v/>
      </c>
      <c r="CD204" s="198" t="str">
        <f t="shared" si="44"/>
        <v/>
      </c>
      <c r="CE204" s="198" t="str">
        <f t="shared" si="45"/>
        <v/>
      </c>
      <c r="CF204" s="198" t="str">
        <f t="shared" si="46"/>
        <v/>
      </c>
      <c r="CG204" s="198" t="str">
        <f t="shared" si="47"/>
        <v/>
      </c>
      <c r="CH204" s="199"/>
    </row>
    <row r="205" spans="1:86" ht="16.5" thickBot="1">
      <c r="A205" s="348"/>
      <c r="B205" s="349"/>
      <c r="C205" s="349"/>
      <c r="D205" s="791" t="str">
        <f>IF('Master sheet'!$D$11="Hindi","ग्रेड","Grade")</f>
        <v>ग्रेड</v>
      </c>
      <c r="E205" s="791"/>
      <c r="F205" s="791"/>
      <c r="G205" s="791" t="str">
        <f>IF('Master sheet'!$D$11="Hindi","श्रेणी","Div.")</f>
        <v>श्रेणी</v>
      </c>
      <c r="H205" s="791"/>
      <c r="I205" s="791"/>
      <c r="J205" s="349"/>
      <c r="K205" s="349"/>
      <c r="L205" s="349"/>
      <c r="M205" s="349"/>
      <c r="N205" s="349"/>
      <c r="O205" s="349"/>
      <c r="P205" s="349"/>
      <c r="Q205" s="349"/>
      <c r="R205" s="349"/>
      <c r="S205" s="349"/>
      <c r="T205" s="349"/>
      <c r="U205" s="349"/>
      <c r="V205" s="349"/>
      <c r="W205" s="349"/>
      <c r="X205" s="349"/>
      <c r="Y205" s="349"/>
      <c r="Z205" s="349"/>
      <c r="AA205" s="350"/>
      <c r="BU205" s="817"/>
      <c r="BV205" s="818"/>
      <c r="BW205" s="818"/>
      <c r="BX205" s="818"/>
      <c r="BY205" s="818"/>
      <c r="BZ205" s="818"/>
      <c r="CA205" s="818"/>
      <c r="CB205" s="818"/>
      <c r="CC205" s="818"/>
      <c r="CD205" s="818"/>
      <c r="CE205" s="818"/>
      <c r="CF205" s="818"/>
      <c r="CG205" s="818"/>
      <c r="CH205" s="819"/>
    </row>
    <row r="206" spans="1:86" ht="21" customHeight="1" thickTop="1">
      <c r="A206" s="201"/>
      <c r="B206" s="202" t="s">
        <v>104</v>
      </c>
      <c r="C206" s="202"/>
      <c r="D206" s="820" t="str">
        <f>IF('Master sheet'!$D$11="Hindi","प्रविष्ठ कुल विद्यार्थी","No. of students appeared")</f>
        <v>प्रविष्ठ कुल विद्यार्थी</v>
      </c>
      <c r="E206" s="820"/>
      <c r="F206" s="347">
        <f>COUNTA(B5:B204)-COUNTIF(B5:B204,"nso")-COUNTBLANK(B5:B204)</f>
        <v>21</v>
      </c>
      <c r="G206" s="362" t="str">
        <f>IF('Master sheet'!$D$11="Hindi","कुल प्रविष्ठ","Appeared")</f>
        <v>कुल प्रविष्ठ</v>
      </c>
      <c r="H206" s="821">
        <f>COUNTA(B5:B204)-COUNTIF(B5:B204,"nso")-COUNTBLANK(B5:B204)</f>
        <v>21</v>
      </c>
      <c r="I206" s="821"/>
      <c r="J206" s="822" t="str">
        <f>IF('Master sheet'!$D$11="Hindi","परिणाम तैयारकर्ता","Signature of the maker")</f>
        <v>परिणाम तैयारकर्ता</v>
      </c>
      <c r="K206" s="823"/>
      <c r="L206" s="824"/>
      <c r="M206" s="828" t="str">
        <f>CONCATENATE("( ",UPPER('Master sheet'!D16)," )")</f>
        <v>( YOGESH )</v>
      </c>
      <c r="N206" s="828"/>
      <c r="O206" s="828"/>
      <c r="P206" s="828"/>
      <c r="Q206" s="828"/>
      <c r="R206" s="828"/>
      <c r="S206" s="828"/>
      <c r="T206" s="828"/>
      <c r="U206" s="828" t="str">
        <f>CONCATENATE("( ",UPPER('Master sheet'!D12)," )")</f>
        <v>( USHA PALIYA )</v>
      </c>
      <c r="V206" s="828"/>
      <c r="W206" s="828"/>
      <c r="X206" s="828"/>
      <c r="Y206" s="828"/>
      <c r="Z206" s="828"/>
      <c r="AA206" s="828"/>
      <c r="BU206" s="203"/>
      <c r="BV206" s="830" t="str">
        <f>BU1</f>
        <v>tkfrokj ifj.kke</v>
      </c>
      <c r="BW206" s="830"/>
      <c r="BX206" s="830"/>
      <c r="BY206" s="830"/>
      <c r="BZ206" s="830"/>
      <c r="CA206" s="830"/>
      <c r="CB206" s="830"/>
      <c r="CC206" s="830"/>
      <c r="CD206" s="830"/>
      <c r="CE206" s="830"/>
      <c r="CF206" s="830"/>
      <c r="CG206" s="830"/>
      <c r="CH206" s="831"/>
    </row>
    <row r="207" spans="1:86" ht="21" customHeight="1">
      <c r="A207" s="201"/>
      <c r="B207" s="202" t="s">
        <v>104</v>
      </c>
      <c r="C207" s="202"/>
      <c r="D207" s="832" t="str">
        <f>IF('Master sheet'!$D$11="Hindi","ग्रेड 'ए'","Grade 'A'")</f>
        <v>ग्रेड 'ए'</v>
      </c>
      <c r="E207" s="832"/>
      <c r="F207" s="204">
        <f>COUNTIF(N5:N204,"A")</f>
        <v>0</v>
      </c>
      <c r="G207" s="363" t="str">
        <f>IF('Master sheet'!$D$11="Hindi","प्रथम श्रेणी","Ist Div")</f>
        <v>प्रथम श्रेणी</v>
      </c>
      <c r="H207" s="835">
        <f>COUNTIF(M5:M204,"I")</f>
        <v>12</v>
      </c>
      <c r="I207" s="835"/>
      <c r="J207" s="825"/>
      <c r="K207" s="826"/>
      <c r="L207" s="827"/>
      <c r="M207" s="829"/>
      <c r="N207" s="829"/>
      <c r="O207" s="829"/>
      <c r="P207" s="829"/>
      <c r="Q207" s="829"/>
      <c r="R207" s="829"/>
      <c r="S207" s="829"/>
      <c r="T207" s="829"/>
      <c r="U207" s="829"/>
      <c r="V207" s="829"/>
      <c r="W207" s="829"/>
      <c r="X207" s="829"/>
      <c r="Y207" s="829"/>
      <c r="Z207" s="829"/>
      <c r="AA207" s="829"/>
      <c r="BU207" s="205"/>
      <c r="BV207" s="206" t="str">
        <f t="shared" ref="BV207:CG207" si="48">BV3</f>
        <v>SC BOYS</v>
      </c>
      <c r="BW207" s="206" t="str">
        <f t="shared" si="48"/>
        <v>SC GIRLS</v>
      </c>
      <c r="BX207" s="206" t="str">
        <f t="shared" si="48"/>
        <v>ST BOYS</v>
      </c>
      <c r="BY207" s="206" t="str">
        <f t="shared" si="48"/>
        <v>ST GIRLS</v>
      </c>
      <c r="BZ207" s="206" t="str">
        <f t="shared" si="48"/>
        <v>OBC BOYS</v>
      </c>
      <c r="CA207" s="206" t="str">
        <f t="shared" si="48"/>
        <v>OBC GIRLS</v>
      </c>
      <c r="CB207" s="206" t="str">
        <f t="shared" si="48"/>
        <v>GEN BOYS</v>
      </c>
      <c r="CC207" s="206" t="str">
        <f t="shared" si="48"/>
        <v>GEN GIRLS</v>
      </c>
      <c r="CD207" s="206" t="str">
        <f t="shared" si="48"/>
        <v>MIN BOYS</v>
      </c>
      <c r="CE207" s="206" t="str">
        <f t="shared" si="48"/>
        <v>MIN GIRLS</v>
      </c>
      <c r="CF207" s="206" t="str">
        <f t="shared" si="48"/>
        <v>SBC BOYS</v>
      </c>
      <c r="CG207" s="206" t="str">
        <f t="shared" si="48"/>
        <v>SBC GIRLS</v>
      </c>
      <c r="CH207" s="207" t="s">
        <v>90</v>
      </c>
    </row>
    <row r="208" spans="1:86" ht="18.75" customHeight="1">
      <c r="A208" s="201"/>
      <c r="B208" s="202" t="s">
        <v>104</v>
      </c>
      <c r="C208" s="202"/>
      <c r="D208" s="832" t="str">
        <f>IF('Master sheet'!$D$11="Hindi","ग्रेड 'बी'","Grade 'B'")</f>
        <v>ग्रेड 'बी'</v>
      </c>
      <c r="E208" s="832"/>
      <c r="F208" s="208">
        <f>COUNTIF(N5:N204,"B")</f>
        <v>12</v>
      </c>
      <c r="G208" s="364" t="str">
        <f>IF('Master sheet'!$D$11="Hindi","द्वितीय श्रेणी","IInd Div")</f>
        <v>द्वितीय श्रेणी</v>
      </c>
      <c r="H208" s="846">
        <f>COUNTIF(M5:M204,"II")</f>
        <v>0</v>
      </c>
      <c r="I208" s="847"/>
      <c r="J208" s="825" t="str">
        <f>IF('Master sheet'!$D$11="Hindi","हस्ताक्षर कक्षाध्यापक","Signature of the class teacher")</f>
        <v>हस्ताक्षर कक्षाध्यापक</v>
      </c>
      <c r="K208" s="826"/>
      <c r="L208" s="827"/>
      <c r="M208" s="829" t="str">
        <f>IF(AND(C2=6),CONCATENATE("( ",UPPER('Master sheet'!H12)," )"),IF(AND(C2=7),CONCATENATE("( ",UPPER('Master sheet'!H21)," )"),""))</f>
        <v>( SHARAD SHARMA )</v>
      </c>
      <c r="N208" s="829"/>
      <c r="O208" s="829"/>
      <c r="P208" s="829"/>
      <c r="Q208" s="829"/>
      <c r="R208" s="829"/>
      <c r="S208" s="829"/>
      <c r="T208" s="829"/>
      <c r="U208" s="829"/>
      <c r="V208" s="829"/>
      <c r="W208" s="829"/>
      <c r="X208" s="829"/>
      <c r="Y208" s="829"/>
      <c r="Z208" s="829"/>
      <c r="AA208" s="829"/>
      <c r="BU208" s="342" t="str">
        <f>'Teacher &amp; Cat. Wise Result'!A28</f>
        <v>ग्रेड 'ए'</v>
      </c>
      <c r="BV208" s="209">
        <f>COUNTIF(BV5:BV204,"A")</f>
        <v>0</v>
      </c>
      <c r="BW208" s="209">
        <f t="shared" ref="BW208:CG208" si="49">COUNTIF(BW5:BW204,"A")</f>
        <v>0</v>
      </c>
      <c r="BX208" s="209">
        <f t="shared" si="49"/>
        <v>0</v>
      </c>
      <c r="BY208" s="209">
        <f t="shared" si="49"/>
        <v>0</v>
      </c>
      <c r="BZ208" s="209">
        <f t="shared" si="49"/>
        <v>0</v>
      </c>
      <c r="CA208" s="209">
        <f t="shared" si="49"/>
        <v>0</v>
      </c>
      <c r="CB208" s="209">
        <f t="shared" si="49"/>
        <v>0</v>
      </c>
      <c r="CC208" s="209">
        <f t="shared" si="49"/>
        <v>0</v>
      </c>
      <c r="CD208" s="209">
        <f t="shared" si="49"/>
        <v>0</v>
      </c>
      <c r="CE208" s="209">
        <f t="shared" si="49"/>
        <v>0</v>
      </c>
      <c r="CF208" s="209">
        <f t="shared" si="49"/>
        <v>0</v>
      </c>
      <c r="CG208" s="209">
        <f t="shared" si="49"/>
        <v>0</v>
      </c>
      <c r="CH208" s="210">
        <f>SUM(BV208:CG208)</f>
        <v>0</v>
      </c>
    </row>
    <row r="209" spans="1:86" ht="18.75">
      <c r="A209" s="201"/>
      <c r="B209" s="202" t="s">
        <v>104</v>
      </c>
      <c r="C209" s="202"/>
      <c r="D209" s="832" t="str">
        <f>IF('Master sheet'!$D$11="Hindi","ग्रेड 'सी'","Grade 'C'")</f>
        <v>ग्रेड 'सी'</v>
      </c>
      <c r="E209" s="832"/>
      <c r="F209" s="211">
        <f>COUNTIF(N5:N204,"C")</f>
        <v>0</v>
      </c>
      <c r="G209" s="365" t="str">
        <f>IF('Master sheet'!$D$11="Hindi","तृतीय श्रेणी","IIIrd Div")</f>
        <v>तृतीय श्रेणी</v>
      </c>
      <c r="H209" s="834">
        <f>COUNTIF(M5:M204,"III")</f>
        <v>0</v>
      </c>
      <c r="I209" s="834"/>
      <c r="J209" s="825"/>
      <c r="K209" s="826"/>
      <c r="L209" s="827"/>
      <c r="M209" s="829"/>
      <c r="N209" s="829"/>
      <c r="O209" s="829"/>
      <c r="P209" s="829"/>
      <c r="Q209" s="829"/>
      <c r="R209" s="829"/>
      <c r="S209" s="829"/>
      <c r="T209" s="829"/>
      <c r="U209" s="829"/>
      <c r="V209" s="829"/>
      <c r="W209" s="829"/>
      <c r="X209" s="829"/>
      <c r="Y209" s="829"/>
      <c r="Z209" s="829"/>
      <c r="AA209" s="829"/>
      <c r="BU209" s="342" t="str">
        <f>'Teacher &amp; Cat. Wise Result'!A29</f>
        <v>ग्रेड 'बी'</v>
      </c>
      <c r="BV209" s="209">
        <f>COUNTIF(BV5:BV204,"B")</f>
        <v>1</v>
      </c>
      <c r="BW209" s="209">
        <f t="shared" ref="BW209:CG209" si="50">COUNTIF(BW5:BW204,"B")</f>
        <v>0</v>
      </c>
      <c r="BX209" s="209">
        <f t="shared" si="50"/>
        <v>0</v>
      </c>
      <c r="BY209" s="209">
        <f t="shared" si="50"/>
        <v>0</v>
      </c>
      <c r="BZ209" s="209">
        <f t="shared" si="50"/>
        <v>6</v>
      </c>
      <c r="CA209" s="209">
        <f t="shared" si="50"/>
        <v>3</v>
      </c>
      <c r="CB209" s="209">
        <f t="shared" si="50"/>
        <v>2</v>
      </c>
      <c r="CC209" s="209">
        <f t="shared" si="50"/>
        <v>0</v>
      </c>
      <c r="CD209" s="209">
        <f t="shared" si="50"/>
        <v>0</v>
      </c>
      <c r="CE209" s="209">
        <f t="shared" si="50"/>
        <v>0</v>
      </c>
      <c r="CF209" s="209">
        <f t="shared" si="50"/>
        <v>0</v>
      </c>
      <c r="CG209" s="209">
        <f t="shared" si="50"/>
        <v>0</v>
      </c>
      <c r="CH209" s="210">
        <f t="shared" ref="CH209:CH215" si="51">SUM(BV209:CG209)</f>
        <v>12</v>
      </c>
    </row>
    <row r="210" spans="1:86" ht="18.75" customHeight="1">
      <c r="A210" s="201"/>
      <c r="B210" s="202" t="s">
        <v>104</v>
      </c>
      <c r="C210" s="202"/>
      <c r="D210" s="832" t="str">
        <f>IF('Master sheet'!$D$11="Hindi","ग्रेड 'डी'","Grade 'D'")</f>
        <v>ग्रेड 'डी'</v>
      </c>
      <c r="E210" s="832"/>
      <c r="F210" s="212">
        <f>COUNTIF(N5:N204,"D")</f>
        <v>0</v>
      </c>
      <c r="G210" s="364" t="str">
        <f>IF('Master sheet'!$D$11="Hindi","कुल उत्तीर्ण","Total Pass")</f>
        <v>कुल उत्तीर्ण</v>
      </c>
      <c r="H210" s="833">
        <f>SUM(H207:I209)</f>
        <v>12</v>
      </c>
      <c r="I210" s="833"/>
      <c r="J210" s="825" t="str">
        <f>IF('Master sheet'!$D$11="Hindi","हस्ताक्षर जांचकर्ता","Signature of the checker")</f>
        <v>हस्ताक्षर जांचकर्ता</v>
      </c>
      <c r="K210" s="826"/>
      <c r="L210" s="827"/>
      <c r="M210" s="829" t="str">
        <f>CONCATENATE("( ",UPPER('Master sheet'!D15)," )")</f>
        <v>( RAKESH KUMAR )</v>
      </c>
      <c r="N210" s="829"/>
      <c r="O210" s="829"/>
      <c r="P210" s="829"/>
      <c r="Q210" s="829"/>
      <c r="R210" s="829"/>
      <c r="S210" s="829"/>
      <c r="T210" s="829"/>
      <c r="U210" s="829"/>
      <c r="V210" s="829"/>
      <c r="W210" s="829"/>
      <c r="X210" s="829"/>
      <c r="Y210" s="829"/>
      <c r="Z210" s="829"/>
      <c r="AA210" s="829"/>
      <c r="BU210" s="342" t="str">
        <f>'Teacher &amp; Cat. Wise Result'!A30</f>
        <v>ग्रेड 'सी'</v>
      </c>
      <c r="BV210" s="209">
        <f>COUNTIF(BV5:BV204,"C")</f>
        <v>0</v>
      </c>
      <c r="BW210" s="209">
        <f t="shared" ref="BW210:CG210" si="52">COUNTIF(BW5:BW204,"C")</f>
        <v>0</v>
      </c>
      <c r="BX210" s="209">
        <f t="shared" si="52"/>
        <v>0</v>
      </c>
      <c r="BY210" s="209">
        <f t="shared" si="52"/>
        <v>0</v>
      </c>
      <c r="BZ210" s="209">
        <f t="shared" si="52"/>
        <v>0</v>
      </c>
      <c r="CA210" s="209">
        <f t="shared" si="52"/>
        <v>0</v>
      </c>
      <c r="CB210" s="209">
        <f t="shared" si="52"/>
        <v>0</v>
      </c>
      <c r="CC210" s="209">
        <f t="shared" si="52"/>
        <v>0</v>
      </c>
      <c r="CD210" s="209">
        <f t="shared" si="52"/>
        <v>0</v>
      </c>
      <c r="CE210" s="209">
        <f t="shared" si="52"/>
        <v>0</v>
      </c>
      <c r="CF210" s="209">
        <f t="shared" si="52"/>
        <v>0</v>
      </c>
      <c r="CG210" s="209">
        <f t="shared" si="52"/>
        <v>0</v>
      </c>
      <c r="CH210" s="210">
        <f t="shared" si="51"/>
        <v>0</v>
      </c>
    </row>
    <row r="211" spans="1:86" ht="18.75" customHeight="1">
      <c r="A211" s="201"/>
      <c r="B211" s="202" t="s">
        <v>104</v>
      </c>
      <c r="C211" s="202"/>
      <c r="D211" s="832" t="str">
        <f>IF('Master sheet'!$D$11="Hindi","कुल उत्तीर्ण","Total Pass")</f>
        <v>कुल उत्तीर्ण</v>
      </c>
      <c r="E211" s="832"/>
      <c r="F211" s="204">
        <f>SUM(F207:F210)</f>
        <v>12</v>
      </c>
      <c r="G211" s="366" t="str">
        <f>IF('Master sheet'!$D$11="Hindi","पुनः परीक्षा","Re-Exam")</f>
        <v>पुनः परीक्षा</v>
      </c>
      <c r="H211" s="834">
        <f>COUNTIF(J5:J204,"पुनः परीक्षा")+COUNTIF(J5:J204,"Re-Exam")</f>
        <v>0</v>
      </c>
      <c r="I211" s="834"/>
      <c r="J211" s="825"/>
      <c r="K211" s="826"/>
      <c r="L211" s="827"/>
      <c r="M211" s="829"/>
      <c r="N211" s="829"/>
      <c r="O211" s="829"/>
      <c r="P211" s="829"/>
      <c r="Q211" s="829"/>
      <c r="R211" s="829"/>
      <c r="S211" s="829"/>
      <c r="T211" s="829"/>
      <c r="U211" s="829"/>
      <c r="V211" s="829"/>
      <c r="W211" s="829"/>
      <c r="X211" s="829"/>
      <c r="Y211" s="829"/>
      <c r="Z211" s="829"/>
      <c r="AA211" s="829"/>
      <c r="BU211" s="342" t="str">
        <f>'Teacher &amp; Cat. Wise Result'!A31</f>
        <v>ग्रेड 'डी'</v>
      </c>
      <c r="BV211" s="209">
        <f>COUNTIF(BV5:BV204,"D")</f>
        <v>0</v>
      </c>
      <c r="BW211" s="209">
        <f t="shared" ref="BW211:CG211" si="53">COUNTIF(BW5:BW204,"D")</f>
        <v>0</v>
      </c>
      <c r="BX211" s="209">
        <f t="shared" si="53"/>
        <v>0</v>
      </c>
      <c r="BY211" s="209">
        <f t="shared" si="53"/>
        <v>0</v>
      </c>
      <c r="BZ211" s="209">
        <f t="shared" si="53"/>
        <v>0</v>
      </c>
      <c r="CA211" s="209">
        <f t="shared" si="53"/>
        <v>0</v>
      </c>
      <c r="CB211" s="209">
        <f t="shared" si="53"/>
        <v>0</v>
      </c>
      <c r="CC211" s="209">
        <f t="shared" si="53"/>
        <v>0</v>
      </c>
      <c r="CD211" s="209">
        <f t="shared" si="53"/>
        <v>0</v>
      </c>
      <c r="CE211" s="209">
        <f t="shared" si="53"/>
        <v>0</v>
      </c>
      <c r="CF211" s="209">
        <f t="shared" si="53"/>
        <v>0</v>
      </c>
      <c r="CG211" s="209">
        <f t="shared" si="53"/>
        <v>0</v>
      </c>
      <c r="CH211" s="210">
        <f t="shared" si="51"/>
        <v>0</v>
      </c>
    </row>
    <row r="212" spans="1:86" ht="18.75" customHeight="1">
      <c r="A212" s="213"/>
      <c r="B212" s="214" t="s">
        <v>104</v>
      </c>
      <c r="C212" s="214"/>
      <c r="D212" s="832" t="str">
        <f>IF('Master sheet'!$D$11="Hindi","ग्रेड 'ई'","Grade 'E'")</f>
        <v>ग्रेड 'ई'</v>
      </c>
      <c r="E212" s="832"/>
      <c r="F212" s="215">
        <f>COUNTIF(N5:N204,"E")</f>
        <v>0</v>
      </c>
      <c r="G212" s="367" t="str">
        <f>IF('Master sheet'!$D$11="Hindi","अनुपस्थिति","Absence")</f>
        <v>अनुपस्थिति</v>
      </c>
      <c r="H212" s="834">
        <f>COUNTIF(K5:K204,"AB")</f>
        <v>0</v>
      </c>
      <c r="I212" s="834"/>
      <c r="J212" s="825" t="str">
        <f>IF('Master sheet'!$D$11="Hindi","हस्ताक्षर परीक्षा प्रभारी","Signature of the exam. Incharge")</f>
        <v>हस्ताक्षर परीक्षा प्रभारी</v>
      </c>
      <c r="K212" s="826"/>
      <c r="L212" s="827"/>
      <c r="M212" s="829" t="str">
        <f>CONCATENATE("( ",UPPER('Master sheet'!D14)," )")</f>
        <v>( SURESH KUMAR )</v>
      </c>
      <c r="N212" s="829"/>
      <c r="O212" s="829"/>
      <c r="P212" s="829"/>
      <c r="Q212" s="829"/>
      <c r="R212" s="829"/>
      <c r="S212" s="829"/>
      <c r="T212" s="829"/>
      <c r="U212" s="848" t="str">
        <f>IF('Master sheet'!$D$11="Hindi","हस्ताक्षर मय सील मोहर संस्था प्रधान","Signature &amp; Seal of the Head of the Institution")</f>
        <v>हस्ताक्षर मय सील मोहर संस्था प्रधान</v>
      </c>
      <c r="V212" s="848"/>
      <c r="W212" s="848"/>
      <c r="X212" s="848"/>
      <c r="Y212" s="848"/>
      <c r="Z212" s="848"/>
      <c r="AA212" s="848"/>
      <c r="BU212" s="342" t="str">
        <f>'Teacher &amp; Cat. Wise Result'!A32</f>
        <v>कुल उत्तीर्ण</v>
      </c>
      <c r="BV212" s="209">
        <f>SUM(BV208,BV209,BV210,BV211)</f>
        <v>1</v>
      </c>
      <c r="BW212" s="209">
        <f t="shared" ref="BW212:CG212" si="54">SUM(BW208,BW209,BW210,BW211)</f>
        <v>0</v>
      </c>
      <c r="BX212" s="209">
        <f t="shared" si="54"/>
        <v>0</v>
      </c>
      <c r="BY212" s="209">
        <f t="shared" si="54"/>
        <v>0</v>
      </c>
      <c r="BZ212" s="209">
        <f t="shared" si="54"/>
        <v>6</v>
      </c>
      <c r="CA212" s="209">
        <f t="shared" si="54"/>
        <v>3</v>
      </c>
      <c r="CB212" s="209">
        <f t="shared" si="54"/>
        <v>2</v>
      </c>
      <c r="CC212" s="209">
        <f t="shared" si="54"/>
        <v>0</v>
      </c>
      <c r="CD212" s="209">
        <f t="shared" si="54"/>
        <v>0</v>
      </c>
      <c r="CE212" s="209">
        <f t="shared" si="54"/>
        <v>0</v>
      </c>
      <c r="CF212" s="209">
        <f t="shared" si="54"/>
        <v>0</v>
      </c>
      <c r="CG212" s="209">
        <f t="shared" si="54"/>
        <v>0</v>
      </c>
      <c r="CH212" s="210">
        <f t="shared" si="51"/>
        <v>12</v>
      </c>
    </row>
    <row r="213" spans="1:86" ht="19.5" customHeight="1">
      <c r="A213" s="201"/>
      <c r="B213" s="202" t="s">
        <v>104</v>
      </c>
      <c r="C213" s="202"/>
      <c r="D213" s="832" t="str">
        <f>IF('Master sheet'!$D$11="Hindi","उत्तीर्ण प्रतिशत","Pass percentage")</f>
        <v>उत्तीर्ण प्रतिशत</v>
      </c>
      <c r="E213" s="832"/>
      <c r="F213" s="351">
        <f>IF(F206=0,"",F211/F206*100)</f>
        <v>57.142857142857139</v>
      </c>
      <c r="G213" s="352" t="str">
        <f>IF('Master sheet'!$D$11="Hindi","उत्तीर्ण प्रतिशत","Pass percentage")</f>
        <v>उत्तीर्ण प्रतिशत</v>
      </c>
      <c r="H213" s="849">
        <v>32.432432432432435</v>
      </c>
      <c r="I213" s="849"/>
      <c r="J213" s="825"/>
      <c r="K213" s="826"/>
      <c r="L213" s="827"/>
      <c r="M213" s="829"/>
      <c r="N213" s="829"/>
      <c r="O213" s="829"/>
      <c r="P213" s="829"/>
      <c r="Q213" s="829"/>
      <c r="R213" s="829"/>
      <c r="S213" s="829"/>
      <c r="T213" s="829"/>
      <c r="U213" s="848"/>
      <c r="V213" s="848"/>
      <c r="W213" s="848"/>
      <c r="X213" s="848"/>
      <c r="Y213" s="848"/>
      <c r="Z213" s="848"/>
      <c r="AA213" s="848"/>
      <c r="BU213" s="342" t="str">
        <f>'Teacher &amp; Cat. Wise Result'!A33</f>
        <v>ग्रेड 'ई'</v>
      </c>
      <c r="BV213" s="216">
        <f>COUNTIF(BV5:BV204,"E")</f>
        <v>0</v>
      </c>
      <c r="BW213" s="216">
        <f t="shared" ref="BW213:CG213" si="55">COUNTIF(BW5:BW204,"E")</f>
        <v>0</v>
      </c>
      <c r="BX213" s="216">
        <f t="shared" si="55"/>
        <v>0</v>
      </c>
      <c r="BY213" s="216">
        <f t="shared" si="55"/>
        <v>0</v>
      </c>
      <c r="BZ213" s="216">
        <f t="shared" si="55"/>
        <v>0</v>
      </c>
      <c r="CA213" s="216">
        <f t="shared" si="55"/>
        <v>0</v>
      </c>
      <c r="CB213" s="216">
        <f t="shared" si="55"/>
        <v>0</v>
      </c>
      <c r="CC213" s="216">
        <f t="shared" si="55"/>
        <v>0</v>
      </c>
      <c r="CD213" s="216">
        <f t="shared" si="55"/>
        <v>0</v>
      </c>
      <c r="CE213" s="216">
        <f t="shared" si="55"/>
        <v>0</v>
      </c>
      <c r="CF213" s="216">
        <f t="shared" si="55"/>
        <v>0</v>
      </c>
      <c r="CG213" s="216">
        <f t="shared" si="55"/>
        <v>0</v>
      </c>
      <c r="CH213" s="210">
        <f t="shared" si="51"/>
        <v>0</v>
      </c>
    </row>
    <row r="214" spans="1:86" ht="15" customHeight="1">
      <c r="BU214" s="342" t="str">
        <f>'Teacher &amp; Cat. Wise Result'!A34</f>
        <v>पुनः परीक्षा</v>
      </c>
      <c r="BV214" s="209">
        <f>COUNTIF(BV5:BV204,"S")</f>
        <v>0</v>
      </c>
      <c r="BW214" s="209">
        <f t="shared" ref="BW214:CG214" si="56">COUNTIF(BW5:BW204,"S")</f>
        <v>0</v>
      </c>
      <c r="BX214" s="209">
        <f t="shared" si="56"/>
        <v>0</v>
      </c>
      <c r="BY214" s="209">
        <f t="shared" si="56"/>
        <v>0</v>
      </c>
      <c r="BZ214" s="209">
        <f t="shared" si="56"/>
        <v>0</v>
      </c>
      <c r="CA214" s="209">
        <f t="shared" si="56"/>
        <v>0</v>
      </c>
      <c r="CB214" s="209">
        <f t="shared" si="56"/>
        <v>0</v>
      </c>
      <c r="CC214" s="209">
        <f t="shared" si="56"/>
        <v>0</v>
      </c>
      <c r="CD214" s="209">
        <f t="shared" si="56"/>
        <v>0</v>
      </c>
      <c r="CE214" s="209">
        <f>COUNTIF(CE5:CE204,"S")</f>
        <v>0</v>
      </c>
      <c r="CF214" s="209">
        <f t="shared" si="56"/>
        <v>0</v>
      </c>
      <c r="CG214" s="209">
        <f t="shared" si="56"/>
        <v>0</v>
      </c>
      <c r="CH214" s="210">
        <f t="shared" si="51"/>
        <v>0</v>
      </c>
    </row>
    <row r="215" spans="1:86">
      <c r="BU215" s="342" t="str">
        <f>'Teacher &amp; Cat. Wise Result'!A35</f>
        <v>प्रविष्ठ कुल विद्यार्थी</v>
      </c>
      <c r="BV215" s="209">
        <f>SUM(BV212:BV214)</f>
        <v>1</v>
      </c>
      <c r="BW215" s="209">
        <f t="shared" ref="BW215:CG215" si="57">SUM(BW212:BW214)</f>
        <v>0</v>
      </c>
      <c r="BX215" s="209">
        <f t="shared" si="57"/>
        <v>0</v>
      </c>
      <c r="BY215" s="209">
        <f t="shared" si="57"/>
        <v>0</v>
      </c>
      <c r="BZ215" s="209">
        <f t="shared" si="57"/>
        <v>6</v>
      </c>
      <c r="CA215" s="209">
        <f t="shared" si="57"/>
        <v>3</v>
      </c>
      <c r="CB215" s="209">
        <f t="shared" si="57"/>
        <v>2</v>
      </c>
      <c r="CC215" s="209">
        <f t="shared" si="57"/>
        <v>0</v>
      </c>
      <c r="CD215" s="209">
        <f t="shared" si="57"/>
        <v>0</v>
      </c>
      <c r="CE215" s="209">
        <f t="shared" si="57"/>
        <v>0</v>
      </c>
      <c r="CF215" s="209">
        <f t="shared" si="57"/>
        <v>0</v>
      </c>
      <c r="CG215" s="209">
        <f t="shared" si="57"/>
        <v>0</v>
      </c>
      <c r="CH215" s="210">
        <f t="shared" si="51"/>
        <v>12</v>
      </c>
    </row>
    <row r="216" spans="1:86">
      <c r="BU216" s="342" t="str">
        <f>'Teacher &amp; Cat. Wise Result'!A36</f>
        <v>उत्तीर्ण प्रतिशत</v>
      </c>
      <c r="BV216" s="219">
        <f>IF(BV215=0,"",BV212/BV215*100)</f>
        <v>100</v>
      </c>
      <c r="BW216" s="219" t="str">
        <f t="shared" ref="BW216:CH216" si="58">IF(BW215=0,"",BW212/BW215*100)</f>
        <v/>
      </c>
      <c r="BX216" s="219" t="str">
        <f t="shared" si="58"/>
        <v/>
      </c>
      <c r="BY216" s="219" t="str">
        <f t="shared" si="58"/>
        <v/>
      </c>
      <c r="BZ216" s="219">
        <f t="shared" si="58"/>
        <v>100</v>
      </c>
      <c r="CA216" s="219">
        <f t="shared" si="58"/>
        <v>100</v>
      </c>
      <c r="CB216" s="219">
        <f t="shared" si="58"/>
        <v>100</v>
      </c>
      <c r="CC216" s="219" t="str">
        <f t="shared" si="58"/>
        <v/>
      </c>
      <c r="CD216" s="219" t="str">
        <f t="shared" si="58"/>
        <v/>
      </c>
      <c r="CE216" s="219" t="str">
        <f t="shared" si="58"/>
        <v/>
      </c>
      <c r="CF216" s="219" t="str">
        <f t="shared" si="58"/>
        <v/>
      </c>
      <c r="CG216" s="219" t="str">
        <f t="shared" si="58"/>
        <v/>
      </c>
      <c r="CH216" s="219">
        <f t="shared" si="58"/>
        <v>100</v>
      </c>
    </row>
    <row r="217" spans="1:86" ht="15.75" thickBot="1">
      <c r="BU217" s="342" t="str">
        <f>'Teacher &amp; Cat. Wise Result'!A37</f>
        <v>नाम पृथक</v>
      </c>
      <c r="BV217" s="220">
        <f>COUNTIF(BV5:BV204,"NSO")</f>
        <v>0</v>
      </c>
      <c r="BW217" s="220">
        <f t="shared" ref="BW217:CG217" si="59">COUNTIF(BW5:BW204,"NSO")</f>
        <v>0</v>
      </c>
      <c r="BX217" s="220">
        <f t="shared" si="59"/>
        <v>0</v>
      </c>
      <c r="BY217" s="220">
        <f t="shared" si="59"/>
        <v>0</v>
      </c>
      <c r="BZ217" s="220">
        <f t="shared" si="59"/>
        <v>0</v>
      </c>
      <c r="CA217" s="220">
        <f t="shared" si="59"/>
        <v>0</v>
      </c>
      <c r="CB217" s="220">
        <f t="shared" si="59"/>
        <v>0</v>
      </c>
      <c r="CC217" s="220">
        <f t="shared" si="59"/>
        <v>0</v>
      </c>
      <c r="CD217" s="220">
        <f t="shared" si="59"/>
        <v>0</v>
      </c>
      <c r="CE217" s="220">
        <f t="shared" si="59"/>
        <v>0</v>
      </c>
      <c r="CF217" s="220">
        <f t="shared" si="59"/>
        <v>0</v>
      </c>
      <c r="CG217" s="220">
        <f t="shared" si="59"/>
        <v>0</v>
      </c>
      <c r="CH217" s="221">
        <f>SUM(BV217:CG217)</f>
        <v>0</v>
      </c>
    </row>
    <row r="218" spans="1:86" ht="15.75" thickTop="1"/>
    <row r="219" spans="1:86"/>
    <row r="220" spans="1:86"/>
    <row r="221" spans="1:86"/>
    <row r="222" spans="1:86"/>
    <row r="223" spans="1:86"/>
    <row r="224" spans="1:86"/>
    <row r="225"/>
    <row r="226"/>
    <row r="227"/>
    <row r="228"/>
    <row r="229"/>
    <row r="230"/>
    <row r="231"/>
    <row r="232"/>
    <row r="233"/>
    <row r="234"/>
    <row r="235"/>
    <row r="236"/>
    <row r="237"/>
    <row r="238"/>
    <row r="239"/>
    <row r="240"/>
    <row r="241"/>
    <row r="242"/>
    <row r="243"/>
    <row r="244"/>
  </sheetData>
  <sheetProtection password="D499" sheet="1" objects="1" scenarios="1" formatColumns="0" formatRows="0"/>
  <mergeCells count="56">
    <mergeCell ref="H209:I209"/>
    <mergeCell ref="U212:AA213"/>
    <mergeCell ref="D213:E213"/>
    <mergeCell ref="H213:I213"/>
    <mergeCell ref="M212:T213"/>
    <mergeCell ref="D212:E212"/>
    <mergeCell ref="H212:I212"/>
    <mergeCell ref="J212:L213"/>
    <mergeCell ref="H207:I207"/>
    <mergeCell ref="D208:E208"/>
    <mergeCell ref="Q2:R3"/>
    <mergeCell ref="A3:A4"/>
    <mergeCell ref="B3:B4"/>
    <mergeCell ref="C3:C4"/>
    <mergeCell ref="D2:D4"/>
    <mergeCell ref="E2:E4"/>
    <mergeCell ref="A2:B2"/>
    <mergeCell ref="L2:L4"/>
    <mergeCell ref="N2:N4"/>
    <mergeCell ref="K2:K3"/>
    <mergeCell ref="M206:T207"/>
    <mergeCell ref="H208:I208"/>
    <mergeCell ref="J208:L209"/>
    <mergeCell ref="D209:E209"/>
    <mergeCell ref="M2:M4"/>
    <mergeCell ref="O2:P3"/>
    <mergeCell ref="BU205:CH205"/>
    <mergeCell ref="D206:E206"/>
    <mergeCell ref="H206:I206"/>
    <mergeCell ref="J206:L207"/>
    <mergeCell ref="U206:AA211"/>
    <mergeCell ref="BV206:CH206"/>
    <mergeCell ref="D207:E207"/>
    <mergeCell ref="D210:E210"/>
    <mergeCell ref="H210:I210"/>
    <mergeCell ref="J210:L211"/>
    <mergeCell ref="D211:E211"/>
    <mergeCell ref="H211:I211"/>
    <mergeCell ref="M208:T209"/>
    <mergeCell ref="M210:T211"/>
    <mergeCell ref="D205:F205"/>
    <mergeCell ref="G205:I205"/>
    <mergeCell ref="A1:M1"/>
    <mergeCell ref="O1:AA1"/>
    <mergeCell ref="BU1:CH2"/>
    <mergeCell ref="H2:I2"/>
    <mergeCell ref="AA2:AA3"/>
    <mergeCell ref="F2:F4"/>
    <mergeCell ref="G2:G4"/>
    <mergeCell ref="H3:H4"/>
    <mergeCell ref="I3:I4"/>
    <mergeCell ref="J3:J4"/>
    <mergeCell ref="U2:V3"/>
    <mergeCell ref="W2:X3"/>
    <mergeCell ref="Y2:Z3"/>
    <mergeCell ref="S2:T3"/>
  </mergeCells>
  <conditionalFormatting sqref="H207:J207 H206:I206 F206 J209:J212 BV206:CH207 CH217 BV1:CH4 D2 H2 J2 H208:I208 I3 BU1:BU217 CH208:CH215 H213:I213 A2:A205 B3:C204 O5:AA204 D5:I204">
    <cfRule type="cellIs" dxfId="131" priority="104" stopIfTrue="1" operator="equal">
      <formula>0</formula>
    </cfRule>
  </conditionalFormatting>
  <conditionalFormatting sqref="J214:J218 H206:I206 F206 J207:J212 J2">
    <cfRule type="containsText" dxfId="130" priority="103" stopIfTrue="1" operator="containsText" text="iwjd">
      <formula>NOT(ISERROR(SEARCH("iwjd",F2)))</formula>
    </cfRule>
  </conditionalFormatting>
  <conditionalFormatting sqref="J5:J204">
    <cfRule type="containsText" dxfId="129" priority="102" stopIfTrue="1" operator="containsText" text="Re-Exam">
      <formula>NOT(ISERROR(SEARCH("Re-Exam",J5)))</formula>
    </cfRule>
  </conditionalFormatting>
  <conditionalFormatting sqref="H2:H3 I3">
    <cfRule type="containsText" dxfId="128" priority="100" stopIfTrue="1" operator="containsText" text="ST">
      <formula>NOT(ISERROR(SEARCH("ST",H2)))</formula>
    </cfRule>
    <cfRule type="containsText" dxfId="127" priority="101" stopIfTrue="1" operator="containsText" text="SC">
      <formula>NOT(ISERROR(SEARCH("SC",H2)))</formula>
    </cfRule>
  </conditionalFormatting>
  <conditionalFormatting sqref="H5:I204">
    <cfRule type="containsText" dxfId="126" priority="97" stopIfTrue="1" operator="containsText" text="OBC">
      <formula>NOT(ISERROR(SEARCH("OBC",H5)))</formula>
    </cfRule>
    <cfRule type="containsText" dxfId="125" priority="98" stopIfTrue="1" operator="containsText" text="ST">
      <formula>NOT(ISERROR(SEARCH("ST",H5)))</formula>
    </cfRule>
    <cfRule type="containsText" dxfId="124" priority="99" stopIfTrue="1" operator="containsText" text="SC">
      <formula>NOT(ISERROR(SEARCH("SC",H5)))</formula>
    </cfRule>
  </conditionalFormatting>
  <conditionalFormatting sqref="BV5:CH204 U5:Z204">
    <cfRule type="containsText" dxfId="123" priority="95" stopIfTrue="1" operator="containsText" text="mRrh.kZ">
      <formula>NOT(ISERROR(SEARCH("mRrh.kZ",U5)))</formula>
    </cfRule>
    <cfRule type="containsText" dxfId="122" priority="96" stopIfTrue="1" operator="containsText" text="vuqRrh.kZ">
      <formula>NOT(ISERROR(SEARCH("vuqRrh.kZ",U5)))</formula>
    </cfRule>
  </conditionalFormatting>
  <conditionalFormatting sqref="BV208:CH217">
    <cfRule type="cellIs" dxfId="121" priority="94" operator="equal">
      <formula>0</formula>
    </cfRule>
  </conditionalFormatting>
  <conditionalFormatting sqref="BV5:CH204 Y5:Z204">
    <cfRule type="containsText" dxfId="120" priority="90" operator="containsText" text="iwjd">
      <formula>NOT(ISERROR(SEARCH("iwjd",Y5)))</formula>
    </cfRule>
    <cfRule type="containsText" dxfId="119" priority="91" operator="containsText" text="uke i`Fkd">
      <formula>NOT(ISERROR(SEARCH("uke i`Fkd",Y5)))</formula>
    </cfRule>
    <cfRule type="containsText" dxfId="118" priority="92" operator="containsText" text="iqu% ijh{k">
      <formula>NOT(ISERROR(SEARCH("iqu% ijh{k",Y5)))</formula>
    </cfRule>
    <cfRule type="containsText" dxfId="117" priority="93" operator="containsText" text="vuqRrh.kZ">
      <formula>NOT(ISERROR(SEARCH("vuqRrh.kZ",Y5)))</formula>
    </cfRule>
  </conditionalFormatting>
  <conditionalFormatting sqref="I3 D2 H2 J2 A2:A4 B3:C4">
    <cfRule type="cellIs" dxfId="116" priority="89" stopIfTrue="1" operator="equal">
      <formula>0</formula>
    </cfRule>
  </conditionalFormatting>
  <conditionalFormatting sqref="J2">
    <cfRule type="containsText" dxfId="115" priority="88" stopIfTrue="1" operator="containsText" text="iwjd">
      <formula>NOT(ISERROR(SEARCH("iwjd",J2)))</formula>
    </cfRule>
  </conditionalFormatting>
  <conditionalFormatting sqref="H2:H3 I3">
    <cfRule type="containsText" dxfId="114" priority="86" stopIfTrue="1" operator="containsText" text="ST">
      <formula>NOT(ISERROR(SEARCH("ST",H2)))</formula>
    </cfRule>
    <cfRule type="containsText" dxfId="113" priority="87" stopIfTrue="1" operator="containsText" text="SC">
      <formula>NOT(ISERROR(SEARCH("SC",H2)))</formula>
    </cfRule>
  </conditionalFormatting>
  <conditionalFormatting sqref="H2:H3 I3">
    <cfRule type="containsText" dxfId="112" priority="84" stopIfTrue="1" operator="containsText" text="ST">
      <formula>NOT(ISERROR(SEARCH("ST",H2)))</formula>
    </cfRule>
    <cfRule type="containsText" dxfId="111" priority="85" stopIfTrue="1" operator="containsText" text="SC">
      <formula>NOT(ISERROR(SEARCH("SC",H2)))</formula>
    </cfRule>
  </conditionalFormatting>
  <conditionalFormatting sqref="O1:T1">
    <cfRule type="cellIs" dxfId="110" priority="83" stopIfTrue="1" operator="equal">
      <formula>0</formula>
    </cfRule>
  </conditionalFormatting>
  <conditionalFormatting sqref="F206">
    <cfRule type="cellIs" dxfId="109" priority="82" stopIfTrue="1" operator="equal">
      <formula>0</formula>
    </cfRule>
  </conditionalFormatting>
  <conditionalFormatting sqref="F206">
    <cfRule type="containsText" dxfId="108" priority="81" stopIfTrue="1" operator="containsText" text="iwjd">
      <formula>NOT(ISERROR(SEARCH("iwjd",F206)))</formula>
    </cfRule>
  </conditionalFormatting>
  <conditionalFormatting sqref="G206">
    <cfRule type="cellIs" dxfId="107" priority="80" stopIfTrue="1" operator="equal">
      <formula>0</formula>
    </cfRule>
  </conditionalFormatting>
  <conditionalFormatting sqref="G206">
    <cfRule type="containsText" dxfId="106" priority="79" stopIfTrue="1" operator="containsText" text="iwjd">
      <formula>NOT(ISERROR(SEARCH("iwjd",G206)))</formula>
    </cfRule>
  </conditionalFormatting>
  <conditionalFormatting sqref="G206">
    <cfRule type="cellIs" dxfId="105" priority="78" stopIfTrue="1" operator="equal">
      <formula>0</formula>
    </cfRule>
  </conditionalFormatting>
  <conditionalFormatting sqref="G206">
    <cfRule type="containsText" dxfId="104" priority="77" stopIfTrue="1" operator="containsText" text="iwjd">
      <formula>NOT(ISERROR(SEARCH("iwjd",G206)))</formula>
    </cfRule>
  </conditionalFormatting>
  <conditionalFormatting sqref="H206:I206">
    <cfRule type="cellIs" dxfId="103" priority="76" stopIfTrue="1" operator="equal">
      <formula>0</formula>
    </cfRule>
  </conditionalFormatting>
  <conditionalFormatting sqref="H206:I206">
    <cfRule type="containsText" dxfId="102" priority="75" stopIfTrue="1" operator="containsText" text="iwjd">
      <formula>NOT(ISERROR(SEARCH("iwjd",H206)))</formula>
    </cfRule>
  </conditionalFormatting>
  <conditionalFormatting sqref="H206:I206">
    <cfRule type="cellIs" dxfId="101" priority="74" stopIfTrue="1" operator="equal">
      <formula>0</formula>
    </cfRule>
  </conditionalFormatting>
  <conditionalFormatting sqref="H206:I206">
    <cfRule type="containsText" dxfId="100" priority="73" stopIfTrue="1" operator="containsText" text="iwjd">
      <formula>NOT(ISERROR(SEARCH("iwjd",H206)))</formula>
    </cfRule>
  </conditionalFormatting>
  <conditionalFormatting sqref="J207 J209:J212">
    <cfRule type="cellIs" dxfId="99" priority="72" stopIfTrue="1" operator="equal">
      <formula>0</formula>
    </cfRule>
  </conditionalFormatting>
  <conditionalFormatting sqref="J207:J212">
    <cfRule type="containsText" dxfId="98" priority="71" stopIfTrue="1" operator="containsText" text="iwjd">
      <formula>NOT(ISERROR(SEARCH("iwjd",J207)))</formula>
    </cfRule>
  </conditionalFormatting>
  <conditionalFormatting sqref="J207 J209:J212">
    <cfRule type="cellIs" dxfId="97" priority="70" stopIfTrue="1" operator="equal">
      <formula>0</formula>
    </cfRule>
  </conditionalFormatting>
  <conditionalFormatting sqref="J207:J212">
    <cfRule type="containsText" dxfId="96" priority="69" stopIfTrue="1" operator="containsText" text="iwjd">
      <formula>NOT(ISERROR(SEARCH("iwjd",J207)))</formula>
    </cfRule>
  </conditionalFormatting>
  <conditionalFormatting sqref="J207 J209:J212">
    <cfRule type="cellIs" dxfId="95" priority="68" stopIfTrue="1" operator="equal">
      <formula>0</formula>
    </cfRule>
  </conditionalFormatting>
  <conditionalFormatting sqref="J207:J212">
    <cfRule type="containsText" dxfId="94" priority="67" stopIfTrue="1" operator="containsText" text="iwjd">
      <formula>NOT(ISERROR(SEARCH("iwjd",J207)))</formula>
    </cfRule>
  </conditionalFormatting>
  <conditionalFormatting sqref="U212:V212">
    <cfRule type="cellIs" dxfId="93" priority="66" stopIfTrue="1" operator="equal">
      <formula>0</formula>
    </cfRule>
  </conditionalFormatting>
  <conditionalFormatting sqref="U212:V212">
    <cfRule type="containsText" dxfId="92" priority="65" stopIfTrue="1" operator="containsText" text="iwjd">
      <formula>NOT(ISERROR(SEARCH("iwjd",U212)))</formula>
    </cfRule>
  </conditionalFormatting>
  <conditionalFormatting sqref="I5:I204">
    <cfRule type="expression" dxfId="91" priority="63">
      <formula>I5="F"</formula>
    </cfRule>
    <cfRule type="expression" dxfId="90" priority="64">
      <formula>I5="M"</formula>
    </cfRule>
  </conditionalFormatting>
  <conditionalFormatting sqref="L5:L204">
    <cfRule type="expression" dxfId="89" priority="60">
      <formula>L5=""</formula>
    </cfRule>
    <cfRule type="top10" dxfId="88" priority="61" rank="3"/>
    <cfRule type="top10" dxfId="87" priority="62" percent="1" rank="3"/>
  </conditionalFormatting>
  <conditionalFormatting sqref="H207:J207 H206:I206 F206 J209:J212 BV206:CH207 CH217 BV1:CH4 D2 H2 J2 H208:I208 I3 BU1:BU217 CH208:CH215 H213:I213 A2:A205 B3:C204 O5:AA204 D5:I204">
    <cfRule type="cellIs" dxfId="86" priority="59" stopIfTrue="1" operator="equal">
      <formula>0</formula>
    </cfRule>
  </conditionalFormatting>
  <conditionalFormatting sqref="J214:J218 H206:I206 F206 J207:J212 J2">
    <cfRule type="containsText" dxfId="85" priority="58" stopIfTrue="1" operator="containsText" text="iwjd">
      <formula>NOT(ISERROR(SEARCH("iwjd",F2)))</formula>
    </cfRule>
  </conditionalFormatting>
  <conditionalFormatting sqref="J5:J204">
    <cfRule type="containsText" dxfId="84" priority="57" stopIfTrue="1" operator="containsText" text="कक्षा क्रमोन्नत">
      <formula>NOT(ISERROR(SEARCH("कक्षा क्रमोन्नत",J5)))</formula>
    </cfRule>
  </conditionalFormatting>
  <conditionalFormatting sqref="H2:H3 I3">
    <cfRule type="containsText" dxfId="83" priority="55" stopIfTrue="1" operator="containsText" text="ST">
      <formula>NOT(ISERROR(SEARCH("ST",H2)))</formula>
    </cfRule>
    <cfRule type="containsText" dxfId="82" priority="56" stopIfTrue="1" operator="containsText" text="SC">
      <formula>NOT(ISERROR(SEARCH("SC",H2)))</formula>
    </cfRule>
  </conditionalFormatting>
  <conditionalFormatting sqref="H5:I204">
    <cfRule type="containsText" dxfId="81" priority="52" stopIfTrue="1" operator="containsText" text="OBC">
      <formula>NOT(ISERROR(SEARCH("OBC",H5)))</formula>
    </cfRule>
    <cfRule type="containsText" dxfId="80" priority="53" stopIfTrue="1" operator="containsText" text="ST">
      <formula>NOT(ISERROR(SEARCH("ST",H5)))</formula>
    </cfRule>
    <cfRule type="containsText" dxfId="79" priority="54" stopIfTrue="1" operator="containsText" text="SC">
      <formula>NOT(ISERROR(SEARCH("SC",H5)))</formula>
    </cfRule>
  </conditionalFormatting>
  <conditionalFormatting sqref="BV5:CH204 U5:Z204">
    <cfRule type="containsText" dxfId="78" priority="50" stopIfTrue="1" operator="containsText" text="mRrh.kZ">
      <formula>NOT(ISERROR(SEARCH("mRrh.kZ",U5)))</formula>
    </cfRule>
    <cfRule type="containsText" dxfId="77" priority="51" stopIfTrue="1" operator="containsText" text="vuqRrh.kZ">
      <formula>NOT(ISERROR(SEARCH("vuqRrh.kZ",U5)))</formula>
    </cfRule>
  </conditionalFormatting>
  <conditionalFormatting sqref="BV208:CH217">
    <cfRule type="cellIs" dxfId="76" priority="49" operator="equal">
      <formula>0</formula>
    </cfRule>
  </conditionalFormatting>
  <conditionalFormatting sqref="BV5:CH204 Y5:Z204">
    <cfRule type="containsText" dxfId="75" priority="45" operator="containsText" text="iwjd">
      <formula>NOT(ISERROR(SEARCH("iwjd",Y5)))</formula>
    </cfRule>
    <cfRule type="containsText" dxfId="74" priority="46" operator="containsText" text="uke i`Fkd">
      <formula>NOT(ISERROR(SEARCH("uke i`Fkd",Y5)))</formula>
    </cfRule>
    <cfRule type="containsText" dxfId="73" priority="47" operator="containsText" text="iqu% ijh{k">
      <formula>NOT(ISERROR(SEARCH("iqu% ijh{k",Y5)))</formula>
    </cfRule>
    <cfRule type="containsText" dxfId="72" priority="48" operator="containsText" text="vuqRrh.kZ">
      <formula>NOT(ISERROR(SEARCH("vuqRrh.kZ",Y5)))</formula>
    </cfRule>
  </conditionalFormatting>
  <conditionalFormatting sqref="I3 D2 H2 J2 A2:A4 B3:C4">
    <cfRule type="cellIs" dxfId="71" priority="44" stopIfTrue="1" operator="equal">
      <formula>0</formula>
    </cfRule>
  </conditionalFormatting>
  <conditionalFormatting sqref="J2">
    <cfRule type="containsText" dxfId="70" priority="43" stopIfTrue="1" operator="containsText" text="iwjd">
      <formula>NOT(ISERROR(SEARCH("iwjd",J2)))</formula>
    </cfRule>
  </conditionalFormatting>
  <conditionalFormatting sqref="H2:H3 I3">
    <cfRule type="containsText" dxfId="69" priority="41" stopIfTrue="1" operator="containsText" text="ST">
      <formula>NOT(ISERROR(SEARCH("ST",H2)))</formula>
    </cfRule>
    <cfRule type="containsText" dxfId="68" priority="42" stopIfTrue="1" operator="containsText" text="SC">
      <formula>NOT(ISERROR(SEARCH("SC",H2)))</formula>
    </cfRule>
  </conditionalFormatting>
  <conditionalFormatting sqref="H2:H3 I3">
    <cfRule type="containsText" dxfId="67" priority="39" stopIfTrue="1" operator="containsText" text="ST">
      <formula>NOT(ISERROR(SEARCH("ST",H2)))</formula>
    </cfRule>
    <cfRule type="containsText" dxfId="66" priority="40" stopIfTrue="1" operator="containsText" text="SC">
      <formula>NOT(ISERROR(SEARCH("SC",H2)))</formula>
    </cfRule>
  </conditionalFormatting>
  <conditionalFormatting sqref="O1:T1">
    <cfRule type="cellIs" dxfId="65" priority="38" stopIfTrue="1" operator="equal">
      <formula>0</formula>
    </cfRule>
  </conditionalFormatting>
  <conditionalFormatting sqref="F206">
    <cfRule type="cellIs" dxfId="64" priority="37" stopIfTrue="1" operator="equal">
      <formula>0</formula>
    </cfRule>
  </conditionalFormatting>
  <conditionalFormatting sqref="F206">
    <cfRule type="containsText" dxfId="63" priority="36" stopIfTrue="1" operator="containsText" text="iwjd">
      <formula>NOT(ISERROR(SEARCH("iwjd",F206)))</formula>
    </cfRule>
  </conditionalFormatting>
  <conditionalFormatting sqref="G206">
    <cfRule type="cellIs" dxfId="62" priority="35" stopIfTrue="1" operator="equal">
      <formula>0</formula>
    </cfRule>
  </conditionalFormatting>
  <conditionalFormatting sqref="G206">
    <cfRule type="containsText" dxfId="61" priority="34" stopIfTrue="1" operator="containsText" text="iwjd">
      <formula>NOT(ISERROR(SEARCH("iwjd",G206)))</formula>
    </cfRule>
  </conditionalFormatting>
  <conditionalFormatting sqref="G206">
    <cfRule type="cellIs" dxfId="60" priority="33" stopIfTrue="1" operator="equal">
      <formula>0</formula>
    </cfRule>
  </conditionalFormatting>
  <conditionalFormatting sqref="G206">
    <cfRule type="containsText" dxfId="59" priority="32" stopIfTrue="1" operator="containsText" text="iwjd">
      <formula>NOT(ISERROR(SEARCH("iwjd",G206)))</formula>
    </cfRule>
  </conditionalFormatting>
  <conditionalFormatting sqref="H206:I206">
    <cfRule type="cellIs" dxfId="58" priority="31" stopIfTrue="1" operator="equal">
      <formula>0</formula>
    </cfRule>
  </conditionalFormatting>
  <conditionalFormatting sqref="H206:I206">
    <cfRule type="containsText" dxfId="57" priority="30" stopIfTrue="1" operator="containsText" text="iwjd">
      <formula>NOT(ISERROR(SEARCH("iwjd",H206)))</formula>
    </cfRule>
  </conditionalFormatting>
  <conditionalFormatting sqref="H206:I206">
    <cfRule type="cellIs" dxfId="56" priority="29" stopIfTrue="1" operator="equal">
      <formula>0</formula>
    </cfRule>
  </conditionalFormatting>
  <conditionalFormatting sqref="H206:I206">
    <cfRule type="containsText" dxfId="55" priority="28" stopIfTrue="1" operator="containsText" text="iwjd">
      <formula>NOT(ISERROR(SEARCH("iwjd",H206)))</formula>
    </cfRule>
  </conditionalFormatting>
  <conditionalFormatting sqref="J207 J209:J212">
    <cfRule type="cellIs" dxfId="54" priority="27" stopIfTrue="1" operator="equal">
      <formula>0</formula>
    </cfRule>
  </conditionalFormatting>
  <conditionalFormatting sqref="J207:J212">
    <cfRule type="containsText" dxfId="53" priority="26" stopIfTrue="1" operator="containsText" text="iwjd">
      <formula>NOT(ISERROR(SEARCH("iwjd",J207)))</formula>
    </cfRule>
  </conditionalFormatting>
  <conditionalFormatting sqref="J207 J209:J212">
    <cfRule type="cellIs" dxfId="52" priority="25" stopIfTrue="1" operator="equal">
      <formula>0</formula>
    </cfRule>
  </conditionalFormatting>
  <conditionalFormatting sqref="J207:J212">
    <cfRule type="containsText" dxfId="51" priority="24" stopIfTrue="1" operator="containsText" text="iwjd">
      <formula>NOT(ISERROR(SEARCH("iwjd",J207)))</formula>
    </cfRule>
  </conditionalFormatting>
  <conditionalFormatting sqref="J207 J209:J212">
    <cfRule type="cellIs" dxfId="50" priority="23" stopIfTrue="1" operator="equal">
      <formula>0</formula>
    </cfRule>
  </conditionalFormatting>
  <conditionalFormatting sqref="J207:J212">
    <cfRule type="containsText" dxfId="49" priority="22" stopIfTrue="1" operator="containsText" text="iwjd">
      <formula>NOT(ISERROR(SEARCH("iwjd",J207)))</formula>
    </cfRule>
  </conditionalFormatting>
  <conditionalFormatting sqref="U212:V212">
    <cfRule type="cellIs" dxfId="48" priority="21" stopIfTrue="1" operator="equal">
      <formula>0</formula>
    </cfRule>
  </conditionalFormatting>
  <conditionalFormatting sqref="U212:V212">
    <cfRule type="containsText" dxfId="47" priority="20" stopIfTrue="1" operator="containsText" text="iwjd">
      <formula>NOT(ISERROR(SEARCH("iwjd",U212)))</formula>
    </cfRule>
  </conditionalFormatting>
  <conditionalFormatting sqref="I5:I204">
    <cfRule type="expression" dxfId="46" priority="18">
      <formula>I5="F"</formula>
    </cfRule>
    <cfRule type="expression" dxfId="45" priority="19">
      <formula>I5="M"</formula>
    </cfRule>
  </conditionalFormatting>
  <conditionalFormatting sqref="L5:L204">
    <cfRule type="expression" dxfId="44" priority="15">
      <formula>L5=""</formula>
    </cfRule>
    <cfRule type="top10" dxfId="43" priority="16" rank="3"/>
    <cfRule type="top10" dxfId="42" priority="17" percent="1" rank="3"/>
  </conditionalFormatting>
  <conditionalFormatting sqref="E2:G2">
    <cfRule type="cellIs" dxfId="41" priority="14" stopIfTrue="1" operator="equal">
      <formula>0</formula>
    </cfRule>
  </conditionalFormatting>
  <conditionalFormatting sqref="E2:G2">
    <cfRule type="cellIs" dxfId="40" priority="13" stopIfTrue="1" operator="equal">
      <formula>0</formula>
    </cfRule>
  </conditionalFormatting>
  <conditionalFormatting sqref="E2:G2">
    <cfRule type="cellIs" dxfId="39" priority="12" stopIfTrue="1" operator="equal">
      <formula>0</formula>
    </cfRule>
  </conditionalFormatting>
  <conditionalFormatting sqref="E2:G2">
    <cfRule type="cellIs" dxfId="38" priority="11" stopIfTrue="1" operator="equal">
      <formula>0</formula>
    </cfRule>
  </conditionalFormatting>
  <conditionalFormatting sqref="I3 J2 D2:H2 B3:C4 A2:A4">
    <cfRule type="cellIs" dxfId="37" priority="10" stopIfTrue="1" operator="equal">
      <formula>0</formula>
    </cfRule>
  </conditionalFormatting>
  <conditionalFormatting sqref="J2">
    <cfRule type="containsText" dxfId="36" priority="9" stopIfTrue="1" operator="containsText" text="iwjd">
      <formula>NOT(ISERROR(SEARCH("iwjd",J2)))</formula>
    </cfRule>
  </conditionalFormatting>
  <conditionalFormatting sqref="H2:H3 I3">
    <cfRule type="containsText" dxfId="35" priority="7" stopIfTrue="1" operator="containsText" text="ST">
      <formula>NOT(ISERROR(SEARCH("ST",H2)))</formula>
    </cfRule>
    <cfRule type="containsText" dxfId="34" priority="8" stopIfTrue="1" operator="containsText" text="SC">
      <formula>NOT(ISERROR(SEARCH("SC",H2)))</formula>
    </cfRule>
  </conditionalFormatting>
  <conditionalFormatting sqref="H2:H3 I3">
    <cfRule type="containsText" dxfId="33" priority="5" stopIfTrue="1" operator="containsText" text="ST">
      <formula>NOT(ISERROR(SEARCH("ST",H2)))</formula>
    </cfRule>
    <cfRule type="containsText" dxfId="32" priority="6" stopIfTrue="1" operator="containsText" text="SC">
      <formula>NOT(ISERROR(SEARCH("SC",H2)))</formula>
    </cfRule>
  </conditionalFormatting>
  <conditionalFormatting sqref="J207 J209:J212">
    <cfRule type="cellIs" dxfId="31" priority="4" stopIfTrue="1" operator="equal">
      <formula>0</formula>
    </cfRule>
  </conditionalFormatting>
  <conditionalFormatting sqref="J207:J212">
    <cfRule type="containsText" dxfId="30" priority="3" stopIfTrue="1" operator="containsText" text="iwjd">
      <formula>NOT(ISERROR(SEARCH("iwjd",J207)))</formula>
    </cfRule>
  </conditionalFormatting>
  <conditionalFormatting sqref="F213">
    <cfRule type="cellIs" dxfId="29" priority="2" stopIfTrue="1" operator="equal">
      <formula>0</formula>
    </cfRule>
  </conditionalFormatting>
  <conditionalFormatting sqref="H213:I213">
    <cfRule type="cellIs" dxfId="28" priority="1" stopIfTrue="1" operator="equal">
      <formula>0</formula>
    </cfRule>
  </conditionalFormatting>
  <pageMargins left="0.7" right="0.2" top="0.25" bottom="0.25" header="0.3" footer="0.3"/>
  <pageSetup paperSize="9" scale="82" fitToHeight="5"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Z329"/>
  <sheetViews>
    <sheetView showGridLines="0" view="pageBreakPreview" zoomScaleSheetLayoutView="100" workbookViewId="0">
      <selection activeCell="S16" sqref="S16"/>
    </sheetView>
  </sheetViews>
  <sheetFormatPr defaultRowHeight="15"/>
  <cols>
    <col min="1" max="1" width="4.125" style="402" customWidth="1"/>
    <col min="2" max="2" width="14" customWidth="1"/>
    <col min="3" max="14" width="5.625" customWidth="1"/>
    <col min="15" max="16" width="6.125" customWidth="1"/>
    <col min="20" max="20" width="13.25" customWidth="1"/>
    <col min="21" max="21" width="8.125" customWidth="1"/>
    <col min="22" max="22" width="12.25" customWidth="1"/>
    <col min="23" max="23" width="6.125" customWidth="1"/>
    <col min="25" max="25" width="9" hidden="1" customWidth="1"/>
    <col min="26" max="26" width="0" hidden="1" customWidth="1"/>
  </cols>
  <sheetData>
    <row r="1" spans="2:26" ht="21" customHeight="1">
      <c r="B1" s="876" t="str">
        <f>IF('Master sheet'!$D$11="Hindi","वार्षिक रिपोर्ट कार्ड ","Report Card")</f>
        <v xml:space="preserve">वार्षिक रिपोर्ट कार्ड </v>
      </c>
      <c r="C1" s="876"/>
      <c r="D1" s="876"/>
      <c r="E1" s="876"/>
      <c r="F1" s="876"/>
      <c r="G1" s="876"/>
      <c r="H1" s="876"/>
      <c r="I1" s="876"/>
      <c r="J1" s="876"/>
      <c r="K1" s="876"/>
      <c r="L1" s="876"/>
      <c r="M1" s="876"/>
      <c r="N1" s="876"/>
      <c r="O1" s="876"/>
      <c r="P1" s="876"/>
      <c r="S1" s="95"/>
      <c r="T1" s="95"/>
      <c r="U1" s="95"/>
      <c r="V1" s="95"/>
      <c r="W1" s="95"/>
    </row>
    <row r="2" spans="2:26" ht="21" customHeight="1" thickBot="1">
      <c r="B2" s="877" t="str">
        <f>IF('Master sheet'!$D$11="Hindi","शिक्षा विभाग, राजस्थान सरकार","Education Department, Rajasthan Government")</f>
        <v>शिक्षा विभाग, राजस्थान सरकार</v>
      </c>
      <c r="C2" s="877"/>
      <c r="D2" s="877"/>
      <c r="E2" s="877"/>
      <c r="F2" s="877"/>
      <c r="G2" s="877"/>
      <c r="H2" s="877"/>
      <c r="I2" s="877"/>
      <c r="J2" s="877"/>
      <c r="K2" s="877"/>
      <c r="L2" s="877"/>
      <c r="M2" s="877"/>
      <c r="N2" s="877"/>
      <c r="O2" s="877"/>
      <c r="P2" s="877"/>
      <c r="S2" s="95"/>
      <c r="T2" s="95"/>
      <c r="U2" s="396" t="s">
        <v>58</v>
      </c>
      <c r="V2" s="95"/>
      <c r="W2" s="95"/>
    </row>
    <row r="3" spans="2:26" ht="21" customHeight="1" thickBot="1">
      <c r="B3" s="878" t="str">
        <f>IF('Master sheet'!$D$11="Hindi","विद्यालय का नाम :-","School Name :- ")</f>
        <v>विद्यालय का नाम :-</v>
      </c>
      <c r="C3" s="878"/>
      <c r="D3" s="878"/>
      <c r="E3" s="879" t="str">
        <f>IF(AND(N8=""),"",IF('Master sheet'!$D$11="Hindi",'Master sheet'!$D$8,'Master sheet'!$D$7))</f>
        <v xml:space="preserve">महात्मा गाँधी राजकीय विद्यालय (अंग्रेजी माध्यम) बर, पाली </v>
      </c>
      <c r="F3" s="879"/>
      <c r="G3" s="879"/>
      <c r="H3" s="879"/>
      <c r="I3" s="879"/>
      <c r="J3" s="879"/>
      <c r="K3" s="879"/>
      <c r="L3" s="879"/>
      <c r="M3" s="879"/>
      <c r="N3" s="879"/>
      <c r="O3" s="879"/>
      <c r="P3" s="879"/>
      <c r="S3" s="95"/>
      <c r="T3" s="97"/>
      <c r="U3" s="396" t="s">
        <v>208</v>
      </c>
      <c r="V3" s="97"/>
      <c r="W3" s="397"/>
      <c r="X3" s="398"/>
      <c r="Y3" s="398"/>
      <c r="Z3" s="398"/>
    </row>
    <row r="4" spans="2:26" ht="21" customHeight="1" thickBot="1">
      <c r="B4" s="360"/>
      <c r="C4" s="360"/>
      <c r="D4" s="360"/>
      <c r="E4" s="880" t="str">
        <f>IF(AND(N8=""),"",IF('Master sheet'!$D$11="Hindi",CONCATENATE("(विद्यालय मान्यता क्रमांक व वर्ष : ","  ",'Master sheet'!$D$6),CONCATENATE("(School Recognition Number &amp; Years : ","  ",'Master sheet'!$D$6)))</f>
        <v>(विद्यालय मान्यता क्रमांक व वर्ष :   शिक्षा/पाली/1995/2001</v>
      </c>
      <c r="F4" s="880"/>
      <c r="G4" s="880"/>
      <c r="H4" s="880"/>
      <c r="I4" s="880"/>
      <c r="J4" s="880"/>
      <c r="K4" s="880"/>
      <c r="L4" s="880"/>
      <c r="M4" s="880"/>
      <c r="N4" s="880"/>
      <c r="O4" s="880"/>
      <c r="P4" s="880"/>
      <c r="S4" s="95"/>
      <c r="T4" s="95"/>
      <c r="U4" s="95"/>
      <c r="V4" s="95"/>
      <c r="W4" s="95"/>
    </row>
    <row r="5" spans="2:26" ht="21" customHeight="1">
      <c r="B5" s="361" t="str">
        <f>IF('Master sheet'!$D$11="Hindi","कक्षा  :-","CLASS :- ")</f>
        <v>कक्षा  :-</v>
      </c>
      <c r="C5" s="894">
        <f>IFERROR(IF(AND(N8=""),"",VLOOKUP(N8,Marks,2,0)),"")</f>
        <v>7</v>
      </c>
      <c r="D5" s="894"/>
      <c r="E5" s="895" t="str">
        <f>IF('Master sheet'!$D$11="Hindi","सेक्शन :-","Section :- ")</f>
        <v>सेक्शन :-</v>
      </c>
      <c r="F5" s="895"/>
      <c r="G5" s="895"/>
      <c r="H5" s="894" t="str">
        <f>IFERROR(IF(AND(N8=""),"",VLOOKUP(N8,Marks,3,0)),"")</f>
        <v>A</v>
      </c>
      <c r="I5" s="894"/>
      <c r="J5" s="896" t="str">
        <f>IF('Master sheet'!$D$11="Hindi","सत्र :- ","Session :- ")</f>
        <v xml:space="preserve">सत्र :- </v>
      </c>
      <c r="K5" s="896"/>
      <c r="L5" s="896"/>
      <c r="M5" s="896"/>
      <c r="N5" s="897" t="str">
        <f>IF(AND(N8=""),"",'Marks Entry 6th'!$I$2)</f>
        <v xml:space="preserve"> 2022-2023</v>
      </c>
      <c r="O5" s="897"/>
      <c r="P5" s="897"/>
      <c r="S5" s="95"/>
      <c r="T5" s="885" t="str">
        <f>IF('Master sheet'!$D$11="Hindi",Y9,Y8)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U5" s="886"/>
      <c r="V5" s="887"/>
      <c r="W5" s="95"/>
      <c r="Y5">
        <f>IF(T3="",MIN('Result Sheet'!B8:B207),T3)</f>
        <v>701</v>
      </c>
    </row>
    <row r="6" spans="2:26" ht="21" customHeight="1">
      <c r="B6" s="881" t="str">
        <f>IF('Master sheet'!$D$11="Hindi","विद्यार्थी का नाम :-","Student's Name :-")</f>
        <v>विद्यार्थी का नाम :-</v>
      </c>
      <c r="C6" s="881"/>
      <c r="D6" s="881"/>
      <c r="E6" s="882" t="str">
        <f>IFERROR(IF(AND(N8=""),"",VLOOKUP(N8,Marks,6,0)),"")</f>
        <v>AAKIFA BANO</v>
      </c>
      <c r="F6" s="882"/>
      <c r="G6" s="882"/>
      <c r="H6" s="882"/>
      <c r="I6" s="882"/>
      <c r="J6" s="883" t="str">
        <f>IF('Master sheet'!$D$11="Hindi","प्रवेशांक :","SR. NO. :")</f>
        <v>प्रवेशांक :</v>
      </c>
      <c r="K6" s="883"/>
      <c r="L6" s="883"/>
      <c r="M6" s="883"/>
      <c r="N6" s="884">
        <f>IFERROR(IF(AND(N8=""),"",VLOOKUP(N8,Marks,5,0)),"")</f>
        <v>936</v>
      </c>
      <c r="O6" s="884"/>
      <c r="P6" s="884"/>
      <c r="S6" s="95"/>
      <c r="T6" s="888"/>
      <c r="U6" s="889"/>
      <c r="V6" s="890"/>
      <c r="W6" s="95"/>
      <c r="Y6">
        <f>IF(V3="",MAX('Result Sheet'!B8:B207),V3)</f>
        <v>721</v>
      </c>
    </row>
    <row r="7" spans="2:26" ht="21" customHeight="1">
      <c r="B7" s="881" t="str">
        <f>IF('Master sheet'!$D$11="Hindi","पिता का नाम :-","Father's Name :-")</f>
        <v>पिता का नाम :-</v>
      </c>
      <c r="C7" s="881"/>
      <c r="D7" s="881"/>
      <c r="E7" s="882" t="str">
        <f>IFERROR(IF(AND(N8=""),"",VLOOKUP(N8,Marks,7,0)),"")</f>
        <v>SHABBIR MOHAMMAD</v>
      </c>
      <c r="F7" s="882"/>
      <c r="G7" s="882"/>
      <c r="H7" s="882"/>
      <c r="I7" s="882"/>
      <c r="J7" s="883" t="str">
        <f>IF('Master sheet'!$D$11="Hindi","जन्म तिथि :","Date of Birth :")</f>
        <v>जन्म तिथि :</v>
      </c>
      <c r="K7" s="883"/>
      <c r="L7" s="883"/>
      <c r="M7" s="883"/>
      <c r="N7" s="898" t="str">
        <f>IFERROR(IF(AND(N8=""),"",VLOOKUP(N8,Marks,4,0)),"")</f>
        <v>28-10-2014</v>
      </c>
      <c r="O7" s="898"/>
      <c r="P7" s="898"/>
      <c r="S7" s="95"/>
      <c r="T7" s="888"/>
      <c r="U7" s="889"/>
      <c r="V7" s="890"/>
      <c r="W7" s="95"/>
    </row>
    <row r="8" spans="2:26" ht="21" customHeight="1">
      <c r="B8" s="881" t="str">
        <f>IF('Master sheet'!$D$11="Hindi","माता का नाम :-","Mother's Name :-")</f>
        <v>माता का नाम :-</v>
      </c>
      <c r="C8" s="881"/>
      <c r="D8" s="881"/>
      <c r="E8" s="882" t="str">
        <f>IFERROR(IF(AND(N8=""),"",VLOOKUP(N8,Marks,8,0)),"")</f>
        <v>HEENA KOUSER</v>
      </c>
      <c r="F8" s="882"/>
      <c r="G8" s="882"/>
      <c r="H8" s="882"/>
      <c r="I8" s="882"/>
      <c r="J8" s="883" t="str">
        <f>IF('Master sheet'!$D$11="Hindi","रोल नंबर :-","Roll No. :")</f>
        <v>रोल नंबर :-</v>
      </c>
      <c r="K8" s="883"/>
      <c r="L8" s="883"/>
      <c r="M8" s="883"/>
      <c r="N8" s="899">
        <f>IF(Y5="","",Y5)</f>
        <v>701</v>
      </c>
      <c r="O8" s="899"/>
      <c r="P8" s="899"/>
      <c r="S8" s="95"/>
      <c r="T8" s="888"/>
      <c r="U8" s="889"/>
      <c r="V8" s="890"/>
      <c r="W8" s="95"/>
      <c r="Y8" t="s">
        <v>209</v>
      </c>
    </row>
    <row r="9" spans="2:26" ht="12" customHeight="1">
      <c r="B9" s="355"/>
      <c r="C9" s="355"/>
      <c r="D9" s="355"/>
      <c r="E9" s="356"/>
      <c r="F9" s="356"/>
      <c r="G9" s="356"/>
      <c r="H9" s="356"/>
      <c r="I9" s="356"/>
      <c r="J9" s="357"/>
      <c r="K9" s="357"/>
      <c r="L9" s="357"/>
      <c r="M9" s="357"/>
      <c r="N9" s="358"/>
      <c r="O9" s="358"/>
      <c r="P9" s="358"/>
      <c r="S9" s="95"/>
      <c r="T9" s="888"/>
      <c r="U9" s="889"/>
      <c r="V9" s="890"/>
      <c r="W9" s="95"/>
      <c r="Y9" t="s">
        <v>210</v>
      </c>
    </row>
    <row r="10" spans="2:26" ht="23.25" customHeight="1" thickBot="1">
      <c r="B10" s="900" t="str">
        <f>IF('Master sheet'!$D$11="Hindi","विषय","Subject")</f>
        <v>विषय</v>
      </c>
      <c r="C10" s="686" t="str">
        <f>IF('Master sheet'!$D$11="Hindi","प्रथम परख ","First Test")</f>
        <v xml:space="preserve">प्रथम परख </v>
      </c>
      <c r="D10" s="687"/>
      <c r="E10" s="688" t="str">
        <f>IF('Master sheet'!$D$11="Hindi","द्वितीय परख","Second Test")</f>
        <v>द्वितीय परख</v>
      </c>
      <c r="F10" s="689"/>
      <c r="G10" s="901" t="str">
        <f>IF('Master sheet'!$D$11="Hindi","सा. परख योग","Test Total")</f>
        <v>सा. परख योग</v>
      </c>
      <c r="H10" s="686" t="str">
        <f>IF('Master sheet'!$D$11="Hindi","अर्द्धवार्षिक","Half Yearly")</f>
        <v>अर्द्धवार्षिक</v>
      </c>
      <c r="I10" s="724"/>
      <c r="J10" s="687"/>
      <c r="K10" s="685" t="str">
        <f>IF('Master sheet'!$D$11="Hindi","अर्द्ध वा. तक योग","Total Till H.Y.")</f>
        <v>अर्द्ध वा. तक योग</v>
      </c>
      <c r="L10" s="686" t="str">
        <f>IF('Master sheet'!$D$11="Hindi","वार्षिक","Yearly")</f>
        <v>वार्षिक</v>
      </c>
      <c r="M10" s="724"/>
      <c r="N10" s="687"/>
      <c r="O10" s="684" t="str">
        <f>IF('Master sheet'!$D$11="Hindi","विषय कुल योग ","Subject Total")</f>
        <v xml:space="preserve">विषय कुल योग </v>
      </c>
      <c r="P10" s="677" t="str">
        <f>IF('Master sheet'!$D$11="Hindi","ग्रेड","Grade")</f>
        <v>ग्रेड</v>
      </c>
      <c r="S10" s="95"/>
      <c r="T10" s="891"/>
      <c r="U10" s="892"/>
      <c r="V10" s="893"/>
      <c r="W10" s="95"/>
    </row>
    <row r="11" spans="2:26" ht="86.25" customHeight="1">
      <c r="B11" s="900"/>
      <c r="C11" s="434" t="str">
        <f>IF('Master sheet'!$D$11="Hindi","लिखित परीक्षा","Written")</f>
        <v>लिखित परीक्षा</v>
      </c>
      <c r="D11" s="434" t="str">
        <f>IF('Master sheet'!$D$11="Hindi","गतिविधि, मौखिक, प्रोजेक्ट, प्रायोगिक","Act, Oral, Project, Prac.")</f>
        <v>गतिविधि, मौखिक, प्रोजेक्ट, प्रायोगिक</v>
      </c>
      <c r="E11" s="434" t="str">
        <f>IF('Master sheet'!$D$11="Hindi","लिखित परीक्षा","Written")</f>
        <v>लिखित परीक्षा</v>
      </c>
      <c r="F11" s="434" t="str">
        <f>IF('Master sheet'!$D$11="Hindi","गतिविधि, मौखिक, प्रोजेक्ट, प्रायोगिक","Act, Oral, Project, Prac.")</f>
        <v>गतिविधि, मौखिक, प्रोजेक्ट, प्रायोगिक</v>
      </c>
      <c r="G11" s="902"/>
      <c r="H11" s="434" t="str">
        <f>IF('Master sheet'!$D$11="Hindi","लिखित परीक्षा","Written")</f>
        <v>लिखित परीक्षा</v>
      </c>
      <c r="I11" s="434" t="str">
        <f>IF('Master sheet'!$D$11="Hindi","गतिविधि, मौखिक, प्रोजेक्ट, प्रायोगिक","Act, Oral, Project, Prac.")</f>
        <v>गतिविधि, मौखिक, प्रोजेक्ट, प्रायोगिक</v>
      </c>
      <c r="J11" s="434" t="str">
        <f>IF('Master sheet'!$D$11="Hindi","अर्द्ध वा. योग","H.Y. Total")</f>
        <v>अर्द्ध वा. योग</v>
      </c>
      <c r="K11" s="685"/>
      <c r="L11" s="434" t="str">
        <f>IF('Master sheet'!$D$11="Hindi","लिखित परीक्षा","Written")</f>
        <v>लिखित परीक्षा</v>
      </c>
      <c r="M11" s="434" t="str">
        <f>IF('Master sheet'!$D$11="Hindi","गतिविधि, मौखिक, प्रोजेक्ट, प्रायोगिक","Act, Oral, Project, Prac.")</f>
        <v>गतिविधि, मौखिक, प्रोजेक्ट, प्रायोगिक</v>
      </c>
      <c r="N11" s="434" t="str">
        <f>IF('Master sheet'!$D$11="Hindi","वार्षिक योग","Yearly Total")</f>
        <v>वार्षिक योग</v>
      </c>
      <c r="O11" s="684"/>
      <c r="P11" s="678">
        <v>0</v>
      </c>
    </row>
    <row r="12" spans="2:26" ht="19.5" customHeight="1">
      <c r="B12" s="900"/>
      <c r="C12" s="115">
        <v>5</v>
      </c>
      <c r="D12" s="115">
        <v>5</v>
      </c>
      <c r="E12" s="115">
        <v>5</v>
      </c>
      <c r="F12" s="115">
        <v>5</v>
      </c>
      <c r="G12" s="383">
        <f>IF(AND(C12="",D12="",E12="",F12=""),"",SUM(C12:F12))</f>
        <v>20</v>
      </c>
      <c r="H12" s="115">
        <v>50</v>
      </c>
      <c r="I12" s="115">
        <v>20</v>
      </c>
      <c r="J12" s="117">
        <f>IF(AND(H12="",I12=""),"",SUM(H12:I12))</f>
        <v>70</v>
      </c>
      <c r="K12" s="116">
        <f>IF(AND(G12="NA",J12="NA"),"NA",SUM(G12,J12))</f>
        <v>90</v>
      </c>
      <c r="L12" s="115">
        <v>80</v>
      </c>
      <c r="M12" s="115">
        <v>30</v>
      </c>
      <c r="N12" s="290">
        <f>IF(AND(L12="",M12=""),"",SUM(L12:M12))</f>
        <v>110</v>
      </c>
      <c r="O12" s="116">
        <f>IF(N12="","",SUM(K12,N12))</f>
        <v>200</v>
      </c>
      <c r="P12" s="115"/>
    </row>
    <row r="13" spans="2:26" ht="21" customHeight="1">
      <c r="B13" s="93" t="str">
        <f>IF('Master sheet'!D$11="Hindi","हिंदी","Hindi")</f>
        <v>हिंदी</v>
      </c>
      <c r="C13" s="353">
        <f>IFERROR(VLOOKUP(N8,Marks,11,0),"")</f>
        <v>4</v>
      </c>
      <c r="D13" s="353">
        <f>IFERROR(VLOOKUP(N8,Marks,12,0),"")</f>
        <v>5</v>
      </c>
      <c r="E13" s="353">
        <f>IFERROR(VLOOKUP(N8,Marks,13,0),"")</f>
        <v>5</v>
      </c>
      <c r="F13" s="353">
        <f>IFERROR(VLOOKUP(N8,Marks,14,0),"")</f>
        <v>4</v>
      </c>
      <c r="G13" s="382">
        <f>IFERROR(VLOOKUP(N8,Marks,15,0),"")</f>
        <v>18</v>
      </c>
      <c r="H13" s="353">
        <f>IFERROR(VLOOKUP(N8,Marks,16,0),"")</f>
        <v>39</v>
      </c>
      <c r="I13" s="353">
        <f>IFERROR(VLOOKUP(N8,Marks,17,0),"")</f>
        <v>10</v>
      </c>
      <c r="J13" s="88">
        <f>IFERROR(VLOOKUP(N8,Marks,18,0),"")</f>
        <v>49</v>
      </c>
      <c r="K13" s="381">
        <f>IFERROR(VLOOKUP(N8,Marks,19,0),"")</f>
        <v>67</v>
      </c>
      <c r="L13" s="353">
        <f>IFERROR(VLOOKUP(N8,Marks,20,0),"")</f>
        <v>39</v>
      </c>
      <c r="M13" s="353">
        <f>IFERROR(VLOOKUP(N8,Marks,21,0),"")</f>
        <v>10</v>
      </c>
      <c r="N13" s="88">
        <f>IFERROR(VLOOKUP(N8,Marks,22,0),"")</f>
        <v>49</v>
      </c>
      <c r="O13" s="384">
        <f>IFERROR(VLOOKUP(N8,Marks,23,0),"")</f>
        <v>116</v>
      </c>
      <c r="P13" s="90" t="str">
        <f>IFERROR(VLOOKUP(N8,Marks,29,0),"")</f>
        <v>C</v>
      </c>
    </row>
    <row r="14" spans="2:26" ht="21" customHeight="1">
      <c r="B14" s="93" t="str">
        <f>IF('Master sheet'!$D$11="Hindi","अंग्रेजी","English")</f>
        <v>अंग्रेजी</v>
      </c>
      <c r="C14" s="353">
        <f>IFERROR(VLOOKUP(N8,Marks,30,0),"")</f>
        <v>3</v>
      </c>
      <c r="D14" s="353">
        <f>IFERROR(VLOOKUP(N8,Marks,31,0),"")</f>
        <v>3</v>
      </c>
      <c r="E14" s="353">
        <f>IFERROR(VLOOKUP(N8,Marks,32,0),"")</f>
        <v>3</v>
      </c>
      <c r="F14" s="353">
        <f>IFERROR(VLOOKUP(N8,Marks,33,0),"")</f>
        <v>3</v>
      </c>
      <c r="G14" s="382">
        <f>IFERROR(VLOOKUP(N8,Marks,34,0),"")</f>
        <v>12</v>
      </c>
      <c r="H14" s="353">
        <f>IFERROR(VLOOKUP(N8,Marks,35,0),"")</f>
        <v>39</v>
      </c>
      <c r="I14" s="353">
        <f>IFERROR(VLOOKUP(N8,Marks,36,0),"")</f>
        <v>20</v>
      </c>
      <c r="J14" s="88">
        <f>IFERROR(VLOOKUP(N8,Marks,37,0),"")</f>
        <v>59</v>
      </c>
      <c r="K14" s="381">
        <f>IFERROR(VLOOKUP(N8,Marks,38,0),"")</f>
        <v>71</v>
      </c>
      <c r="L14" s="353">
        <f>IFERROR(VLOOKUP(N8,Marks,39,0),"")</f>
        <v>80</v>
      </c>
      <c r="M14" s="353">
        <f>IFERROR(VLOOKUP(N8,Marks,40,0),"")</f>
        <v>30</v>
      </c>
      <c r="N14" s="88">
        <f>IFERROR(VLOOKUP(N8,Marks,41,0),"")</f>
        <v>110</v>
      </c>
      <c r="O14" s="384">
        <f>IFERROR(VLOOKUP(N8,Marks,42,0),"")</f>
        <v>181</v>
      </c>
      <c r="P14" s="90" t="str">
        <f>IFERROR(VLOOKUP(N8,Marks,48,0),"")</f>
        <v>A</v>
      </c>
    </row>
    <row r="15" spans="2:26" ht="21" customHeight="1">
      <c r="B15" s="93" t="str">
        <f>IFERROR(VLOOKUP(N8,Marks,49,0),"")</f>
        <v>संस्कृत (71)</v>
      </c>
      <c r="C15" s="353">
        <f>IFERROR(VLOOKUP(N8,Marks,50,0),"")</f>
        <v>4</v>
      </c>
      <c r="D15" s="353">
        <f>IFERROR(VLOOKUP(N8,Marks,51,0),"")</f>
        <v>4</v>
      </c>
      <c r="E15" s="353">
        <f>IFERROR(VLOOKUP(N8,Marks,52,0),"")</f>
        <v>4</v>
      </c>
      <c r="F15" s="353">
        <f>IFERROR(VLOOKUP(N8,Marks,53,0),"")</f>
        <v>5</v>
      </c>
      <c r="G15" s="382">
        <f>IFERROR(VLOOKUP(N8,Marks,54,0),"")</f>
        <v>17</v>
      </c>
      <c r="H15" s="353">
        <f>IFERROR(VLOOKUP(N8,Marks,55,0),"")</f>
        <v>45</v>
      </c>
      <c r="I15" s="353">
        <f>IFERROR(VLOOKUP(N8,Marks,56,0),"")</f>
        <v>15</v>
      </c>
      <c r="J15" s="88">
        <f>IFERROR(VLOOKUP(N8,Marks,57,0),"")</f>
        <v>60</v>
      </c>
      <c r="K15" s="381">
        <f>IFERROR(VLOOKUP(N8,Marks,58,0),"")</f>
        <v>77</v>
      </c>
      <c r="L15" s="353">
        <f>IFERROR(VLOOKUP(N8,Marks,59,0),"")</f>
        <v>45</v>
      </c>
      <c r="M15" s="353">
        <f>IFERROR(VLOOKUP(N8,Marks,60,0),"")</f>
        <v>15</v>
      </c>
      <c r="N15" s="88">
        <f>IFERROR(VLOOKUP(N8,Marks,61,0),"")</f>
        <v>60</v>
      </c>
      <c r="O15" s="384">
        <f>IFERROR(VLOOKUP(N8,Marks,62,0),"")</f>
        <v>137</v>
      </c>
      <c r="P15" s="90" t="str">
        <f>IFERROR(VLOOKUP(N8,Marks,68,0),"")</f>
        <v>B</v>
      </c>
    </row>
    <row r="16" spans="2:26" ht="21" customHeight="1">
      <c r="B16" s="93" t="str">
        <f>IF('Master sheet'!$D$11="Hindi","गणित","Maths")</f>
        <v>गणित</v>
      </c>
      <c r="C16" s="353">
        <f>IFERROR(VLOOKUP(N8,Marks,69,0),"")</f>
        <v>5</v>
      </c>
      <c r="D16" s="353">
        <f>IFERROR(VLOOKUP(N8,Marks,70,0),"")</f>
        <v>5</v>
      </c>
      <c r="E16" s="353">
        <f>IFERROR(VLOOKUP(N8,Marks,71,0),"")</f>
        <v>5</v>
      </c>
      <c r="F16" s="353">
        <f>IFERROR(VLOOKUP(N8,Marks,72,0),"")</f>
        <v>5</v>
      </c>
      <c r="G16" s="382">
        <f>IFERROR(VLOOKUP(N8,Marks,73,0),"")</f>
        <v>20</v>
      </c>
      <c r="H16" s="353">
        <f>IFERROR(VLOOKUP(N8,Marks,74,0),"")</f>
        <v>31</v>
      </c>
      <c r="I16" s="353">
        <f>IFERROR(VLOOKUP(N8,Marks,75,0),"")</f>
        <v>10</v>
      </c>
      <c r="J16" s="88">
        <f>IFERROR(VLOOKUP(N8,Marks,76,0),"")</f>
        <v>41</v>
      </c>
      <c r="K16" s="381">
        <f>IFERROR(VLOOKUP(N8,Marks,77,0),"")</f>
        <v>61</v>
      </c>
      <c r="L16" s="353">
        <f>IFERROR(VLOOKUP(N8,Marks,78,0),"")</f>
        <v>31</v>
      </c>
      <c r="M16" s="353">
        <f>IFERROR(VLOOKUP(N8,Marks,79,0),"")</f>
        <v>4</v>
      </c>
      <c r="N16" s="88">
        <f>IFERROR(VLOOKUP(N8,Marks,80,0),"")</f>
        <v>35</v>
      </c>
      <c r="O16" s="384">
        <f>IFERROR(VLOOKUP(N8,Marks,81,0),"")</f>
        <v>96</v>
      </c>
      <c r="P16" s="90" t="str">
        <f>IFERROR(VLOOKUP(N8,Marks,87,0),"")</f>
        <v>C</v>
      </c>
    </row>
    <row r="17" spans="2:24" ht="21" customHeight="1">
      <c r="B17" s="93" t="str">
        <f>IF('Master sheet'!$D$11="Hindi","विज्ञान","Science")</f>
        <v>विज्ञान</v>
      </c>
      <c r="C17" s="353">
        <f>IFERROR(VLOOKUP(N8,Marks,88,0),"")</f>
        <v>3</v>
      </c>
      <c r="D17" s="353">
        <f>IFERROR(VLOOKUP(N8,Marks,89,0),"")</f>
        <v>3</v>
      </c>
      <c r="E17" s="353">
        <f>IFERROR(VLOOKUP(N8,Marks,90,0),"")</f>
        <v>3</v>
      </c>
      <c r="F17" s="353">
        <f>IFERROR(VLOOKUP(N8,Marks,91,0),"")</f>
        <v>3</v>
      </c>
      <c r="G17" s="382">
        <f>IFERROR(VLOOKUP(N8,Marks,92,0),"")</f>
        <v>12</v>
      </c>
      <c r="H17" s="353">
        <f>IFERROR(VLOOKUP(N8,Marks,93,0),"")</f>
        <v>46</v>
      </c>
      <c r="I17" s="353">
        <f>IFERROR(VLOOKUP(N8,Marks,94,0),"")</f>
        <v>8</v>
      </c>
      <c r="J17" s="88">
        <f>IFERROR(VLOOKUP(N8,Marks,95,0),"")</f>
        <v>54</v>
      </c>
      <c r="K17" s="381">
        <f>IFERROR(VLOOKUP(N8,Marks,96,0),"")</f>
        <v>66</v>
      </c>
      <c r="L17" s="353">
        <f>IFERROR(VLOOKUP(N8,Marks,97,0),"")</f>
        <v>45</v>
      </c>
      <c r="M17" s="353">
        <f>IFERROR(VLOOKUP(N8,Marks,98,0),"")</f>
        <v>4</v>
      </c>
      <c r="N17" s="88">
        <f>IFERROR(VLOOKUP(N8,Marks,99,0),"")</f>
        <v>49</v>
      </c>
      <c r="O17" s="384">
        <f>IFERROR(VLOOKUP(N8,Marks,100,0),"")</f>
        <v>115</v>
      </c>
      <c r="P17" s="90" t="str">
        <f>IFERROR(VLOOKUP(N8,Marks,106,0),"")</f>
        <v>C</v>
      </c>
    </row>
    <row r="18" spans="2:24" ht="21" customHeight="1">
      <c r="B18" s="93" t="str">
        <f>IF('Master sheet'!$D$11="Hindi","सामाजिक विज्ञान","Social Science")</f>
        <v>सामाजिक विज्ञान</v>
      </c>
      <c r="C18" s="353">
        <f>IFERROR(VLOOKUP(N8,Marks,107,0),"")</f>
        <v>5</v>
      </c>
      <c r="D18" s="353">
        <f>IFERROR(VLOOKUP(N8,Marks,108,0),"")</f>
        <v>4</v>
      </c>
      <c r="E18" s="353">
        <f>IFERROR(VLOOKUP(N8,Marks,109,0),"")</f>
        <v>4</v>
      </c>
      <c r="F18" s="353">
        <f>IFERROR(VLOOKUP(N8,Marks,110,0),"")</f>
        <v>4</v>
      </c>
      <c r="G18" s="382">
        <f>IFERROR(VLOOKUP(N8,Marks,111,0),"")</f>
        <v>17</v>
      </c>
      <c r="H18" s="353">
        <f>IFERROR(VLOOKUP(N8,Marks,112,0),"")</f>
        <v>40</v>
      </c>
      <c r="I18" s="353">
        <f>IFERROR(VLOOKUP(N8,Marks,113,0),"")</f>
        <v>10</v>
      </c>
      <c r="J18" s="88">
        <f>IFERROR(VLOOKUP(N8,Marks,114,0),"")</f>
        <v>50</v>
      </c>
      <c r="K18" s="381">
        <f>IFERROR(VLOOKUP(N8,Marks,115,0),"")</f>
        <v>67</v>
      </c>
      <c r="L18" s="353">
        <f>IFERROR(VLOOKUP(N8,Marks,116,0),"")</f>
        <v>62</v>
      </c>
      <c r="M18" s="353">
        <f>IFERROR(VLOOKUP(N8,Marks,117,0),"")</f>
        <v>17</v>
      </c>
      <c r="N18" s="88">
        <f>IFERROR(VLOOKUP(N8,Marks,118,0),"")</f>
        <v>79</v>
      </c>
      <c r="O18" s="384">
        <f>IFERROR(VLOOKUP(N8,Marks,119,0),"")</f>
        <v>146</v>
      </c>
      <c r="P18" s="90" t="str">
        <f>IFERROR(VLOOKUP(N8,Marks,125,0),"")</f>
        <v>B</v>
      </c>
    </row>
    <row r="19" spans="2:24" ht="26.25" customHeight="1">
      <c r="B19" s="354" t="str">
        <f>IF('Master sheet'!$D$11="Hindi","कुल योग","Total")</f>
        <v>कुल योग</v>
      </c>
      <c r="C19" s="91">
        <f>IF(AND(C13="",C14="",C15="",C16="",C17="",C18=""),"",SUM(C13:C18))</f>
        <v>24</v>
      </c>
      <c r="D19" s="91">
        <f t="shared" ref="D19:O19" si="0">IF(AND(D13="",D14="",D15="",D16="",D17="",D18=""),"",SUM(D13:D18))</f>
        <v>24</v>
      </c>
      <c r="E19" s="91">
        <f t="shared" si="0"/>
        <v>24</v>
      </c>
      <c r="F19" s="91">
        <f t="shared" si="0"/>
        <v>24</v>
      </c>
      <c r="G19" s="91">
        <f t="shared" si="0"/>
        <v>96</v>
      </c>
      <c r="H19" s="91">
        <f t="shared" si="0"/>
        <v>240</v>
      </c>
      <c r="I19" s="91">
        <f t="shared" si="0"/>
        <v>73</v>
      </c>
      <c r="J19" s="91">
        <f t="shared" si="0"/>
        <v>313</v>
      </c>
      <c r="K19" s="91">
        <f t="shared" si="0"/>
        <v>409</v>
      </c>
      <c r="L19" s="91">
        <f t="shared" si="0"/>
        <v>302</v>
      </c>
      <c r="M19" s="91">
        <f t="shared" si="0"/>
        <v>80</v>
      </c>
      <c r="N19" s="91">
        <f t="shared" si="0"/>
        <v>382</v>
      </c>
      <c r="O19" s="91">
        <f t="shared" si="0"/>
        <v>791</v>
      </c>
      <c r="P19" s="227" t="str">
        <f>IFERROR(VLOOKUP(N8,Marks,167,0),"")</f>
        <v>B</v>
      </c>
    </row>
    <row r="20" spans="2:24">
      <c r="B20" s="869"/>
      <c r="C20" s="869"/>
      <c r="D20" s="869"/>
      <c r="E20" s="869"/>
      <c r="F20" s="869"/>
      <c r="G20" s="869"/>
      <c r="H20" s="869"/>
      <c r="I20" s="869"/>
      <c r="J20" s="869"/>
      <c r="K20" s="869"/>
      <c r="L20" s="869"/>
      <c r="M20" s="869"/>
      <c r="N20" s="869"/>
      <c r="O20" s="869"/>
      <c r="P20" s="869"/>
    </row>
    <row r="21" spans="2:24" ht="22.5" customHeight="1">
      <c r="B21" s="870" t="str">
        <f>IF('Master sheet'!$D$11="Hindi","अतिरिक्त विषय ","Extra Subject")</f>
        <v xml:space="preserve">अतिरिक्त विषय </v>
      </c>
      <c r="C21" s="870"/>
      <c r="D21" s="870"/>
      <c r="E21" s="870"/>
      <c r="F21" s="870"/>
      <c r="G21" s="870"/>
      <c r="H21" s="870"/>
      <c r="I21" s="870"/>
      <c r="J21" s="870"/>
      <c r="K21" s="870"/>
      <c r="L21" s="870"/>
      <c r="M21" s="870"/>
      <c r="N21" s="870"/>
      <c r="O21" s="870"/>
      <c r="P21" s="870"/>
    </row>
    <row r="22" spans="2:24" ht="21" customHeight="1">
      <c r="B22" s="354" t="str">
        <f>IF('Master sheet'!$D$11="Hindi","विषय","Subject")</f>
        <v>विषय</v>
      </c>
      <c r="C22" s="871" t="str">
        <f>IF('Master sheet'!$D$11="Hindi","पूर्णांक","M.M.")</f>
        <v>पूर्णांक</v>
      </c>
      <c r="D22" s="872"/>
      <c r="E22" s="871" t="str">
        <f>IF('Master sheet'!$D$11="Hindi","प्राप्तांक","Ob.M.")</f>
        <v>प्राप्तांक</v>
      </c>
      <c r="F22" s="872"/>
      <c r="G22" s="871" t="str">
        <f>IF('Master sheet'!$D$11="Hindi","ग्रेड","Grade")</f>
        <v>ग्रेड</v>
      </c>
      <c r="H22" s="872"/>
      <c r="I22" s="871" t="str">
        <f>IF('Master sheet'!$D$11="Hindi","विषय","Subject")</f>
        <v>विषय</v>
      </c>
      <c r="J22" s="872"/>
      <c r="K22" s="871" t="str">
        <f>IF('Master sheet'!$D$11="Hindi","पूर्णांक","M.M.")</f>
        <v>पूर्णांक</v>
      </c>
      <c r="L22" s="872"/>
      <c r="M22" s="871" t="str">
        <f>IF('Master sheet'!$D$11="Hindi","प्राप्तांक","Ob.M.")</f>
        <v>प्राप्तांक</v>
      </c>
      <c r="N22" s="872"/>
      <c r="O22" s="871" t="str">
        <f>IF('Master sheet'!$D$11="Hindi","ग्रेड","Grade")</f>
        <v>ग्रेड</v>
      </c>
      <c r="P22" s="872"/>
    </row>
    <row r="23" spans="2:24" ht="21" customHeight="1">
      <c r="B23" s="376" t="str">
        <f>IF(AND('Result Sheet'!$FA$4="",'Result Sheet'!$FA$4=0),"",IF(N8="","",'Result Sheet'!$FA$4))</f>
        <v/>
      </c>
      <c r="C23" s="873">
        <f>IF(AND(N8=""),"",'Result Sheet'!$FC$7)</f>
        <v>100</v>
      </c>
      <c r="D23" s="873"/>
      <c r="E23" s="874">
        <f>IFERROR(IF(AND(N8=""),"",VLOOKUP(N8,Marks,158,0)),"")</f>
        <v>81</v>
      </c>
      <c r="F23" s="874"/>
      <c r="G23" s="875" t="str">
        <f>IFERROR(IF(AND(N8=""),"",VLOOKUP(N8,Marks,159,0)),"")</f>
        <v>B</v>
      </c>
      <c r="H23" s="875"/>
      <c r="I23" s="873" t="str">
        <f>IF(AND('Result Sheet'!$FE$4="",'Result Sheet'!$FE$4=0),"",IF(N8="","",'Result Sheet'!$FE$4))</f>
        <v/>
      </c>
      <c r="J23" s="873"/>
      <c r="K23" s="873">
        <f>IF(AND(N8=""),"",'Result Sheet'!$FG$7)</f>
        <v>100</v>
      </c>
      <c r="L23" s="873"/>
      <c r="M23" s="874">
        <f>IFERROR(IF(AND(N8=""),"",VLOOKUP(N8,Marks,162,0)),"")</f>
        <v>86</v>
      </c>
      <c r="N23" s="874"/>
      <c r="O23" s="875" t="str">
        <f>IFERROR(IF(AND(N8=""),"",VLOOKUP(N8,Marks,163,0)),"")</f>
        <v>A</v>
      </c>
      <c r="P23" s="875"/>
    </row>
    <row r="24" spans="2:24" ht="21" customHeight="1">
      <c r="B24" s="859" t="str">
        <f>IF('Master sheet'!$D$11="Hindi","विषय","Subject")</f>
        <v>विषय</v>
      </c>
      <c r="C24" s="860"/>
      <c r="D24" s="860"/>
      <c r="E24" s="368" t="str">
        <f>IF('Master sheet'!$D$11="Hindi","प्राप्तांक","Ob.M.")</f>
        <v>प्राप्तांक</v>
      </c>
      <c r="F24" s="93" t="str">
        <f>IF('Master sheet'!$D$11="Hindi","ग्रेड","Grade")</f>
        <v>ग्रेड</v>
      </c>
      <c r="G24" s="859" t="str">
        <f>IF('Master sheet'!$D$11="Hindi","विषय","Subject")</f>
        <v>विषय</v>
      </c>
      <c r="H24" s="860"/>
      <c r="I24" s="860"/>
      <c r="J24" s="368" t="str">
        <f>IF('Master sheet'!$D$11="Hindi","प्राप्तांक","Ob.M.")</f>
        <v>प्राप्तांक</v>
      </c>
      <c r="K24" s="93" t="str">
        <f>IF('Master sheet'!$D$11="Hindi","ग्रेड","Grade")</f>
        <v>ग्रेड</v>
      </c>
      <c r="L24" s="859" t="str">
        <f>IF('Master sheet'!$D$11="Hindi","विषय","Subject")</f>
        <v>विषय</v>
      </c>
      <c r="M24" s="860"/>
      <c r="N24" s="861"/>
      <c r="O24" s="369" t="str">
        <f>IF('Master sheet'!$D$11="Hindi","प्राप्तांक","Ob.M.")</f>
        <v>प्राप्तांक</v>
      </c>
      <c r="P24" s="93" t="str">
        <f>IF('Master sheet'!$D$11="Hindi","ग्रेड","Grade")</f>
        <v>ग्रेड</v>
      </c>
    </row>
    <row r="25" spans="2:24" ht="21" customHeight="1">
      <c r="B25" s="862" t="str">
        <f>IF('Master sheet'!$D$11="Hindi","कार्यानुभव","WORK EXP.")</f>
        <v>कार्यानुभव</v>
      </c>
      <c r="C25" s="863"/>
      <c r="D25" s="863"/>
      <c r="E25" s="89">
        <f>IFERROR(VLOOKUP(N8,Marks,131,0),"")</f>
        <v>83</v>
      </c>
      <c r="F25" s="98" t="str">
        <f>IFERROR(VLOOKUP(N8,Marks,135,0),"")</f>
        <v>B</v>
      </c>
      <c r="G25" s="862" t="str">
        <f>IF('Master sheet'!$D$11="Hindi","कला शिक्षा","ART EDU.")</f>
        <v>कला शिक्षा</v>
      </c>
      <c r="H25" s="863"/>
      <c r="I25" s="863"/>
      <c r="J25" s="89">
        <f>IFERROR(VLOOKUP(N8,Marks,141,0),"")</f>
        <v>74</v>
      </c>
      <c r="K25" s="98" t="str">
        <f>IFERROR(VLOOKUP(N8,Marks,145,0),"")</f>
        <v>B</v>
      </c>
      <c r="L25" s="864" t="str">
        <f>IF('Master sheet'!$D$11="Hindi","स्वा. एवं शा. शिक्षा","HE.&amp;PH. EDU.")</f>
        <v>स्वा. एवं शा. शिक्षा</v>
      </c>
      <c r="M25" s="865"/>
      <c r="N25" s="866"/>
      <c r="O25" s="89">
        <f>IFERROR(VLOOKUP(N8,Marks,151,0),"")</f>
        <v>84</v>
      </c>
      <c r="P25" s="98" t="str">
        <f>IFERROR(VLOOKUP(N8,Marks,155,0),"")</f>
        <v>B</v>
      </c>
    </row>
    <row r="26" spans="2:24" ht="21" customHeight="1">
      <c r="B26" s="377"/>
      <c r="C26" s="377"/>
      <c r="D26" s="377"/>
      <c r="E26" s="378"/>
      <c r="F26" s="379"/>
      <c r="G26" s="377"/>
      <c r="H26" s="377"/>
      <c r="I26" s="377"/>
      <c r="J26" s="378"/>
      <c r="K26" s="379"/>
      <c r="L26" s="380"/>
      <c r="M26" s="380"/>
      <c r="N26" s="380"/>
      <c r="O26" s="378"/>
      <c r="P26" s="379"/>
    </row>
    <row r="27" spans="2:24" ht="21" customHeight="1">
      <c r="B27" s="852" t="str">
        <f>IF('Master sheet'!$D$11="Hindi","कुल कार्य दिवस :-","Total Meeting :-")</f>
        <v>कुल कार्य दिवस :-</v>
      </c>
      <c r="C27" s="852"/>
      <c r="D27" s="852"/>
      <c r="E27" s="867">
        <f>IFERROR(VLOOKUP(N8,Marks,170,0),"")</f>
        <v>220</v>
      </c>
      <c r="F27" s="867"/>
      <c r="G27" s="867"/>
      <c r="H27" s="867"/>
      <c r="I27" s="852" t="str">
        <f>IF('Master sheet'!$D$11="Hindi","कुल उपस्थिति :-","Total Attendance :-")</f>
        <v>कुल उपस्थिति :-</v>
      </c>
      <c r="J27" s="852"/>
      <c r="K27" s="852"/>
      <c r="L27" s="852"/>
      <c r="M27" s="868">
        <f>IFERROR(VLOOKUP(N8,Marks,171,0),"")</f>
        <v>170</v>
      </c>
      <c r="N27" s="868"/>
      <c r="O27" s="868"/>
      <c r="P27" s="868"/>
    </row>
    <row r="28" spans="2:24" ht="21" customHeight="1">
      <c r="B28" s="852" t="str">
        <f>IF('Master sheet'!$D$11="Hindi","परिणाम :-","Result :-")</f>
        <v>परिणाम :-</v>
      </c>
      <c r="C28" s="852"/>
      <c r="D28" s="852"/>
      <c r="E28" s="853" t="str">
        <f>IFERROR(VLOOKUP(N8,Marks,169,0),"")</f>
        <v>कक्षा क्रमोन्नत</v>
      </c>
      <c r="F28" s="853"/>
      <c r="G28" s="853"/>
      <c r="H28" s="853"/>
      <c r="I28" s="852" t="str">
        <f>IF('Master sheet'!$D$11="Hindi","परिणाम प्रतिशत में :-","Result in Percentage :-")</f>
        <v>परिणाम प्रतिशत में :-</v>
      </c>
      <c r="J28" s="852"/>
      <c r="K28" s="852"/>
      <c r="L28" s="852"/>
      <c r="M28" s="854">
        <f>IFERROR(VLOOKUP(N8,Marks,165,0),"")</f>
        <v>65.916666666666671</v>
      </c>
      <c r="N28" s="854"/>
      <c r="O28" s="854"/>
      <c r="P28" s="854"/>
    </row>
    <row r="29" spans="2:24" ht="21" customHeight="1">
      <c r="B29" s="852" t="str">
        <f>IF('Master sheet'!$D$11="Hindi","श्रेणी / ग्रेड :-","Division / Grade :-")</f>
        <v>श्रेणी / ग्रेड :-</v>
      </c>
      <c r="C29" s="852"/>
      <c r="D29" s="852"/>
      <c r="E29" s="385" t="str">
        <f>IFERROR(VLOOKUP(N8,Marks,166,0),"")</f>
        <v>I</v>
      </c>
      <c r="F29" s="386" t="s">
        <v>205</v>
      </c>
      <c r="G29" s="855" t="str">
        <f>IFERROR(VLOOKUP(N8,Marks,167,0),"")</f>
        <v>B</v>
      </c>
      <c r="H29" s="855"/>
      <c r="I29" s="852" t="str">
        <f>IF('Master sheet'!$D$11="Hindi","कक्षा में स्थान :-","Position in the Class :-")</f>
        <v>कक्षा में स्थान :-</v>
      </c>
      <c r="J29" s="852"/>
      <c r="K29" s="852"/>
      <c r="L29" s="852"/>
      <c r="M29" s="856">
        <f>IFERROR(VLOOKUP(N8,Marks,168,0),"")</f>
        <v>9.9999999999999858</v>
      </c>
      <c r="N29" s="856"/>
      <c r="O29" s="856"/>
      <c r="P29" s="856"/>
    </row>
    <row r="30" spans="2:24" ht="21" customHeight="1">
      <c r="B30" s="857" t="str">
        <f>IF('Master sheet'!$D$11="Hindi","परीक्षा परिणाम घोषणा दिनांक :-","Result Declaration Date :-")</f>
        <v>परीक्षा परिणाम घोषणा दिनांक :-</v>
      </c>
      <c r="C30" s="857"/>
      <c r="D30" s="857"/>
      <c r="E30" s="858">
        <f>IF(AND(N8=""),"",'Master sheet'!$D$10)</f>
        <v>45048</v>
      </c>
      <c r="F30" s="858"/>
      <c r="G30" s="858"/>
      <c r="H30" s="359"/>
      <c r="I30" s="92"/>
      <c r="J30" s="92"/>
      <c r="K30" s="58"/>
      <c r="L30" s="92"/>
      <c r="M30" s="92"/>
      <c r="N30" s="92"/>
      <c r="O30" s="92"/>
      <c r="P30" s="92"/>
    </row>
    <row r="31" spans="2:24" ht="50.25" customHeight="1">
      <c r="B31" s="850" t="str">
        <f>IF(AND(C5=6),CONCATENATE("( ",UPPER('Master sheet'!H12)," )"),IF(AND(C5=7),CONCATENATE("( ",UPPER('Master sheet'!H21)," )"),""))</f>
        <v>( SHARAD SHARMA )</v>
      </c>
      <c r="C31" s="850"/>
      <c r="D31" s="850"/>
      <c r="E31" s="850"/>
      <c r="F31" s="850" t="str">
        <f>IF(AND(N8=""),"",CONCATENATE("(",'Master sheet'!$D$14," )"))</f>
        <v>(Suresh Kumar )</v>
      </c>
      <c r="G31" s="850"/>
      <c r="H31" s="850"/>
      <c r="I31" s="850"/>
      <c r="J31" s="850"/>
      <c r="K31" s="850" t="str">
        <f>IF(AND(N8=""),"",CONCATENATE("(",'Master sheet'!$D$12," )"))</f>
        <v>(USHA PALIYA )</v>
      </c>
      <c r="L31" s="850"/>
      <c r="M31" s="850"/>
      <c r="N31" s="850"/>
      <c r="O31" s="850"/>
      <c r="P31" s="850"/>
    </row>
    <row r="32" spans="2:24" ht="21" customHeight="1">
      <c r="B32" s="851" t="str">
        <f>IF('Master sheet'!$D$11="Hindi","हस्ताक्षर कक्षाध्यापक","Signature of the class teacher")</f>
        <v>हस्ताक्षर कक्षाध्यापक</v>
      </c>
      <c r="C32" s="851"/>
      <c r="D32" s="851"/>
      <c r="E32" s="851"/>
      <c r="F32" s="851" t="str">
        <f>IF('Master sheet'!$D$11="Hindi","हस्ताक्षर परीक्षा प्रभारी","Signature of the exam. Incharge")</f>
        <v>हस्ताक्षर परीक्षा प्रभारी</v>
      </c>
      <c r="G32" s="851"/>
      <c r="H32" s="851"/>
      <c r="I32" s="851"/>
      <c r="J32" s="851"/>
      <c r="K32" s="851" t="str">
        <f>IF('Master sheet'!$D$11="Hindi","हस्ताक्षर संस्था प्रधान","Head of Institute's Signature")</f>
        <v>हस्ताक्षर संस्था प्रधान</v>
      </c>
      <c r="L32" s="851"/>
      <c r="M32" s="851"/>
      <c r="N32" s="851"/>
      <c r="O32" s="851"/>
      <c r="P32" s="851"/>
      <c r="T32" s="399"/>
      <c r="U32" s="399"/>
      <c r="V32" s="399"/>
      <c r="W32" s="399"/>
      <c r="X32" s="399"/>
    </row>
    <row r="34" spans="1:16" ht="21" customHeight="1">
      <c r="A34" s="402">
        <f>IF(N41="","",1)</f>
        <v>1</v>
      </c>
      <c r="B34" s="876" t="str">
        <f>IF('Master sheet'!$D$11="Hindi","वार्षिक रिपोर्ट कार्ड ","Report Card")</f>
        <v xml:space="preserve">वार्षिक रिपोर्ट कार्ड </v>
      </c>
      <c r="C34" s="876"/>
      <c r="D34" s="876"/>
      <c r="E34" s="876"/>
      <c r="F34" s="876"/>
      <c r="G34" s="876"/>
      <c r="H34" s="876"/>
      <c r="I34" s="876"/>
      <c r="J34" s="876"/>
      <c r="K34" s="876"/>
      <c r="L34" s="876"/>
      <c r="M34" s="876"/>
      <c r="N34" s="876"/>
      <c r="O34" s="876"/>
      <c r="P34" s="876"/>
    </row>
    <row r="35" spans="1:16" ht="21" customHeight="1">
      <c r="A35" s="402">
        <f>IF($N$41="","",A34+1)</f>
        <v>2</v>
      </c>
      <c r="B35" s="877" t="str">
        <f>IF('Master sheet'!$D$11="Hindi","शिक्षा विभाग, राजस्थान सरकार","Education Department, Rajasthan Government")</f>
        <v>शिक्षा विभाग, राजस्थान सरकार</v>
      </c>
      <c r="C35" s="877"/>
      <c r="D35" s="877"/>
      <c r="E35" s="877"/>
      <c r="F35" s="877"/>
      <c r="G35" s="877"/>
      <c r="H35" s="877"/>
      <c r="I35" s="877"/>
      <c r="J35" s="877"/>
      <c r="K35" s="877"/>
      <c r="L35" s="877"/>
      <c r="M35" s="877"/>
      <c r="N35" s="877"/>
      <c r="O35" s="877"/>
      <c r="P35" s="877"/>
    </row>
    <row r="36" spans="1:16" ht="21" customHeight="1">
      <c r="A36" s="402">
        <f t="shared" ref="A36:A65" si="1">IF($N$41="","",A35+1)</f>
        <v>3</v>
      </c>
      <c r="B36" s="878" t="str">
        <f>IF('Master sheet'!$D$11="Hindi","विद्यालय का नाम :-","School Name :- ")</f>
        <v>विद्यालय का नाम :-</v>
      </c>
      <c r="C36" s="878"/>
      <c r="D36" s="878"/>
      <c r="E36" s="879" t="str">
        <f>IF(AND(N41=""),"",IF('Master sheet'!$D$11="Hindi",'Master sheet'!$D$8,'Master sheet'!$D$7))</f>
        <v xml:space="preserve">महात्मा गाँधी राजकीय विद्यालय (अंग्रेजी माध्यम) बर, पाली </v>
      </c>
      <c r="F36" s="879"/>
      <c r="G36" s="879"/>
      <c r="H36" s="879"/>
      <c r="I36" s="879"/>
      <c r="J36" s="879"/>
      <c r="K36" s="879"/>
      <c r="L36" s="879"/>
      <c r="M36" s="879"/>
      <c r="N36" s="879"/>
      <c r="O36" s="879"/>
      <c r="P36" s="879"/>
    </row>
    <row r="37" spans="1:16" ht="21" customHeight="1">
      <c r="A37" s="402">
        <f t="shared" si="1"/>
        <v>4</v>
      </c>
      <c r="B37" s="395"/>
      <c r="C37" s="395"/>
      <c r="D37" s="395"/>
      <c r="E37" s="880" t="str">
        <f>IF(AND(N41=""),"",IF('Master sheet'!$D$11="Hindi",CONCATENATE("(विद्यालय मान्यता क्रमांक व वर्ष : ","  ",'Master sheet'!$D$6),CONCATENATE("(School Recognition Number &amp; Years : ","  ",'Master sheet'!$D$6)))</f>
        <v>(विद्यालय मान्यता क्रमांक व वर्ष :   शिक्षा/पाली/1995/2001</v>
      </c>
      <c r="F37" s="880"/>
      <c r="G37" s="880"/>
      <c r="H37" s="880"/>
      <c r="I37" s="880"/>
      <c r="J37" s="880"/>
      <c r="K37" s="880"/>
      <c r="L37" s="880"/>
      <c r="M37" s="880"/>
      <c r="N37" s="880"/>
      <c r="O37" s="880"/>
      <c r="P37" s="880"/>
    </row>
    <row r="38" spans="1:16" ht="21" customHeight="1">
      <c r="A38" s="402">
        <f t="shared" si="1"/>
        <v>5</v>
      </c>
      <c r="B38" s="388" t="str">
        <f>IF('Master sheet'!$D$11="Hindi","कक्षा  :-","CLASS :- ")</f>
        <v>कक्षा  :-</v>
      </c>
      <c r="C38" s="894">
        <f>IFERROR(IF(AND(N41=""),"",VLOOKUP(N41,Marks,2,0)),"")</f>
        <v>7</v>
      </c>
      <c r="D38" s="894"/>
      <c r="E38" s="895" t="str">
        <f>IF('Master sheet'!$D$11="Hindi","सेक्शन :-","Section :- ")</f>
        <v>सेक्शन :-</v>
      </c>
      <c r="F38" s="895"/>
      <c r="G38" s="895"/>
      <c r="H38" s="894" t="str">
        <f>IFERROR(IF(AND(N41=""),"",VLOOKUP(N41,Marks,3,0)),"")</f>
        <v>A</v>
      </c>
      <c r="I38" s="894"/>
      <c r="J38" s="896" t="str">
        <f>IF('Master sheet'!$D$11="Hindi","सत्र :- ","Session :- ")</f>
        <v xml:space="preserve">सत्र :- </v>
      </c>
      <c r="K38" s="896"/>
      <c r="L38" s="896"/>
      <c r="M38" s="896"/>
      <c r="N38" s="897" t="str">
        <f>IF(AND(N41=""),"",'Marks Entry 6th'!$I$2)</f>
        <v xml:space="preserve"> 2022-2023</v>
      </c>
      <c r="O38" s="897"/>
      <c r="P38" s="897"/>
    </row>
    <row r="39" spans="1:16" ht="21" customHeight="1">
      <c r="A39" s="402">
        <f t="shared" si="1"/>
        <v>6</v>
      </c>
      <c r="B39" s="881" t="str">
        <f>IF('Master sheet'!$D$11="Hindi","विद्यार्थी का नाम :-","Student's Name :-")</f>
        <v>विद्यार्थी का नाम :-</v>
      </c>
      <c r="C39" s="881"/>
      <c r="D39" s="881"/>
      <c r="E39" s="882" t="str">
        <f>IFERROR(IF(AND(N41=""),"",VLOOKUP(N41,Marks,6,0)),"")</f>
        <v>ANUJ GIRI</v>
      </c>
      <c r="F39" s="882"/>
      <c r="G39" s="882"/>
      <c r="H39" s="882"/>
      <c r="I39" s="882"/>
      <c r="J39" s="883" t="str">
        <f>IF('Master sheet'!$D$11="Hindi","प्रवेशांक :","SR. NO. :")</f>
        <v>प्रवेशांक :</v>
      </c>
      <c r="K39" s="883"/>
      <c r="L39" s="883"/>
      <c r="M39" s="883"/>
      <c r="N39" s="884">
        <f>IFERROR(IF(AND(N41=""),"",VLOOKUP(N41,Marks,5,0)),"")</f>
        <v>944</v>
      </c>
      <c r="O39" s="884"/>
      <c r="P39" s="884"/>
    </row>
    <row r="40" spans="1:16" ht="21" customHeight="1">
      <c r="A40" s="402">
        <f t="shared" si="1"/>
        <v>7</v>
      </c>
      <c r="B40" s="881" t="str">
        <f>IF('Master sheet'!$D$11="Hindi","पिता का नाम :-","Father's Name :-")</f>
        <v>पिता का नाम :-</v>
      </c>
      <c r="C40" s="881"/>
      <c r="D40" s="881"/>
      <c r="E40" s="882" t="str">
        <f>IFERROR(IF(AND(N41=""),"",VLOOKUP(N41,Marks,7,0)),"")</f>
        <v>BHAGWAT GIRI</v>
      </c>
      <c r="F40" s="882"/>
      <c r="G40" s="882"/>
      <c r="H40" s="882"/>
      <c r="I40" s="882"/>
      <c r="J40" s="883" t="str">
        <f>IF('Master sheet'!$D$11="Hindi","जन्म तिथि :","Date of Birth :")</f>
        <v>जन्म तिथि :</v>
      </c>
      <c r="K40" s="883"/>
      <c r="L40" s="883"/>
      <c r="M40" s="883"/>
      <c r="N40" s="898">
        <f>IFERROR(IF(AND(N41=""),"",VLOOKUP(N41,Marks,4,0)),"")</f>
        <v>42005</v>
      </c>
      <c r="O40" s="898"/>
      <c r="P40" s="898"/>
    </row>
    <row r="41" spans="1:16" ht="15.75">
      <c r="A41" s="402">
        <f t="shared" si="1"/>
        <v>8</v>
      </c>
      <c r="B41" s="881" t="str">
        <f>IF('Master sheet'!$D$11="Hindi","माता का नाम :-","Mother's Name :-")</f>
        <v>माता का नाम :-</v>
      </c>
      <c r="C41" s="881"/>
      <c r="D41" s="881"/>
      <c r="E41" s="882" t="str">
        <f>IFERROR(IF(AND(N41=""),"",VLOOKUP(N41,Marks,8,0)),"")</f>
        <v>KANTA DEVI</v>
      </c>
      <c r="F41" s="882"/>
      <c r="G41" s="882"/>
      <c r="H41" s="882"/>
      <c r="I41" s="882"/>
      <c r="J41" s="883" t="str">
        <f>IF('Master sheet'!$D$11="Hindi","रोल नंबर :-","Roll No. :")</f>
        <v>रोल नंबर :-</v>
      </c>
      <c r="K41" s="883"/>
      <c r="L41" s="883"/>
      <c r="M41" s="883"/>
      <c r="N41" s="899">
        <f>IF(N8="","",IF(AND(N8+1&gt;$Y$6),"",N8+1))</f>
        <v>702</v>
      </c>
      <c r="O41" s="899"/>
      <c r="P41" s="899"/>
    </row>
    <row r="42" spans="1:16" ht="15.75">
      <c r="A42" s="402">
        <f t="shared" si="1"/>
        <v>9</v>
      </c>
      <c r="B42" s="389"/>
      <c r="C42" s="389"/>
      <c r="D42" s="389"/>
      <c r="E42" s="390"/>
      <c r="F42" s="390"/>
      <c r="G42" s="390"/>
      <c r="H42" s="390"/>
      <c r="I42" s="390"/>
      <c r="J42" s="391"/>
      <c r="K42" s="391"/>
      <c r="L42" s="391"/>
      <c r="M42" s="391"/>
      <c r="N42" s="392"/>
      <c r="O42" s="392"/>
      <c r="P42" s="392"/>
    </row>
    <row r="43" spans="1:16" ht="21.75" customHeight="1">
      <c r="A43" s="402">
        <f t="shared" si="1"/>
        <v>10</v>
      </c>
      <c r="B43" s="900" t="str">
        <f>IF('Master sheet'!$D$11="Hindi","विषय","Subject")</f>
        <v>विषय</v>
      </c>
      <c r="C43" s="686" t="str">
        <f>IF('Master sheet'!$D$11="Hindi","प्रथम परख ","First Test")</f>
        <v xml:space="preserve">प्रथम परख </v>
      </c>
      <c r="D43" s="687"/>
      <c r="E43" s="688" t="str">
        <f>IF('Master sheet'!$D$11="Hindi","द्वितीय परख","Second Test")</f>
        <v>द्वितीय परख</v>
      </c>
      <c r="F43" s="689"/>
      <c r="G43" s="901" t="str">
        <f>IF('Master sheet'!$D$11="Hindi","सा. परख योग","Test Total")</f>
        <v>सा. परख योग</v>
      </c>
      <c r="H43" s="686" t="str">
        <f>IF('Master sheet'!$D$11="Hindi","अर्द्धवार्षिक","Half Yearly")</f>
        <v>अर्द्धवार्षिक</v>
      </c>
      <c r="I43" s="724"/>
      <c r="J43" s="687"/>
      <c r="K43" s="685" t="str">
        <f>IF('Master sheet'!$D$11="Hindi","अर्द्ध वा. तक योग","Total Till H.Y.")</f>
        <v>अर्द्ध वा. तक योग</v>
      </c>
      <c r="L43" s="686" t="str">
        <f>IF('Master sheet'!$D$11="Hindi","वार्षिक","Yearly")</f>
        <v>वार्षिक</v>
      </c>
      <c r="M43" s="724"/>
      <c r="N43" s="687"/>
      <c r="O43" s="684" t="str">
        <f>IF('Master sheet'!$D$11="Hindi","विषय कुल योग ","Subject Total")</f>
        <v xml:space="preserve">विषय कुल योग </v>
      </c>
      <c r="P43" s="677" t="str">
        <f>IF('Master sheet'!$D$11="Hindi","ग्रेड","Grade")</f>
        <v>ग्रेड</v>
      </c>
    </row>
    <row r="44" spans="1:16" ht="86.25" customHeight="1">
      <c r="A44" s="402">
        <f t="shared" si="1"/>
        <v>11</v>
      </c>
      <c r="B44" s="900"/>
      <c r="C44" s="434" t="str">
        <f>IF('Master sheet'!$D$11="Hindi","लिखित परीक्षा","Written")</f>
        <v>लिखित परीक्षा</v>
      </c>
      <c r="D44" s="434" t="str">
        <f>IF('Master sheet'!$D$11="Hindi","गतिविधि, मौखिक, प्रोजेक्ट, प्रायोगिक","Act, Oral, Project, Prac.")</f>
        <v>गतिविधि, मौखिक, प्रोजेक्ट, प्रायोगिक</v>
      </c>
      <c r="E44" s="434" t="str">
        <f>IF('Master sheet'!$D$11="Hindi","लिखित परीक्षा","Written")</f>
        <v>लिखित परीक्षा</v>
      </c>
      <c r="F44" s="434" t="str">
        <f>IF('Master sheet'!$D$11="Hindi","गतिविधि, मौखिक, प्रोजेक्ट, प्रायोगिक","Act, Oral, Project, Prac.")</f>
        <v>गतिविधि, मौखिक, प्रोजेक्ट, प्रायोगिक</v>
      </c>
      <c r="G44" s="902"/>
      <c r="H44" s="434" t="str">
        <f>IF('Master sheet'!$D$11="Hindi","लिखित परीक्षा","Written")</f>
        <v>लिखित परीक्षा</v>
      </c>
      <c r="I44" s="434" t="str">
        <f>IF('Master sheet'!$D$11="Hindi","गतिविधि, मौखिक, प्रोजेक्ट, प्रायोगिक","Act, Oral, Project, Prac.")</f>
        <v>गतिविधि, मौखिक, प्रोजेक्ट, प्रायोगिक</v>
      </c>
      <c r="J44" s="434" t="str">
        <f>IF('Master sheet'!$D$11="Hindi","अर्द्ध वा. योग","H.Y. Total")</f>
        <v>अर्द्ध वा. योग</v>
      </c>
      <c r="K44" s="685"/>
      <c r="L44" s="434" t="str">
        <f>IF('Master sheet'!$D$11="Hindi","लिखित परीक्षा","Written")</f>
        <v>लिखित परीक्षा</v>
      </c>
      <c r="M44" s="434" t="str">
        <f>IF('Master sheet'!$D$11="Hindi","गतिविधि, मौखिक, प्रोजेक्ट, प्रायोगिक","Act, Oral, Project, Prac.")</f>
        <v>गतिविधि, मौखिक, प्रोजेक्ट, प्रायोगिक</v>
      </c>
      <c r="N44" s="434" t="str">
        <f>IF('Master sheet'!$D$11="Hindi","वार्षिक योग","Yearly Total")</f>
        <v>वार्षिक योग</v>
      </c>
      <c r="O44" s="684"/>
      <c r="P44" s="678">
        <v>0</v>
      </c>
    </row>
    <row r="45" spans="1:16" ht="21.75" customHeight="1">
      <c r="A45" s="402">
        <f t="shared" si="1"/>
        <v>12</v>
      </c>
      <c r="B45" s="900"/>
      <c r="C45" s="115">
        <v>5</v>
      </c>
      <c r="D45" s="115">
        <v>5</v>
      </c>
      <c r="E45" s="115">
        <v>5</v>
      </c>
      <c r="F45" s="115">
        <v>5</v>
      </c>
      <c r="G45" s="383">
        <f>IF(AND(C45="",D45="",E45="",F45=""),"",SUM(C45:F45))</f>
        <v>20</v>
      </c>
      <c r="H45" s="115">
        <v>50</v>
      </c>
      <c r="I45" s="115">
        <v>20</v>
      </c>
      <c r="J45" s="117">
        <f>IF(AND(H45="",I45=""),"",SUM(H45:I45))</f>
        <v>70</v>
      </c>
      <c r="K45" s="116">
        <f>IF(AND(G45="NA",J45="NA"),"NA",SUM(G45,J45))</f>
        <v>90</v>
      </c>
      <c r="L45" s="115">
        <v>80</v>
      </c>
      <c r="M45" s="115">
        <v>30</v>
      </c>
      <c r="N45" s="290">
        <f>IF(AND(L45="",M45=""),"",SUM(L45:M45))</f>
        <v>110</v>
      </c>
      <c r="O45" s="116">
        <f>IF(N45="","",SUM(K45,N45))</f>
        <v>200</v>
      </c>
      <c r="P45" s="115"/>
    </row>
    <row r="46" spans="1:16" ht="20.100000000000001" customHeight="1">
      <c r="A46" s="402">
        <f t="shared" si="1"/>
        <v>13</v>
      </c>
      <c r="B46" s="93" t="str">
        <f>IF('Master sheet'!D$11="Hindi","हिंदी","Hindi")</f>
        <v>हिंदी</v>
      </c>
      <c r="C46" s="387">
        <f>IFERROR(VLOOKUP(N41,Marks,11,0),"")</f>
        <v>4</v>
      </c>
      <c r="D46" s="387">
        <f>IFERROR(VLOOKUP(N41,Marks,12,0),"")</f>
        <v>4</v>
      </c>
      <c r="E46" s="387">
        <f>IFERROR(VLOOKUP(N41,Marks,13,0),"")</f>
        <v>4</v>
      </c>
      <c r="F46" s="387">
        <f>IFERROR(VLOOKUP(N41,Marks,14,0),"")</f>
        <v>4</v>
      </c>
      <c r="G46" s="382">
        <f>IFERROR(VLOOKUP(N41,Marks,15,0),"")</f>
        <v>16</v>
      </c>
      <c r="H46" s="387">
        <f>IFERROR(VLOOKUP(N41,Marks,16,0),"")</f>
        <v>37</v>
      </c>
      <c r="I46" s="387">
        <f>IFERROR(VLOOKUP(N41,Marks,17,0),"")</f>
        <v>11</v>
      </c>
      <c r="J46" s="88">
        <f>IFERROR(VLOOKUP(N41,Marks,18,0),"")</f>
        <v>48</v>
      </c>
      <c r="K46" s="381">
        <f>IFERROR(VLOOKUP(N41,Marks,19,0),"")</f>
        <v>64</v>
      </c>
      <c r="L46" s="387">
        <f>IFERROR(VLOOKUP(N41,Marks,20,0),"")</f>
        <v>67</v>
      </c>
      <c r="M46" s="387">
        <f>IFERROR(VLOOKUP(N41,Marks,21,0),"")</f>
        <v>11</v>
      </c>
      <c r="N46" s="88">
        <f>IFERROR(VLOOKUP(N41,Marks,22,0),"")</f>
        <v>78</v>
      </c>
      <c r="O46" s="384">
        <f>IFERROR(VLOOKUP(N41,Marks,23,0),"")</f>
        <v>142</v>
      </c>
      <c r="P46" s="90" t="str">
        <f>IFERROR(VLOOKUP(N41,Marks,29,0),"")</f>
        <v>B</v>
      </c>
    </row>
    <row r="47" spans="1:16" ht="20.100000000000001" customHeight="1">
      <c r="A47" s="402">
        <f t="shared" si="1"/>
        <v>14</v>
      </c>
      <c r="B47" s="93" t="str">
        <f>IF('Master sheet'!$D$11="Hindi","अंग्रेजी","English")</f>
        <v>अंग्रेजी</v>
      </c>
      <c r="C47" s="387">
        <f>IFERROR(VLOOKUP(N41,Marks,30,0),"")</f>
        <v>4</v>
      </c>
      <c r="D47" s="387">
        <f>IFERROR(VLOOKUP(N41,Marks,31,0),"")</f>
        <v>4</v>
      </c>
      <c r="E47" s="387">
        <f>IFERROR(VLOOKUP(N41,Marks,32,0),"")</f>
        <v>4</v>
      </c>
      <c r="F47" s="387">
        <f>IFERROR(VLOOKUP(N41,Marks,33,0),"")</f>
        <v>4</v>
      </c>
      <c r="G47" s="382">
        <f>IFERROR(VLOOKUP(N41,Marks,34,0),"")</f>
        <v>16</v>
      </c>
      <c r="H47" s="387">
        <f>IFERROR(VLOOKUP(N41,Marks,35,0),"")</f>
        <v>37</v>
      </c>
      <c r="I47" s="387">
        <f>IFERROR(VLOOKUP(N41,Marks,36,0),"")</f>
        <v>12</v>
      </c>
      <c r="J47" s="88">
        <f>IFERROR(VLOOKUP(N41,Marks,37,0),"")</f>
        <v>49</v>
      </c>
      <c r="K47" s="381">
        <f>IFERROR(VLOOKUP(N41,Marks,38,0),"")</f>
        <v>65</v>
      </c>
      <c r="L47" s="387">
        <f>IFERROR(VLOOKUP(N41,Marks,39,0),"")</f>
        <v>37</v>
      </c>
      <c r="M47" s="387">
        <f>IFERROR(VLOOKUP(N41,Marks,40,0),"")</f>
        <v>22</v>
      </c>
      <c r="N47" s="88">
        <f>IFERROR(VLOOKUP(N41,Marks,41,0),"")</f>
        <v>59</v>
      </c>
      <c r="O47" s="384">
        <f>IFERROR(VLOOKUP(N41,Marks,42,0),"")</f>
        <v>124</v>
      </c>
      <c r="P47" s="90" t="str">
        <f>IFERROR(VLOOKUP(N41,Marks,48,0),"")</f>
        <v>B</v>
      </c>
    </row>
    <row r="48" spans="1:16" ht="20.100000000000001" customHeight="1">
      <c r="A48" s="402">
        <f t="shared" si="1"/>
        <v>15</v>
      </c>
      <c r="B48" s="93" t="str">
        <f>IFERROR(VLOOKUP(N41,Marks,49,0),"")</f>
        <v>संस्कृत (71)</v>
      </c>
      <c r="C48" s="387" t="str">
        <f>IFERROR(VLOOKUP(N41,Marks,50,0),"")</f>
        <v>AB</v>
      </c>
      <c r="D48" s="387" t="str">
        <f>IFERROR(VLOOKUP(N41,Marks,51,0),"")</f>
        <v>AB</v>
      </c>
      <c r="E48" s="387">
        <f>IFERROR(VLOOKUP(N41,Marks,52,0),"")</f>
        <v>4</v>
      </c>
      <c r="F48" s="387">
        <f>IFERROR(VLOOKUP(N41,Marks,53,0),"")</f>
        <v>5</v>
      </c>
      <c r="G48" s="382">
        <f>IFERROR(VLOOKUP(N41,Marks,54,0),"")</f>
        <v>9</v>
      </c>
      <c r="H48" s="387">
        <f>IFERROR(VLOOKUP(N41,Marks,55,0),"")</f>
        <v>40</v>
      </c>
      <c r="I48" s="387">
        <f>IFERROR(VLOOKUP(N41,Marks,56,0),"")</f>
        <v>15</v>
      </c>
      <c r="J48" s="88">
        <f>IFERROR(VLOOKUP(N41,Marks,57,0),"")</f>
        <v>55</v>
      </c>
      <c r="K48" s="381">
        <f>IFERROR(VLOOKUP(N41,Marks,58,0),"")</f>
        <v>64</v>
      </c>
      <c r="L48" s="387">
        <f>IFERROR(VLOOKUP(N41,Marks,59,0),"")</f>
        <v>75</v>
      </c>
      <c r="M48" s="387">
        <f>IFERROR(VLOOKUP(N41,Marks,60,0),"")</f>
        <v>16</v>
      </c>
      <c r="N48" s="88">
        <f>IFERROR(VLOOKUP(N41,Marks,61,0),"")</f>
        <v>91</v>
      </c>
      <c r="O48" s="384">
        <f>IFERROR(VLOOKUP(N41,Marks,62,0),"")</f>
        <v>155</v>
      </c>
      <c r="P48" s="90" t="str">
        <f>IFERROR(VLOOKUP(N41,Marks,68,0),"")</f>
        <v>B</v>
      </c>
    </row>
    <row r="49" spans="1:16" ht="20.100000000000001" customHeight="1">
      <c r="A49" s="402">
        <f t="shared" si="1"/>
        <v>16</v>
      </c>
      <c r="B49" s="93" t="str">
        <f>IF('Master sheet'!$D$11="Hindi","गणित","Maths")</f>
        <v>गणित</v>
      </c>
      <c r="C49" s="387">
        <f>IFERROR(VLOOKUP(N41,Marks,69,0),"")</f>
        <v>5</v>
      </c>
      <c r="D49" s="387">
        <f>IFERROR(VLOOKUP(N41,Marks,70,0),"")</f>
        <v>5</v>
      </c>
      <c r="E49" s="387">
        <f>IFERROR(VLOOKUP(N41,Marks,71,0),"")</f>
        <v>5</v>
      </c>
      <c r="F49" s="387">
        <f>IFERROR(VLOOKUP(N41,Marks,72,0),"")</f>
        <v>5</v>
      </c>
      <c r="G49" s="382">
        <f>IFERROR(VLOOKUP(N41,Marks,73,0),"")</f>
        <v>20</v>
      </c>
      <c r="H49" s="387">
        <f>IFERROR(VLOOKUP(N41,Marks,74,0),"")</f>
        <v>31</v>
      </c>
      <c r="I49" s="387">
        <f>IFERROR(VLOOKUP(N41,Marks,75,0),"")</f>
        <v>11</v>
      </c>
      <c r="J49" s="88">
        <f>IFERROR(VLOOKUP(N41,Marks,76,0),"")</f>
        <v>42</v>
      </c>
      <c r="K49" s="381">
        <f>IFERROR(VLOOKUP(N41,Marks,77,0),"")</f>
        <v>62</v>
      </c>
      <c r="L49" s="387">
        <f>IFERROR(VLOOKUP(N41,Marks,78,0),"")</f>
        <v>31</v>
      </c>
      <c r="M49" s="387">
        <f>IFERROR(VLOOKUP(N41,Marks,79,0),"")</f>
        <v>4</v>
      </c>
      <c r="N49" s="88">
        <f>IFERROR(VLOOKUP(N41,Marks,80,0),"")</f>
        <v>35</v>
      </c>
      <c r="O49" s="384">
        <f>IFERROR(VLOOKUP(N41,Marks,81,0),"")</f>
        <v>97</v>
      </c>
      <c r="P49" s="90" t="str">
        <f>IFERROR(VLOOKUP(N41,Marks,87,0),"")</f>
        <v>C</v>
      </c>
    </row>
    <row r="50" spans="1:16" ht="20.100000000000001" customHeight="1">
      <c r="A50" s="402">
        <f t="shared" si="1"/>
        <v>17</v>
      </c>
      <c r="B50" s="93" t="str">
        <f>IF('Master sheet'!$D$11="Hindi","विज्ञान","Science")</f>
        <v>विज्ञान</v>
      </c>
      <c r="C50" s="387">
        <f>IFERROR(VLOOKUP(N41,Marks,88,0),"")</f>
        <v>4</v>
      </c>
      <c r="D50" s="387">
        <f>IFERROR(VLOOKUP(N41,Marks,89,0),"")</f>
        <v>4</v>
      </c>
      <c r="E50" s="387">
        <f>IFERROR(VLOOKUP(N41,Marks,90,0),"")</f>
        <v>4</v>
      </c>
      <c r="F50" s="387">
        <f>IFERROR(VLOOKUP(N41,Marks,91,0),"")</f>
        <v>4</v>
      </c>
      <c r="G50" s="382">
        <f>IFERROR(VLOOKUP(N41,Marks,92,0),"")</f>
        <v>16</v>
      </c>
      <c r="H50" s="387">
        <f>IFERROR(VLOOKUP(N41,Marks,93,0),"")</f>
        <v>14</v>
      </c>
      <c r="I50" s="387">
        <f>IFERROR(VLOOKUP(N41,Marks,94,0),"")</f>
        <v>18</v>
      </c>
      <c r="J50" s="88">
        <f>IFERROR(VLOOKUP(N41,Marks,95,0),"")</f>
        <v>32</v>
      </c>
      <c r="K50" s="381">
        <f>IFERROR(VLOOKUP(N41,Marks,96,0),"")</f>
        <v>48</v>
      </c>
      <c r="L50" s="387">
        <f>IFERROR(VLOOKUP(N41,Marks,97,0),"")</f>
        <v>14</v>
      </c>
      <c r="M50" s="387">
        <f>IFERROR(VLOOKUP(N41,Marks,98,0),"")</f>
        <v>24</v>
      </c>
      <c r="N50" s="88">
        <f>IFERROR(VLOOKUP(N41,Marks,99,0),"")</f>
        <v>38</v>
      </c>
      <c r="O50" s="384">
        <f>IFERROR(VLOOKUP(N41,Marks,100,0),"")</f>
        <v>86</v>
      </c>
      <c r="P50" s="90" t="str">
        <f>IFERROR(VLOOKUP(N41,Marks,106,0),"")</f>
        <v>C</v>
      </c>
    </row>
    <row r="51" spans="1:16" ht="20.100000000000001" customHeight="1">
      <c r="A51" s="402">
        <f t="shared" si="1"/>
        <v>18</v>
      </c>
      <c r="B51" s="93" t="str">
        <f>IF('Master sheet'!$D$11="Hindi","सामाजिक विज्ञान","Social Science")</f>
        <v>सामाजिक विज्ञान</v>
      </c>
      <c r="C51" s="387">
        <f>IFERROR(VLOOKUP(N41,Marks,107,0),"")</f>
        <v>4</v>
      </c>
      <c r="D51" s="387">
        <f>IFERROR(VLOOKUP(N41,Marks,108,0),"")</f>
        <v>4</v>
      </c>
      <c r="E51" s="387">
        <f>IFERROR(VLOOKUP(N41,Marks,109,0),"")</f>
        <v>4</v>
      </c>
      <c r="F51" s="387">
        <f>IFERROR(VLOOKUP(N41,Marks,110,0),"")</f>
        <v>4</v>
      </c>
      <c r="G51" s="382">
        <f>IFERROR(VLOOKUP(N41,Marks,111,0),"")</f>
        <v>16</v>
      </c>
      <c r="H51" s="387">
        <f>IFERROR(VLOOKUP(N41,Marks,112,0),"")</f>
        <v>42</v>
      </c>
      <c r="I51" s="387">
        <f>IFERROR(VLOOKUP(N41,Marks,113,0),"")</f>
        <v>11</v>
      </c>
      <c r="J51" s="88">
        <f>IFERROR(VLOOKUP(N41,Marks,114,0),"")</f>
        <v>53</v>
      </c>
      <c r="K51" s="381">
        <f>IFERROR(VLOOKUP(N41,Marks,115,0),"")</f>
        <v>69</v>
      </c>
      <c r="L51" s="387">
        <f>IFERROR(VLOOKUP(N41,Marks,116,0),"")</f>
        <v>66</v>
      </c>
      <c r="M51" s="387">
        <f>IFERROR(VLOOKUP(N41,Marks,117,0),"")</f>
        <v>18</v>
      </c>
      <c r="N51" s="88">
        <f>IFERROR(VLOOKUP(N41,Marks,118,0),"")</f>
        <v>84</v>
      </c>
      <c r="O51" s="384">
        <f>IFERROR(VLOOKUP(N41,Marks,119,0),"")</f>
        <v>153</v>
      </c>
      <c r="P51" s="90" t="str">
        <f>IFERROR(VLOOKUP(N41,Marks,125,0),"")</f>
        <v>B</v>
      </c>
    </row>
    <row r="52" spans="1:16" ht="27" customHeight="1">
      <c r="A52" s="402">
        <f t="shared" si="1"/>
        <v>19</v>
      </c>
      <c r="B52" s="394" t="str">
        <f>IF('Master sheet'!$D$11="Hindi","कुल योग","Total")</f>
        <v>कुल योग</v>
      </c>
      <c r="C52" s="91">
        <f>IF(AND(C46="",C47="",C48="",C49="",C50="",C51=""),"",SUM(C46:C51))</f>
        <v>21</v>
      </c>
      <c r="D52" s="91">
        <f t="shared" ref="D52:O52" si="2">IF(AND(D46="",D47="",D48="",D49="",D50="",D51=""),"",SUM(D46:D51))</f>
        <v>21</v>
      </c>
      <c r="E52" s="91">
        <f t="shared" si="2"/>
        <v>25</v>
      </c>
      <c r="F52" s="91">
        <f t="shared" si="2"/>
        <v>26</v>
      </c>
      <c r="G52" s="91">
        <f t="shared" si="2"/>
        <v>93</v>
      </c>
      <c r="H52" s="91">
        <f t="shared" si="2"/>
        <v>201</v>
      </c>
      <c r="I52" s="91">
        <f t="shared" si="2"/>
        <v>78</v>
      </c>
      <c r="J52" s="91">
        <f t="shared" si="2"/>
        <v>279</v>
      </c>
      <c r="K52" s="91">
        <f t="shared" si="2"/>
        <v>372</v>
      </c>
      <c r="L52" s="91">
        <f t="shared" si="2"/>
        <v>290</v>
      </c>
      <c r="M52" s="91">
        <f t="shared" si="2"/>
        <v>95</v>
      </c>
      <c r="N52" s="91">
        <f t="shared" si="2"/>
        <v>385</v>
      </c>
      <c r="O52" s="91">
        <f t="shared" si="2"/>
        <v>757</v>
      </c>
      <c r="P52" s="227" t="str">
        <f>IFERROR(VLOOKUP(N41,Marks,167,0),"")</f>
        <v>B</v>
      </c>
    </row>
    <row r="53" spans="1:16">
      <c r="A53" s="402">
        <f t="shared" si="1"/>
        <v>20</v>
      </c>
      <c r="B53" s="869"/>
      <c r="C53" s="869"/>
      <c r="D53" s="869"/>
      <c r="E53" s="869"/>
      <c r="F53" s="869"/>
      <c r="G53" s="869"/>
      <c r="H53" s="869"/>
      <c r="I53" s="869"/>
      <c r="J53" s="869"/>
      <c r="K53" s="869"/>
      <c r="L53" s="869"/>
      <c r="M53" s="869"/>
      <c r="N53" s="869"/>
      <c r="O53" s="869"/>
      <c r="P53" s="869"/>
    </row>
    <row r="54" spans="1:16" ht="20.100000000000001" customHeight="1">
      <c r="A54" s="402">
        <f t="shared" si="1"/>
        <v>21</v>
      </c>
      <c r="B54" s="870" t="str">
        <f>IF('Master sheet'!$D$11="Hindi","अतिरिक्त विषय ","Extra Subject")</f>
        <v xml:space="preserve">अतिरिक्त विषय </v>
      </c>
      <c r="C54" s="870"/>
      <c r="D54" s="870"/>
      <c r="E54" s="870"/>
      <c r="F54" s="870"/>
      <c r="G54" s="870"/>
      <c r="H54" s="870"/>
      <c r="I54" s="870"/>
      <c r="J54" s="870"/>
      <c r="K54" s="870"/>
      <c r="L54" s="870"/>
      <c r="M54" s="870"/>
      <c r="N54" s="870"/>
      <c r="O54" s="870"/>
      <c r="P54" s="870"/>
    </row>
    <row r="55" spans="1:16" ht="20.100000000000001" customHeight="1">
      <c r="A55" s="402">
        <f t="shared" si="1"/>
        <v>22</v>
      </c>
      <c r="B55" s="394" t="str">
        <f>IF('Master sheet'!$D$11="Hindi","विषय","Subject")</f>
        <v>विषय</v>
      </c>
      <c r="C55" s="871" t="str">
        <f>IF('Master sheet'!$D$11="Hindi","पूर्णांक","M.M.")</f>
        <v>पूर्णांक</v>
      </c>
      <c r="D55" s="872"/>
      <c r="E55" s="871" t="str">
        <f>IF('Master sheet'!$D$11="Hindi","प्राप्तांक","Ob.M.")</f>
        <v>प्राप्तांक</v>
      </c>
      <c r="F55" s="872"/>
      <c r="G55" s="871" t="str">
        <f>IF('Master sheet'!$D$11="Hindi","ग्रेड","Grade")</f>
        <v>ग्रेड</v>
      </c>
      <c r="H55" s="872"/>
      <c r="I55" s="871" t="str">
        <f>IF('Master sheet'!$D$11="Hindi","विषय","Subject")</f>
        <v>विषय</v>
      </c>
      <c r="J55" s="872"/>
      <c r="K55" s="871" t="str">
        <f>IF('Master sheet'!$D$11="Hindi","पूर्णांक","M.M.")</f>
        <v>पूर्णांक</v>
      </c>
      <c r="L55" s="872"/>
      <c r="M55" s="871" t="str">
        <f>IF('Master sheet'!$D$11="Hindi","प्राप्तांक","Ob.M.")</f>
        <v>प्राप्तांक</v>
      </c>
      <c r="N55" s="872"/>
      <c r="O55" s="871" t="str">
        <f>IF('Master sheet'!$D$11="Hindi","ग्रेड","Grade")</f>
        <v>ग्रेड</v>
      </c>
      <c r="P55" s="872"/>
    </row>
    <row r="56" spans="1:16" ht="20.100000000000001" customHeight="1">
      <c r="A56" s="402">
        <f t="shared" si="1"/>
        <v>23</v>
      </c>
      <c r="B56" s="376" t="str">
        <f>IF(AND('Result Sheet'!$FA$4="",'Result Sheet'!$FA$4=0),"",IF(N41="","",'Result Sheet'!$FA$4))</f>
        <v/>
      </c>
      <c r="C56" s="873">
        <f>IF(AND(N41=""),"",'Result Sheet'!$FC$7)</f>
        <v>100</v>
      </c>
      <c r="D56" s="873"/>
      <c r="E56" s="874">
        <f>IFERROR(IF(AND(N41=""),"",VLOOKUP(N41,Marks,158,0)),"")</f>
        <v>62</v>
      </c>
      <c r="F56" s="874"/>
      <c r="G56" s="875" t="str">
        <f>IFERROR(IF(AND(N41=""),"",VLOOKUP(N41,Marks,159,0)),"")</f>
        <v>C</v>
      </c>
      <c r="H56" s="875"/>
      <c r="I56" s="873" t="str">
        <f>IF(AND('Result Sheet'!$FE$4="",'Result Sheet'!$FE$4=0),"",IF(N41="","",'Result Sheet'!$FE$4))</f>
        <v/>
      </c>
      <c r="J56" s="873"/>
      <c r="K56" s="873">
        <f>IF(AND(N41=""),"",'Result Sheet'!$FG$7)</f>
        <v>100</v>
      </c>
      <c r="L56" s="873"/>
      <c r="M56" s="874">
        <f>IFERROR(IF(AND(N41=""),"",VLOOKUP(N41,Marks,162,0)),"")</f>
        <v>81</v>
      </c>
      <c r="N56" s="874"/>
      <c r="O56" s="875" t="str">
        <f>IFERROR(IF(AND(N41=""),"",VLOOKUP(N41,Marks,163,0)),"")</f>
        <v>B</v>
      </c>
      <c r="P56" s="875"/>
    </row>
    <row r="57" spans="1:16" ht="20.100000000000001" customHeight="1">
      <c r="A57" s="402">
        <f t="shared" si="1"/>
        <v>24</v>
      </c>
      <c r="B57" s="859" t="str">
        <f>IF('Master sheet'!$D$11="Hindi","विषय","Subject")</f>
        <v>विषय</v>
      </c>
      <c r="C57" s="860"/>
      <c r="D57" s="860"/>
      <c r="E57" s="368" t="str">
        <f>IF('Master sheet'!$D$11="Hindi","प्राप्तांक","Ob.M.")</f>
        <v>प्राप्तांक</v>
      </c>
      <c r="F57" s="93" t="str">
        <f>IF('Master sheet'!$D$11="Hindi","ग्रेड","Grade")</f>
        <v>ग्रेड</v>
      </c>
      <c r="G57" s="859" t="str">
        <f>IF('Master sheet'!$D$11="Hindi","विषय","Subject")</f>
        <v>विषय</v>
      </c>
      <c r="H57" s="860"/>
      <c r="I57" s="860"/>
      <c r="J57" s="368" t="str">
        <f>IF('Master sheet'!$D$11="Hindi","प्राप्तांक","Ob.M.")</f>
        <v>प्राप्तांक</v>
      </c>
      <c r="K57" s="93" t="str">
        <f>IF('Master sheet'!$D$11="Hindi","ग्रेड","Grade")</f>
        <v>ग्रेड</v>
      </c>
      <c r="L57" s="859" t="str">
        <f>IF('Master sheet'!$D$11="Hindi","विषय","Subject")</f>
        <v>विषय</v>
      </c>
      <c r="M57" s="860"/>
      <c r="N57" s="861"/>
      <c r="O57" s="369" t="str">
        <f>IF('Master sheet'!$D$11="Hindi","प्राप्तांक","Ob.M.")</f>
        <v>प्राप्तांक</v>
      </c>
      <c r="P57" s="93" t="str">
        <f>IF('Master sheet'!$D$11="Hindi","ग्रेड","Grade")</f>
        <v>ग्रेड</v>
      </c>
    </row>
    <row r="58" spans="1:16" ht="20.100000000000001" customHeight="1">
      <c r="A58" s="402">
        <f t="shared" si="1"/>
        <v>25</v>
      </c>
      <c r="B58" s="862" t="str">
        <f>IF('Master sheet'!$D$11="Hindi","कार्यानुभव","WORK EXP.")</f>
        <v>कार्यानुभव</v>
      </c>
      <c r="C58" s="863"/>
      <c r="D58" s="863"/>
      <c r="E58" s="89">
        <f>IFERROR(VLOOKUP(N41,Marks,131,0),"")</f>
        <v>85</v>
      </c>
      <c r="F58" s="98" t="str">
        <f>IFERROR(VLOOKUP(N41,Marks,135,0),"")</f>
        <v>B</v>
      </c>
      <c r="G58" s="862" t="str">
        <f>IF('Master sheet'!$D$11="Hindi","कला शिक्षा","ART EDU.")</f>
        <v>कला शिक्षा</v>
      </c>
      <c r="H58" s="863"/>
      <c r="I58" s="863"/>
      <c r="J58" s="89">
        <f>IFERROR(VLOOKUP(N41,Marks,141,0),"")</f>
        <v>80</v>
      </c>
      <c r="K58" s="98" t="str">
        <f>IFERROR(VLOOKUP(N41,Marks,145,0),"")</f>
        <v>B</v>
      </c>
      <c r="L58" s="864" t="str">
        <f>IF('Master sheet'!$D$11="Hindi","स्वा. एवं शा. शिक्षा","HE.&amp;PH. EDU.")</f>
        <v>स्वा. एवं शा. शिक्षा</v>
      </c>
      <c r="M58" s="865"/>
      <c r="N58" s="866"/>
      <c r="O58" s="89">
        <f>IFERROR(VLOOKUP(N41,Marks,151,0),"")</f>
        <v>84</v>
      </c>
      <c r="P58" s="98" t="str">
        <f>IFERROR(VLOOKUP(N41,Marks,155,0),"")</f>
        <v>B</v>
      </c>
    </row>
    <row r="59" spans="1:16">
      <c r="A59" s="402">
        <f t="shared" si="1"/>
        <v>26</v>
      </c>
      <c r="B59" s="377"/>
      <c r="C59" s="377"/>
      <c r="D59" s="377"/>
      <c r="E59" s="378"/>
      <c r="F59" s="379"/>
      <c r="G59" s="377"/>
      <c r="H59" s="377"/>
      <c r="I59" s="377"/>
      <c r="J59" s="378"/>
      <c r="K59" s="379"/>
      <c r="L59" s="380"/>
      <c r="M59" s="380"/>
      <c r="N59" s="380"/>
      <c r="O59" s="378"/>
      <c r="P59" s="379"/>
    </row>
    <row r="60" spans="1:16" ht="21" customHeight="1">
      <c r="A60" s="402">
        <f t="shared" si="1"/>
        <v>27</v>
      </c>
      <c r="B60" s="852" t="str">
        <f>IF('Master sheet'!$D$11="Hindi","कुल कार्य दिवस :-","Total Meeting :-")</f>
        <v>कुल कार्य दिवस :-</v>
      </c>
      <c r="C60" s="852"/>
      <c r="D60" s="852"/>
      <c r="E60" s="867">
        <f>IFERROR(VLOOKUP(N41,Marks,170,0),"")</f>
        <v>220</v>
      </c>
      <c r="F60" s="867"/>
      <c r="G60" s="867"/>
      <c r="H60" s="867"/>
      <c r="I60" s="852" t="str">
        <f>IF('Master sheet'!$D$11="Hindi","कुल उपस्थिति :-","Total Attendance :-")</f>
        <v>कुल उपस्थिति :-</v>
      </c>
      <c r="J60" s="852"/>
      <c r="K60" s="852"/>
      <c r="L60" s="852"/>
      <c r="M60" s="868">
        <f>IFERROR(VLOOKUP(N41,Marks,171,0),"")</f>
        <v>168</v>
      </c>
      <c r="N60" s="868"/>
      <c r="O60" s="868"/>
      <c r="P60" s="868"/>
    </row>
    <row r="61" spans="1:16" ht="21" customHeight="1">
      <c r="A61" s="402">
        <f t="shared" si="1"/>
        <v>28</v>
      </c>
      <c r="B61" s="852" t="str">
        <f>IF('Master sheet'!$D$11="Hindi","परिणाम :-","Result :-")</f>
        <v>परिणाम :-</v>
      </c>
      <c r="C61" s="852"/>
      <c r="D61" s="852"/>
      <c r="E61" s="853" t="str">
        <f>IFERROR(VLOOKUP(N41,Marks,169,0),"")</f>
        <v>कक्षा क्रमोन्नत</v>
      </c>
      <c r="F61" s="853"/>
      <c r="G61" s="853"/>
      <c r="H61" s="853"/>
      <c r="I61" s="852" t="str">
        <f>IF('Master sheet'!$D$11="Hindi","परिणाम प्रतिशत में :-","Result in Percentage :-")</f>
        <v>परिणाम प्रतिशत में :-</v>
      </c>
      <c r="J61" s="852"/>
      <c r="K61" s="852"/>
      <c r="L61" s="852"/>
      <c r="M61" s="854">
        <f>IFERROR(VLOOKUP(N41,Marks,165,0),"")</f>
        <v>63.083333333333336</v>
      </c>
      <c r="N61" s="854"/>
      <c r="O61" s="854"/>
      <c r="P61" s="854"/>
    </row>
    <row r="62" spans="1:16" ht="21" customHeight="1">
      <c r="A62" s="402">
        <f t="shared" si="1"/>
        <v>29</v>
      </c>
      <c r="B62" s="852" t="str">
        <f>IF('Master sheet'!$D$11="Hindi","श्रेणी / ग्रेड :-","Division / Grade :-")</f>
        <v>श्रेणी / ग्रेड :-</v>
      </c>
      <c r="C62" s="852"/>
      <c r="D62" s="852"/>
      <c r="E62" s="385" t="str">
        <f>IFERROR(VLOOKUP(N41,Marks,166,0),"")</f>
        <v>I</v>
      </c>
      <c r="F62" s="386" t="s">
        <v>205</v>
      </c>
      <c r="G62" s="855" t="str">
        <f>IFERROR(VLOOKUP(N41,Marks,167,0),"")</f>
        <v>B</v>
      </c>
      <c r="H62" s="855"/>
      <c r="I62" s="852" t="str">
        <f>IF('Master sheet'!$D$11="Hindi","कक्षा में स्थान :-","Position in the Class :-")</f>
        <v>कक्षा में स्थान :-</v>
      </c>
      <c r="J62" s="852"/>
      <c r="K62" s="852"/>
      <c r="L62" s="852"/>
      <c r="M62" s="856">
        <f>IFERROR(VLOOKUP(N41,Marks,168,0),"")</f>
        <v>11.999999999999986</v>
      </c>
      <c r="N62" s="856"/>
      <c r="O62" s="856"/>
      <c r="P62" s="856"/>
    </row>
    <row r="63" spans="1:16" ht="21" customHeight="1">
      <c r="A63" s="402">
        <f t="shared" si="1"/>
        <v>30</v>
      </c>
      <c r="B63" s="857" t="str">
        <f>IF('Master sheet'!$D$11="Hindi","परीक्षा परिणाम घोषणा दिनांक :-","Result Declaration Date :-")</f>
        <v>परीक्षा परिणाम घोषणा दिनांक :-</v>
      </c>
      <c r="C63" s="857"/>
      <c r="D63" s="857"/>
      <c r="E63" s="858">
        <f>IF(AND(N41=""),"",'Master sheet'!$D$10)</f>
        <v>45048</v>
      </c>
      <c r="F63" s="858"/>
      <c r="G63" s="858"/>
      <c r="H63" s="393"/>
      <c r="I63" s="92"/>
      <c r="J63" s="92"/>
      <c r="K63" s="58"/>
      <c r="L63" s="92"/>
      <c r="M63" s="92"/>
      <c r="N63" s="92"/>
      <c r="O63" s="92"/>
      <c r="P63" s="92"/>
    </row>
    <row r="64" spans="1:16" ht="67.5" customHeight="1">
      <c r="A64" s="402">
        <f t="shared" si="1"/>
        <v>31</v>
      </c>
      <c r="B64" s="850" t="str">
        <f>IF(AND(C38=6),CONCATENATE("( ",UPPER('Master sheet'!H12)," )"),IF(AND(C38=7),CONCATENATE("( ",UPPER('Master sheet'!H21)," )"),""))</f>
        <v>( SHARAD SHARMA )</v>
      </c>
      <c r="C64" s="850"/>
      <c r="D64" s="850"/>
      <c r="E64" s="850"/>
      <c r="F64" s="850" t="str">
        <f>IF(AND(N41=""),"",CONCATENATE("(",'Master sheet'!$D$14," )"))</f>
        <v>(Suresh Kumar )</v>
      </c>
      <c r="G64" s="850"/>
      <c r="H64" s="850"/>
      <c r="I64" s="850"/>
      <c r="J64" s="850"/>
      <c r="K64" s="850" t="str">
        <f>IF(AND(N41=""),"",CONCATENATE("(",'Master sheet'!$D$12," )"))</f>
        <v>(USHA PALIYA )</v>
      </c>
      <c r="L64" s="850"/>
      <c r="M64" s="850"/>
      <c r="N64" s="850"/>
      <c r="O64" s="850"/>
      <c r="P64" s="850"/>
    </row>
    <row r="65" spans="1:16">
      <c r="A65" s="402">
        <f t="shared" si="1"/>
        <v>32</v>
      </c>
      <c r="B65" s="851" t="str">
        <f>IF('Master sheet'!$D$11="Hindi","हस्ताक्षर कक्षाध्यापक","Signature of the class teacher")</f>
        <v>हस्ताक्षर कक्षाध्यापक</v>
      </c>
      <c r="C65" s="851"/>
      <c r="D65" s="851"/>
      <c r="E65" s="851"/>
      <c r="F65" s="851" t="str">
        <f>IF('Master sheet'!$D$11="Hindi","हस्ताक्षर परीक्षा प्रभारी","Signature of the exam. Incharge")</f>
        <v>हस्ताक्षर परीक्षा प्रभारी</v>
      </c>
      <c r="G65" s="851"/>
      <c r="H65" s="851"/>
      <c r="I65" s="851"/>
      <c r="J65" s="851"/>
      <c r="K65" s="851" t="str">
        <f>IF('Master sheet'!$D$11="Hindi","हस्ताक्षर संस्था प्रधान","Head of Institute's Signature")</f>
        <v>हस्ताक्षर संस्था प्रधान</v>
      </c>
      <c r="L65" s="851"/>
      <c r="M65" s="851"/>
      <c r="N65" s="851"/>
      <c r="O65" s="851"/>
      <c r="P65" s="851"/>
    </row>
    <row r="67" spans="1:16" ht="21" customHeight="1">
      <c r="A67" s="402">
        <f>IF(N74="","",1)</f>
        <v>1</v>
      </c>
      <c r="B67" s="876" t="str">
        <f>IF('Master sheet'!$D$11="Hindi","वार्षिक रिपोर्ट कार्ड ","Report Card")</f>
        <v xml:space="preserve">वार्षिक रिपोर्ट कार्ड </v>
      </c>
      <c r="C67" s="876"/>
      <c r="D67" s="876"/>
      <c r="E67" s="876"/>
      <c r="F67" s="876"/>
      <c r="G67" s="876"/>
      <c r="H67" s="876"/>
      <c r="I67" s="876"/>
      <c r="J67" s="876"/>
      <c r="K67" s="876"/>
      <c r="L67" s="876"/>
      <c r="M67" s="876"/>
      <c r="N67" s="876"/>
      <c r="O67" s="876"/>
      <c r="P67" s="876"/>
    </row>
    <row r="68" spans="1:16" ht="21" customHeight="1">
      <c r="A68" s="402">
        <f>IF(N74="","",A67+1)</f>
        <v>2</v>
      </c>
      <c r="B68" s="877" t="str">
        <f>IF('Master sheet'!$D$11="Hindi","शिक्षा विभाग, राजस्थान सरकार","Education Department, Rajasthan Government")</f>
        <v>शिक्षा विभाग, राजस्थान सरकार</v>
      </c>
      <c r="C68" s="877"/>
      <c r="D68" s="877"/>
      <c r="E68" s="877"/>
      <c r="F68" s="877"/>
      <c r="G68" s="877"/>
      <c r="H68" s="877"/>
      <c r="I68" s="877"/>
      <c r="J68" s="877"/>
      <c r="K68" s="877"/>
      <c r="L68" s="877"/>
      <c r="M68" s="877"/>
      <c r="N68" s="877"/>
      <c r="O68" s="877"/>
      <c r="P68" s="877"/>
    </row>
    <row r="69" spans="1:16" ht="21" customHeight="1">
      <c r="A69" s="402">
        <f>IF($N$74="","",A68+1)</f>
        <v>3</v>
      </c>
      <c r="B69" s="878" t="str">
        <f>IF('Master sheet'!$D$11="Hindi","विद्यालय का नाम :-","School Name :- ")</f>
        <v>विद्यालय का नाम :-</v>
      </c>
      <c r="C69" s="878"/>
      <c r="D69" s="878"/>
      <c r="E69" s="879" t="str">
        <f>IF(AND(N74=""),"",IF('Master sheet'!$D$11="Hindi",'Master sheet'!$D$8,'Master sheet'!$D$7))</f>
        <v xml:space="preserve">महात्मा गाँधी राजकीय विद्यालय (अंग्रेजी माध्यम) बर, पाली </v>
      </c>
      <c r="F69" s="879"/>
      <c r="G69" s="879"/>
      <c r="H69" s="879"/>
      <c r="I69" s="879"/>
      <c r="J69" s="879"/>
      <c r="K69" s="879"/>
      <c r="L69" s="879"/>
      <c r="M69" s="879"/>
      <c r="N69" s="879"/>
      <c r="O69" s="879"/>
      <c r="P69" s="879"/>
    </row>
    <row r="70" spans="1:16" ht="21" customHeight="1">
      <c r="A70" s="402">
        <f t="shared" ref="A70:A98" si="3">IF($N$74="","",A69+1)</f>
        <v>4</v>
      </c>
      <c r="B70" s="395"/>
      <c r="C70" s="395"/>
      <c r="D70" s="395"/>
      <c r="E70" s="880" t="str">
        <f>IF(AND(N74=""),"",IF('Master sheet'!$D$11="Hindi",CONCATENATE("(विद्यालय मान्यता क्रमांक व वर्ष : ","  ",'Master sheet'!$D$6),CONCATENATE("(School Recognition Number &amp; Years : ","  ",'Master sheet'!$D$6)))</f>
        <v>(विद्यालय मान्यता क्रमांक व वर्ष :   शिक्षा/पाली/1995/2001</v>
      </c>
      <c r="F70" s="880"/>
      <c r="G70" s="880"/>
      <c r="H70" s="880"/>
      <c r="I70" s="880"/>
      <c r="J70" s="880"/>
      <c r="K70" s="880"/>
      <c r="L70" s="880"/>
      <c r="M70" s="880"/>
      <c r="N70" s="880"/>
      <c r="O70" s="880"/>
      <c r="P70" s="880"/>
    </row>
    <row r="71" spans="1:16" ht="21" customHeight="1">
      <c r="A71" s="402">
        <f t="shared" si="3"/>
        <v>5</v>
      </c>
      <c r="B71" s="388" t="str">
        <f>IF('Master sheet'!$D$11="Hindi","कक्षा  :-","CLASS :- ")</f>
        <v>कक्षा  :-</v>
      </c>
      <c r="C71" s="894">
        <f>IFERROR(IF(AND(N74=""),"",VLOOKUP(N74,Marks,2,0)),"")</f>
        <v>7</v>
      </c>
      <c r="D71" s="894"/>
      <c r="E71" s="895" t="str">
        <f>IF('Master sheet'!$D$11="Hindi","सेक्शन :-","Section :- ")</f>
        <v>सेक्शन :-</v>
      </c>
      <c r="F71" s="895"/>
      <c r="G71" s="895"/>
      <c r="H71" s="894" t="str">
        <f>IFERROR(IF(AND(N74=""),"",VLOOKUP(N74,Marks,3,0)),"")</f>
        <v>A</v>
      </c>
      <c r="I71" s="894"/>
      <c r="J71" s="896" t="str">
        <f>IF('Master sheet'!$D$11="Hindi","सत्र :- ","Session :- ")</f>
        <v xml:space="preserve">सत्र :- </v>
      </c>
      <c r="K71" s="896"/>
      <c r="L71" s="896"/>
      <c r="M71" s="896"/>
      <c r="N71" s="897" t="str">
        <f>IF(AND(N74=""),"",'Marks Entry 6th'!$I$2)</f>
        <v xml:space="preserve"> 2022-2023</v>
      </c>
      <c r="O71" s="897"/>
      <c r="P71" s="897"/>
    </row>
    <row r="72" spans="1:16" ht="21" customHeight="1">
      <c r="A72" s="402">
        <f t="shared" si="3"/>
        <v>6</v>
      </c>
      <c r="B72" s="881" t="str">
        <f>IF('Master sheet'!$D$11="Hindi","विद्यार्थी का नाम :-","Student's Name :-")</f>
        <v>विद्यार्थी का नाम :-</v>
      </c>
      <c r="C72" s="881"/>
      <c r="D72" s="881"/>
      <c r="E72" s="882" t="str">
        <f>IFERROR(IF(AND(N74=""),"",VLOOKUP(N74,Marks,6,0)),"")</f>
        <v>ARMAN HUSSAIN</v>
      </c>
      <c r="F72" s="882"/>
      <c r="G72" s="882"/>
      <c r="H72" s="882"/>
      <c r="I72" s="882"/>
      <c r="J72" s="883" t="str">
        <f>IF('Master sheet'!$D$11="Hindi","प्रवेशांक :","SR. NO. :")</f>
        <v>प्रवेशांक :</v>
      </c>
      <c r="K72" s="883"/>
      <c r="L72" s="883"/>
      <c r="M72" s="883"/>
      <c r="N72" s="884">
        <f>IFERROR(IF(AND(N74=""),"",VLOOKUP(N74,Marks,5,0)),"")</f>
        <v>934</v>
      </c>
      <c r="O72" s="884"/>
      <c r="P72" s="884"/>
    </row>
    <row r="73" spans="1:16" ht="21" customHeight="1">
      <c r="A73" s="402">
        <f t="shared" si="3"/>
        <v>7</v>
      </c>
      <c r="B73" s="881" t="str">
        <f>IF('Master sheet'!$D$11="Hindi","पिता का नाम :-","Father's Name :-")</f>
        <v>पिता का नाम :-</v>
      </c>
      <c r="C73" s="881"/>
      <c r="D73" s="881"/>
      <c r="E73" s="882" t="str">
        <f>IFERROR(IF(AND(N74=""),"",VLOOKUP(N74,Marks,7,0)),"")</f>
        <v>AARIF HUSSAIN</v>
      </c>
      <c r="F73" s="882"/>
      <c r="G73" s="882"/>
      <c r="H73" s="882"/>
      <c r="I73" s="882"/>
      <c r="J73" s="883" t="str">
        <f>IF('Master sheet'!$D$11="Hindi","जन्म तिथि :","Date of Birth :")</f>
        <v>जन्म तिथि :</v>
      </c>
      <c r="K73" s="883"/>
      <c r="L73" s="883"/>
      <c r="M73" s="883"/>
      <c r="N73" s="898">
        <f>IFERROR(IF(AND(N74=""),"",VLOOKUP(N74,Marks,4,0)),"")</f>
        <v>42348</v>
      </c>
      <c r="O73" s="898"/>
      <c r="P73" s="898"/>
    </row>
    <row r="74" spans="1:16" ht="15.75">
      <c r="A74" s="402">
        <f t="shared" si="3"/>
        <v>8</v>
      </c>
      <c r="B74" s="881" t="str">
        <f>IF('Master sheet'!$D$11="Hindi","माता का नाम :-","Mother's Name :-")</f>
        <v>माता का नाम :-</v>
      </c>
      <c r="C74" s="881"/>
      <c r="D74" s="881"/>
      <c r="E74" s="882" t="str">
        <f>IFERROR(IF(AND(N74=""),"",VLOOKUP(N74,Marks,8,0)),"")</f>
        <v>SALMA BANO</v>
      </c>
      <c r="F74" s="882"/>
      <c r="G74" s="882"/>
      <c r="H74" s="882"/>
      <c r="I74" s="882"/>
      <c r="J74" s="883" t="str">
        <f>IF('Master sheet'!$D$11="Hindi","रोल नंबर :-","Roll No. :")</f>
        <v>रोल नंबर :-</v>
      </c>
      <c r="K74" s="883"/>
      <c r="L74" s="883"/>
      <c r="M74" s="883"/>
      <c r="N74" s="899">
        <f>IF(N41="","",IF(AND(N41+1&gt;$Y$6),"",N41+1))</f>
        <v>703</v>
      </c>
      <c r="O74" s="899"/>
      <c r="P74" s="899"/>
    </row>
    <row r="75" spans="1:16" ht="15.75">
      <c r="A75" s="402">
        <f t="shared" si="3"/>
        <v>9</v>
      </c>
      <c r="B75" s="389"/>
      <c r="C75" s="389"/>
      <c r="D75" s="389"/>
      <c r="E75" s="390"/>
      <c r="F75" s="390"/>
      <c r="G75" s="390"/>
      <c r="H75" s="390"/>
      <c r="I75" s="390"/>
      <c r="J75" s="391"/>
      <c r="K75" s="391"/>
      <c r="L75" s="391"/>
      <c r="M75" s="391"/>
      <c r="N75" s="392"/>
      <c r="O75" s="392"/>
      <c r="P75" s="392"/>
    </row>
    <row r="76" spans="1:16" ht="21.75" customHeight="1">
      <c r="A76" s="402">
        <f t="shared" si="3"/>
        <v>10</v>
      </c>
      <c r="B76" s="900" t="str">
        <f>IF('Master sheet'!$D$11="Hindi","विषय","Subject")</f>
        <v>विषय</v>
      </c>
      <c r="C76" s="686" t="str">
        <f>IF('Master sheet'!$D$11="Hindi","प्रथम परख ","First Test")</f>
        <v xml:space="preserve">प्रथम परख </v>
      </c>
      <c r="D76" s="687"/>
      <c r="E76" s="688" t="str">
        <f>IF('Master sheet'!$D$11="Hindi","द्वितीय परख","Second Test")</f>
        <v>द्वितीय परख</v>
      </c>
      <c r="F76" s="689"/>
      <c r="G76" s="901" t="str">
        <f>IF('Master sheet'!$D$11="Hindi","सा. परख योग","Test Total")</f>
        <v>सा. परख योग</v>
      </c>
      <c r="H76" s="686" t="str">
        <f>IF('Master sheet'!$D$11="Hindi","अर्द्धवार्षिक","Half Yearly")</f>
        <v>अर्द्धवार्षिक</v>
      </c>
      <c r="I76" s="724"/>
      <c r="J76" s="687"/>
      <c r="K76" s="685" t="str">
        <f>IF('Master sheet'!$D$11="Hindi","अर्द्ध वा. तक योग","Total Till H.Y.")</f>
        <v>अर्द्ध वा. तक योग</v>
      </c>
      <c r="L76" s="686" t="str">
        <f>IF('Master sheet'!$D$11="Hindi","वार्षिक","Yearly")</f>
        <v>वार्षिक</v>
      </c>
      <c r="M76" s="724"/>
      <c r="N76" s="687"/>
      <c r="O76" s="684" t="str">
        <f>IF('Master sheet'!$D$11="Hindi","विषय कुल योग ","Subject Total")</f>
        <v xml:space="preserve">विषय कुल योग </v>
      </c>
      <c r="P76" s="677" t="str">
        <f>IF('Master sheet'!$D$11="Hindi","ग्रेड","Grade")</f>
        <v>ग्रेड</v>
      </c>
    </row>
    <row r="77" spans="1:16" ht="86.25" customHeight="1">
      <c r="A77" s="402">
        <f t="shared" si="3"/>
        <v>11</v>
      </c>
      <c r="B77" s="900"/>
      <c r="C77" s="434" t="str">
        <f>IF('Master sheet'!$D$11="Hindi","लिखित परीक्षा","Written")</f>
        <v>लिखित परीक्षा</v>
      </c>
      <c r="D77" s="434" t="str">
        <f>IF('Master sheet'!$D$11="Hindi","गतिविधि, मौखिक, प्रोजेक्ट, प्रायोगिक","Act, Oral, Project, Prac.")</f>
        <v>गतिविधि, मौखिक, प्रोजेक्ट, प्रायोगिक</v>
      </c>
      <c r="E77" s="434" t="str">
        <f>IF('Master sheet'!$D$11="Hindi","लिखित परीक्षा","Written")</f>
        <v>लिखित परीक्षा</v>
      </c>
      <c r="F77" s="434" t="str">
        <f>IF('Master sheet'!$D$11="Hindi","गतिविधि, मौखिक, प्रोजेक्ट, प्रायोगिक","Act, Oral, Project, Prac.")</f>
        <v>गतिविधि, मौखिक, प्रोजेक्ट, प्रायोगिक</v>
      </c>
      <c r="G77" s="902"/>
      <c r="H77" s="434" t="str">
        <f>IF('Master sheet'!$D$11="Hindi","लिखित परीक्षा","Written")</f>
        <v>लिखित परीक्षा</v>
      </c>
      <c r="I77" s="434" t="str">
        <f>IF('Master sheet'!$D$11="Hindi","गतिविधि, मौखिक, प्रोजेक्ट, प्रायोगिक","Act, Oral, Project, Prac.")</f>
        <v>गतिविधि, मौखिक, प्रोजेक्ट, प्रायोगिक</v>
      </c>
      <c r="J77" s="434" t="str">
        <f>IF('Master sheet'!$D$11="Hindi","अर्द्ध वा. योग","H.Y. Total")</f>
        <v>अर्द्ध वा. योग</v>
      </c>
      <c r="K77" s="685"/>
      <c r="L77" s="434" t="str">
        <f>IF('Master sheet'!$D$11="Hindi","लिखित परीक्षा","Written")</f>
        <v>लिखित परीक्षा</v>
      </c>
      <c r="M77" s="434" t="str">
        <f>IF('Master sheet'!$D$11="Hindi","गतिविधि, मौखिक, प्रोजेक्ट, प्रायोगिक","Act, Oral, Project, Prac.")</f>
        <v>गतिविधि, मौखिक, प्रोजेक्ट, प्रायोगिक</v>
      </c>
      <c r="N77" s="434" t="str">
        <f>IF('Master sheet'!$D$11="Hindi","वार्षिक योग","Yearly Total")</f>
        <v>वार्षिक योग</v>
      </c>
      <c r="O77" s="684"/>
      <c r="P77" s="678">
        <v>0</v>
      </c>
    </row>
    <row r="78" spans="1:16" ht="21.75" customHeight="1">
      <c r="A78" s="402">
        <f t="shared" si="3"/>
        <v>12</v>
      </c>
      <c r="B78" s="900"/>
      <c r="C78" s="115">
        <v>5</v>
      </c>
      <c r="D78" s="115">
        <v>5</v>
      </c>
      <c r="E78" s="115">
        <v>5</v>
      </c>
      <c r="F78" s="115">
        <v>5</v>
      </c>
      <c r="G78" s="383">
        <f>IF(AND(C78="",D78="",E78="",F78=""),"",SUM(C78:F78))</f>
        <v>20</v>
      </c>
      <c r="H78" s="115">
        <v>50</v>
      </c>
      <c r="I78" s="115">
        <v>20</v>
      </c>
      <c r="J78" s="117">
        <f>IF(AND(H78="",I78=""),"",SUM(H78:I78))</f>
        <v>70</v>
      </c>
      <c r="K78" s="116">
        <f>IF(AND(G78="NA",J78="NA"),"NA",SUM(G78,J78))</f>
        <v>90</v>
      </c>
      <c r="L78" s="115">
        <v>80</v>
      </c>
      <c r="M78" s="115">
        <v>30</v>
      </c>
      <c r="N78" s="290">
        <f>IF(AND(L78="",M78=""),"",SUM(L78:M78))</f>
        <v>110</v>
      </c>
      <c r="O78" s="116">
        <f>IF(N78="","",SUM(K78,N78))</f>
        <v>200</v>
      </c>
      <c r="P78" s="115"/>
    </row>
    <row r="79" spans="1:16" ht="20.100000000000001" customHeight="1">
      <c r="A79" s="402">
        <f t="shared" si="3"/>
        <v>13</v>
      </c>
      <c r="B79" s="93" t="str">
        <f>IF('Master sheet'!D$11="Hindi","हिंदी","Hindi")</f>
        <v>हिंदी</v>
      </c>
      <c r="C79" s="387">
        <f>IFERROR(VLOOKUP(N74,Marks,11,0),"")</f>
        <v>3</v>
      </c>
      <c r="D79" s="387">
        <f>IFERROR(VLOOKUP(N74,Marks,12,0),"")</f>
        <v>3</v>
      </c>
      <c r="E79" s="387">
        <f>IFERROR(VLOOKUP(N74,Marks,13,0),"")</f>
        <v>3</v>
      </c>
      <c r="F79" s="387">
        <f>IFERROR(VLOOKUP(N74,Marks,14,0),"")</f>
        <v>4</v>
      </c>
      <c r="G79" s="382">
        <f>IFERROR(VLOOKUP(N74,Marks,15,0),"")</f>
        <v>13</v>
      </c>
      <c r="H79" s="387">
        <f>IFERROR(VLOOKUP(N74,Marks,16,0),"")</f>
        <v>38</v>
      </c>
      <c r="I79" s="387">
        <f>IFERROR(VLOOKUP(N74,Marks,17,0),"")</f>
        <v>12</v>
      </c>
      <c r="J79" s="88">
        <f>IFERROR(VLOOKUP(N74,Marks,18,0),"")</f>
        <v>50</v>
      </c>
      <c r="K79" s="381">
        <f>IFERROR(VLOOKUP(N74,Marks,19,0),"")</f>
        <v>63</v>
      </c>
      <c r="L79" s="387">
        <f>IFERROR(VLOOKUP(N74,Marks,20,0),"")</f>
        <v>57</v>
      </c>
      <c r="M79" s="387">
        <f>IFERROR(VLOOKUP(N74,Marks,21,0),"")</f>
        <v>11</v>
      </c>
      <c r="N79" s="88">
        <f>IFERROR(VLOOKUP(N74,Marks,22,0),"")</f>
        <v>68</v>
      </c>
      <c r="O79" s="384">
        <f>IFERROR(VLOOKUP(N74,Marks,23,0),"")</f>
        <v>131</v>
      </c>
      <c r="P79" s="90" t="str">
        <f>IFERROR(VLOOKUP(N74,Marks,29,0),"")</f>
        <v>B</v>
      </c>
    </row>
    <row r="80" spans="1:16" ht="20.100000000000001" customHeight="1">
      <c r="A80" s="402">
        <f t="shared" si="3"/>
        <v>14</v>
      </c>
      <c r="B80" s="93" t="str">
        <f>IF('Master sheet'!$D$11="Hindi","अंग्रेजी","English")</f>
        <v>अंग्रेजी</v>
      </c>
      <c r="C80" s="387">
        <f>IFERROR(VLOOKUP(N74,Marks,30,0),"")</f>
        <v>5</v>
      </c>
      <c r="D80" s="387">
        <f>IFERROR(VLOOKUP(N74,Marks,31,0),"")</f>
        <v>5</v>
      </c>
      <c r="E80" s="387">
        <f>IFERROR(VLOOKUP(N74,Marks,32,0),"")</f>
        <v>5</v>
      </c>
      <c r="F80" s="387">
        <f>IFERROR(VLOOKUP(N74,Marks,33,0),"")</f>
        <v>5</v>
      </c>
      <c r="G80" s="382">
        <f>IFERROR(VLOOKUP(N74,Marks,34,0),"")</f>
        <v>20</v>
      </c>
      <c r="H80" s="387">
        <f>IFERROR(VLOOKUP(N74,Marks,35,0),"")</f>
        <v>40</v>
      </c>
      <c r="I80" s="387">
        <f>IFERROR(VLOOKUP(N74,Marks,36,0),"")</f>
        <v>11</v>
      </c>
      <c r="J80" s="88">
        <f>IFERROR(VLOOKUP(N74,Marks,37,0),"")</f>
        <v>51</v>
      </c>
      <c r="K80" s="381">
        <f>IFERROR(VLOOKUP(N74,Marks,38,0),"")</f>
        <v>71</v>
      </c>
      <c r="L80" s="387">
        <f>IFERROR(VLOOKUP(N74,Marks,39,0),"")</f>
        <v>37</v>
      </c>
      <c r="M80" s="387">
        <f>IFERROR(VLOOKUP(N74,Marks,40,0),"")</f>
        <v>23</v>
      </c>
      <c r="N80" s="88">
        <f>IFERROR(VLOOKUP(N74,Marks,41,0),"")</f>
        <v>60</v>
      </c>
      <c r="O80" s="384">
        <f>IFERROR(VLOOKUP(N74,Marks,42,0),"")</f>
        <v>131</v>
      </c>
      <c r="P80" s="90" t="str">
        <f>IFERROR(VLOOKUP(N74,Marks,48,0),"")</f>
        <v>B</v>
      </c>
    </row>
    <row r="81" spans="1:16" ht="20.100000000000001" customHeight="1">
      <c r="A81" s="402">
        <f t="shared" si="3"/>
        <v>15</v>
      </c>
      <c r="B81" s="93" t="str">
        <f>IFERROR(VLOOKUP(N74,Marks,49,0),"")</f>
        <v>उर्दू (72)</v>
      </c>
      <c r="C81" s="387">
        <f>IFERROR(VLOOKUP(N74,Marks,50,0),"")</f>
        <v>3</v>
      </c>
      <c r="D81" s="387">
        <f>IFERROR(VLOOKUP(N74,Marks,51,0),"")</f>
        <v>3</v>
      </c>
      <c r="E81" s="387">
        <f>IFERROR(VLOOKUP(N74,Marks,52,0),"")</f>
        <v>5</v>
      </c>
      <c r="F81" s="387">
        <f>IFERROR(VLOOKUP(N74,Marks,53,0),"")</f>
        <v>5</v>
      </c>
      <c r="G81" s="382">
        <f>IFERROR(VLOOKUP(N74,Marks,54,0),"")</f>
        <v>16</v>
      </c>
      <c r="H81" s="387">
        <f>IFERROR(VLOOKUP(N74,Marks,55,0),"")</f>
        <v>45</v>
      </c>
      <c r="I81" s="387">
        <f>IFERROR(VLOOKUP(N74,Marks,56,0),"")</f>
        <v>14</v>
      </c>
      <c r="J81" s="88">
        <f>IFERROR(VLOOKUP(N74,Marks,57,0),"")</f>
        <v>59</v>
      </c>
      <c r="K81" s="381">
        <f>IFERROR(VLOOKUP(N74,Marks,58,0),"")</f>
        <v>75</v>
      </c>
      <c r="L81" s="387">
        <f>IFERROR(VLOOKUP(N74,Marks,59,0),"")</f>
        <v>65</v>
      </c>
      <c r="M81" s="387">
        <f>IFERROR(VLOOKUP(N74,Marks,60,0),"")</f>
        <v>25</v>
      </c>
      <c r="N81" s="88">
        <f>IFERROR(VLOOKUP(N74,Marks,61,0),"")</f>
        <v>90</v>
      </c>
      <c r="O81" s="384">
        <f>IFERROR(VLOOKUP(N74,Marks,62,0),"")</f>
        <v>165</v>
      </c>
      <c r="P81" s="90" t="str">
        <f>IFERROR(VLOOKUP(N74,Marks,68,0),"")</f>
        <v>A</v>
      </c>
    </row>
    <row r="82" spans="1:16" ht="20.100000000000001" customHeight="1">
      <c r="A82" s="402">
        <f t="shared" si="3"/>
        <v>16</v>
      </c>
      <c r="B82" s="93" t="str">
        <f>IF('Master sheet'!$D$11="Hindi","गणित","Maths")</f>
        <v>गणित</v>
      </c>
      <c r="C82" s="387">
        <f>IFERROR(VLOOKUP(N74,Marks,69,0),"")</f>
        <v>5</v>
      </c>
      <c r="D82" s="387">
        <f>IFERROR(VLOOKUP(N74,Marks,70,0),"")</f>
        <v>5</v>
      </c>
      <c r="E82" s="387">
        <f>IFERROR(VLOOKUP(N74,Marks,71,0),"")</f>
        <v>5</v>
      </c>
      <c r="F82" s="387">
        <f>IFERROR(VLOOKUP(N74,Marks,72,0),"")</f>
        <v>5</v>
      </c>
      <c r="G82" s="382">
        <f>IFERROR(VLOOKUP(N74,Marks,73,0),"")</f>
        <v>20</v>
      </c>
      <c r="H82" s="387">
        <f>IFERROR(VLOOKUP(N74,Marks,74,0),"")</f>
        <v>31</v>
      </c>
      <c r="I82" s="387">
        <f>IFERROR(VLOOKUP(N74,Marks,75,0),"")</f>
        <v>12</v>
      </c>
      <c r="J82" s="88">
        <f>IFERROR(VLOOKUP(N74,Marks,76,0),"")</f>
        <v>43</v>
      </c>
      <c r="K82" s="381">
        <f>IFERROR(VLOOKUP(N74,Marks,77,0),"")</f>
        <v>63</v>
      </c>
      <c r="L82" s="387">
        <f>IFERROR(VLOOKUP(N74,Marks,78,0),"")</f>
        <v>55</v>
      </c>
      <c r="M82" s="387">
        <f>IFERROR(VLOOKUP(N74,Marks,79,0),"")</f>
        <v>8</v>
      </c>
      <c r="N82" s="88">
        <f>IFERROR(VLOOKUP(N74,Marks,80,0),"")</f>
        <v>63</v>
      </c>
      <c r="O82" s="384">
        <f>IFERROR(VLOOKUP(N74,Marks,81,0),"")</f>
        <v>126</v>
      </c>
      <c r="P82" s="90" t="str">
        <f>IFERROR(VLOOKUP(N74,Marks,87,0),"")</f>
        <v>B</v>
      </c>
    </row>
    <row r="83" spans="1:16" ht="20.100000000000001" customHeight="1">
      <c r="A83" s="402">
        <f t="shared" si="3"/>
        <v>17</v>
      </c>
      <c r="B83" s="93" t="str">
        <f>IF('Master sheet'!$D$11="Hindi","विज्ञान","Science")</f>
        <v>विज्ञान</v>
      </c>
      <c r="C83" s="387">
        <f>IFERROR(VLOOKUP(N74,Marks,88,0),"")</f>
        <v>5</v>
      </c>
      <c r="D83" s="387">
        <f>IFERROR(VLOOKUP(N74,Marks,89,0),"")</f>
        <v>5</v>
      </c>
      <c r="E83" s="387">
        <f>IFERROR(VLOOKUP(N74,Marks,90,0),"")</f>
        <v>5</v>
      </c>
      <c r="F83" s="387">
        <f>IFERROR(VLOOKUP(N74,Marks,91,0),"")</f>
        <v>5</v>
      </c>
      <c r="G83" s="382">
        <f>IFERROR(VLOOKUP(N74,Marks,92,0),"")</f>
        <v>20</v>
      </c>
      <c r="H83" s="387">
        <f>IFERROR(VLOOKUP(N74,Marks,93,0),"")</f>
        <v>23</v>
      </c>
      <c r="I83" s="387">
        <f>IFERROR(VLOOKUP(N74,Marks,94,0),"")</f>
        <v>10</v>
      </c>
      <c r="J83" s="88">
        <f>IFERROR(VLOOKUP(N74,Marks,95,0),"")</f>
        <v>33</v>
      </c>
      <c r="K83" s="381">
        <f>IFERROR(VLOOKUP(N74,Marks,96,0),"")</f>
        <v>53</v>
      </c>
      <c r="L83" s="387">
        <f>IFERROR(VLOOKUP(N74,Marks,97,0),"")</f>
        <v>58</v>
      </c>
      <c r="M83" s="387">
        <f>IFERROR(VLOOKUP(N74,Marks,98,0),"")</f>
        <v>18</v>
      </c>
      <c r="N83" s="88">
        <f>IFERROR(VLOOKUP(N74,Marks,99,0),"")</f>
        <v>76</v>
      </c>
      <c r="O83" s="384">
        <f>IFERROR(VLOOKUP(N74,Marks,100,0),"")</f>
        <v>129</v>
      </c>
      <c r="P83" s="90" t="str">
        <f>IFERROR(VLOOKUP(N74,Marks,106,0),"")</f>
        <v>B</v>
      </c>
    </row>
    <row r="84" spans="1:16" ht="20.100000000000001" customHeight="1">
      <c r="A84" s="402">
        <f t="shared" si="3"/>
        <v>18</v>
      </c>
      <c r="B84" s="93" t="str">
        <f>IF('Master sheet'!$D$11="Hindi","सामाजिक विज्ञान","Social Science")</f>
        <v>सामाजिक विज्ञान</v>
      </c>
      <c r="C84" s="387">
        <f>IFERROR(VLOOKUP(N74,Marks,107,0),"")</f>
        <v>4</v>
      </c>
      <c r="D84" s="387">
        <f>IFERROR(VLOOKUP(N74,Marks,108,0),"")</f>
        <v>4</v>
      </c>
      <c r="E84" s="387">
        <f>IFERROR(VLOOKUP(N74,Marks,109,0),"")</f>
        <v>4</v>
      </c>
      <c r="F84" s="387">
        <f>IFERROR(VLOOKUP(N74,Marks,110,0),"")</f>
        <v>4</v>
      </c>
      <c r="G84" s="382">
        <f>IFERROR(VLOOKUP(N74,Marks,111,0),"")</f>
        <v>16</v>
      </c>
      <c r="H84" s="387">
        <f>IFERROR(VLOOKUP(N74,Marks,112,0),"")</f>
        <v>42</v>
      </c>
      <c r="I84" s="387">
        <f>IFERROR(VLOOKUP(N74,Marks,113,0),"")</f>
        <v>12</v>
      </c>
      <c r="J84" s="88">
        <f>IFERROR(VLOOKUP(N74,Marks,114,0),"")</f>
        <v>54</v>
      </c>
      <c r="K84" s="381">
        <f>IFERROR(VLOOKUP(N74,Marks,115,0),"")</f>
        <v>70</v>
      </c>
      <c r="L84" s="387">
        <f>IFERROR(VLOOKUP(N74,Marks,116,0),"")</f>
        <v>66</v>
      </c>
      <c r="M84" s="387">
        <f>IFERROR(VLOOKUP(N74,Marks,117,0),"")</f>
        <v>18</v>
      </c>
      <c r="N84" s="88">
        <f>IFERROR(VLOOKUP(N74,Marks,118,0),"")</f>
        <v>84</v>
      </c>
      <c r="O84" s="384">
        <f>IFERROR(VLOOKUP(N74,Marks,119,0),"")</f>
        <v>154</v>
      </c>
      <c r="P84" s="90" t="str">
        <f>IFERROR(VLOOKUP(N74,Marks,125,0),"")</f>
        <v>B</v>
      </c>
    </row>
    <row r="85" spans="1:16" ht="27" customHeight="1">
      <c r="A85" s="402">
        <f t="shared" si="3"/>
        <v>19</v>
      </c>
      <c r="B85" s="394" t="str">
        <f>IF('Master sheet'!$D$11="Hindi","कुल योग","Total")</f>
        <v>कुल योग</v>
      </c>
      <c r="C85" s="91">
        <f>IF(AND(C79="",C80="",C81="",C82="",C83="",C84=""),"",SUM(C79:C84))</f>
        <v>25</v>
      </c>
      <c r="D85" s="91">
        <f t="shared" ref="D85:O85" si="4">IF(AND(D79="",D80="",D81="",D82="",D83="",D84=""),"",SUM(D79:D84))</f>
        <v>25</v>
      </c>
      <c r="E85" s="91">
        <f t="shared" si="4"/>
        <v>27</v>
      </c>
      <c r="F85" s="91">
        <f t="shared" si="4"/>
        <v>28</v>
      </c>
      <c r="G85" s="91">
        <f t="shared" si="4"/>
        <v>105</v>
      </c>
      <c r="H85" s="91">
        <f t="shared" si="4"/>
        <v>219</v>
      </c>
      <c r="I85" s="91">
        <f t="shared" si="4"/>
        <v>71</v>
      </c>
      <c r="J85" s="91">
        <f t="shared" si="4"/>
        <v>290</v>
      </c>
      <c r="K85" s="91">
        <f t="shared" si="4"/>
        <v>395</v>
      </c>
      <c r="L85" s="91">
        <f t="shared" si="4"/>
        <v>338</v>
      </c>
      <c r="M85" s="91">
        <f t="shared" si="4"/>
        <v>103</v>
      </c>
      <c r="N85" s="91">
        <f t="shared" si="4"/>
        <v>441</v>
      </c>
      <c r="O85" s="91">
        <f t="shared" si="4"/>
        <v>836</v>
      </c>
      <c r="P85" s="227" t="str">
        <f>IFERROR(VLOOKUP(N74,Marks,167,0),"")</f>
        <v>B</v>
      </c>
    </row>
    <row r="86" spans="1:16">
      <c r="A86" s="402">
        <f t="shared" si="3"/>
        <v>20</v>
      </c>
      <c r="B86" s="869"/>
      <c r="C86" s="869"/>
      <c r="D86" s="869"/>
      <c r="E86" s="869"/>
      <c r="F86" s="869"/>
      <c r="G86" s="869"/>
      <c r="H86" s="869"/>
      <c r="I86" s="869"/>
      <c r="J86" s="869"/>
      <c r="K86" s="869"/>
      <c r="L86" s="869"/>
      <c r="M86" s="869"/>
      <c r="N86" s="869"/>
      <c r="O86" s="869"/>
      <c r="P86" s="869"/>
    </row>
    <row r="87" spans="1:16" ht="20.100000000000001" customHeight="1">
      <c r="A87" s="402">
        <f t="shared" si="3"/>
        <v>21</v>
      </c>
      <c r="B87" s="870" t="str">
        <f>IF('Master sheet'!$D$11="Hindi","अतिरिक्त विषय ","Extra Subject")</f>
        <v xml:space="preserve">अतिरिक्त विषय </v>
      </c>
      <c r="C87" s="870"/>
      <c r="D87" s="870"/>
      <c r="E87" s="870"/>
      <c r="F87" s="870"/>
      <c r="G87" s="870"/>
      <c r="H87" s="870"/>
      <c r="I87" s="870"/>
      <c r="J87" s="870"/>
      <c r="K87" s="870"/>
      <c r="L87" s="870"/>
      <c r="M87" s="870"/>
      <c r="N87" s="870"/>
      <c r="O87" s="870"/>
      <c r="P87" s="870"/>
    </row>
    <row r="88" spans="1:16" ht="20.100000000000001" customHeight="1">
      <c r="A88" s="402">
        <f t="shared" si="3"/>
        <v>22</v>
      </c>
      <c r="B88" s="394" t="str">
        <f>IF('Master sheet'!$D$11="Hindi","विषय","Subject")</f>
        <v>विषय</v>
      </c>
      <c r="C88" s="871" t="str">
        <f>IF('Master sheet'!$D$11="Hindi","पूर्णांक","M.M.")</f>
        <v>पूर्णांक</v>
      </c>
      <c r="D88" s="872"/>
      <c r="E88" s="871" t="str">
        <f>IF('Master sheet'!$D$11="Hindi","प्राप्तांक","Ob.M.")</f>
        <v>प्राप्तांक</v>
      </c>
      <c r="F88" s="872"/>
      <c r="G88" s="871" t="str">
        <f>IF('Master sheet'!$D$11="Hindi","ग्रेड","Grade")</f>
        <v>ग्रेड</v>
      </c>
      <c r="H88" s="872"/>
      <c r="I88" s="871" t="str">
        <f>IF('Master sheet'!$D$11="Hindi","विषय","Subject")</f>
        <v>विषय</v>
      </c>
      <c r="J88" s="872"/>
      <c r="K88" s="871" t="str">
        <f>IF('Master sheet'!$D$11="Hindi","पूर्णांक","M.M.")</f>
        <v>पूर्णांक</v>
      </c>
      <c r="L88" s="872"/>
      <c r="M88" s="871" t="str">
        <f>IF('Master sheet'!$D$11="Hindi","प्राप्तांक","Ob.M.")</f>
        <v>प्राप्तांक</v>
      </c>
      <c r="N88" s="872"/>
      <c r="O88" s="871" t="str">
        <f>IF('Master sheet'!$D$11="Hindi","ग्रेड","Grade")</f>
        <v>ग्रेड</v>
      </c>
      <c r="P88" s="872"/>
    </row>
    <row r="89" spans="1:16" ht="20.100000000000001" customHeight="1">
      <c r="A89" s="402">
        <f t="shared" si="3"/>
        <v>23</v>
      </c>
      <c r="B89" s="376" t="str">
        <f>IF(AND('Result Sheet'!$FA$4="",'Result Sheet'!$FA$4=0),"",IF(N74="","",'Result Sheet'!$FA$4))</f>
        <v/>
      </c>
      <c r="C89" s="873">
        <f>IF(AND(N74=""),"",'Result Sheet'!$FC$7)</f>
        <v>100</v>
      </c>
      <c r="D89" s="873"/>
      <c r="E89" s="874" t="str">
        <f>IFERROR(IF(AND(N74=""),"",VLOOKUP(N74,Marks,158,0)),"")</f>
        <v/>
      </c>
      <c r="F89" s="874"/>
      <c r="G89" s="875" t="str">
        <f>IFERROR(IF(AND(N74=""),"",VLOOKUP(N74,Marks,159,0)),"")</f>
        <v/>
      </c>
      <c r="H89" s="875"/>
      <c r="I89" s="873" t="str">
        <f>IF(AND('Result Sheet'!$FE$4="",'Result Sheet'!$FE$4=0),"",IF(N74="","",'Result Sheet'!$FE$4))</f>
        <v/>
      </c>
      <c r="J89" s="873"/>
      <c r="K89" s="873">
        <f>IF(AND(N74=""),"",'Result Sheet'!$FG$7)</f>
        <v>100</v>
      </c>
      <c r="L89" s="873"/>
      <c r="M89" s="874" t="str">
        <f>IFERROR(IF(AND(N74=""),"",VLOOKUP(N74,Marks,162,0)),"")</f>
        <v/>
      </c>
      <c r="N89" s="874"/>
      <c r="O89" s="875" t="str">
        <f>IFERROR(IF(AND(N74=""),"",VLOOKUP(N74,Marks,163,0)),"")</f>
        <v/>
      </c>
      <c r="P89" s="875"/>
    </row>
    <row r="90" spans="1:16" ht="20.100000000000001" customHeight="1">
      <c r="A90" s="402">
        <f t="shared" si="3"/>
        <v>24</v>
      </c>
      <c r="B90" s="859" t="str">
        <f>IF('Master sheet'!$D$11="Hindi","विषय","Subject")</f>
        <v>विषय</v>
      </c>
      <c r="C90" s="860"/>
      <c r="D90" s="860"/>
      <c r="E90" s="368" t="str">
        <f>IF('Master sheet'!$D$11="Hindi","प्राप्तांक","Ob.M.")</f>
        <v>प्राप्तांक</v>
      </c>
      <c r="F90" s="93" t="str">
        <f>IF('Master sheet'!$D$11="Hindi","ग्रेड","Grade")</f>
        <v>ग्रेड</v>
      </c>
      <c r="G90" s="859" t="str">
        <f>IF('Master sheet'!$D$11="Hindi","विषय","Subject")</f>
        <v>विषय</v>
      </c>
      <c r="H90" s="860"/>
      <c r="I90" s="860"/>
      <c r="J90" s="368" t="str">
        <f>IF('Master sheet'!$D$11="Hindi","प्राप्तांक","Ob.M.")</f>
        <v>प्राप्तांक</v>
      </c>
      <c r="K90" s="93" t="str">
        <f>IF('Master sheet'!$D$11="Hindi","ग्रेड","Grade")</f>
        <v>ग्रेड</v>
      </c>
      <c r="L90" s="859" t="str">
        <f>IF('Master sheet'!$D$11="Hindi","विषय","Subject")</f>
        <v>विषय</v>
      </c>
      <c r="M90" s="860"/>
      <c r="N90" s="861"/>
      <c r="O90" s="369" t="str">
        <f>IF('Master sheet'!$D$11="Hindi","प्राप्तांक","Ob.M.")</f>
        <v>प्राप्तांक</v>
      </c>
      <c r="P90" s="93" t="str">
        <f>IF('Master sheet'!$D$11="Hindi","ग्रेड","Grade")</f>
        <v>ग्रेड</v>
      </c>
    </row>
    <row r="91" spans="1:16" ht="20.100000000000001" customHeight="1">
      <c r="A91" s="402">
        <f t="shared" si="3"/>
        <v>25</v>
      </c>
      <c r="B91" s="862" t="str">
        <f>IF('Master sheet'!$D$11="Hindi","कार्यानुभव","WORK EXP.")</f>
        <v>कार्यानुभव</v>
      </c>
      <c r="C91" s="863"/>
      <c r="D91" s="863"/>
      <c r="E91" s="89">
        <f>IFERROR(VLOOKUP(N74,Marks,131,0),"")</f>
        <v>82</v>
      </c>
      <c r="F91" s="98" t="str">
        <f>IFERROR(VLOOKUP(N74,Marks,135,0),"")</f>
        <v>B</v>
      </c>
      <c r="G91" s="862" t="str">
        <f>IF('Master sheet'!$D$11="Hindi","कला शिक्षा","ART EDU.")</f>
        <v>कला शिक्षा</v>
      </c>
      <c r="H91" s="863"/>
      <c r="I91" s="863"/>
      <c r="J91" s="89">
        <f>IFERROR(VLOOKUP(N74,Marks,141,0),"")</f>
        <v>80</v>
      </c>
      <c r="K91" s="98" t="str">
        <f>IFERROR(VLOOKUP(N74,Marks,145,0),"")</f>
        <v>B</v>
      </c>
      <c r="L91" s="864" t="str">
        <f>IF('Master sheet'!$D$11="Hindi","स्वा. एवं शा. शिक्षा","HE.&amp;PH. EDU.")</f>
        <v>स्वा. एवं शा. शिक्षा</v>
      </c>
      <c r="M91" s="865"/>
      <c r="N91" s="866"/>
      <c r="O91" s="89">
        <f>IFERROR(VLOOKUP(N74,Marks,151,0),"")</f>
        <v>84</v>
      </c>
      <c r="P91" s="98" t="str">
        <f>IFERROR(VLOOKUP(N74,Marks,155,0),"")</f>
        <v>B</v>
      </c>
    </row>
    <row r="92" spans="1:16">
      <c r="A92" s="402">
        <f t="shared" si="3"/>
        <v>26</v>
      </c>
      <c r="B92" s="377"/>
      <c r="C92" s="377"/>
      <c r="D92" s="377"/>
      <c r="E92" s="378"/>
      <c r="F92" s="379"/>
      <c r="G92" s="377"/>
      <c r="H92" s="377"/>
      <c r="I92" s="377"/>
      <c r="J92" s="378"/>
      <c r="K92" s="379"/>
      <c r="L92" s="380"/>
      <c r="M92" s="380"/>
      <c r="N92" s="380"/>
      <c r="O92" s="378"/>
      <c r="P92" s="379"/>
    </row>
    <row r="93" spans="1:16" ht="21" customHeight="1">
      <c r="A93" s="402">
        <f t="shared" si="3"/>
        <v>27</v>
      </c>
      <c r="B93" s="852" t="str">
        <f>IF('Master sheet'!$D$11="Hindi","कुल कार्य दिवस :-","Total Meeting :-")</f>
        <v>कुल कार्य दिवस :-</v>
      </c>
      <c r="C93" s="852"/>
      <c r="D93" s="852"/>
      <c r="E93" s="867">
        <f>IFERROR(VLOOKUP(N74,Marks,170,0),"")</f>
        <v>360</v>
      </c>
      <c r="F93" s="867"/>
      <c r="G93" s="867"/>
      <c r="H93" s="867"/>
      <c r="I93" s="852" t="str">
        <f>IF('Master sheet'!$D$11="Hindi","कुल उपस्थिति :-","Total Attendance :-")</f>
        <v>कुल उपस्थिति :-</v>
      </c>
      <c r="J93" s="852"/>
      <c r="K93" s="852"/>
      <c r="L93" s="852"/>
      <c r="M93" s="868">
        <f>IFERROR(VLOOKUP(N74,Marks,171,0),"")</f>
        <v>160</v>
      </c>
      <c r="N93" s="868"/>
      <c r="O93" s="868"/>
      <c r="P93" s="868"/>
    </row>
    <row r="94" spans="1:16" ht="21" customHeight="1">
      <c r="A94" s="402">
        <f t="shared" si="3"/>
        <v>28</v>
      </c>
      <c r="B94" s="852" t="str">
        <f>IF('Master sheet'!$D$11="Hindi","परिणाम :-","Result :-")</f>
        <v>परिणाम :-</v>
      </c>
      <c r="C94" s="852"/>
      <c r="D94" s="852"/>
      <c r="E94" s="853" t="str">
        <f>IFERROR(VLOOKUP(N74,Marks,169,0),"")</f>
        <v>कक्षा क्रमोन्नत</v>
      </c>
      <c r="F94" s="853"/>
      <c r="G94" s="853"/>
      <c r="H94" s="853"/>
      <c r="I94" s="852" t="str">
        <f>IF('Master sheet'!$D$11="Hindi","परिणाम प्रतिशत में :-","Result in Percentage :-")</f>
        <v>परिणाम प्रतिशत में :-</v>
      </c>
      <c r="J94" s="852"/>
      <c r="K94" s="852"/>
      <c r="L94" s="852"/>
      <c r="M94" s="854">
        <f>IFERROR(VLOOKUP(N74,Marks,165,0),"")</f>
        <v>69.666666666666671</v>
      </c>
      <c r="N94" s="854"/>
      <c r="O94" s="854"/>
      <c r="P94" s="854"/>
    </row>
    <row r="95" spans="1:16" ht="21" customHeight="1">
      <c r="A95" s="402">
        <f t="shared" si="3"/>
        <v>29</v>
      </c>
      <c r="B95" s="852" t="str">
        <f>IF('Master sheet'!$D$11="Hindi","श्रेणी / ग्रेड :-","Division / Grade :-")</f>
        <v>श्रेणी / ग्रेड :-</v>
      </c>
      <c r="C95" s="852"/>
      <c r="D95" s="852"/>
      <c r="E95" s="385" t="str">
        <f>IFERROR(VLOOKUP(N74,Marks,166,0),"")</f>
        <v>I</v>
      </c>
      <c r="F95" s="386" t="s">
        <v>205</v>
      </c>
      <c r="G95" s="855" t="str">
        <f>IFERROR(VLOOKUP(N74,Marks,167,0),"")</f>
        <v>B</v>
      </c>
      <c r="H95" s="855"/>
      <c r="I95" s="852" t="str">
        <f>IF('Master sheet'!$D$11="Hindi","कक्षा में स्थान :-","Position in the Class :-")</f>
        <v>कक्षा में स्थान :-</v>
      </c>
      <c r="J95" s="852"/>
      <c r="K95" s="852"/>
      <c r="L95" s="852"/>
      <c r="M95" s="856">
        <f>IFERROR(VLOOKUP(N74,Marks,168,0),"")</f>
        <v>5.9999999999999858</v>
      </c>
      <c r="N95" s="856"/>
      <c r="O95" s="856"/>
      <c r="P95" s="856"/>
    </row>
    <row r="96" spans="1:16" ht="21" customHeight="1">
      <c r="A96" s="402">
        <f t="shared" si="3"/>
        <v>30</v>
      </c>
      <c r="B96" s="857" t="str">
        <f>IF('Master sheet'!$D$11="Hindi","परीक्षा परिणाम घोषणा दिनांक :-","Result Declaration Date :-")</f>
        <v>परीक्षा परिणाम घोषणा दिनांक :-</v>
      </c>
      <c r="C96" s="857"/>
      <c r="D96" s="857"/>
      <c r="E96" s="858">
        <f>IF(AND(N74=""),"",'Master sheet'!$D$10)</f>
        <v>45048</v>
      </c>
      <c r="F96" s="858"/>
      <c r="G96" s="858"/>
      <c r="H96" s="393"/>
      <c r="I96" s="92"/>
      <c r="J96" s="92"/>
      <c r="K96" s="58"/>
      <c r="L96" s="92"/>
      <c r="M96" s="92"/>
      <c r="N96" s="92"/>
      <c r="O96" s="92"/>
      <c r="P96" s="92"/>
    </row>
    <row r="97" spans="1:16" ht="67.5" customHeight="1">
      <c r="A97" s="402">
        <f t="shared" si="3"/>
        <v>31</v>
      </c>
      <c r="B97" s="850" t="str">
        <f>IF(AND(C71=6),CONCATENATE("( ",UPPER('Master sheet'!H12)," )"),IF(AND(C71=7),CONCATENATE("( ",UPPER('Master sheet'!H21)," )"),""))</f>
        <v>( SHARAD SHARMA )</v>
      </c>
      <c r="C97" s="850"/>
      <c r="D97" s="850"/>
      <c r="E97" s="850"/>
      <c r="F97" s="850" t="str">
        <f>IF(AND(N74=""),"",CONCATENATE("(",'Master sheet'!$D$14," )"))</f>
        <v>(Suresh Kumar )</v>
      </c>
      <c r="G97" s="850"/>
      <c r="H97" s="850"/>
      <c r="I97" s="850"/>
      <c r="J97" s="850"/>
      <c r="K97" s="850" t="str">
        <f>IF(AND(N74=""),"",CONCATENATE("(",'Master sheet'!$D$12," )"))</f>
        <v>(USHA PALIYA )</v>
      </c>
      <c r="L97" s="850"/>
      <c r="M97" s="850"/>
      <c r="N97" s="850"/>
      <c r="O97" s="850"/>
      <c r="P97" s="850"/>
    </row>
    <row r="98" spans="1:16">
      <c r="A98" s="402">
        <f t="shared" si="3"/>
        <v>32</v>
      </c>
      <c r="B98" s="851" t="str">
        <f>IF('Master sheet'!$D$11="Hindi","हस्ताक्षर कक्षाध्यापक","Signature of the class teacher")</f>
        <v>हस्ताक्षर कक्षाध्यापक</v>
      </c>
      <c r="C98" s="851"/>
      <c r="D98" s="851"/>
      <c r="E98" s="851"/>
      <c r="F98" s="851" t="str">
        <f>IF('Master sheet'!$D$11="Hindi","हस्ताक्षर परीक्षा प्रभारी","Signature of the exam. Incharge")</f>
        <v>हस्ताक्षर परीक्षा प्रभारी</v>
      </c>
      <c r="G98" s="851"/>
      <c r="H98" s="851"/>
      <c r="I98" s="851"/>
      <c r="J98" s="851"/>
      <c r="K98" s="851" t="str">
        <f>IF('Master sheet'!$D$11="Hindi","हस्ताक्षर संस्था प्रधान","Head of Institute's Signature")</f>
        <v>हस्ताक्षर संस्था प्रधान</v>
      </c>
      <c r="L98" s="851"/>
      <c r="M98" s="851"/>
      <c r="N98" s="851"/>
      <c r="O98" s="851"/>
      <c r="P98" s="851"/>
    </row>
    <row r="100" spans="1:16" ht="21" customHeight="1">
      <c r="A100" s="402">
        <f>IF(N107="","",1)</f>
        <v>1</v>
      </c>
      <c r="B100" s="876" t="str">
        <f>IF('Master sheet'!$D$11="Hindi","वार्षिक रिपोर्ट कार्ड ","Report Card")</f>
        <v xml:space="preserve">वार्षिक रिपोर्ट कार्ड </v>
      </c>
      <c r="C100" s="876"/>
      <c r="D100" s="876"/>
      <c r="E100" s="876"/>
      <c r="F100" s="876"/>
      <c r="G100" s="876"/>
      <c r="H100" s="876"/>
      <c r="I100" s="876"/>
      <c r="J100" s="876"/>
      <c r="K100" s="876"/>
      <c r="L100" s="876"/>
      <c r="M100" s="876"/>
      <c r="N100" s="876"/>
      <c r="O100" s="876"/>
      <c r="P100" s="876"/>
    </row>
    <row r="101" spans="1:16" ht="21" customHeight="1">
      <c r="A101" s="402">
        <f>IF(N107="","",A100+1)</f>
        <v>2</v>
      </c>
      <c r="B101" s="877" t="str">
        <f>IF('Master sheet'!$D$11="Hindi","शिक्षा विभाग, राजस्थान सरकार","Education Department, Rajasthan Government")</f>
        <v>शिक्षा विभाग, राजस्थान सरकार</v>
      </c>
      <c r="C101" s="877"/>
      <c r="D101" s="877"/>
      <c r="E101" s="877"/>
      <c r="F101" s="877"/>
      <c r="G101" s="877"/>
      <c r="H101" s="877"/>
      <c r="I101" s="877"/>
      <c r="J101" s="877"/>
      <c r="K101" s="877"/>
      <c r="L101" s="877"/>
      <c r="M101" s="877"/>
      <c r="N101" s="877"/>
      <c r="O101" s="877"/>
      <c r="P101" s="877"/>
    </row>
    <row r="102" spans="1:16" ht="21" customHeight="1">
      <c r="A102" s="402">
        <f>IF($N$107="","",A101+1)</f>
        <v>3</v>
      </c>
      <c r="B102" s="878" t="str">
        <f>IF('Master sheet'!$D$11="Hindi","विद्यालय का नाम :-","School Name :- ")</f>
        <v>विद्यालय का नाम :-</v>
      </c>
      <c r="C102" s="878"/>
      <c r="D102" s="878"/>
      <c r="E102" s="879" t="str">
        <f>IF(AND(N107=""),"",IF('Master sheet'!$D$11="Hindi",'Master sheet'!$D$8,'Master sheet'!$D$7))</f>
        <v xml:space="preserve">महात्मा गाँधी राजकीय विद्यालय (अंग्रेजी माध्यम) बर, पाली </v>
      </c>
      <c r="F102" s="879"/>
      <c r="G102" s="879"/>
      <c r="H102" s="879"/>
      <c r="I102" s="879"/>
      <c r="J102" s="879"/>
      <c r="K102" s="879"/>
      <c r="L102" s="879"/>
      <c r="M102" s="879"/>
      <c r="N102" s="879"/>
      <c r="O102" s="879"/>
      <c r="P102" s="879"/>
    </row>
    <row r="103" spans="1:16" ht="21" customHeight="1">
      <c r="A103" s="402">
        <f t="shared" ref="A103:A131" si="5">IF($N$107="","",A102+1)</f>
        <v>4</v>
      </c>
      <c r="B103" s="395"/>
      <c r="C103" s="395"/>
      <c r="D103" s="395"/>
      <c r="E103" s="880" t="str">
        <f>IF(AND(N107=""),"",IF('Master sheet'!$D$11="Hindi",CONCATENATE("(विद्यालय मान्यता क्रमांक व वर्ष : ","  ",'Master sheet'!$D$6),CONCATENATE("(School Recognition Number &amp; Years : ","  ",'Master sheet'!$D$6)))</f>
        <v>(विद्यालय मान्यता क्रमांक व वर्ष :   शिक्षा/पाली/1995/2001</v>
      </c>
      <c r="F103" s="880"/>
      <c r="G103" s="880"/>
      <c r="H103" s="880"/>
      <c r="I103" s="880"/>
      <c r="J103" s="880"/>
      <c r="K103" s="880"/>
      <c r="L103" s="880"/>
      <c r="M103" s="880"/>
      <c r="N103" s="880"/>
      <c r="O103" s="880"/>
      <c r="P103" s="880"/>
    </row>
    <row r="104" spans="1:16" ht="21" customHeight="1">
      <c r="A104" s="402">
        <f t="shared" si="5"/>
        <v>5</v>
      </c>
      <c r="B104" s="388" t="str">
        <f>IF('Master sheet'!$D$11="Hindi","कक्षा  :-","CLASS :- ")</f>
        <v>कक्षा  :-</v>
      </c>
      <c r="C104" s="894">
        <f>IFERROR(IF(AND(N107=""),"",VLOOKUP(N107,Marks,2,0)),"")</f>
        <v>7</v>
      </c>
      <c r="D104" s="894"/>
      <c r="E104" s="895" t="str">
        <f>IF('Master sheet'!$D$11="Hindi","सेक्शन :-","Section :- ")</f>
        <v>सेक्शन :-</v>
      </c>
      <c r="F104" s="895"/>
      <c r="G104" s="895"/>
      <c r="H104" s="894" t="str">
        <f>IFERROR(IF(AND(N107=""),"",VLOOKUP(N107,Marks,3,0)),"")</f>
        <v>A</v>
      </c>
      <c r="I104" s="894"/>
      <c r="J104" s="896" t="str">
        <f>IF('Master sheet'!$D$11="Hindi","सत्र :- ","Session :- ")</f>
        <v xml:space="preserve">सत्र :- </v>
      </c>
      <c r="K104" s="896"/>
      <c r="L104" s="896"/>
      <c r="M104" s="896"/>
      <c r="N104" s="897" t="str">
        <f>IF(AND(N107=""),"",'Marks Entry 6th'!$I$2)</f>
        <v xml:space="preserve"> 2022-2023</v>
      </c>
      <c r="O104" s="897"/>
      <c r="P104" s="897"/>
    </row>
    <row r="105" spans="1:16" ht="21" customHeight="1">
      <c r="A105" s="402">
        <f t="shared" si="5"/>
        <v>6</v>
      </c>
      <c r="B105" s="881" t="str">
        <f>IF('Master sheet'!$D$11="Hindi","विद्यार्थी का नाम :-","Student's Name :-")</f>
        <v>विद्यार्थी का नाम :-</v>
      </c>
      <c r="C105" s="881"/>
      <c r="D105" s="881"/>
      <c r="E105" s="882" t="str">
        <f>IFERROR(IF(AND(N107=""),"",VLOOKUP(N107,Marks,6,0)),"")</f>
        <v>ARMAN SHAH</v>
      </c>
      <c r="F105" s="882"/>
      <c r="G105" s="882"/>
      <c r="H105" s="882"/>
      <c r="I105" s="882"/>
      <c r="J105" s="883" t="str">
        <f>IF('Master sheet'!$D$11="Hindi","प्रवेशांक :","SR. NO. :")</f>
        <v>प्रवेशांक :</v>
      </c>
      <c r="K105" s="883"/>
      <c r="L105" s="883"/>
      <c r="M105" s="883"/>
      <c r="N105" s="884">
        <f>IFERROR(IF(AND(N107=""),"",VLOOKUP(N107,Marks,5,0)),"")</f>
        <v>926</v>
      </c>
      <c r="O105" s="884"/>
      <c r="P105" s="884"/>
    </row>
    <row r="106" spans="1:16" ht="21" customHeight="1">
      <c r="A106" s="402">
        <f t="shared" si="5"/>
        <v>7</v>
      </c>
      <c r="B106" s="881" t="str">
        <f>IF('Master sheet'!$D$11="Hindi","पिता का नाम :-","Father's Name :-")</f>
        <v>पिता का नाम :-</v>
      </c>
      <c r="C106" s="881"/>
      <c r="D106" s="881"/>
      <c r="E106" s="882" t="str">
        <f>IFERROR(IF(AND(N107=""),"",VLOOKUP(N107,Marks,7,0)),"")</f>
        <v>JAKIR SHAH</v>
      </c>
      <c r="F106" s="882"/>
      <c r="G106" s="882"/>
      <c r="H106" s="882"/>
      <c r="I106" s="882"/>
      <c r="J106" s="883" t="str">
        <f>IF('Master sheet'!$D$11="Hindi","जन्म तिथि :","Date of Birth :")</f>
        <v>जन्म तिथि :</v>
      </c>
      <c r="K106" s="883"/>
      <c r="L106" s="883"/>
      <c r="M106" s="883"/>
      <c r="N106" s="898">
        <f>IFERROR(IF(AND(N107=""),"",VLOOKUP(N107,Marks,4,0)),"")</f>
        <v>42491</v>
      </c>
      <c r="O106" s="898"/>
      <c r="P106" s="898"/>
    </row>
    <row r="107" spans="1:16" ht="15.75">
      <c r="A107" s="402">
        <f t="shared" si="5"/>
        <v>8</v>
      </c>
      <c r="B107" s="881" t="str">
        <f>IF('Master sheet'!$D$11="Hindi","माता का नाम :-","Mother's Name :-")</f>
        <v>माता का नाम :-</v>
      </c>
      <c r="C107" s="881"/>
      <c r="D107" s="881"/>
      <c r="E107" s="882" t="str">
        <f>IFERROR(IF(AND(N107=""),"",VLOOKUP(N107,Marks,8,0)),"")</f>
        <v>HEENA BANU</v>
      </c>
      <c r="F107" s="882"/>
      <c r="G107" s="882"/>
      <c r="H107" s="882"/>
      <c r="I107" s="882"/>
      <c r="J107" s="883" t="str">
        <f>IF('Master sheet'!$D$11="Hindi","रोल नंबर :-","Roll No. :")</f>
        <v>रोल नंबर :-</v>
      </c>
      <c r="K107" s="883"/>
      <c r="L107" s="883"/>
      <c r="M107" s="883"/>
      <c r="N107" s="899">
        <f>IF(N74="","",IF(AND(N74+1&gt;$Y$6),"",N74+1))</f>
        <v>704</v>
      </c>
      <c r="O107" s="899"/>
      <c r="P107" s="899"/>
    </row>
    <row r="108" spans="1:16" ht="15.75">
      <c r="A108" s="402">
        <f t="shared" si="5"/>
        <v>9</v>
      </c>
      <c r="B108" s="389"/>
      <c r="C108" s="389"/>
      <c r="D108" s="389"/>
      <c r="E108" s="390"/>
      <c r="F108" s="390"/>
      <c r="G108" s="390"/>
      <c r="H108" s="390"/>
      <c r="I108" s="390"/>
      <c r="J108" s="391"/>
      <c r="K108" s="391"/>
      <c r="L108" s="391"/>
      <c r="M108" s="391"/>
      <c r="N108" s="392"/>
      <c r="O108" s="392"/>
      <c r="P108" s="392"/>
    </row>
    <row r="109" spans="1:16" ht="21.75" customHeight="1">
      <c r="A109" s="402">
        <f t="shared" si="5"/>
        <v>10</v>
      </c>
      <c r="B109" s="900" t="str">
        <f>IF('Master sheet'!$D$11="Hindi","विषय","Subject")</f>
        <v>विषय</v>
      </c>
      <c r="C109" s="686" t="str">
        <f>IF('Master sheet'!$D$11="Hindi","प्रथम परख ","First Test")</f>
        <v xml:space="preserve">प्रथम परख </v>
      </c>
      <c r="D109" s="687"/>
      <c r="E109" s="688" t="str">
        <f>IF('Master sheet'!$D$11="Hindi","द्वितीय परख","Second Test")</f>
        <v>द्वितीय परख</v>
      </c>
      <c r="F109" s="689"/>
      <c r="G109" s="901" t="str">
        <f>IF('Master sheet'!$D$11="Hindi","सा. परख योग","Test Total")</f>
        <v>सा. परख योग</v>
      </c>
      <c r="H109" s="686" t="str">
        <f>IF('Master sheet'!$D$11="Hindi","अर्द्धवार्षिक","Half Yearly")</f>
        <v>अर्द्धवार्षिक</v>
      </c>
      <c r="I109" s="724"/>
      <c r="J109" s="687"/>
      <c r="K109" s="685" t="str">
        <f>IF('Master sheet'!$D$11="Hindi","अर्द्ध वा. तक योग","Total Till H.Y.")</f>
        <v>अर्द्ध वा. तक योग</v>
      </c>
      <c r="L109" s="686" t="str">
        <f>IF('Master sheet'!$D$11="Hindi","वार्षिक","Yearly")</f>
        <v>वार्षिक</v>
      </c>
      <c r="M109" s="724"/>
      <c r="N109" s="687"/>
      <c r="O109" s="684" t="str">
        <f>IF('Master sheet'!$D$11="Hindi","विषय कुल योग ","Subject Total")</f>
        <v xml:space="preserve">विषय कुल योग </v>
      </c>
      <c r="P109" s="677" t="str">
        <f>IF('Master sheet'!$D$11="Hindi","ग्रेड","Grade")</f>
        <v>ग्रेड</v>
      </c>
    </row>
    <row r="110" spans="1:16" ht="86.25" customHeight="1">
      <c r="A110" s="402">
        <f t="shared" si="5"/>
        <v>11</v>
      </c>
      <c r="B110" s="900"/>
      <c r="C110" s="434" t="str">
        <f>IF('Master sheet'!$D$11="Hindi","लिखित परीक्षा","Written")</f>
        <v>लिखित परीक्षा</v>
      </c>
      <c r="D110" s="434" t="str">
        <f>IF('Master sheet'!$D$11="Hindi","गतिविधि, मौखिक, प्रोजेक्ट, प्रायोगिक","Act, Oral, Project, Prac.")</f>
        <v>गतिविधि, मौखिक, प्रोजेक्ट, प्रायोगिक</v>
      </c>
      <c r="E110" s="434" t="str">
        <f>IF('Master sheet'!$D$11="Hindi","लिखित परीक्षा","Written")</f>
        <v>लिखित परीक्षा</v>
      </c>
      <c r="F110" s="434" t="str">
        <f>IF('Master sheet'!$D$11="Hindi","गतिविधि, मौखिक, प्रोजेक्ट, प्रायोगिक","Act, Oral, Project, Prac.")</f>
        <v>गतिविधि, मौखिक, प्रोजेक्ट, प्रायोगिक</v>
      </c>
      <c r="G110" s="902"/>
      <c r="H110" s="434" t="str">
        <f>IF('Master sheet'!$D$11="Hindi","लिखित परीक्षा","Written")</f>
        <v>लिखित परीक्षा</v>
      </c>
      <c r="I110" s="434" t="str">
        <f>IF('Master sheet'!$D$11="Hindi","गतिविधि, मौखिक, प्रोजेक्ट, प्रायोगिक","Act, Oral, Project, Prac.")</f>
        <v>गतिविधि, मौखिक, प्रोजेक्ट, प्रायोगिक</v>
      </c>
      <c r="J110" s="434" t="str">
        <f>IF('Master sheet'!$D$11="Hindi","अर्द्ध वा. योग","H.Y. Total")</f>
        <v>अर्द्ध वा. योग</v>
      </c>
      <c r="K110" s="685"/>
      <c r="L110" s="434" t="str">
        <f>IF('Master sheet'!$D$11="Hindi","लिखित परीक्षा","Written")</f>
        <v>लिखित परीक्षा</v>
      </c>
      <c r="M110" s="434" t="str">
        <f>IF('Master sheet'!$D$11="Hindi","गतिविधि, मौखिक, प्रोजेक्ट, प्रायोगिक","Act, Oral, Project, Prac.")</f>
        <v>गतिविधि, मौखिक, प्रोजेक्ट, प्रायोगिक</v>
      </c>
      <c r="N110" s="434" t="str">
        <f>IF('Master sheet'!$D$11="Hindi","वार्षिक योग","Yearly Total")</f>
        <v>वार्षिक योग</v>
      </c>
      <c r="O110" s="684"/>
      <c r="P110" s="678">
        <v>0</v>
      </c>
    </row>
    <row r="111" spans="1:16" ht="21.75" customHeight="1">
      <c r="A111" s="402">
        <f t="shared" si="5"/>
        <v>12</v>
      </c>
      <c r="B111" s="900"/>
      <c r="C111" s="115">
        <v>5</v>
      </c>
      <c r="D111" s="115">
        <v>5</v>
      </c>
      <c r="E111" s="115">
        <v>5</v>
      </c>
      <c r="F111" s="115">
        <v>5</v>
      </c>
      <c r="G111" s="383">
        <f>IF(AND(C111="",D111="",E111="",F111=""),"",SUM(C111:F111))</f>
        <v>20</v>
      </c>
      <c r="H111" s="115">
        <v>50</v>
      </c>
      <c r="I111" s="115">
        <v>20</v>
      </c>
      <c r="J111" s="117">
        <f>IF(AND(H111="",I111=""),"",SUM(H111:I111))</f>
        <v>70</v>
      </c>
      <c r="K111" s="116">
        <f>IF(AND(G111="NA",J111="NA"),"NA",SUM(G111,J111))</f>
        <v>90</v>
      </c>
      <c r="L111" s="115">
        <v>80</v>
      </c>
      <c r="M111" s="115">
        <v>30</v>
      </c>
      <c r="N111" s="290">
        <f>IF(AND(L111="",M111=""),"",SUM(L111:M111))</f>
        <v>110</v>
      </c>
      <c r="O111" s="116">
        <f>IF(N111="","",SUM(K111,N111))</f>
        <v>200</v>
      </c>
      <c r="P111" s="115"/>
    </row>
    <row r="112" spans="1:16" ht="20.100000000000001" customHeight="1">
      <c r="A112" s="402">
        <f t="shared" si="5"/>
        <v>13</v>
      </c>
      <c r="B112" s="93" t="str">
        <f>IF('Master sheet'!D$11="Hindi","हिंदी","Hindi")</f>
        <v>हिंदी</v>
      </c>
      <c r="C112" s="387">
        <f>IFERROR(VLOOKUP(N107,Marks,11,0),"")</f>
        <v>3</v>
      </c>
      <c r="D112" s="387">
        <f>IFERROR(VLOOKUP(N107,Marks,12,0),"")</f>
        <v>3</v>
      </c>
      <c r="E112" s="387">
        <f>IFERROR(VLOOKUP(N107,Marks,13,0),"")</f>
        <v>3</v>
      </c>
      <c r="F112" s="387">
        <f>IFERROR(VLOOKUP(N107,Marks,14,0),"")</f>
        <v>4</v>
      </c>
      <c r="G112" s="382">
        <f>IFERROR(VLOOKUP(N107,Marks,15,0),"")</f>
        <v>13</v>
      </c>
      <c r="H112" s="387">
        <f>IFERROR(VLOOKUP(N107,Marks,16,0),"")</f>
        <v>35</v>
      </c>
      <c r="I112" s="387">
        <f>IFERROR(VLOOKUP(N107,Marks,17,0),"")</f>
        <v>11</v>
      </c>
      <c r="J112" s="88">
        <f>IFERROR(VLOOKUP(N107,Marks,18,0),"")</f>
        <v>46</v>
      </c>
      <c r="K112" s="381">
        <f>IFERROR(VLOOKUP(N107,Marks,19,0),"")</f>
        <v>59</v>
      </c>
      <c r="L112" s="387">
        <f>IFERROR(VLOOKUP(N107,Marks,20,0),"")</f>
        <v>65</v>
      </c>
      <c r="M112" s="387">
        <f>IFERROR(VLOOKUP(N107,Marks,21,0),"")</f>
        <v>11</v>
      </c>
      <c r="N112" s="88">
        <f>IFERROR(VLOOKUP(N107,Marks,22,0),"")</f>
        <v>76</v>
      </c>
      <c r="O112" s="384">
        <f>IFERROR(VLOOKUP(N107,Marks,23,0),"")</f>
        <v>135</v>
      </c>
      <c r="P112" s="90" t="str">
        <f>IFERROR(VLOOKUP(N107,Marks,29,0),"")</f>
        <v>B</v>
      </c>
    </row>
    <row r="113" spans="1:16" ht="20.100000000000001" customHeight="1">
      <c r="A113" s="402">
        <f t="shared" si="5"/>
        <v>14</v>
      </c>
      <c r="B113" s="93" t="str">
        <f>IF('Master sheet'!$D$11="Hindi","अंग्रेजी","English")</f>
        <v>अंग्रेजी</v>
      </c>
      <c r="C113" s="387">
        <f>IFERROR(VLOOKUP(N107,Marks,30,0),"")</f>
        <v>4</v>
      </c>
      <c r="D113" s="387">
        <f>IFERROR(VLOOKUP(N107,Marks,31,0),"")</f>
        <v>4</v>
      </c>
      <c r="E113" s="387" t="str">
        <f>IFERROR(VLOOKUP(N107,Marks,32,0),"")</f>
        <v>AB</v>
      </c>
      <c r="F113" s="387">
        <f>IFERROR(VLOOKUP(N107,Marks,33,0),"")</f>
        <v>5</v>
      </c>
      <c r="G113" s="382">
        <f>IFERROR(VLOOKUP(N107,Marks,34,0),"")</f>
        <v>13</v>
      </c>
      <c r="H113" s="387">
        <f>IFERROR(VLOOKUP(N107,Marks,35,0),"")</f>
        <v>41</v>
      </c>
      <c r="I113" s="387">
        <f>IFERROR(VLOOKUP(N107,Marks,36,0),"")</f>
        <v>10</v>
      </c>
      <c r="J113" s="88">
        <f>IFERROR(VLOOKUP(N107,Marks,37,0),"")</f>
        <v>51</v>
      </c>
      <c r="K113" s="381">
        <f>IFERROR(VLOOKUP(N107,Marks,38,0),"")</f>
        <v>64</v>
      </c>
      <c r="L113" s="387">
        <f>IFERROR(VLOOKUP(N107,Marks,39,0),"")</f>
        <v>67</v>
      </c>
      <c r="M113" s="387">
        <f>IFERROR(VLOOKUP(N107,Marks,40,0),"")</f>
        <v>25</v>
      </c>
      <c r="N113" s="88">
        <f>IFERROR(VLOOKUP(N107,Marks,41,0),"")</f>
        <v>92</v>
      </c>
      <c r="O113" s="384">
        <f>IFERROR(VLOOKUP(N107,Marks,42,0),"")</f>
        <v>156</v>
      </c>
      <c r="P113" s="90" t="str">
        <f>IFERROR(VLOOKUP(N107,Marks,48,0),"")</f>
        <v>B</v>
      </c>
    </row>
    <row r="114" spans="1:16" ht="20.100000000000001" customHeight="1">
      <c r="A114" s="402">
        <f t="shared" si="5"/>
        <v>15</v>
      </c>
      <c r="B114" s="93" t="str">
        <f>IFERROR(VLOOKUP(N107,Marks,49,0),"")</f>
        <v>गुजराती (73)</v>
      </c>
      <c r="C114" s="387">
        <f>IFERROR(VLOOKUP(N107,Marks,50,0),"")</f>
        <v>5</v>
      </c>
      <c r="D114" s="387">
        <f>IFERROR(VLOOKUP(N107,Marks,51,0),"")</f>
        <v>5</v>
      </c>
      <c r="E114" s="387">
        <f>IFERROR(VLOOKUP(N107,Marks,52,0),"")</f>
        <v>5</v>
      </c>
      <c r="F114" s="387">
        <f>IFERROR(VLOOKUP(N107,Marks,53,0),"")</f>
        <v>5</v>
      </c>
      <c r="G114" s="382">
        <f>IFERROR(VLOOKUP(N107,Marks,54,0),"")</f>
        <v>20</v>
      </c>
      <c r="H114" s="387">
        <f>IFERROR(VLOOKUP(N107,Marks,55,0),"")</f>
        <v>40</v>
      </c>
      <c r="I114" s="387">
        <f>IFERROR(VLOOKUP(N107,Marks,56,0),"")</f>
        <v>15</v>
      </c>
      <c r="J114" s="88">
        <f>IFERROR(VLOOKUP(N107,Marks,57,0),"")</f>
        <v>55</v>
      </c>
      <c r="K114" s="381">
        <f>IFERROR(VLOOKUP(N107,Marks,58,0),"")</f>
        <v>75</v>
      </c>
      <c r="L114" s="387">
        <f>IFERROR(VLOOKUP(N107,Marks,59,0),"")</f>
        <v>62</v>
      </c>
      <c r="M114" s="387">
        <f>IFERROR(VLOOKUP(N107,Marks,60,0),"")</f>
        <v>24</v>
      </c>
      <c r="N114" s="88">
        <f>IFERROR(VLOOKUP(N107,Marks,61,0),"")</f>
        <v>86</v>
      </c>
      <c r="O114" s="384">
        <f>IFERROR(VLOOKUP(N107,Marks,62,0),"")</f>
        <v>161</v>
      </c>
      <c r="P114" s="90" t="str">
        <f>IFERROR(VLOOKUP(N107,Marks,68,0),"")</f>
        <v>B</v>
      </c>
    </row>
    <row r="115" spans="1:16" ht="20.100000000000001" customHeight="1">
      <c r="A115" s="402">
        <f t="shared" si="5"/>
        <v>16</v>
      </c>
      <c r="B115" s="93" t="str">
        <f>IF('Master sheet'!$D$11="Hindi","गणित","Maths")</f>
        <v>गणित</v>
      </c>
      <c r="C115" s="387">
        <f>IFERROR(VLOOKUP(N107,Marks,69,0),"")</f>
        <v>5</v>
      </c>
      <c r="D115" s="387">
        <f>IFERROR(VLOOKUP(N107,Marks,70,0),"")</f>
        <v>5</v>
      </c>
      <c r="E115" s="387">
        <f>IFERROR(VLOOKUP(N107,Marks,71,0),"")</f>
        <v>5</v>
      </c>
      <c r="F115" s="387">
        <f>IFERROR(VLOOKUP(N107,Marks,72,0),"")</f>
        <v>5</v>
      </c>
      <c r="G115" s="382">
        <f>IFERROR(VLOOKUP(N107,Marks,73,0),"")</f>
        <v>20</v>
      </c>
      <c r="H115" s="387">
        <f>IFERROR(VLOOKUP(N107,Marks,74,0),"")</f>
        <v>31</v>
      </c>
      <c r="I115" s="387">
        <f>IFERROR(VLOOKUP(N107,Marks,75,0),"")</f>
        <v>10</v>
      </c>
      <c r="J115" s="88">
        <f>IFERROR(VLOOKUP(N107,Marks,76,0),"")</f>
        <v>41</v>
      </c>
      <c r="K115" s="381">
        <f>IFERROR(VLOOKUP(N107,Marks,77,0),"")</f>
        <v>61</v>
      </c>
      <c r="L115" s="387">
        <f>IFERROR(VLOOKUP(N107,Marks,78,0),"")</f>
        <v>55</v>
      </c>
      <c r="M115" s="387">
        <f>IFERROR(VLOOKUP(N107,Marks,79,0),"")</f>
        <v>8</v>
      </c>
      <c r="N115" s="88">
        <f>IFERROR(VLOOKUP(N107,Marks,80,0),"")</f>
        <v>63</v>
      </c>
      <c r="O115" s="384">
        <f>IFERROR(VLOOKUP(N107,Marks,81,0),"")</f>
        <v>124</v>
      </c>
      <c r="P115" s="90" t="str">
        <f>IFERROR(VLOOKUP(N107,Marks,87,0),"")</f>
        <v>B</v>
      </c>
    </row>
    <row r="116" spans="1:16" ht="20.100000000000001" customHeight="1">
      <c r="A116" s="402">
        <f t="shared" si="5"/>
        <v>17</v>
      </c>
      <c r="B116" s="93" t="str">
        <f>IF('Master sheet'!$D$11="Hindi","विज्ञान","Science")</f>
        <v>विज्ञान</v>
      </c>
      <c r="C116" s="387">
        <f>IFERROR(VLOOKUP(N107,Marks,88,0),"")</f>
        <v>5</v>
      </c>
      <c r="D116" s="387">
        <f>IFERROR(VLOOKUP(N107,Marks,89,0),"")</f>
        <v>5</v>
      </c>
      <c r="E116" s="387">
        <f>IFERROR(VLOOKUP(N107,Marks,90,0),"")</f>
        <v>5</v>
      </c>
      <c r="F116" s="387">
        <f>IFERROR(VLOOKUP(N107,Marks,91,0),"")</f>
        <v>5</v>
      </c>
      <c r="G116" s="382">
        <f>IFERROR(VLOOKUP(N107,Marks,92,0),"")</f>
        <v>20</v>
      </c>
      <c r="H116" s="387">
        <f>IFERROR(VLOOKUP(N107,Marks,93,0),"")</f>
        <v>25</v>
      </c>
      <c r="I116" s="387">
        <f>IFERROR(VLOOKUP(N107,Marks,94,0),"")</f>
        <v>11</v>
      </c>
      <c r="J116" s="88">
        <f>IFERROR(VLOOKUP(N107,Marks,95,0),"")</f>
        <v>36</v>
      </c>
      <c r="K116" s="381">
        <f>IFERROR(VLOOKUP(N107,Marks,96,0),"")</f>
        <v>56</v>
      </c>
      <c r="L116" s="387">
        <f>IFERROR(VLOOKUP(N107,Marks,97,0),"")</f>
        <v>58</v>
      </c>
      <c r="M116" s="387">
        <f>IFERROR(VLOOKUP(N107,Marks,98,0),"")</f>
        <v>17</v>
      </c>
      <c r="N116" s="88">
        <f>IFERROR(VLOOKUP(N107,Marks,99,0),"")</f>
        <v>75</v>
      </c>
      <c r="O116" s="384">
        <f>IFERROR(VLOOKUP(N107,Marks,100,0),"")</f>
        <v>131</v>
      </c>
      <c r="P116" s="90" t="str">
        <f>IFERROR(VLOOKUP(N107,Marks,106,0),"")</f>
        <v>B</v>
      </c>
    </row>
    <row r="117" spans="1:16" ht="20.100000000000001" customHeight="1">
      <c r="A117" s="402">
        <f t="shared" si="5"/>
        <v>18</v>
      </c>
      <c r="B117" s="93" t="str">
        <f>IF('Master sheet'!$D$11="Hindi","सामाजिक विज्ञान","Social Science")</f>
        <v>सामाजिक विज्ञान</v>
      </c>
      <c r="C117" s="387">
        <f>IFERROR(VLOOKUP(N107,Marks,107,0),"")</f>
        <v>4</v>
      </c>
      <c r="D117" s="387">
        <f>IFERROR(VLOOKUP(N107,Marks,108,0),"")</f>
        <v>4</v>
      </c>
      <c r="E117" s="387">
        <f>IFERROR(VLOOKUP(N107,Marks,109,0),"")</f>
        <v>4</v>
      </c>
      <c r="F117" s="387">
        <f>IFERROR(VLOOKUP(N107,Marks,110,0),"")</f>
        <v>4</v>
      </c>
      <c r="G117" s="382">
        <f>IFERROR(VLOOKUP(N107,Marks,111,0),"")</f>
        <v>16</v>
      </c>
      <c r="H117" s="387">
        <f>IFERROR(VLOOKUP(N107,Marks,112,0),"")</f>
        <v>42</v>
      </c>
      <c r="I117" s="387">
        <f>IFERROR(VLOOKUP(N107,Marks,113,0),"")</f>
        <v>10</v>
      </c>
      <c r="J117" s="88">
        <f>IFERROR(VLOOKUP(N107,Marks,114,0),"")</f>
        <v>52</v>
      </c>
      <c r="K117" s="381">
        <f>IFERROR(VLOOKUP(N107,Marks,115,0),"")</f>
        <v>68</v>
      </c>
      <c r="L117" s="387">
        <f>IFERROR(VLOOKUP(N107,Marks,116,0),"")</f>
        <v>66</v>
      </c>
      <c r="M117" s="387">
        <f>IFERROR(VLOOKUP(N107,Marks,117,0),"")</f>
        <v>18</v>
      </c>
      <c r="N117" s="88">
        <f>IFERROR(VLOOKUP(N107,Marks,118,0),"")</f>
        <v>84</v>
      </c>
      <c r="O117" s="384">
        <f>IFERROR(VLOOKUP(N107,Marks,119,0),"")</f>
        <v>152</v>
      </c>
      <c r="P117" s="90" t="str">
        <f>IFERROR(VLOOKUP(N107,Marks,125,0),"")</f>
        <v>B</v>
      </c>
    </row>
    <row r="118" spans="1:16" ht="27" customHeight="1">
      <c r="A118" s="402">
        <f t="shared" si="5"/>
        <v>19</v>
      </c>
      <c r="B118" s="394" t="str">
        <f>IF('Master sheet'!$D$11="Hindi","कुल योग","Total")</f>
        <v>कुल योग</v>
      </c>
      <c r="C118" s="91">
        <f>IF(AND(C112="",C113="",C114="",C115="",C116="",C117=""),"",SUM(C112:C117))</f>
        <v>26</v>
      </c>
      <c r="D118" s="91">
        <f t="shared" ref="D118:O118" si="6">IF(AND(D112="",D113="",D114="",D115="",D116="",D117=""),"",SUM(D112:D117))</f>
        <v>26</v>
      </c>
      <c r="E118" s="91">
        <f t="shared" si="6"/>
        <v>22</v>
      </c>
      <c r="F118" s="91">
        <f t="shared" si="6"/>
        <v>28</v>
      </c>
      <c r="G118" s="91">
        <f t="shared" si="6"/>
        <v>102</v>
      </c>
      <c r="H118" s="91">
        <f t="shared" si="6"/>
        <v>214</v>
      </c>
      <c r="I118" s="91">
        <f t="shared" si="6"/>
        <v>67</v>
      </c>
      <c r="J118" s="91">
        <f t="shared" si="6"/>
        <v>281</v>
      </c>
      <c r="K118" s="91">
        <f t="shared" si="6"/>
        <v>383</v>
      </c>
      <c r="L118" s="91">
        <f t="shared" si="6"/>
        <v>373</v>
      </c>
      <c r="M118" s="91">
        <f t="shared" si="6"/>
        <v>103</v>
      </c>
      <c r="N118" s="91">
        <f t="shared" si="6"/>
        <v>476</v>
      </c>
      <c r="O118" s="91">
        <f t="shared" si="6"/>
        <v>859</v>
      </c>
      <c r="P118" s="227" t="str">
        <f>IFERROR(VLOOKUP(N107,Marks,167,0),"")</f>
        <v>B</v>
      </c>
    </row>
    <row r="119" spans="1:16">
      <c r="A119" s="402">
        <f t="shared" si="5"/>
        <v>20</v>
      </c>
      <c r="B119" s="869"/>
      <c r="C119" s="869"/>
      <c r="D119" s="869"/>
      <c r="E119" s="869"/>
      <c r="F119" s="869"/>
      <c r="G119" s="869"/>
      <c r="H119" s="869"/>
      <c r="I119" s="869"/>
      <c r="J119" s="869"/>
      <c r="K119" s="869"/>
      <c r="L119" s="869"/>
      <c r="M119" s="869"/>
      <c r="N119" s="869"/>
      <c r="O119" s="869"/>
      <c r="P119" s="869"/>
    </row>
    <row r="120" spans="1:16" ht="20.100000000000001" customHeight="1">
      <c r="A120" s="402">
        <f t="shared" si="5"/>
        <v>21</v>
      </c>
      <c r="B120" s="870" t="str">
        <f>IF('Master sheet'!$D$11="Hindi","अतिरिक्त विषय ","Extra Subject")</f>
        <v xml:space="preserve">अतिरिक्त विषय </v>
      </c>
      <c r="C120" s="870"/>
      <c r="D120" s="870"/>
      <c r="E120" s="870"/>
      <c r="F120" s="870"/>
      <c r="G120" s="870"/>
      <c r="H120" s="870"/>
      <c r="I120" s="870"/>
      <c r="J120" s="870"/>
      <c r="K120" s="870"/>
      <c r="L120" s="870"/>
      <c r="M120" s="870"/>
      <c r="N120" s="870"/>
      <c r="O120" s="870"/>
      <c r="P120" s="870"/>
    </row>
    <row r="121" spans="1:16" ht="20.100000000000001" customHeight="1">
      <c r="A121" s="402">
        <f t="shared" si="5"/>
        <v>22</v>
      </c>
      <c r="B121" s="394" t="str">
        <f>IF('Master sheet'!$D$11="Hindi","विषय","Subject")</f>
        <v>विषय</v>
      </c>
      <c r="C121" s="871" t="str">
        <f>IF('Master sheet'!$D$11="Hindi","पूर्णांक","M.M.")</f>
        <v>पूर्णांक</v>
      </c>
      <c r="D121" s="872"/>
      <c r="E121" s="871" t="str">
        <f>IF('Master sheet'!$D$11="Hindi","प्राप्तांक","Ob.M.")</f>
        <v>प्राप्तांक</v>
      </c>
      <c r="F121" s="872"/>
      <c r="G121" s="871" t="str">
        <f>IF('Master sheet'!$D$11="Hindi","ग्रेड","Grade")</f>
        <v>ग्रेड</v>
      </c>
      <c r="H121" s="872"/>
      <c r="I121" s="871" t="str">
        <f>IF('Master sheet'!$D$11="Hindi","विषय","Subject")</f>
        <v>विषय</v>
      </c>
      <c r="J121" s="872"/>
      <c r="K121" s="871" t="str">
        <f>IF('Master sheet'!$D$11="Hindi","पूर्णांक","M.M.")</f>
        <v>पूर्णांक</v>
      </c>
      <c r="L121" s="872"/>
      <c r="M121" s="871" t="str">
        <f>IF('Master sheet'!$D$11="Hindi","प्राप्तांक","Ob.M.")</f>
        <v>प्राप्तांक</v>
      </c>
      <c r="N121" s="872"/>
      <c r="O121" s="871" t="str">
        <f>IF('Master sheet'!$D$11="Hindi","ग्रेड","Grade")</f>
        <v>ग्रेड</v>
      </c>
      <c r="P121" s="872"/>
    </row>
    <row r="122" spans="1:16" ht="20.100000000000001" customHeight="1">
      <c r="A122" s="402">
        <f t="shared" si="5"/>
        <v>23</v>
      </c>
      <c r="B122" s="376" t="str">
        <f>IF(AND('Result Sheet'!$FA$4="",'Result Sheet'!$FA$4=0),"",IF(N107="","",'Result Sheet'!$FA$4))</f>
        <v/>
      </c>
      <c r="C122" s="873">
        <f>IF(AND(N107=""),"",'Result Sheet'!$FC$7)</f>
        <v>100</v>
      </c>
      <c r="D122" s="873"/>
      <c r="E122" s="874" t="str">
        <f>IFERROR(IF(AND(N107=""),"",VLOOKUP(N107,Marks,158,0)),"")</f>
        <v/>
      </c>
      <c r="F122" s="874"/>
      <c r="G122" s="875" t="str">
        <f>IFERROR(IF(AND(N107=""),"",VLOOKUP(N107,Marks,159,0)),"")</f>
        <v/>
      </c>
      <c r="H122" s="875"/>
      <c r="I122" s="873" t="str">
        <f>IF(AND('Result Sheet'!$FE$4="",'Result Sheet'!$FE$4=0),"",IF(N107="","",'Result Sheet'!$FE$4))</f>
        <v/>
      </c>
      <c r="J122" s="873"/>
      <c r="K122" s="873">
        <f>IF(AND(N107=""),"",'Result Sheet'!$FG$7)</f>
        <v>100</v>
      </c>
      <c r="L122" s="873"/>
      <c r="M122" s="874" t="str">
        <f>IFERROR(IF(AND(N107=""),"",VLOOKUP(N107,Marks,162,0)),"")</f>
        <v/>
      </c>
      <c r="N122" s="874"/>
      <c r="O122" s="875" t="str">
        <f>IFERROR(IF(AND(N107=""),"",VLOOKUP(N107,Marks,163,0)),"")</f>
        <v/>
      </c>
      <c r="P122" s="875"/>
    </row>
    <row r="123" spans="1:16" ht="20.100000000000001" customHeight="1">
      <c r="A123" s="402">
        <f t="shared" si="5"/>
        <v>24</v>
      </c>
      <c r="B123" s="859" t="str">
        <f>IF('Master sheet'!$D$11="Hindi","विषय","Subject")</f>
        <v>विषय</v>
      </c>
      <c r="C123" s="860"/>
      <c r="D123" s="860"/>
      <c r="E123" s="368" t="str">
        <f>IF('Master sheet'!$D$11="Hindi","प्राप्तांक","Ob.M.")</f>
        <v>प्राप्तांक</v>
      </c>
      <c r="F123" s="93" t="str">
        <f>IF('Master sheet'!$D$11="Hindi","ग्रेड","Grade")</f>
        <v>ग्रेड</v>
      </c>
      <c r="G123" s="859" t="str">
        <f>IF('Master sheet'!$D$11="Hindi","विषय","Subject")</f>
        <v>विषय</v>
      </c>
      <c r="H123" s="860"/>
      <c r="I123" s="860"/>
      <c r="J123" s="368" t="str">
        <f>IF('Master sheet'!$D$11="Hindi","प्राप्तांक","Ob.M.")</f>
        <v>प्राप्तांक</v>
      </c>
      <c r="K123" s="93" t="str">
        <f>IF('Master sheet'!$D$11="Hindi","ग्रेड","Grade")</f>
        <v>ग्रेड</v>
      </c>
      <c r="L123" s="859" t="str">
        <f>IF('Master sheet'!$D$11="Hindi","विषय","Subject")</f>
        <v>विषय</v>
      </c>
      <c r="M123" s="860"/>
      <c r="N123" s="861"/>
      <c r="O123" s="369" t="str">
        <f>IF('Master sheet'!$D$11="Hindi","प्राप्तांक","Ob.M.")</f>
        <v>प्राप्तांक</v>
      </c>
      <c r="P123" s="93" t="str">
        <f>IF('Master sheet'!$D$11="Hindi","ग्रेड","Grade")</f>
        <v>ग्रेड</v>
      </c>
    </row>
    <row r="124" spans="1:16" ht="20.100000000000001" customHeight="1">
      <c r="A124" s="402">
        <f t="shared" si="5"/>
        <v>25</v>
      </c>
      <c r="B124" s="862" t="str">
        <f>IF('Master sheet'!$D$11="Hindi","कार्यानुभव","WORK EXP.")</f>
        <v>कार्यानुभव</v>
      </c>
      <c r="C124" s="863"/>
      <c r="D124" s="863"/>
      <c r="E124" s="89">
        <f>IFERROR(VLOOKUP(N107,Marks,131,0),"")</f>
        <v>81</v>
      </c>
      <c r="F124" s="98" t="str">
        <f>IFERROR(VLOOKUP(N107,Marks,135,0),"")</f>
        <v>B</v>
      </c>
      <c r="G124" s="862" t="str">
        <f>IF('Master sheet'!$D$11="Hindi","कला शिक्षा","ART EDU.")</f>
        <v>कला शिक्षा</v>
      </c>
      <c r="H124" s="863"/>
      <c r="I124" s="863"/>
      <c r="J124" s="89">
        <f>IFERROR(VLOOKUP(N107,Marks,141,0),"")</f>
        <v>81</v>
      </c>
      <c r="K124" s="98" t="str">
        <f>IFERROR(VLOOKUP(N107,Marks,145,0),"")</f>
        <v>B</v>
      </c>
      <c r="L124" s="864" t="str">
        <f>IF('Master sheet'!$D$11="Hindi","स्वा. एवं शा. शिक्षा","HE.&amp;PH. EDU.")</f>
        <v>स्वा. एवं शा. शिक्षा</v>
      </c>
      <c r="M124" s="865"/>
      <c r="N124" s="866"/>
      <c r="O124" s="89">
        <f>IFERROR(VLOOKUP(N107,Marks,151,0),"")</f>
        <v>84</v>
      </c>
      <c r="P124" s="98" t="str">
        <f>IFERROR(VLOOKUP(N107,Marks,155,0),"")</f>
        <v>B</v>
      </c>
    </row>
    <row r="125" spans="1:16">
      <c r="A125" s="402">
        <f t="shared" si="5"/>
        <v>26</v>
      </c>
      <c r="B125" s="377"/>
      <c r="C125" s="377"/>
      <c r="D125" s="377"/>
      <c r="E125" s="378"/>
      <c r="F125" s="379"/>
      <c r="G125" s="377"/>
      <c r="H125" s="377"/>
      <c r="I125" s="377"/>
      <c r="J125" s="378"/>
      <c r="K125" s="379"/>
      <c r="L125" s="380"/>
      <c r="M125" s="380"/>
      <c r="N125" s="380"/>
      <c r="O125" s="378"/>
      <c r="P125" s="379"/>
    </row>
    <row r="126" spans="1:16" ht="21" customHeight="1">
      <c r="A126" s="402">
        <f t="shared" si="5"/>
        <v>27</v>
      </c>
      <c r="B126" s="852" t="str">
        <f>IF('Master sheet'!$D$11="Hindi","कुल कार्य दिवस :-","Total Meeting :-")</f>
        <v>कुल कार्य दिवस :-</v>
      </c>
      <c r="C126" s="852"/>
      <c r="D126" s="852"/>
      <c r="E126" s="867">
        <f>IFERROR(VLOOKUP(N107,Marks,170,0),"")</f>
        <v>220</v>
      </c>
      <c r="F126" s="867"/>
      <c r="G126" s="867"/>
      <c r="H126" s="867"/>
      <c r="I126" s="852" t="str">
        <f>IF('Master sheet'!$D$11="Hindi","कुल उपस्थिति :-","Total Attendance :-")</f>
        <v>कुल उपस्थिति :-</v>
      </c>
      <c r="J126" s="852"/>
      <c r="K126" s="852"/>
      <c r="L126" s="852"/>
      <c r="M126" s="868">
        <f>IFERROR(VLOOKUP(N107,Marks,171,0),"")</f>
        <v>188</v>
      </c>
      <c r="N126" s="868"/>
      <c r="O126" s="868"/>
      <c r="P126" s="868"/>
    </row>
    <row r="127" spans="1:16" ht="21" customHeight="1">
      <c r="A127" s="402">
        <f t="shared" si="5"/>
        <v>28</v>
      </c>
      <c r="B127" s="852" t="str">
        <f>IF('Master sheet'!$D$11="Hindi","परिणाम :-","Result :-")</f>
        <v>परिणाम :-</v>
      </c>
      <c r="C127" s="852"/>
      <c r="D127" s="852"/>
      <c r="E127" s="853" t="str">
        <f>IFERROR(VLOOKUP(N107,Marks,169,0),"")</f>
        <v>कक्षा क्रमोन्नत</v>
      </c>
      <c r="F127" s="853"/>
      <c r="G127" s="853"/>
      <c r="H127" s="853"/>
      <c r="I127" s="852" t="str">
        <f>IF('Master sheet'!$D$11="Hindi","परिणाम प्रतिशत में :-","Result in Percentage :-")</f>
        <v>परिणाम प्रतिशत में :-</v>
      </c>
      <c r="J127" s="852"/>
      <c r="K127" s="852"/>
      <c r="L127" s="852"/>
      <c r="M127" s="854">
        <f>IFERROR(VLOOKUP(N107,Marks,165,0),"")</f>
        <v>71.583333333333329</v>
      </c>
      <c r="N127" s="854"/>
      <c r="O127" s="854"/>
      <c r="P127" s="854"/>
    </row>
    <row r="128" spans="1:16" ht="21" customHeight="1">
      <c r="A128" s="402">
        <f t="shared" si="5"/>
        <v>29</v>
      </c>
      <c r="B128" s="852" t="str">
        <f>IF('Master sheet'!$D$11="Hindi","श्रेणी / ग्रेड :-","Division / Grade :-")</f>
        <v>श्रेणी / ग्रेड :-</v>
      </c>
      <c r="C128" s="852"/>
      <c r="D128" s="852"/>
      <c r="E128" s="385" t="str">
        <f>IFERROR(VLOOKUP(N107,Marks,166,0),"")</f>
        <v>I</v>
      </c>
      <c r="F128" s="386" t="s">
        <v>205</v>
      </c>
      <c r="G128" s="855" t="str">
        <f>IFERROR(VLOOKUP(N107,Marks,167,0),"")</f>
        <v>B</v>
      </c>
      <c r="H128" s="855"/>
      <c r="I128" s="852" t="str">
        <f>IF('Master sheet'!$D$11="Hindi","कक्षा में स्थान :-","Position in the Class :-")</f>
        <v>कक्षा में स्थान :-</v>
      </c>
      <c r="J128" s="852"/>
      <c r="K128" s="852"/>
      <c r="L128" s="852"/>
      <c r="M128" s="856">
        <f>IFERROR(VLOOKUP(N107,Marks,168,0),"")</f>
        <v>2.9999999999999858</v>
      </c>
      <c r="N128" s="856"/>
      <c r="O128" s="856"/>
      <c r="P128" s="856"/>
    </row>
    <row r="129" spans="1:16" ht="21" customHeight="1">
      <c r="A129" s="402">
        <f t="shared" si="5"/>
        <v>30</v>
      </c>
      <c r="B129" s="857" t="str">
        <f>IF('Master sheet'!$D$11="Hindi","परीक्षा परिणाम घोषणा दिनांक :-","Result Declaration Date :-")</f>
        <v>परीक्षा परिणाम घोषणा दिनांक :-</v>
      </c>
      <c r="C129" s="857"/>
      <c r="D129" s="857"/>
      <c r="E129" s="858">
        <f>IF(AND(N107=""),"",'Master sheet'!$D$10)</f>
        <v>45048</v>
      </c>
      <c r="F129" s="858"/>
      <c r="G129" s="858"/>
      <c r="H129" s="393"/>
      <c r="I129" s="92"/>
      <c r="J129" s="92"/>
      <c r="K129" s="58"/>
      <c r="L129" s="92"/>
      <c r="M129" s="92"/>
      <c r="N129" s="92"/>
      <c r="O129" s="92"/>
      <c r="P129" s="92"/>
    </row>
    <row r="130" spans="1:16" ht="67.5" customHeight="1">
      <c r="A130" s="402">
        <f t="shared" si="5"/>
        <v>31</v>
      </c>
      <c r="B130" s="850" t="str">
        <f>IF(AND(C104=6),CONCATENATE("( ",UPPER('Master sheet'!H12)," )"),IF(AND(C104=7),CONCATENATE("( ",UPPER('Master sheet'!H21)," )"),""))</f>
        <v>( SHARAD SHARMA )</v>
      </c>
      <c r="C130" s="850"/>
      <c r="D130" s="850"/>
      <c r="E130" s="850"/>
      <c r="F130" s="850" t="str">
        <f>IF(AND(N107=""),"",CONCATENATE("(",'Master sheet'!$D$14," )"))</f>
        <v>(Suresh Kumar )</v>
      </c>
      <c r="G130" s="850"/>
      <c r="H130" s="850"/>
      <c r="I130" s="850"/>
      <c r="J130" s="850"/>
      <c r="K130" s="850" t="str">
        <f>IF(AND(N107=""),"",CONCATENATE("(",'Master sheet'!$D$12," )"))</f>
        <v>(USHA PALIYA )</v>
      </c>
      <c r="L130" s="850"/>
      <c r="M130" s="850"/>
      <c r="N130" s="850"/>
      <c r="O130" s="850"/>
      <c r="P130" s="850"/>
    </row>
    <row r="131" spans="1:16">
      <c r="A131" s="402">
        <f t="shared" si="5"/>
        <v>32</v>
      </c>
      <c r="B131" s="851" t="str">
        <f>IF('Master sheet'!$D$11="Hindi","हस्ताक्षर कक्षाध्यापक","Signature of the class teacher")</f>
        <v>हस्ताक्षर कक्षाध्यापक</v>
      </c>
      <c r="C131" s="851"/>
      <c r="D131" s="851"/>
      <c r="E131" s="851"/>
      <c r="F131" s="851" t="str">
        <f>IF('Master sheet'!$D$11="Hindi","हस्ताक्षर परीक्षा प्रभारी","Signature of the exam. Incharge")</f>
        <v>हस्ताक्षर परीक्षा प्रभारी</v>
      </c>
      <c r="G131" s="851"/>
      <c r="H131" s="851"/>
      <c r="I131" s="851"/>
      <c r="J131" s="851"/>
      <c r="K131" s="851" t="str">
        <f>IF('Master sheet'!$D$11="Hindi","हस्ताक्षर संस्था प्रधान","Head of Institute's Signature")</f>
        <v>हस्ताक्षर संस्था प्रधान</v>
      </c>
      <c r="L131" s="851"/>
      <c r="M131" s="851"/>
      <c r="N131" s="851"/>
      <c r="O131" s="851"/>
      <c r="P131" s="851"/>
    </row>
    <row r="133" spans="1:16" ht="21" customHeight="1">
      <c r="A133" s="402">
        <f>IF(N140="","",1)</f>
        <v>1</v>
      </c>
      <c r="B133" s="876" t="str">
        <f>IF('Master sheet'!$D$11="Hindi","वार्षिक रिपोर्ट कार्ड ","Report Card")</f>
        <v xml:space="preserve">वार्षिक रिपोर्ट कार्ड </v>
      </c>
      <c r="C133" s="876"/>
      <c r="D133" s="876"/>
      <c r="E133" s="876"/>
      <c r="F133" s="876"/>
      <c r="G133" s="876"/>
      <c r="H133" s="876"/>
      <c r="I133" s="876"/>
      <c r="J133" s="876"/>
      <c r="K133" s="876"/>
      <c r="L133" s="876"/>
      <c r="M133" s="876"/>
      <c r="N133" s="876"/>
      <c r="O133" s="876"/>
      <c r="P133" s="876"/>
    </row>
    <row r="134" spans="1:16" ht="21" customHeight="1">
      <c r="A134" s="402">
        <f>IF($N$140="","",A133+1)</f>
        <v>2</v>
      </c>
      <c r="B134" s="877" t="str">
        <f>IF('Master sheet'!$D$11="Hindi","शिक्षा विभाग, राजस्थान सरकार","Education Department, Rajasthan Government")</f>
        <v>शिक्षा विभाग, राजस्थान सरकार</v>
      </c>
      <c r="C134" s="877"/>
      <c r="D134" s="877"/>
      <c r="E134" s="877"/>
      <c r="F134" s="877"/>
      <c r="G134" s="877"/>
      <c r="H134" s="877"/>
      <c r="I134" s="877"/>
      <c r="J134" s="877"/>
      <c r="K134" s="877"/>
      <c r="L134" s="877"/>
      <c r="M134" s="877"/>
      <c r="N134" s="877"/>
      <c r="O134" s="877"/>
      <c r="P134" s="877"/>
    </row>
    <row r="135" spans="1:16" ht="21" customHeight="1">
      <c r="A135" s="402">
        <f t="shared" ref="A135:A164" si="7">IF($N$140="","",A134+1)</f>
        <v>3</v>
      </c>
      <c r="B135" s="878" t="str">
        <f>IF('Master sheet'!$D$11="Hindi","विद्यालय का नाम :-","School Name :- ")</f>
        <v>विद्यालय का नाम :-</v>
      </c>
      <c r="C135" s="878"/>
      <c r="D135" s="878"/>
      <c r="E135" s="879" t="str">
        <f>IF(AND(N140=""),"",IF('Master sheet'!$D$11="Hindi",'Master sheet'!$D$8,'Master sheet'!$D$7))</f>
        <v xml:space="preserve">महात्मा गाँधी राजकीय विद्यालय (अंग्रेजी माध्यम) बर, पाली </v>
      </c>
      <c r="F135" s="879"/>
      <c r="G135" s="879"/>
      <c r="H135" s="879"/>
      <c r="I135" s="879"/>
      <c r="J135" s="879"/>
      <c r="K135" s="879"/>
      <c r="L135" s="879"/>
      <c r="M135" s="879"/>
      <c r="N135" s="879"/>
      <c r="O135" s="879"/>
      <c r="P135" s="879"/>
    </row>
    <row r="136" spans="1:16" ht="21" customHeight="1">
      <c r="A136" s="402">
        <f t="shared" si="7"/>
        <v>4</v>
      </c>
      <c r="B136" s="395"/>
      <c r="C136" s="395"/>
      <c r="D136" s="395"/>
      <c r="E136" s="880" t="str">
        <f>IF(AND(N140=""),"",IF('Master sheet'!$D$11="Hindi",CONCATENATE("(विद्यालय मान्यता क्रमांक व वर्ष : ","  ",'Master sheet'!$D$6),CONCATENATE("(School Recognition Number &amp; Years : ","  ",'Master sheet'!$D$6)))</f>
        <v>(विद्यालय मान्यता क्रमांक व वर्ष :   शिक्षा/पाली/1995/2001</v>
      </c>
      <c r="F136" s="880"/>
      <c r="G136" s="880"/>
      <c r="H136" s="880"/>
      <c r="I136" s="880"/>
      <c r="J136" s="880"/>
      <c r="K136" s="880"/>
      <c r="L136" s="880"/>
      <c r="M136" s="880"/>
      <c r="N136" s="880"/>
      <c r="O136" s="880"/>
      <c r="P136" s="880"/>
    </row>
    <row r="137" spans="1:16" ht="21" customHeight="1">
      <c r="A137" s="402">
        <f t="shared" si="7"/>
        <v>5</v>
      </c>
      <c r="B137" s="388" t="str">
        <f>IF('Master sheet'!$D$11="Hindi","कक्षा  :-","CLASS :- ")</f>
        <v>कक्षा  :-</v>
      </c>
      <c r="C137" s="894">
        <f>IFERROR(IF(AND(N140=""),"",VLOOKUP(N140,Marks,2,0)),"")</f>
        <v>7</v>
      </c>
      <c r="D137" s="894"/>
      <c r="E137" s="895" t="str">
        <f>IF('Master sheet'!$D$11="Hindi","सेक्शन :-","Section :- ")</f>
        <v>सेक्शन :-</v>
      </c>
      <c r="F137" s="895"/>
      <c r="G137" s="895"/>
      <c r="H137" s="894" t="str">
        <f>IFERROR(IF(AND(N140=""),"",VLOOKUP(N140,Marks,3,0)),"")</f>
        <v>A</v>
      </c>
      <c r="I137" s="894"/>
      <c r="J137" s="896" t="str">
        <f>IF('Master sheet'!$D$11="Hindi","सत्र :- ","Session :- ")</f>
        <v xml:space="preserve">सत्र :- </v>
      </c>
      <c r="K137" s="896"/>
      <c r="L137" s="896"/>
      <c r="M137" s="896"/>
      <c r="N137" s="897" t="str">
        <f>IF(AND(N140=""),"",'Marks Entry 6th'!$I$2)</f>
        <v xml:space="preserve"> 2022-2023</v>
      </c>
      <c r="O137" s="897"/>
      <c r="P137" s="897"/>
    </row>
    <row r="138" spans="1:16" ht="21" customHeight="1">
      <c r="A138" s="402">
        <f t="shared" si="7"/>
        <v>6</v>
      </c>
      <c r="B138" s="881" t="str">
        <f>IF('Master sheet'!$D$11="Hindi","विद्यार्थी का नाम :-","Student's Name :-")</f>
        <v>विद्यार्थी का नाम :-</v>
      </c>
      <c r="C138" s="881"/>
      <c r="D138" s="881"/>
      <c r="E138" s="882" t="str">
        <f>IFERROR(IF(AND(N140=""),"",VLOOKUP(N140,Marks,6,0)),"")</f>
        <v>BHAVYANSH SINGH CHOUHAN</v>
      </c>
      <c r="F138" s="882"/>
      <c r="G138" s="882"/>
      <c r="H138" s="882"/>
      <c r="I138" s="882"/>
      <c r="J138" s="883" t="str">
        <f>IF('Master sheet'!$D$11="Hindi","प्रवेशांक :","SR. NO. :")</f>
        <v>प्रवेशांक :</v>
      </c>
      <c r="K138" s="883"/>
      <c r="L138" s="883"/>
      <c r="M138" s="883"/>
      <c r="N138" s="884">
        <f>IFERROR(IF(AND(N140=""),"",VLOOKUP(N140,Marks,5,0)),"")</f>
        <v>951</v>
      </c>
      <c r="O138" s="884"/>
      <c r="P138" s="884"/>
    </row>
    <row r="139" spans="1:16" ht="21" customHeight="1">
      <c r="A139" s="402">
        <f t="shared" si="7"/>
        <v>7</v>
      </c>
      <c r="B139" s="881" t="str">
        <f>IF('Master sheet'!$D$11="Hindi","पिता का नाम :-","Father's Name :-")</f>
        <v>पिता का नाम :-</v>
      </c>
      <c r="C139" s="881"/>
      <c r="D139" s="881"/>
      <c r="E139" s="882" t="str">
        <f>IFERROR(IF(AND(N140=""),"",VLOOKUP(N140,Marks,7,0)),"")</f>
        <v>AJIT SINGH</v>
      </c>
      <c r="F139" s="882"/>
      <c r="G139" s="882"/>
      <c r="H139" s="882"/>
      <c r="I139" s="882"/>
      <c r="J139" s="883" t="str">
        <f>IF('Master sheet'!$D$11="Hindi","जन्म तिथि :","Date of Birth :")</f>
        <v>जन्म तिथि :</v>
      </c>
      <c r="K139" s="883"/>
      <c r="L139" s="883"/>
      <c r="M139" s="883"/>
      <c r="N139" s="898" t="str">
        <f>IFERROR(IF(AND(N140=""),"",VLOOKUP(N140,Marks,4,0)),"")</f>
        <v>25-08-2015</v>
      </c>
      <c r="O139" s="898"/>
      <c r="P139" s="898"/>
    </row>
    <row r="140" spans="1:16" ht="15.75">
      <c r="A140" s="402">
        <f t="shared" si="7"/>
        <v>8</v>
      </c>
      <c r="B140" s="881" t="str">
        <f>IF('Master sheet'!$D$11="Hindi","माता का नाम :-","Mother's Name :-")</f>
        <v>माता का नाम :-</v>
      </c>
      <c r="C140" s="881"/>
      <c r="D140" s="881"/>
      <c r="E140" s="882" t="str">
        <f>IFERROR(IF(AND(N140=""),"",VLOOKUP(N140,Marks,8,0)),"")</f>
        <v>MEENA</v>
      </c>
      <c r="F140" s="882"/>
      <c r="G140" s="882"/>
      <c r="H140" s="882"/>
      <c r="I140" s="882"/>
      <c r="J140" s="883" t="str">
        <f>IF('Master sheet'!$D$11="Hindi","रोल नंबर :-","Roll No. :")</f>
        <v>रोल नंबर :-</v>
      </c>
      <c r="K140" s="883"/>
      <c r="L140" s="883"/>
      <c r="M140" s="883"/>
      <c r="N140" s="899">
        <f>IF(N107="","",IF(AND(N107+1&gt;$Y$6),"",N107+1))</f>
        <v>705</v>
      </c>
      <c r="O140" s="899"/>
      <c r="P140" s="899"/>
    </row>
    <row r="141" spans="1:16" ht="15.75">
      <c r="A141" s="402">
        <f t="shared" si="7"/>
        <v>9</v>
      </c>
      <c r="B141" s="389"/>
      <c r="C141" s="389"/>
      <c r="D141" s="389"/>
      <c r="E141" s="390"/>
      <c r="F141" s="390"/>
      <c r="G141" s="390"/>
      <c r="H141" s="390"/>
      <c r="I141" s="390"/>
      <c r="J141" s="391"/>
      <c r="K141" s="391"/>
      <c r="L141" s="391"/>
      <c r="M141" s="391"/>
      <c r="N141" s="392"/>
      <c r="O141" s="392"/>
      <c r="P141" s="392"/>
    </row>
    <row r="142" spans="1:16" ht="21.75" customHeight="1">
      <c r="A142" s="402">
        <f t="shared" si="7"/>
        <v>10</v>
      </c>
      <c r="B142" s="900" t="str">
        <f>IF('Master sheet'!$D$11="Hindi","विषय","Subject")</f>
        <v>विषय</v>
      </c>
      <c r="C142" s="686" t="str">
        <f>IF('Master sheet'!$D$11="Hindi","प्रथम परख ","First Test")</f>
        <v xml:space="preserve">प्रथम परख </v>
      </c>
      <c r="D142" s="687"/>
      <c r="E142" s="688" t="str">
        <f>IF('Master sheet'!$D$11="Hindi","द्वितीय परख","Second Test")</f>
        <v>द्वितीय परख</v>
      </c>
      <c r="F142" s="689"/>
      <c r="G142" s="901" t="str">
        <f>IF('Master sheet'!$D$11="Hindi","सा. परख योग","Test Total")</f>
        <v>सा. परख योग</v>
      </c>
      <c r="H142" s="686" t="str">
        <f>IF('Master sheet'!$D$11="Hindi","अर्द्धवार्षिक","Half Yearly")</f>
        <v>अर्द्धवार्षिक</v>
      </c>
      <c r="I142" s="724"/>
      <c r="J142" s="687"/>
      <c r="K142" s="685" t="str">
        <f>IF('Master sheet'!$D$11="Hindi","अर्द्ध वा. तक योग","Total Till H.Y.")</f>
        <v>अर्द्ध वा. तक योग</v>
      </c>
      <c r="L142" s="686" t="str">
        <f>IF('Master sheet'!$D$11="Hindi","वार्षिक","Yearly")</f>
        <v>वार्षिक</v>
      </c>
      <c r="M142" s="724"/>
      <c r="N142" s="687"/>
      <c r="O142" s="684" t="str">
        <f>IF('Master sheet'!$D$11="Hindi","विषय कुल योग ","Subject Total")</f>
        <v xml:space="preserve">विषय कुल योग </v>
      </c>
      <c r="P142" s="677" t="str">
        <f>IF('Master sheet'!$D$11="Hindi","ग्रेड","Grade")</f>
        <v>ग्रेड</v>
      </c>
    </row>
    <row r="143" spans="1:16" ht="86.25" customHeight="1">
      <c r="A143" s="402">
        <f t="shared" si="7"/>
        <v>11</v>
      </c>
      <c r="B143" s="900"/>
      <c r="C143" s="434" t="str">
        <f>IF('Master sheet'!$D$11="Hindi","लिखित परीक्षा","Written")</f>
        <v>लिखित परीक्षा</v>
      </c>
      <c r="D143" s="434" t="str">
        <f>IF('Master sheet'!$D$11="Hindi","गतिविधि, मौखिक, प्रोजेक्ट, प्रायोगिक","Act, Oral, Project, Prac.")</f>
        <v>गतिविधि, मौखिक, प्रोजेक्ट, प्रायोगिक</v>
      </c>
      <c r="E143" s="434" t="str">
        <f>IF('Master sheet'!$D$11="Hindi","लिखित परीक्षा","Written")</f>
        <v>लिखित परीक्षा</v>
      </c>
      <c r="F143" s="434" t="str">
        <f>IF('Master sheet'!$D$11="Hindi","गतिविधि, मौखिक, प्रोजेक्ट, प्रायोगिक","Act, Oral, Project, Prac.")</f>
        <v>गतिविधि, मौखिक, प्रोजेक्ट, प्रायोगिक</v>
      </c>
      <c r="G143" s="902"/>
      <c r="H143" s="434" t="str">
        <f>IF('Master sheet'!$D$11="Hindi","लिखित परीक्षा","Written")</f>
        <v>लिखित परीक्षा</v>
      </c>
      <c r="I143" s="434" t="str">
        <f>IF('Master sheet'!$D$11="Hindi","गतिविधि, मौखिक, प्रोजेक्ट, प्रायोगिक","Act, Oral, Project, Prac.")</f>
        <v>गतिविधि, मौखिक, प्रोजेक्ट, प्रायोगिक</v>
      </c>
      <c r="J143" s="434" t="str">
        <f>IF('Master sheet'!$D$11="Hindi","अर्द्ध वा. योग","H.Y. Total")</f>
        <v>अर्द्ध वा. योग</v>
      </c>
      <c r="K143" s="685"/>
      <c r="L143" s="434" t="str">
        <f>IF('Master sheet'!$D$11="Hindi","लिखित परीक्षा","Written")</f>
        <v>लिखित परीक्षा</v>
      </c>
      <c r="M143" s="434" t="str">
        <f>IF('Master sheet'!$D$11="Hindi","गतिविधि, मौखिक, प्रोजेक्ट, प्रायोगिक","Act, Oral, Project, Prac.")</f>
        <v>गतिविधि, मौखिक, प्रोजेक्ट, प्रायोगिक</v>
      </c>
      <c r="N143" s="434" t="str">
        <f>IF('Master sheet'!$D$11="Hindi","वार्षिक योग","Yearly Total")</f>
        <v>वार्षिक योग</v>
      </c>
      <c r="O143" s="684"/>
      <c r="P143" s="678">
        <v>0</v>
      </c>
    </row>
    <row r="144" spans="1:16" ht="21.75" customHeight="1">
      <c r="A144" s="402">
        <f t="shared" si="7"/>
        <v>12</v>
      </c>
      <c r="B144" s="900"/>
      <c r="C144" s="115">
        <v>5</v>
      </c>
      <c r="D144" s="115">
        <v>5</v>
      </c>
      <c r="E144" s="115">
        <v>5</v>
      </c>
      <c r="F144" s="115">
        <v>5</v>
      </c>
      <c r="G144" s="383">
        <f>IF(AND(C144="",D144="",E144="",F144=""),"",SUM(C144:F144))</f>
        <v>20</v>
      </c>
      <c r="H144" s="115">
        <v>50</v>
      </c>
      <c r="I144" s="115">
        <v>20</v>
      </c>
      <c r="J144" s="117">
        <f>IF(AND(H144="",I144=""),"",SUM(H144:I144))</f>
        <v>70</v>
      </c>
      <c r="K144" s="116">
        <f>IF(AND(G144="NA",J144="NA"),"NA",SUM(G144,J144))</f>
        <v>90</v>
      </c>
      <c r="L144" s="115">
        <v>80</v>
      </c>
      <c r="M144" s="115">
        <v>30</v>
      </c>
      <c r="N144" s="290">
        <f>IF(AND(L144="",M144=""),"",SUM(L144:M144))</f>
        <v>110</v>
      </c>
      <c r="O144" s="116">
        <f>IF(N144="","",SUM(K144,N144))</f>
        <v>200</v>
      </c>
      <c r="P144" s="115"/>
    </row>
    <row r="145" spans="1:16" ht="20.100000000000001" customHeight="1">
      <c r="A145" s="402">
        <f t="shared" si="7"/>
        <v>13</v>
      </c>
      <c r="B145" s="93" t="str">
        <f>IF('Master sheet'!D$11="Hindi","हिंदी","Hindi")</f>
        <v>हिंदी</v>
      </c>
      <c r="C145" s="387">
        <f>IFERROR(VLOOKUP(N140,Marks,11,0),"")</f>
        <v>3</v>
      </c>
      <c r="D145" s="387">
        <f>IFERROR(VLOOKUP(N140,Marks,12,0),"")</f>
        <v>3</v>
      </c>
      <c r="E145" s="387">
        <f>IFERROR(VLOOKUP(N140,Marks,13,0),"")</f>
        <v>3</v>
      </c>
      <c r="F145" s="387">
        <f>IFERROR(VLOOKUP(N140,Marks,14,0),"")</f>
        <v>4</v>
      </c>
      <c r="G145" s="382">
        <f>IFERROR(VLOOKUP(N140,Marks,15,0),"")</f>
        <v>13</v>
      </c>
      <c r="H145" s="387" t="str">
        <f>IFERROR(VLOOKUP(N140,Marks,16,0),"")</f>
        <v>ML</v>
      </c>
      <c r="I145" s="387">
        <f>IFERROR(VLOOKUP(N140,Marks,17,0),"")</f>
        <v>11</v>
      </c>
      <c r="J145" s="88">
        <f>IFERROR(VLOOKUP(N140,Marks,18,0),"")</f>
        <v>11</v>
      </c>
      <c r="K145" s="381">
        <f>IFERROR(VLOOKUP(N140,Marks,19,0),"")</f>
        <v>24</v>
      </c>
      <c r="L145" s="387">
        <f>IFERROR(VLOOKUP(N140,Marks,20,0),"")</f>
        <v>58</v>
      </c>
      <c r="M145" s="387">
        <f>IFERROR(VLOOKUP(N140,Marks,21,0),"")</f>
        <v>11</v>
      </c>
      <c r="N145" s="88">
        <f>IFERROR(VLOOKUP(N140,Marks,22,0),"")</f>
        <v>69</v>
      </c>
      <c r="O145" s="384">
        <f>IFERROR(VLOOKUP(N140,Marks,23,0),"")</f>
        <v>93</v>
      </c>
      <c r="P145" s="90" t="str">
        <f>IFERROR(VLOOKUP(N140,Marks,29,0),"")</f>
        <v>B</v>
      </c>
    </row>
    <row r="146" spans="1:16" ht="20.100000000000001" customHeight="1">
      <c r="A146" s="402">
        <f t="shared" si="7"/>
        <v>14</v>
      </c>
      <c r="B146" s="93" t="str">
        <f>IF('Master sheet'!$D$11="Hindi","अंग्रेजी","English")</f>
        <v>अंग्रेजी</v>
      </c>
      <c r="C146" s="387">
        <f>IFERROR(VLOOKUP(N140,Marks,30,0),"")</f>
        <v>4</v>
      </c>
      <c r="D146" s="387">
        <f>IFERROR(VLOOKUP(N140,Marks,31,0),"")</f>
        <v>4</v>
      </c>
      <c r="E146" s="387">
        <f>IFERROR(VLOOKUP(N140,Marks,32,0),"")</f>
        <v>4</v>
      </c>
      <c r="F146" s="387">
        <f>IFERROR(VLOOKUP(N140,Marks,33,0),"")</f>
        <v>5</v>
      </c>
      <c r="G146" s="382">
        <f>IFERROR(VLOOKUP(N140,Marks,34,0),"")</f>
        <v>17</v>
      </c>
      <c r="H146" s="387">
        <f>IFERROR(VLOOKUP(N140,Marks,35,0),"")</f>
        <v>40</v>
      </c>
      <c r="I146" s="387">
        <f>IFERROR(VLOOKUP(N140,Marks,36,0),"")</f>
        <v>10</v>
      </c>
      <c r="J146" s="88">
        <f>IFERROR(VLOOKUP(N140,Marks,37,0),"")</f>
        <v>50</v>
      </c>
      <c r="K146" s="381">
        <f>IFERROR(VLOOKUP(N140,Marks,38,0),"")</f>
        <v>67</v>
      </c>
      <c r="L146" s="387">
        <f>IFERROR(VLOOKUP(N140,Marks,39,0),"")</f>
        <v>68</v>
      </c>
      <c r="M146" s="387">
        <f>IFERROR(VLOOKUP(N140,Marks,40,0),"")</f>
        <v>24</v>
      </c>
      <c r="N146" s="88">
        <f>IFERROR(VLOOKUP(N140,Marks,41,0),"")</f>
        <v>92</v>
      </c>
      <c r="O146" s="384">
        <f>IFERROR(VLOOKUP(N140,Marks,42,0),"")</f>
        <v>159</v>
      </c>
      <c r="P146" s="90" t="str">
        <f>IFERROR(VLOOKUP(N140,Marks,48,0),"")</f>
        <v>B</v>
      </c>
    </row>
    <row r="147" spans="1:16" ht="20.100000000000001" customHeight="1">
      <c r="A147" s="402">
        <f t="shared" si="7"/>
        <v>15</v>
      </c>
      <c r="B147" s="93" t="str">
        <f>IFERROR(VLOOKUP(N140,Marks,49,0),"")</f>
        <v>सिंधी (74)</v>
      </c>
      <c r="C147" s="387" t="str">
        <f>IFERROR(VLOOKUP(N140,Marks,50,0),"")</f>
        <v>ML</v>
      </c>
      <c r="D147" s="387">
        <f>IFERROR(VLOOKUP(N140,Marks,51,0),"")</f>
        <v>5</v>
      </c>
      <c r="E147" s="387">
        <f>IFERROR(VLOOKUP(N140,Marks,52,0),"")</f>
        <v>5</v>
      </c>
      <c r="F147" s="387">
        <f>IFERROR(VLOOKUP(N140,Marks,53,0),"")</f>
        <v>5</v>
      </c>
      <c r="G147" s="382">
        <f>IFERROR(VLOOKUP(N140,Marks,54,0),"")</f>
        <v>15</v>
      </c>
      <c r="H147" s="387">
        <f>IFERROR(VLOOKUP(N140,Marks,55,0),"")</f>
        <v>41</v>
      </c>
      <c r="I147" s="387">
        <f>IFERROR(VLOOKUP(N140,Marks,56,0),"")</f>
        <v>16</v>
      </c>
      <c r="J147" s="88">
        <f>IFERROR(VLOOKUP(N140,Marks,57,0),"")</f>
        <v>57</v>
      </c>
      <c r="K147" s="381">
        <f>IFERROR(VLOOKUP(N140,Marks,58,0),"")</f>
        <v>72</v>
      </c>
      <c r="L147" s="387">
        <f>IFERROR(VLOOKUP(N140,Marks,59,0),"")</f>
        <v>63</v>
      </c>
      <c r="M147" s="387">
        <f>IFERROR(VLOOKUP(N140,Marks,60,0),"")</f>
        <v>22</v>
      </c>
      <c r="N147" s="88">
        <f>IFERROR(VLOOKUP(N140,Marks,61,0),"")</f>
        <v>85</v>
      </c>
      <c r="O147" s="384">
        <f>IFERROR(VLOOKUP(N140,Marks,62,0),"")</f>
        <v>157</v>
      </c>
      <c r="P147" s="90" t="str">
        <f>IFERROR(VLOOKUP(N140,Marks,68,0),"")</f>
        <v>B</v>
      </c>
    </row>
    <row r="148" spans="1:16" ht="20.100000000000001" customHeight="1">
      <c r="A148" s="402">
        <f t="shared" si="7"/>
        <v>16</v>
      </c>
      <c r="B148" s="93" t="str">
        <f>IF('Master sheet'!$D$11="Hindi","गणित","Maths")</f>
        <v>गणित</v>
      </c>
      <c r="C148" s="387">
        <f>IFERROR(VLOOKUP(N140,Marks,69,0),"")</f>
        <v>5</v>
      </c>
      <c r="D148" s="387">
        <f>IFERROR(VLOOKUP(N140,Marks,70,0),"")</f>
        <v>5</v>
      </c>
      <c r="E148" s="387">
        <f>IFERROR(VLOOKUP(N140,Marks,71,0),"")</f>
        <v>5</v>
      </c>
      <c r="F148" s="387">
        <f>IFERROR(VLOOKUP(N140,Marks,72,0),"")</f>
        <v>5</v>
      </c>
      <c r="G148" s="382">
        <f>IFERROR(VLOOKUP(N140,Marks,73,0),"")</f>
        <v>20</v>
      </c>
      <c r="H148" s="387">
        <f>IFERROR(VLOOKUP(N140,Marks,74,0),"")</f>
        <v>31</v>
      </c>
      <c r="I148" s="387">
        <f>IFERROR(VLOOKUP(N140,Marks,75,0),"")</f>
        <v>8</v>
      </c>
      <c r="J148" s="88">
        <f>IFERROR(VLOOKUP(N140,Marks,76,0),"")</f>
        <v>39</v>
      </c>
      <c r="K148" s="381">
        <f>IFERROR(VLOOKUP(N140,Marks,77,0),"")</f>
        <v>59</v>
      </c>
      <c r="L148" s="387">
        <f>IFERROR(VLOOKUP(N140,Marks,78,0),"")</f>
        <v>55</v>
      </c>
      <c r="M148" s="387">
        <f>IFERROR(VLOOKUP(N140,Marks,79,0),"")</f>
        <v>8</v>
      </c>
      <c r="N148" s="88">
        <f>IFERROR(VLOOKUP(N140,Marks,80,0),"")</f>
        <v>63</v>
      </c>
      <c r="O148" s="384">
        <f>IFERROR(VLOOKUP(N140,Marks,81,0),"")</f>
        <v>122</v>
      </c>
      <c r="P148" s="90" t="str">
        <f>IFERROR(VLOOKUP(N140,Marks,87,0),"")</f>
        <v>B</v>
      </c>
    </row>
    <row r="149" spans="1:16" ht="20.100000000000001" customHeight="1">
      <c r="A149" s="402">
        <f t="shared" si="7"/>
        <v>17</v>
      </c>
      <c r="B149" s="93" t="str">
        <f>IF('Master sheet'!$D$11="Hindi","विज्ञान","Science")</f>
        <v>विज्ञान</v>
      </c>
      <c r="C149" s="387">
        <f>IFERROR(VLOOKUP(N140,Marks,88,0),"")</f>
        <v>5</v>
      </c>
      <c r="D149" s="387">
        <f>IFERROR(VLOOKUP(N140,Marks,89,0),"")</f>
        <v>5</v>
      </c>
      <c r="E149" s="387">
        <f>IFERROR(VLOOKUP(N140,Marks,90,0),"")</f>
        <v>5</v>
      </c>
      <c r="F149" s="387">
        <f>IFERROR(VLOOKUP(N140,Marks,91,0),"")</f>
        <v>5</v>
      </c>
      <c r="G149" s="382">
        <f>IFERROR(VLOOKUP(N140,Marks,92,0),"")</f>
        <v>20</v>
      </c>
      <c r="H149" s="387">
        <f>IFERROR(VLOOKUP(N140,Marks,93,0),"")</f>
        <v>26</v>
      </c>
      <c r="I149" s="387">
        <f>IFERROR(VLOOKUP(N140,Marks,94,0),"")</f>
        <v>11</v>
      </c>
      <c r="J149" s="88">
        <f>IFERROR(VLOOKUP(N140,Marks,95,0),"")</f>
        <v>37</v>
      </c>
      <c r="K149" s="381">
        <f>IFERROR(VLOOKUP(N140,Marks,96,0),"")</f>
        <v>57</v>
      </c>
      <c r="L149" s="387">
        <f>IFERROR(VLOOKUP(N140,Marks,97,0),"")</f>
        <v>58</v>
      </c>
      <c r="M149" s="387">
        <f>IFERROR(VLOOKUP(N140,Marks,98,0),"")</f>
        <v>16</v>
      </c>
      <c r="N149" s="88">
        <f>IFERROR(VLOOKUP(N140,Marks,99,0),"")</f>
        <v>74</v>
      </c>
      <c r="O149" s="384">
        <f>IFERROR(VLOOKUP(N140,Marks,100,0),"")</f>
        <v>131</v>
      </c>
      <c r="P149" s="90" t="str">
        <f>IFERROR(VLOOKUP(N140,Marks,106,0),"")</f>
        <v>B</v>
      </c>
    </row>
    <row r="150" spans="1:16" ht="20.100000000000001" customHeight="1">
      <c r="A150" s="402">
        <f t="shared" si="7"/>
        <v>18</v>
      </c>
      <c r="B150" s="93" t="str">
        <f>IF('Master sheet'!$D$11="Hindi","सामाजिक विज्ञान","Social Science")</f>
        <v>सामाजिक विज्ञान</v>
      </c>
      <c r="C150" s="387">
        <f>IFERROR(VLOOKUP(N140,Marks,107,0),"")</f>
        <v>3</v>
      </c>
      <c r="D150" s="387">
        <f>IFERROR(VLOOKUP(N140,Marks,108,0),"")</f>
        <v>4</v>
      </c>
      <c r="E150" s="387">
        <f>IFERROR(VLOOKUP(N140,Marks,109,0),"")</f>
        <v>4</v>
      </c>
      <c r="F150" s="387">
        <f>IFERROR(VLOOKUP(N140,Marks,110,0),"")</f>
        <v>4</v>
      </c>
      <c r="G150" s="382">
        <f>IFERROR(VLOOKUP(N140,Marks,111,0),"")</f>
        <v>15</v>
      </c>
      <c r="H150" s="387">
        <f>IFERROR(VLOOKUP(N140,Marks,112,0),"")</f>
        <v>42</v>
      </c>
      <c r="I150" s="387">
        <f>IFERROR(VLOOKUP(N140,Marks,113,0),"")</f>
        <v>10</v>
      </c>
      <c r="J150" s="88">
        <f>IFERROR(VLOOKUP(N140,Marks,114,0),"")</f>
        <v>52</v>
      </c>
      <c r="K150" s="381">
        <f>IFERROR(VLOOKUP(N140,Marks,115,0),"")</f>
        <v>67</v>
      </c>
      <c r="L150" s="387">
        <f>IFERROR(VLOOKUP(N140,Marks,116,0),"")</f>
        <v>66</v>
      </c>
      <c r="M150" s="387">
        <f>IFERROR(VLOOKUP(N140,Marks,117,0),"")</f>
        <v>18</v>
      </c>
      <c r="N150" s="88">
        <f>IFERROR(VLOOKUP(N140,Marks,118,0),"")</f>
        <v>84</v>
      </c>
      <c r="O150" s="384">
        <f>IFERROR(VLOOKUP(N140,Marks,119,0),"")</f>
        <v>151</v>
      </c>
      <c r="P150" s="90" t="str">
        <f>IFERROR(VLOOKUP(N140,Marks,125,0),"")</f>
        <v>B</v>
      </c>
    </row>
    <row r="151" spans="1:16" ht="27" customHeight="1">
      <c r="A151" s="402">
        <f t="shared" si="7"/>
        <v>19</v>
      </c>
      <c r="B151" s="394" t="str">
        <f>IF('Master sheet'!$D$11="Hindi","कुल योग","Total")</f>
        <v>कुल योग</v>
      </c>
      <c r="C151" s="91">
        <f>IF(AND(C145="",C146="",C147="",C148="",C149="",C150=""),"",SUM(C145:C150))</f>
        <v>20</v>
      </c>
      <c r="D151" s="91">
        <f t="shared" ref="D151:O151" si="8">IF(AND(D145="",D146="",D147="",D148="",D149="",D150=""),"",SUM(D145:D150))</f>
        <v>26</v>
      </c>
      <c r="E151" s="91">
        <f t="shared" si="8"/>
        <v>26</v>
      </c>
      <c r="F151" s="91">
        <f t="shared" si="8"/>
        <v>28</v>
      </c>
      <c r="G151" s="91">
        <f t="shared" si="8"/>
        <v>100</v>
      </c>
      <c r="H151" s="91">
        <f t="shared" si="8"/>
        <v>180</v>
      </c>
      <c r="I151" s="91">
        <f t="shared" si="8"/>
        <v>66</v>
      </c>
      <c r="J151" s="91">
        <f t="shared" si="8"/>
        <v>246</v>
      </c>
      <c r="K151" s="91">
        <f t="shared" si="8"/>
        <v>346</v>
      </c>
      <c r="L151" s="91">
        <f t="shared" si="8"/>
        <v>368</v>
      </c>
      <c r="M151" s="91">
        <f t="shared" si="8"/>
        <v>99</v>
      </c>
      <c r="N151" s="91">
        <f t="shared" si="8"/>
        <v>467</v>
      </c>
      <c r="O151" s="91">
        <f t="shared" si="8"/>
        <v>813</v>
      </c>
      <c r="P151" s="227" t="str">
        <f>IFERROR(VLOOKUP(N140,Marks,167,0),"")</f>
        <v>B</v>
      </c>
    </row>
    <row r="152" spans="1:16">
      <c r="A152" s="402">
        <f t="shared" si="7"/>
        <v>20</v>
      </c>
      <c r="B152" s="869"/>
      <c r="C152" s="869"/>
      <c r="D152" s="869"/>
      <c r="E152" s="869"/>
      <c r="F152" s="869"/>
      <c r="G152" s="869"/>
      <c r="H152" s="869"/>
      <c r="I152" s="869"/>
      <c r="J152" s="869"/>
      <c r="K152" s="869"/>
      <c r="L152" s="869"/>
      <c r="M152" s="869"/>
      <c r="N152" s="869"/>
      <c r="O152" s="869"/>
      <c r="P152" s="869"/>
    </row>
    <row r="153" spans="1:16" ht="20.100000000000001" customHeight="1">
      <c r="A153" s="402">
        <f t="shared" si="7"/>
        <v>21</v>
      </c>
      <c r="B153" s="870" t="str">
        <f>IF('Master sheet'!$D$11="Hindi","अतिरिक्त विषय ","Extra Subject")</f>
        <v xml:space="preserve">अतिरिक्त विषय </v>
      </c>
      <c r="C153" s="870"/>
      <c r="D153" s="870"/>
      <c r="E153" s="870"/>
      <c r="F153" s="870"/>
      <c r="G153" s="870"/>
      <c r="H153" s="870"/>
      <c r="I153" s="870"/>
      <c r="J153" s="870"/>
      <c r="K153" s="870"/>
      <c r="L153" s="870"/>
      <c r="M153" s="870"/>
      <c r="N153" s="870"/>
      <c r="O153" s="870"/>
      <c r="P153" s="870"/>
    </row>
    <row r="154" spans="1:16" ht="20.100000000000001" customHeight="1">
      <c r="A154" s="402">
        <f t="shared" si="7"/>
        <v>22</v>
      </c>
      <c r="B154" s="394" t="str">
        <f>IF('Master sheet'!$D$11="Hindi","विषय","Subject")</f>
        <v>विषय</v>
      </c>
      <c r="C154" s="871" t="str">
        <f>IF('Master sheet'!$D$11="Hindi","पूर्णांक","M.M.")</f>
        <v>पूर्णांक</v>
      </c>
      <c r="D154" s="872"/>
      <c r="E154" s="871" t="str">
        <f>IF('Master sheet'!$D$11="Hindi","प्राप्तांक","Ob.M.")</f>
        <v>प्राप्तांक</v>
      </c>
      <c r="F154" s="872"/>
      <c r="G154" s="871" t="str">
        <f>IF('Master sheet'!$D$11="Hindi","ग्रेड","Grade")</f>
        <v>ग्रेड</v>
      </c>
      <c r="H154" s="872"/>
      <c r="I154" s="871" t="str">
        <f>IF('Master sheet'!$D$11="Hindi","विषय","Subject")</f>
        <v>विषय</v>
      </c>
      <c r="J154" s="872"/>
      <c r="K154" s="871" t="str">
        <f>IF('Master sheet'!$D$11="Hindi","पूर्णांक","M.M.")</f>
        <v>पूर्णांक</v>
      </c>
      <c r="L154" s="872"/>
      <c r="M154" s="871" t="str">
        <f>IF('Master sheet'!$D$11="Hindi","प्राप्तांक","Ob.M.")</f>
        <v>प्राप्तांक</v>
      </c>
      <c r="N154" s="872"/>
      <c r="O154" s="871" t="str">
        <f>IF('Master sheet'!$D$11="Hindi","ग्रेड","Grade")</f>
        <v>ग्रेड</v>
      </c>
      <c r="P154" s="872"/>
    </row>
    <row r="155" spans="1:16" ht="20.100000000000001" customHeight="1">
      <c r="A155" s="402">
        <f t="shared" si="7"/>
        <v>23</v>
      </c>
      <c r="B155" s="376" t="str">
        <f>IF(AND('Result Sheet'!$FA$4="",'Result Sheet'!$FA$4=0),"",IF(N140="","",'Result Sheet'!$FA$4))</f>
        <v/>
      </c>
      <c r="C155" s="873">
        <f>IF(AND(N140=""),"",'Result Sheet'!$FC$7)</f>
        <v>100</v>
      </c>
      <c r="D155" s="873"/>
      <c r="E155" s="874" t="str">
        <f>IFERROR(IF(AND(N140=""),"",VLOOKUP(N140,Marks,158,0)),"")</f>
        <v/>
      </c>
      <c r="F155" s="874"/>
      <c r="G155" s="875" t="str">
        <f>IFERROR(IF(AND(N140=""),"",VLOOKUP(N140,Marks,159,0)),"")</f>
        <v/>
      </c>
      <c r="H155" s="875"/>
      <c r="I155" s="873" t="str">
        <f>IF(AND('Result Sheet'!$FE$4="",'Result Sheet'!$FE$4=0),"",IF(N140="","",'Result Sheet'!$FE$4))</f>
        <v/>
      </c>
      <c r="J155" s="873"/>
      <c r="K155" s="873">
        <f>IF(AND(N140=""),"",'Result Sheet'!$FG$7)</f>
        <v>100</v>
      </c>
      <c r="L155" s="873"/>
      <c r="M155" s="874" t="str">
        <f>IFERROR(IF(AND(N140=""),"",VLOOKUP(N140,Marks,162,0)),"")</f>
        <v/>
      </c>
      <c r="N155" s="874"/>
      <c r="O155" s="875" t="str">
        <f>IFERROR(IF(AND(N140=""),"",VLOOKUP(N140,Marks,163,0)),"")</f>
        <v/>
      </c>
      <c r="P155" s="875"/>
    </row>
    <row r="156" spans="1:16" ht="20.100000000000001" customHeight="1">
      <c r="A156" s="402">
        <f t="shared" si="7"/>
        <v>24</v>
      </c>
      <c r="B156" s="859" t="str">
        <f>IF('Master sheet'!$D$11="Hindi","विषय","Subject")</f>
        <v>विषय</v>
      </c>
      <c r="C156" s="860"/>
      <c r="D156" s="860"/>
      <c r="E156" s="368" t="str">
        <f>IF('Master sheet'!$D$11="Hindi","प्राप्तांक","Ob.M.")</f>
        <v>प्राप्तांक</v>
      </c>
      <c r="F156" s="93" t="str">
        <f>IF('Master sheet'!$D$11="Hindi","ग्रेड","Grade")</f>
        <v>ग्रेड</v>
      </c>
      <c r="G156" s="859" t="str">
        <f>IF('Master sheet'!$D$11="Hindi","विषय","Subject")</f>
        <v>विषय</v>
      </c>
      <c r="H156" s="860"/>
      <c r="I156" s="860"/>
      <c r="J156" s="368" t="str">
        <f>IF('Master sheet'!$D$11="Hindi","प्राप्तांक","Ob.M.")</f>
        <v>प्राप्तांक</v>
      </c>
      <c r="K156" s="93" t="str">
        <f>IF('Master sheet'!$D$11="Hindi","ग्रेड","Grade")</f>
        <v>ग्रेड</v>
      </c>
      <c r="L156" s="859" t="str">
        <f>IF('Master sheet'!$D$11="Hindi","विषय","Subject")</f>
        <v>विषय</v>
      </c>
      <c r="M156" s="860"/>
      <c r="N156" s="861"/>
      <c r="O156" s="369" t="str">
        <f>IF('Master sheet'!$D$11="Hindi","प्राप्तांक","Ob.M.")</f>
        <v>प्राप्तांक</v>
      </c>
      <c r="P156" s="93" t="str">
        <f>IF('Master sheet'!$D$11="Hindi","ग्रेड","Grade")</f>
        <v>ग्रेड</v>
      </c>
    </row>
    <row r="157" spans="1:16" ht="20.100000000000001" customHeight="1">
      <c r="A157" s="402">
        <f t="shared" si="7"/>
        <v>25</v>
      </c>
      <c r="B157" s="862" t="str">
        <f>IF('Master sheet'!$D$11="Hindi","कार्यानुभव","WORK EXP.")</f>
        <v>कार्यानुभव</v>
      </c>
      <c r="C157" s="863"/>
      <c r="D157" s="863"/>
      <c r="E157" s="89">
        <f>IFERROR(VLOOKUP(N140,Marks,131,0),"")</f>
        <v>83</v>
      </c>
      <c r="F157" s="98" t="str">
        <f>IFERROR(VLOOKUP(N140,Marks,135,0),"")</f>
        <v>B</v>
      </c>
      <c r="G157" s="862" t="str">
        <f>IF('Master sheet'!$D$11="Hindi","कला शिक्षा","ART EDU.")</f>
        <v>कला शिक्षा</v>
      </c>
      <c r="H157" s="863"/>
      <c r="I157" s="863"/>
      <c r="J157" s="89">
        <f>IFERROR(VLOOKUP(N140,Marks,141,0),"")</f>
        <v>79</v>
      </c>
      <c r="K157" s="98" t="str">
        <f>IFERROR(VLOOKUP(N140,Marks,145,0),"")</f>
        <v>B</v>
      </c>
      <c r="L157" s="864" t="str">
        <f>IF('Master sheet'!$D$11="Hindi","स्वा. एवं शा. शिक्षा","HE.&amp;PH. EDU.")</f>
        <v>स्वा. एवं शा. शिक्षा</v>
      </c>
      <c r="M157" s="865"/>
      <c r="N157" s="866"/>
      <c r="O157" s="89">
        <f>IFERROR(VLOOKUP(N140,Marks,151,0),"")</f>
        <v>85</v>
      </c>
      <c r="P157" s="98" t="str">
        <f>IFERROR(VLOOKUP(N140,Marks,155,0),"")</f>
        <v>B</v>
      </c>
    </row>
    <row r="158" spans="1:16">
      <c r="A158" s="402">
        <f t="shared" si="7"/>
        <v>26</v>
      </c>
      <c r="B158" s="377"/>
      <c r="C158" s="377"/>
      <c r="D158" s="377"/>
      <c r="E158" s="378"/>
      <c r="F158" s="379"/>
      <c r="G158" s="377"/>
      <c r="H158" s="377"/>
      <c r="I158" s="377"/>
      <c r="J158" s="378"/>
      <c r="K158" s="379"/>
      <c r="L158" s="380"/>
      <c r="M158" s="380"/>
      <c r="N158" s="380"/>
      <c r="O158" s="378"/>
      <c r="P158" s="379"/>
    </row>
    <row r="159" spans="1:16" ht="21" customHeight="1">
      <c r="A159" s="402">
        <f t="shared" si="7"/>
        <v>27</v>
      </c>
      <c r="B159" s="852" t="str">
        <f>IF('Master sheet'!$D$11="Hindi","कुल कार्य दिवस :-","Total Meeting :-")</f>
        <v>कुल कार्य दिवस :-</v>
      </c>
      <c r="C159" s="852"/>
      <c r="D159" s="852"/>
      <c r="E159" s="867" t="str">
        <f>IFERROR(VLOOKUP(N140,Marks,170,0),"")</f>
        <v/>
      </c>
      <c r="F159" s="867"/>
      <c r="G159" s="867"/>
      <c r="H159" s="867"/>
      <c r="I159" s="852" t="str">
        <f>IF('Master sheet'!$D$11="Hindi","कुल उपस्थिति :-","Total Attendance :-")</f>
        <v>कुल उपस्थिति :-</v>
      </c>
      <c r="J159" s="852"/>
      <c r="K159" s="852"/>
      <c r="L159" s="852"/>
      <c r="M159" s="868" t="str">
        <f>IFERROR(VLOOKUP(N140,Marks,171,0),"")</f>
        <v/>
      </c>
      <c r="N159" s="868"/>
      <c r="O159" s="868"/>
      <c r="P159" s="868"/>
    </row>
    <row r="160" spans="1:16" ht="21" customHeight="1">
      <c r="A160" s="402">
        <f t="shared" si="7"/>
        <v>28</v>
      </c>
      <c r="B160" s="852" t="str">
        <f>IF('Master sheet'!$D$11="Hindi","परिणाम :-","Result :-")</f>
        <v>परिणाम :-</v>
      </c>
      <c r="C160" s="852"/>
      <c r="D160" s="852"/>
      <c r="E160" s="853" t="str">
        <f>IFERROR(VLOOKUP(N140,Marks,169,0),"")</f>
        <v>कक्षा क्रमोन्नत</v>
      </c>
      <c r="F160" s="853"/>
      <c r="G160" s="853"/>
      <c r="H160" s="853"/>
      <c r="I160" s="852" t="str">
        <f>IF('Master sheet'!$D$11="Hindi","परिणाम प्रतिशत में :-","Result in Percentage :-")</f>
        <v>परिणाम प्रतिशत में :-</v>
      </c>
      <c r="J160" s="852"/>
      <c r="K160" s="852"/>
      <c r="L160" s="852"/>
      <c r="M160" s="854">
        <f>IFERROR(VLOOKUP(N140,Marks,165,0),"")</f>
        <v>71.004366812227076</v>
      </c>
      <c r="N160" s="854"/>
      <c r="O160" s="854"/>
      <c r="P160" s="854"/>
    </row>
    <row r="161" spans="1:16" ht="21" customHeight="1">
      <c r="A161" s="402">
        <f t="shared" si="7"/>
        <v>29</v>
      </c>
      <c r="B161" s="852" t="str">
        <f>IF('Master sheet'!$D$11="Hindi","श्रेणी / ग्रेड :-","Division / Grade :-")</f>
        <v>श्रेणी / ग्रेड :-</v>
      </c>
      <c r="C161" s="852"/>
      <c r="D161" s="852"/>
      <c r="E161" s="385" t="str">
        <f>IFERROR(VLOOKUP(N140,Marks,166,0),"")</f>
        <v>I</v>
      </c>
      <c r="F161" s="386" t="s">
        <v>205</v>
      </c>
      <c r="G161" s="855" t="str">
        <f>IFERROR(VLOOKUP(N140,Marks,167,0),"")</f>
        <v>B</v>
      </c>
      <c r="H161" s="855"/>
      <c r="I161" s="852" t="str">
        <f>IF('Master sheet'!$D$11="Hindi","कक्षा में स्थान :-","Position in the Class :-")</f>
        <v>कक्षा में स्थान :-</v>
      </c>
      <c r="J161" s="852"/>
      <c r="K161" s="852"/>
      <c r="L161" s="852"/>
      <c r="M161" s="856">
        <f>IFERROR(VLOOKUP(N140,Marks,168,0),"")</f>
        <v>4.9999999999999858</v>
      </c>
      <c r="N161" s="856"/>
      <c r="O161" s="856"/>
      <c r="P161" s="856"/>
    </row>
    <row r="162" spans="1:16" ht="21" customHeight="1">
      <c r="A162" s="402">
        <f t="shared" si="7"/>
        <v>30</v>
      </c>
      <c r="B162" s="857" t="str">
        <f>IF('Master sheet'!$D$11="Hindi","परीक्षा परिणाम घोषणा दिनांक :-","Result Declaration Date :-")</f>
        <v>परीक्षा परिणाम घोषणा दिनांक :-</v>
      </c>
      <c r="C162" s="857"/>
      <c r="D162" s="857"/>
      <c r="E162" s="858">
        <f>IF(AND(N140=""),"",'Master sheet'!$D$10)</f>
        <v>45048</v>
      </c>
      <c r="F162" s="858"/>
      <c r="G162" s="858"/>
      <c r="H162" s="393"/>
      <c r="I162" s="92"/>
      <c r="J162" s="92"/>
      <c r="K162" s="58"/>
      <c r="L162" s="92"/>
      <c r="M162" s="92"/>
      <c r="N162" s="92"/>
      <c r="O162" s="92"/>
      <c r="P162" s="92"/>
    </row>
    <row r="163" spans="1:16" ht="67.5" customHeight="1">
      <c r="A163" s="402">
        <f t="shared" si="7"/>
        <v>31</v>
      </c>
      <c r="B163" s="850" t="str">
        <f>IF(AND(C137=6),CONCATENATE("( ",UPPER('Master sheet'!H12)," )"),IF(AND(C137=7),CONCATENATE("( ",UPPER('Master sheet'!H21)," )"),""))</f>
        <v>( SHARAD SHARMA )</v>
      </c>
      <c r="C163" s="850"/>
      <c r="D163" s="850"/>
      <c r="E163" s="850"/>
      <c r="F163" s="850" t="str">
        <f>IF(AND(N140=""),"",CONCATENATE("(",'Master sheet'!$D$14," )"))</f>
        <v>(Suresh Kumar )</v>
      </c>
      <c r="G163" s="850"/>
      <c r="H163" s="850"/>
      <c r="I163" s="850"/>
      <c r="J163" s="850"/>
      <c r="K163" s="850" t="str">
        <f>IF(AND(N140=""),"",CONCATENATE("(",'Master sheet'!$D$12," )"))</f>
        <v>(USHA PALIYA )</v>
      </c>
      <c r="L163" s="850"/>
      <c r="M163" s="850"/>
      <c r="N163" s="850"/>
      <c r="O163" s="850"/>
      <c r="P163" s="850"/>
    </row>
    <row r="164" spans="1:16">
      <c r="A164" s="402">
        <f t="shared" si="7"/>
        <v>32</v>
      </c>
      <c r="B164" s="851" t="str">
        <f>IF('Master sheet'!$D$11="Hindi","हस्ताक्षर कक्षाध्यापक","Signature of the class teacher")</f>
        <v>हस्ताक्षर कक्षाध्यापक</v>
      </c>
      <c r="C164" s="851"/>
      <c r="D164" s="851"/>
      <c r="E164" s="851"/>
      <c r="F164" s="851" t="str">
        <f>IF('Master sheet'!$D$11="Hindi","हस्ताक्षर परीक्षा प्रभारी","Signature of the exam. Incharge")</f>
        <v>हस्ताक्षर परीक्षा प्रभारी</v>
      </c>
      <c r="G164" s="851"/>
      <c r="H164" s="851"/>
      <c r="I164" s="851"/>
      <c r="J164" s="851"/>
      <c r="K164" s="851" t="str">
        <f>IF('Master sheet'!$D$11="Hindi","हस्ताक्षर संस्था प्रधान","Head of Institute's Signature")</f>
        <v>हस्ताक्षर संस्था प्रधान</v>
      </c>
      <c r="L164" s="851"/>
      <c r="M164" s="851"/>
      <c r="N164" s="851"/>
      <c r="O164" s="851"/>
      <c r="P164" s="851"/>
    </row>
    <row r="166" spans="1:16" ht="21" customHeight="1">
      <c r="A166" s="402">
        <f>IF(N173="","",1)</f>
        <v>1</v>
      </c>
      <c r="B166" s="876" t="str">
        <f>IF('Master sheet'!$D$11="Hindi","वार्षिक रिपोर्ट कार्ड ","Report Card")</f>
        <v xml:space="preserve">वार्षिक रिपोर्ट कार्ड </v>
      </c>
      <c r="C166" s="876"/>
      <c r="D166" s="876"/>
      <c r="E166" s="876"/>
      <c r="F166" s="876"/>
      <c r="G166" s="876"/>
      <c r="H166" s="876"/>
      <c r="I166" s="876"/>
      <c r="J166" s="876"/>
      <c r="K166" s="876"/>
      <c r="L166" s="876"/>
      <c r="M166" s="876"/>
      <c r="N166" s="876"/>
      <c r="O166" s="876"/>
      <c r="P166" s="876"/>
    </row>
    <row r="167" spans="1:16" ht="21" customHeight="1">
      <c r="A167" s="402">
        <f>IF($N$173="","",A166+1)</f>
        <v>2</v>
      </c>
      <c r="B167" s="877" t="str">
        <f>IF('Master sheet'!$D$11="Hindi","शिक्षा विभाग, राजस्थान सरकार","Education Department, Rajasthan Government")</f>
        <v>शिक्षा विभाग, राजस्थान सरकार</v>
      </c>
      <c r="C167" s="877"/>
      <c r="D167" s="877"/>
      <c r="E167" s="877"/>
      <c r="F167" s="877"/>
      <c r="G167" s="877"/>
      <c r="H167" s="877"/>
      <c r="I167" s="877"/>
      <c r="J167" s="877"/>
      <c r="K167" s="877"/>
      <c r="L167" s="877"/>
      <c r="M167" s="877"/>
      <c r="N167" s="877"/>
      <c r="O167" s="877"/>
      <c r="P167" s="877"/>
    </row>
    <row r="168" spans="1:16" ht="21" customHeight="1">
      <c r="A168" s="402">
        <f>IF($N$173="","",A167+1)</f>
        <v>3</v>
      </c>
      <c r="B168" s="878" t="str">
        <f>IF('Master sheet'!$D$11="Hindi","विद्यालय का नाम :-","School Name :- ")</f>
        <v>विद्यालय का नाम :-</v>
      </c>
      <c r="C168" s="878"/>
      <c r="D168" s="878"/>
      <c r="E168" s="879" t="str">
        <f>IF(AND(N173=""),"",IF('Master sheet'!$D$11="Hindi",'Master sheet'!$D$8,'Master sheet'!$D$7))</f>
        <v xml:space="preserve">महात्मा गाँधी राजकीय विद्यालय (अंग्रेजी माध्यम) बर, पाली </v>
      </c>
      <c r="F168" s="879"/>
      <c r="G168" s="879"/>
      <c r="H168" s="879"/>
      <c r="I168" s="879"/>
      <c r="J168" s="879"/>
      <c r="K168" s="879"/>
      <c r="L168" s="879"/>
      <c r="M168" s="879"/>
      <c r="N168" s="879"/>
      <c r="O168" s="879"/>
      <c r="P168" s="879"/>
    </row>
    <row r="169" spans="1:16" ht="21" customHeight="1">
      <c r="A169" s="402">
        <f t="shared" ref="A169:A197" si="9">IF($N$173="","",A168+1)</f>
        <v>4</v>
      </c>
      <c r="B169" s="395"/>
      <c r="C169" s="395"/>
      <c r="D169" s="395"/>
      <c r="E169" s="880" t="str">
        <f>IF(AND(N173=""),"",IF('Master sheet'!$D$11="Hindi",CONCATENATE("(विद्यालय मान्यता क्रमांक व वर्ष : ","  ",'Master sheet'!$D$6),CONCATENATE("(School Recognition Number &amp; Years : ","  ",'Master sheet'!$D$6)))</f>
        <v>(विद्यालय मान्यता क्रमांक व वर्ष :   शिक्षा/पाली/1995/2001</v>
      </c>
      <c r="F169" s="880"/>
      <c r="G169" s="880"/>
      <c r="H169" s="880"/>
      <c r="I169" s="880"/>
      <c r="J169" s="880"/>
      <c r="K169" s="880"/>
      <c r="L169" s="880"/>
      <c r="M169" s="880"/>
      <c r="N169" s="880"/>
      <c r="O169" s="880"/>
      <c r="P169" s="880"/>
    </row>
    <row r="170" spans="1:16" ht="21" customHeight="1">
      <c r="A170" s="402">
        <f t="shared" si="9"/>
        <v>5</v>
      </c>
      <c r="B170" s="388" t="str">
        <f>IF('Master sheet'!$D$11="Hindi","कक्षा  :-","CLASS :- ")</f>
        <v>कक्षा  :-</v>
      </c>
      <c r="C170" s="894">
        <f>IFERROR(IF(AND(N173=""),"",VLOOKUP(N173,Marks,2,0)),"")</f>
        <v>7</v>
      </c>
      <c r="D170" s="894"/>
      <c r="E170" s="895" t="str">
        <f>IF('Master sheet'!$D$11="Hindi","सेक्शन :-","Section :- ")</f>
        <v>सेक्शन :-</v>
      </c>
      <c r="F170" s="895"/>
      <c r="G170" s="895"/>
      <c r="H170" s="894" t="str">
        <f>IFERROR(IF(AND(N173=""),"",VLOOKUP(N173,Marks,3,0)),"")</f>
        <v>A</v>
      </c>
      <c r="I170" s="894"/>
      <c r="J170" s="896" t="str">
        <f>IF('Master sheet'!$D$11="Hindi","सत्र :- ","Session :- ")</f>
        <v xml:space="preserve">सत्र :- </v>
      </c>
      <c r="K170" s="896"/>
      <c r="L170" s="896"/>
      <c r="M170" s="896"/>
      <c r="N170" s="897" t="str">
        <f>IF(AND(N173=""),"",'Marks Entry 6th'!$I$2)</f>
        <v xml:space="preserve"> 2022-2023</v>
      </c>
      <c r="O170" s="897"/>
      <c r="P170" s="897"/>
    </row>
    <row r="171" spans="1:16" ht="21" customHeight="1">
      <c r="A171" s="402">
        <f t="shared" si="9"/>
        <v>6</v>
      </c>
      <c r="B171" s="881" t="str">
        <f>IF('Master sheet'!$D$11="Hindi","विद्यार्थी का नाम :-","Student's Name :-")</f>
        <v>विद्यार्थी का नाम :-</v>
      </c>
      <c r="C171" s="881"/>
      <c r="D171" s="881"/>
      <c r="E171" s="882" t="str">
        <f>IFERROR(IF(AND(N173=""),"",VLOOKUP(N173,Marks,6,0)),"")</f>
        <v>BHUMIKA BAGRI</v>
      </c>
      <c r="F171" s="882"/>
      <c r="G171" s="882"/>
      <c r="H171" s="882"/>
      <c r="I171" s="882"/>
      <c r="J171" s="883" t="str">
        <f>IF('Master sheet'!$D$11="Hindi","प्रवेशांक :","SR. NO. :")</f>
        <v>प्रवेशांक :</v>
      </c>
      <c r="K171" s="883"/>
      <c r="L171" s="883"/>
      <c r="M171" s="883"/>
      <c r="N171" s="884">
        <f>IFERROR(IF(AND(N173=""),"",VLOOKUP(N173,Marks,5,0)),"")</f>
        <v>939</v>
      </c>
      <c r="O171" s="884"/>
      <c r="P171" s="884"/>
    </row>
    <row r="172" spans="1:16" ht="21" customHeight="1">
      <c r="A172" s="402">
        <f t="shared" si="9"/>
        <v>7</v>
      </c>
      <c r="B172" s="881" t="str">
        <f>IF('Master sheet'!$D$11="Hindi","पिता का नाम :-","Father's Name :-")</f>
        <v>पिता का नाम :-</v>
      </c>
      <c r="C172" s="881"/>
      <c r="D172" s="881"/>
      <c r="E172" s="882" t="str">
        <f>IFERROR(IF(AND(N173=""),"",VLOOKUP(N173,Marks,7,0)),"")</f>
        <v>MUKESH BAGRI</v>
      </c>
      <c r="F172" s="882"/>
      <c r="G172" s="882"/>
      <c r="H172" s="882"/>
      <c r="I172" s="882"/>
      <c r="J172" s="883" t="str">
        <f>IF('Master sheet'!$D$11="Hindi","जन्म तिथि :","Date of Birth :")</f>
        <v>जन्म तिथि :</v>
      </c>
      <c r="K172" s="883"/>
      <c r="L172" s="883"/>
      <c r="M172" s="883"/>
      <c r="N172" s="898" t="str">
        <f>IFERROR(IF(AND(N173=""),"",VLOOKUP(N173,Marks,4,0)),"")</f>
        <v>16-06-2014</v>
      </c>
      <c r="O172" s="898"/>
      <c r="P172" s="898"/>
    </row>
    <row r="173" spans="1:16" ht="15.75">
      <c r="A173" s="402">
        <f t="shared" si="9"/>
        <v>8</v>
      </c>
      <c r="B173" s="881" t="str">
        <f>IF('Master sheet'!$D$11="Hindi","माता का नाम :-","Mother's Name :-")</f>
        <v>माता का नाम :-</v>
      </c>
      <c r="C173" s="881"/>
      <c r="D173" s="881"/>
      <c r="E173" s="882" t="str">
        <f>IFERROR(IF(AND(N173=""),"",VLOOKUP(N173,Marks,8,0)),"")</f>
        <v>SEEMA BAGRI</v>
      </c>
      <c r="F173" s="882"/>
      <c r="G173" s="882"/>
      <c r="H173" s="882"/>
      <c r="I173" s="882"/>
      <c r="J173" s="883" t="str">
        <f>IF('Master sheet'!$D$11="Hindi","रोल नंबर :-","Roll No. :")</f>
        <v>रोल नंबर :-</v>
      </c>
      <c r="K173" s="883"/>
      <c r="L173" s="883"/>
      <c r="M173" s="883"/>
      <c r="N173" s="899">
        <f>IF(N140="","",IF(AND(N140+1&gt;$Y$6),"",N140+1))</f>
        <v>706</v>
      </c>
      <c r="O173" s="899"/>
      <c r="P173" s="899"/>
    </row>
    <row r="174" spans="1:16" ht="15.75">
      <c r="A174" s="402">
        <f t="shared" si="9"/>
        <v>9</v>
      </c>
      <c r="B174" s="389"/>
      <c r="C174" s="389"/>
      <c r="D174" s="389"/>
      <c r="E174" s="390"/>
      <c r="F174" s="390"/>
      <c r="G174" s="390"/>
      <c r="H174" s="390"/>
      <c r="I174" s="390"/>
      <c r="J174" s="391"/>
      <c r="K174" s="391"/>
      <c r="L174" s="391"/>
      <c r="M174" s="391"/>
      <c r="N174" s="392"/>
      <c r="O174" s="392"/>
      <c r="P174" s="392"/>
    </row>
    <row r="175" spans="1:16" ht="21.75" customHeight="1">
      <c r="A175" s="402">
        <f t="shared" si="9"/>
        <v>10</v>
      </c>
      <c r="B175" s="900" t="str">
        <f>IF('Master sheet'!$D$11="Hindi","विषय","Subject")</f>
        <v>विषय</v>
      </c>
      <c r="C175" s="686" t="str">
        <f>IF('Master sheet'!$D$11="Hindi","प्रथम परख ","First Test")</f>
        <v xml:space="preserve">प्रथम परख </v>
      </c>
      <c r="D175" s="687"/>
      <c r="E175" s="688" t="str">
        <f>IF('Master sheet'!$D$11="Hindi","द्वितीय परख","Second Test")</f>
        <v>द्वितीय परख</v>
      </c>
      <c r="F175" s="689"/>
      <c r="G175" s="901" t="str">
        <f>IF('Master sheet'!$D$11="Hindi","सा. परख योग","Test Total")</f>
        <v>सा. परख योग</v>
      </c>
      <c r="H175" s="686" t="str">
        <f>IF('Master sheet'!$D$11="Hindi","अर्द्धवार्षिक","Half Yearly")</f>
        <v>अर्द्धवार्षिक</v>
      </c>
      <c r="I175" s="724"/>
      <c r="J175" s="687"/>
      <c r="K175" s="685" t="str">
        <f>IF('Master sheet'!$D$11="Hindi","अर्द्ध वा. तक योग","Total Till H.Y.")</f>
        <v>अर्द्ध वा. तक योग</v>
      </c>
      <c r="L175" s="686" t="str">
        <f>IF('Master sheet'!$D$11="Hindi","वार्षिक","Yearly")</f>
        <v>वार्षिक</v>
      </c>
      <c r="M175" s="724"/>
      <c r="N175" s="687"/>
      <c r="O175" s="684" t="str">
        <f>IF('Master sheet'!$D$11="Hindi","विषय कुल योग ","Subject Total")</f>
        <v xml:space="preserve">विषय कुल योग </v>
      </c>
      <c r="P175" s="677" t="str">
        <f>IF('Master sheet'!$D$11="Hindi","ग्रेड","Grade")</f>
        <v>ग्रेड</v>
      </c>
    </row>
    <row r="176" spans="1:16" ht="86.25" customHeight="1">
      <c r="A176" s="402">
        <f t="shared" si="9"/>
        <v>11</v>
      </c>
      <c r="B176" s="900"/>
      <c r="C176" s="434" t="str">
        <f>IF('Master sheet'!$D$11="Hindi","लिखित परीक्षा","Written")</f>
        <v>लिखित परीक्षा</v>
      </c>
      <c r="D176" s="434" t="str">
        <f>IF('Master sheet'!$D$11="Hindi","गतिविधि, मौखिक, प्रोजेक्ट, प्रायोगिक","Act, Oral, Project, Prac.")</f>
        <v>गतिविधि, मौखिक, प्रोजेक्ट, प्रायोगिक</v>
      </c>
      <c r="E176" s="434" t="str">
        <f>IF('Master sheet'!$D$11="Hindi","लिखित परीक्षा","Written")</f>
        <v>लिखित परीक्षा</v>
      </c>
      <c r="F176" s="434" t="str">
        <f>IF('Master sheet'!$D$11="Hindi","गतिविधि, मौखिक, प्रोजेक्ट, प्रायोगिक","Act, Oral, Project, Prac.")</f>
        <v>गतिविधि, मौखिक, प्रोजेक्ट, प्रायोगिक</v>
      </c>
      <c r="G176" s="902"/>
      <c r="H176" s="434" t="str">
        <f>IF('Master sheet'!$D$11="Hindi","लिखित परीक्षा","Written")</f>
        <v>लिखित परीक्षा</v>
      </c>
      <c r="I176" s="434" t="str">
        <f>IF('Master sheet'!$D$11="Hindi","गतिविधि, मौखिक, प्रोजेक्ट, प्रायोगिक","Act, Oral, Project, Prac.")</f>
        <v>गतिविधि, मौखिक, प्रोजेक्ट, प्रायोगिक</v>
      </c>
      <c r="J176" s="434" t="str">
        <f>IF('Master sheet'!$D$11="Hindi","अर्द्ध वा. योग","H.Y. Total")</f>
        <v>अर्द्ध वा. योग</v>
      </c>
      <c r="K176" s="685"/>
      <c r="L176" s="434" t="str">
        <f>IF('Master sheet'!$D$11="Hindi","लिखित परीक्षा","Written")</f>
        <v>लिखित परीक्षा</v>
      </c>
      <c r="M176" s="434" t="str">
        <f>IF('Master sheet'!$D$11="Hindi","गतिविधि, मौखिक, प्रोजेक्ट, प्रायोगिक","Act, Oral, Project, Prac.")</f>
        <v>गतिविधि, मौखिक, प्रोजेक्ट, प्रायोगिक</v>
      </c>
      <c r="N176" s="434" t="str">
        <f>IF('Master sheet'!$D$11="Hindi","वार्षिक योग","Yearly Total")</f>
        <v>वार्षिक योग</v>
      </c>
      <c r="O176" s="684"/>
      <c r="P176" s="678">
        <v>0</v>
      </c>
    </row>
    <row r="177" spans="1:16" ht="21.75" customHeight="1">
      <c r="A177" s="402">
        <f t="shared" si="9"/>
        <v>12</v>
      </c>
      <c r="B177" s="900"/>
      <c r="C177" s="115">
        <v>5</v>
      </c>
      <c r="D177" s="115">
        <v>5</v>
      </c>
      <c r="E177" s="115">
        <v>5</v>
      </c>
      <c r="F177" s="115">
        <v>5</v>
      </c>
      <c r="G177" s="383">
        <f>IF(AND(C177="",D177="",E177="",F177=""),"",SUM(C177:F177))</f>
        <v>20</v>
      </c>
      <c r="H177" s="115">
        <v>50</v>
      </c>
      <c r="I177" s="115">
        <v>20</v>
      </c>
      <c r="J177" s="117">
        <f>IF(AND(H177="",I177=""),"",SUM(H177:I177))</f>
        <v>70</v>
      </c>
      <c r="K177" s="116">
        <f>IF(AND(G177="NA",J177="NA"),"NA",SUM(G177,J177))</f>
        <v>90</v>
      </c>
      <c r="L177" s="115">
        <v>80</v>
      </c>
      <c r="M177" s="115">
        <v>30</v>
      </c>
      <c r="N177" s="290">
        <f>IF(AND(L177="",M177=""),"",SUM(L177:M177))</f>
        <v>110</v>
      </c>
      <c r="O177" s="116">
        <f>IF(N177="","",SUM(K177,N177))</f>
        <v>200</v>
      </c>
      <c r="P177" s="115"/>
    </row>
    <row r="178" spans="1:16" ht="20.100000000000001" customHeight="1">
      <c r="A178" s="402">
        <f t="shared" si="9"/>
        <v>13</v>
      </c>
      <c r="B178" s="93" t="str">
        <f>IF('Master sheet'!D$11="Hindi","हिंदी","Hindi")</f>
        <v>हिंदी</v>
      </c>
      <c r="C178" s="387">
        <f>IFERROR(VLOOKUP(N173,Marks,11,0),"")</f>
        <v>3</v>
      </c>
      <c r="D178" s="387">
        <f>IFERROR(VLOOKUP(N173,Marks,12,0),"")</f>
        <v>3</v>
      </c>
      <c r="E178" s="387">
        <f>IFERROR(VLOOKUP(N173,Marks,13,0),"")</f>
        <v>3</v>
      </c>
      <c r="F178" s="387">
        <f>IFERROR(VLOOKUP(N173,Marks,14,0),"")</f>
        <v>4</v>
      </c>
      <c r="G178" s="382">
        <f>IFERROR(VLOOKUP(N173,Marks,15,0),"")</f>
        <v>13</v>
      </c>
      <c r="H178" s="387">
        <f>IFERROR(VLOOKUP(N173,Marks,16,0),"")</f>
        <v>25</v>
      </c>
      <c r="I178" s="387">
        <f>IFERROR(VLOOKUP(N173,Marks,17,0),"")</f>
        <v>11</v>
      </c>
      <c r="J178" s="88">
        <f>IFERROR(VLOOKUP(N173,Marks,18,0),"")</f>
        <v>36</v>
      </c>
      <c r="K178" s="381">
        <f>IFERROR(VLOOKUP(N173,Marks,19,0),"")</f>
        <v>49</v>
      </c>
      <c r="L178" s="387">
        <f>IFERROR(VLOOKUP(N173,Marks,20,0),"")</f>
        <v>58</v>
      </c>
      <c r="M178" s="387">
        <f>IFERROR(VLOOKUP(N173,Marks,21,0),"")</f>
        <v>11</v>
      </c>
      <c r="N178" s="88">
        <f>IFERROR(VLOOKUP(N173,Marks,22,0),"")</f>
        <v>69</v>
      </c>
      <c r="O178" s="384">
        <f>IFERROR(VLOOKUP(N173,Marks,23,0),"")</f>
        <v>118</v>
      </c>
      <c r="P178" s="90" t="str">
        <f>IFERROR(VLOOKUP(N173,Marks,29,0),"")</f>
        <v>C</v>
      </c>
    </row>
    <row r="179" spans="1:16" ht="20.100000000000001" customHeight="1">
      <c r="A179" s="402">
        <f t="shared" si="9"/>
        <v>14</v>
      </c>
      <c r="B179" s="93" t="str">
        <f>IF('Master sheet'!$D$11="Hindi","अंग्रेजी","English")</f>
        <v>अंग्रेजी</v>
      </c>
      <c r="C179" s="387">
        <f>IFERROR(VLOOKUP(N173,Marks,30,0),"")</f>
        <v>4</v>
      </c>
      <c r="D179" s="387">
        <f>IFERROR(VLOOKUP(N173,Marks,31,0),"")</f>
        <v>4</v>
      </c>
      <c r="E179" s="387">
        <f>IFERROR(VLOOKUP(N173,Marks,32,0),"")</f>
        <v>4</v>
      </c>
      <c r="F179" s="387">
        <f>IFERROR(VLOOKUP(N173,Marks,33,0),"")</f>
        <v>5</v>
      </c>
      <c r="G179" s="382">
        <f>IFERROR(VLOOKUP(N173,Marks,34,0),"")</f>
        <v>17</v>
      </c>
      <c r="H179" s="387">
        <f>IFERROR(VLOOKUP(N173,Marks,35,0),"")</f>
        <v>33</v>
      </c>
      <c r="I179" s="387">
        <f>IFERROR(VLOOKUP(N173,Marks,36,0),"")</f>
        <v>11</v>
      </c>
      <c r="J179" s="88">
        <f>IFERROR(VLOOKUP(N173,Marks,37,0),"")</f>
        <v>44</v>
      </c>
      <c r="K179" s="381">
        <f>IFERROR(VLOOKUP(N173,Marks,38,0),"")</f>
        <v>61</v>
      </c>
      <c r="L179" s="387">
        <f>IFERROR(VLOOKUP(N173,Marks,39,0),"")</f>
        <v>69</v>
      </c>
      <c r="M179" s="387">
        <f>IFERROR(VLOOKUP(N173,Marks,40,0),"")</f>
        <v>26</v>
      </c>
      <c r="N179" s="88">
        <f>IFERROR(VLOOKUP(N173,Marks,41,0),"")</f>
        <v>95</v>
      </c>
      <c r="O179" s="384">
        <f>IFERROR(VLOOKUP(N173,Marks,42,0),"")</f>
        <v>156</v>
      </c>
      <c r="P179" s="90" t="str">
        <f>IFERROR(VLOOKUP(N173,Marks,48,0),"")</f>
        <v>B</v>
      </c>
    </row>
    <row r="180" spans="1:16" ht="20.100000000000001" customHeight="1">
      <c r="A180" s="402">
        <f t="shared" si="9"/>
        <v>15</v>
      </c>
      <c r="B180" s="93" t="str">
        <f>IFERROR(VLOOKUP(N173,Marks,49,0),"")</f>
        <v>पंजाबी (75)</v>
      </c>
      <c r="C180" s="387">
        <f>IFERROR(VLOOKUP(N173,Marks,50,0),"")</f>
        <v>3</v>
      </c>
      <c r="D180" s="387">
        <f>IFERROR(VLOOKUP(N173,Marks,51,0),"")</f>
        <v>3</v>
      </c>
      <c r="E180" s="387">
        <f>IFERROR(VLOOKUP(N173,Marks,52,0),"")</f>
        <v>5</v>
      </c>
      <c r="F180" s="387">
        <f>IFERROR(VLOOKUP(N173,Marks,53,0),"")</f>
        <v>5</v>
      </c>
      <c r="G180" s="382">
        <f>IFERROR(VLOOKUP(N173,Marks,54,0),"")</f>
        <v>16</v>
      </c>
      <c r="H180" s="387">
        <f>IFERROR(VLOOKUP(N173,Marks,55,0),"")</f>
        <v>42</v>
      </c>
      <c r="I180" s="387">
        <f>IFERROR(VLOOKUP(N173,Marks,56,0),"")</f>
        <v>14</v>
      </c>
      <c r="J180" s="88">
        <f>IFERROR(VLOOKUP(N173,Marks,57,0),"")</f>
        <v>56</v>
      </c>
      <c r="K180" s="381">
        <f>IFERROR(VLOOKUP(N173,Marks,58,0),"")</f>
        <v>72</v>
      </c>
      <c r="L180" s="387">
        <f>IFERROR(VLOOKUP(N173,Marks,59,0),"")</f>
        <v>40</v>
      </c>
      <c r="M180" s="387">
        <f>IFERROR(VLOOKUP(N173,Marks,60,0),"")</f>
        <v>23</v>
      </c>
      <c r="N180" s="88">
        <f>IFERROR(VLOOKUP(N173,Marks,61,0),"")</f>
        <v>63</v>
      </c>
      <c r="O180" s="384">
        <f>IFERROR(VLOOKUP(N173,Marks,62,0),"")</f>
        <v>135</v>
      </c>
      <c r="P180" s="90" t="str">
        <f>IFERROR(VLOOKUP(N173,Marks,68,0),"")</f>
        <v>B</v>
      </c>
    </row>
    <row r="181" spans="1:16" ht="20.100000000000001" customHeight="1">
      <c r="A181" s="402">
        <f t="shared" si="9"/>
        <v>16</v>
      </c>
      <c r="B181" s="93" t="str">
        <f>IF('Master sheet'!$D$11="Hindi","गणित","Maths")</f>
        <v>गणित</v>
      </c>
      <c r="C181" s="387">
        <f>IFERROR(VLOOKUP(N173,Marks,69,0),"")</f>
        <v>5</v>
      </c>
      <c r="D181" s="387">
        <f>IFERROR(VLOOKUP(N173,Marks,70,0),"")</f>
        <v>5</v>
      </c>
      <c r="E181" s="387">
        <f>IFERROR(VLOOKUP(N173,Marks,71,0),"")</f>
        <v>5</v>
      </c>
      <c r="F181" s="387">
        <f>IFERROR(VLOOKUP(N173,Marks,72,0),"")</f>
        <v>5</v>
      </c>
      <c r="G181" s="382">
        <f>IFERROR(VLOOKUP(N173,Marks,73,0),"")</f>
        <v>20</v>
      </c>
      <c r="H181" s="387">
        <f>IFERROR(VLOOKUP(N173,Marks,74,0),"")</f>
        <v>31</v>
      </c>
      <c r="I181" s="387">
        <f>IFERROR(VLOOKUP(N173,Marks,75,0),"")</f>
        <v>9</v>
      </c>
      <c r="J181" s="88">
        <f>IFERROR(VLOOKUP(N173,Marks,76,0),"")</f>
        <v>40</v>
      </c>
      <c r="K181" s="381">
        <f>IFERROR(VLOOKUP(N173,Marks,77,0),"")</f>
        <v>60</v>
      </c>
      <c r="L181" s="387">
        <f>IFERROR(VLOOKUP(N173,Marks,78,0),"")</f>
        <v>55</v>
      </c>
      <c r="M181" s="387">
        <f>IFERROR(VLOOKUP(N173,Marks,79,0),"")</f>
        <v>8</v>
      </c>
      <c r="N181" s="88">
        <f>IFERROR(VLOOKUP(N173,Marks,80,0),"")</f>
        <v>63</v>
      </c>
      <c r="O181" s="384">
        <f>IFERROR(VLOOKUP(N173,Marks,81,0),"")</f>
        <v>123</v>
      </c>
      <c r="P181" s="90" t="str">
        <f>IFERROR(VLOOKUP(N173,Marks,87,0),"")</f>
        <v>B</v>
      </c>
    </row>
    <row r="182" spans="1:16" ht="20.100000000000001" customHeight="1">
      <c r="A182" s="402">
        <f t="shared" si="9"/>
        <v>17</v>
      </c>
      <c r="B182" s="93" t="str">
        <f>IF('Master sheet'!$D$11="Hindi","विज्ञान","Science")</f>
        <v>विज्ञान</v>
      </c>
      <c r="C182" s="387">
        <f>IFERROR(VLOOKUP(N173,Marks,88,0),"")</f>
        <v>5</v>
      </c>
      <c r="D182" s="387">
        <f>IFERROR(VLOOKUP(N173,Marks,89,0),"")</f>
        <v>5</v>
      </c>
      <c r="E182" s="387">
        <f>IFERROR(VLOOKUP(N173,Marks,90,0),"")</f>
        <v>5</v>
      </c>
      <c r="F182" s="387">
        <f>IFERROR(VLOOKUP(N173,Marks,91,0),"")</f>
        <v>5</v>
      </c>
      <c r="G182" s="382">
        <f>IFERROR(VLOOKUP(N173,Marks,92,0),"")</f>
        <v>20</v>
      </c>
      <c r="H182" s="387">
        <f>IFERROR(VLOOKUP(N173,Marks,93,0),"")</f>
        <v>28</v>
      </c>
      <c r="I182" s="387">
        <f>IFERROR(VLOOKUP(N173,Marks,94,0),"")</f>
        <v>11</v>
      </c>
      <c r="J182" s="88">
        <f>IFERROR(VLOOKUP(N173,Marks,95,0),"")</f>
        <v>39</v>
      </c>
      <c r="K182" s="381">
        <f>IFERROR(VLOOKUP(N173,Marks,96,0),"")</f>
        <v>59</v>
      </c>
      <c r="L182" s="387">
        <f>IFERROR(VLOOKUP(N173,Marks,97,0),"")</f>
        <v>58</v>
      </c>
      <c r="M182" s="387">
        <f>IFERROR(VLOOKUP(N173,Marks,98,0),"")</f>
        <v>16</v>
      </c>
      <c r="N182" s="88">
        <f>IFERROR(VLOOKUP(N173,Marks,99,0),"")</f>
        <v>74</v>
      </c>
      <c r="O182" s="384">
        <f>IFERROR(VLOOKUP(N173,Marks,100,0),"")</f>
        <v>133</v>
      </c>
      <c r="P182" s="90" t="str">
        <f>IFERROR(VLOOKUP(N173,Marks,106,0),"")</f>
        <v>B</v>
      </c>
    </row>
    <row r="183" spans="1:16" ht="20.100000000000001" customHeight="1">
      <c r="A183" s="402">
        <f t="shared" si="9"/>
        <v>18</v>
      </c>
      <c r="B183" s="93" t="str">
        <f>IF('Master sheet'!$D$11="Hindi","सामाजिक विज्ञान","Social Science")</f>
        <v>सामाजिक विज्ञान</v>
      </c>
      <c r="C183" s="387">
        <f>IFERROR(VLOOKUP(N173,Marks,107,0),"")</f>
        <v>3</v>
      </c>
      <c r="D183" s="387">
        <f>IFERROR(VLOOKUP(N173,Marks,108,0),"")</f>
        <v>4</v>
      </c>
      <c r="E183" s="387">
        <f>IFERROR(VLOOKUP(N173,Marks,109,0),"")</f>
        <v>4</v>
      </c>
      <c r="F183" s="387">
        <f>IFERROR(VLOOKUP(N173,Marks,110,0),"")</f>
        <v>4</v>
      </c>
      <c r="G183" s="382">
        <f>IFERROR(VLOOKUP(N173,Marks,111,0),"")</f>
        <v>15</v>
      </c>
      <c r="H183" s="387">
        <f>IFERROR(VLOOKUP(N173,Marks,112,0),"")</f>
        <v>42</v>
      </c>
      <c r="I183" s="387">
        <f>IFERROR(VLOOKUP(N173,Marks,113,0),"")</f>
        <v>10</v>
      </c>
      <c r="J183" s="88">
        <f>IFERROR(VLOOKUP(N173,Marks,114,0),"")</f>
        <v>52</v>
      </c>
      <c r="K183" s="381">
        <f>IFERROR(VLOOKUP(N173,Marks,115,0),"")</f>
        <v>67</v>
      </c>
      <c r="L183" s="387">
        <f>IFERROR(VLOOKUP(N173,Marks,116,0),"")</f>
        <v>66</v>
      </c>
      <c r="M183" s="387">
        <f>IFERROR(VLOOKUP(N173,Marks,117,0),"")</f>
        <v>18</v>
      </c>
      <c r="N183" s="88">
        <f>IFERROR(VLOOKUP(N173,Marks,118,0),"")</f>
        <v>84</v>
      </c>
      <c r="O183" s="384">
        <f>IFERROR(VLOOKUP(N173,Marks,119,0),"")</f>
        <v>151</v>
      </c>
      <c r="P183" s="90" t="str">
        <f>IFERROR(VLOOKUP(N173,Marks,125,0),"")</f>
        <v>B</v>
      </c>
    </row>
    <row r="184" spans="1:16" ht="27" customHeight="1">
      <c r="A184" s="402">
        <f t="shared" si="9"/>
        <v>19</v>
      </c>
      <c r="B184" s="394" t="str">
        <f>IF('Master sheet'!$D$11="Hindi","कुल योग","Total")</f>
        <v>कुल योग</v>
      </c>
      <c r="C184" s="91">
        <f>IF(AND(C178="",C179="",C180="",C181="",C182="",C183=""),"",SUM(C178:C183))</f>
        <v>23</v>
      </c>
      <c r="D184" s="91">
        <f t="shared" ref="D184:O184" si="10">IF(AND(D178="",D179="",D180="",D181="",D182="",D183=""),"",SUM(D178:D183))</f>
        <v>24</v>
      </c>
      <c r="E184" s="91">
        <f t="shared" si="10"/>
        <v>26</v>
      </c>
      <c r="F184" s="91">
        <f t="shared" si="10"/>
        <v>28</v>
      </c>
      <c r="G184" s="91">
        <f t="shared" si="10"/>
        <v>101</v>
      </c>
      <c r="H184" s="91">
        <f t="shared" si="10"/>
        <v>201</v>
      </c>
      <c r="I184" s="91">
        <f t="shared" si="10"/>
        <v>66</v>
      </c>
      <c r="J184" s="91">
        <f t="shared" si="10"/>
        <v>267</v>
      </c>
      <c r="K184" s="91">
        <f t="shared" si="10"/>
        <v>368</v>
      </c>
      <c r="L184" s="91">
        <f t="shared" si="10"/>
        <v>346</v>
      </c>
      <c r="M184" s="91">
        <f t="shared" si="10"/>
        <v>102</v>
      </c>
      <c r="N184" s="91">
        <f t="shared" si="10"/>
        <v>448</v>
      </c>
      <c r="O184" s="91">
        <f t="shared" si="10"/>
        <v>816</v>
      </c>
      <c r="P184" s="227" t="str">
        <f>IFERROR(VLOOKUP(N173,Marks,167,0),"")</f>
        <v>B</v>
      </c>
    </row>
    <row r="185" spans="1:16">
      <c r="A185" s="402">
        <f t="shared" si="9"/>
        <v>20</v>
      </c>
      <c r="B185" s="869"/>
      <c r="C185" s="869"/>
      <c r="D185" s="869"/>
      <c r="E185" s="869"/>
      <c r="F185" s="869"/>
      <c r="G185" s="869"/>
      <c r="H185" s="869"/>
      <c r="I185" s="869"/>
      <c r="J185" s="869"/>
      <c r="K185" s="869"/>
      <c r="L185" s="869"/>
      <c r="M185" s="869"/>
      <c r="N185" s="869"/>
      <c r="O185" s="869"/>
      <c r="P185" s="869"/>
    </row>
    <row r="186" spans="1:16" ht="20.100000000000001" customHeight="1">
      <c r="A186" s="402">
        <f t="shared" si="9"/>
        <v>21</v>
      </c>
      <c r="B186" s="870" t="str">
        <f>IF('Master sheet'!$D$11="Hindi","अतिरिक्त विषय ","Extra Subject")</f>
        <v xml:space="preserve">अतिरिक्त विषय </v>
      </c>
      <c r="C186" s="870"/>
      <c r="D186" s="870"/>
      <c r="E186" s="870"/>
      <c r="F186" s="870"/>
      <c r="G186" s="870"/>
      <c r="H186" s="870"/>
      <c r="I186" s="870"/>
      <c r="J186" s="870"/>
      <c r="K186" s="870"/>
      <c r="L186" s="870"/>
      <c r="M186" s="870"/>
      <c r="N186" s="870"/>
      <c r="O186" s="870"/>
      <c r="P186" s="870"/>
    </row>
    <row r="187" spans="1:16" ht="20.100000000000001" customHeight="1">
      <c r="A187" s="402">
        <f t="shared" si="9"/>
        <v>22</v>
      </c>
      <c r="B187" s="394" t="str">
        <f>IF('Master sheet'!$D$11="Hindi","विषय","Subject")</f>
        <v>विषय</v>
      </c>
      <c r="C187" s="871" t="str">
        <f>IF('Master sheet'!$D$11="Hindi","पूर्णांक","M.M.")</f>
        <v>पूर्णांक</v>
      </c>
      <c r="D187" s="872"/>
      <c r="E187" s="871" t="str">
        <f>IF('Master sheet'!$D$11="Hindi","प्राप्तांक","Ob.M.")</f>
        <v>प्राप्तांक</v>
      </c>
      <c r="F187" s="872"/>
      <c r="G187" s="871" t="str">
        <f>IF('Master sheet'!$D$11="Hindi","ग्रेड","Grade")</f>
        <v>ग्रेड</v>
      </c>
      <c r="H187" s="872"/>
      <c r="I187" s="871" t="str">
        <f>IF('Master sheet'!$D$11="Hindi","विषय","Subject")</f>
        <v>विषय</v>
      </c>
      <c r="J187" s="872"/>
      <c r="K187" s="871" t="str">
        <f>IF('Master sheet'!$D$11="Hindi","पूर्णांक","M.M.")</f>
        <v>पूर्णांक</v>
      </c>
      <c r="L187" s="872"/>
      <c r="M187" s="871" t="str">
        <f>IF('Master sheet'!$D$11="Hindi","प्राप्तांक","Ob.M.")</f>
        <v>प्राप्तांक</v>
      </c>
      <c r="N187" s="872"/>
      <c r="O187" s="871" t="str">
        <f>IF('Master sheet'!$D$11="Hindi","ग्रेड","Grade")</f>
        <v>ग्रेड</v>
      </c>
      <c r="P187" s="872"/>
    </row>
    <row r="188" spans="1:16" ht="20.100000000000001" customHeight="1">
      <c r="A188" s="402">
        <f t="shared" si="9"/>
        <v>23</v>
      </c>
      <c r="B188" s="376" t="str">
        <f>IF(AND('Result Sheet'!$FA$4="",'Result Sheet'!$FA$4=0),"",IF(N173="","",'Result Sheet'!$FA$4))</f>
        <v/>
      </c>
      <c r="C188" s="873">
        <f>IF(AND(N173=""),"",'Result Sheet'!$FC$7)</f>
        <v>100</v>
      </c>
      <c r="D188" s="873"/>
      <c r="E188" s="874" t="str">
        <f>IFERROR(IF(AND(N173=""),"",VLOOKUP(N173,Marks,158,0)),"")</f>
        <v/>
      </c>
      <c r="F188" s="874"/>
      <c r="G188" s="875" t="str">
        <f>IFERROR(IF(AND(N173=""),"",VLOOKUP(N173,Marks,159,0)),"")</f>
        <v/>
      </c>
      <c r="H188" s="875"/>
      <c r="I188" s="873" t="str">
        <f>IF(AND('Result Sheet'!$FE$4="",'Result Sheet'!$FE$4=0),"",IF(N173="","",'Result Sheet'!$FE$4))</f>
        <v/>
      </c>
      <c r="J188" s="873"/>
      <c r="K188" s="873">
        <f>IF(AND(N173=""),"",'Result Sheet'!$FG$7)</f>
        <v>100</v>
      </c>
      <c r="L188" s="873"/>
      <c r="M188" s="874" t="str">
        <f>IFERROR(IF(AND(N173=""),"",VLOOKUP(N173,Marks,162,0)),"")</f>
        <v/>
      </c>
      <c r="N188" s="874"/>
      <c r="O188" s="875" t="str">
        <f>IFERROR(IF(AND(N173=""),"",VLOOKUP(N173,Marks,163,0)),"")</f>
        <v/>
      </c>
      <c r="P188" s="875"/>
    </row>
    <row r="189" spans="1:16" ht="20.100000000000001" customHeight="1">
      <c r="A189" s="402">
        <f t="shared" si="9"/>
        <v>24</v>
      </c>
      <c r="B189" s="859" t="str">
        <f>IF('Master sheet'!$D$11="Hindi","विषय","Subject")</f>
        <v>विषय</v>
      </c>
      <c r="C189" s="860"/>
      <c r="D189" s="860"/>
      <c r="E189" s="368" t="str">
        <f>IF('Master sheet'!$D$11="Hindi","प्राप्तांक","Ob.M.")</f>
        <v>प्राप्तांक</v>
      </c>
      <c r="F189" s="93" t="str">
        <f>IF('Master sheet'!$D$11="Hindi","ग्रेड","Grade")</f>
        <v>ग्रेड</v>
      </c>
      <c r="G189" s="859" t="str">
        <f>IF('Master sheet'!$D$11="Hindi","विषय","Subject")</f>
        <v>विषय</v>
      </c>
      <c r="H189" s="860"/>
      <c r="I189" s="860"/>
      <c r="J189" s="368" t="str">
        <f>IF('Master sheet'!$D$11="Hindi","प्राप्तांक","Ob.M.")</f>
        <v>प्राप्तांक</v>
      </c>
      <c r="K189" s="93" t="str">
        <f>IF('Master sheet'!$D$11="Hindi","ग्रेड","Grade")</f>
        <v>ग्रेड</v>
      </c>
      <c r="L189" s="859" t="str">
        <f>IF('Master sheet'!$D$11="Hindi","विषय","Subject")</f>
        <v>विषय</v>
      </c>
      <c r="M189" s="860"/>
      <c r="N189" s="861"/>
      <c r="O189" s="369" t="str">
        <f>IF('Master sheet'!$D$11="Hindi","प्राप्तांक","Ob.M.")</f>
        <v>प्राप्तांक</v>
      </c>
      <c r="P189" s="93" t="str">
        <f>IF('Master sheet'!$D$11="Hindi","ग्रेड","Grade")</f>
        <v>ग्रेड</v>
      </c>
    </row>
    <row r="190" spans="1:16" ht="20.100000000000001" customHeight="1">
      <c r="A190" s="402">
        <f t="shared" si="9"/>
        <v>25</v>
      </c>
      <c r="B190" s="862" t="str">
        <f>IF('Master sheet'!$D$11="Hindi","कार्यानुभव","WORK EXP.")</f>
        <v>कार्यानुभव</v>
      </c>
      <c r="C190" s="863"/>
      <c r="D190" s="863"/>
      <c r="E190" s="89">
        <f>IFERROR(VLOOKUP(N173,Marks,131,0),"")</f>
        <v>82</v>
      </c>
      <c r="F190" s="98" t="str">
        <f>IFERROR(VLOOKUP(N173,Marks,135,0),"")</f>
        <v>B</v>
      </c>
      <c r="G190" s="862" t="str">
        <f>IF('Master sheet'!$D$11="Hindi","कला शिक्षा","ART EDU.")</f>
        <v>कला शिक्षा</v>
      </c>
      <c r="H190" s="863"/>
      <c r="I190" s="863"/>
      <c r="J190" s="89">
        <f>IFERROR(VLOOKUP(N173,Marks,141,0),"")</f>
        <v>81</v>
      </c>
      <c r="K190" s="98" t="str">
        <f>IFERROR(VLOOKUP(N173,Marks,145,0),"")</f>
        <v>B</v>
      </c>
      <c r="L190" s="864" t="str">
        <f>IF('Master sheet'!$D$11="Hindi","स्वा. एवं शा. शिक्षा","HE.&amp;PH. EDU.")</f>
        <v>स्वा. एवं शा. शिक्षा</v>
      </c>
      <c r="M190" s="865"/>
      <c r="N190" s="866"/>
      <c r="O190" s="89">
        <f>IFERROR(VLOOKUP(N173,Marks,151,0),"")</f>
        <v>85</v>
      </c>
      <c r="P190" s="98" t="str">
        <f>IFERROR(VLOOKUP(N173,Marks,155,0),"")</f>
        <v>B</v>
      </c>
    </row>
    <row r="191" spans="1:16">
      <c r="A191" s="402">
        <f t="shared" si="9"/>
        <v>26</v>
      </c>
      <c r="B191" s="377"/>
      <c r="C191" s="377"/>
      <c r="D191" s="377"/>
      <c r="E191" s="378"/>
      <c r="F191" s="379"/>
      <c r="G191" s="377"/>
      <c r="H191" s="377"/>
      <c r="I191" s="377"/>
      <c r="J191" s="378"/>
      <c r="K191" s="379"/>
      <c r="L191" s="380"/>
      <c r="M191" s="380"/>
      <c r="N191" s="380"/>
      <c r="O191" s="378"/>
      <c r="P191" s="379"/>
    </row>
    <row r="192" spans="1:16" ht="21" customHeight="1">
      <c r="A192" s="402">
        <f t="shared" si="9"/>
        <v>27</v>
      </c>
      <c r="B192" s="852" t="str">
        <f>IF('Master sheet'!$D$11="Hindi","कुल कार्य दिवस :-","Total Meeting :-")</f>
        <v>कुल कार्य दिवस :-</v>
      </c>
      <c r="C192" s="852"/>
      <c r="D192" s="852"/>
      <c r="E192" s="867" t="str">
        <f>IFERROR(VLOOKUP(N173,Marks,170,0),"")</f>
        <v/>
      </c>
      <c r="F192" s="867"/>
      <c r="G192" s="867"/>
      <c r="H192" s="867"/>
      <c r="I192" s="852" t="str">
        <f>IF('Master sheet'!$D$11="Hindi","कुल उपस्थिति :-","Total Attendance :-")</f>
        <v>कुल उपस्थिति :-</v>
      </c>
      <c r="J192" s="852"/>
      <c r="K192" s="852"/>
      <c r="L192" s="852"/>
      <c r="M192" s="868" t="str">
        <f>IFERROR(VLOOKUP(N173,Marks,171,0),"")</f>
        <v/>
      </c>
      <c r="N192" s="868"/>
      <c r="O192" s="868"/>
      <c r="P192" s="868"/>
    </row>
    <row r="193" spans="1:16" ht="21" customHeight="1">
      <c r="A193" s="402">
        <f t="shared" si="9"/>
        <v>28</v>
      </c>
      <c r="B193" s="852" t="str">
        <f>IF('Master sheet'!$D$11="Hindi","परिणाम :-","Result :-")</f>
        <v>परिणाम :-</v>
      </c>
      <c r="C193" s="852"/>
      <c r="D193" s="852"/>
      <c r="E193" s="853" t="str">
        <f>IFERROR(VLOOKUP(N173,Marks,169,0),"")</f>
        <v>कक्षा क्रमोन्नत</v>
      </c>
      <c r="F193" s="853"/>
      <c r="G193" s="853"/>
      <c r="H193" s="853"/>
      <c r="I193" s="852" t="str">
        <f>IF('Master sheet'!$D$11="Hindi","परिणाम प्रतिशत में :-","Result in Percentage :-")</f>
        <v>परिणाम प्रतिशत में :-</v>
      </c>
      <c r="J193" s="852"/>
      <c r="K193" s="852"/>
      <c r="L193" s="852"/>
      <c r="M193" s="854">
        <f>IFERROR(VLOOKUP(N173,Marks,165,0),"")</f>
        <v>68</v>
      </c>
      <c r="N193" s="854"/>
      <c r="O193" s="854"/>
      <c r="P193" s="854"/>
    </row>
    <row r="194" spans="1:16" ht="21" customHeight="1">
      <c r="A194" s="402">
        <f t="shared" si="9"/>
        <v>29</v>
      </c>
      <c r="B194" s="852" t="str">
        <f>IF('Master sheet'!$D$11="Hindi","श्रेणी / ग्रेड :-","Division / Grade :-")</f>
        <v>श्रेणी / ग्रेड :-</v>
      </c>
      <c r="C194" s="852"/>
      <c r="D194" s="852"/>
      <c r="E194" s="385" t="str">
        <f>IFERROR(VLOOKUP(N173,Marks,166,0),"")</f>
        <v>I</v>
      </c>
      <c r="F194" s="386" t="s">
        <v>205</v>
      </c>
      <c r="G194" s="855" t="str">
        <f>IFERROR(VLOOKUP(N173,Marks,167,0),"")</f>
        <v>B</v>
      </c>
      <c r="H194" s="855"/>
      <c r="I194" s="852" t="str">
        <f>IF('Master sheet'!$D$11="Hindi","कक्षा में स्थान :-","Position in the Class :-")</f>
        <v>कक्षा में स्थान :-</v>
      </c>
      <c r="J194" s="852"/>
      <c r="K194" s="852"/>
      <c r="L194" s="852"/>
      <c r="M194" s="856">
        <f>IFERROR(VLOOKUP(N173,Marks,168,0),"")</f>
        <v>7.9999999999999858</v>
      </c>
      <c r="N194" s="856"/>
      <c r="O194" s="856"/>
      <c r="P194" s="856"/>
    </row>
    <row r="195" spans="1:16" ht="21" customHeight="1">
      <c r="A195" s="402">
        <f t="shared" si="9"/>
        <v>30</v>
      </c>
      <c r="B195" s="857" t="str">
        <f>IF('Master sheet'!$D$11="Hindi","परीक्षा परिणाम घोषणा दिनांक :-","Result Declaration Date :-")</f>
        <v>परीक्षा परिणाम घोषणा दिनांक :-</v>
      </c>
      <c r="C195" s="857"/>
      <c r="D195" s="857"/>
      <c r="E195" s="858">
        <f>IF(AND(N173=""),"",'Master sheet'!$D$10)</f>
        <v>45048</v>
      </c>
      <c r="F195" s="858"/>
      <c r="G195" s="858"/>
      <c r="H195" s="393"/>
      <c r="I195" s="92"/>
      <c r="J195" s="92"/>
      <c r="K195" s="58"/>
      <c r="L195" s="92"/>
      <c r="M195" s="92"/>
      <c r="N195" s="92"/>
      <c r="O195" s="92"/>
      <c r="P195" s="92"/>
    </row>
    <row r="196" spans="1:16" ht="67.5" customHeight="1">
      <c r="A196" s="402">
        <f t="shared" si="9"/>
        <v>31</v>
      </c>
      <c r="B196" s="850" t="str">
        <f>IF(AND(C170=6),CONCATENATE("( ",UPPER('Master sheet'!H12)," )"),IF(AND(C170=7),CONCATENATE("( ",UPPER('Master sheet'!H21)," )"),""))</f>
        <v>( SHARAD SHARMA )</v>
      </c>
      <c r="C196" s="850"/>
      <c r="D196" s="850"/>
      <c r="E196" s="850"/>
      <c r="F196" s="850" t="str">
        <f>IF(AND(N173=""),"",CONCATENATE("(",'Master sheet'!$D$14," )"))</f>
        <v>(Suresh Kumar )</v>
      </c>
      <c r="G196" s="850"/>
      <c r="H196" s="850"/>
      <c r="I196" s="850"/>
      <c r="J196" s="850"/>
      <c r="K196" s="850" t="str">
        <f>IF(AND(N173=""),"",CONCATENATE("(",'Master sheet'!$D$12," )"))</f>
        <v>(USHA PALIYA )</v>
      </c>
      <c r="L196" s="850"/>
      <c r="M196" s="850"/>
      <c r="N196" s="850"/>
      <c r="O196" s="850"/>
      <c r="P196" s="850"/>
    </row>
    <row r="197" spans="1:16">
      <c r="A197" s="402">
        <f t="shared" si="9"/>
        <v>32</v>
      </c>
      <c r="B197" s="851" t="str">
        <f>IF('Master sheet'!$D$11="Hindi","हस्ताक्षर कक्षाध्यापक","Signature of the class teacher")</f>
        <v>हस्ताक्षर कक्षाध्यापक</v>
      </c>
      <c r="C197" s="851"/>
      <c r="D197" s="851"/>
      <c r="E197" s="851"/>
      <c r="F197" s="851" t="str">
        <f>IF('Master sheet'!$D$11="Hindi","हस्ताक्षर परीक्षा प्रभारी","Signature of the exam. Incharge")</f>
        <v>हस्ताक्षर परीक्षा प्रभारी</v>
      </c>
      <c r="G197" s="851"/>
      <c r="H197" s="851"/>
      <c r="I197" s="851"/>
      <c r="J197" s="851"/>
      <c r="K197" s="851" t="str">
        <f>IF('Master sheet'!$D$11="Hindi","हस्ताक्षर संस्था प्रधान","Head of Institute's Signature")</f>
        <v>हस्ताक्षर संस्था प्रधान</v>
      </c>
      <c r="L197" s="851"/>
      <c r="M197" s="851"/>
      <c r="N197" s="851"/>
      <c r="O197" s="851"/>
      <c r="P197" s="851"/>
    </row>
    <row r="199" spans="1:16" ht="21" customHeight="1">
      <c r="A199" s="402">
        <f>IF(N206="","",1)</f>
        <v>1</v>
      </c>
      <c r="B199" s="876" t="str">
        <f>IF('Master sheet'!$D$11="Hindi","वार्षिक रिपोर्ट कार्ड ","Report Card")</f>
        <v xml:space="preserve">वार्षिक रिपोर्ट कार्ड </v>
      </c>
      <c r="C199" s="876"/>
      <c r="D199" s="876"/>
      <c r="E199" s="876"/>
      <c r="F199" s="876"/>
      <c r="G199" s="876"/>
      <c r="H199" s="876"/>
      <c r="I199" s="876"/>
      <c r="J199" s="876"/>
      <c r="K199" s="876"/>
      <c r="L199" s="876"/>
      <c r="M199" s="876"/>
      <c r="N199" s="876"/>
      <c r="O199" s="876"/>
      <c r="P199" s="876"/>
    </row>
    <row r="200" spans="1:16" ht="21" customHeight="1">
      <c r="A200" s="402">
        <f>IF($N$206="","",A199+1)</f>
        <v>2</v>
      </c>
      <c r="B200" s="877" t="str">
        <f>IF('Master sheet'!$D$11="Hindi","शिक्षा विभाग, राजस्थान सरकार","Education Department, Rajasthan Government")</f>
        <v>शिक्षा विभाग, राजस्थान सरकार</v>
      </c>
      <c r="C200" s="877"/>
      <c r="D200" s="877"/>
      <c r="E200" s="877"/>
      <c r="F200" s="877"/>
      <c r="G200" s="877"/>
      <c r="H200" s="877"/>
      <c r="I200" s="877"/>
      <c r="J200" s="877"/>
      <c r="K200" s="877"/>
      <c r="L200" s="877"/>
      <c r="M200" s="877"/>
      <c r="N200" s="877"/>
      <c r="O200" s="877"/>
      <c r="P200" s="877"/>
    </row>
    <row r="201" spans="1:16" ht="21" customHeight="1">
      <c r="A201" s="402">
        <f t="shared" ref="A201:A230" si="11">IF($N$206="","",A200+1)</f>
        <v>3</v>
      </c>
      <c r="B201" s="878" t="str">
        <f>IF('Master sheet'!$D$11="Hindi","विद्यालय का नाम :-","School Name :- ")</f>
        <v>विद्यालय का नाम :-</v>
      </c>
      <c r="C201" s="878"/>
      <c r="D201" s="878"/>
      <c r="E201" s="879" t="str">
        <f>IF(AND(N206=""),"",IF('Master sheet'!$D$11="Hindi",'Master sheet'!$D$8,'Master sheet'!$D$7))</f>
        <v xml:space="preserve">महात्मा गाँधी राजकीय विद्यालय (अंग्रेजी माध्यम) बर, पाली </v>
      </c>
      <c r="F201" s="879"/>
      <c r="G201" s="879"/>
      <c r="H201" s="879"/>
      <c r="I201" s="879"/>
      <c r="J201" s="879"/>
      <c r="K201" s="879"/>
      <c r="L201" s="879"/>
      <c r="M201" s="879"/>
      <c r="N201" s="879"/>
      <c r="O201" s="879"/>
      <c r="P201" s="879"/>
    </row>
    <row r="202" spans="1:16" ht="21" customHeight="1">
      <c r="A202" s="402">
        <f t="shared" si="11"/>
        <v>4</v>
      </c>
      <c r="B202" s="395"/>
      <c r="C202" s="395"/>
      <c r="D202" s="395"/>
      <c r="E202" s="880" t="str">
        <f>IF(AND(N206=""),"",IF('Master sheet'!$D$11="Hindi",CONCATENATE("(विद्यालय मान्यता क्रमांक व वर्ष : ","  ",'Master sheet'!$D$6),CONCATENATE("(School Recognition Number &amp; Years : ","  ",'Master sheet'!$D$6)))</f>
        <v>(विद्यालय मान्यता क्रमांक व वर्ष :   शिक्षा/पाली/1995/2001</v>
      </c>
      <c r="F202" s="880"/>
      <c r="G202" s="880"/>
      <c r="H202" s="880"/>
      <c r="I202" s="880"/>
      <c r="J202" s="880"/>
      <c r="K202" s="880"/>
      <c r="L202" s="880"/>
      <c r="M202" s="880"/>
      <c r="N202" s="880"/>
      <c r="O202" s="880"/>
      <c r="P202" s="880"/>
    </row>
    <row r="203" spans="1:16" ht="21" customHeight="1">
      <c r="A203" s="402">
        <f t="shared" si="11"/>
        <v>5</v>
      </c>
      <c r="B203" s="388" t="str">
        <f>IF('Master sheet'!$D$11="Hindi","कक्षा  :-","CLASS :- ")</f>
        <v>कक्षा  :-</v>
      </c>
      <c r="C203" s="894">
        <f>IFERROR(IF(AND(N206=""),"",VLOOKUP(N206,Marks,2,0)),"")</f>
        <v>7</v>
      </c>
      <c r="D203" s="894"/>
      <c r="E203" s="895" t="str">
        <f>IF('Master sheet'!$D$11="Hindi","सेक्शन :-","Section :- ")</f>
        <v>सेक्शन :-</v>
      </c>
      <c r="F203" s="895"/>
      <c r="G203" s="895"/>
      <c r="H203" s="894" t="str">
        <f>IFERROR(IF(AND(N206=""),"",VLOOKUP(N206,Marks,3,0)),"")</f>
        <v>A</v>
      </c>
      <c r="I203" s="894"/>
      <c r="J203" s="896" t="str">
        <f>IF('Master sheet'!$D$11="Hindi","सत्र :- ","Session :- ")</f>
        <v xml:space="preserve">सत्र :- </v>
      </c>
      <c r="K203" s="896"/>
      <c r="L203" s="896"/>
      <c r="M203" s="896"/>
      <c r="N203" s="897" t="str">
        <f>IF(AND(N206=""),"",'Marks Entry 6th'!$I$2)</f>
        <v xml:space="preserve"> 2022-2023</v>
      </c>
      <c r="O203" s="897"/>
      <c r="P203" s="897"/>
    </row>
    <row r="204" spans="1:16" ht="21" customHeight="1">
      <c r="A204" s="402">
        <f t="shared" si="11"/>
        <v>6</v>
      </c>
      <c r="B204" s="881" t="str">
        <f>IF('Master sheet'!$D$11="Hindi","विद्यार्थी का नाम :-","Student's Name :-")</f>
        <v>विद्यार्थी का नाम :-</v>
      </c>
      <c r="C204" s="881"/>
      <c r="D204" s="881"/>
      <c r="E204" s="882" t="str">
        <f>IFERROR(IF(AND(N206=""),"",VLOOKUP(N206,Marks,6,0)),"")</f>
        <v>DAKSH PRAJAPAT</v>
      </c>
      <c r="F204" s="882"/>
      <c r="G204" s="882"/>
      <c r="H204" s="882"/>
      <c r="I204" s="882"/>
      <c r="J204" s="883" t="str">
        <f>IF('Master sheet'!$D$11="Hindi","प्रवेशांक :","SR. NO. :")</f>
        <v>प्रवेशांक :</v>
      </c>
      <c r="K204" s="883"/>
      <c r="L204" s="883"/>
      <c r="M204" s="883"/>
      <c r="N204" s="884">
        <f>IFERROR(IF(AND(N206=""),"",VLOOKUP(N206,Marks,5,0)),"")</f>
        <v>942</v>
      </c>
      <c r="O204" s="884"/>
      <c r="P204" s="884"/>
    </row>
    <row r="205" spans="1:16" ht="21" customHeight="1">
      <c r="A205" s="402">
        <f t="shared" si="11"/>
        <v>7</v>
      </c>
      <c r="B205" s="881" t="str">
        <f>IF('Master sheet'!$D$11="Hindi","पिता का नाम :-","Father's Name :-")</f>
        <v>पिता का नाम :-</v>
      </c>
      <c r="C205" s="881"/>
      <c r="D205" s="881"/>
      <c r="E205" s="882" t="str">
        <f>IFERROR(IF(AND(N206=""),"",VLOOKUP(N206,Marks,7,0)),"")</f>
        <v>PRAKASH PRAJAPAT</v>
      </c>
      <c r="F205" s="882"/>
      <c r="G205" s="882"/>
      <c r="H205" s="882"/>
      <c r="I205" s="882"/>
      <c r="J205" s="883" t="str">
        <f>IF('Master sheet'!$D$11="Hindi","जन्म तिथि :","Date of Birth :")</f>
        <v>जन्म तिथि :</v>
      </c>
      <c r="K205" s="883"/>
      <c r="L205" s="883"/>
      <c r="M205" s="883"/>
      <c r="N205" s="898" t="str">
        <f>IFERROR(IF(AND(N206=""),"",VLOOKUP(N206,Marks,4,0)),"")</f>
        <v>28-09-2015</v>
      </c>
      <c r="O205" s="898"/>
      <c r="P205" s="898"/>
    </row>
    <row r="206" spans="1:16" ht="15.75">
      <c r="A206" s="402">
        <f t="shared" si="11"/>
        <v>8</v>
      </c>
      <c r="B206" s="881" t="str">
        <f>IF('Master sheet'!$D$11="Hindi","माता का नाम :-","Mother's Name :-")</f>
        <v>माता का नाम :-</v>
      </c>
      <c r="C206" s="881"/>
      <c r="D206" s="881"/>
      <c r="E206" s="882" t="str">
        <f>IFERROR(IF(AND(N206=""),"",VLOOKUP(N206,Marks,8,0)),"")</f>
        <v>REKHA PRAJAPATI</v>
      </c>
      <c r="F206" s="882"/>
      <c r="G206" s="882"/>
      <c r="H206" s="882"/>
      <c r="I206" s="882"/>
      <c r="J206" s="883" t="str">
        <f>IF('Master sheet'!$D$11="Hindi","रोल नंबर :-","Roll No. :")</f>
        <v>रोल नंबर :-</v>
      </c>
      <c r="K206" s="883"/>
      <c r="L206" s="883"/>
      <c r="M206" s="883"/>
      <c r="N206" s="899">
        <f>IF(N173="","",IF(AND(N173+1&gt;$Y$6),"",N173+1))</f>
        <v>707</v>
      </c>
      <c r="O206" s="899"/>
      <c r="P206" s="899"/>
    </row>
    <row r="207" spans="1:16" ht="15.75">
      <c r="A207" s="402">
        <f t="shared" si="11"/>
        <v>9</v>
      </c>
      <c r="B207" s="389"/>
      <c r="C207" s="389"/>
      <c r="D207" s="389"/>
      <c r="E207" s="390"/>
      <c r="F207" s="390"/>
      <c r="G207" s="390"/>
      <c r="H207" s="390"/>
      <c r="I207" s="390"/>
      <c r="J207" s="391"/>
      <c r="K207" s="391"/>
      <c r="L207" s="391"/>
      <c r="M207" s="391"/>
      <c r="N207" s="392"/>
      <c r="O207" s="392"/>
      <c r="P207" s="392"/>
    </row>
    <row r="208" spans="1:16" ht="21.75" customHeight="1">
      <c r="A208" s="402">
        <f t="shared" si="11"/>
        <v>10</v>
      </c>
      <c r="B208" s="900" t="str">
        <f>IF('Master sheet'!$D$11="Hindi","विषय","Subject")</f>
        <v>विषय</v>
      </c>
      <c r="C208" s="686" t="str">
        <f>IF('Master sheet'!$D$11="Hindi","प्रथम परख ","First Test")</f>
        <v xml:space="preserve">प्रथम परख </v>
      </c>
      <c r="D208" s="687"/>
      <c r="E208" s="688" t="str">
        <f>IF('Master sheet'!$D$11="Hindi","द्वितीय परख","Second Test")</f>
        <v>द्वितीय परख</v>
      </c>
      <c r="F208" s="689"/>
      <c r="G208" s="901" t="str">
        <f>IF('Master sheet'!$D$11="Hindi","सा. परख योग","Test Total")</f>
        <v>सा. परख योग</v>
      </c>
      <c r="H208" s="686" t="str">
        <f>IF('Master sheet'!$D$11="Hindi","अर्द्धवार्षिक","Half Yearly")</f>
        <v>अर्द्धवार्षिक</v>
      </c>
      <c r="I208" s="724"/>
      <c r="J208" s="687"/>
      <c r="K208" s="685" t="str">
        <f>IF('Master sheet'!$D$11="Hindi","अर्द्ध वा. तक योग","Total Till H.Y.")</f>
        <v>अर्द्ध वा. तक योग</v>
      </c>
      <c r="L208" s="686" t="str">
        <f>IF('Master sheet'!$D$11="Hindi","वार्षिक","Yearly")</f>
        <v>वार्षिक</v>
      </c>
      <c r="M208" s="724"/>
      <c r="N208" s="687"/>
      <c r="O208" s="684" t="str">
        <f>IF('Master sheet'!$D$11="Hindi","विषय कुल योग ","Subject Total")</f>
        <v xml:space="preserve">विषय कुल योग </v>
      </c>
      <c r="P208" s="677" t="str">
        <f>IF('Master sheet'!$D$11="Hindi","ग्रेड","Grade")</f>
        <v>ग्रेड</v>
      </c>
    </row>
    <row r="209" spans="1:16" ht="86.25" customHeight="1">
      <c r="A209" s="402">
        <f t="shared" si="11"/>
        <v>11</v>
      </c>
      <c r="B209" s="900"/>
      <c r="C209" s="434" t="str">
        <f>IF('Master sheet'!$D$11="Hindi","लिखित परीक्षा","Written")</f>
        <v>लिखित परीक्षा</v>
      </c>
      <c r="D209" s="434" t="str">
        <f>IF('Master sheet'!$D$11="Hindi","गतिविधि, मौखिक, प्रोजेक्ट, प्रायोगिक","Act, Oral, Project, Prac.")</f>
        <v>गतिविधि, मौखिक, प्रोजेक्ट, प्रायोगिक</v>
      </c>
      <c r="E209" s="434" t="str">
        <f>IF('Master sheet'!$D$11="Hindi","लिखित परीक्षा","Written")</f>
        <v>लिखित परीक्षा</v>
      </c>
      <c r="F209" s="434" t="str">
        <f>IF('Master sheet'!$D$11="Hindi","गतिविधि, मौखिक, प्रोजेक्ट, प्रायोगिक","Act, Oral, Project, Prac.")</f>
        <v>गतिविधि, मौखिक, प्रोजेक्ट, प्रायोगिक</v>
      </c>
      <c r="G209" s="902"/>
      <c r="H209" s="434" t="str">
        <f>IF('Master sheet'!$D$11="Hindi","लिखित परीक्षा","Written")</f>
        <v>लिखित परीक्षा</v>
      </c>
      <c r="I209" s="434" t="str">
        <f>IF('Master sheet'!$D$11="Hindi","गतिविधि, मौखिक, प्रोजेक्ट, प्रायोगिक","Act, Oral, Project, Prac.")</f>
        <v>गतिविधि, मौखिक, प्रोजेक्ट, प्रायोगिक</v>
      </c>
      <c r="J209" s="434" t="str">
        <f>IF('Master sheet'!$D$11="Hindi","अर्द्ध वा. योग","H.Y. Total")</f>
        <v>अर्द्ध वा. योग</v>
      </c>
      <c r="K209" s="685"/>
      <c r="L209" s="434" t="str">
        <f>IF('Master sheet'!$D$11="Hindi","लिखित परीक्षा","Written")</f>
        <v>लिखित परीक्षा</v>
      </c>
      <c r="M209" s="434" t="str">
        <f>IF('Master sheet'!$D$11="Hindi","गतिविधि, मौखिक, प्रोजेक्ट, प्रायोगिक","Act, Oral, Project, Prac.")</f>
        <v>गतिविधि, मौखिक, प्रोजेक्ट, प्रायोगिक</v>
      </c>
      <c r="N209" s="434" t="str">
        <f>IF('Master sheet'!$D$11="Hindi","वार्षिक योग","Yearly Total")</f>
        <v>वार्षिक योग</v>
      </c>
      <c r="O209" s="684"/>
      <c r="P209" s="678">
        <v>0</v>
      </c>
    </row>
    <row r="210" spans="1:16" ht="21.75" customHeight="1">
      <c r="A210" s="402">
        <f t="shared" si="11"/>
        <v>12</v>
      </c>
      <c r="B210" s="900"/>
      <c r="C210" s="115">
        <v>5</v>
      </c>
      <c r="D210" s="115">
        <v>5</v>
      </c>
      <c r="E210" s="115">
        <v>5</v>
      </c>
      <c r="F210" s="115">
        <v>5</v>
      </c>
      <c r="G210" s="383">
        <f>IF(AND(C210="",D210="",E210="",F210=""),"",SUM(C210:F210))</f>
        <v>20</v>
      </c>
      <c r="H210" s="115">
        <v>50</v>
      </c>
      <c r="I210" s="115">
        <v>20</v>
      </c>
      <c r="J210" s="117">
        <f>IF(AND(H210="",I210=""),"",SUM(H210:I210))</f>
        <v>70</v>
      </c>
      <c r="K210" s="116">
        <f>IF(AND(G210="NA",J210="NA"),"NA",SUM(G210,J210))</f>
        <v>90</v>
      </c>
      <c r="L210" s="115">
        <v>80</v>
      </c>
      <c r="M210" s="115">
        <v>30</v>
      </c>
      <c r="N210" s="290">
        <f>IF(AND(L210="",M210=""),"",SUM(L210:M210))</f>
        <v>110</v>
      </c>
      <c r="O210" s="116">
        <f>IF(N210="","",SUM(K210,N210))</f>
        <v>200</v>
      </c>
      <c r="P210" s="115"/>
    </row>
    <row r="211" spans="1:16" ht="20.100000000000001" customHeight="1">
      <c r="A211" s="402">
        <f t="shared" si="11"/>
        <v>13</v>
      </c>
      <c r="B211" s="93" t="str">
        <f>IF('Master sheet'!D$11="Hindi","हिंदी","Hindi")</f>
        <v>हिंदी</v>
      </c>
      <c r="C211" s="387">
        <f>IFERROR(VLOOKUP(N206,Marks,11,0),"")</f>
        <v>3</v>
      </c>
      <c r="D211" s="387">
        <f>IFERROR(VLOOKUP(N206,Marks,12,0),"")</f>
        <v>3</v>
      </c>
      <c r="E211" s="387">
        <f>IFERROR(VLOOKUP(N206,Marks,13,0),"")</f>
        <v>3</v>
      </c>
      <c r="F211" s="387">
        <f>IFERROR(VLOOKUP(N206,Marks,14,0),"")</f>
        <v>4</v>
      </c>
      <c r="G211" s="382">
        <f>IFERROR(VLOOKUP(N206,Marks,15,0),"")</f>
        <v>13</v>
      </c>
      <c r="H211" s="387">
        <f>IFERROR(VLOOKUP(N206,Marks,16,0),"")</f>
        <v>39</v>
      </c>
      <c r="I211" s="387">
        <f>IFERROR(VLOOKUP(N206,Marks,17,0),"")</f>
        <v>11</v>
      </c>
      <c r="J211" s="88">
        <f>IFERROR(VLOOKUP(N206,Marks,18,0),"")</f>
        <v>50</v>
      </c>
      <c r="K211" s="381">
        <f>IFERROR(VLOOKUP(N206,Marks,19,0),"")</f>
        <v>63</v>
      </c>
      <c r="L211" s="387">
        <f>IFERROR(VLOOKUP(N206,Marks,20,0),"")</f>
        <v>58</v>
      </c>
      <c r="M211" s="387">
        <f>IFERROR(VLOOKUP(N206,Marks,21,0),"")</f>
        <v>11</v>
      </c>
      <c r="N211" s="88">
        <f>IFERROR(VLOOKUP(N206,Marks,22,0),"")</f>
        <v>69</v>
      </c>
      <c r="O211" s="384">
        <f>IFERROR(VLOOKUP(N206,Marks,23,0),"")</f>
        <v>132</v>
      </c>
      <c r="P211" s="90" t="str">
        <f>IFERROR(VLOOKUP(N206,Marks,29,0),"")</f>
        <v>B</v>
      </c>
    </row>
    <row r="212" spans="1:16" ht="20.100000000000001" customHeight="1">
      <c r="A212" s="402">
        <f t="shared" si="11"/>
        <v>14</v>
      </c>
      <c r="B212" s="93" t="str">
        <f>IF('Master sheet'!$D$11="Hindi","अंग्रेजी","English")</f>
        <v>अंग्रेजी</v>
      </c>
      <c r="C212" s="387">
        <f>IFERROR(VLOOKUP(N206,Marks,30,0),"")</f>
        <v>4</v>
      </c>
      <c r="D212" s="387">
        <f>IFERROR(VLOOKUP(N206,Marks,31,0),"")</f>
        <v>4</v>
      </c>
      <c r="E212" s="387">
        <f>IFERROR(VLOOKUP(N206,Marks,32,0),"")</f>
        <v>4</v>
      </c>
      <c r="F212" s="387">
        <f>IFERROR(VLOOKUP(N206,Marks,33,0),"")</f>
        <v>5</v>
      </c>
      <c r="G212" s="382">
        <f>IFERROR(VLOOKUP(N206,Marks,34,0),"")</f>
        <v>17</v>
      </c>
      <c r="H212" s="387">
        <f>IFERROR(VLOOKUP(N206,Marks,35,0),"")</f>
        <v>47</v>
      </c>
      <c r="I212" s="387">
        <f>IFERROR(VLOOKUP(N206,Marks,36,0),"")</f>
        <v>17</v>
      </c>
      <c r="J212" s="88">
        <f>IFERROR(VLOOKUP(N206,Marks,37,0),"")</f>
        <v>64</v>
      </c>
      <c r="K212" s="381">
        <f>IFERROR(VLOOKUP(N206,Marks,38,0),"")</f>
        <v>81</v>
      </c>
      <c r="L212" s="387">
        <f>IFERROR(VLOOKUP(N206,Marks,39,0),"")</f>
        <v>65</v>
      </c>
      <c r="M212" s="387">
        <f>IFERROR(VLOOKUP(N206,Marks,40,0),"")</f>
        <v>28</v>
      </c>
      <c r="N212" s="88">
        <f>IFERROR(VLOOKUP(N206,Marks,41,0),"")</f>
        <v>93</v>
      </c>
      <c r="O212" s="384">
        <f>IFERROR(VLOOKUP(N206,Marks,42,0),"")</f>
        <v>174</v>
      </c>
      <c r="P212" s="90" t="str">
        <f>IFERROR(VLOOKUP(N206,Marks,48,0),"")</f>
        <v>A</v>
      </c>
    </row>
    <row r="213" spans="1:16" ht="20.100000000000001" customHeight="1">
      <c r="A213" s="402">
        <f t="shared" si="11"/>
        <v>15</v>
      </c>
      <c r="B213" s="93" t="str">
        <f>IFERROR(VLOOKUP(N206,Marks,49,0),"")</f>
        <v>संस्कृत (71)</v>
      </c>
      <c r="C213" s="387">
        <f>IFERROR(VLOOKUP(N206,Marks,50,0),"")</f>
        <v>3</v>
      </c>
      <c r="D213" s="387">
        <f>IFERROR(VLOOKUP(N206,Marks,51,0),"")</f>
        <v>3</v>
      </c>
      <c r="E213" s="387">
        <f>IFERROR(VLOOKUP(N206,Marks,52,0),"")</f>
        <v>5</v>
      </c>
      <c r="F213" s="387">
        <f>IFERROR(VLOOKUP(N206,Marks,53,0),"")</f>
        <v>5</v>
      </c>
      <c r="G213" s="382">
        <f>IFERROR(VLOOKUP(N206,Marks,54,0),"")</f>
        <v>16</v>
      </c>
      <c r="H213" s="387">
        <f>IFERROR(VLOOKUP(N206,Marks,55,0),"")</f>
        <v>45</v>
      </c>
      <c r="I213" s="387">
        <f>IFERROR(VLOOKUP(N206,Marks,56,0),"")</f>
        <v>15</v>
      </c>
      <c r="J213" s="88">
        <f>IFERROR(VLOOKUP(N206,Marks,57,0),"")</f>
        <v>60</v>
      </c>
      <c r="K213" s="381">
        <f>IFERROR(VLOOKUP(N206,Marks,58,0),"")</f>
        <v>76</v>
      </c>
      <c r="L213" s="387">
        <f>IFERROR(VLOOKUP(N206,Marks,59,0),"")</f>
        <v>45</v>
      </c>
      <c r="M213" s="387">
        <f>IFERROR(VLOOKUP(N206,Marks,60,0),"")</f>
        <v>24</v>
      </c>
      <c r="N213" s="88">
        <f>IFERROR(VLOOKUP(N206,Marks,61,0),"")</f>
        <v>69</v>
      </c>
      <c r="O213" s="384">
        <f>IFERROR(VLOOKUP(N206,Marks,62,0),"")</f>
        <v>145</v>
      </c>
      <c r="P213" s="90" t="str">
        <f>IFERROR(VLOOKUP(N206,Marks,68,0),"")</f>
        <v>B</v>
      </c>
    </row>
    <row r="214" spans="1:16" ht="20.100000000000001" customHeight="1">
      <c r="A214" s="402">
        <f t="shared" si="11"/>
        <v>16</v>
      </c>
      <c r="B214" s="93" t="str">
        <f>IF('Master sheet'!$D$11="Hindi","गणित","Maths")</f>
        <v>गणित</v>
      </c>
      <c r="C214" s="387">
        <f>IFERROR(VLOOKUP(N206,Marks,69,0),"")</f>
        <v>5</v>
      </c>
      <c r="D214" s="387">
        <f>IFERROR(VLOOKUP(N206,Marks,70,0),"")</f>
        <v>5</v>
      </c>
      <c r="E214" s="387">
        <f>IFERROR(VLOOKUP(N206,Marks,71,0),"")</f>
        <v>5</v>
      </c>
      <c r="F214" s="387">
        <f>IFERROR(VLOOKUP(N206,Marks,72,0),"")</f>
        <v>5</v>
      </c>
      <c r="G214" s="382">
        <f>IFERROR(VLOOKUP(N206,Marks,73,0),"")</f>
        <v>20</v>
      </c>
      <c r="H214" s="387">
        <f>IFERROR(VLOOKUP(N206,Marks,74,0),"")</f>
        <v>31</v>
      </c>
      <c r="I214" s="387">
        <f>IFERROR(VLOOKUP(N206,Marks,75,0),"")</f>
        <v>10</v>
      </c>
      <c r="J214" s="88">
        <f>IFERROR(VLOOKUP(N206,Marks,76,0),"")</f>
        <v>41</v>
      </c>
      <c r="K214" s="381">
        <f>IFERROR(VLOOKUP(N206,Marks,77,0),"")</f>
        <v>61</v>
      </c>
      <c r="L214" s="387">
        <f>IFERROR(VLOOKUP(N206,Marks,78,0),"")</f>
        <v>55</v>
      </c>
      <c r="M214" s="387">
        <f>IFERROR(VLOOKUP(N206,Marks,79,0),"")</f>
        <v>8</v>
      </c>
      <c r="N214" s="88">
        <f>IFERROR(VLOOKUP(N206,Marks,80,0),"")</f>
        <v>63</v>
      </c>
      <c r="O214" s="384">
        <f>IFERROR(VLOOKUP(N206,Marks,81,0),"")</f>
        <v>124</v>
      </c>
      <c r="P214" s="90" t="str">
        <f>IFERROR(VLOOKUP(N206,Marks,87,0),"")</f>
        <v>B</v>
      </c>
    </row>
    <row r="215" spans="1:16" ht="20.100000000000001" customHeight="1">
      <c r="A215" s="402">
        <f t="shared" si="11"/>
        <v>17</v>
      </c>
      <c r="B215" s="93" t="str">
        <f>IF('Master sheet'!$D$11="Hindi","विज्ञान","Science")</f>
        <v>विज्ञान</v>
      </c>
      <c r="C215" s="387">
        <f>IFERROR(VLOOKUP(N206,Marks,88,0),"")</f>
        <v>5</v>
      </c>
      <c r="D215" s="387">
        <f>IFERROR(VLOOKUP(N206,Marks,89,0),"")</f>
        <v>5</v>
      </c>
      <c r="E215" s="387">
        <f>IFERROR(VLOOKUP(N206,Marks,90,0),"")</f>
        <v>5</v>
      </c>
      <c r="F215" s="387">
        <f>IFERROR(VLOOKUP(N206,Marks,91,0),"")</f>
        <v>5</v>
      </c>
      <c r="G215" s="382">
        <f>IFERROR(VLOOKUP(N206,Marks,92,0),"")</f>
        <v>20</v>
      </c>
      <c r="H215" s="387">
        <f>IFERROR(VLOOKUP(N206,Marks,93,0),"")</f>
        <v>27</v>
      </c>
      <c r="I215" s="387">
        <f>IFERROR(VLOOKUP(N206,Marks,94,0),"")</f>
        <v>11</v>
      </c>
      <c r="J215" s="88">
        <f>IFERROR(VLOOKUP(N206,Marks,95,0),"")</f>
        <v>38</v>
      </c>
      <c r="K215" s="381">
        <f>IFERROR(VLOOKUP(N206,Marks,96,0),"")</f>
        <v>58</v>
      </c>
      <c r="L215" s="387">
        <f>IFERROR(VLOOKUP(N206,Marks,97,0),"")</f>
        <v>58</v>
      </c>
      <c r="M215" s="387">
        <f>IFERROR(VLOOKUP(N206,Marks,98,0),"")</f>
        <v>16</v>
      </c>
      <c r="N215" s="88">
        <f>IFERROR(VLOOKUP(N206,Marks,99,0),"")</f>
        <v>74</v>
      </c>
      <c r="O215" s="384">
        <f>IFERROR(VLOOKUP(N206,Marks,100,0),"")</f>
        <v>132</v>
      </c>
      <c r="P215" s="90" t="str">
        <f>IFERROR(VLOOKUP(N206,Marks,106,0),"")</f>
        <v>B</v>
      </c>
    </row>
    <row r="216" spans="1:16" ht="20.100000000000001" customHeight="1">
      <c r="A216" s="402">
        <f t="shared" si="11"/>
        <v>18</v>
      </c>
      <c r="B216" s="93" t="str">
        <f>IF('Master sheet'!$D$11="Hindi","सामाजिक विज्ञान","Social Science")</f>
        <v>सामाजिक विज्ञान</v>
      </c>
      <c r="C216" s="387">
        <f>IFERROR(VLOOKUP(N206,Marks,107,0),"")</f>
        <v>3</v>
      </c>
      <c r="D216" s="387">
        <f>IFERROR(VLOOKUP(N206,Marks,108,0),"")</f>
        <v>4</v>
      </c>
      <c r="E216" s="387">
        <f>IFERROR(VLOOKUP(N206,Marks,109,0),"")</f>
        <v>4</v>
      </c>
      <c r="F216" s="387">
        <f>IFERROR(VLOOKUP(N206,Marks,110,0),"")</f>
        <v>4</v>
      </c>
      <c r="G216" s="382">
        <f>IFERROR(VLOOKUP(N206,Marks,111,0),"")</f>
        <v>15</v>
      </c>
      <c r="H216" s="387">
        <f>IFERROR(VLOOKUP(N206,Marks,112,0),"")</f>
        <v>42</v>
      </c>
      <c r="I216" s="387">
        <f>IFERROR(VLOOKUP(N206,Marks,113,0),"")</f>
        <v>10</v>
      </c>
      <c r="J216" s="88">
        <f>IFERROR(VLOOKUP(N206,Marks,114,0),"")</f>
        <v>52</v>
      </c>
      <c r="K216" s="381">
        <f>IFERROR(VLOOKUP(N206,Marks,115,0),"")</f>
        <v>67</v>
      </c>
      <c r="L216" s="387">
        <f>IFERROR(VLOOKUP(N206,Marks,116,0),"")</f>
        <v>66</v>
      </c>
      <c r="M216" s="387">
        <f>IFERROR(VLOOKUP(N206,Marks,117,0),"")</f>
        <v>18</v>
      </c>
      <c r="N216" s="88">
        <f>IFERROR(VLOOKUP(N206,Marks,118,0),"")</f>
        <v>84</v>
      </c>
      <c r="O216" s="384">
        <f>IFERROR(VLOOKUP(N206,Marks,119,0),"")</f>
        <v>151</v>
      </c>
      <c r="P216" s="90" t="str">
        <f>IFERROR(VLOOKUP(N206,Marks,125,0),"")</f>
        <v>B</v>
      </c>
    </row>
    <row r="217" spans="1:16" ht="27" customHeight="1">
      <c r="A217" s="402">
        <f t="shared" si="11"/>
        <v>19</v>
      </c>
      <c r="B217" s="394" t="str">
        <f>IF('Master sheet'!$D$11="Hindi","कुल योग","Total")</f>
        <v>कुल योग</v>
      </c>
      <c r="C217" s="91">
        <f>IF(AND(C211="",C212="",C213="",C214="",C215="",C216=""),"",SUM(C211:C216))</f>
        <v>23</v>
      </c>
      <c r="D217" s="91">
        <f t="shared" ref="D217:O217" si="12">IF(AND(D211="",D212="",D213="",D214="",D215="",D216=""),"",SUM(D211:D216))</f>
        <v>24</v>
      </c>
      <c r="E217" s="91">
        <f t="shared" si="12"/>
        <v>26</v>
      </c>
      <c r="F217" s="91">
        <f t="shared" si="12"/>
        <v>28</v>
      </c>
      <c r="G217" s="91">
        <f t="shared" si="12"/>
        <v>101</v>
      </c>
      <c r="H217" s="91">
        <f t="shared" si="12"/>
        <v>231</v>
      </c>
      <c r="I217" s="91">
        <f t="shared" si="12"/>
        <v>74</v>
      </c>
      <c r="J217" s="91">
        <f t="shared" si="12"/>
        <v>305</v>
      </c>
      <c r="K217" s="91">
        <f t="shared" si="12"/>
        <v>406</v>
      </c>
      <c r="L217" s="91">
        <f t="shared" si="12"/>
        <v>347</v>
      </c>
      <c r="M217" s="91">
        <f t="shared" si="12"/>
        <v>105</v>
      </c>
      <c r="N217" s="91">
        <f t="shared" si="12"/>
        <v>452</v>
      </c>
      <c r="O217" s="91">
        <f t="shared" si="12"/>
        <v>858</v>
      </c>
      <c r="P217" s="227" t="str">
        <f>IFERROR(VLOOKUP(N206,Marks,167,0),"")</f>
        <v>B</v>
      </c>
    </row>
    <row r="218" spans="1:16">
      <c r="A218" s="402">
        <f t="shared" si="11"/>
        <v>20</v>
      </c>
      <c r="B218" s="869"/>
      <c r="C218" s="869"/>
      <c r="D218" s="869"/>
      <c r="E218" s="869"/>
      <c r="F218" s="869"/>
      <c r="G218" s="869"/>
      <c r="H218" s="869"/>
      <c r="I218" s="869"/>
      <c r="J218" s="869"/>
      <c r="K218" s="869"/>
      <c r="L218" s="869"/>
      <c r="M218" s="869"/>
      <c r="N218" s="869"/>
      <c r="O218" s="869"/>
      <c r="P218" s="869"/>
    </row>
    <row r="219" spans="1:16" ht="20.100000000000001" customHeight="1">
      <c r="A219" s="402">
        <f t="shared" si="11"/>
        <v>21</v>
      </c>
      <c r="B219" s="870" t="str">
        <f>IF('Master sheet'!$D$11="Hindi","अतिरिक्त विषय ","Extra Subject")</f>
        <v xml:space="preserve">अतिरिक्त विषय </v>
      </c>
      <c r="C219" s="870"/>
      <c r="D219" s="870"/>
      <c r="E219" s="870"/>
      <c r="F219" s="870"/>
      <c r="G219" s="870"/>
      <c r="H219" s="870"/>
      <c r="I219" s="870"/>
      <c r="J219" s="870"/>
      <c r="K219" s="870"/>
      <c r="L219" s="870"/>
      <c r="M219" s="870"/>
      <c r="N219" s="870"/>
      <c r="O219" s="870"/>
      <c r="P219" s="870"/>
    </row>
    <row r="220" spans="1:16" ht="20.100000000000001" customHeight="1">
      <c r="A220" s="402">
        <f t="shared" si="11"/>
        <v>22</v>
      </c>
      <c r="B220" s="394" t="str">
        <f>IF('Master sheet'!$D$11="Hindi","विषय","Subject")</f>
        <v>विषय</v>
      </c>
      <c r="C220" s="871" t="str">
        <f>IF('Master sheet'!$D$11="Hindi","पूर्णांक","M.M.")</f>
        <v>पूर्णांक</v>
      </c>
      <c r="D220" s="872"/>
      <c r="E220" s="871" t="str">
        <f>IF('Master sheet'!$D$11="Hindi","प्राप्तांक","Ob.M.")</f>
        <v>प्राप्तांक</v>
      </c>
      <c r="F220" s="872"/>
      <c r="G220" s="871" t="str">
        <f>IF('Master sheet'!$D$11="Hindi","ग्रेड","Grade")</f>
        <v>ग्रेड</v>
      </c>
      <c r="H220" s="872"/>
      <c r="I220" s="871" t="str">
        <f>IF('Master sheet'!$D$11="Hindi","विषय","Subject")</f>
        <v>विषय</v>
      </c>
      <c r="J220" s="872"/>
      <c r="K220" s="871" t="str">
        <f>IF('Master sheet'!$D$11="Hindi","पूर्णांक","M.M.")</f>
        <v>पूर्णांक</v>
      </c>
      <c r="L220" s="872"/>
      <c r="M220" s="871" t="str">
        <f>IF('Master sheet'!$D$11="Hindi","प्राप्तांक","Ob.M.")</f>
        <v>प्राप्तांक</v>
      </c>
      <c r="N220" s="872"/>
      <c r="O220" s="871" t="str">
        <f>IF('Master sheet'!$D$11="Hindi","ग्रेड","Grade")</f>
        <v>ग्रेड</v>
      </c>
      <c r="P220" s="872"/>
    </row>
    <row r="221" spans="1:16" ht="20.100000000000001" customHeight="1">
      <c r="A221" s="402">
        <f t="shared" si="11"/>
        <v>23</v>
      </c>
      <c r="B221" s="376" t="str">
        <f>IF(AND('Result Sheet'!$FA$4="",'Result Sheet'!$FA$4=0),"",IF(N206="","",'Result Sheet'!$FA$4))</f>
        <v/>
      </c>
      <c r="C221" s="873">
        <f>IF(AND(N206=""),"",'Result Sheet'!$FC$7)</f>
        <v>100</v>
      </c>
      <c r="D221" s="873"/>
      <c r="E221" s="874" t="str">
        <f>IFERROR(IF(AND(N206=""),"",VLOOKUP(N206,Marks,158,0)),"")</f>
        <v/>
      </c>
      <c r="F221" s="874"/>
      <c r="G221" s="875" t="str">
        <f>IFERROR(IF(AND(N206=""),"",VLOOKUP(N206,Marks,159,0)),"")</f>
        <v/>
      </c>
      <c r="H221" s="875"/>
      <c r="I221" s="873" t="str">
        <f>IF(AND('Result Sheet'!$FE$4="",'Result Sheet'!$FE$4=0),"",IF(N206="","",'Result Sheet'!$FE$4))</f>
        <v/>
      </c>
      <c r="J221" s="873"/>
      <c r="K221" s="873">
        <f>IF(AND(N206=""),"",'Result Sheet'!$FG$7)</f>
        <v>100</v>
      </c>
      <c r="L221" s="873"/>
      <c r="M221" s="874" t="str">
        <f>IFERROR(IF(AND(N206=""),"",VLOOKUP(N206,Marks,162,0)),"")</f>
        <v/>
      </c>
      <c r="N221" s="874"/>
      <c r="O221" s="875" t="str">
        <f>IFERROR(IF(AND(N206=""),"",VLOOKUP(N206,Marks,163,0)),"")</f>
        <v/>
      </c>
      <c r="P221" s="875"/>
    </row>
    <row r="222" spans="1:16" ht="20.100000000000001" customHeight="1">
      <c r="A222" s="402">
        <f t="shared" si="11"/>
        <v>24</v>
      </c>
      <c r="B222" s="859" t="str">
        <f>IF('Master sheet'!$D$11="Hindi","विषय","Subject")</f>
        <v>विषय</v>
      </c>
      <c r="C222" s="860"/>
      <c r="D222" s="860"/>
      <c r="E222" s="368" t="str">
        <f>IF('Master sheet'!$D$11="Hindi","प्राप्तांक","Ob.M.")</f>
        <v>प्राप्तांक</v>
      </c>
      <c r="F222" s="93" t="str">
        <f>IF('Master sheet'!$D$11="Hindi","ग्रेड","Grade")</f>
        <v>ग्रेड</v>
      </c>
      <c r="G222" s="859" t="str">
        <f>IF('Master sheet'!$D$11="Hindi","विषय","Subject")</f>
        <v>विषय</v>
      </c>
      <c r="H222" s="860"/>
      <c r="I222" s="860"/>
      <c r="J222" s="368" t="str">
        <f>IF('Master sheet'!$D$11="Hindi","प्राप्तांक","Ob.M.")</f>
        <v>प्राप्तांक</v>
      </c>
      <c r="K222" s="93" t="str">
        <f>IF('Master sheet'!$D$11="Hindi","ग्रेड","Grade")</f>
        <v>ग्रेड</v>
      </c>
      <c r="L222" s="859" t="str">
        <f>IF('Master sheet'!$D$11="Hindi","विषय","Subject")</f>
        <v>विषय</v>
      </c>
      <c r="M222" s="860"/>
      <c r="N222" s="861"/>
      <c r="O222" s="369" t="str">
        <f>IF('Master sheet'!$D$11="Hindi","प्राप्तांक","Ob.M.")</f>
        <v>प्राप्तांक</v>
      </c>
      <c r="P222" s="93" t="str">
        <f>IF('Master sheet'!$D$11="Hindi","ग्रेड","Grade")</f>
        <v>ग्रेड</v>
      </c>
    </row>
    <row r="223" spans="1:16" ht="20.100000000000001" customHeight="1">
      <c r="A223" s="402">
        <f t="shared" si="11"/>
        <v>25</v>
      </c>
      <c r="B223" s="862" t="str">
        <f>IF('Master sheet'!$D$11="Hindi","कार्यानुभव","WORK EXP.")</f>
        <v>कार्यानुभव</v>
      </c>
      <c r="C223" s="863"/>
      <c r="D223" s="863"/>
      <c r="E223" s="89">
        <f>IFERROR(VLOOKUP(N206,Marks,131,0),"")</f>
        <v>83</v>
      </c>
      <c r="F223" s="98" t="str">
        <f>IFERROR(VLOOKUP(N206,Marks,135,0),"")</f>
        <v>B</v>
      </c>
      <c r="G223" s="862" t="str">
        <f>IF('Master sheet'!$D$11="Hindi","कला शिक्षा","ART EDU.")</f>
        <v>कला शिक्षा</v>
      </c>
      <c r="H223" s="863"/>
      <c r="I223" s="863"/>
      <c r="J223" s="89">
        <f>IFERROR(VLOOKUP(N206,Marks,141,0),"")</f>
        <v>83</v>
      </c>
      <c r="K223" s="98" t="str">
        <f>IFERROR(VLOOKUP(N206,Marks,145,0),"")</f>
        <v>B</v>
      </c>
      <c r="L223" s="864" t="str">
        <f>IF('Master sheet'!$D$11="Hindi","स्वा. एवं शा. शिक्षा","HE.&amp;PH. EDU.")</f>
        <v>स्वा. एवं शा. शिक्षा</v>
      </c>
      <c r="M223" s="865"/>
      <c r="N223" s="866"/>
      <c r="O223" s="89">
        <f>IFERROR(VLOOKUP(N206,Marks,151,0),"")</f>
        <v>86</v>
      </c>
      <c r="P223" s="98" t="str">
        <f>IFERROR(VLOOKUP(N206,Marks,155,0),"")</f>
        <v>A</v>
      </c>
    </row>
    <row r="224" spans="1:16">
      <c r="A224" s="402">
        <f t="shared" si="11"/>
        <v>26</v>
      </c>
      <c r="B224" s="377"/>
      <c r="C224" s="377"/>
      <c r="D224" s="377"/>
      <c r="E224" s="378"/>
      <c r="F224" s="379"/>
      <c r="G224" s="377"/>
      <c r="H224" s="377"/>
      <c r="I224" s="377"/>
      <c r="J224" s="378"/>
      <c r="K224" s="379"/>
      <c r="L224" s="380"/>
      <c r="M224" s="380"/>
      <c r="N224" s="380"/>
      <c r="O224" s="378"/>
      <c r="P224" s="379"/>
    </row>
    <row r="225" spans="1:16" ht="21" customHeight="1">
      <c r="A225" s="402">
        <f t="shared" si="11"/>
        <v>27</v>
      </c>
      <c r="B225" s="852" t="str">
        <f>IF('Master sheet'!$D$11="Hindi","कुल कार्य दिवस :-","Total Meeting :-")</f>
        <v>कुल कार्य दिवस :-</v>
      </c>
      <c r="C225" s="852"/>
      <c r="D225" s="852"/>
      <c r="E225" s="867" t="str">
        <f>IFERROR(VLOOKUP(N206,Marks,170,0),"")</f>
        <v/>
      </c>
      <c r="F225" s="867"/>
      <c r="G225" s="867"/>
      <c r="H225" s="867"/>
      <c r="I225" s="852" t="str">
        <f>IF('Master sheet'!$D$11="Hindi","कुल उपस्थिति :-","Total Attendance :-")</f>
        <v>कुल उपस्थिति :-</v>
      </c>
      <c r="J225" s="852"/>
      <c r="K225" s="852"/>
      <c r="L225" s="852"/>
      <c r="M225" s="868" t="str">
        <f>IFERROR(VLOOKUP(N206,Marks,171,0),"")</f>
        <v/>
      </c>
      <c r="N225" s="868"/>
      <c r="O225" s="868"/>
      <c r="P225" s="868"/>
    </row>
    <row r="226" spans="1:16" ht="21" customHeight="1">
      <c r="A226" s="402">
        <f t="shared" si="11"/>
        <v>28</v>
      </c>
      <c r="B226" s="852" t="str">
        <f>IF('Master sheet'!$D$11="Hindi","परिणाम :-","Result :-")</f>
        <v>परिणाम :-</v>
      </c>
      <c r="C226" s="852"/>
      <c r="D226" s="852"/>
      <c r="E226" s="853" t="str">
        <f>IFERROR(VLOOKUP(N206,Marks,169,0),"")</f>
        <v>कक्षा क्रमोन्नत</v>
      </c>
      <c r="F226" s="853"/>
      <c r="G226" s="853"/>
      <c r="H226" s="853"/>
      <c r="I226" s="852" t="str">
        <f>IF('Master sheet'!$D$11="Hindi","परिणाम प्रतिशत में :-","Result in Percentage :-")</f>
        <v>परिणाम प्रतिशत में :-</v>
      </c>
      <c r="J226" s="852"/>
      <c r="K226" s="852"/>
      <c r="L226" s="852"/>
      <c r="M226" s="854">
        <f>IFERROR(VLOOKUP(N206,Marks,165,0),"")</f>
        <v>71.5</v>
      </c>
      <c r="N226" s="854"/>
      <c r="O226" s="854"/>
      <c r="P226" s="854"/>
    </row>
    <row r="227" spans="1:16" ht="21" customHeight="1">
      <c r="A227" s="402">
        <f t="shared" si="11"/>
        <v>29</v>
      </c>
      <c r="B227" s="852" t="str">
        <f>IF('Master sheet'!$D$11="Hindi","श्रेणी / ग्रेड :-","Division / Grade :-")</f>
        <v>श्रेणी / ग्रेड :-</v>
      </c>
      <c r="C227" s="852"/>
      <c r="D227" s="852"/>
      <c r="E227" s="385" t="str">
        <f>IFERROR(VLOOKUP(N206,Marks,166,0),"")</f>
        <v>I</v>
      </c>
      <c r="F227" s="386" t="s">
        <v>205</v>
      </c>
      <c r="G227" s="855" t="str">
        <f>IFERROR(VLOOKUP(N206,Marks,167,0),"")</f>
        <v>B</v>
      </c>
      <c r="H227" s="855"/>
      <c r="I227" s="852" t="str">
        <f>IF('Master sheet'!$D$11="Hindi","कक्षा में स्थान :-","Position in the Class :-")</f>
        <v>कक्षा में स्थान :-</v>
      </c>
      <c r="J227" s="852"/>
      <c r="K227" s="852"/>
      <c r="L227" s="852"/>
      <c r="M227" s="856">
        <f>IFERROR(VLOOKUP(N206,Marks,168,0),"")</f>
        <v>3.9999999999999858</v>
      </c>
      <c r="N227" s="856"/>
      <c r="O227" s="856"/>
      <c r="P227" s="856"/>
    </row>
    <row r="228" spans="1:16" ht="21" customHeight="1">
      <c r="A228" s="402">
        <f t="shared" si="11"/>
        <v>30</v>
      </c>
      <c r="B228" s="857" t="str">
        <f>IF('Master sheet'!$D$11="Hindi","परीक्षा परिणाम घोषणा दिनांक :-","Result Declaration Date :-")</f>
        <v>परीक्षा परिणाम घोषणा दिनांक :-</v>
      </c>
      <c r="C228" s="857"/>
      <c r="D228" s="857"/>
      <c r="E228" s="858">
        <f>IF(AND(N206=""),"",'Master sheet'!$D$10)</f>
        <v>45048</v>
      </c>
      <c r="F228" s="858"/>
      <c r="G228" s="858"/>
      <c r="H228" s="393"/>
      <c r="I228" s="92"/>
      <c r="J228" s="92"/>
      <c r="K228" s="58"/>
      <c r="L228" s="92"/>
      <c r="M228" s="92"/>
      <c r="N228" s="92"/>
      <c r="O228" s="92"/>
      <c r="P228" s="92"/>
    </row>
    <row r="229" spans="1:16" ht="67.5" customHeight="1">
      <c r="A229" s="402">
        <f t="shared" si="11"/>
        <v>31</v>
      </c>
      <c r="B229" s="850" t="str">
        <f>IF(AND(C203=6),CONCATENATE("( ",UPPER('Master sheet'!H12)," )"),IF(AND(C203=7),CONCATENATE("( ",UPPER('Master sheet'!H21)," )"),""))</f>
        <v>( SHARAD SHARMA )</v>
      </c>
      <c r="C229" s="850"/>
      <c r="D229" s="850"/>
      <c r="E229" s="850"/>
      <c r="F229" s="850" t="str">
        <f>IF(AND(N206=""),"",CONCATENATE("(",'Master sheet'!$D$14," )"))</f>
        <v>(Suresh Kumar )</v>
      </c>
      <c r="G229" s="850"/>
      <c r="H229" s="850"/>
      <c r="I229" s="850"/>
      <c r="J229" s="850"/>
      <c r="K229" s="850" t="str">
        <f>IF(AND(N206=""),"",CONCATENATE("(",'Master sheet'!$D$12," )"))</f>
        <v>(USHA PALIYA )</v>
      </c>
      <c r="L229" s="850"/>
      <c r="M229" s="850"/>
      <c r="N229" s="850"/>
      <c r="O229" s="850"/>
      <c r="P229" s="850"/>
    </row>
    <row r="230" spans="1:16">
      <c r="A230" s="402">
        <f t="shared" si="11"/>
        <v>32</v>
      </c>
      <c r="B230" s="851" t="str">
        <f>IF('Master sheet'!$D$11="Hindi","हस्ताक्षर कक्षाध्यापक","Signature of the class teacher")</f>
        <v>हस्ताक्षर कक्षाध्यापक</v>
      </c>
      <c r="C230" s="851"/>
      <c r="D230" s="851"/>
      <c r="E230" s="851"/>
      <c r="F230" s="851" t="str">
        <f>IF('Master sheet'!$D$11="Hindi","हस्ताक्षर परीक्षा प्रभारी","Signature of the exam. Incharge")</f>
        <v>हस्ताक्षर परीक्षा प्रभारी</v>
      </c>
      <c r="G230" s="851"/>
      <c r="H230" s="851"/>
      <c r="I230" s="851"/>
      <c r="J230" s="851"/>
      <c r="K230" s="851" t="str">
        <f>IF('Master sheet'!$D$11="Hindi","हस्ताक्षर संस्था प्रधान","Head of Institute's Signature")</f>
        <v>हस्ताक्षर संस्था प्रधान</v>
      </c>
      <c r="L230" s="851"/>
      <c r="M230" s="851"/>
      <c r="N230" s="851"/>
      <c r="O230" s="851"/>
      <c r="P230" s="851"/>
    </row>
    <row r="232" spans="1:16" ht="21" customHeight="1">
      <c r="A232" s="402">
        <f>IF(N239="","",1)</f>
        <v>1</v>
      </c>
      <c r="B232" s="876" t="str">
        <f>IF('Master sheet'!$D$11="Hindi","वार्षिक रिपोर्ट कार्ड ","Report Card")</f>
        <v xml:space="preserve">वार्षिक रिपोर्ट कार्ड </v>
      </c>
      <c r="C232" s="876"/>
      <c r="D232" s="876"/>
      <c r="E232" s="876"/>
      <c r="F232" s="876"/>
      <c r="G232" s="876"/>
      <c r="H232" s="876"/>
      <c r="I232" s="876"/>
      <c r="J232" s="876"/>
      <c r="K232" s="876"/>
      <c r="L232" s="876"/>
      <c r="M232" s="876"/>
      <c r="N232" s="876"/>
      <c r="O232" s="876"/>
      <c r="P232" s="876"/>
    </row>
    <row r="233" spans="1:16" ht="21" customHeight="1">
      <c r="A233" s="402">
        <f>IF($N$239="","",A232+1)</f>
        <v>2</v>
      </c>
      <c r="B233" s="877" t="str">
        <f>IF('Master sheet'!$D$11="Hindi","शिक्षा विभाग, राजस्थान सरकार","Education Department, Rajasthan Government")</f>
        <v>शिक्षा विभाग, राजस्थान सरकार</v>
      </c>
      <c r="C233" s="877"/>
      <c r="D233" s="877"/>
      <c r="E233" s="877"/>
      <c r="F233" s="877"/>
      <c r="G233" s="877"/>
      <c r="H233" s="877"/>
      <c r="I233" s="877"/>
      <c r="J233" s="877"/>
      <c r="K233" s="877"/>
      <c r="L233" s="877"/>
      <c r="M233" s="877"/>
      <c r="N233" s="877"/>
      <c r="O233" s="877"/>
      <c r="P233" s="877"/>
    </row>
    <row r="234" spans="1:16" ht="21" customHeight="1">
      <c r="A234" s="402">
        <f t="shared" ref="A234:A263" si="13">IF($N$239="","",A233+1)</f>
        <v>3</v>
      </c>
      <c r="B234" s="878" t="str">
        <f>IF('Master sheet'!$D$11="Hindi","विद्यालय का नाम :-","School Name :- ")</f>
        <v>विद्यालय का नाम :-</v>
      </c>
      <c r="C234" s="878"/>
      <c r="D234" s="878"/>
      <c r="E234" s="879" t="str">
        <f>IF(AND(N239=""),"",IF('Master sheet'!$D$11="Hindi",'Master sheet'!$D$8,'Master sheet'!$D$7))</f>
        <v xml:space="preserve">महात्मा गाँधी राजकीय विद्यालय (अंग्रेजी माध्यम) बर, पाली </v>
      </c>
      <c r="F234" s="879"/>
      <c r="G234" s="879"/>
      <c r="H234" s="879"/>
      <c r="I234" s="879"/>
      <c r="J234" s="879"/>
      <c r="K234" s="879"/>
      <c r="L234" s="879"/>
      <c r="M234" s="879"/>
      <c r="N234" s="879"/>
      <c r="O234" s="879"/>
      <c r="P234" s="879"/>
    </row>
    <row r="235" spans="1:16" ht="21" customHeight="1">
      <c r="A235" s="402">
        <f t="shared" si="13"/>
        <v>4</v>
      </c>
      <c r="B235" s="395"/>
      <c r="C235" s="395"/>
      <c r="D235" s="395"/>
      <c r="E235" s="880" t="str">
        <f>IF(AND(N239=""),"",IF('Master sheet'!$D$11="Hindi",CONCATENATE("(विद्यालय मान्यता क्रमांक व वर्ष : ","  ",'Master sheet'!$D$6),CONCATENATE("(School Recognition Number &amp; Years : ","  ",'Master sheet'!$D$6)))</f>
        <v>(विद्यालय मान्यता क्रमांक व वर्ष :   शिक्षा/पाली/1995/2001</v>
      </c>
      <c r="F235" s="880"/>
      <c r="G235" s="880"/>
      <c r="H235" s="880"/>
      <c r="I235" s="880"/>
      <c r="J235" s="880"/>
      <c r="K235" s="880"/>
      <c r="L235" s="880"/>
      <c r="M235" s="880"/>
      <c r="N235" s="880"/>
      <c r="O235" s="880"/>
      <c r="P235" s="880"/>
    </row>
    <row r="236" spans="1:16" ht="21" customHeight="1">
      <c r="A236" s="402">
        <f t="shared" si="13"/>
        <v>5</v>
      </c>
      <c r="B236" s="388" t="str">
        <f>IF('Master sheet'!$D$11="Hindi","कक्षा  :-","CLASS :- ")</f>
        <v>कक्षा  :-</v>
      </c>
      <c r="C236" s="894">
        <f>IFERROR(IF(AND(N239=""),"",VLOOKUP(N239,Marks,2,0)),"")</f>
        <v>7</v>
      </c>
      <c r="D236" s="894"/>
      <c r="E236" s="895" t="str">
        <f>IF('Master sheet'!$D$11="Hindi","सेक्शन :-","Section :- ")</f>
        <v>सेक्शन :-</v>
      </c>
      <c r="F236" s="895"/>
      <c r="G236" s="895"/>
      <c r="H236" s="894" t="str">
        <f>IFERROR(IF(AND(N239=""),"",VLOOKUP(N239,Marks,3,0)),"")</f>
        <v>A</v>
      </c>
      <c r="I236" s="894"/>
      <c r="J236" s="896" t="str">
        <f>IF('Master sheet'!$D$11="Hindi","सत्र :- ","Session :- ")</f>
        <v xml:space="preserve">सत्र :- </v>
      </c>
      <c r="K236" s="896"/>
      <c r="L236" s="896"/>
      <c r="M236" s="896"/>
      <c r="N236" s="897" t="str">
        <f>IF(AND(N239=""),"",'Marks Entry 6th'!$I$2)</f>
        <v xml:space="preserve"> 2022-2023</v>
      </c>
      <c r="O236" s="897"/>
      <c r="P236" s="897"/>
    </row>
    <row r="237" spans="1:16" ht="21" customHeight="1">
      <c r="A237" s="402">
        <f t="shared" si="13"/>
        <v>6</v>
      </c>
      <c r="B237" s="881" t="str">
        <f>IF('Master sheet'!$D$11="Hindi","विद्यार्थी का नाम :-","Student's Name :-")</f>
        <v>विद्यार्थी का नाम :-</v>
      </c>
      <c r="C237" s="881"/>
      <c r="D237" s="881"/>
      <c r="E237" s="882" t="str">
        <f>IFERROR(IF(AND(N239=""),"",VLOOKUP(N239,Marks,6,0)),"")</f>
        <v>DIVYA BAGRI</v>
      </c>
      <c r="F237" s="882"/>
      <c r="G237" s="882"/>
      <c r="H237" s="882"/>
      <c r="I237" s="882"/>
      <c r="J237" s="883" t="str">
        <f>IF('Master sheet'!$D$11="Hindi","प्रवेशांक :","SR. NO. :")</f>
        <v>प्रवेशांक :</v>
      </c>
      <c r="K237" s="883"/>
      <c r="L237" s="883"/>
      <c r="M237" s="883"/>
      <c r="N237" s="884">
        <f>IFERROR(IF(AND(N239=""),"",VLOOKUP(N239,Marks,5,0)),"")</f>
        <v>925</v>
      </c>
      <c r="O237" s="884"/>
      <c r="P237" s="884"/>
    </row>
    <row r="238" spans="1:16" ht="21" customHeight="1">
      <c r="A238" s="402">
        <f t="shared" si="13"/>
        <v>7</v>
      </c>
      <c r="B238" s="881" t="str">
        <f>IF('Master sheet'!$D$11="Hindi","पिता का नाम :-","Father's Name :-")</f>
        <v>पिता का नाम :-</v>
      </c>
      <c r="C238" s="881"/>
      <c r="D238" s="881"/>
      <c r="E238" s="882" t="str">
        <f>IFERROR(IF(AND(N239=""),"",VLOOKUP(N239,Marks,7,0)),"")</f>
        <v>MUKESH</v>
      </c>
      <c r="F238" s="882"/>
      <c r="G238" s="882"/>
      <c r="H238" s="882"/>
      <c r="I238" s="882"/>
      <c r="J238" s="883" t="str">
        <f>IF('Master sheet'!$D$11="Hindi","जन्म तिथि :","Date of Birth :")</f>
        <v>जन्म तिथि :</v>
      </c>
      <c r="K238" s="883"/>
      <c r="L238" s="883"/>
      <c r="M238" s="883"/>
      <c r="N238" s="898" t="str">
        <f>IFERROR(IF(AND(N239=""),"",VLOOKUP(N239,Marks,4,0)),"")</f>
        <v>26-10-2015</v>
      </c>
      <c r="O238" s="898"/>
      <c r="P238" s="898"/>
    </row>
    <row r="239" spans="1:16" ht="15.75">
      <c r="A239" s="402">
        <f t="shared" si="13"/>
        <v>8</v>
      </c>
      <c r="B239" s="881" t="str">
        <f>IF('Master sheet'!$D$11="Hindi","माता का नाम :-","Mother's Name :-")</f>
        <v>माता का नाम :-</v>
      </c>
      <c r="C239" s="881"/>
      <c r="D239" s="881"/>
      <c r="E239" s="882" t="str">
        <f>IFERROR(IF(AND(N239=""),"",VLOOKUP(N239,Marks,8,0)),"")</f>
        <v>SEEMA</v>
      </c>
      <c r="F239" s="882"/>
      <c r="G239" s="882"/>
      <c r="H239" s="882"/>
      <c r="I239" s="882"/>
      <c r="J239" s="883" t="str">
        <f>IF('Master sheet'!$D$11="Hindi","रोल नंबर :-","Roll No. :")</f>
        <v>रोल नंबर :-</v>
      </c>
      <c r="K239" s="883"/>
      <c r="L239" s="883"/>
      <c r="M239" s="883"/>
      <c r="N239" s="899">
        <f>IF(N206="","",IF(AND(N206+1&gt;$Y$6),"",N206+1))</f>
        <v>708</v>
      </c>
      <c r="O239" s="899"/>
      <c r="P239" s="899"/>
    </row>
    <row r="240" spans="1:16" ht="15.75">
      <c r="A240" s="402">
        <f t="shared" si="13"/>
        <v>9</v>
      </c>
      <c r="B240" s="389"/>
      <c r="C240" s="389"/>
      <c r="D240" s="389"/>
      <c r="E240" s="390"/>
      <c r="F240" s="390"/>
      <c r="G240" s="390"/>
      <c r="H240" s="390"/>
      <c r="I240" s="390"/>
      <c r="J240" s="391"/>
      <c r="K240" s="391"/>
      <c r="L240" s="391"/>
      <c r="M240" s="391"/>
      <c r="N240" s="392"/>
      <c r="O240" s="392"/>
      <c r="P240" s="392"/>
    </row>
    <row r="241" spans="1:16" ht="21.75" customHeight="1">
      <c r="A241" s="402">
        <f t="shared" si="13"/>
        <v>10</v>
      </c>
      <c r="B241" s="900" t="str">
        <f>IF('Master sheet'!$D$11="Hindi","विषय","Subject")</f>
        <v>विषय</v>
      </c>
      <c r="C241" s="686" t="str">
        <f>IF('Master sheet'!$D$11="Hindi","प्रथम परख ","First Test")</f>
        <v xml:space="preserve">प्रथम परख </v>
      </c>
      <c r="D241" s="687"/>
      <c r="E241" s="688" t="str">
        <f>IF('Master sheet'!$D$11="Hindi","द्वितीय परख","Second Test")</f>
        <v>द्वितीय परख</v>
      </c>
      <c r="F241" s="689"/>
      <c r="G241" s="901" t="str">
        <f>IF('Master sheet'!$D$11="Hindi","सा. परख योग","Test Total")</f>
        <v>सा. परख योग</v>
      </c>
      <c r="H241" s="686" t="str">
        <f>IF('Master sheet'!$D$11="Hindi","अर्द्धवार्षिक","Half Yearly")</f>
        <v>अर्द्धवार्षिक</v>
      </c>
      <c r="I241" s="724"/>
      <c r="J241" s="687"/>
      <c r="K241" s="685" t="str">
        <f>IF('Master sheet'!$D$11="Hindi","अर्द्ध वा. तक योग","Total Till H.Y.")</f>
        <v>अर्द्ध वा. तक योग</v>
      </c>
      <c r="L241" s="686" t="str">
        <f>IF('Master sheet'!$D$11="Hindi","वार्षिक","Yearly")</f>
        <v>वार्षिक</v>
      </c>
      <c r="M241" s="724"/>
      <c r="N241" s="687"/>
      <c r="O241" s="684" t="str">
        <f>IF('Master sheet'!$D$11="Hindi","विषय कुल योग ","Subject Total")</f>
        <v xml:space="preserve">विषय कुल योग </v>
      </c>
      <c r="P241" s="677" t="str">
        <f>IF('Master sheet'!$D$11="Hindi","ग्रेड","Grade")</f>
        <v>ग्रेड</v>
      </c>
    </row>
    <row r="242" spans="1:16" ht="86.25" customHeight="1">
      <c r="A242" s="402">
        <f t="shared" si="13"/>
        <v>11</v>
      </c>
      <c r="B242" s="900"/>
      <c r="C242" s="434" t="str">
        <f>IF('Master sheet'!$D$11="Hindi","लिखित परीक्षा","Written")</f>
        <v>लिखित परीक्षा</v>
      </c>
      <c r="D242" s="434" t="str">
        <f>IF('Master sheet'!$D$11="Hindi","गतिविधि, मौखिक, प्रोजेक्ट, प्रायोगिक","Act, Oral, Project, Prac.")</f>
        <v>गतिविधि, मौखिक, प्रोजेक्ट, प्रायोगिक</v>
      </c>
      <c r="E242" s="434" t="str">
        <f>IF('Master sheet'!$D$11="Hindi","लिखित परीक्षा","Written")</f>
        <v>लिखित परीक्षा</v>
      </c>
      <c r="F242" s="434" t="str">
        <f>IF('Master sheet'!$D$11="Hindi","गतिविधि, मौखिक, प्रोजेक्ट, प्रायोगिक","Act, Oral, Project, Prac.")</f>
        <v>गतिविधि, मौखिक, प्रोजेक्ट, प्रायोगिक</v>
      </c>
      <c r="G242" s="902"/>
      <c r="H242" s="434" t="str">
        <f>IF('Master sheet'!$D$11="Hindi","लिखित परीक्षा","Written")</f>
        <v>लिखित परीक्षा</v>
      </c>
      <c r="I242" s="434" t="str">
        <f>IF('Master sheet'!$D$11="Hindi","गतिविधि, मौखिक, प्रोजेक्ट, प्रायोगिक","Act, Oral, Project, Prac.")</f>
        <v>गतिविधि, मौखिक, प्रोजेक्ट, प्रायोगिक</v>
      </c>
      <c r="J242" s="434" t="str">
        <f>IF('Master sheet'!$D$11="Hindi","अर्द्ध वा. योग","H.Y. Total")</f>
        <v>अर्द्ध वा. योग</v>
      </c>
      <c r="K242" s="685"/>
      <c r="L242" s="434" t="str">
        <f>IF('Master sheet'!$D$11="Hindi","लिखित परीक्षा","Written")</f>
        <v>लिखित परीक्षा</v>
      </c>
      <c r="M242" s="434" t="str">
        <f>IF('Master sheet'!$D$11="Hindi","गतिविधि, मौखिक, प्रोजेक्ट, प्रायोगिक","Act, Oral, Project, Prac.")</f>
        <v>गतिविधि, मौखिक, प्रोजेक्ट, प्रायोगिक</v>
      </c>
      <c r="N242" s="434" t="str">
        <f>IF('Master sheet'!$D$11="Hindi","वार्षिक योग","Yearly Total")</f>
        <v>वार्षिक योग</v>
      </c>
      <c r="O242" s="684"/>
      <c r="P242" s="678">
        <v>0</v>
      </c>
    </row>
    <row r="243" spans="1:16" ht="21.75" customHeight="1">
      <c r="A243" s="402">
        <f t="shared" si="13"/>
        <v>12</v>
      </c>
      <c r="B243" s="900"/>
      <c r="C243" s="115">
        <v>5</v>
      </c>
      <c r="D243" s="115">
        <v>5</v>
      </c>
      <c r="E243" s="115">
        <v>5</v>
      </c>
      <c r="F243" s="115">
        <v>5</v>
      </c>
      <c r="G243" s="383">
        <f>IF(AND(C243="",D243="",E243="",F243=""),"",SUM(C243:F243))</f>
        <v>20</v>
      </c>
      <c r="H243" s="115">
        <v>50</v>
      </c>
      <c r="I243" s="115">
        <v>20</v>
      </c>
      <c r="J243" s="117">
        <f>IF(AND(H243="",I243=""),"",SUM(H243:I243))</f>
        <v>70</v>
      </c>
      <c r="K243" s="116">
        <f>IF(AND(G243="NA",J243="NA"),"NA",SUM(G243,J243))</f>
        <v>90</v>
      </c>
      <c r="L243" s="115">
        <v>80</v>
      </c>
      <c r="M243" s="115">
        <v>30</v>
      </c>
      <c r="N243" s="290">
        <f>IF(AND(L243="",M243=""),"",SUM(L243:M243))</f>
        <v>110</v>
      </c>
      <c r="O243" s="116">
        <f>IF(N243="","",SUM(K243,N243))</f>
        <v>200</v>
      </c>
      <c r="P243" s="115"/>
    </row>
    <row r="244" spans="1:16" ht="20.100000000000001" customHeight="1">
      <c r="A244" s="402">
        <f t="shared" si="13"/>
        <v>13</v>
      </c>
      <c r="B244" s="93" t="str">
        <f>IF('Master sheet'!D$11="Hindi","हिंदी","Hindi")</f>
        <v>हिंदी</v>
      </c>
      <c r="C244" s="387">
        <f>IFERROR(VLOOKUP(N239,Marks,11,0),"")</f>
        <v>3</v>
      </c>
      <c r="D244" s="387">
        <f>IFERROR(VLOOKUP(N239,Marks,12,0),"")</f>
        <v>3</v>
      </c>
      <c r="E244" s="387">
        <f>IFERROR(VLOOKUP(N239,Marks,13,0),"")</f>
        <v>3</v>
      </c>
      <c r="F244" s="387">
        <f>IFERROR(VLOOKUP(N239,Marks,14,0),"")</f>
        <v>4</v>
      </c>
      <c r="G244" s="382">
        <f>IFERROR(VLOOKUP(N239,Marks,15,0),"")</f>
        <v>13</v>
      </c>
      <c r="H244" s="387">
        <f>IFERROR(VLOOKUP(N239,Marks,16,0),"")</f>
        <v>37</v>
      </c>
      <c r="I244" s="387">
        <f>IFERROR(VLOOKUP(N239,Marks,17,0),"")</f>
        <v>11</v>
      </c>
      <c r="J244" s="88">
        <f>IFERROR(VLOOKUP(N239,Marks,18,0),"")</f>
        <v>48</v>
      </c>
      <c r="K244" s="381">
        <f>IFERROR(VLOOKUP(N239,Marks,19,0),"")</f>
        <v>61</v>
      </c>
      <c r="L244" s="387">
        <f>IFERROR(VLOOKUP(N239,Marks,20,0),"")</f>
        <v>58</v>
      </c>
      <c r="M244" s="387">
        <f>IFERROR(VLOOKUP(N239,Marks,21,0),"")</f>
        <v>11</v>
      </c>
      <c r="N244" s="88">
        <f>IFERROR(VLOOKUP(N239,Marks,22,0),"")</f>
        <v>69</v>
      </c>
      <c r="O244" s="384">
        <f>IFERROR(VLOOKUP(N239,Marks,23,0),"")</f>
        <v>130</v>
      </c>
      <c r="P244" s="90" t="str">
        <f>IFERROR(VLOOKUP(N239,Marks,29,0),"")</f>
        <v>B</v>
      </c>
    </row>
    <row r="245" spans="1:16" ht="20.100000000000001" customHeight="1">
      <c r="A245" s="402">
        <f t="shared" si="13"/>
        <v>14</v>
      </c>
      <c r="B245" s="93" t="str">
        <f>IF('Master sheet'!$D$11="Hindi","अंग्रेजी","English")</f>
        <v>अंग्रेजी</v>
      </c>
      <c r="C245" s="387">
        <f>IFERROR(VLOOKUP(N239,Marks,30,0),"")</f>
        <v>4</v>
      </c>
      <c r="D245" s="387">
        <f>IFERROR(VLOOKUP(N239,Marks,31,0),"")</f>
        <v>4</v>
      </c>
      <c r="E245" s="387">
        <f>IFERROR(VLOOKUP(N239,Marks,32,0),"")</f>
        <v>4</v>
      </c>
      <c r="F245" s="387">
        <f>IFERROR(VLOOKUP(N239,Marks,33,0),"")</f>
        <v>5</v>
      </c>
      <c r="G245" s="382">
        <f>IFERROR(VLOOKUP(N239,Marks,34,0),"")</f>
        <v>17</v>
      </c>
      <c r="H245" s="387">
        <f>IFERROR(VLOOKUP(N239,Marks,35,0),"")</f>
        <v>48</v>
      </c>
      <c r="I245" s="387">
        <f>IFERROR(VLOOKUP(N239,Marks,36,0),"")</f>
        <v>18</v>
      </c>
      <c r="J245" s="88">
        <f>IFERROR(VLOOKUP(N239,Marks,37,0),"")</f>
        <v>66</v>
      </c>
      <c r="K245" s="381">
        <f>IFERROR(VLOOKUP(N239,Marks,38,0),"")</f>
        <v>83</v>
      </c>
      <c r="L245" s="387">
        <f>IFERROR(VLOOKUP(N239,Marks,39,0),"")</f>
        <v>64</v>
      </c>
      <c r="M245" s="387">
        <f>IFERROR(VLOOKUP(N239,Marks,40,0),"")</f>
        <v>29</v>
      </c>
      <c r="N245" s="88">
        <f>IFERROR(VLOOKUP(N239,Marks,41,0),"")</f>
        <v>93</v>
      </c>
      <c r="O245" s="384">
        <f>IFERROR(VLOOKUP(N239,Marks,42,0),"")</f>
        <v>176</v>
      </c>
      <c r="P245" s="90" t="str">
        <f>IFERROR(VLOOKUP(N239,Marks,48,0),"")</f>
        <v>A</v>
      </c>
    </row>
    <row r="246" spans="1:16" ht="20.100000000000001" customHeight="1">
      <c r="A246" s="402">
        <f t="shared" si="13"/>
        <v>15</v>
      </c>
      <c r="B246" s="93" t="str">
        <f>IFERROR(VLOOKUP(N239,Marks,49,0),"")</f>
        <v>संस्कृत (71)</v>
      </c>
      <c r="C246" s="387">
        <f>IFERROR(VLOOKUP(N239,Marks,50,0),"")</f>
        <v>3</v>
      </c>
      <c r="D246" s="387">
        <f>IFERROR(VLOOKUP(N239,Marks,51,0),"")</f>
        <v>3</v>
      </c>
      <c r="E246" s="387">
        <f>IFERROR(VLOOKUP(N239,Marks,52,0),"")</f>
        <v>5</v>
      </c>
      <c r="F246" s="387">
        <f>IFERROR(VLOOKUP(N239,Marks,53,0),"")</f>
        <v>5</v>
      </c>
      <c r="G246" s="382">
        <f>IFERROR(VLOOKUP(N239,Marks,54,0),"")</f>
        <v>16</v>
      </c>
      <c r="H246" s="387">
        <f>IFERROR(VLOOKUP(N239,Marks,55,0),"")</f>
        <v>41</v>
      </c>
      <c r="I246" s="387">
        <f>IFERROR(VLOOKUP(N239,Marks,56,0),"")</f>
        <v>16</v>
      </c>
      <c r="J246" s="88">
        <f>IFERROR(VLOOKUP(N239,Marks,57,0),"")</f>
        <v>57</v>
      </c>
      <c r="K246" s="381">
        <f>IFERROR(VLOOKUP(N239,Marks,58,0),"")</f>
        <v>73</v>
      </c>
      <c r="L246" s="387">
        <f>IFERROR(VLOOKUP(N239,Marks,59,0),"")</f>
        <v>65</v>
      </c>
      <c r="M246" s="387">
        <f>IFERROR(VLOOKUP(N239,Marks,60,0),"")</f>
        <v>25</v>
      </c>
      <c r="N246" s="88">
        <f>IFERROR(VLOOKUP(N239,Marks,61,0),"")</f>
        <v>90</v>
      </c>
      <c r="O246" s="384">
        <f>IFERROR(VLOOKUP(N239,Marks,62,0),"")</f>
        <v>163</v>
      </c>
      <c r="P246" s="90" t="str">
        <f>IFERROR(VLOOKUP(N239,Marks,68,0),"")</f>
        <v>A</v>
      </c>
    </row>
    <row r="247" spans="1:16" ht="20.100000000000001" customHeight="1">
      <c r="A247" s="402">
        <f t="shared" si="13"/>
        <v>16</v>
      </c>
      <c r="B247" s="93" t="str">
        <f>IF('Master sheet'!$D$11="Hindi","गणित","Maths")</f>
        <v>गणित</v>
      </c>
      <c r="C247" s="387">
        <f>IFERROR(VLOOKUP(N239,Marks,69,0),"")</f>
        <v>5</v>
      </c>
      <c r="D247" s="387">
        <f>IFERROR(VLOOKUP(N239,Marks,70,0),"")</f>
        <v>5</v>
      </c>
      <c r="E247" s="387">
        <f>IFERROR(VLOOKUP(N239,Marks,71,0),"")</f>
        <v>5</v>
      </c>
      <c r="F247" s="387">
        <f>IFERROR(VLOOKUP(N239,Marks,72,0),"")</f>
        <v>5</v>
      </c>
      <c r="G247" s="382">
        <f>IFERROR(VLOOKUP(N239,Marks,73,0),"")</f>
        <v>20</v>
      </c>
      <c r="H247" s="387">
        <f>IFERROR(VLOOKUP(N239,Marks,74,0),"")</f>
        <v>31</v>
      </c>
      <c r="I247" s="387">
        <f>IFERROR(VLOOKUP(N239,Marks,75,0),"")</f>
        <v>11</v>
      </c>
      <c r="J247" s="88">
        <f>IFERROR(VLOOKUP(N239,Marks,76,0),"")</f>
        <v>42</v>
      </c>
      <c r="K247" s="381">
        <f>IFERROR(VLOOKUP(N239,Marks,77,0),"")</f>
        <v>62</v>
      </c>
      <c r="L247" s="387">
        <f>IFERROR(VLOOKUP(N239,Marks,78,0),"")</f>
        <v>55</v>
      </c>
      <c r="M247" s="387">
        <f>IFERROR(VLOOKUP(N239,Marks,79,0),"")</f>
        <v>8</v>
      </c>
      <c r="N247" s="88">
        <f>IFERROR(VLOOKUP(N239,Marks,80,0),"")</f>
        <v>63</v>
      </c>
      <c r="O247" s="384">
        <f>IFERROR(VLOOKUP(N239,Marks,81,0),"")</f>
        <v>125</v>
      </c>
      <c r="P247" s="90" t="str">
        <f>IFERROR(VLOOKUP(N239,Marks,87,0),"")</f>
        <v>B</v>
      </c>
    </row>
    <row r="248" spans="1:16" ht="20.100000000000001" customHeight="1">
      <c r="A248" s="402">
        <f t="shared" si="13"/>
        <v>17</v>
      </c>
      <c r="B248" s="93" t="str">
        <f>IF('Master sheet'!$D$11="Hindi","विज्ञान","Science")</f>
        <v>विज्ञान</v>
      </c>
      <c r="C248" s="387">
        <f>IFERROR(VLOOKUP(N239,Marks,88,0),"")</f>
        <v>5</v>
      </c>
      <c r="D248" s="387">
        <f>IFERROR(VLOOKUP(N239,Marks,89,0),"")</f>
        <v>5</v>
      </c>
      <c r="E248" s="387">
        <f>IFERROR(VLOOKUP(N239,Marks,90,0),"")</f>
        <v>5</v>
      </c>
      <c r="F248" s="387">
        <f>IFERROR(VLOOKUP(N239,Marks,91,0),"")</f>
        <v>5</v>
      </c>
      <c r="G248" s="382">
        <f>IFERROR(VLOOKUP(N239,Marks,92,0),"")</f>
        <v>20</v>
      </c>
      <c r="H248" s="387">
        <f>IFERROR(VLOOKUP(N239,Marks,93,0),"")</f>
        <v>29</v>
      </c>
      <c r="I248" s="387">
        <f>IFERROR(VLOOKUP(N239,Marks,94,0),"")</f>
        <v>11</v>
      </c>
      <c r="J248" s="88">
        <f>IFERROR(VLOOKUP(N239,Marks,95,0),"")</f>
        <v>40</v>
      </c>
      <c r="K248" s="381">
        <f>IFERROR(VLOOKUP(N239,Marks,96,0),"")</f>
        <v>60</v>
      </c>
      <c r="L248" s="387">
        <f>IFERROR(VLOOKUP(N239,Marks,97,0),"")</f>
        <v>58</v>
      </c>
      <c r="M248" s="387">
        <f>IFERROR(VLOOKUP(N239,Marks,98,0),"")</f>
        <v>16</v>
      </c>
      <c r="N248" s="88">
        <f>IFERROR(VLOOKUP(N239,Marks,99,0),"")</f>
        <v>74</v>
      </c>
      <c r="O248" s="384">
        <f>IFERROR(VLOOKUP(N239,Marks,100,0),"")</f>
        <v>134</v>
      </c>
      <c r="P248" s="90" t="str">
        <f>IFERROR(VLOOKUP(N239,Marks,106,0),"")</f>
        <v>B</v>
      </c>
    </row>
    <row r="249" spans="1:16" ht="20.100000000000001" customHeight="1">
      <c r="A249" s="402">
        <f t="shared" si="13"/>
        <v>18</v>
      </c>
      <c r="B249" s="93" t="str">
        <f>IF('Master sheet'!$D$11="Hindi","सामाजिक विज्ञान","Social Science")</f>
        <v>सामाजिक विज्ञान</v>
      </c>
      <c r="C249" s="387">
        <f>IFERROR(VLOOKUP(N239,Marks,107,0),"")</f>
        <v>3</v>
      </c>
      <c r="D249" s="387">
        <f>IFERROR(VLOOKUP(N239,Marks,108,0),"")</f>
        <v>4</v>
      </c>
      <c r="E249" s="387">
        <f>IFERROR(VLOOKUP(N239,Marks,109,0),"")</f>
        <v>4</v>
      </c>
      <c r="F249" s="387">
        <f>IFERROR(VLOOKUP(N239,Marks,110,0),"")</f>
        <v>4</v>
      </c>
      <c r="G249" s="382">
        <f>IFERROR(VLOOKUP(N239,Marks,111,0),"")</f>
        <v>15</v>
      </c>
      <c r="H249" s="387">
        <f>IFERROR(VLOOKUP(N239,Marks,112,0),"")</f>
        <v>42</v>
      </c>
      <c r="I249" s="387">
        <f>IFERROR(VLOOKUP(N239,Marks,113,0),"")</f>
        <v>10</v>
      </c>
      <c r="J249" s="88">
        <f>IFERROR(VLOOKUP(N239,Marks,114,0),"")</f>
        <v>52</v>
      </c>
      <c r="K249" s="381">
        <f>IFERROR(VLOOKUP(N239,Marks,115,0),"")</f>
        <v>67</v>
      </c>
      <c r="L249" s="387">
        <f>IFERROR(VLOOKUP(N239,Marks,116,0),"")</f>
        <v>66</v>
      </c>
      <c r="M249" s="387">
        <f>IFERROR(VLOOKUP(N239,Marks,117,0),"")</f>
        <v>18</v>
      </c>
      <c r="N249" s="88">
        <f>IFERROR(VLOOKUP(N239,Marks,118,0),"")</f>
        <v>84</v>
      </c>
      <c r="O249" s="384">
        <f>IFERROR(VLOOKUP(N239,Marks,119,0),"")</f>
        <v>151</v>
      </c>
      <c r="P249" s="90" t="str">
        <f>IFERROR(VLOOKUP(N239,Marks,125,0),"")</f>
        <v>B</v>
      </c>
    </row>
    <row r="250" spans="1:16" ht="27" customHeight="1">
      <c r="A250" s="402">
        <f t="shared" si="13"/>
        <v>19</v>
      </c>
      <c r="B250" s="394" t="str">
        <f>IF('Master sheet'!$D$11="Hindi","कुल योग","Total")</f>
        <v>कुल योग</v>
      </c>
      <c r="C250" s="91">
        <f>IF(AND(C244="",C245="",C246="",C247="",C248="",C249=""),"",SUM(C244:C249))</f>
        <v>23</v>
      </c>
      <c r="D250" s="91">
        <f t="shared" ref="D250:O250" si="14">IF(AND(D244="",D245="",D246="",D247="",D248="",D249=""),"",SUM(D244:D249))</f>
        <v>24</v>
      </c>
      <c r="E250" s="91">
        <f t="shared" si="14"/>
        <v>26</v>
      </c>
      <c r="F250" s="91">
        <f t="shared" si="14"/>
        <v>28</v>
      </c>
      <c r="G250" s="91">
        <f t="shared" si="14"/>
        <v>101</v>
      </c>
      <c r="H250" s="91">
        <f t="shared" si="14"/>
        <v>228</v>
      </c>
      <c r="I250" s="91">
        <f t="shared" si="14"/>
        <v>77</v>
      </c>
      <c r="J250" s="91">
        <f t="shared" si="14"/>
        <v>305</v>
      </c>
      <c r="K250" s="91">
        <f t="shared" si="14"/>
        <v>406</v>
      </c>
      <c r="L250" s="91">
        <f t="shared" si="14"/>
        <v>366</v>
      </c>
      <c r="M250" s="91">
        <f t="shared" si="14"/>
        <v>107</v>
      </c>
      <c r="N250" s="91">
        <f t="shared" si="14"/>
        <v>473</v>
      </c>
      <c r="O250" s="91">
        <f t="shared" si="14"/>
        <v>879</v>
      </c>
      <c r="P250" s="227" t="str">
        <f>IFERROR(VLOOKUP(N239,Marks,167,0),"")</f>
        <v>B</v>
      </c>
    </row>
    <row r="251" spans="1:16">
      <c r="A251" s="402">
        <f t="shared" si="13"/>
        <v>20</v>
      </c>
      <c r="B251" s="869"/>
      <c r="C251" s="869"/>
      <c r="D251" s="869"/>
      <c r="E251" s="869"/>
      <c r="F251" s="869"/>
      <c r="G251" s="869"/>
      <c r="H251" s="869"/>
      <c r="I251" s="869"/>
      <c r="J251" s="869"/>
      <c r="K251" s="869"/>
      <c r="L251" s="869"/>
      <c r="M251" s="869"/>
      <c r="N251" s="869"/>
      <c r="O251" s="869"/>
      <c r="P251" s="869"/>
    </row>
    <row r="252" spans="1:16" ht="20.100000000000001" customHeight="1">
      <c r="A252" s="402">
        <f t="shared" si="13"/>
        <v>21</v>
      </c>
      <c r="B252" s="870" t="str">
        <f>IF('Master sheet'!$D$11="Hindi","अतिरिक्त विषय ","Extra Subject")</f>
        <v xml:space="preserve">अतिरिक्त विषय </v>
      </c>
      <c r="C252" s="870"/>
      <c r="D252" s="870"/>
      <c r="E252" s="870"/>
      <c r="F252" s="870"/>
      <c r="G252" s="870"/>
      <c r="H252" s="870"/>
      <c r="I252" s="870"/>
      <c r="J252" s="870"/>
      <c r="K252" s="870"/>
      <c r="L252" s="870"/>
      <c r="M252" s="870"/>
      <c r="N252" s="870"/>
      <c r="O252" s="870"/>
      <c r="P252" s="870"/>
    </row>
    <row r="253" spans="1:16" ht="20.100000000000001" customHeight="1">
      <c r="A253" s="402">
        <f t="shared" si="13"/>
        <v>22</v>
      </c>
      <c r="B253" s="394" t="str">
        <f>IF('Master sheet'!$D$11="Hindi","विषय","Subject")</f>
        <v>विषय</v>
      </c>
      <c r="C253" s="871" t="str">
        <f>IF('Master sheet'!$D$11="Hindi","पूर्णांक","M.M.")</f>
        <v>पूर्णांक</v>
      </c>
      <c r="D253" s="872"/>
      <c r="E253" s="871" t="str">
        <f>IF('Master sheet'!$D$11="Hindi","प्राप्तांक","Ob.M.")</f>
        <v>प्राप्तांक</v>
      </c>
      <c r="F253" s="872"/>
      <c r="G253" s="871" t="str">
        <f>IF('Master sheet'!$D$11="Hindi","ग्रेड","Grade")</f>
        <v>ग्रेड</v>
      </c>
      <c r="H253" s="872"/>
      <c r="I253" s="871" t="str">
        <f>IF('Master sheet'!$D$11="Hindi","विषय","Subject")</f>
        <v>विषय</v>
      </c>
      <c r="J253" s="872"/>
      <c r="K253" s="871" t="str">
        <f>IF('Master sheet'!$D$11="Hindi","पूर्णांक","M.M.")</f>
        <v>पूर्णांक</v>
      </c>
      <c r="L253" s="872"/>
      <c r="M253" s="871" t="str">
        <f>IF('Master sheet'!$D$11="Hindi","प्राप्तांक","Ob.M.")</f>
        <v>प्राप्तांक</v>
      </c>
      <c r="N253" s="872"/>
      <c r="O253" s="871" t="str">
        <f>IF('Master sheet'!$D$11="Hindi","ग्रेड","Grade")</f>
        <v>ग्रेड</v>
      </c>
      <c r="P253" s="872"/>
    </row>
    <row r="254" spans="1:16" ht="20.100000000000001" customHeight="1">
      <c r="A254" s="402">
        <f t="shared" si="13"/>
        <v>23</v>
      </c>
      <c r="B254" s="376" t="str">
        <f>IF(AND('Result Sheet'!$FA$4="",'Result Sheet'!$FA$4=0),"",IF(N239="","",'Result Sheet'!$FA$4))</f>
        <v/>
      </c>
      <c r="C254" s="873">
        <f>IF(AND(N239=""),"",'Result Sheet'!$FC$7)</f>
        <v>100</v>
      </c>
      <c r="D254" s="873"/>
      <c r="E254" s="874" t="str">
        <f>IFERROR(IF(AND(N239=""),"",VLOOKUP(N239,Marks,158,0)),"")</f>
        <v/>
      </c>
      <c r="F254" s="874"/>
      <c r="G254" s="875" t="str">
        <f>IFERROR(IF(AND(N239=""),"",VLOOKUP(N239,Marks,159,0)),"")</f>
        <v/>
      </c>
      <c r="H254" s="875"/>
      <c r="I254" s="873" t="str">
        <f>IF(AND('Result Sheet'!$FE$4="",'Result Sheet'!$FE$4=0),"",IF(N239="","",'Result Sheet'!$FE$4))</f>
        <v/>
      </c>
      <c r="J254" s="873"/>
      <c r="K254" s="873">
        <f>IF(AND(N239=""),"",'Result Sheet'!$FG$7)</f>
        <v>100</v>
      </c>
      <c r="L254" s="873"/>
      <c r="M254" s="874" t="str">
        <f>IFERROR(IF(AND(N239=""),"",VLOOKUP(N239,Marks,162,0)),"")</f>
        <v/>
      </c>
      <c r="N254" s="874"/>
      <c r="O254" s="875" t="str">
        <f>IFERROR(IF(AND(N239=""),"",VLOOKUP(N239,Marks,163,0)),"")</f>
        <v/>
      </c>
      <c r="P254" s="875"/>
    </row>
    <row r="255" spans="1:16" ht="20.100000000000001" customHeight="1">
      <c r="A255" s="402">
        <f t="shared" si="13"/>
        <v>24</v>
      </c>
      <c r="B255" s="859" t="str">
        <f>IF('Master sheet'!$D$11="Hindi","विषय","Subject")</f>
        <v>विषय</v>
      </c>
      <c r="C255" s="860"/>
      <c r="D255" s="860"/>
      <c r="E255" s="368" t="str">
        <f>IF('Master sheet'!$D$11="Hindi","प्राप्तांक","Ob.M.")</f>
        <v>प्राप्तांक</v>
      </c>
      <c r="F255" s="93" t="str">
        <f>IF('Master sheet'!$D$11="Hindi","ग्रेड","Grade")</f>
        <v>ग्रेड</v>
      </c>
      <c r="G255" s="859" t="str">
        <f>IF('Master sheet'!$D$11="Hindi","विषय","Subject")</f>
        <v>विषय</v>
      </c>
      <c r="H255" s="860"/>
      <c r="I255" s="860"/>
      <c r="J255" s="368" t="str">
        <f>IF('Master sheet'!$D$11="Hindi","प्राप्तांक","Ob.M.")</f>
        <v>प्राप्तांक</v>
      </c>
      <c r="K255" s="93" t="str">
        <f>IF('Master sheet'!$D$11="Hindi","ग्रेड","Grade")</f>
        <v>ग्रेड</v>
      </c>
      <c r="L255" s="859" t="str">
        <f>IF('Master sheet'!$D$11="Hindi","विषय","Subject")</f>
        <v>विषय</v>
      </c>
      <c r="M255" s="860"/>
      <c r="N255" s="861"/>
      <c r="O255" s="369" t="str">
        <f>IF('Master sheet'!$D$11="Hindi","प्राप्तांक","Ob.M.")</f>
        <v>प्राप्तांक</v>
      </c>
      <c r="P255" s="93" t="str">
        <f>IF('Master sheet'!$D$11="Hindi","ग्रेड","Grade")</f>
        <v>ग्रेड</v>
      </c>
    </row>
    <row r="256" spans="1:16" ht="20.100000000000001" customHeight="1">
      <c r="A256" s="402">
        <f t="shared" si="13"/>
        <v>25</v>
      </c>
      <c r="B256" s="862" t="str">
        <f>IF('Master sheet'!$D$11="Hindi","कार्यानुभव","WORK EXP.")</f>
        <v>कार्यानुभव</v>
      </c>
      <c r="C256" s="863"/>
      <c r="D256" s="863"/>
      <c r="E256" s="89">
        <f>IFERROR(VLOOKUP(N239,Marks,131,0),"")</f>
        <v>84</v>
      </c>
      <c r="F256" s="98" t="str">
        <f>IFERROR(VLOOKUP(N239,Marks,135,0),"")</f>
        <v>B</v>
      </c>
      <c r="G256" s="862" t="str">
        <f>IF('Master sheet'!$D$11="Hindi","कला शिक्षा","ART EDU.")</f>
        <v>कला शिक्षा</v>
      </c>
      <c r="H256" s="863"/>
      <c r="I256" s="863"/>
      <c r="J256" s="89">
        <f>IFERROR(VLOOKUP(N239,Marks,141,0),"")</f>
        <v>81</v>
      </c>
      <c r="K256" s="98" t="str">
        <f>IFERROR(VLOOKUP(N239,Marks,145,0),"")</f>
        <v>B</v>
      </c>
      <c r="L256" s="864" t="str">
        <f>IF('Master sheet'!$D$11="Hindi","स्वा. एवं शा. शिक्षा","HE.&amp;PH. EDU.")</f>
        <v>स्वा. एवं शा. शिक्षा</v>
      </c>
      <c r="M256" s="865"/>
      <c r="N256" s="866"/>
      <c r="O256" s="89">
        <f>IFERROR(VLOOKUP(N239,Marks,151,0),"")</f>
        <v>86</v>
      </c>
      <c r="P256" s="98" t="str">
        <f>IFERROR(VLOOKUP(N239,Marks,155,0),"")</f>
        <v>A</v>
      </c>
    </row>
    <row r="257" spans="1:16">
      <c r="A257" s="402">
        <f t="shared" si="13"/>
        <v>26</v>
      </c>
      <c r="B257" s="377"/>
      <c r="C257" s="377"/>
      <c r="D257" s="377"/>
      <c r="E257" s="378"/>
      <c r="F257" s="379"/>
      <c r="G257" s="377"/>
      <c r="H257" s="377"/>
      <c r="I257" s="377"/>
      <c r="J257" s="378"/>
      <c r="K257" s="379"/>
      <c r="L257" s="380"/>
      <c r="M257" s="380"/>
      <c r="N257" s="380"/>
      <c r="O257" s="378"/>
      <c r="P257" s="379"/>
    </row>
    <row r="258" spans="1:16" ht="21" customHeight="1">
      <c r="A258" s="402">
        <f t="shared" si="13"/>
        <v>27</v>
      </c>
      <c r="B258" s="852" t="str">
        <f>IF('Master sheet'!$D$11="Hindi","कुल कार्य दिवस :-","Total Meeting :-")</f>
        <v>कुल कार्य दिवस :-</v>
      </c>
      <c r="C258" s="852"/>
      <c r="D258" s="852"/>
      <c r="E258" s="867" t="str">
        <f>IFERROR(VLOOKUP(N239,Marks,170,0),"")</f>
        <v/>
      </c>
      <c r="F258" s="867"/>
      <c r="G258" s="867"/>
      <c r="H258" s="867"/>
      <c r="I258" s="852" t="str">
        <f>IF('Master sheet'!$D$11="Hindi","कुल उपस्थिति :-","Total Attendance :-")</f>
        <v>कुल उपस्थिति :-</v>
      </c>
      <c r="J258" s="852"/>
      <c r="K258" s="852"/>
      <c r="L258" s="852"/>
      <c r="M258" s="868" t="str">
        <f>IFERROR(VLOOKUP(N239,Marks,171,0),"")</f>
        <v/>
      </c>
      <c r="N258" s="868"/>
      <c r="O258" s="868"/>
      <c r="P258" s="868"/>
    </row>
    <row r="259" spans="1:16" ht="21" customHeight="1">
      <c r="A259" s="402">
        <f t="shared" si="13"/>
        <v>28</v>
      </c>
      <c r="B259" s="852" t="str">
        <f>IF('Master sheet'!$D$11="Hindi","परिणाम :-","Result :-")</f>
        <v>परिणाम :-</v>
      </c>
      <c r="C259" s="852"/>
      <c r="D259" s="852"/>
      <c r="E259" s="853" t="str">
        <f>IFERROR(VLOOKUP(N239,Marks,169,0),"")</f>
        <v>कक्षा क्रमोन्नत</v>
      </c>
      <c r="F259" s="853"/>
      <c r="G259" s="853"/>
      <c r="H259" s="853"/>
      <c r="I259" s="852" t="str">
        <f>IF('Master sheet'!$D$11="Hindi","परिणाम प्रतिशत में :-","Result in Percentage :-")</f>
        <v>परिणाम प्रतिशत में :-</v>
      </c>
      <c r="J259" s="852"/>
      <c r="K259" s="852"/>
      <c r="L259" s="852"/>
      <c r="M259" s="854">
        <f>IFERROR(VLOOKUP(N239,Marks,165,0),"")</f>
        <v>73.25</v>
      </c>
      <c r="N259" s="854"/>
      <c r="O259" s="854"/>
      <c r="P259" s="854"/>
    </row>
    <row r="260" spans="1:16" ht="21" customHeight="1">
      <c r="A260" s="402">
        <f t="shared" si="13"/>
        <v>29</v>
      </c>
      <c r="B260" s="852" t="str">
        <f>IF('Master sheet'!$D$11="Hindi","श्रेणी / ग्रेड :-","Division / Grade :-")</f>
        <v>श्रेणी / ग्रेड :-</v>
      </c>
      <c r="C260" s="852"/>
      <c r="D260" s="852"/>
      <c r="E260" s="385" t="str">
        <f>IFERROR(VLOOKUP(N239,Marks,166,0),"")</f>
        <v>I</v>
      </c>
      <c r="F260" s="386" t="s">
        <v>205</v>
      </c>
      <c r="G260" s="855" t="str">
        <f>IFERROR(VLOOKUP(N239,Marks,167,0),"")</f>
        <v>B</v>
      </c>
      <c r="H260" s="855"/>
      <c r="I260" s="852" t="str">
        <f>IF('Master sheet'!$D$11="Hindi","कक्षा में स्थान :-","Position in the Class :-")</f>
        <v>कक्षा में स्थान :-</v>
      </c>
      <c r="J260" s="852"/>
      <c r="K260" s="852"/>
      <c r="L260" s="852"/>
      <c r="M260" s="856">
        <f>IFERROR(VLOOKUP(N239,Marks,168,0),"")</f>
        <v>1.0000000000000024</v>
      </c>
      <c r="N260" s="856"/>
      <c r="O260" s="856"/>
      <c r="P260" s="856"/>
    </row>
    <row r="261" spans="1:16" ht="21" customHeight="1">
      <c r="A261" s="402">
        <f t="shared" si="13"/>
        <v>30</v>
      </c>
      <c r="B261" s="857" t="str">
        <f>IF('Master sheet'!$D$11="Hindi","परीक्षा परिणाम घोषणा दिनांक :-","Result Declaration Date :-")</f>
        <v>परीक्षा परिणाम घोषणा दिनांक :-</v>
      </c>
      <c r="C261" s="857"/>
      <c r="D261" s="857"/>
      <c r="E261" s="858">
        <f>IF(AND(N239=""),"",'Master sheet'!$D$10)</f>
        <v>45048</v>
      </c>
      <c r="F261" s="858"/>
      <c r="G261" s="858"/>
      <c r="H261" s="393"/>
      <c r="I261" s="92"/>
      <c r="J261" s="92"/>
      <c r="K261" s="58"/>
      <c r="L261" s="92"/>
      <c r="M261" s="92"/>
      <c r="N261" s="92"/>
      <c r="O261" s="92"/>
      <c r="P261" s="92"/>
    </row>
    <row r="262" spans="1:16" ht="67.5" customHeight="1">
      <c r="A262" s="402">
        <f t="shared" si="13"/>
        <v>31</v>
      </c>
      <c r="B262" s="850" t="str">
        <f>IF(AND(C236=6),CONCATENATE("( ",UPPER('Master sheet'!H12)," )"),IF(AND(C236=7),CONCATENATE("( ",UPPER('Master sheet'!H21)," )"),""))</f>
        <v>( SHARAD SHARMA )</v>
      </c>
      <c r="C262" s="850"/>
      <c r="D262" s="850"/>
      <c r="E262" s="850"/>
      <c r="F262" s="850" t="str">
        <f>IF(AND(N239=""),"",CONCATENATE("(",'Master sheet'!$D$14," )"))</f>
        <v>(Suresh Kumar )</v>
      </c>
      <c r="G262" s="850"/>
      <c r="H262" s="850"/>
      <c r="I262" s="850"/>
      <c r="J262" s="850"/>
      <c r="K262" s="850" t="str">
        <f>IF(AND(N239=""),"",CONCATENATE("(",'Master sheet'!$D$12," )"))</f>
        <v>(USHA PALIYA )</v>
      </c>
      <c r="L262" s="850"/>
      <c r="M262" s="850"/>
      <c r="N262" s="850"/>
      <c r="O262" s="850"/>
      <c r="P262" s="850"/>
    </row>
    <row r="263" spans="1:16">
      <c r="A263" s="402">
        <f t="shared" si="13"/>
        <v>32</v>
      </c>
      <c r="B263" s="851" t="str">
        <f>IF('Master sheet'!$D$11="Hindi","हस्ताक्षर कक्षाध्यापक","Signature of the class teacher")</f>
        <v>हस्ताक्षर कक्षाध्यापक</v>
      </c>
      <c r="C263" s="851"/>
      <c r="D263" s="851"/>
      <c r="E263" s="851"/>
      <c r="F263" s="851" t="str">
        <f>IF('Master sheet'!$D$11="Hindi","हस्ताक्षर परीक्षा प्रभारी","Signature of the exam. Incharge")</f>
        <v>हस्ताक्षर परीक्षा प्रभारी</v>
      </c>
      <c r="G263" s="851"/>
      <c r="H263" s="851"/>
      <c r="I263" s="851"/>
      <c r="J263" s="851"/>
      <c r="K263" s="851" t="str">
        <f>IF('Master sheet'!$D$11="Hindi","हस्ताक्षर संस्था प्रधान","Head of Institute's Signature")</f>
        <v>हस्ताक्षर संस्था प्रधान</v>
      </c>
      <c r="L263" s="851"/>
      <c r="M263" s="851"/>
      <c r="N263" s="851"/>
      <c r="O263" s="851"/>
      <c r="P263" s="851"/>
    </row>
    <row r="265" spans="1:16" ht="21" customHeight="1">
      <c r="A265" s="402">
        <f>IF(N272="","",1)</f>
        <v>1</v>
      </c>
      <c r="B265" s="876" t="str">
        <f>IF('Master sheet'!$D$11="Hindi","वार्षिक रिपोर्ट कार्ड ","Report Card")</f>
        <v xml:space="preserve">वार्षिक रिपोर्ट कार्ड </v>
      </c>
      <c r="C265" s="876"/>
      <c r="D265" s="876"/>
      <c r="E265" s="876"/>
      <c r="F265" s="876"/>
      <c r="G265" s="876"/>
      <c r="H265" s="876"/>
      <c r="I265" s="876"/>
      <c r="J265" s="876"/>
      <c r="K265" s="876"/>
      <c r="L265" s="876"/>
      <c r="M265" s="876"/>
      <c r="N265" s="876"/>
      <c r="O265" s="876"/>
      <c r="P265" s="876"/>
    </row>
    <row r="266" spans="1:16" ht="21" customHeight="1">
      <c r="A266" s="402">
        <f>IF($N$272="","",A265+1)</f>
        <v>2</v>
      </c>
      <c r="B266" s="877" t="str">
        <f>IF('Master sheet'!$D$11="Hindi","शिक्षा विभाग, राजस्थान सरकार","Education Department, Rajasthan Government")</f>
        <v>शिक्षा विभाग, राजस्थान सरकार</v>
      </c>
      <c r="C266" s="877"/>
      <c r="D266" s="877"/>
      <c r="E266" s="877"/>
      <c r="F266" s="877"/>
      <c r="G266" s="877"/>
      <c r="H266" s="877"/>
      <c r="I266" s="877"/>
      <c r="J266" s="877"/>
      <c r="K266" s="877"/>
      <c r="L266" s="877"/>
      <c r="M266" s="877"/>
      <c r="N266" s="877"/>
      <c r="O266" s="877"/>
      <c r="P266" s="877"/>
    </row>
    <row r="267" spans="1:16" ht="21" customHeight="1">
      <c r="A267" s="402">
        <f t="shared" ref="A267:A296" si="15">IF($N$272="","",A266+1)</f>
        <v>3</v>
      </c>
      <c r="B267" s="878" t="str">
        <f>IF('Master sheet'!$D$11="Hindi","विद्यालय का नाम :-","School Name :- ")</f>
        <v>विद्यालय का नाम :-</v>
      </c>
      <c r="C267" s="878"/>
      <c r="D267" s="878"/>
      <c r="E267" s="879" t="str">
        <f>IF(AND(N272=""),"",IF('Master sheet'!$D$11="Hindi",'Master sheet'!$D$8,'Master sheet'!$D$7))</f>
        <v xml:space="preserve">महात्मा गाँधी राजकीय विद्यालय (अंग्रेजी माध्यम) बर, पाली </v>
      </c>
      <c r="F267" s="879"/>
      <c r="G267" s="879"/>
      <c r="H267" s="879"/>
      <c r="I267" s="879"/>
      <c r="J267" s="879"/>
      <c r="K267" s="879"/>
      <c r="L267" s="879"/>
      <c r="M267" s="879"/>
      <c r="N267" s="879"/>
      <c r="O267" s="879"/>
      <c r="P267" s="879"/>
    </row>
    <row r="268" spans="1:16" ht="21" customHeight="1">
      <c r="A268" s="402">
        <f t="shared" si="15"/>
        <v>4</v>
      </c>
      <c r="B268" s="395"/>
      <c r="C268" s="395"/>
      <c r="D268" s="395"/>
      <c r="E268" s="880" t="str">
        <f>IF(AND(N272=""),"",IF('Master sheet'!$D$11="Hindi",CONCATENATE("(विद्यालय मान्यता क्रमांक व वर्ष : ","  ",'Master sheet'!$D$6),CONCATENATE("(School Recognition Number &amp; Years : ","  ",'Master sheet'!$D$6)))</f>
        <v>(विद्यालय मान्यता क्रमांक व वर्ष :   शिक्षा/पाली/1995/2001</v>
      </c>
      <c r="F268" s="880"/>
      <c r="G268" s="880"/>
      <c r="H268" s="880"/>
      <c r="I268" s="880"/>
      <c r="J268" s="880"/>
      <c r="K268" s="880"/>
      <c r="L268" s="880"/>
      <c r="M268" s="880"/>
      <c r="N268" s="880"/>
      <c r="O268" s="880"/>
      <c r="P268" s="880"/>
    </row>
    <row r="269" spans="1:16" ht="21" customHeight="1">
      <c r="A269" s="402">
        <f t="shared" si="15"/>
        <v>5</v>
      </c>
      <c r="B269" s="388" t="str">
        <f>IF('Master sheet'!$D$11="Hindi","कक्षा  :-","CLASS :- ")</f>
        <v>कक्षा  :-</v>
      </c>
      <c r="C269" s="894">
        <f>IFERROR(IF(AND(N272=""),"",VLOOKUP(N272,Marks,2,0)),"")</f>
        <v>7</v>
      </c>
      <c r="D269" s="894"/>
      <c r="E269" s="895" t="str">
        <f>IF('Master sheet'!$D$11="Hindi","सेक्शन :-","Section :- ")</f>
        <v>सेक्शन :-</v>
      </c>
      <c r="F269" s="895"/>
      <c r="G269" s="895"/>
      <c r="H269" s="894" t="str">
        <f>IFERROR(IF(AND(N272=""),"",VLOOKUP(N272,Marks,3,0)),"")</f>
        <v>A</v>
      </c>
      <c r="I269" s="894"/>
      <c r="J269" s="896" t="str">
        <f>IF('Master sheet'!$D$11="Hindi","सत्र :- ","Session :- ")</f>
        <v xml:space="preserve">सत्र :- </v>
      </c>
      <c r="K269" s="896"/>
      <c r="L269" s="896"/>
      <c r="M269" s="896"/>
      <c r="N269" s="897" t="str">
        <f>IF(AND(N272=""),"",'Marks Entry 6th'!$I$2)</f>
        <v xml:space="preserve"> 2022-2023</v>
      </c>
      <c r="O269" s="897"/>
      <c r="P269" s="897"/>
    </row>
    <row r="270" spans="1:16" ht="21" customHeight="1">
      <c r="A270" s="402">
        <f t="shared" si="15"/>
        <v>6</v>
      </c>
      <c r="B270" s="881" t="str">
        <f>IF('Master sheet'!$D$11="Hindi","विद्यार्थी का नाम :-","Student's Name :-")</f>
        <v>विद्यार्थी का नाम :-</v>
      </c>
      <c r="C270" s="881"/>
      <c r="D270" s="881"/>
      <c r="E270" s="882" t="str">
        <f>IFERROR(IF(AND(N272=""),"",VLOOKUP(N272,Marks,6,0)),"")</f>
        <v>DUSHYANT DAYAMA</v>
      </c>
      <c r="F270" s="882"/>
      <c r="G270" s="882"/>
      <c r="H270" s="882"/>
      <c r="I270" s="882"/>
      <c r="J270" s="883" t="str">
        <f>IF('Master sheet'!$D$11="Hindi","प्रवेशांक :","SR. NO. :")</f>
        <v>प्रवेशांक :</v>
      </c>
      <c r="K270" s="883"/>
      <c r="L270" s="883"/>
      <c r="M270" s="883"/>
      <c r="N270" s="884">
        <f>IFERROR(IF(AND(N272=""),"",VLOOKUP(N272,Marks,5,0)),"")</f>
        <v>952</v>
      </c>
      <c r="O270" s="884"/>
      <c r="P270" s="884"/>
    </row>
    <row r="271" spans="1:16" ht="21" customHeight="1">
      <c r="A271" s="402">
        <f t="shared" si="15"/>
        <v>7</v>
      </c>
      <c r="B271" s="881" t="str">
        <f>IF('Master sheet'!$D$11="Hindi","पिता का नाम :-","Father's Name :-")</f>
        <v>पिता का नाम :-</v>
      </c>
      <c r="C271" s="881"/>
      <c r="D271" s="881"/>
      <c r="E271" s="882" t="str">
        <f>IFERROR(IF(AND(N272=""),"",VLOOKUP(N272,Marks,7,0)),"")</f>
        <v>BASANT KUMAR DAYAMA</v>
      </c>
      <c r="F271" s="882"/>
      <c r="G271" s="882"/>
      <c r="H271" s="882"/>
      <c r="I271" s="882"/>
      <c r="J271" s="883" t="str">
        <f>IF('Master sheet'!$D$11="Hindi","जन्म तिथि :","Date of Birth :")</f>
        <v>जन्म तिथि :</v>
      </c>
      <c r="K271" s="883"/>
      <c r="L271" s="883"/>
      <c r="M271" s="883"/>
      <c r="N271" s="898">
        <f>IFERROR(IF(AND(N272=""),"",VLOOKUP(N272,Marks,4,0)),"")</f>
        <v>42047</v>
      </c>
      <c r="O271" s="898"/>
      <c r="P271" s="898"/>
    </row>
    <row r="272" spans="1:16" ht="15.75">
      <c r="A272" s="402">
        <f t="shared" si="15"/>
        <v>8</v>
      </c>
      <c r="B272" s="881" t="str">
        <f>IF('Master sheet'!$D$11="Hindi","माता का नाम :-","Mother's Name :-")</f>
        <v>माता का नाम :-</v>
      </c>
      <c r="C272" s="881"/>
      <c r="D272" s="881"/>
      <c r="E272" s="882" t="str">
        <f>IFERROR(IF(AND(N272=""),"",VLOOKUP(N272,Marks,8,0)),"")</f>
        <v>PUSHPA DAYAMA</v>
      </c>
      <c r="F272" s="882"/>
      <c r="G272" s="882"/>
      <c r="H272" s="882"/>
      <c r="I272" s="882"/>
      <c r="J272" s="883" t="str">
        <f>IF('Master sheet'!$D$11="Hindi","रोल नंबर :-","Roll No. :")</f>
        <v>रोल नंबर :-</v>
      </c>
      <c r="K272" s="883"/>
      <c r="L272" s="883"/>
      <c r="M272" s="883"/>
      <c r="N272" s="899">
        <f>IF(N239="","",IF(AND(N239+1&gt;$Y$6),"",N239+1))</f>
        <v>709</v>
      </c>
      <c r="O272" s="899"/>
      <c r="P272" s="899"/>
    </row>
    <row r="273" spans="1:16" ht="15.75">
      <c r="A273" s="402">
        <f t="shared" si="15"/>
        <v>9</v>
      </c>
      <c r="B273" s="389"/>
      <c r="C273" s="389"/>
      <c r="D273" s="389"/>
      <c r="E273" s="390"/>
      <c r="F273" s="390"/>
      <c r="G273" s="390"/>
      <c r="H273" s="390"/>
      <c r="I273" s="390"/>
      <c r="J273" s="391"/>
      <c r="K273" s="391"/>
      <c r="L273" s="391"/>
      <c r="M273" s="391"/>
      <c r="N273" s="392"/>
      <c r="O273" s="392"/>
      <c r="P273" s="392"/>
    </row>
    <row r="274" spans="1:16" ht="21.75" customHeight="1">
      <c r="A274" s="402">
        <f t="shared" si="15"/>
        <v>10</v>
      </c>
      <c r="B274" s="900" t="str">
        <f>IF('Master sheet'!$D$11="Hindi","विषय","Subject")</f>
        <v>विषय</v>
      </c>
      <c r="C274" s="686" t="str">
        <f>IF('Master sheet'!$D$11="Hindi","प्रथम परख ","First Test")</f>
        <v xml:space="preserve">प्रथम परख </v>
      </c>
      <c r="D274" s="687"/>
      <c r="E274" s="688" t="str">
        <f>IF('Master sheet'!$D$11="Hindi","द्वितीय परख","Second Test")</f>
        <v>द्वितीय परख</v>
      </c>
      <c r="F274" s="689"/>
      <c r="G274" s="901" t="str">
        <f>IF('Master sheet'!$D$11="Hindi","सा. परख योग","Test Total")</f>
        <v>सा. परख योग</v>
      </c>
      <c r="H274" s="686" t="str">
        <f>IF('Master sheet'!$D$11="Hindi","अर्द्धवार्षिक","Half Yearly")</f>
        <v>अर्द्धवार्षिक</v>
      </c>
      <c r="I274" s="724"/>
      <c r="J274" s="687"/>
      <c r="K274" s="685" t="str">
        <f>IF('Master sheet'!$D$11="Hindi","अर्द्ध वा. तक योग","Total Till H.Y.")</f>
        <v>अर्द्ध वा. तक योग</v>
      </c>
      <c r="L274" s="686" t="str">
        <f>IF('Master sheet'!$D$11="Hindi","वार्षिक","Yearly")</f>
        <v>वार्षिक</v>
      </c>
      <c r="M274" s="724"/>
      <c r="N274" s="687"/>
      <c r="O274" s="684" t="str">
        <f>IF('Master sheet'!$D$11="Hindi","विषय कुल योग ","Subject Total")</f>
        <v xml:space="preserve">विषय कुल योग </v>
      </c>
      <c r="P274" s="677" t="str">
        <f>IF('Master sheet'!$D$11="Hindi","ग्रेड","Grade")</f>
        <v>ग्रेड</v>
      </c>
    </row>
    <row r="275" spans="1:16" ht="86.25" customHeight="1">
      <c r="A275" s="402">
        <f t="shared" si="15"/>
        <v>11</v>
      </c>
      <c r="B275" s="900"/>
      <c r="C275" s="434" t="str">
        <f>IF('Master sheet'!$D$11="Hindi","लिखित परीक्षा","Written")</f>
        <v>लिखित परीक्षा</v>
      </c>
      <c r="D275" s="434" t="str">
        <f>IF('Master sheet'!$D$11="Hindi","गतिविधि, मौखिक, प्रोजेक्ट, प्रायोगिक","Act, Oral, Project, Prac.")</f>
        <v>गतिविधि, मौखिक, प्रोजेक्ट, प्रायोगिक</v>
      </c>
      <c r="E275" s="434" t="str">
        <f>IF('Master sheet'!$D$11="Hindi","लिखित परीक्षा","Written")</f>
        <v>लिखित परीक्षा</v>
      </c>
      <c r="F275" s="434" t="str">
        <f>IF('Master sheet'!$D$11="Hindi","गतिविधि, मौखिक, प्रोजेक्ट, प्रायोगिक","Act, Oral, Project, Prac.")</f>
        <v>गतिविधि, मौखिक, प्रोजेक्ट, प्रायोगिक</v>
      </c>
      <c r="G275" s="902"/>
      <c r="H275" s="434" t="str">
        <f>IF('Master sheet'!$D$11="Hindi","लिखित परीक्षा","Written")</f>
        <v>लिखित परीक्षा</v>
      </c>
      <c r="I275" s="434" t="str">
        <f>IF('Master sheet'!$D$11="Hindi","गतिविधि, मौखिक, प्रोजेक्ट, प्रायोगिक","Act, Oral, Project, Prac.")</f>
        <v>गतिविधि, मौखिक, प्रोजेक्ट, प्रायोगिक</v>
      </c>
      <c r="J275" s="434" t="str">
        <f>IF('Master sheet'!$D$11="Hindi","अर्द्ध वा. योग","H.Y. Total")</f>
        <v>अर्द्ध वा. योग</v>
      </c>
      <c r="K275" s="685"/>
      <c r="L275" s="434" t="str">
        <f>IF('Master sheet'!$D$11="Hindi","लिखित परीक्षा","Written")</f>
        <v>लिखित परीक्षा</v>
      </c>
      <c r="M275" s="434" t="str">
        <f>IF('Master sheet'!$D$11="Hindi","गतिविधि, मौखिक, प्रोजेक्ट, प्रायोगिक","Act, Oral, Project, Prac.")</f>
        <v>गतिविधि, मौखिक, प्रोजेक्ट, प्रायोगिक</v>
      </c>
      <c r="N275" s="434" t="str">
        <f>IF('Master sheet'!$D$11="Hindi","वार्षिक योग","Yearly Total")</f>
        <v>वार्षिक योग</v>
      </c>
      <c r="O275" s="684"/>
      <c r="P275" s="678">
        <v>0</v>
      </c>
    </row>
    <row r="276" spans="1:16" ht="21.75" customHeight="1">
      <c r="A276" s="402">
        <f t="shared" si="15"/>
        <v>12</v>
      </c>
      <c r="B276" s="900"/>
      <c r="C276" s="115">
        <v>5</v>
      </c>
      <c r="D276" s="115">
        <v>5</v>
      </c>
      <c r="E276" s="115">
        <v>5</v>
      </c>
      <c r="F276" s="115">
        <v>5</v>
      </c>
      <c r="G276" s="383">
        <f>IF(AND(C276="",D276="",E276="",F276=""),"",SUM(C276:F276))</f>
        <v>20</v>
      </c>
      <c r="H276" s="115">
        <v>50</v>
      </c>
      <c r="I276" s="115">
        <v>20</v>
      </c>
      <c r="J276" s="117">
        <f>IF(AND(H276="",I276=""),"",SUM(H276:I276))</f>
        <v>70</v>
      </c>
      <c r="K276" s="116">
        <f>IF(AND(G276="NA",J276="NA"),"NA",SUM(G276,J276))</f>
        <v>90</v>
      </c>
      <c r="L276" s="115">
        <v>80</v>
      </c>
      <c r="M276" s="115">
        <v>30</v>
      </c>
      <c r="N276" s="290">
        <f>IF(AND(L276="",M276=""),"",SUM(L276:M276))</f>
        <v>110</v>
      </c>
      <c r="O276" s="116">
        <f>IF(N276="","",SUM(K276,N276))</f>
        <v>200</v>
      </c>
      <c r="P276" s="115"/>
    </row>
    <row r="277" spans="1:16" ht="20.100000000000001" customHeight="1">
      <c r="A277" s="402">
        <f t="shared" si="15"/>
        <v>13</v>
      </c>
      <c r="B277" s="93" t="str">
        <f>IF('Master sheet'!D$11="Hindi","हिंदी","Hindi")</f>
        <v>हिंदी</v>
      </c>
      <c r="C277" s="387">
        <f>IFERROR(VLOOKUP(N272,Marks,11,0),"")</f>
        <v>3</v>
      </c>
      <c r="D277" s="387">
        <f>IFERROR(VLOOKUP(N272,Marks,12,0),"")</f>
        <v>3</v>
      </c>
      <c r="E277" s="387">
        <f>IFERROR(VLOOKUP(N272,Marks,13,0),"")</f>
        <v>3</v>
      </c>
      <c r="F277" s="387">
        <f>IFERROR(VLOOKUP(N272,Marks,14,0),"")</f>
        <v>4</v>
      </c>
      <c r="G277" s="382">
        <f>IFERROR(VLOOKUP(N272,Marks,15,0),"")</f>
        <v>13</v>
      </c>
      <c r="H277" s="387">
        <f>IFERROR(VLOOKUP(N272,Marks,16,0),"")</f>
        <v>35</v>
      </c>
      <c r="I277" s="387">
        <f>IFERROR(VLOOKUP(N272,Marks,17,0),"")</f>
        <v>11</v>
      </c>
      <c r="J277" s="88">
        <f>IFERROR(VLOOKUP(N272,Marks,18,0),"")</f>
        <v>46</v>
      </c>
      <c r="K277" s="381">
        <f>IFERROR(VLOOKUP(N272,Marks,19,0),"")</f>
        <v>59</v>
      </c>
      <c r="L277" s="387">
        <f>IFERROR(VLOOKUP(N272,Marks,20,0),"")</f>
        <v>58</v>
      </c>
      <c r="M277" s="387">
        <f>IFERROR(VLOOKUP(N272,Marks,21,0),"")</f>
        <v>11</v>
      </c>
      <c r="N277" s="88">
        <f>IFERROR(VLOOKUP(N272,Marks,22,0),"")</f>
        <v>69</v>
      </c>
      <c r="O277" s="384">
        <f>IFERROR(VLOOKUP(N272,Marks,23,0),"")</f>
        <v>128</v>
      </c>
      <c r="P277" s="90" t="str">
        <f>IFERROR(VLOOKUP(N272,Marks,29,0),"")</f>
        <v>B</v>
      </c>
    </row>
    <row r="278" spans="1:16" ht="20.100000000000001" customHeight="1">
      <c r="A278" s="402">
        <f t="shared" si="15"/>
        <v>14</v>
      </c>
      <c r="B278" s="93" t="str">
        <f>IF('Master sheet'!$D$11="Hindi","अंग्रेजी","English")</f>
        <v>अंग्रेजी</v>
      </c>
      <c r="C278" s="387">
        <f>IFERROR(VLOOKUP(N272,Marks,30,0),"")</f>
        <v>4</v>
      </c>
      <c r="D278" s="387">
        <f>IFERROR(VLOOKUP(N272,Marks,31,0),"")</f>
        <v>4</v>
      </c>
      <c r="E278" s="387">
        <f>IFERROR(VLOOKUP(N272,Marks,32,0),"")</f>
        <v>4</v>
      </c>
      <c r="F278" s="387">
        <f>IFERROR(VLOOKUP(N272,Marks,33,0),"")</f>
        <v>5</v>
      </c>
      <c r="G278" s="382">
        <f>IFERROR(VLOOKUP(N272,Marks,34,0),"")</f>
        <v>17</v>
      </c>
      <c r="H278" s="387">
        <f>IFERROR(VLOOKUP(N272,Marks,35,0),"")</f>
        <v>49</v>
      </c>
      <c r="I278" s="387">
        <f>IFERROR(VLOOKUP(N272,Marks,36,0),"")</f>
        <v>16</v>
      </c>
      <c r="J278" s="88">
        <f>IFERROR(VLOOKUP(N272,Marks,37,0),"")</f>
        <v>65</v>
      </c>
      <c r="K278" s="381">
        <f>IFERROR(VLOOKUP(N272,Marks,38,0),"")</f>
        <v>82</v>
      </c>
      <c r="L278" s="387">
        <f>IFERROR(VLOOKUP(N272,Marks,39,0),"")</f>
        <v>61</v>
      </c>
      <c r="M278" s="387">
        <f>IFERROR(VLOOKUP(N272,Marks,40,0),"")</f>
        <v>27</v>
      </c>
      <c r="N278" s="88">
        <f>IFERROR(VLOOKUP(N272,Marks,41,0),"")</f>
        <v>88</v>
      </c>
      <c r="O278" s="384">
        <f>IFERROR(VLOOKUP(N272,Marks,42,0),"")</f>
        <v>170</v>
      </c>
      <c r="P278" s="90" t="str">
        <f>IFERROR(VLOOKUP(N272,Marks,48,0),"")</f>
        <v>A</v>
      </c>
    </row>
    <row r="279" spans="1:16" ht="20.100000000000001" customHeight="1">
      <c r="A279" s="402">
        <f t="shared" si="15"/>
        <v>15</v>
      </c>
      <c r="B279" s="93" t="str">
        <f>IFERROR(VLOOKUP(N272,Marks,49,0),"")</f>
        <v>संस्कृत (71)</v>
      </c>
      <c r="C279" s="387">
        <f>IFERROR(VLOOKUP(N272,Marks,50,0),"")</f>
        <v>3</v>
      </c>
      <c r="D279" s="387">
        <f>IFERROR(VLOOKUP(N272,Marks,51,0),"")</f>
        <v>3</v>
      </c>
      <c r="E279" s="387">
        <f>IFERROR(VLOOKUP(N272,Marks,52,0),"")</f>
        <v>5</v>
      </c>
      <c r="F279" s="387">
        <f>IFERROR(VLOOKUP(N272,Marks,53,0),"")</f>
        <v>5</v>
      </c>
      <c r="G279" s="382">
        <f>IFERROR(VLOOKUP(N272,Marks,54,0),"")</f>
        <v>16</v>
      </c>
      <c r="H279" s="387">
        <f>IFERROR(VLOOKUP(N272,Marks,55,0),"")</f>
        <v>45</v>
      </c>
      <c r="I279" s="387">
        <f>IFERROR(VLOOKUP(N272,Marks,56,0),"")</f>
        <v>12</v>
      </c>
      <c r="J279" s="88">
        <f>IFERROR(VLOOKUP(N272,Marks,57,0),"")</f>
        <v>57</v>
      </c>
      <c r="K279" s="381">
        <f>IFERROR(VLOOKUP(N272,Marks,58,0),"")</f>
        <v>73</v>
      </c>
      <c r="L279" s="387">
        <f>IFERROR(VLOOKUP(N272,Marks,59,0),"")</f>
        <v>64</v>
      </c>
      <c r="M279" s="387">
        <f>IFERROR(VLOOKUP(N272,Marks,60,0),"")</f>
        <v>26</v>
      </c>
      <c r="N279" s="88">
        <f>IFERROR(VLOOKUP(N272,Marks,61,0),"")</f>
        <v>90</v>
      </c>
      <c r="O279" s="384">
        <f>IFERROR(VLOOKUP(N272,Marks,62,0),"")</f>
        <v>163</v>
      </c>
      <c r="P279" s="90" t="str">
        <f>IFERROR(VLOOKUP(N272,Marks,68,0),"")</f>
        <v>A</v>
      </c>
    </row>
    <row r="280" spans="1:16" ht="20.100000000000001" customHeight="1">
      <c r="A280" s="402">
        <f t="shared" si="15"/>
        <v>16</v>
      </c>
      <c r="B280" s="93" t="str">
        <f>IF('Master sheet'!$D$11="Hindi","गणित","Maths")</f>
        <v>गणित</v>
      </c>
      <c r="C280" s="387">
        <f>IFERROR(VLOOKUP(N272,Marks,69,0),"")</f>
        <v>5</v>
      </c>
      <c r="D280" s="387">
        <f>IFERROR(VLOOKUP(N272,Marks,70,0),"")</f>
        <v>5</v>
      </c>
      <c r="E280" s="387">
        <f>IFERROR(VLOOKUP(N272,Marks,71,0),"")</f>
        <v>5</v>
      </c>
      <c r="F280" s="387">
        <f>IFERROR(VLOOKUP(N272,Marks,72,0),"")</f>
        <v>5</v>
      </c>
      <c r="G280" s="382">
        <f>IFERROR(VLOOKUP(N272,Marks,73,0),"")</f>
        <v>20</v>
      </c>
      <c r="H280" s="387">
        <f>IFERROR(VLOOKUP(N272,Marks,74,0),"")</f>
        <v>31</v>
      </c>
      <c r="I280" s="387">
        <f>IFERROR(VLOOKUP(N272,Marks,75,0),"")</f>
        <v>9</v>
      </c>
      <c r="J280" s="88">
        <f>IFERROR(VLOOKUP(N272,Marks,76,0),"")</f>
        <v>40</v>
      </c>
      <c r="K280" s="381">
        <f>IFERROR(VLOOKUP(N272,Marks,77,0),"")</f>
        <v>60</v>
      </c>
      <c r="L280" s="387">
        <f>IFERROR(VLOOKUP(N272,Marks,78,0),"")</f>
        <v>55</v>
      </c>
      <c r="M280" s="387">
        <f>IFERROR(VLOOKUP(N272,Marks,79,0),"")</f>
        <v>8</v>
      </c>
      <c r="N280" s="88">
        <f>IFERROR(VLOOKUP(N272,Marks,80,0),"")</f>
        <v>63</v>
      </c>
      <c r="O280" s="384">
        <f>IFERROR(VLOOKUP(N272,Marks,81,0),"")</f>
        <v>123</v>
      </c>
      <c r="P280" s="90" t="str">
        <f>IFERROR(VLOOKUP(N272,Marks,87,0),"")</f>
        <v>B</v>
      </c>
    </row>
    <row r="281" spans="1:16" ht="20.100000000000001" customHeight="1">
      <c r="A281" s="402">
        <f t="shared" si="15"/>
        <v>17</v>
      </c>
      <c r="B281" s="93" t="str">
        <f>IF('Master sheet'!$D$11="Hindi","विज्ञान","Science")</f>
        <v>विज्ञान</v>
      </c>
      <c r="C281" s="387">
        <f>IFERROR(VLOOKUP(N272,Marks,88,0),"")</f>
        <v>5</v>
      </c>
      <c r="D281" s="387">
        <f>IFERROR(VLOOKUP(N272,Marks,89,0),"")</f>
        <v>5</v>
      </c>
      <c r="E281" s="387">
        <f>IFERROR(VLOOKUP(N272,Marks,90,0),"")</f>
        <v>5</v>
      </c>
      <c r="F281" s="387">
        <f>IFERROR(VLOOKUP(N272,Marks,91,0),"")</f>
        <v>5</v>
      </c>
      <c r="G281" s="382">
        <f>IFERROR(VLOOKUP(N272,Marks,92,0),"")</f>
        <v>20</v>
      </c>
      <c r="H281" s="387">
        <f>IFERROR(VLOOKUP(N272,Marks,93,0),"")</f>
        <v>30</v>
      </c>
      <c r="I281" s="387">
        <f>IFERROR(VLOOKUP(N272,Marks,94,0),"")</f>
        <v>11</v>
      </c>
      <c r="J281" s="88">
        <f>IFERROR(VLOOKUP(N272,Marks,95,0),"")</f>
        <v>41</v>
      </c>
      <c r="K281" s="381">
        <f>IFERROR(VLOOKUP(N272,Marks,96,0),"")</f>
        <v>61</v>
      </c>
      <c r="L281" s="387">
        <f>IFERROR(VLOOKUP(N272,Marks,97,0),"")</f>
        <v>58</v>
      </c>
      <c r="M281" s="387">
        <f>IFERROR(VLOOKUP(N272,Marks,98,0),"")</f>
        <v>16</v>
      </c>
      <c r="N281" s="88">
        <f>IFERROR(VLOOKUP(N272,Marks,99,0),"")</f>
        <v>74</v>
      </c>
      <c r="O281" s="384">
        <f>IFERROR(VLOOKUP(N272,Marks,100,0),"")</f>
        <v>135</v>
      </c>
      <c r="P281" s="90" t="str">
        <f>IFERROR(VLOOKUP(N272,Marks,106,0),"")</f>
        <v>B</v>
      </c>
    </row>
    <row r="282" spans="1:16" ht="20.100000000000001" customHeight="1">
      <c r="A282" s="402">
        <f t="shared" si="15"/>
        <v>18</v>
      </c>
      <c r="B282" s="93" t="str">
        <f>IF('Master sheet'!$D$11="Hindi","सामाजिक विज्ञान","Social Science")</f>
        <v>सामाजिक विज्ञान</v>
      </c>
      <c r="C282" s="387">
        <f>IFERROR(VLOOKUP(N272,Marks,107,0),"")</f>
        <v>2</v>
      </c>
      <c r="D282" s="387">
        <f>IFERROR(VLOOKUP(N272,Marks,108,0),"")</f>
        <v>4</v>
      </c>
      <c r="E282" s="387">
        <f>IFERROR(VLOOKUP(N272,Marks,109,0),"")</f>
        <v>4</v>
      </c>
      <c r="F282" s="387">
        <f>IFERROR(VLOOKUP(N272,Marks,110,0),"")</f>
        <v>4</v>
      </c>
      <c r="G282" s="382">
        <f>IFERROR(VLOOKUP(N272,Marks,111,0),"")</f>
        <v>14</v>
      </c>
      <c r="H282" s="387">
        <f>IFERROR(VLOOKUP(N272,Marks,112,0),"")</f>
        <v>42</v>
      </c>
      <c r="I282" s="387">
        <f>IFERROR(VLOOKUP(N272,Marks,113,0),"")</f>
        <v>10</v>
      </c>
      <c r="J282" s="88">
        <f>IFERROR(VLOOKUP(N272,Marks,114,0),"")</f>
        <v>52</v>
      </c>
      <c r="K282" s="381">
        <f>IFERROR(VLOOKUP(N272,Marks,115,0),"")</f>
        <v>66</v>
      </c>
      <c r="L282" s="387">
        <f>IFERROR(VLOOKUP(N272,Marks,116,0),"")</f>
        <v>66</v>
      </c>
      <c r="M282" s="387">
        <f>IFERROR(VLOOKUP(N272,Marks,117,0),"")</f>
        <v>18</v>
      </c>
      <c r="N282" s="88">
        <f>IFERROR(VLOOKUP(N272,Marks,118,0),"")</f>
        <v>84</v>
      </c>
      <c r="O282" s="384">
        <f>IFERROR(VLOOKUP(N272,Marks,119,0),"")</f>
        <v>150</v>
      </c>
      <c r="P282" s="90" t="str">
        <f>IFERROR(VLOOKUP(N272,Marks,125,0),"")</f>
        <v>B</v>
      </c>
    </row>
    <row r="283" spans="1:16" ht="27" customHeight="1">
      <c r="A283" s="402">
        <f t="shared" si="15"/>
        <v>19</v>
      </c>
      <c r="B283" s="394" t="str">
        <f>IF('Master sheet'!$D$11="Hindi","कुल योग","Total")</f>
        <v>कुल योग</v>
      </c>
      <c r="C283" s="91">
        <f>IF(AND(C277="",C278="",C279="",C280="",C281="",C282=""),"",SUM(C277:C282))</f>
        <v>22</v>
      </c>
      <c r="D283" s="91">
        <f t="shared" ref="D283:O283" si="16">IF(AND(D277="",D278="",D279="",D280="",D281="",D282=""),"",SUM(D277:D282))</f>
        <v>24</v>
      </c>
      <c r="E283" s="91">
        <f t="shared" si="16"/>
        <v>26</v>
      </c>
      <c r="F283" s="91">
        <f t="shared" si="16"/>
        <v>28</v>
      </c>
      <c r="G283" s="91">
        <f t="shared" si="16"/>
        <v>100</v>
      </c>
      <c r="H283" s="91">
        <f t="shared" si="16"/>
        <v>232</v>
      </c>
      <c r="I283" s="91">
        <f t="shared" si="16"/>
        <v>69</v>
      </c>
      <c r="J283" s="91">
        <f t="shared" si="16"/>
        <v>301</v>
      </c>
      <c r="K283" s="91">
        <f t="shared" si="16"/>
        <v>401</v>
      </c>
      <c r="L283" s="91">
        <f t="shared" si="16"/>
        <v>362</v>
      </c>
      <c r="M283" s="91">
        <f t="shared" si="16"/>
        <v>106</v>
      </c>
      <c r="N283" s="91">
        <f t="shared" si="16"/>
        <v>468</v>
      </c>
      <c r="O283" s="91">
        <f t="shared" si="16"/>
        <v>869</v>
      </c>
      <c r="P283" s="227" t="str">
        <f>IFERROR(VLOOKUP(N272,Marks,167,0),"")</f>
        <v>B</v>
      </c>
    </row>
    <row r="284" spans="1:16">
      <c r="A284" s="402">
        <f t="shared" si="15"/>
        <v>20</v>
      </c>
      <c r="B284" s="869"/>
      <c r="C284" s="869"/>
      <c r="D284" s="869"/>
      <c r="E284" s="869"/>
      <c r="F284" s="869"/>
      <c r="G284" s="869"/>
      <c r="H284" s="869"/>
      <c r="I284" s="869"/>
      <c r="J284" s="869"/>
      <c r="K284" s="869"/>
      <c r="L284" s="869"/>
      <c r="M284" s="869"/>
      <c r="N284" s="869"/>
      <c r="O284" s="869"/>
      <c r="P284" s="869"/>
    </row>
    <row r="285" spans="1:16" ht="20.100000000000001" customHeight="1">
      <c r="A285" s="402">
        <f t="shared" si="15"/>
        <v>21</v>
      </c>
      <c r="B285" s="870" t="str">
        <f>IF('Master sheet'!$D$11="Hindi","अतिरिक्त विषय ","Extra Subject")</f>
        <v xml:space="preserve">अतिरिक्त विषय </v>
      </c>
      <c r="C285" s="870"/>
      <c r="D285" s="870"/>
      <c r="E285" s="870"/>
      <c r="F285" s="870"/>
      <c r="G285" s="870"/>
      <c r="H285" s="870"/>
      <c r="I285" s="870"/>
      <c r="J285" s="870"/>
      <c r="K285" s="870"/>
      <c r="L285" s="870"/>
      <c r="M285" s="870"/>
      <c r="N285" s="870"/>
      <c r="O285" s="870"/>
      <c r="P285" s="870"/>
    </row>
    <row r="286" spans="1:16" ht="20.100000000000001" customHeight="1">
      <c r="A286" s="402">
        <f t="shared" si="15"/>
        <v>22</v>
      </c>
      <c r="B286" s="394" t="str">
        <f>IF('Master sheet'!$D$11="Hindi","विषय","Subject")</f>
        <v>विषय</v>
      </c>
      <c r="C286" s="871" t="str">
        <f>IF('Master sheet'!$D$11="Hindi","पूर्णांक","M.M.")</f>
        <v>पूर्णांक</v>
      </c>
      <c r="D286" s="872"/>
      <c r="E286" s="871" t="str">
        <f>IF('Master sheet'!$D$11="Hindi","प्राप्तांक","Ob.M.")</f>
        <v>प्राप्तांक</v>
      </c>
      <c r="F286" s="872"/>
      <c r="G286" s="871" t="str">
        <f>IF('Master sheet'!$D$11="Hindi","ग्रेड","Grade")</f>
        <v>ग्रेड</v>
      </c>
      <c r="H286" s="872"/>
      <c r="I286" s="871" t="str">
        <f>IF('Master sheet'!$D$11="Hindi","विषय","Subject")</f>
        <v>विषय</v>
      </c>
      <c r="J286" s="872"/>
      <c r="K286" s="871" t="str">
        <f>IF('Master sheet'!$D$11="Hindi","पूर्णांक","M.M.")</f>
        <v>पूर्णांक</v>
      </c>
      <c r="L286" s="872"/>
      <c r="M286" s="871" t="str">
        <f>IF('Master sheet'!$D$11="Hindi","प्राप्तांक","Ob.M.")</f>
        <v>प्राप्तांक</v>
      </c>
      <c r="N286" s="872"/>
      <c r="O286" s="871" t="str">
        <f>IF('Master sheet'!$D$11="Hindi","ग्रेड","Grade")</f>
        <v>ग्रेड</v>
      </c>
      <c r="P286" s="872"/>
    </row>
    <row r="287" spans="1:16" ht="20.100000000000001" customHeight="1">
      <c r="A287" s="402">
        <f t="shared" si="15"/>
        <v>23</v>
      </c>
      <c r="B287" s="376" t="str">
        <f>IF(AND('Result Sheet'!$FA$4="",'Result Sheet'!$FA$4=0),"",IF(N272="","",'Result Sheet'!$FA$4))</f>
        <v/>
      </c>
      <c r="C287" s="873">
        <f>IF(AND(N272=""),"",'Result Sheet'!$FC$7)</f>
        <v>100</v>
      </c>
      <c r="D287" s="873"/>
      <c r="E287" s="874" t="str">
        <f>IFERROR(IF(AND(N272=""),"",VLOOKUP(N272,Marks,158,0)),"")</f>
        <v/>
      </c>
      <c r="F287" s="874"/>
      <c r="G287" s="875" t="str">
        <f>IFERROR(IF(AND(N272=""),"",VLOOKUP(N272,Marks,159,0)),"")</f>
        <v/>
      </c>
      <c r="H287" s="875"/>
      <c r="I287" s="873" t="str">
        <f>IF(AND('Result Sheet'!$FE$4="",'Result Sheet'!$FE$4=0),"",IF(N272="","",'Result Sheet'!$FE$4))</f>
        <v/>
      </c>
      <c r="J287" s="873"/>
      <c r="K287" s="873">
        <f>IF(AND(N272=""),"",'Result Sheet'!$FG$7)</f>
        <v>100</v>
      </c>
      <c r="L287" s="873"/>
      <c r="M287" s="874" t="str">
        <f>IFERROR(IF(AND(N272=""),"",VLOOKUP(N272,Marks,162,0)),"")</f>
        <v/>
      </c>
      <c r="N287" s="874"/>
      <c r="O287" s="875" t="str">
        <f>IFERROR(IF(AND(N272=""),"",VLOOKUP(N272,Marks,163,0)),"")</f>
        <v/>
      </c>
      <c r="P287" s="875"/>
    </row>
    <row r="288" spans="1:16" ht="20.100000000000001" customHeight="1">
      <c r="A288" s="402">
        <f t="shared" si="15"/>
        <v>24</v>
      </c>
      <c r="B288" s="859" t="str">
        <f>IF('Master sheet'!$D$11="Hindi","विषय","Subject")</f>
        <v>विषय</v>
      </c>
      <c r="C288" s="860"/>
      <c r="D288" s="860"/>
      <c r="E288" s="368" t="str">
        <f>IF('Master sheet'!$D$11="Hindi","प्राप्तांक","Ob.M.")</f>
        <v>प्राप्तांक</v>
      </c>
      <c r="F288" s="93" t="str">
        <f>IF('Master sheet'!$D$11="Hindi","ग्रेड","Grade")</f>
        <v>ग्रेड</v>
      </c>
      <c r="G288" s="859" t="str">
        <f>IF('Master sheet'!$D$11="Hindi","विषय","Subject")</f>
        <v>विषय</v>
      </c>
      <c r="H288" s="860"/>
      <c r="I288" s="860"/>
      <c r="J288" s="368" t="str">
        <f>IF('Master sheet'!$D$11="Hindi","प्राप्तांक","Ob.M.")</f>
        <v>प्राप्तांक</v>
      </c>
      <c r="K288" s="93" t="str">
        <f>IF('Master sheet'!$D$11="Hindi","ग्रेड","Grade")</f>
        <v>ग्रेड</v>
      </c>
      <c r="L288" s="859" t="str">
        <f>IF('Master sheet'!$D$11="Hindi","विषय","Subject")</f>
        <v>विषय</v>
      </c>
      <c r="M288" s="860"/>
      <c r="N288" s="861"/>
      <c r="O288" s="369" t="str">
        <f>IF('Master sheet'!$D$11="Hindi","प्राप्तांक","Ob.M.")</f>
        <v>प्राप्तांक</v>
      </c>
      <c r="P288" s="93" t="str">
        <f>IF('Master sheet'!$D$11="Hindi","ग्रेड","Grade")</f>
        <v>ग्रेड</v>
      </c>
    </row>
    <row r="289" spans="1:16" ht="20.100000000000001" customHeight="1">
      <c r="A289" s="402">
        <f t="shared" si="15"/>
        <v>25</v>
      </c>
      <c r="B289" s="862" t="str">
        <f>IF('Master sheet'!$D$11="Hindi","कार्यानुभव","WORK EXP.")</f>
        <v>कार्यानुभव</v>
      </c>
      <c r="C289" s="863"/>
      <c r="D289" s="863"/>
      <c r="E289" s="89">
        <f>IFERROR(VLOOKUP(N272,Marks,131,0),"")</f>
        <v>82</v>
      </c>
      <c r="F289" s="98" t="str">
        <f>IFERROR(VLOOKUP(N272,Marks,135,0),"")</f>
        <v>B</v>
      </c>
      <c r="G289" s="862" t="str">
        <f>IF('Master sheet'!$D$11="Hindi","कला शिक्षा","ART EDU.")</f>
        <v>कला शिक्षा</v>
      </c>
      <c r="H289" s="863"/>
      <c r="I289" s="863"/>
      <c r="J289" s="89">
        <f>IFERROR(VLOOKUP(N272,Marks,141,0),"")</f>
        <v>83</v>
      </c>
      <c r="K289" s="98" t="str">
        <f>IFERROR(VLOOKUP(N272,Marks,145,0),"")</f>
        <v>B</v>
      </c>
      <c r="L289" s="864" t="str">
        <f>IF('Master sheet'!$D$11="Hindi","स्वा. एवं शा. शिक्षा","HE.&amp;PH. EDU.")</f>
        <v>स्वा. एवं शा. शिक्षा</v>
      </c>
      <c r="M289" s="865"/>
      <c r="N289" s="866"/>
      <c r="O289" s="89">
        <f>IFERROR(VLOOKUP(N272,Marks,151,0),"")</f>
        <v>88</v>
      </c>
      <c r="P289" s="98" t="str">
        <f>IFERROR(VLOOKUP(N272,Marks,155,0),"")</f>
        <v>A</v>
      </c>
    </row>
    <row r="290" spans="1:16">
      <c r="A290" s="402">
        <f t="shared" si="15"/>
        <v>26</v>
      </c>
      <c r="B290" s="377"/>
      <c r="C290" s="377"/>
      <c r="D290" s="377"/>
      <c r="E290" s="378"/>
      <c r="F290" s="379"/>
      <c r="G290" s="377"/>
      <c r="H290" s="377"/>
      <c r="I290" s="377"/>
      <c r="J290" s="378"/>
      <c r="K290" s="379"/>
      <c r="L290" s="380"/>
      <c r="M290" s="380"/>
      <c r="N290" s="380"/>
      <c r="O290" s="378"/>
      <c r="P290" s="379"/>
    </row>
    <row r="291" spans="1:16" ht="21" customHeight="1">
      <c r="A291" s="402">
        <f t="shared" si="15"/>
        <v>27</v>
      </c>
      <c r="B291" s="852" t="str">
        <f>IF('Master sheet'!$D$11="Hindi","कुल कार्य दिवस :-","Total Meeting :-")</f>
        <v>कुल कार्य दिवस :-</v>
      </c>
      <c r="C291" s="852"/>
      <c r="D291" s="852"/>
      <c r="E291" s="867" t="str">
        <f>IFERROR(VLOOKUP(N272,Marks,170,0),"")</f>
        <v/>
      </c>
      <c r="F291" s="867"/>
      <c r="G291" s="867"/>
      <c r="H291" s="867"/>
      <c r="I291" s="852" t="str">
        <f>IF('Master sheet'!$D$11="Hindi","कुल उपस्थिति :-","Total Attendance :-")</f>
        <v>कुल उपस्थिति :-</v>
      </c>
      <c r="J291" s="852"/>
      <c r="K291" s="852"/>
      <c r="L291" s="852"/>
      <c r="M291" s="868" t="str">
        <f>IFERROR(VLOOKUP(N272,Marks,171,0),"")</f>
        <v/>
      </c>
      <c r="N291" s="868"/>
      <c r="O291" s="868"/>
      <c r="P291" s="868"/>
    </row>
    <row r="292" spans="1:16" ht="21" customHeight="1">
      <c r="A292" s="402">
        <f t="shared" si="15"/>
        <v>28</v>
      </c>
      <c r="B292" s="852" t="str">
        <f>IF('Master sheet'!$D$11="Hindi","परिणाम :-","Result :-")</f>
        <v>परिणाम :-</v>
      </c>
      <c r="C292" s="852"/>
      <c r="D292" s="852"/>
      <c r="E292" s="853" t="str">
        <f>IFERROR(VLOOKUP(N272,Marks,169,0),"")</f>
        <v>कक्षा क्रमोन्नत</v>
      </c>
      <c r="F292" s="853"/>
      <c r="G292" s="853"/>
      <c r="H292" s="853"/>
      <c r="I292" s="852" t="str">
        <f>IF('Master sheet'!$D$11="Hindi","परिणाम प्रतिशत में :-","Result in Percentage :-")</f>
        <v>परिणाम प्रतिशत में :-</v>
      </c>
      <c r="J292" s="852"/>
      <c r="K292" s="852"/>
      <c r="L292" s="852"/>
      <c r="M292" s="854">
        <f>IFERROR(VLOOKUP(N272,Marks,165,0),"")</f>
        <v>72.416666666666671</v>
      </c>
      <c r="N292" s="854"/>
      <c r="O292" s="854"/>
      <c r="P292" s="854"/>
    </row>
    <row r="293" spans="1:16" ht="21" customHeight="1">
      <c r="A293" s="402">
        <f t="shared" si="15"/>
        <v>29</v>
      </c>
      <c r="B293" s="852" t="str">
        <f>IF('Master sheet'!$D$11="Hindi","श्रेणी / ग्रेड :-","Division / Grade :-")</f>
        <v>श्रेणी / ग्रेड :-</v>
      </c>
      <c r="C293" s="852"/>
      <c r="D293" s="852"/>
      <c r="E293" s="385" t="str">
        <f>IFERROR(VLOOKUP(N272,Marks,166,0),"")</f>
        <v>I</v>
      </c>
      <c r="F293" s="386" t="s">
        <v>205</v>
      </c>
      <c r="G293" s="855" t="str">
        <f>IFERROR(VLOOKUP(N272,Marks,167,0),"")</f>
        <v>B</v>
      </c>
      <c r="H293" s="855"/>
      <c r="I293" s="852" t="str">
        <f>IF('Master sheet'!$D$11="Hindi","कक्षा में स्थान :-","Position in the Class :-")</f>
        <v>कक्षा में स्थान :-</v>
      </c>
      <c r="J293" s="852"/>
      <c r="K293" s="852"/>
      <c r="L293" s="852"/>
      <c r="M293" s="856">
        <f>IFERROR(VLOOKUP(N272,Marks,168,0),"")</f>
        <v>1.9999999999999858</v>
      </c>
      <c r="N293" s="856"/>
      <c r="O293" s="856"/>
      <c r="P293" s="856"/>
    </row>
    <row r="294" spans="1:16" ht="21" customHeight="1">
      <c r="A294" s="402">
        <f t="shared" si="15"/>
        <v>30</v>
      </c>
      <c r="B294" s="857" t="str">
        <f>IF('Master sheet'!$D$11="Hindi","परीक्षा परिणाम घोषणा दिनांक :-","Result Declaration Date :-")</f>
        <v>परीक्षा परिणाम घोषणा दिनांक :-</v>
      </c>
      <c r="C294" s="857"/>
      <c r="D294" s="857"/>
      <c r="E294" s="858">
        <f>IF(AND(N272=""),"",'Master sheet'!$D$10)</f>
        <v>45048</v>
      </c>
      <c r="F294" s="858"/>
      <c r="G294" s="858"/>
      <c r="H294" s="393"/>
      <c r="I294" s="92"/>
      <c r="J294" s="92"/>
      <c r="K294" s="58"/>
      <c r="L294" s="92"/>
      <c r="M294" s="92"/>
      <c r="N294" s="92"/>
      <c r="O294" s="92"/>
      <c r="P294" s="92"/>
    </row>
    <row r="295" spans="1:16" ht="67.5" customHeight="1">
      <c r="A295" s="402">
        <f t="shared" si="15"/>
        <v>31</v>
      </c>
      <c r="B295" s="850" t="str">
        <f>IF(AND(C269=6),CONCATENATE("( ",UPPER('Master sheet'!H12)," )"),IF(AND(C269=7),CONCATENATE("( ",UPPER('Master sheet'!H21)," )"),""))</f>
        <v>( SHARAD SHARMA )</v>
      </c>
      <c r="C295" s="850"/>
      <c r="D295" s="850"/>
      <c r="E295" s="850"/>
      <c r="F295" s="850" t="str">
        <f>IF(AND(N272=""),"",CONCATENATE("(",'Master sheet'!$D$14," )"))</f>
        <v>(Suresh Kumar )</v>
      </c>
      <c r="G295" s="850"/>
      <c r="H295" s="850"/>
      <c r="I295" s="850"/>
      <c r="J295" s="850"/>
      <c r="K295" s="850" t="str">
        <f>IF(AND(N272=""),"",CONCATENATE("(",'Master sheet'!$D$12," )"))</f>
        <v>(USHA PALIYA )</v>
      </c>
      <c r="L295" s="850"/>
      <c r="M295" s="850"/>
      <c r="N295" s="850"/>
      <c r="O295" s="850"/>
      <c r="P295" s="850"/>
    </row>
    <row r="296" spans="1:16">
      <c r="A296" s="402">
        <f t="shared" si="15"/>
        <v>32</v>
      </c>
      <c r="B296" s="851" t="str">
        <f>IF('Master sheet'!$D$11="Hindi","हस्ताक्षर कक्षाध्यापक","Signature of the class teacher")</f>
        <v>हस्ताक्षर कक्षाध्यापक</v>
      </c>
      <c r="C296" s="851"/>
      <c r="D296" s="851"/>
      <c r="E296" s="851"/>
      <c r="F296" s="851" t="str">
        <f>IF('Master sheet'!$D$11="Hindi","हस्ताक्षर परीक्षा प्रभारी","Signature of the exam. Incharge")</f>
        <v>हस्ताक्षर परीक्षा प्रभारी</v>
      </c>
      <c r="G296" s="851"/>
      <c r="H296" s="851"/>
      <c r="I296" s="851"/>
      <c r="J296" s="851"/>
      <c r="K296" s="851" t="str">
        <f>IF('Master sheet'!$D$11="Hindi","हस्ताक्षर संस्था प्रधान","Head of Institute's Signature")</f>
        <v>हस्ताक्षर संस्था प्रधान</v>
      </c>
      <c r="L296" s="851"/>
      <c r="M296" s="851"/>
      <c r="N296" s="851"/>
      <c r="O296" s="851"/>
      <c r="P296" s="851"/>
    </row>
    <row r="298" spans="1:16" ht="21" customHeight="1">
      <c r="A298" s="402">
        <f>IF(N305="","",1)</f>
        <v>1</v>
      </c>
      <c r="B298" s="876" t="str">
        <f>IF('Master sheet'!$D$11="Hindi","वार्षिक रिपोर्ट कार्ड ","Report Card")</f>
        <v xml:space="preserve">वार्षिक रिपोर्ट कार्ड </v>
      </c>
      <c r="C298" s="876"/>
      <c r="D298" s="876"/>
      <c r="E298" s="876"/>
      <c r="F298" s="876"/>
      <c r="G298" s="876"/>
      <c r="H298" s="876"/>
      <c r="I298" s="876"/>
      <c r="J298" s="876"/>
      <c r="K298" s="876"/>
      <c r="L298" s="876"/>
      <c r="M298" s="876"/>
      <c r="N298" s="876"/>
      <c r="O298" s="876"/>
      <c r="P298" s="876"/>
    </row>
    <row r="299" spans="1:16" ht="21" customHeight="1">
      <c r="A299" s="402">
        <f>IF($N$305="","",A298+1)</f>
        <v>2</v>
      </c>
      <c r="B299" s="877" t="str">
        <f>IF('Master sheet'!$D$11="Hindi","शिक्षा विभाग, राजस्थान सरकार","Education Department, Rajasthan Government")</f>
        <v>शिक्षा विभाग, राजस्थान सरकार</v>
      </c>
      <c r="C299" s="877"/>
      <c r="D299" s="877"/>
      <c r="E299" s="877"/>
      <c r="F299" s="877"/>
      <c r="G299" s="877"/>
      <c r="H299" s="877"/>
      <c r="I299" s="877"/>
      <c r="J299" s="877"/>
      <c r="K299" s="877"/>
      <c r="L299" s="877"/>
      <c r="M299" s="877"/>
      <c r="N299" s="877"/>
      <c r="O299" s="877"/>
      <c r="P299" s="877"/>
    </row>
    <row r="300" spans="1:16" ht="21" customHeight="1">
      <c r="A300" s="402">
        <f t="shared" ref="A300:A329" si="17">IF($N$305="","",A299+1)</f>
        <v>3</v>
      </c>
      <c r="B300" s="878" t="str">
        <f>IF('Master sheet'!$D$11="Hindi","विद्यालय का नाम :-","School Name :- ")</f>
        <v>विद्यालय का नाम :-</v>
      </c>
      <c r="C300" s="878"/>
      <c r="D300" s="878"/>
      <c r="E300" s="879" t="str">
        <f>IF(AND(N305=""),"",IF('Master sheet'!$D$11="Hindi",'Master sheet'!$D$8,'Master sheet'!$D$7))</f>
        <v xml:space="preserve">महात्मा गाँधी राजकीय विद्यालय (अंग्रेजी माध्यम) बर, पाली </v>
      </c>
      <c r="F300" s="879"/>
      <c r="G300" s="879"/>
      <c r="H300" s="879"/>
      <c r="I300" s="879"/>
      <c r="J300" s="879"/>
      <c r="K300" s="879"/>
      <c r="L300" s="879"/>
      <c r="M300" s="879"/>
      <c r="N300" s="879"/>
      <c r="O300" s="879"/>
      <c r="P300" s="879"/>
    </row>
    <row r="301" spans="1:16" ht="21" customHeight="1">
      <c r="A301" s="402">
        <f t="shared" si="17"/>
        <v>4</v>
      </c>
      <c r="B301" s="395"/>
      <c r="C301" s="395"/>
      <c r="D301" s="395"/>
      <c r="E301" s="880" t="str">
        <f>IF(AND(N305=""),"",IF('Master sheet'!$D$11="Hindi",CONCATENATE("(विद्यालय मान्यता क्रमांक व वर्ष : ","  ",'Master sheet'!$D$6),CONCATENATE("(School Recognition Number &amp; Years : ","  ",'Master sheet'!$D$6)))</f>
        <v>(विद्यालय मान्यता क्रमांक व वर्ष :   शिक्षा/पाली/1995/2001</v>
      </c>
      <c r="F301" s="880"/>
      <c r="G301" s="880"/>
      <c r="H301" s="880"/>
      <c r="I301" s="880"/>
      <c r="J301" s="880"/>
      <c r="K301" s="880"/>
      <c r="L301" s="880"/>
      <c r="M301" s="880"/>
      <c r="N301" s="880"/>
      <c r="O301" s="880"/>
      <c r="P301" s="880"/>
    </row>
    <row r="302" spans="1:16" ht="21" customHeight="1">
      <c r="A302" s="402">
        <f t="shared" si="17"/>
        <v>5</v>
      </c>
      <c r="B302" s="388" t="str">
        <f>IF('Master sheet'!$D$11="Hindi","कक्षा  :-","CLASS :- ")</f>
        <v>कक्षा  :-</v>
      </c>
      <c r="C302" s="894">
        <f>IFERROR(IF(AND(N305=""),"",VLOOKUP(N305,Marks,2,0)),"")</f>
        <v>7</v>
      </c>
      <c r="D302" s="894"/>
      <c r="E302" s="895" t="str">
        <f>IF('Master sheet'!$D$11="Hindi","सेक्शन :-","Section :- ")</f>
        <v>सेक्शन :-</v>
      </c>
      <c r="F302" s="895"/>
      <c r="G302" s="895"/>
      <c r="H302" s="894" t="str">
        <f>IFERROR(IF(AND(N305=""),"",VLOOKUP(N305,Marks,3,0)),"")</f>
        <v>A</v>
      </c>
      <c r="I302" s="894"/>
      <c r="J302" s="896" t="str">
        <f>IF('Master sheet'!$D$11="Hindi","सत्र :- ","Session :- ")</f>
        <v xml:space="preserve">सत्र :- </v>
      </c>
      <c r="K302" s="896"/>
      <c r="L302" s="896"/>
      <c r="M302" s="896"/>
      <c r="N302" s="897" t="str">
        <f>IF(AND(N305=""),"",'Marks Entry 6th'!$I$2)</f>
        <v xml:space="preserve"> 2022-2023</v>
      </c>
      <c r="O302" s="897"/>
      <c r="P302" s="897"/>
    </row>
    <row r="303" spans="1:16" ht="21" customHeight="1">
      <c r="A303" s="402">
        <f t="shared" si="17"/>
        <v>6</v>
      </c>
      <c r="B303" s="881" t="str">
        <f>IF('Master sheet'!$D$11="Hindi","विद्यार्थी का नाम :-","Student's Name :-")</f>
        <v>विद्यार्थी का नाम :-</v>
      </c>
      <c r="C303" s="881"/>
      <c r="D303" s="881"/>
      <c r="E303" s="882" t="str">
        <f>IFERROR(IF(AND(N305=""),"",VLOOKUP(N305,Marks,6,0)),"")</f>
        <v>GUNEET CHOUHAN</v>
      </c>
      <c r="F303" s="882"/>
      <c r="G303" s="882"/>
      <c r="H303" s="882"/>
      <c r="I303" s="882"/>
      <c r="J303" s="883" t="str">
        <f>IF('Master sheet'!$D$11="Hindi","प्रवेशांक :","SR. NO. :")</f>
        <v>प्रवेशांक :</v>
      </c>
      <c r="K303" s="883"/>
      <c r="L303" s="883"/>
      <c r="M303" s="883"/>
      <c r="N303" s="884">
        <f>IFERROR(IF(AND(N305=""),"",VLOOKUP(N305,Marks,5,0)),"")</f>
        <v>931</v>
      </c>
      <c r="O303" s="884"/>
      <c r="P303" s="884"/>
    </row>
    <row r="304" spans="1:16" ht="21" customHeight="1">
      <c r="A304" s="402">
        <f t="shared" si="17"/>
        <v>7</v>
      </c>
      <c r="B304" s="881" t="str">
        <f>IF('Master sheet'!$D$11="Hindi","पिता का नाम :-","Father's Name :-")</f>
        <v>पिता का नाम :-</v>
      </c>
      <c r="C304" s="881"/>
      <c r="D304" s="881"/>
      <c r="E304" s="882" t="str">
        <f>IFERROR(IF(AND(N305=""),"",VLOOKUP(N305,Marks,7,0)),"")</f>
        <v>KAILASH CHOUHAN</v>
      </c>
      <c r="F304" s="882"/>
      <c r="G304" s="882"/>
      <c r="H304" s="882"/>
      <c r="I304" s="882"/>
      <c r="J304" s="883" t="str">
        <f>IF('Master sheet'!$D$11="Hindi","जन्म तिथि :","Date of Birth :")</f>
        <v>जन्म तिथि :</v>
      </c>
      <c r="K304" s="883"/>
      <c r="L304" s="883"/>
      <c r="M304" s="883"/>
      <c r="N304" s="898" t="str">
        <f>IFERROR(IF(AND(N305=""),"",VLOOKUP(N305,Marks,4,0)),"")</f>
        <v>23-10-2015</v>
      </c>
      <c r="O304" s="898"/>
      <c r="P304" s="898"/>
    </row>
    <row r="305" spans="1:16" ht="15.75">
      <c r="A305" s="402">
        <f t="shared" si="17"/>
        <v>8</v>
      </c>
      <c r="B305" s="881" t="str">
        <f>IF('Master sheet'!$D$11="Hindi","माता का नाम :-","Mother's Name :-")</f>
        <v>माता का नाम :-</v>
      </c>
      <c r="C305" s="881"/>
      <c r="D305" s="881"/>
      <c r="E305" s="882" t="str">
        <f>IFERROR(IF(AND(N305=""),"",VLOOKUP(N305,Marks,8,0)),"")</f>
        <v>PUSHPA DEVI</v>
      </c>
      <c r="F305" s="882"/>
      <c r="G305" s="882"/>
      <c r="H305" s="882"/>
      <c r="I305" s="882"/>
      <c r="J305" s="883" t="str">
        <f>IF('Master sheet'!$D$11="Hindi","रोल नंबर :-","Roll No. :")</f>
        <v>रोल नंबर :-</v>
      </c>
      <c r="K305" s="883"/>
      <c r="L305" s="883"/>
      <c r="M305" s="883"/>
      <c r="N305" s="899">
        <f>IF(N272="","",IF(AND(N272+1&gt;$Y$6),"",N272+1))</f>
        <v>710</v>
      </c>
      <c r="O305" s="899"/>
      <c r="P305" s="899"/>
    </row>
    <row r="306" spans="1:16" ht="15.75">
      <c r="A306" s="402">
        <f t="shared" si="17"/>
        <v>9</v>
      </c>
      <c r="B306" s="389"/>
      <c r="C306" s="389"/>
      <c r="D306" s="389"/>
      <c r="E306" s="390"/>
      <c r="F306" s="390"/>
      <c r="G306" s="390"/>
      <c r="H306" s="390"/>
      <c r="I306" s="390"/>
      <c r="J306" s="391"/>
      <c r="K306" s="391"/>
      <c r="L306" s="391"/>
      <c r="M306" s="391"/>
      <c r="N306" s="392"/>
      <c r="O306" s="392"/>
      <c r="P306" s="392"/>
    </row>
    <row r="307" spans="1:16" ht="21.75" customHeight="1">
      <c r="A307" s="402">
        <f t="shared" si="17"/>
        <v>10</v>
      </c>
      <c r="B307" s="900" t="str">
        <f>IF('Master sheet'!$D$11="Hindi","विषय","Subject")</f>
        <v>विषय</v>
      </c>
      <c r="C307" s="686" t="str">
        <f>IF('Master sheet'!$D$11="Hindi","प्रथम परख ","First Test")</f>
        <v xml:space="preserve">प्रथम परख </v>
      </c>
      <c r="D307" s="687"/>
      <c r="E307" s="688" t="str">
        <f>IF('Master sheet'!$D$11="Hindi","द्वितीय परख","Second Test")</f>
        <v>द्वितीय परख</v>
      </c>
      <c r="F307" s="689"/>
      <c r="G307" s="901" t="str">
        <f>IF('Master sheet'!$D$11="Hindi","सा. परख योग","Test Total")</f>
        <v>सा. परख योग</v>
      </c>
      <c r="H307" s="686" t="str">
        <f>IF('Master sheet'!$D$11="Hindi","अर्द्धवार्षिक","Half Yearly")</f>
        <v>अर्द्धवार्षिक</v>
      </c>
      <c r="I307" s="724"/>
      <c r="J307" s="687"/>
      <c r="K307" s="685" t="str">
        <f>IF('Master sheet'!$D$11="Hindi","अर्द्ध वा. तक योग","Total Till H.Y.")</f>
        <v>अर्द्ध वा. तक योग</v>
      </c>
      <c r="L307" s="686" t="str">
        <f>IF('Master sheet'!$D$11="Hindi","वार्षिक","Yearly")</f>
        <v>वार्षिक</v>
      </c>
      <c r="M307" s="724"/>
      <c r="N307" s="687"/>
      <c r="O307" s="684" t="str">
        <f>IF('Master sheet'!$D$11="Hindi","विषय कुल योग ","Subject Total")</f>
        <v xml:space="preserve">विषय कुल योग </v>
      </c>
      <c r="P307" s="677" t="str">
        <f>IF('Master sheet'!$D$11="Hindi","ग्रेड","Grade")</f>
        <v>ग्रेड</v>
      </c>
    </row>
    <row r="308" spans="1:16" ht="86.25" customHeight="1">
      <c r="A308" s="402">
        <f t="shared" si="17"/>
        <v>11</v>
      </c>
      <c r="B308" s="900"/>
      <c r="C308" s="434" t="str">
        <f>IF('Master sheet'!$D$11="Hindi","लिखित परीक्षा","Written")</f>
        <v>लिखित परीक्षा</v>
      </c>
      <c r="D308" s="434" t="str">
        <f>IF('Master sheet'!$D$11="Hindi","गतिविधि, मौखिक, प्रोजेक्ट, प्रायोगिक","Act, Oral, Project, Prac.")</f>
        <v>गतिविधि, मौखिक, प्रोजेक्ट, प्रायोगिक</v>
      </c>
      <c r="E308" s="434" t="str">
        <f>IF('Master sheet'!$D$11="Hindi","लिखित परीक्षा","Written")</f>
        <v>लिखित परीक्षा</v>
      </c>
      <c r="F308" s="434" t="str">
        <f>IF('Master sheet'!$D$11="Hindi","गतिविधि, मौखिक, प्रोजेक्ट, प्रायोगिक","Act, Oral, Project, Prac.")</f>
        <v>गतिविधि, मौखिक, प्रोजेक्ट, प्रायोगिक</v>
      </c>
      <c r="G308" s="902"/>
      <c r="H308" s="434" t="str">
        <f>IF('Master sheet'!$D$11="Hindi","लिखित परीक्षा","Written")</f>
        <v>लिखित परीक्षा</v>
      </c>
      <c r="I308" s="434" t="str">
        <f>IF('Master sheet'!$D$11="Hindi","गतिविधि, मौखिक, प्रोजेक्ट, प्रायोगिक","Act, Oral, Project, Prac.")</f>
        <v>गतिविधि, मौखिक, प्रोजेक्ट, प्रायोगिक</v>
      </c>
      <c r="J308" s="434" t="str">
        <f>IF('Master sheet'!$D$11="Hindi","अर्द्ध वा. योग","H.Y. Total")</f>
        <v>अर्द्ध वा. योग</v>
      </c>
      <c r="K308" s="685"/>
      <c r="L308" s="434" t="str">
        <f>IF('Master sheet'!$D$11="Hindi","लिखित परीक्षा","Written")</f>
        <v>लिखित परीक्षा</v>
      </c>
      <c r="M308" s="434" t="str">
        <f>IF('Master sheet'!$D$11="Hindi","गतिविधि, मौखिक, प्रोजेक्ट, प्रायोगिक","Act, Oral, Project, Prac.")</f>
        <v>गतिविधि, मौखिक, प्रोजेक्ट, प्रायोगिक</v>
      </c>
      <c r="N308" s="434" t="str">
        <f>IF('Master sheet'!$D$11="Hindi","वार्षिक योग","Yearly Total")</f>
        <v>वार्षिक योग</v>
      </c>
      <c r="O308" s="684"/>
      <c r="P308" s="678">
        <v>0</v>
      </c>
    </row>
    <row r="309" spans="1:16" ht="21.75" customHeight="1">
      <c r="A309" s="402">
        <f t="shared" si="17"/>
        <v>12</v>
      </c>
      <c r="B309" s="900"/>
      <c r="C309" s="115">
        <v>5</v>
      </c>
      <c r="D309" s="115">
        <v>5</v>
      </c>
      <c r="E309" s="115">
        <v>5</v>
      </c>
      <c r="F309" s="115">
        <v>5</v>
      </c>
      <c r="G309" s="383">
        <f>IF(AND(C309="",D309="",E309="",F309=""),"",SUM(C309:F309))</f>
        <v>20</v>
      </c>
      <c r="H309" s="115">
        <v>50</v>
      </c>
      <c r="I309" s="115">
        <v>20</v>
      </c>
      <c r="J309" s="117">
        <f>IF(AND(H309="",I309=""),"",SUM(H309:I309))</f>
        <v>70</v>
      </c>
      <c r="K309" s="116">
        <f>IF(AND(G309="NA",J309="NA"),"NA",SUM(G309,J309))</f>
        <v>90</v>
      </c>
      <c r="L309" s="115">
        <v>80</v>
      </c>
      <c r="M309" s="115">
        <v>30</v>
      </c>
      <c r="N309" s="290">
        <f>IF(AND(L309="",M309=""),"",SUM(L309:M309))</f>
        <v>110</v>
      </c>
      <c r="O309" s="116">
        <f>IF(N309="","",SUM(K309,N309))</f>
        <v>200</v>
      </c>
      <c r="P309" s="115"/>
    </row>
    <row r="310" spans="1:16" ht="20.100000000000001" customHeight="1">
      <c r="A310" s="402">
        <f t="shared" si="17"/>
        <v>13</v>
      </c>
      <c r="B310" s="93" t="str">
        <f>IF('Master sheet'!D$11="Hindi","हिंदी","Hindi")</f>
        <v>हिंदी</v>
      </c>
      <c r="C310" s="387" t="str">
        <f>IFERROR(VLOOKUP(N305,Marks,11,0),"")</f>
        <v>AB</v>
      </c>
      <c r="D310" s="387">
        <f>IFERROR(VLOOKUP(N305,Marks,12,0),"")</f>
        <v>5</v>
      </c>
      <c r="E310" s="387">
        <f>IFERROR(VLOOKUP(N305,Marks,13,0),"")</f>
        <v>5</v>
      </c>
      <c r="F310" s="387">
        <f>IFERROR(VLOOKUP(N305,Marks,14,0),"")</f>
        <v>5</v>
      </c>
      <c r="G310" s="382">
        <f>IFERROR(VLOOKUP(N305,Marks,15,0),"")</f>
        <v>15</v>
      </c>
      <c r="H310" s="387">
        <f>IFERROR(VLOOKUP(N305,Marks,16,0),"")</f>
        <v>36</v>
      </c>
      <c r="I310" s="387">
        <f>IFERROR(VLOOKUP(N305,Marks,17,0),"")</f>
        <v>11</v>
      </c>
      <c r="J310" s="88">
        <f>IFERROR(VLOOKUP(N305,Marks,18,0),"")</f>
        <v>47</v>
      </c>
      <c r="K310" s="381">
        <f>IFERROR(VLOOKUP(N305,Marks,19,0),"")</f>
        <v>62</v>
      </c>
      <c r="L310" s="387">
        <f>IFERROR(VLOOKUP(N305,Marks,20,0),"")</f>
        <v>58</v>
      </c>
      <c r="M310" s="387">
        <f>IFERROR(VLOOKUP(N305,Marks,21,0),"")</f>
        <v>11</v>
      </c>
      <c r="N310" s="88">
        <f>IFERROR(VLOOKUP(N305,Marks,22,0),"")</f>
        <v>69</v>
      </c>
      <c r="O310" s="384">
        <f>IFERROR(VLOOKUP(N305,Marks,23,0),"")</f>
        <v>131</v>
      </c>
      <c r="P310" s="90" t="str">
        <f>IFERROR(VLOOKUP(N305,Marks,29,0),"")</f>
        <v>B</v>
      </c>
    </row>
    <row r="311" spans="1:16" ht="20.100000000000001" customHeight="1">
      <c r="A311" s="402">
        <f t="shared" si="17"/>
        <v>14</v>
      </c>
      <c r="B311" s="93" t="str">
        <f>IF('Master sheet'!$D$11="Hindi","अंग्रेजी","English")</f>
        <v>अंग्रेजी</v>
      </c>
      <c r="C311" s="387">
        <f>IFERROR(VLOOKUP(N305,Marks,30,0),"")</f>
        <v>4</v>
      </c>
      <c r="D311" s="387">
        <f>IFERROR(VLOOKUP(N305,Marks,31,0),"")</f>
        <v>4</v>
      </c>
      <c r="E311" s="387">
        <f>IFERROR(VLOOKUP(N305,Marks,32,0),"")</f>
        <v>4</v>
      </c>
      <c r="F311" s="387">
        <f>IFERROR(VLOOKUP(N305,Marks,33,0),"")</f>
        <v>5</v>
      </c>
      <c r="G311" s="382">
        <f>IFERROR(VLOOKUP(N305,Marks,34,0),"")</f>
        <v>17</v>
      </c>
      <c r="H311" s="387">
        <f>IFERROR(VLOOKUP(N305,Marks,35,0),"")</f>
        <v>10</v>
      </c>
      <c r="I311" s="387">
        <f>IFERROR(VLOOKUP(N305,Marks,36,0),"")</f>
        <v>8</v>
      </c>
      <c r="J311" s="88">
        <f>IFERROR(VLOOKUP(N305,Marks,37,0),"")</f>
        <v>18</v>
      </c>
      <c r="K311" s="381">
        <f>IFERROR(VLOOKUP(N305,Marks,38,0),"")</f>
        <v>35</v>
      </c>
      <c r="L311" s="387">
        <f>IFERROR(VLOOKUP(N305,Marks,39,0),"")</f>
        <v>62</v>
      </c>
      <c r="M311" s="387">
        <f>IFERROR(VLOOKUP(N305,Marks,40,0),"")</f>
        <v>21</v>
      </c>
      <c r="N311" s="88">
        <f>IFERROR(VLOOKUP(N305,Marks,41,0),"")</f>
        <v>83</v>
      </c>
      <c r="O311" s="384">
        <f>IFERROR(VLOOKUP(N305,Marks,42,0),"")</f>
        <v>118</v>
      </c>
      <c r="P311" s="90" t="str">
        <f>IFERROR(VLOOKUP(N305,Marks,48,0),"")</f>
        <v>C</v>
      </c>
    </row>
    <row r="312" spans="1:16" ht="20.100000000000001" customHeight="1">
      <c r="A312" s="402">
        <f t="shared" si="17"/>
        <v>15</v>
      </c>
      <c r="B312" s="93" t="str">
        <f>IFERROR(VLOOKUP(N305,Marks,49,0),"")</f>
        <v>संस्कृत (71)</v>
      </c>
      <c r="C312" s="387">
        <f>IFERROR(VLOOKUP(N305,Marks,50,0),"")</f>
        <v>3</v>
      </c>
      <c r="D312" s="387">
        <f>IFERROR(VLOOKUP(N305,Marks,51,0),"")</f>
        <v>3</v>
      </c>
      <c r="E312" s="387">
        <f>IFERROR(VLOOKUP(N305,Marks,52,0),"")</f>
        <v>5</v>
      </c>
      <c r="F312" s="387">
        <f>IFERROR(VLOOKUP(N305,Marks,53,0),"")</f>
        <v>5</v>
      </c>
      <c r="G312" s="382">
        <f>IFERROR(VLOOKUP(N305,Marks,54,0),"")</f>
        <v>16</v>
      </c>
      <c r="H312" s="387">
        <f>IFERROR(VLOOKUP(N305,Marks,55,0),"")</f>
        <v>41</v>
      </c>
      <c r="I312" s="387">
        <f>IFERROR(VLOOKUP(N305,Marks,56,0),"")</f>
        <v>14</v>
      </c>
      <c r="J312" s="88">
        <f>IFERROR(VLOOKUP(N305,Marks,57,0),"")</f>
        <v>55</v>
      </c>
      <c r="K312" s="381">
        <f>IFERROR(VLOOKUP(N305,Marks,58,0),"")</f>
        <v>71</v>
      </c>
      <c r="L312" s="387">
        <f>IFERROR(VLOOKUP(N305,Marks,59,0),"")</f>
        <v>58</v>
      </c>
      <c r="M312" s="387">
        <f>IFERROR(VLOOKUP(N305,Marks,60,0),"")</f>
        <v>15</v>
      </c>
      <c r="N312" s="88">
        <f>IFERROR(VLOOKUP(N305,Marks,61,0),"")</f>
        <v>73</v>
      </c>
      <c r="O312" s="384">
        <f>IFERROR(VLOOKUP(N305,Marks,62,0),"")</f>
        <v>144</v>
      </c>
      <c r="P312" s="90" t="str">
        <f>IFERROR(VLOOKUP(N305,Marks,68,0),"")</f>
        <v>B</v>
      </c>
    </row>
    <row r="313" spans="1:16" ht="20.100000000000001" customHeight="1">
      <c r="A313" s="402">
        <f t="shared" si="17"/>
        <v>16</v>
      </c>
      <c r="B313" s="93" t="str">
        <f>IF('Master sheet'!$D$11="Hindi","गणित","Maths")</f>
        <v>गणित</v>
      </c>
      <c r="C313" s="387">
        <f>IFERROR(VLOOKUP(N305,Marks,69,0),"")</f>
        <v>5</v>
      </c>
      <c r="D313" s="387">
        <f>IFERROR(VLOOKUP(N305,Marks,70,0),"")</f>
        <v>5</v>
      </c>
      <c r="E313" s="387">
        <f>IFERROR(VLOOKUP(N305,Marks,71,0),"")</f>
        <v>5</v>
      </c>
      <c r="F313" s="387">
        <f>IFERROR(VLOOKUP(N305,Marks,72,0),"")</f>
        <v>5</v>
      </c>
      <c r="G313" s="382">
        <f>IFERROR(VLOOKUP(N305,Marks,73,0),"")</f>
        <v>20</v>
      </c>
      <c r="H313" s="387" t="str">
        <f>IFERROR(VLOOKUP(N305,Marks,74,0),"")</f>
        <v>ML</v>
      </c>
      <c r="I313" s="387">
        <f>IFERROR(VLOOKUP(N305,Marks,75,0),"")</f>
        <v>9</v>
      </c>
      <c r="J313" s="88">
        <f>IFERROR(VLOOKUP(N305,Marks,76,0),"")</f>
        <v>9</v>
      </c>
      <c r="K313" s="381">
        <f>IFERROR(VLOOKUP(N305,Marks,77,0),"")</f>
        <v>29</v>
      </c>
      <c r="L313" s="387">
        <f>IFERROR(VLOOKUP(N305,Marks,78,0),"")</f>
        <v>55</v>
      </c>
      <c r="M313" s="387">
        <f>IFERROR(VLOOKUP(N305,Marks,79,0),"")</f>
        <v>8</v>
      </c>
      <c r="N313" s="88">
        <f>IFERROR(VLOOKUP(N305,Marks,80,0),"")</f>
        <v>63</v>
      </c>
      <c r="O313" s="384">
        <f>IFERROR(VLOOKUP(N305,Marks,81,0),"")</f>
        <v>92</v>
      </c>
      <c r="P313" s="90" t="str">
        <f>IFERROR(VLOOKUP(N305,Marks,87,0),"")</f>
        <v>B</v>
      </c>
    </row>
    <row r="314" spans="1:16" ht="20.100000000000001" customHeight="1">
      <c r="A314" s="402">
        <f t="shared" si="17"/>
        <v>17</v>
      </c>
      <c r="B314" s="93" t="str">
        <f>IF('Master sheet'!$D$11="Hindi","विज्ञान","Science")</f>
        <v>विज्ञान</v>
      </c>
      <c r="C314" s="387">
        <f>IFERROR(VLOOKUP(N305,Marks,88,0),"")</f>
        <v>5</v>
      </c>
      <c r="D314" s="387">
        <f>IFERROR(VLOOKUP(N305,Marks,89,0),"")</f>
        <v>5</v>
      </c>
      <c r="E314" s="387">
        <f>IFERROR(VLOOKUP(N305,Marks,90,0),"")</f>
        <v>5</v>
      </c>
      <c r="F314" s="387">
        <f>IFERROR(VLOOKUP(N305,Marks,91,0),"")</f>
        <v>5</v>
      </c>
      <c r="G314" s="382">
        <f>IFERROR(VLOOKUP(N305,Marks,92,0),"")</f>
        <v>20</v>
      </c>
      <c r="H314" s="387">
        <f>IFERROR(VLOOKUP(N305,Marks,93,0),"")</f>
        <v>32</v>
      </c>
      <c r="I314" s="387">
        <f>IFERROR(VLOOKUP(N305,Marks,94,0),"")</f>
        <v>11</v>
      </c>
      <c r="J314" s="88">
        <f>IFERROR(VLOOKUP(N305,Marks,95,0),"")</f>
        <v>43</v>
      </c>
      <c r="K314" s="381">
        <f>IFERROR(VLOOKUP(N305,Marks,96,0),"")</f>
        <v>63</v>
      </c>
      <c r="L314" s="387">
        <f>IFERROR(VLOOKUP(N305,Marks,97,0),"")</f>
        <v>58</v>
      </c>
      <c r="M314" s="387">
        <f>IFERROR(VLOOKUP(N305,Marks,98,0),"")</f>
        <v>16</v>
      </c>
      <c r="N314" s="88">
        <f>IFERROR(VLOOKUP(N305,Marks,99,0),"")</f>
        <v>74</v>
      </c>
      <c r="O314" s="384">
        <f>IFERROR(VLOOKUP(N305,Marks,100,0),"")</f>
        <v>137</v>
      </c>
      <c r="P314" s="90" t="str">
        <f>IFERROR(VLOOKUP(N305,Marks,106,0),"")</f>
        <v>B</v>
      </c>
    </row>
    <row r="315" spans="1:16" ht="20.100000000000001" customHeight="1">
      <c r="A315" s="402">
        <f t="shared" si="17"/>
        <v>18</v>
      </c>
      <c r="B315" s="93" t="str">
        <f>IF('Master sheet'!$D$11="Hindi","सामाजिक विज्ञान","Social Science")</f>
        <v>सामाजिक विज्ञान</v>
      </c>
      <c r="C315" s="387">
        <f>IFERROR(VLOOKUP(N305,Marks,107,0),"")</f>
        <v>2</v>
      </c>
      <c r="D315" s="387">
        <f>IFERROR(VLOOKUP(N305,Marks,108,0),"")</f>
        <v>4</v>
      </c>
      <c r="E315" s="387">
        <f>IFERROR(VLOOKUP(N305,Marks,109,0),"")</f>
        <v>4</v>
      </c>
      <c r="F315" s="387">
        <f>IFERROR(VLOOKUP(N305,Marks,110,0),"")</f>
        <v>4</v>
      </c>
      <c r="G315" s="382">
        <f>IFERROR(VLOOKUP(N305,Marks,111,0),"")</f>
        <v>14</v>
      </c>
      <c r="H315" s="387">
        <f>IFERROR(VLOOKUP(N305,Marks,112,0),"")</f>
        <v>42</v>
      </c>
      <c r="I315" s="387">
        <f>IFERROR(VLOOKUP(N305,Marks,113,0),"")</f>
        <v>10</v>
      </c>
      <c r="J315" s="88">
        <f>IFERROR(VLOOKUP(N305,Marks,114,0),"")</f>
        <v>52</v>
      </c>
      <c r="K315" s="381">
        <f>IFERROR(VLOOKUP(N305,Marks,115,0),"")</f>
        <v>66</v>
      </c>
      <c r="L315" s="387">
        <f>IFERROR(VLOOKUP(N305,Marks,116,0),"")</f>
        <v>66</v>
      </c>
      <c r="M315" s="387">
        <f>IFERROR(VLOOKUP(N305,Marks,117,0),"")</f>
        <v>18</v>
      </c>
      <c r="N315" s="88">
        <f>IFERROR(VLOOKUP(N305,Marks,118,0),"")</f>
        <v>84</v>
      </c>
      <c r="O315" s="384">
        <f>IFERROR(VLOOKUP(N305,Marks,119,0),"")</f>
        <v>150</v>
      </c>
      <c r="P315" s="90" t="str">
        <f>IFERROR(VLOOKUP(N305,Marks,125,0),"")</f>
        <v>B</v>
      </c>
    </row>
    <row r="316" spans="1:16" ht="27" customHeight="1">
      <c r="A316" s="402">
        <f t="shared" si="17"/>
        <v>19</v>
      </c>
      <c r="B316" s="394" t="str">
        <f>IF('Master sheet'!$D$11="Hindi","कुल योग","Total")</f>
        <v>कुल योग</v>
      </c>
      <c r="C316" s="91">
        <f>IF(AND(C310="",C311="",C312="",C313="",C314="",C315=""),"",SUM(C310:C315))</f>
        <v>19</v>
      </c>
      <c r="D316" s="91">
        <f t="shared" ref="D316:O316" si="18">IF(AND(D310="",D311="",D312="",D313="",D314="",D315=""),"",SUM(D310:D315))</f>
        <v>26</v>
      </c>
      <c r="E316" s="91">
        <f t="shared" si="18"/>
        <v>28</v>
      </c>
      <c r="F316" s="91">
        <f t="shared" si="18"/>
        <v>29</v>
      </c>
      <c r="G316" s="91">
        <f t="shared" si="18"/>
        <v>102</v>
      </c>
      <c r="H316" s="91">
        <f t="shared" si="18"/>
        <v>161</v>
      </c>
      <c r="I316" s="91">
        <f t="shared" si="18"/>
        <v>63</v>
      </c>
      <c r="J316" s="91">
        <f t="shared" si="18"/>
        <v>224</v>
      </c>
      <c r="K316" s="91">
        <f t="shared" si="18"/>
        <v>326</v>
      </c>
      <c r="L316" s="91">
        <f t="shared" si="18"/>
        <v>357</v>
      </c>
      <c r="M316" s="91">
        <f t="shared" si="18"/>
        <v>89</v>
      </c>
      <c r="N316" s="91">
        <f t="shared" si="18"/>
        <v>446</v>
      </c>
      <c r="O316" s="91">
        <f t="shared" si="18"/>
        <v>772</v>
      </c>
      <c r="P316" s="227" t="str">
        <f>IFERROR(VLOOKUP(N305,Marks,167,0),"")</f>
        <v>B</v>
      </c>
    </row>
    <row r="317" spans="1:16">
      <c r="A317" s="402">
        <f t="shared" si="17"/>
        <v>20</v>
      </c>
      <c r="B317" s="869"/>
      <c r="C317" s="869"/>
      <c r="D317" s="869"/>
      <c r="E317" s="869"/>
      <c r="F317" s="869"/>
      <c r="G317" s="869"/>
      <c r="H317" s="869"/>
      <c r="I317" s="869"/>
      <c r="J317" s="869"/>
      <c r="K317" s="869"/>
      <c r="L317" s="869"/>
      <c r="M317" s="869"/>
      <c r="N317" s="869"/>
      <c r="O317" s="869"/>
      <c r="P317" s="869"/>
    </row>
    <row r="318" spans="1:16" ht="20.100000000000001" customHeight="1">
      <c r="A318" s="402">
        <f t="shared" si="17"/>
        <v>21</v>
      </c>
      <c r="B318" s="870" t="str">
        <f>IF('Master sheet'!$D$11="Hindi","अतिरिक्त विषय ","Extra Subject")</f>
        <v xml:space="preserve">अतिरिक्त विषय </v>
      </c>
      <c r="C318" s="870"/>
      <c r="D318" s="870"/>
      <c r="E318" s="870"/>
      <c r="F318" s="870"/>
      <c r="G318" s="870"/>
      <c r="H318" s="870"/>
      <c r="I318" s="870"/>
      <c r="J318" s="870"/>
      <c r="K318" s="870"/>
      <c r="L318" s="870"/>
      <c r="M318" s="870"/>
      <c r="N318" s="870"/>
      <c r="O318" s="870"/>
      <c r="P318" s="870"/>
    </row>
    <row r="319" spans="1:16" ht="20.100000000000001" customHeight="1">
      <c r="A319" s="402">
        <f t="shared" si="17"/>
        <v>22</v>
      </c>
      <c r="B319" s="394" t="str">
        <f>IF('Master sheet'!$D$11="Hindi","विषय","Subject")</f>
        <v>विषय</v>
      </c>
      <c r="C319" s="871" t="str">
        <f>IF('Master sheet'!$D$11="Hindi","पूर्णांक","M.M.")</f>
        <v>पूर्णांक</v>
      </c>
      <c r="D319" s="872"/>
      <c r="E319" s="871" t="str">
        <f>IF('Master sheet'!$D$11="Hindi","प्राप्तांक","Ob.M.")</f>
        <v>प्राप्तांक</v>
      </c>
      <c r="F319" s="872"/>
      <c r="G319" s="871" t="str">
        <f>IF('Master sheet'!$D$11="Hindi","ग्रेड","Grade")</f>
        <v>ग्रेड</v>
      </c>
      <c r="H319" s="872"/>
      <c r="I319" s="871" t="str">
        <f>IF('Master sheet'!$D$11="Hindi","विषय","Subject")</f>
        <v>विषय</v>
      </c>
      <c r="J319" s="872"/>
      <c r="K319" s="871" t="str">
        <f>IF('Master sheet'!$D$11="Hindi","पूर्णांक","M.M.")</f>
        <v>पूर्णांक</v>
      </c>
      <c r="L319" s="872"/>
      <c r="M319" s="871" t="str">
        <f>IF('Master sheet'!$D$11="Hindi","प्राप्तांक","Ob.M.")</f>
        <v>प्राप्तांक</v>
      </c>
      <c r="N319" s="872"/>
      <c r="O319" s="871" t="str">
        <f>IF('Master sheet'!$D$11="Hindi","ग्रेड","Grade")</f>
        <v>ग्रेड</v>
      </c>
      <c r="P319" s="872"/>
    </row>
    <row r="320" spans="1:16" ht="20.100000000000001" customHeight="1">
      <c r="A320" s="402">
        <f t="shared" si="17"/>
        <v>23</v>
      </c>
      <c r="B320" s="376" t="str">
        <f>IF(AND('Result Sheet'!$FA$4="",'Result Sheet'!$FA$4=0),"",IF(N305="","",'Result Sheet'!$FA$4))</f>
        <v/>
      </c>
      <c r="C320" s="873">
        <f>IF(AND(N305=""),"",'Result Sheet'!$FC$7)</f>
        <v>100</v>
      </c>
      <c r="D320" s="873"/>
      <c r="E320" s="874" t="str">
        <f>IFERROR(IF(AND(N305=""),"",VLOOKUP(N305,Marks,158,0)),"")</f>
        <v/>
      </c>
      <c r="F320" s="874"/>
      <c r="G320" s="875" t="str">
        <f>IFERROR(IF(AND(N305=""),"",VLOOKUP(N305,Marks,159,0)),"")</f>
        <v/>
      </c>
      <c r="H320" s="875"/>
      <c r="I320" s="873" t="str">
        <f>IF(AND('Result Sheet'!$FE$4="",'Result Sheet'!$FE$4=0),"",IF(N305="","",'Result Sheet'!$FE$4))</f>
        <v/>
      </c>
      <c r="J320" s="873"/>
      <c r="K320" s="873">
        <f>IF(AND(N305=""),"",'Result Sheet'!$FG$7)</f>
        <v>100</v>
      </c>
      <c r="L320" s="873"/>
      <c r="M320" s="874" t="str">
        <f>IFERROR(IF(AND(N305=""),"",VLOOKUP(N305,Marks,162,0)),"")</f>
        <v/>
      </c>
      <c r="N320" s="874"/>
      <c r="O320" s="875" t="str">
        <f>IFERROR(IF(AND(N305=""),"",VLOOKUP(N305,Marks,163,0)),"")</f>
        <v/>
      </c>
      <c r="P320" s="875"/>
    </row>
    <row r="321" spans="1:16" ht="20.100000000000001" customHeight="1">
      <c r="A321" s="402">
        <f t="shared" si="17"/>
        <v>24</v>
      </c>
      <c r="B321" s="859" t="str">
        <f>IF('Master sheet'!$D$11="Hindi","विषय","Subject")</f>
        <v>विषय</v>
      </c>
      <c r="C321" s="860"/>
      <c r="D321" s="860"/>
      <c r="E321" s="368" t="str">
        <f>IF('Master sheet'!$D$11="Hindi","प्राप्तांक","Ob.M.")</f>
        <v>प्राप्तांक</v>
      </c>
      <c r="F321" s="93" t="str">
        <f>IF('Master sheet'!$D$11="Hindi","ग्रेड","Grade")</f>
        <v>ग्रेड</v>
      </c>
      <c r="G321" s="859" t="str">
        <f>IF('Master sheet'!$D$11="Hindi","विषय","Subject")</f>
        <v>विषय</v>
      </c>
      <c r="H321" s="860"/>
      <c r="I321" s="860"/>
      <c r="J321" s="368" t="str">
        <f>IF('Master sheet'!$D$11="Hindi","प्राप्तांक","Ob.M.")</f>
        <v>प्राप्तांक</v>
      </c>
      <c r="K321" s="93" t="str">
        <f>IF('Master sheet'!$D$11="Hindi","ग्रेड","Grade")</f>
        <v>ग्रेड</v>
      </c>
      <c r="L321" s="859" t="str">
        <f>IF('Master sheet'!$D$11="Hindi","विषय","Subject")</f>
        <v>विषय</v>
      </c>
      <c r="M321" s="860"/>
      <c r="N321" s="861"/>
      <c r="O321" s="369" t="str">
        <f>IF('Master sheet'!$D$11="Hindi","प्राप्तांक","Ob.M.")</f>
        <v>प्राप्तांक</v>
      </c>
      <c r="P321" s="93" t="str">
        <f>IF('Master sheet'!$D$11="Hindi","ग्रेड","Grade")</f>
        <v>ग्रेड</v>
      </c>
    </row>
    <row r="322" spans="1:16" ht="20.100000000000001" customHeight="1">
      <c r="A322" s="402">
        <f t="shared" si="17"/>
        <v>25</v>
      </c>
      <c r="B322" s="862" t="str">
        <f>IF('Master sheet'!$D$11="Hindi","कार्यानुभव","WORK EXP.")</f>
        <v>कार्यानुभव</v>
      </c>
      <c r="C322" s="863"/>
      <c r="D322" s="863"/>
      <c r="E322" s="89">
        <f>IFERROR(VLOOKUP(N305,Marks,131,0),"")</f>
        <v>82</v>
      </c>
      <c r="F322" s="98" t="str">
        <f>IFERROR(VLOOKUP(N305,Marks,135,0),"")</f>
        <v>B</v>
      </c>
      <c r="G322" s="862" t="str">
        <f>IF('Master sheet'!$D$11="Hindi","कला शिक्षा","ART EDU.")</f>
        <v>कला शिक्षा</v>
      </c>
      <c r="H322" s="863"/>
      <c r="I322" s="863"/>
      <c r="J322" s="89">
        <f>IFERROR(VLOOKUP(N305,Marks,141,0),"")</f>
        <v>85</v>
      </c>
      <c r="K322" s="98" t="str">
        <f>IFERROR(VLOOKUP(N305,Marks,145,0),"")</f>
        <v>B</v>
      </c>
      <c r="L322" s="864" t="str">
        <f>IF('Master sheet'!$D$11="Hindi","स्वा. एवं शा. शिक्षा","HE.&amp;PH. EDU.")</f>
        <v>स्वा. एवं शा. शिक्षा</v>
      </c>
      <c r="M322" s="865"/>
      <c r="N322" s="866"/>
      <c r="O322" s="89">
        <f>IFERROR(VLOOKUP(N305,Marks,151,0),"")</f>
        <v>88</v>
      </c>
      <c r="P322" s="98" t="str">
        <f>IFERROR(VLOOKUP(N305,Marks,155,0),"")</f>
        <v>A</v>
      </c>
    </row>
    <row r="323" spans="1:16">
      <c r="A323" s="402">
        <f t="shared" si="17"/>
        <v>26</v>
      </c>
      <c r="B323" s="377"/>
      <c r="C323" s="377"/>
      <c r="D323" s="377"/>
      <c r="E323" s="378"/>
      <c r="F323" s="379"/>
      <c r="G323" s="377"/>
      <c r="H323" s="377"/>
      <c r="I323" s="377"/>
      <c r="J323" s="378"/>
      <c r="K323" s="379"/>
      <c r="L323" s="380"/>
      <c r="M323" s="380"/>
      <c r="N323" s="380"/>
      <c r="O323" s="378"/>
      <c r="P323" s="379"/>
    </row>
    <row r="324" spans="1:16" ht="21" customHeight="1">
      <c r="A324" s="402">
        <f t="shared" si="17"/>
        <v>27</v>
      </c>
      <c r="B324" s="852" t="str">
        <f>IF('Master sheet'!$D$11="Hindi","कुल कार्य दिवस :-","Total Meeting :-")</f>
        <v>कुल कार्य दिवस :-</v>
      </c>
      <c r="C324" s="852"/>
      <c r="D324" s="852"/>
      <c r="E324" s="867" t="str">
        <f>IFERROR(VLOOKUP(N305,Marks,170,0),"")</f>
        <v/>
      </c>
      <c r="F324" s="867"/>
      <c r="G324" s="867"/>
      <c r="H324" s="867"/>
      <c r="I324" s="852" t="str">
        <f>IF('Master sheet'!$D$11="Hindi","कुल उपस्थिति :-","Total Attendance :-")</f>
        <v>कुल उपस्थिति :-</v>
      </c>
      <c r="J324" s="852"/>
      <c r="K324" s="852"/>
      <c r="L324" s="852"/>
      <c r="M324" s="868" t="str">
        <f>IFERROR(VLOOKUP(N305,Marks,171,0),"")</f>
        <v/>
      </c>
      <c r="N324" s="868"/>
      <c r="O324" s="868"/>
      <c r="P324" s="868"/>
    </row>
    <row r="325" spans="1:16" ht="21" customHeight="1">
      <c r="A325" s="402">
        <f t="shared" si="17"/>
        <v>28</v>
      </c>
      <c r="B325" s="852" t="str">
        <f>IF('Master sheet'!$D$11="Hindi","परिणाम :-","Result :-")</f>
        <v>परिणाम :-</v>
      </c>
      <c r="C325" s="852"/>
      <c r="D325" s="852"/>
      <c r="E325" s="853" t="str">
        <f>IFERROR(VLOOKUP(N305,Marks,169,0),"")</f>
        <v>कक्षा क्रमोन्नत</v>
      </c>
      <c r="F325" s="853"/>
      <c r="G325" s="853"/>
      <c r="H325" s="853"/>
      <c r="I325" s="852" t="str">
        <f>IF('Master sheet'!$D$11="Hindi","परिणाम प्रतिशत में :-","Result in Percentage :-")</f>
        <v>परिणाम प्रतिशत में :-</v>
      </c>
      <c r="J325" s="852"/>
      <c r="K325" s="852"/>
      <c r="L325" s="852"/>
      <c r="M325" s="854">
        <f>IFERROR(VLOOKUP(N305,Marks,165,0),"")</f>
        <v>67.130434782608702</v>
      </c>
      <c r="N325" s="854"/>
      <c r="O325" s="854"/>
      <c r="P325" s="854"/>
    </row>
    <row r="326" spans="1:16" ht="21" customHeight="1">
      <c r="A326" s="402">
        <f t="shared" si="17"/>
        <v>29</v>
      </c>
      <c r="B326" s="852" t="str">
        <f>IF('Master sheet'!$D$11="Hindi","श्रेणी / ग्रेड :-","Division / Grade :-")</f>
        <v>श्रेणी / ग्रेड :-</v>
      </c>
      <c r="C326" s="852"/>
      <c r="D326" s="852"/>
      <c r="E326" s="385" t="str">
        <f>IFERROR(VLOOKUP(N305,Marks,166,0),"")</f>
        <v>I</v>
      </c>
      <c r="F326" s="386" t="s">
        <v>205</v>
      </c>
      <c r="G326" s="855" t="str">
        <f>IFERROR(VLOOKUP(N305,Marks,167,0),"")</f>
        <v>B</v>
      </c>
      <c r="H326" s="855"/>
      <c r="I326" s="852" t="str">
        <f>IF('Master sheet'!$D$11="Hindi","कक्षा में स्थान :-","Position in the Class :-")</f>
        <v>कक्षा में स्थान :-</v>
      </c>
      <c r="J326" s="852"/>
      <c r="K326" s="852"/>
      <c r="L326" s="852"/>
      <c r="M326" s="856">
        <f>IFERROR(VLOOKUP(N305,Marks,168,0),"")</f>
        <v>8.9999999999999858</v>
      </c>
      <c r="N326" s="856"/>
      <c r="O326" s="856"/>
      <c r="P326" s="856"/>
    </row>
    <row r="327" spans="1:16" ht="21" customHeight="1">
      <c r="A327" s="402">
        <f t="shared" si="17"/>
        <v>30</v>
      </c>
      <c r="B327" s="857" t="str">
        <f>IF('Master sheet'!$D$11="Hindi","परीक्षा परिणाम घोषणा दिनांक :-","Result Declaration Date :-")</f>
        <v>परीक्षा परिणाम घोषणा दिनांक :-</v>
      </c>
      <c r="C327" s="857"/>
      <c r="D327" s="857"/>
      <c r="E327" s="858">
        <f>IF(AND(N305=""),"",'Master sheet'!$D$10)</f>
        <v>45048</v>
      </c>
      <c r="F327" s="858"/>
      <c r="G327" s="858"/>
      <c r="H327" s="393"/>
      <c r="I327" s="92"/>
      <c r="J327" s="92"/>
      <c r="K327" s="58"/>
      <c r="L327" s="92"/>
      <c r="M327" s="92"/>
      <c r="N327" s="92"/>
      <c r="O327" s="92"/>
      <c r="P327" s="92"/>
    </row>
    <row r="328" spans="1:16" ht="67.5" customHeight="1">
      <c r="A328" s="402">
        <f t="shared" si="17"/>
        <v>31</v>
      </c>
      <c r="B328" s="850" t="str">
        <f>IF(AND(C302=6),CONCATENATE("( ",UPPER('Master sheet'!H12)," )"),IF(AND(C302=7),CONCATENATE("( ",UPPER('Master sheet'!H21)," )"),""))</f>
        <v>( SHARAD SHARMA )</v>
      </c>
      <c r="C328" s="850"/>
      <c r="D328" s="850"/>
      <c r="E328" s="850"/>
      <c r="F328" s="850" t="str">
        <f>IF(AND(N305=""),"",CONCATENATE("(",'Master sheet'!$D$14," )"))</f>
        <v>(Suresh Kumar )</v>
      </c>
      <c r="G328" s="850"/>
      <c r="H328" s="850"/>
      <c r="I328" s="850"/>
      <c r="J328" s="850"/>
      <c r="K328" s="850" t="str">
        <f>IF(AND(N305=""),"",CONCATENATE("(",'Master sheet'!$D$12," )"))</f>
        <v>(USHA PALIYA )</v>
      </c>
      <c r="L328" s="850"/>
      <c r="M328" s="850"/>
      <c r="N328" s="850"/>
      <c r="O328" s="850"/>
      <c r="P328" s="850"/>
    </row>
    <row r="329" spans="1:16">
      <c r="A329" s="402">
        <f t="shared" si="17"/>
        <v>32</v>
      </c>
      <c r="B329" s="851" t="str">
        <f>IF('Master sheet'!$D$11="Hindi","हस्ताक्षर कक्षाध्यापक","Signature of the class teacher")</f>
        <v>हस्ताक्षर कक्षाध्यापक</v>
      </c>
      <c r="C329" s="851"/>
      <c r="D329" s="851"/>
      <c r="E329" s="851"/>
      <c r="F329" s="851" t="str">
        <f>IF('Master sheet'!$D$11="Hindi","हस्ताक्षर परीक्षा प्रभारी","Signature of the exam. Incharge")</f>
        <v>हस्ताक्षर परीक्षा प्रभारी</v>
      </c>
      <c r="G329" s="851"/>
      <c r="H329" s="851"/>
      <c r="I329" s="851"/>
      <c r="J329" s="851"/>
      <c r="K329" s="851" t="str">
        <f>IF('Master sheet'!$D$11="Hindi","हस्ताक्षर संस्था प्रधान","Head of Institute's Signature")</f>
        <v>हस्ताक्षर संस्था प्रधान</v>
      </c>
      <c r="L329" s="851"/>
      <c r="M329" s="851"/>
      <c r="N329" s="851"/>
      <c r="O329" s="851"/>
      <c r="P329" s="851"/>
    </row>
  </sheetData>
  <sheetProtection password="F188" sheet="1" objects="1" scenarios="1" formatColumns="0" formatRows="0"/>
  <protectedRanges>
    <protectedRange password="EA02" sqref="H10:O11 C10:F11 G10 H43:O44 C43:F44 G43 H76:O77 C76:F77 G76 H109:O110 C109:F110 G109 H142:O143 C142:F143 G142 H175:O176 C175:F176 G175 H208:O209 C208:F209 G208 H241:O242 C241:F242 G241 H274:O275 C274:F275 G274 H307:O308 C307:F308 G307" name="mark sheet_1"/>
    <protectedRange password="EA02" sqref="C12:O12 C45:O45 C78:O78 C111:O111 C144:O144 C177:O177 C210:O210 C243:O243 C276:O276 C309:O309" name="mark sheet_5"/>
  </protectedRanges>
  <mergeCells count="731">
    <mergeCell ref="B329:E329"/>
    <mergeCell ref="F329:J329"/>
    <mergeCell ref="K329:P329"/>
    <mergeCell ref="B327:D327"/>
    <mergeCell ref="E327:G327"/>
    <mergeCell ref="B328:E328"/>
    <mergeCell ref="F328:J328"/>
    <mergeCell ref="K328:P328"/>
    <mergeCell ref="B325:D325"/>
    <mergeCell ref="E325:H325"/>
    <mergeCell ref="I325:L325"/>
    <mergeCell ref="M325:P325"/>
    <mergeCell ref="B326:D326"/>
    <mergeCell ref="G326:H326"/>
    <mergeCell ref="I326:L326"/>
    <mergeCell ref="M326:P326"/>
    <mergeCell ref="B322:D322"/>
    <mergeCell ref="G322:I322"/>
    <mergeCell ref="L322:N322"/>
    <mergeCell ref="B324:D324"/>
    <mergeCell ref="E324:H324"/>
    <mergeCell ref="I324:L324"/>
    <mergeCell ref="M324:P324"/>
    <mergeCell ref="M320:N320"/>
    <mergeCell ref="O320:P320"/>
    <mergeCell ref="B321:D321"/>
    <mergeCell ref="G321:I321"/>
    <mergeCell ref="L321:N321"/>
    <mergeCell ref="C320:D320"/>
    <mergeCell ref="E320:F320"/>
    <mergeCell ref="G320:H320"/>
    <mergeCell ref="I320:J320"/>
    <mergeCell ref="K320:L320"/>
    <mergeCell ref="B317:P317"/>
    <mergeCell ref="B318:P318"/>
    <mergeCell ref="C319:D319"/>
    <mergeCell ref="E319:F319"/>
    <mergeCell ref="G319:H319"/>
    <mergeCell ref="I319:J319"/>
    <mergeCell ref="K319:L319"/>
    <mergeCell ref="M319:N319"/>
    <mergeCell ref="O319:P319"/>
    <mergeCell ref="B305:D305"/>
    <mergeCell ref="E305:I305"/>
    <mergeCell ref="J305:M305"/>
    <mergeCell ref="N305:P305"/>
    <mergeCell ref="B307:B309"/>
    <mergeCell ref="C307:D307"/>
    <mergeCell ref="E307:F307"/>
    <mergeCell ref="G307:G308"/>
    <mergeCell ref="H307:J307"/>
    <mergeCell ref="K307:K308"/>
    <mergeCell ref="L307:N307"/>
    <mergeCell ref="O307:O308"/>
    <mergeCell ref="P307:P308"/>
    <mergeCell ref="B303:D303"/>
    <mergeCell ref="E303:I303"/>
    <mergeCell ref="J303:M303"/>
    <mergeCell ref="N303:P303"/>
    <mergeCell ref="B304:D304"/>
    <mergeCell ref="E304:I304"/>
    <mergeCell ref="J304:M304"/>
    <mergeCell ref="N304:P304"/>
    <mergeCell ref="B300:D300"/>
    <mergeCell ref="E300:P300"/>
    <mergeCell ref="E301:P301"/>
    <mergeCell ref="C302:D302"/>
    <mergeCell ref="E302:G302"/>
    <mergeCell ref="H302:I302"/>
    <mergeCell ref="J302:M302"/>
    <mergeCell ref="N302:P302"/>
    <mergeCell ref="B296:E296"/>
    <mergeCell ref="F296:J296"/>
    <mergeCell ref="K296:P296"/>
    <mergeCell ref="B298:P298"/>
    <mergeCell ref="B299:P299"/>
    <mergeCell ref="B294:D294"/>
    <mergeCell ref="E294:G294"/>
    <mergeCell ref="B295:E295"/>
    <mergeCell ref="F295:J295"/>
    <mergeCell ref="K295:P295"/>
    <mergeCell ref="B292:D292"/>
    <mergeCell ref="E292:H292"/>
    <mergeCell ref="I292:L292"/>
    <mergeCell ref="M292:P292"/>
    <mergeCell ref="B293:D293"/>
    <mergeCell ref="G293:H293"/>
    <mergeCell ref="I293:L293"/>
    <mergeCell ref="M293:P293"/>
    <mergeCell ref="B289:D289"/>
    <mergeCell ref="G289:I289"/>
    <mergeCell ref="L289:N289"/>
    <mergeCell ref="B291:D291"/>
    <mergeCell ref="E291:H291"/>
    <mergeCell ref="I291:L291"/>
    <mergeCell ref="M291:P291"/>
    <mergeCell ref="M287:N287"/>
    <mergeCell ref="O287:P287"/>
    <mergeCell ref="B288:D288"/>
    <mergeCell ref="G288:I288"/>
    <mergeCell ref="L288:N288"/>
    <mergeCell ref="C287:D287"/>
    <mergeCell ref="E287:F287"/>
    <mergeCell ref="G287:H287"/>
    <mergeCell ref="I287:J287"/>
    <mergeCell ref="K287:L287"/>
    <mergeCell ref="B284:P284"/>
    <mergeCell ref="B285:P285"/>
    <mergeCell ref="C286:D286"/>
    <mergeCell ref="E286:F286"/>
    <mergeCell ref="G286:H286"/>
    <mergeCell ref="I286:J286"/>
    <mergeCell ref="K286:L286"/>
    <mergeCell ref="M286:N286"/>
    <mergeCell ref="O286:P286"/>
    <mergeCell ref="B272:D272"/>
    <mergeCell ref="E272:I272"/>
    <mergeCell ref="J272:M272"/>
    <mergeCell ref="N272:P272"/>
    <mergeCell ref="B274:B276"/>
    <mergeCell ref="C274:D274"/>
    <mergeCell ref="E274:F274"/>
    <mergeCell ref="G274:G275"/>
    <mergeCell ref="H274:J274"/>
    <mergeCell ref="K274:K275"/>
    <mergeCell ref="L274:N274"/>
    <mergeCell ref="O274:O275"/>
    <mergeCell ref="P274:P275"/>
    <mergeCell ref="B270:D270"/>
    <mergeCell ref="E270:I270"/>
    <mergeCell ref="J270:M270"/>
    <mergeCell ref="N270:P270"/>
    <mergeCell ref="B271:D271"/>
    <mergeCell ref="E271:I271"/>
    <mergeCell ref="J271:M271"/>
    <mergeCell ref="N271:P271"/>
    <mergeCell ref="B267:D267"/>
    <mergeCell ref="E267:P267"/>
    <mergeCell ref="E268:P268"/>
    <mergeCell ref="C269:D269"/>
    <mergeCell ref="E269:G269"/>
    <mergeCell ref="H269:I269"/>
    <mergeCell ref="J269:M269"/>
    <mergeCell ref="N269:P269"/>
    <mergeCell ref="B263:E263"/>
    <mergeCell ref="F263:J263"/>
    <mergeCell ref="K263:P263"/>
    <mergeCell ref="B265:P265"/>
    <mergeCell ref="B266:P266"/>
    <mergeCell ref="B261:D261"/>
    <mergeCell ref="E261:G261"/>
    <mergeCell ref="B262:E262"/>
    <mergeCell ref="F262:J262"/>
    <mergeCell ref="K262:P262"/>
    <mergeCell ref="B259:D259"/>
    <mergeCell ref="E259:H259"/>
    <mergeCell ref="I259:L259"/>
    <mergeCell ref="M259:P259"/>
    <mergeCell ref="B260:D260"/>
    <mergeCell ref="G260:H260"/>
    <mergeCell ref="I260:L260"/>
    <mergeCell ref="M260:P260"/>
    <mergeCell ref="B256:D256"/>
    <mergeCell ref="G256:I256"/>
    <mergeCell ref="L256:N256"/>
    <mergeCell ref="B258:D258"/>
    <mergeCell ref="E258:H258"/>
    <mergeCell ref="I258:L258"/>
    <mergeCell ref="M258:P258"/>
    <mergeCell ref="M254:N254"/>
    <mergeCell ref="O254:P254"/>
    <mergeCell ref="B255:D255"/>
    <mergeCell ref="G255:I255"/>
    <mergeCell ref="L255:N255"/>
    <mergeCell ref="C254:D254"/>
    <mergeCell ref="E254:F254"/>
    <mergeCell ref="G254:H254"/>
    <mergeCell ref="I254:J254"/>
    <mergeCell ref="K254:L254"/>
    <mergeCell ref="B251:P251"/>
    <mergeCell ref="B252:P252"/>
    <mergeCell ref="C253:D253"/>
    <mergeCell ref="E253:F253"/>
    <mergeCell ref="G253:H253"/>
    <mergeCell ref="I253:J253"/>
    <mergeCell ref="K253:L253"/>
    <mergeCell ref="M253:N253"/>
    <mergeCell ref="O253:P253"/>
    <mergeCell ref="B239:D239"/>
    <mergeCell ref="E239:I239"/>
    <mergeCell ref="J239:M239"/>
    <mergeCell ref="N239:P239"/>
    <mergeCell ref="B241:B243"/>
    <mergeCell ref="C241:D241"/>
    <mergeCell ref="E241:F241"/>
    <mergeCell ref="G241:G242"/>
    <mergeCell ref="H241:J241"/>
    <mergeCell ref="K241:K242"/>
    <mergeCell ref="L241:N241"/>
    <mergeCell ref="O241:O242"/>
    <mergeCell ref="P241:P242"/>
    <mergeCell ref="B237:D237"/>
    <mergeCell ref="E237:I237"/>
    <mergeCell ref="J237:M237"/>
    <mergeCell ref="N237:P237"/>
    <mergeCell ref="B238:D238"/>
    <mergeCell ref="E238:I238"/>
    <mergeCell ref="J238:M238"/>
    <mergeCell ref="N238:P238"/>
    <mergeCell ref="B234:D234"/>
    <mergeCell ref="E234:P234"/>
    <mergeCell ref="E235:P235"/>
    <mergeCell ref="C236:D236"/>
    <mergeCell ref="E236:G236"/>
    <mergeCell ref="H236:I236"/>
    <mergeCell ref="J236:M236"/>
    <mergeCell ref="N236:P236"/>
    <mergeCell ref="B230:E230"/>
    <mergeCell ref="F230:J230"/>
    <mergeCell ref="K230:P230"/>
    <mergeCell ref="B232:P232"/>
    <mergeCell ref="B233:P233"/>
    <mergeCell ref="B228:D228"/>
    <mergeCell ref="E228:G228"/>
    <mergeCell ref="B229:E229"/>
    <mergeCell ref="F229:J229"/>
    <mergeCell ref="K229:P229"/>
    <mergeCell ref="B226:D226"/>
    <mergeCell ref="E226:H226"/>
    <mergeCell ref="I226:L226"/>
    <mergeCell ref="M226:P226"/>
    <mergeCell ref="B227:D227"/>
    <mergeCell ref="G227:H227"/>
    <mergeCell ref="I227:L227"/>
    <mergeCell ref="M227:P227"/>
    <mergeCell ref="B223:D223"/>
    <mergeCell ref="G223:I223"/>
    <mergeCell ref="L223:N223"/>
    <mergeCell ref="B225:D225"/>
    <mergeCell ref="E225:H225"/>
    <mergeCell ref="I225:L225"/>
    <mergeCell ref="M225:P225"/>
    <mergeCell ref="M221:N221"/>
    <mergeCell ref="O221:P221"/>
    <mergeCell ref="B222:D222"/>
    <mergeCell ref="G222:I222"/>
    <mergeCell ref="L222:N222"/>
    <mergeCell ref="C221:D221"/>
    <mergeCell ref="E221:F221"/>
    <mergeCell ref="G221:H221"/>
    <mergeCell ref="I221:J221"/>
    <mergeCell ref="K221:L221"/>
    <mergeCell ref="B218:P218"/>
    <mergeCell ref="B219:P219"/>
    <mergeCell ref="C220:D220"/>
    <mergeCell ref="E220:F220"/>
    <mergeCell ref="G220:H220"/>
    <mergeCell ref="I220:J220"/>
    <mergeCell ref="K220:L220"/>
    <mergeCell ref="M220:N220"/>
    <mergeCell ref="O220:P220"/>
    <mergeCell ref="B206:D206"/>
    <mergeCell ref="E206:I206"/>
    <mergeCell ref="J206:M206"/>
    <mergeCell ref="N206:P206"/>
    <mergeCell ref="B208:B210"/>
    <mergeCell ref="C208:D208"/>
    <mergeCell ref="E208:F208"/>
    <mergeCell ref="G208:G209"/>
    <mergeCell ref="H208:J208"/>
    <mergeCell ref="K208:K209"/>
    <mergeCell ref="L208:N208"/>
    <mergeCell ref="O208:O209"/>
    <mergeCell ref="P208:P209"/>
    <mergeCell ref="B204:D204"/>
    <mergeCell ref="E204:I204"/>
    <mergeCell ref="J204:M204"/>
    <mergeCell ref="N204:P204"/>
    <mergeCell ref="B205:D205"/>
    <mergeCell ref="E205:I205"/>
    <mergeCell ref="J205:M205"/>
    <mergeCell ref="N205:P205"/>
    <mergeCell ref="B201:D201"/>
    <mergeCell ref="E201:P201"/>
    <mergeCell ref="E202:P202"/>
    <mergeCell ref="C203:D203"/>
    <mergeCell ref="E203:G203"/>
    <mergeCell ref="H203:I203"/>
    <mergeCell ref="J203:M203"/>
    <mergeCell ref="N203:P203"/>
    <mergeCell ref="B197:E197"/>
    <mergeCell ref="F197:J197"/>
    <mergeCell ref="K197:P197"/>
    <mergeCell ref="B199:P199"/>
    <mergeCell ref="B200:P200"/>
    <mergeCell ref="B195:D195"/>
    <mergeCell ref="E195:G195"/>
    <mergeCell ref="B196:E196"/>
    <mergeCell ref="F196:J196"/>
    <mergeCell ref="K196:P196"/>
    <mergeCell ref="B193:D193"/>
    <mergeCell ref="E193:H193"/>
    <mergeCell ref="I193:L193"/>
    <mergeCell ref="M193:P193"/>
    <mergeCell ref="B194:D194"/>
    <mergeCell ref="G194:H194"/>
    <mergeCell ref="I194:L194"/>
    <mergeCell ref="M194:P194"/>
    <mergeCell ref="B190:D190"/>
    <mergeCell ref="G190:I190"/>
    <mergeCell ref="L190:N190"/>
    <mergeCell ref="B192:D192"/>
    <mergeCell ref="E192:H192"/>
    <mergeCell ref="I192:L192"/>
    <mergeCell ref="M192:P192"/>
    <mergeCell ref="M188:N188"/>
    <mergeCell ref="O188:P188"/>
    <mergeCell ref="B189:D189"/>
    <mergeCell ref="G189:I189"/>
    <mergeCell ref="L189:N189"/>
    <mergeCell ref="C188:D188"/>
    <mergeCell ref="E188:F188"/>
    <mergeCell ref="G188:H188"/>
    <mergeCell ref="I188:J188"/>
    <mergeCell ref="K188:L188"/>
    <mergeCell ref="B185:P185"/>
    <mergeCell ref="B186:P186"/>
    <mergeCell ref="C187:D187"/>
    <mergeCell ref="E187:F187"/>
    <mergeCell ref="G187:H187"/>
    <mergeCell ref="I187:J187"/>
    <mergeCell ref="K187:L187"/>
    <mergeCell ref="M187:N187"/>
    <mergeCell ref="O187:P187"/>
    <mergeCell ref="B173:D173"/>
    <mergeCell ref="E173:I173"/>
    <mergeCell ref="J173:M173"/>
    <mergeCell ref="N173:P173"/>
    <mergeCell ref="B175:B177"/>
    <mergeCell ref="C175:D175"/>
    <mergeCell ref="E175:F175"/>
    <mergeCell ref="G175:G176"/>
    <mergeCell ref="H175:J175"/>
    <mergeCell ref="K175:K176"/>
    <mergeCell ref="L175:N175"/>
    <mergeCell ref="O175:O176"/>
    <mergeCell ref="P175:P176"/>
    <mergeCell ref="B171:D171"/>
    <mergeCell ref="E171:I171"/>
    <mergeCell ref="J171:M171"/>
    <mergeCell ref="N171:P171"/>
    <mergeCell ref="B172:D172"/>
    <mergeCell ref="E172:I172"/>
    <mergeCell ref="J172:M172"/>
    <mergeCell ref="N172:P172"/>
    <mergeCell ref="B168:D168"/>
    <mergeCell ref="E168:P168"/>
    <mergeCell ref="E169:P169"/>
    <mergeCell ref="C170:D170"/>
    <mergeCell ref="E170:G170"/>
    <mergeCell ref="H170:I170"/>
    <mergeCell ref="J170:M170"/>
    <mergeCell ref="N170:P170"/>
    <mergeCell ref="B164:E164"/>
    <mergeCell ref="F164:J164"/>
    <mergeCell ref="K164:P164"/>
    <mergeCell ref="B166:P166"/>
    <mergeCell ref="B167:P167"/>
    <mergeCell ref="B162:D162"/>
    <mergeCell ref="E162:G162"/>
    <mergeCell ref="B163:E163"/>
    <mergeCell ref="F163:J163"/>
    <mergeCell ref="K163:P163"/>
    <mergeCell ref="B160:D160"/>
    <mergeCell ref="E160:H160"/>
    <mergeCell ref="I160:L160"/>
    <mergeCell ref="M160:P160"/>
    <mergeCell ref="B161:D161"/>
    <mergeCell ref="G161:H161"/>
    <mergeCell ref="I161:L161"/>
    <mergeCell ref="M161:P161"/>
    <mergeCell ref="B157:D157"/>
    <mergeCell ref="G157:I157"/>
    <mergeCell ref="L157:N157"/>
    <mergeCell ref="B159:D159"/>
    <mergeCell ref="E159:H159"/>
    <mergeCell ref="I159:L159"/>
    <mergeCell ref="M159:P159"/>
    <mergeCell ref="M155:N155"/>
    <mergeCell ref="O155:P155"/>
    <mergeCell ref="B156:D156"/>
    <mergeCell ref="G156:I156"/>
    <mergeCell ref="L156:N156"/>
    <mergeCell ref="C155:D155"/>
    <mergeCell ref="E155:F155"/>
    <mergeCell ref="G155:H155"/>
    <mergeCell ref="I155:J155"/>
    <mergeCell ref="K155:L155"/>
    <mergeCell ref="B152:P152"/>
    <mergeCell ref="B153:P153"/>
    <mergeCell ref="C154:D154"/>
    <mergeCell ref="E154:F154"/>
    <mergeCell ref="G154:H154"/>
    <mergeCell ref="I154:J154"/>
    <mergeCell ref="K154:L154"/>
    <mergeCell ref="M154:N154"/>
    <mergeCell ref="O154:P154"/>
    <mergeCell ref="B140:D140"/>
    <mergeCell ref="E140:I140"/>
    <mergeCell ref="J140:M140"/>
    <mergeCell ref="N140:P140"/>
    <mergeCell ref="B142:B144"/>
    <mergeCell ref="C142:D142"/>
    <mergeCell ref="E142:F142"/>
    <mergeCell ref="G142:G143"/>
    <mergeCell ref="H142:J142"/>
    <mergeCell ref="K142:K143"/>
    <mergeCell ref="L142:N142"/>
    <mergeCell ref="O142:O143"/>
    <mergeCell ref="P142:P143"/>
    <mergeCell ref="B138:D138"/>
    <mergeCell ref="E138:I138"/>
    <mergeCell ref="J138:M138"/>
    <mergeCell ref="N138:P138"/>
    <mergeCell ref="B139:D139"/>
    <mergeCell ref="E139:I139"/>
    <mergeCell ref="J139:M139"/>
    <mergeCell ref="N139:P139"/>
    <mergeCell ref="B135:D135"/>
    <mergeCell ref="E135:P135"/>
    <mergeCell ref="E136:P136"/>
    <mergeCell ref="C137:D137"/>
    <mergeCell ref="E137:G137"/>
    <mergeCell ref="H137:I137"/>
    <mergeCell ref="J137:M137"/>
    <mergeCell ref="N137:P137"/>
    <mergeCell ref="B131:E131"/>
    <mergeCell ref="F131:J131"/>
    <mergeCell ref="K131:P131"/>
    <mergeCell ref="B133:P133"/>
    <mergeCell ref="B134:P134"/>
    <mergeCell ref="B129:D129"/>
    <mergeCell ref="E129:G129"/>
    <mergeCell ref="B130:E130"/>
    <mergeCell ref="F130:J130"/>
    <mergeCell ref="K130:P130"/>
    <mergeCell ref="B127:D127"/>
    <mergeCell ref="E127:H127"/>
    <mergeCell ref="I127:L127"/>
    <mergeCell ref="M127:P127"/>
    <mergeCell ref="B128:D128"/>
    <mergeCell ref="G128:H128"/>
    <mergeCell ref="I128:L128"/>
    <mergeCell ref="M128:P128"/>
    <mergeCell ref="B124:D124"/>
    <mergeCell ref="G124:I124"/>
    <mergeCell ref="L124:N124"/>
    <mergeCell ref="B126:D126"/>
    <mergeCell ref="E126:H126"/>
    <mergeCell ref="I126:L126"/>
    <mergeCell ref="M126:P126"/>
    <mergeCell ref="M122:N122"/>
    <mergeCell ref="O122:P122"/>
    <mergeCell ref="B123:D123"/>
    <mergeCell ref="G123:I123"/>
    <mergeCell ref="L123:N123"/>
    <mergeCell ref="C122:D122"/>
    <mergeCell ref="E122:F122"/>
    <mergeCell ref="G122:H122"/>
    <mergeCell ref="I122:J122"/>
    <mergeCell ref="K122:L122"/>
    <mergeCell ref="B119:P119"/>
    <mergeCell ref="B120:P120"/>
    <mergeCell ref="C121:D121"/>
    <mergeCell ref="E121:F121"/>
    <mergeCell ref="G121:H121"/>
    <mergeCell ref="I121:J121"/>
    <mergeCell ref="K121:L121"/>
    <mergeCell ref="M121:N121"/>
    <mergeCell ref="O121:P121"/>
    <mergeCell ref="B107:D107"/>
    <mergeCell ref="E107:I107"/>
    <mergeCell ref="J107:M107"/>
    <mergeCell ref="N107:P107"/>
    <mergeCell ref="B109:B111"/>
    <mergeCell ref="C109:D109"/>
    <mergeCell ref="E109:F109"/>
    <mergeCell ref="G109:G110"/>
    <mergeCell ref="H109:J109"/>
    <mergeCell ref="K109:K110"/>
    <mergeCell ref="L109:N109"/>
    <mergeCell ref="O109:O110"/>
    <mergeCell ref="P109:P110"/>
    <mergeCell ref="B105:D105"/>
    <mergeCell ref="E105:I105"/>
    <mergeCell ref="J105:M105"/>
    <mergeCell ref="N105:P105"/>
    <mergeCell ref="B106:D106"/>
    <mergeCell ref="E106:I106"/>
    <mergeCell ref="J106:M106"/>
    <mergeCell ref="N106:P106"/>
    <mergeCell ref="B102:D102"/>
    <mergeCell ref="E102:P102"/>
    <mergeCell ref="E103:P103"/>
    <mergeCell ref="C104:D104"/>
    <mergeCell ref="E104:G104"/>
    <mergeCell ref="H104:I104"/>
    <mergeCell ref="J104:M104"/>
    <mergeCell ref="N104:P104"/>
    <mergeCell ref="B98:E98"/>
    <mergeCell ref="F98:J98"/>
    <mergeCell ref="K98:P98"/>
    <mergeCell ref="B100:P100"/>
    <mergeCell ref="B101:P101"/>
    <mergeCell ref="B96:D96"/>
    <mergeCell ref="E96:G96"/>
    <mergeCell ref="B97:E97"/>
    <mergeCell ref="F97:J97"/>
    <mergeCell ref="K97:P97"/>
    <mergeCell ref="B94:D94"/>
    <mergeCell ref="E94:H94"/>
    <mergeCell ref="I94:L94"/>
    <mergeCell ref="M94:P94"/>
    <mergeCell ref="B95:D95"/>
    <mergeCell ref="G95:H95"/>
    <mergeCell ref="I95:L95"/>
    <mergeCell ref="M95:P95"/>
    <mergeCell ref="B91:D91"/>
    <mergeCell ref="G91:I91"/>
    <mergeCell ref="L91:N91"/>
    <mergeCell ref="B93:D93"/>
    <mergeCell ref="E93:H93"/>
    <mergeCell ref="I93:L93"/>
    <mergeCell ref="M93:P93"/>
    <mergeCell ref="M89:N89"/>
    <mergeCell ref="O89:P89"/>
    <mergeCell ref="B90:D90"/>
    <mergeCell ref="G90:I90"/>
    <mergeCell ref="L90:N90"/>
    <mergeCell ref="C89:D89"/>
    <mergeCell ref="E89:F89"/>
    <mergeCell ref="G89:H89"/>
    <mergeCell ref="I89:J89"/>
    <mergeCell ref="K89:L89"/>
    <mergeCell ref="B86:P86"/>
    <mergeCell ref="B87:P87"/>
    <mergeCell ref="C88:D88"/>
    <mergeCell ref="E88:F88"/>
    <mergeCell ref="G88:H88"/>
    <mergeCell ref="I88:J88"/>
    <mergeCell ref="K88:L88"/>
    <mergeCell ref="M88:N88"/>
    <mergeCell ref="O88:P88"/>
    <mergeCell ref="B74:D74"/>
    <mergeCell ref="E74:I74"/>
    <mergeCell ref="J74:M74"/>
    <mergeCell ref="N74:P74"/>
    <mergeCell ref="B76:B78"/>
    <mergeCell ref="C76:D76"/>
    <mergeCell ref="E76:F76"/>
    <mergeCell ref="G76:G77"/>
    <mergeCell ref="H76:J76"/>
    <mergeCell ref="K76:K77"/>
    <mergeCell ref="L76:N76"/>
    <mergeCell ref="O76:O77"/>
    <mergeCell ref="P76:P77"/>
    <mergeCell ref="B72:D72"/>
    <mergeCell ref="E72:I72"/>
    <mergeCell ref="J72:M72"/>
    <mergeCell ref="N72:P72"/>
    <mergeCell ref="B73:D73"/>
    <mergeCell ref="E73:I73"/>
    <mergeCell ref="J73:M73"/>
    <mergeCell ref="N73:P73"/>
    <mergeCell ref="B69:D69"/>
    <mergeCell ref="E69:P69"/>
    <mergeCell ref="E70:P70"/>
    <mergeCell ref="C71:D71"/>
    <mergeCell ref="E71:G71"/>
    <mergeCell ref="H71:I71"/>
    <mergeCell ref="J71:M71"/>
    <mergeCell ref="N71:P71"/>
    <mergeCell ref="B65:E65"/>
    <mergeCell ref="F65:J65"/>
    <mergeCell ref="K65:P65"/>
    <mergeCell ref="B67:P67"/>
    <mergeCell ref="B68:P68"/>
    <mergeCell ref="B63:D63"/>
    <mergeCell ref="E63:G63"/>
    <mergeCell ref="B64:E64"/>
    <mergeCell ref="F64:J64"/>
    <mergeCell ref="K64:P64"/>
    <mergeCell ref="B61:D61"/>
    <mergeCell ref="E61:H61"/>
    <mergeCell ref="I61:L61"/>
    <mergeCell ref="M61:P61"/>
    <mergeCell ref="B62:D62"/>
    <mergeCell ref="G62:H62"/>
    <mergeCell ref="I62:L62"/>
    <mergeCell ref="M62:P62"/>
    <mergeCell ref="B58:D58"/>
    <mergeCell ref="G58:I58"/>
    <mergeCell ref="L58:N58"/>
    <mergeCell ref="B60:D60"/>
    <mergeCell ref="E60:H60"/>
    <mergeCell ref="I60:L60"/>
    <mergeCell ref="M60:P60"/>
    <mergeCell ref="M56:N56"/>
    <mergeCell ref="O56:P56"/>
    <mergeCell ref="B57:D57"/>
    <mergeCell ref="G57:I57"/>
    <mergeCell ref="L57:N57"/>
    <mergeCell ref="C56:D56"/>
    <mergeCell ref="E56:F56"/>
    <mergeCell ref="G56:H56"/>
    <mergeCell ref="I56:J56"/>
    <mergeCell ref="K56:L56"/>
    <mergeCell ref="B53:P53"/>
    <mergeCell ref="B54:P54"/>
    <mergeCell ref="C55:D55"/>
    <mergeCell ref="E55:F55"/>
    <mergeCell ref="G55:H55"/>
    <mergeCell ref="I55:J55"/>
    <mergeCell ref="K55:L55"/>
    <mergeCell ref="M55:N55"/>
    <mergeCell ref="O55:P55"/>
    <mergeCell ref="B41:D41"/>
    <mergeCell ref="E41:I41"/>
    <mergeCell ref="J41:M41"/>
    <mergeCell ref="N41:P41"/>
    <mergeCell ref="B43:B45"/>
    <mergeCell ref="C43:D43"/>
    <mergeCell ref="E43:F43"/>
    <mergeCell ref="G43:G44"/>
    <mergeCell ref="H43:J43"/>
    <mergeCell ref="K43:K44"/>
    <mergeCell ref="L43:N43"/>
    <mergeCell ref="O43:O44"/>
    <mergeCell ref="P43:P44"/>
    <mergeCell ref="B39:D39"/>
    <mergeCell ref="E39:I39"/>
    <mergeCell ref="J39:M39"/>
    <mergeCell ref="N39:P39"/>
    <mergeCell ref="B40:D40"/>
    <mergeCell ref="E40:I40"/>
    <mergeCell ref="J40:M40"/>
    <mergeCell ref="N40:P40"/>
    <mergeCell ref="E37:P37"/>
    <mergeCell ref="C38:D38"/>
    <mergeCell ref="E38:G38"/>
    <mergeCell ref="H38:I38"/>
    <mergeCell ref="J38:M38"/>
    <mergeCell ref="N38:P38"/>
    <mergeCell ref="T5:V10"/>
    <mergeCell ref="B34:P34"/>
    <mergeCell ref="B35:P35"/>
    <mergeCell ref="B36:D36"/>
    <mergeCell ref="E36:P36"/>
    <mergeCell ref="C5:D5"/>
    <mergeCell ref="E5:G5"/>
    <mergeCell ref="H5:I5"/>
    <mergeCell ref="J5:M5"/>
    <mergeCell ref="N5:P5"/>
    <mergeCell ref="B7:D7"/>
    <mergeCell ref="E7:I7"/>
    <mergeCell ref="J7:M7"/>
    <mergeCell ref="N7:P7"/>
    <mergeCell ref="B8:D8"/>
    <mergeCell ref="E8:I8"/>
    <mergeCell ref="J8:M8"/>
    <mergeCell ref="N8:P8"/>
    <mergeCell ref="B10:B12"/>
    <mergeCell ref="C10:D10"/>
    <mergeCell ref="E10:F10"/>
    <mergeCell ref="G10:G11"/>
    <mergeCell ref="H10:J10"/>
    <mergeCell ref="K10:K11"/>
    <mergeCell ref="B1:P1"/>
    <mergeCell ref="B2:P2"/>
    <mergeCell ref="B3:D3"/>
    <mergeCell ref="E3:P3"/>
    <mergeCell ref="E4:P4"/>
    <mergeCell ref="B6:D6"/>
    <mergeCell ref="E6:I6"/>
    <mergeCell ref="J6:M6"/>
    <mergeCell ref="N6:P6"/>
    <mergeCell ref="L10:N10"/>
    <mergeCell ref="O10:O11"/>
    <mergeCell ref="P10:P11"/>
    <mergeCell ref="B20:P20"/>
    <mergeCell ref="B21:P21"/>
    <mergeCell ref="M22:N22"/>
    <mergeCell ref="O22:P22"/>
    <mergeCell ref="C23:D23"/>
    <mergeCell ref="E23:F23"/>
    <mergeCell ref="G23:H23"/>
    <mergeCell ref="I23:J23"/>
    <mergeCell ref="K23:L23"/>
    <mergeCell ref="M23:N23"/>
    <mergeCell ref="O23:P23"/>
    <mergeCell ref="C22:D22"/>
    <mergeCell ref="E22:F22"/>
    <mergeCell ref="G22:H22"/>
    <mergeCell ref="I22:J22"/>
    <mergeCell ref="K22:L22"/>
    <mergeCell ref="B24:D24"/>
    <mergeCell ref="G24:I24"/>
    <mergeCell ref="L24:N24"/>
    <mergeCell ref="B25:D25"/>
    <mergeCell ref="G25:I25"/>
    <mergeCell ref="L25:N25"/>
    <mergeCell ref="B27:D27"/>
    <mergeCell ref="E27:H27"/>
    <mergeCell ref="I27:L27"/>
    <mergeCell ref="M27:P27"/>
    <mergeCell ref="B31:E31"/>
    <mergeCell ref="F31:J31"/>
    <mergeCell ref="K31:P31"/>
    <mergeCell ref="B32:E32"/>
    <mergeCell ref="F32:J32"/>
    <mergeCell ref="K32:P32"/>
    <mergeCell ref="B28:D28"/>
    <mergeCell ref="E28:H28"/>
    <mergeCell ref="I28:L28"/>
    <mergeCell ref="M28:P28"/>
    <mergeCell ref="B29:D29"/>
    <mergeCell ref="G29:H29"/>
    <mergeCell ref="I29:L29"/>
    <mergeCell ref="M29:P29"/>
    <mergeCell ref="B30:D30"/>
    <mergeCell ref="E30:G30"/>
  </mergeCells>
  <conditionalFormatting sqref="B5:B9 B2:B3 G12 J12:K12 N12:O12 E2:P9 E21:P23 B23:P23 I27:L29">
    <cfRule type="cellIs" dxfId="27" priority="146" stopIfTrue="1" operator="equal">
      <formula>0</formula>
    </cfRule>
  </conditionalFormatting>
  <conditionalFormatting sqref="B5:B9 H8:H9 B2:B3">
    <cfRule type="containsText" dxfId="26" priority="144" stopIfTrue="1" operator="containsText" text="f'k{kk foHkkx jktLFkku">
      <formula>NOT(ISERROR(SEARCH("f'k{kk foHkkx jktLFkku",B2)))</formula>
    </cfRule>
    <cfRule type="containsText" dxfId="25" priority="145" stopIfTrue="1" operator="containsText" text="iw.kkZad">
      <formula>NOT(ISERROR(SEARCH("iw.kkZad",B2)))</formula>
    </cfRule>
  </conditionalFormatting>
  <conditionalFormatting sqref="B5:B9 H8:H9 B2:B3">
    <cfRule type="containsText" dxfId="24" priority="143" stopIfTrue="1" operator="containsText" text="dsoy jktdh; fo|ky;ksa esa iz;ksx gsrq fu%'kqYd">
      <formula>NOT(ISERROR(SEARCH("dsoy jktdh; fo|ky;ksa esa iz;ksx gsrq fu%'kqYd",B2)))</formula>
    </cfRule>
  </conditionalFormatting>
  <conditionalFormatting sqref="K13">
    <cfRule type="cellIs" dxfId="23" priority="101" stopIfTrue="1" operator="equal">
      <formula>0</formula>
    </cfRule>
  </conditionalFormatting>
  <conditionalFormatting sqref="K8:K329">
    <cfRule type="cellIs" dxfId="22" priority="2" stopIfTrue="1" operator="equal">
      <formula>0</formula>
    </cfRule>
  </conditionalFormatting>
  <conditionalFormatting sqref="A34:P329">
    <cfRule type="expression" dxfId="21" priority="1" stopIfTrue="1">
      <formula>$A34=""</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pageMargins left="0.4" right="0.3" top="0.5" bottom="0.2"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sheetPr>
    <pageSetUpPr fitToPage="1"/>
  </sheetPr>
  <dimension ref="A1:AP329"/>
  <sheetViews>
    <sheetView showGridLines="0" view="pageBreakPreview" zoomScaleSheetLayoutView="100" workbookViewId="0">
      <selection activeCell="AI11" sqref="AI11"/>
    </sheetView>
  </sheetViews>
  <sheetFormatPr defaultRowHeight="15"/>
  <cols>
    <col min="1" max="1" width="4.125" style="402" customWidth="1"/>
    <col min="2" max="2" width="13" customWidth="1"/>
    <col min="3" max="14" width="4.875" customWidth="1"/>
    <col min="15" max="15" width="5.625" customWidth="1"/>
    <col min="16" max="16" width="4.875" customWidth="1"/>
    <col min="17" max="17" width="3.875" customWidth="1"/>
    <col min="18" max="18" width="13" customWidth="1"/>
    <col min="19" max="20" width="4.875" customWidth="1"/>
    <col min="21" max="21" width="5.625" customWidth="1"/>
    <col min="22" max="25" width="4.875" customWidth="1"/>
    <col min="26" max="26" width="5.625" customWidth="1"/>
    <col min="27" max="30" width="4.875" customWidth="1"/>
    <col min="31" max="31" width="5.625" customWidth="1"/>
    <col min="32" max="32" width="4.875" customWidth="1"/>
    <col min="34" max="34" width="6.625" customWidth="1"/>
    <col min="35" max="35" width="11.25" customWidth="1"/>
    <col min="36" max="36" width="7.5" customWidth="1"/>
    <col min="37" max="37" width="10.5" customWidth="1"/>
    <col min="38" max="38" width="6.875" customWidth="1"/>
    <col min="40" max="40" width="9" hidden="1" customWidth="1"/>
    <col min="41" max="42" width="0" hidden="1" customWidth="1"/>
  </cols>
  <sheetData>
    <row r="1" spans="2:42" ht="24.75" customHeight="1">
      <c r="B1" s="876" t="str">
        <f>IF('Master sheet'!$D$11="Hindi","वार्षिक रिपोर्ट कार्ड ","Report Card")</f>
        <v xml:space="preserve">वार्षिक रिपोर्ट कार्ड </v>
      </c>
      <c r="C1" s="876"/>
      <c r="D1" s="876"/>
      <c r="E1" s="876"/>
      <c r="F1" s="876"/>
      <c r="G1" s="876"/>
      <c r="H1" s="876"/>
      <c r="I1" s="876"/>
      <c r="J1" s="876"/>
      <c r="K1" s="876"/>
      <c r="L1" s="876"/>
      <c r="M1" s="876"/>
      <c r="N1" s="876"/>
      <c r="O1" s="876"/>
      <c r="P1" s="876"/>
      <c r="Q1" s="903" t="s">
        <v>79</v>
      </c>
      <c r="R1" s="876" t="str">
        <f>IF('Master sheet'!$D$11="Hindi","वार्षिक रिपोर्ट कार्ड ","Report Card")</f>
        <v xml:space="preserve">वार्षिक रिपोर्ट कार्ड </v>
      </c>
      <c r="S1" s="876"/>
      <c r="T1" s="876"/>
      <c r="U1" s="876"/>
      <c r="V1" s="876"/>
      <c r="W1" s="876"/>
      <c r="X1" s="876"/>
      <c r="Y1" s="876"/>
      <c r="Z1" s="876"/>
      <c r="AA1" s="876"/>
      <c r="AB1" s="876"/>
      <c r="AC1" s="876"/>
      <c r="AD1" s="876"/>
      <c r="AE1" s="876"/>
      <c r="AF1" s="876"/>
      <c r="AH1" s="95"/>
      <c r="AI1" s="95"/>
      <c r="AJ1" s="95"/>
      <c r="AK1" s="95"/>
      <c r="AL1" s="95"/>
      <c r="AM1" s="57"/>
      <c r="AN1" s="57"/>
      <c r="AO1" s="57"/>
      <c r="AP1" s="57"/>
    </row>
    <row r="2" spans="2:42" ht="22.5" customHeight="1" thickBot="1">
      <c r="B2" s="877" t="str">
        <f>IF('Master sheet'!$D$11="Hindi","शिक्षा विभाग, राजस्थान सरकार","Education Department, Rajasthan Government")</f>
        <v>शिक्षा विभाग, राजस्थान सरकार</v>
      </c>
      <c r="C2" s="877"/>
      <c r="D2" s="877"/>
      <c r="E2" s="877"/>
      <c r="F2" s="877"/>
      <c r="G2" s="877"/>
      <c r="H2" s="877"/>
      <c r="I2" s="877"/>
      <c r="J2" s="877"/>
      <c r="K2" s="877"/>
      <c r="L2" s="877"/>
      <c r="M2" s="877"/>
      <c r="N2" s="877"/>
      <c r="O2" s="877"/>
      <c r="P2" s="877"/>
      <c r="Q2" s="903"/>
      <c r="R2" s="877" t="str">
        <f>IF('Master sheet'!$D$11="Hindi","शिक्षा विभाग, राजस्थान सरकार","Education Department, Rajasthan Government")</f>
        <v>शिक्षा विभाग, राजस्थान सरकार</v>
      </c>
      <c r="S2" s="877"/>
      <c r="T2" s="877"/>
      <c r="U2" s="877"/>
      <c r="V2" s="877"/>
      <c r="W2" s="877"/>
      <c r="X2" s="877"/>
      <c r="Y2" s="877"/>
      <c r="Z2" s="877"/>
      <c r="AA2" s="877"/>
      <c r="AB2" s="877"/>
      <c r="AC2" s="877"/>
      <c r="AD2" s="877"/>
      <c r="AE2" s="877"/>
      <c r="AF2" s="877"/>
      <c r="AH2" s="95"/>
      <c r="AI2" s="95"/>
      <c r="AJ2" s="96" t="s">
        <v>58</v>
      </c>
      <c r="AK2" s="95"/>
      <c r="AL2" s="95"/>
      <c r="AM2" s="57"/>
      <c r="AN2" s="57"/>
      <c r="AO2" s="57"/>
      <c r="AP2" s="57"/>
    </row>
    <row r="3" spans="2:42" ht="21" customHeight="1" thickBot="1">
      <c r="B3" s="878" t="str">
        <f>IF('Master sheet'!$D$11="Hindi","विद्यालय का नाम :-","School Name :- ")</f>
        <v>विद्यालय का नाम :-</v>
      </c>
      <c r="C3" s="878"/>
      <c r="D3" s="878"/>
      <c r="E3" s="879" t="str">
        <f>IF(AND(N8=""),"",IF('Master sheet'!$D$11="Hindi",'Master sheet'!$D$8,'Master sheet'!$D$7))</f>
        <v xml:space="preserve">महात्मा गाँधी राजकीय विद्यालय (अंग्रेजी माध्यम) बर, पाली </v>
      </c>
      <c r="F3" s="879"/>
      <c r="G3" s="879"/>
      <c r="H3" s="879"/>
      <c r="I3" s="879"/>
      <c r="J3" s="879"/>
      <c r="K3" s="879"/>
      <c r="L3" s="879"/>
      <c r="M3" s="879"/>
      <c r="N3" s="879"/>
      <c r="O3" s="879"/>
      <c r="P3" s="879"/>
      <c r="Q3" s="903"/>
      <c r="R3" s="878" t="str">
        <f>IF('Master sheet'!$D$11="Hindi","विद्यालय का नाम :-","School Name :- ")</f>
        <v>विद्यालय का नाम :-</v>
      </c>
      <c r="S3" s="878"/>
      <c r="T3" s="878"/>
      <c r="U3" s="879" t="str">
        <f>IF(AND(AD8=""),"",IF('Master sheet'!$D$11="Hindi",'Master sheet'!$D$8,'Master sheet'!$D$7))</f>
        <v xml:space="preserve">महात्मा गाँधी राजकीय विद्यालय (अंग्रेजी माध्यम) बर, पाली </v>
      </c>
      <c r="V3" s="879"/>
      <c r="W3" s="879"/>
      <c r="X3" s="879"/>
      <c r="Y3" s="879"/>
      <c r="Z3" s="879"/>
      <c r="AA3" s="879"/>
      <c r="AB3" s="879"/>
      <c r="AC3" s="879"/>
      <c r="AD3" s="879"/>
      <c r="AE3" s="879"/>
      <c r="AF3" s="879"/>
      <c r="AH3" s="95"/>
      <c r="AI3" s="97"/>
      <c r="AJ3" s="96" t="s">
        <v>59</v>
      </c>
      <c r="AK3" s="97"/>
      <c r="AL3" s="95"/>
      <c r="AM3" s="57"/>
      <c r="AN3" s="57"/>
      <c r="AO3" s="57"/>
      <c r="AP3" s="57"/>
    </row>
    <row r="4" spans="2:42" ht="18" customHeight="1">
      <c r="B4" s="324"/>
      <c r="C4" s="324"/>
      <c r="D4" s="324"/>
      <c r="E4" s="880" t="str">
        <f>IF(AND(N8=""),"",IF('Master sheet'!$D$11="Hindi",CONCATENATE("(विद्यालय मान्यता क्रमांक व वर्ष : ","  ",'Master sheet'!$D$6),CONCATENATE("(School Recognition Number &amp; Years : ","  ",'Master sheet'!$D$6)))</f>
        <v>(विद्यालय मान्यता क्रमांक व वर्ष :   शिक्षा/पाली/1995/2001</v>
      </c>
      <c r="F4" s="880"/>
      <c r="G4" s="880"/>
      <c r="H4" s="880"/>
      <c r="I4" s="880"/>
      <c r="J4" s="880"/>
      <c r="K4" s="880"/>
      <c r="L4" s="880"/>
      <c r="M4" s="880"/>
      <c r="N4" s="880"/>
      <c r="O4" s="880"/>
      <c r="P4" s="880"/>
      <c r="Q4" s="903"/>
      <c r="R4" s="324"/>
      <c r="S4" s="324"/>
      <c r="T4" s="324"/>
      <c r="U4" s="880" t="str">
        <f>IF(AND(AD8=""),"",IF('Master sheet'!$D$11="Hindi",CONCATENATE("(विद्यालय मान्यता क्रमांक व वर्ष : ","  ",'Master sheet'!$D$6),CONCATENATE("(School Recognition Number &amp; Years : ","  ",'Master sheet'!$D$6)))</f>
        <v>(विद्यालय मान्यता क्रमांक व वर्ष :   शिक्षा/पाली/1995/2001</v>
      </c>
      <c r="V4" s="880"/>
      <c r="W4" s="880"/>
      <c r="X4" s="880"/>
      <c r="Y4" s="880"/>
      <c r="Z4" s="880"/>
      <c r="AA4" s="880"/>
      <c r="AB4" s="880"/>
      <c r="AC4" s="880"/>
      <c r="AD4" s="880"/>
      <c r="AE4" s="880"/>
      <c r="AF4" s="880"/>
      <c r="AH4" s="95"/>
      <c r="AI4" s="95"/>
      <c r="AJ4" s="95"/>
      <c r="AK4" s="95"/>
      <c r="AL4" s="95"/>
      <c r="AM4" s="57"/>
      <c r="AN4" s="57"/>
      <c r="AO4" s="57"/>
      <c r="AP4" s="57"/>
    </row>
    <row r="5" spans="2:42" ht="18" customHeight="1">
      <c r="B5" s="321" t="str">
        <f>IF('Master sheet'!$D$11="Hindi","कक्षा  :-","CLASS :- ")</f>
        <v>कक्षा  :-</v>
      </c>
      <c r="C5" s="894">
        <f>IFERROR(IF(AND(N8=""),"",VLOOKUP(N8,Marks,2,0)),"")</f>
        <v>7</v>
      </c>
      <c r="D5" s="894"/>
      <c r="E5" s="895" t="str">
        <f>IF('Master sheet'!$D$11="Hindi","सेक्शन :-","Section :- ")</f>
        <v>सेक्शन :-</v>
      </c>
      <c r="F5" s="895"/>
      <c r="G5" s="895"/>
      <c r="H5" s="894" t="str">
        <f>IFERROR(IF(AND(N8=""),"",VLOOKUP(N8,Marks,3,0)),"")</f>
        <v>A</v>
      </c>
      <c r="I5" s="894"/>
      <c r="J5" s="896" t="str">
        <f>IF('Master sheet'!$D$11="Hindi","सत्र :- ","Session :- ")</f>
        <v xml:space="preserve">सत्र :- </v>
      </c>
      <c r="K5" s="896"/>
      <c r="L5" s="896"/>
      <c r="M5" s="896"/>
      <c r="N5" s="897" t="str">
        <f>IF(AND(N8=""),"",'Marks Entry 6th'!$I$2)</f>
        <v xml:space="preserve"> 2022-2023</v>
      </c>
      <c r="O5" s="897"/>
      <c r="P5" s="897"/>
      <c r="Q5" s="903"/>
      <c r="R5" s="321" t="str">
        <f>IF('Master sheet'!$D$11="Hindi","कक्षा  :-","CLASS :- ")</f>
        <v>कक्षा  :-</v>
      </c>
      <c r="S5" s="894">
        <f>IFERROR(IF(AND(AD8=""),"",VLOOKUP(AD8,Marks,2,0)),"")</f>
        <v>7</v>
      </c>
      <c r="T5" s="894"/>
      <c r="U5" s="895" t="str">
        <f>IF('Master sheet'!$D$11="Hindi","सेक्शन :-","Section :- ")</f>
        <v>सेक्शन :-</v>
      </c>
      <c r="V5" s="895"/>
      <c r="W5" s="895"/>
      <c r="X5" s="894" t="str">
        <f>IFERROR(IF(AND(AD8=""),"",VLOOKUP(AD8,Marks,3,0)),"")</f>
        <v>A</v>
      </c>
      <c r="Y5" s="894"/>
      <c r="Z5" s="896" t="str">
        <f>IF('Master sheet'!$D$11="Hindi","सत्र :- ","Session :- ")</f>
        <v xml:space="preserve">सत्र :- </v>
      </c>
      <c r="AA5" s="896"/>
      <c r="AB5" s="896"/>
      <c r="AC5" s="896"/>
      <c r="AD5" s="897" t="str">
        <f>IF(AND(AD8=""),"",'Marks Entry 6th'!$I$2)</f>
        <v xml:space="preserve"> 2022-2023</v>
      </c>
      <c r="AE5" s="897"/>
      <c r="AF5" s="897"/>
      <c r="AH5" s="95"/>
      <c r="AI5" s="95"/>
      <c r="AJ5" s="95"/>
      <c r="AK5" s="95"/>
      <c r="AL5" s="95"/>
      <c r="AM5" s="57"/>
      <c r="AN5" s="94">
        <f>IF(AI3="",MIN('Result Sheet'!B8:B207),AI3)</f>
        <v>701</v>
      </c>
      <c r="AO5" s="57"/>
      <c r="AP5" s="57"/>
    </row>
    <row r="6" spans="2:42" ht="18" customHeight="1">
      <c r="B6" s="881" t="str">
        <f>IF('Master sheet'!$D$11="Hindi","विद्यार्थी का नाम :-","Student's Name :-")</f>
        <v>विद्यार्थी का नाम :-</v>
      </c>
      <c r="C6" s="881"/>
      <c r="D6" s="881"/>
      <c r="E6" s="882" t="str">
        <f>IFERROR(IF(AND(N8=""),"",VLOOKUP(N8,Marks,6,0)),"")</f>
        <v>AAKIFA BANO</v>
      </c>
      <c r="F6" s="882"/>
      <c r="G6" s="882"/>
      <c r="H6" s="882"/>
      <c r="I6" s="882"/>
      <c r="J6" s="883" t="str">
        <f>IF('Master sheet'!$D$11="Hindi","प्रवेशांक :","SR. NO. :")</f>
        <v>प्रवेशांक :</v>
      </c>
      <c r="K6" s="883"/>
      <c r="L6" s="883"/>
      <c r="M6" s="883"/>
      <c r="N6" s="884">
        <f>IFERROR(IF(AND(N8=""),"",VLOOKUP(N8,Marks,5,0)),"")</f>
        <v>936</v>
      </c>
      <c r="O6" s="884"/>
      <c r="P6" s="884"/>
      <c r="Q6" s="903"/>
      <c r="R6" s="881" t="str">
        <f>IF('Master sheet'!$D$11="Hindi","विद्यार्थी का नाम :-","Student's Name :-")</f>
        <v>विद्यार्थी का नाम :-</v>
      </c>
      <c r="S6" s="881"/>
      <c r="T6" s="881"/>
      <c r="U6" s="882" t="str">
        <f>IFERROR(IF(AND(AD8=""),"",VLOOKUP(AD8,Marks,6,0)),"")</f>
        <v>ANUJ GIRI</v>
      </c>
      <c r="V6" s="882"/>
      <c r="W6" s="882"/>
      <c r="X6" s="882"/>
      <c r="Y6" s="882"/>
      <c r="Z6" s="883" t="str">
        <f>IF('Master sheet'!$D$11="Hindi","प्रवेशांक :","SR. NO. :")</f>
        <v>प्रवेशांक :</v>
      </c>
      <c r="AA6" s="883"/>
      <c r="AB6" s="883"/>
      <c r="AC6" s="883"/>
      <c r="AD6" s="884">
        <f>IFERROR(IF(AND(AD8=""),"",VLOOKUP(AD8,Marks,5,0)),"")</f>
        <v>944</v>
      </c>
      <c r="AE6" s="884"/>
      <c r="AF6" s="884"/>
      <c r="AH6" s="95"/>
      <c r="AI6" s="95"/>
      <c r="AJ6" s="95"/>
      <c r="AK6" s="95"/>
      <c r="AL6" s="95"/>
      <c r="AM6" s="57"/>
      <c r="AN6" s="57"/>
      <c r="AO6" s="57"/>
      <c r="AP6" s="57"/>
    </row>
    <row r="7" spans="2:42" ht="18" customHeight="1">
      <c r="B7" s="881" t="str">
        <f>IF('Master sheet'!$D$11="Hindi","पिता का नाम :-","Father's Name :-")</f>
        <v>पिता का नाम :-</v>
      </c>
      <c r="C7" s="881"/>
      <c r="D7" s="881"/>
      <c r="E7" s="882" t="str">
        <f>IFERROR(IF(AND(N8=""),"",VLOOKUP(N8,Marks,7,0)),"")</f>
        <v>SHABBIR MOHAMMAD</v>
      </c>
      <c r="F7" s="882"/>
      <c r="G7" s="882"/>
      <c r="H7" s="882"/>
      <c r="I7" s="882"/>
      <c r="J7" s="883" t="str">
        <f>IF('Master sheet'!$D$11="Hindi","जन्म तिथि :","Date of Birth :")</f>
        <v>जन्म तिथि :</v>
      </c>
      <c r="K7" s="883"/>
      <c r="L7" s="883"/>
      <c r="M7" s="883"/>
      <c r="N7" s="898" t="str">
        <f>IFERROR(IF(AND(N8=""),"",VLOOKUP(N8,Marks,4,0)),"")</f>
        <v>28-10-2014</v>
      </c>
      <c r="O7" s="898"/>
      <c r="P7" s="898"/>
      <c r="Q7" s="903"/>
      <c r="R7" s="881" t="str">
        <f>IF('Master sheet'!$D$11="Hindi","पिता का नाम :-","Father's Name :-")</f>
        <v>पिता का नाम :-</v>
      </c>
      <c r="S7" s="881"/>
      <c r="T7" s="881"/>
      <c r="U7" s="882" t="str">
        <f>IFERROR(IF(AND(AD8=""),"",VLOOKUP(AD8,Marks,7,0)),"")</f>
        <v>BHAGWAT GIRI</v>
      </c>
      <c r="V7" s="882"/>
      <c r="W7" s="882"/>
      <c r="X7" s="882"/>
      <c r="Y7" s="882"/>
      <c r="Z7" s="883" t="str">
        <f>IF('Master sheet'!$D$11="Hindi","जन्म तिथि :","Date of Birth :")</f>
        <v>जन्म तिथि :</v>
      </c>
      <c r="AA7" s="883"/>
      <c r="AB7" s="883"/>
      <c r="AC7" s="883"/>
      <c r="AD7" s="898">
        <f>IFERROR(IF(AND(AD8=""),"",VLOOKUP(AD8,Marks,4,0)),"")</f>
        <v>42005</v>
      </c>
      <c r="AE7" s="898"/>
      <c r="AF7" s="898"/>
      <c r="AH7" s="57"/>
      <c r="AI7" s="57"/>
      <c r="AJ7" s="57"/>
      <c r="AK7" s="57"/>
      <c r="AL7" s="57"/>
      <c r="AM7" s="57"/>
      <c r="AN7" s="94">
        <f>IF(AK3="",MAX('Result Sheet'!B8:B207),AK3)</f>
        <v>721</v>
      </c>
      <c r="AO7" s="57"/>
      <c r="AP7" s="57"/>
    </row>
    <row r="8" spans="2:42" ht="18" customHeight="1">
      <c r="B8" s="881" t="str">
        <f>IF('Master sheet'!$D$11="Hindi","माता का नाम :-","Mother's Name :-")</f>
        <v>माता का नाम :-</v>
      </c>
      <c r="C8" s="881"/>
      <c r="D8" s="881"/>
      <c r="E8" s="882" t="str">
        <f>IFERROR(IF(AND(N8=""),"",VLOOKUP(N8,Marks,8,0)),"")</f>
        <v>HEENA KOUSER</v>
      </c>
      <c r="F8" s="882"/>
      <c r="G8" s="882"/>
      <c r="H8" s="882"/>
      <c r="I8" s="882"/>
      <c r="J8" s="883" t="str">
        <f>IF('Master sheet'!$D$11="Hindi","रोल नंबर :-","Roll No. :")</f>
        <v>रोल नंबर :-</v>
      </c>
      <c r="K8" s="883"/>
      <c r="L8" s="883"/>
      <c r="M8" s="883"/>
      <c r="N8" s="899">
        <f>IF(AN5="","",AN5)</f>
        <v>701</v>
      </c>
      <c r="O8" s="899"/>
      <c r="P8" s="899"/>
      <c r="Q8" s="903"/>
      <c r="R8" s="881" t="str">
        <f>IF('Master sheet'!$D$11="Hindi","माता का नाम :-","Mother's Name :-")</f>
        <v>माता का नाम :-</v>
      </c>
      <c r="S8" s="881"/>
      <c r="T8" s="881"/>
      <c r="U8" s="882" t="str">
        <f>IFERROR(IF(AND(AD8=""),"",VLOOKUP(AD8,Marks,8,0)),"")</f>
        <v>KANTA DEVI</v>
      </c>
      <c r="V8" s="882"/>
      <c r="W8" s="882"/>
      <c r="X8" s="882"/>
      <c r="Y8" s="882"/>
      <c r="Z8" s="883" t="str">
        <f>IF('Master sheet'!$D$11="Hindi","रोल नंबर :-","Roll No. :")</f>
        <v>रोल नंबर :-</v>
      </c>
      <c r="AA8" s="883"/>
      <c r="AB8" s="883"/>
      <c r="AC8" s="883"/>
      <c r="AD8" s="899">
        <f>IF(N8="","",IF(AND(N8+1&gt;$AN$7),"",N8+1))</f>
        <v>702</v>
      </c>
      <c r="AE8" s="899"/>
      <c r="AF8" s="899"/>
      <c r="AH8" s="57"/>
      <c r="AI8" s="57"/>
      <c r="AJ8" s="57"/>
      <c r="AK8" s="57"/>
      <c r="AL8" s="57"/>
      <c r="AM8" s="57"/>
      <c r="AN8" s="57"/>
      <c r="AO8" s="57"/>
      <c r="AP8" s="57"/>
    </row>
    <row r="9" spans="2:42" ht="8.25" customHeight="1">
      <c r="B9" s="317"/>
      <c r="C9" s="317"/>
      <c r="D9" s="317"/>
      <c r="E9" s="318"/>
      <c r="F9" s="318"/>
      <c r="G9" s="318"/>
      <c r="H9" s="318"/>
      <c r="I9" s="318"/>
      <c r="J9" s="319"/>
      <c r="K9" s="319"/>
      <c r="L9" s="319"/>
      <c r="M9" s="319"/>
      <c r="N9" s="323"/>
      <c r="O9" s="323"/>
      <c r="P9" s="323"/>
      <c r="Q9" s="903"/>
      <c r="R9" s="317"/>
      <c r="S9" s="317"/>
      <c r="T9" s="317"/>
      <c r="U9" s="318"/>
      <c r="V9" s="318"/>
      <c r="W9" s="318"/>
      <c r="X9" s="318"/>
      <c r="Y9" s="318"/>
      <c r="Z9" s="319"/>
      <c r="AA9" s="319"/>
      <c r="AB9" s="319"/>
      <c r="AC9" s="319"/>
      <c r="AD9" s="323"/>
      <c r="AE9" s="323"/>
      <c r="AF9" s="323"/>
      <c r="AH9" s="57"/>
      <c r="AI9" s="57"/>
      <c r="AJ9" s="57"/>
      <c r="AK9" s="57"/>
      <c r="AL9" s="57"/>
      <c r="AM9" s="57"/>
      <c r="AN9" s="57"/>
      <c r="AO9" s="57"/>
      <c r="AP9" s="57"/>
    </row>
    <row r="10" spans="2:42" ht="27" customHeight="1">
      <c r="B10" s="900" t="str">
        <f>IF('Master sheet'!$D$11="Hindi","विषय","Subject")</f>
        <v>विषय</v>
      </c>
      <c r="C10" s="686" t="str">
        <f>IF('Master sheet'!$D$11="Hindi","प्रथम परख ","First Test")</f>
        <v xml:space="preserve">प्रथम परख </v>
      </c>
      <c r="D10" s="687"/>
      <c r="E10" s="688" t="str">
        <f>IF('Master sheet'!$D$11="Hindi","द्वितीय परख","Second Test")</f>
        <v>द्वितीय परख</v>
      </c>
      <c r="F10" s="689"/>
      <c r="G10" s="901" t="str">
        <f>IF('Master sheet'!$D$11="Hindi","सा. परख योग","Test Total")</f>
        <v>सा. परख योग</v>
      </c>
      <c r="H10" s="679" t="str">
        <f>IF('Master sheet'!$D$11="Hindi","अर्द्धवार्षिक","Half Yearly")</f>
        <v>अर्द्धवार्षिक</v>
      </c>
      <c r="I10" s="680"/>
      <c r="J10" s="681"/>
      <c r="K10" s="685" t="str">
        <f>IF('Master sheet'!$D$11="Hindi","अर्द्ध वा. तक योग","Total Till H.Y.")</f>
        <v>अर्द्ध वा. तक योग</v>
      </c>
      <c r="L10" s="679" t="str">
        <f>IF('Master sheet'!$D$11="Hindi","वार्षिक","Yearly")</f>
        <v>वार्षिक</v>
      </c>
      <c r="M10" s="680"/>
      <c r="N10" s="681"/>
      <c r="O10" s="684" t="str">
        <f>IF('Master sheet'!$D$11="Hindi","विषय कुल योग ","Subject Total")</f>
        <v xml:space="preserve">विषय कुल योग </v>
      </c>
      <c r="P10" s="677" t="str">
        <f>IF('Master sheet'!$D$11="Hindi","ग्रेड","Grade")</f>
        <v>ग्रेड</v>
      </c>
      <c r="Q10" s="903"/>
      <c r="R10" s="900" t="str">
        <f>IF('Master sheet'!$D$11="Hindi","विषय","Subject")</f>
        <v>विषय</v>
      </c>
      <c r="S10" s="686" t="str">
        <f>IF('Master sheet'!$D$11="Hindi","प्रथम परख ","First Test")</f>
        <v xml:space="preserve">प्रथम परख </v>
      </c>
      <c r="T10" s="687"/>
      <c r="U10" s="688" t="str">
        <f>IF('Master sheet'!$D$11="Hindi","द्वितीय परख","Second Test")</f>
        <v>द्वितीय परख</v>
      </c>
      <c r="V10" s="689"/>
      <c r="W10" s="901" t="str">
        <f>IF('Master sheet'!$D$11="Hindi","सा. परख योग","Test Total")</f>
        <v>सा. परख योग</v>
      </c>
      <c r="X10" s="679" t="str">
        <f>IF('Master sheet'!$D$11="Hindi","अर्द्धवार्षिक","Half Yearly")</f>
        <v>अर्द्धवार्षिक</v>
      </c>
      <c r="Y10" s="680"/>
      <c r="Z10" s="681"/>
      <c r="AA10" s="685" t="str">
        <f>IF('Master sheet'!$D$11="Hindi","अर्द्ध वा. तक योग","Total Till H.Y.")</f>
        <v>अर्द्ध वा. तक योग</v>
      </c>
      <c r="AB10" s="679" t="str">
        <f>IF('Master sheet'!$D$11="Hindi","वार्षिक","Yearly")</f>
        <v>वार्षिक</v>
      </c>
      <c r="AC10" s="680"/>
      <c r="AD10" s="681"/>
      <c r="AE10" s="684" t="str">
        <f>IF('Master sheet'!$D$11="Hindi","विषय कुल योग ","Subject Total")</f>
        <v xml:space="preserve">विषय कुल योग </v>
      </c>
      <c r="AF10" s="677" t="str">
        <f>IF('Master sheet'!$D$11="Hindi","ग्रेड","Grade")</f>
        <v>ग्रेड</v>
      </c>
      <c r="AH10" s="57"/>
      <c r="AI10" s="57"/>
      <c r="AJ10" s="57"/>
      <c r="AK10" s="57"/>
      <c r="AL10" s="57"/>
      <c r="AM10" s="57"/>
      <c r="AN10" s="57"/>
      <c r="AO10" s="57"/>
      <c r="AP10" s="57"/>
    </row>
    <row r="11" spans="2:42" ht="83.25" customHeight="1">
      <c r="B11" s="900"/>
      <c r="C11" s="313" t="str">
        <f>IF('Master sheet'!$D$11="Hindi","लिखित परीक्षा","Written")</f>
        <v>लिखित परीक्षा</v>
      </c>
      <c r="D11" s="313" t="str">
        <f>IF('Master sheet'!$D$11="Hindi","गतिविधि, मौखिक, प्रोजेक्ट, प्रायोगिक","Act, Oral, Project, Prac.")</f>
        <v>गतिविधि, मौखिक, प्रोजेक्ट, प्रायोगिक</v>
      </c>
      <c r="E11" s="313" t="str">
        <f>IF('Master sheet'!$D$11="Hindi","लिखित परीक्षा","Written")</f>
        <v>लिखित परीक्षा</v>
      </c>
      <c r="F11" s="313" t="str">
        <f>IF('Master sheet'!$D$11="Hindi","गतिविधि, मौखिक, प्रोजेक्ट, प्रायोगिक","Act, Oral, Project, Prac.")</f>
        <v>गतिविधि, मौखिक, प्रोजेक्ट, प्रायोगिक</v>
      </c>
      <c r="G11" s="902"/>
      <c r="H11" s="313" t="str">
        <f>IF('Master sheet'!$D$11="Hindi","लिखित परीक्षा","Written")</f>
        <v>लिखित परीक्षा</v>
      </c>
      <c r="I11" s="313" t="str">
        <f>IF('Master sheet'!$D$11="Hindi","गतिविधि, मौखिक, प्रोजेक्ट, प्रायोगिक","Act, Oral, Project, Prac.")</f>
        <v>गतिविधि, मौखिक, प्रोजेक्ट, प्रायोगिक</v>
      </c>
      <c r="J11" s="313" t="str">
        <f>IF('Master sheet'!$D$11="Hindi","अर्द्ध वा. योग","H.Y. Total")</f>
        <v>अर्द्ध वा. योग</v>
      </c>
      <c r="K11" s="685"/>
      <c r="L11" s="313" t="str">
        <f>IF('Master sheet'!$D$11="Hindi","लिखित परीक्षा","Written")</f>
        <v>लिखित परीक्षा</v>
      </c>
      <c r="M11" s="313" t="str">
        <f>IF('Master sheet'!$D$11="Hindi","गतिविधि, मौखिक, प्रोजेक्ट, प्रायोगिक","Act, Oral, Project, Prac.")</f>
        <v>गतिविधि, मौखिक, प्रोजेक्ट, प्रायोगिक</v>
      </c>
      <c r="N11" s="313" t="str">
        <f>IF('Master sheet'!$D$11="Hindi","वार्षिक योग","Yearly Total")</f>
        <v>वार्षिक योग</v>
      </c>
      <c r="O11" s="684"/>
      <c r="P11" s="678">
        <v>0</v>
      </c>
      <c r="Q11" s="903"/>
      <c r="R11" s="900"/>
      <c r="S11" s="313" t="str">
        <f>IF('Master sheet'!$D$11="Hindi","लिखित परीक्षा","Written")</f>
        <v>लिखित परीक्षा</v>
      </c>
      <c r="T11" s="313" t="str">
        <f>IF('Master sheet'!$D$11="Hindi","गतिविधि, मौखिक, प्रोजेक्ट, प्रायोगिक","Act, Oral, Project, Prac.")</f>
        <v>गतिविधि, मौखिक, प्रोजेक्ट, प्रायोगिक</v>
      </c>
      <c r="U11" s="313" t="str">
        <f>IF('Master sheet'!$D$11="Hindi","लिखित परीक्षा","Written")</f>
        <v>लिखित परीक्षा</v>
      </c>
      <c r="V11" s="313" t="str">
        <f>IF('Master sheet'!$D$11="Hindi","गतिविधि, मौखिक, प्रोजेक्ट, प्रायोगिक","Act, Oral, Project, Prac.")</f>
        <v>गतिविधि, मौखिक, प्रोजेक्ट, प्रायोगिक</v>
      </c>
      <c r="W11" s="902"/>
      <c r="X11" s="313" t="str">
        <f>IF('Master sheet'!$D$11="Hindi","लिखित परीक्षा","Written")</f>
        <v>लिखित परीक्षा</v>
      </c>
      <c r="Y11" s="313" t="str">
        <f>IF('Master sheet'!$D$11="Hindi","गतिविधि, मौखिक, प्रोजेक्ट, प्रायोगिक","Act, Oral, Project, Prac.")</f>
        <v>गतिविधि, मौखिक, प्रोजेक्ट, प्रायोगिक</v>
      </c>
      <c r="Z11" s="313" t="str">
        <f>IF('Master sheet'!$D$11="Hindi","अर्द्ध वा. योग","H.Y. Total")</f>
        <v>अर्द्ध वा. योग</v>
      </c>
      <c r="AA11" s="685"/>
      <c r="AB11" s="313" t="str">
        <f>IF('Master sheet'!$D$11="Hindi","लिखित परीक्षा","Written")</f>
        <v>लिखित परीक्षा</v>
      </c>
      <c r="AC11" s="313" t="str">
        <f>IF('Master sheet'!$D$11="Hindi","गतिविधि, मौखिक, प्रोजेक्ट, प्रायोगिक","Act, Oral, Project, Prac.")</f>
        <v>गतिविधि, मौखिक, प्रोजेक्ट, प्रायोगिक</v>
      </c>
      <c r="AD11" s="313" t="str">
        <f>IF('Master sheet'!$D$11="Hindi","वार्षिक योग","Yearly Total")</f>
        <v>वार्षिक योग</v>
      </c>
      <c r="AE11" s="684"/>
      <c r="AF11" s="678">
        <v>0</v>
      </c>
      <c r="AH11" s="57"/>
      <c r="AI11" s="57"/>
      <c r="AJ11" s="57"/>
      <c r="AK11" s="57"/>
      <c r="AL11" s="57"/>
      <c r="AM11" s="57"/>
      <c r="AN11" s="57"/>
      <c r="AO11" s="57"/>
      <c r="AP11" s="57"/>
    </row>
    <row r="12" spans="2:42" ht="18" customHeight="1" thickBot="1">
      <c r="B12" s="900"/>
      <c r="C12" s="115">
        <v>5</v>
      </c>
      <c r="D12" s="115">
        <v>5</v>
      </c>
      <c r="E12" s="115">
        <v>5</v>
      </c>
      <c r="F12" s="115">
        <v>5</v>
      </c>
      <c r="G12" s="383">
        <f>IF(AND(C12="",D12="",E12="",F12=""),"",SUM(C12:F12))</f>
        <v>20</v>
      </c>
      <c r="H12" s="115">
        <v>50</v>
      </c>
      <c r="I12" s="115">
        <v>20</v>
      </c>
      <c r="J12" s="117">
        <f>IF(AND(H12="",I12=""),"",SUM(H12:I12))</f>
        <v>70</v>
      </c>
      <c r="K12" s="116">
        <f>IF(AND(G12="NA",J12="NA"),"NA",SUM(G12,J12))</f>
        <v>90</v>
      </c>
      <c r="L12" s="115">
        <v>80</v>
      </c>
      <c r="M12" s="115">
        <v>30</v>
      </c>
      <c r="N12" s="290">
        <f>IF(AND(L12="",M12=""),"",SUM(L12:M12))</f>
        <v>110</v>
      </c>
      <c r="O12" s="116">
        <f>IF(N12="","",SUM(K12,N12))</f>
        <v>200</v>
      </c>
      <c r="P12" s="115"/>
      <c r="Q12" s="903"/>
      <c r="R12" s="900"/>
      <c r="S12" s="115">
        <v>5</v>
      </c>
      <c r="T12" s="115">
        <v>5</v>
      </c>
      <c r="U12" s="115">
        <v>5</v>
      </c>
      <c r="V12" s="115">
        <v>5</v>
      </c>
      <c r="W12" s="383">
        <f>IF(AND(S12="",T12="",U12="",V12=""),"",SUM(S12:V12))</f>
        <v>20</v>
      </c>
      <c r="X12" s="115">
        <v>50</v>
      </c>
      <c r="Y12" s="115">
        <v>20</v>
      </c>
      <c r="Z12" s="117">
        <f>IF(AND(X12="",Y12=""),"",SUM(X12:Y12))</f>
        <v>70</v>
      </c>
      <c r="AA12" s="116">
        <f>IF(AND(W12="NA",Z12="NA"),"NA",SUM(W12,Z12))</f>
        <v>90</v>
      </c>
      <c r="AB12" s="115">
        <v>80</v>
      </c>
      <c r="AC12" s="115">
        <v>30</v>
      </c>
      <c r="AD12" s="290">
        <f>IF(AND(AB12="",AC12=""),"",SUM(AB12:AC12))</f>
        <v>110</v>
      </c>
      <c r="AE12" s="116">
        <f>IF(AD12="","",SUM(AA12,AD12))</f>
        <v>200</v>
      </c>
      <c r="AF12" s="115"/>
      <c r="AH12" s="57"/>
      <c r="AI12" s="57"/>
      <c r="AJ12" s="57"/>
      <c r="AK12" s="57"/>
      <c r="AL12" s="57"/>
      <c r="AM12" s="57"/>
      <c r="AN12" s="57"/>
      <c r="AO12" s="57"/>
      <c r="AP12" s="57"/>
    </row>
    <row r="13" spans="2:42" ht="15.75">
      <c r="B13" s="93" t="str">
        <f>IF('Master sheet'!D$11="Hindi","हिंदी","Hindi")</f>
        <v>हिंदी</v>
      </c>
      <c r="C13" s="316">
        <f>IFERROR(VLOOKUP(N8,Marks,11,0),"")</f>
        <v>4</v>
      </c>
      <c r="D13" s="316">
        <f>IFERROR(VLOOKUP(N8,Marks,12,0),"")</f>
        <v>5</v>
      </c>
      <c r="E13" s="316">
        <f>IFERROR(VLOOKUP(N8,Marks,13,0),"")</f>
        <v>5</v>
      </c>
      <c r="F13" s="316">
        <f>IFERROR(VLOOKUP(N8,Marks,14,0),"")</f>
        <v>4</v>
      </c>
      <c r="G13" s="382">
        <f>IFERROR(VLOOKUP(N8,Marks,15,0),"")</f>
        <v>18</v>
      </c>
      <c r="H13" s="316">
        <f>IFERROR(VLOOKUP(N8,Marks,16,0),"")</f>
        <v>39</v>
      </c>
      <c r="I13" s="316">
        <f>IFERROR(VLOOKUP(N8,Marks,17,0),"")</f>
        <v>10</v>
      </c>
      <c r="J13" s="88">
        <f>IFERROR(VLOOKUP(N8,Marks,18,0),"")</f>
        <v>49</v>
      </c>
      <c r="K13" s="381">
        <f>IFERROR(VLOOKUP(N8,Marks,19,0),"")</f>
        <v>67</v>
      </c>
      <c r="L13" s="316">
        <f>IFERROR(VLOOKUP(N8,Marks,20,0),"")</f>
        <v>39</v>
      </c>
      <c r="M13" s="316">
        <f>IFERROR(VLOOKUP(N8,Marks,21,0),"")</f>
        <v>10</v>
      </c>
      <c r="N13" s="88">
        <f>IFERROR(VLOOKUP(N8,Marks,22,0),"")</f>
        <v>49</v>
      </c>
      <c r="O13" s="384">
        <f>IFERROR(VLOOKUP(N8,Marks,23,0),"")</f>
        <v>116</v>
      </c>
      <c r="P13" s="90" t="str">
        <f>IFERROR(VLOOKUP(N8,Marks,29,0),"")</f>
        <v>C</v>
      </c>
      <c r="Q13" s="903"/>
      <c r="R13" s="93" t="str">
        <f>IF('Master sheet'!T$11="Hindi","हिंदी","Hindi")</f>
        <v>Hindi</v>
      </c>
      <c r="S13" s="316">
        <f>IFERROR(VLOOKUP(AD8,Marks,11,0),"")</f>
        <v>4</v>
      </c>
      <c r="T13" s="316">
        <f>IFERROR(VLOOKUP(AD8,Marks,12,0),"")</f>
        <v>4</v>
      </c>
      <c r="U13" s="316">
        <f>IFERROR(VLOOKUP(AD8,Marks,13,0),"")</f>
        <v>4</v>
      </c>
      <c r="V13" s="316">
        <f>IFERROR(VLOOKUP(AD8,Marks,14,0),"")</f>
        <v>4</v>
      </c>
      <c r="W13" s="382">
        <f>IFERROR(VLOOKUP(AD8,Marks,15,0),"")</f>
        <v>16</v>
      </c>
      <c r="X13" s="316">
        <f>IFERROR(VLOOKUP(AD8,Marks,16,0),"")</f>
        <v>37</v>
      </c>
      <c r="Y13" s="316">
        <f>IFERROR(VLOOKUP(AD8,Marks,17,0),"")</f>
        <v>11</v>
      </c>
      <c r="Z13" s="88">
        <f>IFERROR(VLOOKUP(AD8,Marks,18,0),"")</f>
        <v>48</v>
      </c>
      <c r="AA13" s="381">
        <f>IFERROR(VLOOKUP(AD8,Marks,19,0),"")</f>
        <v>64</v>
      </c>
      <c r="AB13" s="316">
        <f>IFERROR(VLOOKUP(AD8,Marks,20,0),"")</f>
        <v>67</v>
      </c>
      <c r="AC13" s="316">
        <f>IFERROR(VLOOKUP(AD8,Marks,21,0),"")</f>
        <v>11</v>
      </c>
      <c r="AD13" s="88">
        <f>IFERROR(VLOOKUP(AD8,Marks,22,0),"")</f>
        <v>78</v>
      </c>
      <c r="AE13" s="384">
        <f>IFERROR(VLOOKUP(AD8,Marks,23,0),"")</f>
        <v>142</v>
      </c>
      <c r="AF13" s="90" t="str">
        <f>IFERROR(VLOOKUP(AD8,Marks,29,0),"")</f>
        <v>B</v>
      </c>
      <c r="AH13" s="57"/>
      <c r="AI13" s="885" t="str">
        <f>IF('Master sheet'!$D$11="Hindi",AN17,AN16)</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 से 20 , 21 से 40 , 41 से 60 ...........</v>
      </c>
      <c r="AJ13" s="886"/>
      <c r="AK13" s="886"/>
      <c r="AL13" s="887"/>
      <c r="AM13" s="57"/>
      <c r="AN13" s="57"/>
      <c r="AO13" s="57"/>
      <c r="AP13" s="57"/>
    </row>
    <row r="14" spans="2:42" ht="15.75">
      <c r="B14" s="93" t="str">
        <f>IF('Master sheet'!$D$11="Hindi","अंग्रेजी","English")</f>
        <v>अंग्रेजी</v>
      </c>
      <c r="C14" s="316">
        <f>IFERROR(VLOOKUP(N8,Marks,30,0),"")</f>
        <v>3</v>
      </c>
      <c r="D14" s="316">
        <f>IFERROR(VLOOKUP(N8,Marks,31,0),"")</f>
        <v>3</v>
      </c>
      <c r="E14" s="316">
        <f>IFERROR(VLOOKUP(N8,Marks,32,0),"")</f>
        <v>3</v>
      </c>
      <c r="F14" s="316">
        <f>IFERROR(VLOOKUP(N8,Marks,33,0),"")</f>
        <v>3</v>
      </c>
      <c r="G14" s="382">
        <f>IFERROR(VLOOKUP(N8,Marks,34,0),"")</f>
        <v>12</v>
      </c>
      <c r="H14" s="316">
        <f>IFERROR(VLOOKUP(N8,Marks,35,0),"")</f>
        <v>39</v>
      </c>
      <c r="I14" s="316">
        <f>IFERROR(VLOOKUP(N8,Marks,36,0),"")</f>
        <v>20</v>
      </c>
      <c r="J14" s="88">
        <f>IFERROR(VLOOKUP(N8,Marks,37,0),"")</f>
        <v>59</v>
      </c>
      <c r="K14" s="381">
        <f>IFERROR(VLOOKUP(N8,Marks,38,0),"")</f>
        <v>71</v>
      </c>
      <c r="L14" s="316">
        <f>IFERROR(VLOOKUP(N8,Marks,39,0),"")</f>
        <v>80</v>
      </c>
      <c r="M14" s="316">
        <f>IFERROR(VLOOKUP(N8,Marks,40,0),"")</f>
        <v>30</v>
      </c>
      <c r="N14" s="88">
        <f>IFERROR(VLOOKUP(N8,Marks,41,0),"")</f>
        <v>110</v>
      </c>
      <c r="O14" s="384">
        <f>IFERROR(VLOOKUP(N8,Marks,42,0),"")</f>
        <v>181</v>
      </c>
      <c r="P14" s="90" t="str">
        <f>IFERROR(VLOOKUP(N8,Marks,48,0),"")</f>
        <v>A</v>
      </c>
      <c r="Q14" s="903"/>
      <c r="R14" s="93" t="str">
        <f>IF('Master sheet'!$D$11="Hindi","अंग्रेजी","English")</f>
        <v>अंग्रेजी</v>
      </c>
      <c r="S14" s="316">
        <f>IFERROR(VLOOKUP(AD8,Marks,30,0),"")</f>
        <v>4</v>
      </c>
      <c r="T14" s="316">
        <f>IFERROR(VLOOKUP(AD8,Marks,31,0),"")</f>
        <v>4</v>
      </c>
      <c r="U14" s="316">
        <f>IFERROR(VLOOKUP(AD8,Marks,32,0),"")</f>
        <v>4</v>
      </c>
      <c r="V14" s="316">
        <f>IFERROR(VLOOKUP(AD8,Marks,33,0),"")</f>
        <v>4</v>
      </c>
      <c r="W14" s="382">
        <f>IFERROR(VLOOKUP(AD8,Marks,34,0),"")</f>
        <v>16</v>
      </c>
      <c r="X14" s="316">
        <f>IFERROR(VLOOKUP(AD8,Marks,35,0),"")</f>
        <v>37</v>
      </c>
      <c r="Y14" s="316">
        <f>IFERROR(VLOOKUP(AD8,Marks,36,0),"")</f>
        <v>12</v>
      </c>
      <c r="Z14" s="88">
        <f>IFERROR(VLOOKUP(AD8,Marks,37,0),"")</f>
        <v>49</v>
      </c>
      <c r="AA14" s="381">
        <f>IFERROR(VLOOKUP(AD8,Marks,38,0),"")</f>
        <v>65</v>
      </c>
      <c r="AB14" s="316">
        <f>IFERROR(VLOOKUP(AD8,Marks,39,0),"")</f>
        <v>37</v>
      </c>
      <c r="AC14" s="316">
        <f>IFERROR(VLOOKUP(AD8,Marks,40,0),"")</f>
        <v>22</v>
      </c>
      <c r="AD14" s="88">
        <f>IFERROR(VLOOKUP(AD8,Marks,41,0),"")</f>
        <v>59</v>
      </c>
      <c r="AE14" s="384">
        <f>IFERROR(VLOOKUP(AD8,Marks,42,0),"")</f>
        <v>124</v>
      </c>
      <c r="AF14" s="90" t="str">
        <f>IFERROR(VLOOKUP(AD8,Marks,48,0),"")</f>
        <v>B</v>
      </c>
      <c r="AH14" s="57"/>
      <c r="AI14" s="888"/>
      <c r="AJ14" s="889"/>
      <c r="AK14" s="889"/>
      <c r="AL14" s="890"/>
      <c r="AM14" s="57"/>
      <c r="AN14" s="57"/>
      <c r="AO14" s="57"/>
      <c r="AP14" s="57"/>
    </row>
    <row r="15" spans="2:42" ht="15.75">
      <c r="B15" s="93" t="str">
        <f>IFERROR(VLOOKUP(N8,Marks,49,0),"")</f>
        <v>संस्कृत (71)</v>
      </c>
      <c r="C15" s="316">
        <f>IFERROR(VLOOKUP(N8,Marks,50,0),"")</f>
        <v>4</v>
      </c>
      <c r="D15" s="316">
        <f>IFERROR(VLOOKUP(N8,Marks,51,0),"")</f>
        <v>4</v>
      </c>
      <c r="E15" s="316">
        <f>IFERROR(VLOOKUP(N8,Marks,52,0),"")</f>
        <v>4</v>
      </c>
      <c r="F15" s="316">
        <f>IFERROR(VLOOKUP(N8,Marks,53,0),"")</f>
        <v>5</v>
      </c>
      <c r="G15" s="382">
        <f>IFERROR(VLOOKUP(N8,Marks,54,0),"")</f>
        <v>17</v>
      </c>
      <c r="H15" s="316">
        <f>IFERROR(VLOOKUP(N8,Marks,55,0),"")</f>
        <v>45</v>
      </c>
      <c r="I15" s="316">
        <f>IFERROR(VLOOKUP(N8,Marks,56,0),"")</f>
        <v>15</v>
      </c>
      <c r="J15" s="88">
        <f>IFERROR(VLOOKUP(N8,Marks,57,0),"")</f>
        <v>60</v>
      </c>
      <c r="K15" s="381">
        <f>IFERROR(VLOOKUP(N8,Marks,58,0),"")</f>
        <v>77</v>
      </c>
      <c r="L15" s="316">
        <f>IFERROR(VLOOKUP(N8,Marks,59,0),"")</f>
        <v>45</v>
      </c>
      <c r="M15" s="316">
        <f>IFERROR(VLOOKUP(N8,Marks,60,0),"")</f>
        <v>15</v>
      </c>
      <c r="N15" s="88">
        <f>IFERROR(VLOOKUP(N8,Marks,61,0),"")</f>
        <v>60</v>
      </c>
      <c r="O15" s="384">
        <f>IFERROR(VLOOKUP(N8,Marks,62,0),"")</f>
        <v>137</v>
      </c>
      <c r="P15" s="90" t="str">
        <f>IFERROR(VLOOKUP(N8,Marks,68,0),"")</f>
        <v>B</v>
      </c>
      <c r="Q15" s="903"/>
      <c r="R15" s="93" t="str">
        <f>IFERROR(VLOOKUP(AD8,Marks,49,0),"")</f>
        <v>संस्कृत (71)</v>
      </c>
      <c r="S15" s="316" t="str">
        <f>IFERROR(VLOOKUP(AD8,Marks,50,0),"")</f>
        <v>AB</v>
      </c>
      <c r="T15" s="316" t="str">
        <f>IFERROR(VLOOKUP(AD8,Marks,51,0),"")</f>
        <v>AB</v>
      </c>
      <c r="U15" s="316">
        <f>IFERROR(VLOOKUP(AD8,Marks,52,0),"")</f>
        <v>4</v>
      </c>
      <c r="V15" s="316">
        <f>IFERROR(VLOOKUP(AD8,Marks,53,0),"")</f>
        <v>5</v>
      </c>
      <c r="W15" s="382">
        <f>IFERROR(VLOOKUP(AD8,Marks,54,0),"")</f>
        <v>9</v>
      </c>
      <c r="X15" s="316">
        <f>IFERROR(VLOOKUP(AD8,Marks,55,0),"")</f>
        <v>40</v>
      </c>
      <c r="Y15" s="316">
        <f>IFERROR(VLOOKUP(AD8,Marks,56,0),"")</f>
        <v>15</v>
      </c>
      <c r="Z15" s="88">
        <f>IFERROR(VLOOKUP(AD8,Marks,57,0),"")</f>
        <v>55</v>
      </c>
      <c r="AA15" s="381">
        <f>IFERROR(VLOOKUP(AD8,Marks,58,0),"")</f>
        <v>64</v>
      </c>
      <c r="AB15" s="316">
        <f>IFERROR(VLOOKUP(AD8,Marks,59,0),"")</f>
        <v>75</v>
      </c>
      <c r="AC15" s="316">
        <f>IFERROR(VLOOKUP(AD8,Marks,60,0),"")</f>
        <v>16</v>
      </c>
      <c r="AD15" s="88">
        <f>IFERROR(VLOOKUP(AD8,Marks,61,0),"")</f>
        <v>91</v>
      </c>
      <c r="AE15" s="384">
        <f>IFERROR(VLOOKUP(AD8,Marks,62,0),"")</f>
        <v>155</v>
      </c>
      <c r="AF15" s="90" t="str">
        <f>IFERROR(VLOOKUP(AD8,Marks,68,0),"")</f>
        <v>B</v>
      </c>
      <c r="AH15" s="57"/>
      <c r="AI15" s="888"/>
      <c r="AJ15" s="889"/>
      <c r="AK15" s="889"/>
      <c r="AL15" s="890"/>
      <c r="AM15" s="57"/>
      <c r="AN15" s="57"/>
      <c r="AO15" s="57"/>
      <c r="AP15" s="57"/>
    </row>
    <row r="16" spans="2:42" ht="15.75">
      <c r="B16" s="93" t="str">
        <f>IF('Master sheet'!$D$11="Hindi","गणित","Maths")</f>
        <v>गणित</v>
      </c>
      <c r="C16" s="316">
        <f>IFERROR(VLOOKUP(N8,Marks,69,0),"")</f>
        <v>5</v>
      </c>
      <c r="D16" s="316">
        <f>IFERROR(VLOOKUP(N8,Marks,70,0),"")</f>
        <v>5</v>
      </c>
      <c r="E16" s="316">
        <f>IFERROR(VLOOKUP(N8,Marks,71,0),"")</f>
        <v>5</v>
      </c>
      <c r="F16" s="316">
        <f>IFERROR(VLOOKUP(N8,Marks,72,0),"")</f>
        <v>5</v>
      </c>
      <c r="G16" s="382">
        <f>IFERROR(VLOOKUP(N8,Marks,73,0),"")</f>
        <v>20</v>
      </c>
      <c r="H16" s="316">
        <f>IFERROR(VLOOKUP(N8,Marks,74,0),"")</f>
        <v>31</v>
      </c>
      <c r="I16" s="316">
        <f>IFERROR(VLOOKUP(N8,Marks,75,0),"")</f>
        <v>10</v>
      </c>
      <c r="J16" s="88">
        <f>IFERROR(VLOOKUP(N8,Marks,76,0),"")</f>
        <v>41</v>
      </c>
      <c r="K16" s="381">
        <f>IFERROR(VLOOKUP(N8,Marks,77,0),"")</f>
        <v>61</v>
      </c>
      <c r="L16" s="316">
        <f>IFERROR(VLOOKUP(N8,Marks,78,0),"")</f>
        <v>31</v>
      </c>
      <c r="M16" s="316">
        <f>IFERROR(VLOOKUP(N8,Marks,79,0),"")</f>
        <v>4</v>
      </c>
      <c r="N16" s="88">
        <f>IFERROR(VLOOKUP(N8,Marks,80,0),"")</f>
        <v>35</v>
      </c>
      <c r="O16" s="384">
        <f>IFERROR(VLOOKUP(N8,Marks,81,0),"")</f>
        <v>96</v>
      </c>
      <c r="P16" s="90" t="str">
        <f>IFERROR(VLOOKUP(N8,Marks,87,0),"")</f>
        <v>C</v>
      </c>
      <c r="Q16" s="903"/>
      <c r="R16" s="93" t="str">
        <f>IF('Master sheet'!$D$11="Hindi","गणित","Maths")</f>
        <v>गणित</v>
      </c>
      <c r="S16" s="316">
        <f>IFERROR(VLOOKUP(AD8,Marks,69,0),"")</f>
        <v>5</v>
      </c>
      <c r="T16" s="316">
        <f>IFERROR(VLOOKUP(AD8,Marks,70,0),"")</f>
        <v>5</v>
      </c>
      <c r="U16" s="316">
        <f>IFERROR(VLOOKUP(AD8,Marks,71,0),"")</f>
        <v>5</v>
      </c>
      <c r="V16" s="316">
        <f>IFERROR(VLOOKUP(AD8,Marks,72,0),"")</f>
        <v>5</v>
      </c>
      <c r="W16" s="382">
        <f>IFERROR(VLOOKUP(AD8,Marks,73,0),"")</f>
        <v>20</v>
      </c>
      <c r="X16" s="316">
        <f>IFERROR(VLOOKUP(AD8,Marks,74,0),"")</f>
        <v>31</v>
      </c>
      <c r="Y16" s="316">
        <f>IFERROR(VLOOKUP(AD8,Marks,75,0),"")</f>
        <v>11</v>
      </c>
      <c r="Z16" s="88">
        <f>IFERROR(VLOOKUP(AD8,Marks,76,0),"")</f>
        <v>42</v>
      </c>
      <c r="AA16" s="381">
        <f>IFERROR(VLOOKUP(AD8,Marks,77,0),"")</f>
        <v>62</v>
      </c>
      <c r="AB16" s="316">
        <f>IFERROR(VLOOKUP(AD8,Marks,78,0),"")</f>
        <v>31</v>
      </c>
      <c r="AC16" s="316">
        <f>IFERROR(VLOOKUP(AD8,Marks,79,0),"")</f>
        <v>4</v>
      </c>
      <c r="AD16" s="88">
        <f>IFERROR(VLOOKUP(AD8,Marks,80,0),"")</f>
        <v>35</v>
      </c>
      <c r="AE16" s="384">
        <f>IFERROR(VLOOKUP(AD8,Marks,81,0),"")</f>
        <v>97</v>
      </c>
      <c r="AF16" s="90" t="str">
        <f>IFERROR(VLOOKUP(AD8,Marks,87,0),"")</f>
        <v>C</v>
      </c>
      <c r="AH16" s="57"/>
      <c r="AI16" s="888"/>
      <c r="AJ16" s="889"/>
      <c r="AK16" s="889"/>
      <c r="AL16" s="890"/>
      <c r="AM16" s="57"/>
      <c r="AN16" s="57" t="s">
        <v>206</v>
      </c>
      <c r="AO16" s="57"/>
      <c r="AP16" s="57"/>
    </row>
    <row r="17" spans="2:42" ht="15.75">
      <c r="B17" s="93" t="str">
        <f>IF('Master sheet'!$D$11="Hindi","विज्ञान","Science")</f>
        <v>विज्ञान</v>
      </c>
      <c r="C17" s="316">
        <f>IFERROR(VLOOKUP(N8,Marks,88,0),"")</f>
        <v>3</v>
      </c>
      <c r="D17" s="316">
        <f>IFERROR(VLOOKUP(N8,Marks,89,0),"")</f>
        <v>3</v>
      </c>
      <c r="E17" s="316">
        <f>IFERROR(VLOOKUP(N8,Marks,90,0),"")</f>
        <v>3</v>
      </c>
      <c r="F17" s="316">
        <f>IFERROR(VLOOKUP(N8,Marks,91,0),"")</f>
        <v>3</v>
      </c>
      <c r="G17" s="382">
        <f>IFERROR(VLOOKUP(N8,Marks,92,0),"")</f>
        <v>12</v>
      </c>
      <c r="H17" s="316">
        <f>IFERROR(VLOOKUP(N8,Marks,93,0),"")</f>
        <v>46</v>
      </c>
      <c r="I17" s="316">
        <f>IFERROR(VLOOKUP(N8,Marks,94,0),"")</f>
        <v>8</v>
      </c>
      <c r="J17" s="88">
        <f>IFERROR(VLOOKUP(N8,Marks,95,0),"")</f>
        <v>54</v>
      </c>
      <c r="K17" s="381">
        <f>IFERROR(VLOOKUP(N8,Marks,96,0),"")</f>
        <v>66</v>
      </c>
      <c r="L17" s="316">
        <f>IFERROR(VLOOKUP(N8,Marks,97,0),"")</f>
        <v>45</v>
      </c>
      <c r="M17" s="316">
        <f>IFERROR(VLOOKUP(N8,Marks,98,0),"")</f>
        <v>4</v>
      </c>
      <c r="N17" s="88">
        <f>IFERROR(VLOOKUP(N8,Marks,99,0),"")</f>
        <v>49</v>
      </c>
      <c r="O17" s="384">
        <f>IFERROR(VLOOKUP(N8,Marks,100,0),"")</f>
        <v>115</v>
      </c>
      <c r="P17" s="90" t="str">
        <f>IFERROR(VLOOKUP(N8,Marks,106,0),"")</f>
        <v>C</v>
      </c>
      <c r="Q17" s="903"/>
      <c r="R17" s="93" t="str">
        <f>IF('Master sheet'!$D$11="Hindi","विज्ञान","Science")</f>
        <v>विज्ञान</v>
      </c>
      <c r="S17" s="316">
        <f>IFERROR(VLOOKUP(AD8,Marks,88,0),"")</f>
        <v>4</v>
      </c>
      <c r="T17" s="316">
        <f>IFERROR(VLOOKUP(AD8,Marks,89,0),"")</f>
        <v>4</v>
      </c>
      <c r="U17" s="316">
        <f>IFERROR(VLOOKUP(AD8,Marks,90,0),"")</f>
        <v>4</v>
      </c>
      <c r="V17" s="316">
        <f>IFERROR(VLOOKUP(AD8,Marks,91,0),"")</f>
        <v>4</v>
      </c>
      <c r="W17" s="382">
        <f>IFERROR(VLOOKUP(AD8,Marks,92,0),"")</f>
        <v>16</v>
      </c>
      <c r="X17" s="316">
        <f>IFERROR(VLOOKUP(AD8,Marks,93,0),"")</f>
        <v>14</v>
      </c>
      <c r="Y17" s="316">
        <f>IFERROR(VLOOKUP(AD8,Marks,94,0),"")</f>
        <v>18</v>
      </c>
      <c r="Z17" s="88">
        <f>IFERROR(VLOOKUP(AD8,Marks,95,0),"")</f>
        <v>32</v>
      </c>
      <c r="AA17" s="381">
        <f>IFERROR(VLOOKUP(AD8,Marks,96,0),"")</f>
        <v>48</v>
      </c>
      <c r="AB17" s="316">
        <f>IFERROR(VLOOKUP(AD8,Marks,97,0),"")</f>
        <v>14</v>
      </c>
      <c r="AC17" s="316">
        <f>IFERROR(VLOOKUP(AD8,Marks,98,0),"")</f>
        <v>24</v>
      </c>
      <c r="AD17" s="88">
        <f>IFERROR(VLOOKUP(AD8,Marks,99,0),"")</f>
        <v>38</v>
      </c>
      <c r="AE17" s="384">
        <f>IFERROR(VLOOKUP(AD8,Marks,100,0),"")</f>
        <v>86</v>
      </c>
      <c r="AF17" s="90" t="str">
        <f>IFERROR(VLOOKUP(AD8,Marks,106,0),"")</f>
        <v>C</v>
      </c>
      <c r="AH17" s="57"/>
      <c r="AI17" s="888"/>
      <c r="AJ17" s="889"/>
      <c r="AK17" s="889"/>
      <c r="AL17" s="890"/>
      <c r="AM17" s="57"/>
      <c r="AN17" s="57" t="s">
        <v>207</v>
      </c>
      <c r="AO17" s="57"/>
      <c r="AP17" s="57"/>
    </row>
    <row r="18" spans="2:42" ht="15.75">
      <c r="B18" s="93" t="str">
        <f>IF('Master sheet'!$D$11="Hindi","सामाजिक विज्ञान","Social Science")</f>
        <v>सामाजिक विज्ञान</v>
      </c>
      <c r="C18" s="316">
        <f>IFERROR(VLOOKUP(N8,Marks,107,0),"")</f>
        <v>5</v>
      </c>
      <c r="D18" s="316">
        <f>IFERROR(VLOOKUP(N8,Marks,108,0),"")</f>
        <v>4</v>
      </c>
      <c r="E18" s="316">
        <f>IFERROR(VLOOKUP(N8,Marks,109,0),"")</f>
        <v>4</v>
      </c>
      <c r="F18" s="316">
        <f>IFERROR(VLOOKUP(N8,Marks,110,0),"")</f>
        <v>4</v>
      </c>
      <c r="G18" s="382">
        <f>IFERROR(VLOOKUP(N8,Marks,111,0),"")</f>
        <v>17</v>
      </c>
      <c r="H18" s="316">
        <f>IFERROR(VLOOKUP(N8,Marks,112,0),"")</f>
        <v>40</v>
      </c>
      <c r="I18" s="316">
        <f>IFERROR(VLOOKUP(N8,Marks,113,0),"")</f>
        <v>10</v>
      </c>
      <c r="J18" s="88">
        <f>IFERROR(VLOOKUP(N8,Marks,114,0),"")</f>
        <v>50</v>
      </c>
      <c r="K18" s="381">
        <f>IFERROR(VLOOKUP(N8,Marks,115,0),"")</f>
        <v>67</v>
      </c>
      <c r="L18" s="316">
        <f>IFERROR(VLOOKUP(N8,Marks,116,0),"")</f>
        <v>62</v>
      </c>
      <c r="M18" s="316">
        <f>IFERROR(VLOOKUP(N8,Marks,117,0),"")</f>
        <v>17</v>
      </c>
      <c r="N18" s="88">
        <f>IFERROR(VLOOKUP(N8,Marks,118,0),"")</f>
        <v>79</v>
      </c>
      <c r="O18" s="384">
        <f>IFERROR(VLOOKUP(N8,Marks,119,0),"")</f>
        <v>146</v>
      </c>
      <c r="P18" s="90" t="str">
        <f>IFERROR(VLOOKUP(N8,Marks,125,0),"")</f>
        <v>B</v>
      </c>
      <c r="Q18" s="903"/>
      <c r="R18" s="93" t="str">
        <f>IF('Master sheet'!$D$11="Hindi","सामाजिक विज्ञान","Social Science")</f>
        <v>सामाजिक विज्ञान</v>
      </c>
      <c r="S18" s="316">
        <f>IFERROR(VLOOKUP(AD8,Marks,107,0),"")</f>
        <v>4</v>
      </c>
      <c r="T18" s="316">
        <f>IFERROR(VLOOKUP(AD8,Marks,108,0),"")</f>
        <v>4</v>
      </c>
      <c r="U18" s="316">
        <f>IFERROR(VLOOKUP(AD8,Marks,109,0),"")</f>
        <v>4</v>
      </c>
      <c r="V18" s="316">
        <f>IFERROR(VLOOKUP(AD8,Marks,110,0),"")</f>
        <v>4</v>
      </c>
      <c r="W18" s="382">
        <f>IFERROR(VLOOKUP(AD8,Marks,111,0),"")</f>
        <v>16</v>
      </c>
      <c r="X18" s="316">
        <f>IFERROR(VLOOKUP(AD8,Marks,112,0),"")</f>
        <v>42</v>
      </c>
      <c r="Y18" s="316">
        <f>IFERROR(VLOOKUP(AD8,Marks,113,0),"")</f>
        <v>11</v>
      </c>
      <c r="Z18" s="88">
        <f>IFERROR(VLOOKUP(AD8,Marks,114,0),"")</f>
        <v>53</v>
      </c>
      <c r="AA18" s="381">
        <f>IFERROR(VLOOKUP(AD8,Marks,115,0),"")</f>
        <v>69</v>
      </c>
      <c r="AB18" s="316">
        <f>IFERROR(VLOOKUP(AD8,Marks,116,0),"")</f>
        <v>66</v>
      </c>
      <c r="AC18" s="316">
        <f>IFERROR(VLOOKUP(AD8,Marks,117,0),"")</f>
        <v>18</v>
      </c>
      <c r="AD18" s="88">
        <f>IFERROR(VLOOKUP(AD8,Marks,118,0),"")</f>
        <v>84</v>
      </c>
      <c r="AE18" s="384">
        <f>IFERROR(VLOOKUP(AD8,Marks,119,0),"")</f>
        <v>153</v>
      </c>
      <c r="AF18" s="90" t="str">
        <f>IFERROR(VLOOKUP(AD8,Marks,125,0),"")</f>
        <v>B</v>
      </c>
      <c r="AH18" s="57"/>
      <c r="AI18" s="888"/>
      <c r="AJ18" s="889"/>
      <c r="AK18" s="889"/>
      <c r="AL18" s="890"/>
      <c r="AM18" s="57"/>
      <c r="AN18" s="57"/>
      <c r="AO18" s="57"/>
      <c r="AP18" s="57"/>
    </row>
    <row r="19" spans="2:42" ht="27" customHeight="1" thickBot="1">
      <c r="B19" s="320" t="str">
        <f>IF('Master sheet'!$D$11="Hindi","कुल योग","Total")</f>
        <v>कुल योग</v>
      </c>
      <c r="C19" s="91">
        <f>IF(AND(C13="",C14="",C15="",C16="",C17="",C18=""),"",SUM(C13:C18))</f>
        <v>24</v>
      </c>
      <c r="D19" s="91">
        <f t="shared" ref="D19:O19" si="0">IF(AND(D13="",D14="",D15="",D16="",D17="",D18=""),"",SUM(D13:D18))</f>
        <v>24</v>
      </c>
      <c r="E19" s="91">
        <f t="shared" si="0"/>
        <v>24</v>
      </c>
      <c r="F19" s="91">
        <f t="shared" si="0"/>
        <v>24</v>
      </c>
      <c r="G19" s="91">
        <f t="shared" si="0"/>
        <v>96</v>
      </c>
      <c r="H19" s="91">
        <f t="shared" si="0"/>
        <v>240</v>
      </c>
      <c r="I19" s="91">
        <f t="shared" si="0"/>
        <v>73</v>
      </c>
      <c r="J19" s="91">
        <f t="shared" si="0"/>
        <v>313</v>
      </c>
      <c r="K19" s="91">
        <f t="shared" si="0"/>
        <v>409</v>
      </c>
      <c r="L19" s="91">
        <f t="shared" si="0"/>
        <v>302</v>
      </c>
      <c r="M19" s="91">
        <f t="shared" si="0"/>
        <v>80</v>
      </c>
      <c r="N19" s="91">
        <f t="shared" si="0"/>
        <v>382</v>
      </c>
      <c r="O19" s="91">
        <f t="shared" si="0"/>
        <v>791</v>
      </c>
      <c r="P19" s="227" t="str">
        <f>IFERROR(VLOOKUP(N8,Marks,167,0),"")</f>
        <v>B</v>
      </c>
      <c r="Q19" s="903"/>
      <c r="R19" s="320" t="str">
        <f>IF('Master sheet'!$D$11="Hindi","कुल योग","Total")</f>
        <v>कुल योग</v>
      </c>
      <c r="S19" s="91">
        <f>IF(AND(S13="",S14="",S15="",S16="",S17="",S18=""),"",SUM(S13:S18))</f>
        <v>21</v>
      </c>
      <c r="T19" s="91">
        <f t="shared" ref="T19" si="1">IF(AND(T13="",T14="",T15="",T16="",T17="",T18=""),"",SUM(T13:T18))</f>
        <v>21</v>
      </c>
      <c r="U19" s="91">
        <f t="shared" ref="U19" si="2">IF(AND(U13="",U14="",U15="",U16="",U17="",U18=""),"",SUM(U13:U18))</f>
        <v>25</v>
      </c>
      <c r="V19" s="91">
        <f t="shared" ref="V19" si="3">IF(AND(V13="",V14="",V15="",V16="",V17="",V18=""),"",SUM(V13:V18))</f>
        <v>26</v>
      </c>
      <c r="W19" s="91">
        <f t="shared" ref="W19" si="4">IF(AND(W13="",W14="",W15="",W16="",W17="",W18=""),"",SUM(W13:W18))</f>
        <v>93</v>
      </c>
      <c r="X19" s="91">
        <f t="shared" ref="X19" si="5">IF(AND(X13="",X14="",X15="",X16="",X17="",X18=""),"",SUM(X13:X18))</f>
        <v>201</v>
      </c>
      <c r="Y19" s="91">
        <f t="shared" ref="Y19" si="6">IF(AND(Y13="",Y14="",Y15="",Y16="",Y17="",Y18=""),"",SUM(Y13:Y18))</f>
        <v>78</v>
      </c>
      <c r="Z19" s="91">
        <f t="shared" ref="Z19" si="7">IF(AND(Z13="",Z14="",Z15="",Z16="",Z17="",Z18=""),"",SUM(Z13:Z18))</f>
        <v>279</v>
      </c>
      <c r="AA19" s="91">
        <f t="shared" ref="AA19" si="8">IF(AND(AA13="",AA14="",AA15="",AA16="",AA17="",AA18=""),"",SUM(AA13:AA18))</f>
        <v>372</v>
      </c>
      <c r="AB19" s="91">
        <f t="shared" ref="AB19" si="9">IF(AND(AB13="",AB14="",AB15="",AB16="",AB17="",AB18=""),"",SUM(AB13:AB18))</f>
        <v>290</v>
      </c>
      <c r="AC19" s="91">
        <f t="shared" ref="AC19" si="10">IF(AND(AC13="",AC14="",AC15="",AC16="",AC17="",AC18=""),"",SUM(AC13:AC18))</f>
        <v>95</v>
      </c>
      <c r="AD19" s="91">
        <f t="shared" ref="AD19" si="11">IF(AND(AD13="",AD14="",AD15="",AD16="",AD17="",AD18=""),"",SUM(AD13:AD18))</f>
        <v>385</v>
      </c>
      <c r="AE19" s="91">
        <f t="shared" ref="AE19" si="12">IF(AND(AE13="",AE14="",AE15="",AE16="",AE17="",AE18=""),"",SUM(AE13:AE18))</f>
        <v>757</v>
      </c>
      <c r="AF19" s="227" t="str">
        <f>IFERROR(VLOOKUP(AD8,Marks,167,0),"")</f>
        <v>B</v>
      </c>
      <c r="AH19" s="57"/>
      <c r="AI19" s="891"/>
      <c r="AJ19" s="892"/>
      <c r="AK19" s="892"/>
      <c r="AL19" s="893"/>
      <c r="AM19" s="57"/>
      <c r="AN19" s="57"/>
      <c r="AO19" s="57"/>
      <c r="AP19" s="57"/>
    </row>
    <row r="20" spans="2:42">
      <c r="B20" s="869"/>
      <c r="C20" s="869"/>
      <c r="D20" s="869"/>
      <c r="E20" s="869"/>
      <c r="F20" s="869"/>
      <c r="G20" s="869"/>
      <c r="H20" s="869"/>
      <c r="I20" s="869"/>
      <c r="J20" s="869"/>
      <c r="K20" s="869"/>
      <c r="L20" s="869"/>
      <c r="M20" s="869"/>
      <c r="N20" s="869"/>
      <c r="O20" s="869"/>
      <c r="P20" s="869"/>
      <c r="Q20" s="903"/>
      <c r="R20" s="869"/>
      <c r="S20" s="869"/>
      <c r="T20" s="869"/>
      <c r="U20" s="869"/>
      <c r="V20" s="869"/>
      <c r="W20" s="869"/>
      <c r="X20" s="869"/>
      <c r="Y20" s="869"/>
      <c r="Z20" s="869"/>
      <c r="AA20" s="869"/>
      <c r="AB20" s="869"/>
      <c r="AC20" s="869"/>
      <c r="AD20" s="869"/>
      <c r="AE20" s="869"/>
      <c r="AF20" s="869"/>
      <c r="AH20" s="57"/>
      <c r="AI20" s="57"/>
      <c r="AJ20" s="57"/>
      <c r="AK20" s="57"/>
      <c r="AL20" s="57"/>
      <c r="AM20" s="57"/>
      <c r="AN20" s="57"/>
      <c r="AO20" s="57"/>
      <c r="AP20" s="57"/>
    </row>
    <row r="21" spans="2:42">
      <c r="B21" s="870" t="str">
        <f>IF('Master sheet'!$D$11="Hindi","अतिरिक्त विषय ","Extra Subject")</f>
        <v xml:space="preserve">अतिरिक्त विषय </v>
      </c>
      <c r="C21" s="870"/>
      <c r="D21" s="870"/>
      <c r="E21" s="870"/>
      <c r="F21" s="870"/>
      <c r="G21" s="870"/>
      <c r="H21" s="870"/>
      <c r="I21" s="870"/>
      <c r="J21" s="870"/>
      <c r="K21" s="870"/>
      <c r="L21" s="870"/>
      <c r="M21" s="870"/>
      <c r="N21" s="870"/>
      <c r="O21" s="870"/>
      <c r="P21" s="870"/>
      <c r="Q21" s="903"/>
      <c r="R21" s="870" t="str">
        <f>IF('Master sheet'!$D$11="Hindi","अतिरिक्त विषय ","Extra Subject")</f>
        <v xml:space="preserve">अतिरिक्त विषय </v>
      </c>
      <c r="S21" s="870"/>
      <c r="T21" s="870"/>
      <c r="U21" s="870"/>
      <c r="V21" s="870"/>
      <c r="W21" s="870"/>
      <c r="X21" s="870"/>
      <c r="Y21" s="870"/>
      <c r="Z21" s="870"/>
      <c r="AA21" s="870"/>
      <c r="AB21" s="870"/>
      <c r="AC21" s="870"/>
      <c r="AD21" s="870"/>
      <c r="AE21" s="870"/>
      <c r="AF21" s="870"/>
      <c r="AH21" s="57"/>
      <c r="AI21" s="57"/>
      <c r="AJ21" s="57"/>
      <c r="AK21" s="57"/>
      <c r="AL21" s="57"/>
      <c r="AM21" s="57"/>
      <c r="AN21" s="57"/>
      <c r="AO21" s="57"/>
      <c r="AP21" s="57"/>
    </row>
    <row r="22" spans="2:42">
      <c r="B22" s="320" t="str">
        <f>IF('Master sheet'!$D$11="Hindi","विषय","Subject")</f>
        <v>विषय</v>
      </c>
      <c r="C22" s="871" t="str">
        <f>IF('Master sheet'!$D$11="Hindi","पूर्णांक","M.M.")</f>
        <v>पूर्णांक</v>
      </c>
      <c r="D22" s="872"/>
      <c r="E22" s="871" t="str">
        <f>IF('Master sheet'!$D$11="Hindi","प्राप्तांक","Ob.M.")</f>
        <v>प्राप्तांक</v>
      </c>
      <c r="F22" s="872"/>
      <c r="G22" s="871" t="str">
        <f>IF('Master sheet'!$D$11="Hindi","ग्रेड","Grade")</f>
        <v>ग्रेड</v>
      </c>
      <c r="H22" s="872"/>
      <c r="I22" s="871" t="str">
        <f>IF('Master sheet'!$D$11="Hindi","विषय","Subject")</f>
        <v>विषय</v>
      </c>
      <c r="J22" s="872"/>
      <c r="K22" s="871" t="str">
        <f>IF('Master sheet'!$D$11="Hindi","पूर्णांक","M.M.")</f>
        <v>पूर्णांक</v>
      </c>
      <c r="L22" s="872"/>
      <c r="M22" s="871" t="str">
        <f>IF('Master sheet'!$D$11="Hindi","प्राप्तांक","Ob.M.")</f>
        <v>प्राप्तांक</v>
      </c>
      <c r="N22" s="872"/>
      <c r="O22" s="871" t="str">
        <f>IF('Master sheet'!$D$11="Hindi","ग्रेड","Grade")</f>
        <v>ग्रेड</v>
      </c>
      <c r="P22" s="872"/>
      <c r="Q22" s="903"/>
      <c r="R22" s="320" t="str">
        <f>IF('Master sheet'!$D$11="Hindi","विषय","Subject")</f>
        <v>विषय</v>
      </c>
      <c r="S22" s="871" t="str">
        <f>IF('Master sheet'!$D$11="Hindi","पूर्णांक","M.M.")</f>
        <v>पूर्णांक</v>
      </c>
      <c r="T22" s="872"/>
      <c r="U22" s="871" t="str">
        <f>IF('Master sheet'!$D$11="Hindi","प्राप्तांक","Ob.M.")</f>
        <v>प्राप्तांक</v>
      </c>
      <c r="V22" s="872"/>
      <c r="W22" s="871" t="str">
        <f>IF('Master sheet'!$D$11="Hindi","ग्रेड","Grade")</f>
        <v>ग्रेड</v>
      </c>
      <c r="X22" s="872"/>
      <c r="Y22" s="871" t="str">
        <f>IF('Master sheet'!$D$11="Hindi","विषय","Subject")</f>
        <v>विषय</v>
      </c>
      <c r="Z22" s="872"/>
      <c r="AA22" s="871" t="str">
        <f>IF('Master sheet'!$D$11="Hindi","पूर्णांक","M.M.")</f>
        <v>पूर्णांक</v>
      </c>
      <c r="AB22" s="872"/>
      <c r="AC22" s="871" t="str">
        <f>IF('Master sheet'!$D$11="Hindi","प्राप्तांक","Ob.M.")</f>
        <v>प्राप्तांक</v>
      </c>
      <c r="AD22" s="872"/>
      <c r="AE22" s="871" t="str">
        <f>IF('Master sheet'!$D$11="Hindi","ग्रेड","Grade")</f>
        <v>ग्रेड</v>
      </c>
      <c r="AF22" s="872"/>
      <c r="AH22" s="57"/>
      <c r="AI22" s="57"/>
      <c r="AJ22" s="57"/>
      <c r="AK22" s="57"/>
      <c r="AL22" s="57"/>
      <c r="AM22" s="57"/>
      <c r="AN22" s="57"/>
      <c r="AO22" s="57"/>
      <c r="AP22" s="57"/>
    </row>
    <row r="23" spans="2:42" ht="15.75">
      <c r="B23" s="376" t="str">
        <f>IF(AND('Result Sheet'!$FA$4="",'Result Sheet'!$FA$4=0),"",IF(N8="","",'Result Sheet'!$FA$4))</f>
        <v/>
      </c>
      <c r="C23" s="873">
        <f>IF(AND(N8=""),"",'Result Sheet'!$FC$7)</f>
        <v>100</v>
      </c>
      <c r="D23" s="873"/>
      <c r="E23" s="874">
        <f>IFERROR(IF(AND(N8=""),"",VLOOKUP(N8,Marks,158,0)),"")</f>
        <v>81</v>
      </c>
      <c r="F23" s="874"/>
      <c r="G23" s="875" t="str">
        <f>IFERROR(IF(AND(N8=""),"",VLOOKUP(N8,Marks,159,0)),"")</f>
        <v>B</v>
      </c>
      <c r="H23" s="875"/>
      <c r="I23" s="873" t="str">
        <f>IF(AND('Result Sheet'!$FE$4="",'Result Sheet'!$FE$4=0),"",IF(N8="","",'Result Sheet'!$FE$4))</f>
        <v/>
      </c>
      <c r="J23" s="873"/>
      <c r="K23" s="873">
        <f>IF(AND(N8=""),"",'Result Sheet'!$FG$7)</f>
        <v>100</v>
      </c>
      <c r="L23" s="873"/>
      <c r="M23" s="874">
        <f>IFERROR(IF(AND(N8=""),"",VLOOKUP(N8,Marks,162,0)),"")</f>
        <v>86</v>
      </c>
      <c r="N23" s="874"/>
      <c r="O23" s="875" t="str">
        <f>IFERROR(IF(AND(N8=""),"",VLOOKUP(N8,Marks,163,0)),"")</f>
        <v>A</v>
      </c>
      <c r="P23" s="875"/>
      <c r="Q23" s="903"/>
      <c r="R23" s="376" t="str">
        <f>IF(AND('Result Sheet'!$FA$4="",'Result Sheet'!$FA$4=0),"",IF(AD8="","",'Result Sheet'!$FA$4))</f>
        <v/>
      </c>
      <c r="S23" s="873">
        <f>IF(AND(AD8=""),"",'Result Sheet'!$FC$7)</f>
        <v>100</v>
      </c>
      <c r="T23" s="873"/>
      <c r="U23" s="874">
        <f>IFERROR(IF(AND(AD8=""),"",VLOOKUP(AD8,Marks,158,0)),"")</f>
        <v>62</v>
      </c>
      <c r="V23" s="874"/>
      <c r="W23" s="875" t="str">
        <f>IFERROR(IF(AND(AD8=""),"",VLOOKUP(AD8,Marks,159,0)),"")</f>
        <v>C</v>
      </c>
      <c r="X23" s="875"/>
      <c r="Y23" s="873" t="str">
        <f>IF(AND('Result Sheet'!$FE$4="",'Result Sheet'!$FE$4=0),"",IF(AD8="","",'Result Sheet'!$FE$4))</f>
        <v/>
      </c>
      <c r="Z23" s="873"/>
      <c r="AA23" s="873">
        <f>IF(AND(AD8=""),"",'Result Sheet'!$FG$7)</f>
        <v>100</v>
      </c>
      <c r="AB23" s="873"/>
      <c r="AC23" s="874">
        <f>IFERROR(IF(AND(AD8=""),"",VLOOKUP(AD8,Marks,162,0)),"")</f>
        <v>81</v>
      </c>
      <c r="AD23" s="874"/>
      <c r="AE23" s="875" t="str">
        <f>IFERROR(IF(AND(AD8=""),"",VLOOKUP(AD8,Marks,163,0)),"")</f>
        <v>B</v>
      </c>
      <c r="AF23" s="875"/>
      <c r="AH23" s="57"/>
      <c r="AI23" s="57"/>
      <c r="AJ23" s="57"/>
      <c r="AK23" s="57"/>
      <c r="AL23" s="57"/>
      <c r="AM23" s="57"/>
      <c r="AN23" s="57"/>
      <c r="AO23" s="57"/>
      <c r="AP23" s="57"/>
    </row>
    <row r="24" spans="2:42" ht="19.5" customHeight="1">
      <c r="B24" s="859" t="str">
        <f>IF('Master sheet'!$D$11="Hindi","विषय","Subject")</f>
        <v>विषय</v>
      </c>
      <c r="C24" s="860"/>
      <c r="D24" s="860"/>
      <c r="E24" s="368" t="str">
        <f>IF('Master sheet'!$D$11="Hindi","प्राप्तांक","Ob.M.")</f>
        <v>प्राप्तांक</v>
      </c>
      <c r="F24" s="93" t="str">
        <f>IF('Master sheet'!$D$11="Hindi","ग्रेड","Grade")</f>
        <v>ग्रेड</v>
      </c>
      <c r="G24" s="859" t="str">
        <f>IF('Master sheet'!$D$11="Hindi","विषय","Subject")</f>
        <v>विषय</v>
      </c>
      <c r="H24" s="860"/>
      <c r="I24" s="860"/>
      <c r="J24" s="368" t="str">
        <f>IF('Master sheet'!$D$11="Hindi","प्राप्तांक","Ob.M.")</f>
        <v>प्राप्तांक</v>
      </c>
      <c r="K24" s="93" t="str">
        <f>IF('Master sheet'!$D$11="Hindi","ग्रेड","Grade")</f>
        <v>ग्रेड</v>
      </c>
      <c r="L24" s="859" t="str">
        <f>IF('Master sheet'!$D$11="Hindi","विषय","Subject")</f>
        <v>विषय</v>
      </c>
      <c r="M24" s="860"/>
      <c r="N24" s="861"/>
      <c r="O24" s="369" t="str">
        <f>IF('Master sheet'!$D$11="Hindi","प्राप्तांक","Ob.M.")</f>
        <v>प्राप्तांक</v>
      </c>
      <c r="P24" s="93" t="str">
        <f>IF('Master sheet'!$D$11="Hindi","ग्रेड","Grade")</f>
        <v>ग्रेड</v>
      </c>
      <c r="Q24" s="903"/>
      <c r="R24" s="859" t="str">
        <f>IF('Master sheet'!$D$11="Hindi","विषय","Subject")</f>
        <v>विषय</v>
      </c>
      <c r="S24" s="860"/>
      <c r="T24" s="860"/>
      <c r="U24" s="368" t="str">
        <f>IF('Master sheet'!$D$11="Hindi","प्राप्तांक","Ob.M.")</f>
        <v>प्राप्तांक</v>
      </c>
      <c r="V24" s="93" t="str">
        <f>IF('Master sheet'!$D$11="Hindi","ग्रेड","Grade")</f>
        <v>ग्रेड</v>
      </c>
      <c r="W24" s="859" t="str">
        <f>IF('Master sheet'!$D$11="Hindi","विषय","Subject")</f>
        <v>विषय</v>
      </c>
      <c r="X24" s="860"/>
      <c r="Y24" s="860"/>
      <c r="Z24" s="368" t="str">
        <f>IF('Master sheet'!$D$11="Hindi","प्राप्तांक","Ob.M.")</f>
        <v>प्राप्तांक</v>
      </c>
      <c r="AA24" s="93" t="str">
        <f>IF('Master sheet'!$D$11="Hindi","ग्रेड","Grade")</f>
        <v>ग्रेड</v>
      </c>
      <c r="AB24" s="859" t="str">
        <f>IF('Master sheet'!$D$11="Hindi","विषय","Subject")</f>
        <v>विषय</v>
      </c>
      <c r="AC24" s="860"/>
      <c r="AD24" s="861"/>
      <c r="AE24" s="369" t="str">
        <f>IF('Master sheet'!$D$11="Hindi","प्राप्तांक","Ob.M.")</f>
        <v>प्राप्तांक</v>
      </c>
      <c r="AF24" s="93" t="str">
        <f>IF('Master sheet'!$D$11="Hindi","ग्रेड","Grade")</f>
        <v>ग्रेड</v>
      </c>
      <c r="AH24" s="57"/>
      <c r="AI24" s="57"/>
      <c r="AJ24" s="57"/>
      <c r="AK24" s="57"/>
      <c r="AL24" s="57"/>
      <c r="AM24" s="57"/>
      <c r="AN24" s="57"/>
      <c r="AO24" s="57"/>
      <c r="AP24" s="57"/>
    </row>
    <row r="25" spans="2:42" ht="22.5" customHeight="1">
      <c r="B25" s="862" t="str">
        <f>IF('Master sheet'!$D$11="Hindi","कार्यानुभव","WORK EXP.")</f>
        <v>कार्यानुभव</v>
      </c>
      <c r="C25" s="863"/>
      <c r="D25" s="863"/>
      <c r="E25" s="89">
        <f>IFERROR(VLOOKUP(N8,Marks,131,0),"")</f>
        <v>83</v>
      </c>
      <c r="F25" s="98" t="str">
        <f>IFERROR(VLOOKUP(N8,Marks,135,0),"")</f>
        <v>B</v>
      </c>
      <c r="G25" s="862" t="str">
        <f>IF('Master sheet'!$D$11="Hindi","कला शिक्षा","ART EDU.")</f>
        <v>कला शिक्षा</v>
      </c>
      <c r="H25" s="863"/>
      <c r="I25" s="863"/>
      <c r="J25" s="89">
        <f>IFERROR(VLOOKUP(N8,Marks,141,0),"")</f>
        <v>74</v>
      </c>
      <c r="K25" s="98" t="str">
        <f>IFERROR(VLOOKUP(N8,Marks,145,0),"")</f>
        <v>B</v>
      </c>
      <c r="L25" s="864" t="str">
        <f>IF('Master sheet'!$D$11="Hindi","स्वा. एवं शा. शिक्षा","HE.&amp;PH. EDU.")</f>
        <v>स्वा. एवं शा. शिक्षा</v>
      </c>
      <c r="M25" s="865"/>
      <c r="N25" s="866"/>
      <c r="O25" s="89">
        <f>IFERROR(VLOOKUP(N8,Marks,151,0),"")</f>
        <v>84</v>
      </c>
      <c r="P25" s="98" t="str">
        <f>IFERROR(VLOOKUP(N8,Marks,155,0),"")</f>
        <v>B</v>
      </c>
      <c r="Q25" s="903"/>
      <c r="R25" s="862" t="str">
        <f>IF('Master sheet'!$D$11="Hindi","कार्यानुभव","WORK EXP.")</f>
        <v>कार्यानुभव</v>
      </c>
      <c r="S25" s="863"/>
      <c r="T25" s="863"/>
      <c r="U25" s="89">
        <f>IFERROR(VLOOKUP(AD8,Marks,131,0),"")</f>
        <v>85</v>
      </c>
      <c r="V25" s="98" t="str">
        <f>IFERROR(VLOOKUP(AD8,Marks,135,0),"")</f>
        <v>B</v>
      </c>
      <c r="W25" s="862" t="str">
        <f>IF('Master sheet'!$D$11="Hindi","कला शिक्षा","ART EDU.")</f>
        <v>कला शिक्षा</v>
      </c>
      <c r="X25" s="863"/>
      <c r="Y25" s="863"/>
      <c r="Z25" s="89">
        <f>IFERROR(VLOOKUP(AD8,Marks,141,0),"")</f>
        <v>80</v>
      </c>
      <c r="AA25" s="98" t="str">
        <f>IFERROR(VLOOKUP(AD8,Marks,145,0),"")</f>
        <v>B</v>
      </c>
      <c r="AB25" s="864" t="str">
        <f>IF('Master sheet'!$D$11="Hindi","स्वा. एवं शा. शिक्षा","HE.&amp;PH. EDU.")</f>
        <v>स्वा. एवं शा. शिक्षा</v>
      </c>
      <c r="AC25" s="865"/>
      <c r="AD25" s="866"/>
      <c r="AE25" s="89">
        <f>IFERROR(VLOOKUP(AD8,Marks,151,0),"")</f>
        <v>84</v>
      </c>
      <c r="AF25" s="98" t="str">
        <f>IFERROR(VLOOKUP(AD8,Marks,155,0),"")</f>
        <v>B</v>
      </c>
      <c r="AH25" s="57"/>
      <c r="AI25" s="57"/>
      <c r="AJ25" s="57"/>
      <c r="AK25" s="57"/>
      <c r="AL25" s="57"/>
      <c r="AM25" s="57"/>
      <c r="AN25" s="57"/>
      <c r="AO25" s="57"/>
      <c r="AP25" s="57"/>
    </row>
    <row r="26" spans="2:42" ht="12" customHeight="1">
      <c r="B26" s="377"/>
      <c r="C26" s="377"/>
      <c r="D26" s="377"/>
      <c r="E26" s="378"/>
      <c r="F26" s="379"/>
      <c r="G26" s="377"/>
      <c r="H26" s="377"/>
      <c r="I26" s="377"/>
      <c r="J26" s="378"/>
      <c r="K26" s="379"/>
      <c r="L26" s="380"/>
      <c r="M26" s="380"/>
      <c r="N26" s="380"/>
      <c r="O26" s="378"/>
      <c r="P26" s="379"/>
      <c r="Q26" s="903"/>
      <c r="R26" s="377"/>
      <c r="S26" s="377"/>
      <c r="T26" s="377"/>
      <c r="U26" s="378"/>
      <c r="V26" s="379"/>
      <c r="W26" s="377"/>
      <c r="X26" s="377"/>
      <c r="Y26" s="377"/>
      <c r="Z26" s="378"/>
      <c r="AA26" s="379"/>
      <c r="AB26" s="380"/>
      <c r="AC26" s="380"/>
      <c r="AD26" s="380"/>
      <c r="AE26" s="378"/>
      <c r="AF26" s="379"/>
      <c r="AH26" s="57"/>
      <c r="AI26" s="57"/>
      <c r="AJ26" s="57"/>
      <c r="AK26" s="57"/>
      <c r="AL26" s="57"/>
      <c r="AM26" s="57"/>
      <c r="AN26" s="57"/>
      <c r="AO26" s="57"/>
      <c r="AP26" s="57"/>
    </row>
    <row r="27" spans="2:42" ht="21" customHeight="1">
      <c r="B27" s="852" t="str">
        <f>IF('Master sheet'!$D$11="Hindi","कुल कार्य दिवस :-","Total Meeting :-")</f>
        <v>कुल कार्य दिवस :-</v>
      </c>
      <c r="C27" s="852"/>
      <c r="D27" s="852"/>
      <c r="E27" s="867">
        <f>IFERROR(VLOOKUP(N8,Marks,170,0),"")</f>
        <v>220</v>
      </c>
      <c r="F27" s="867"/>
      <c r="G27" s="867"/>
      <c r="H27" s="867"/>
      <c r="I27" s="852" t="str">
        <f>IF('Master sheet'!$D$11="Hindi","कुल उपस्थिति :-","Total Attendance :-")</f>
        <v>कुल उपस्थिति :-</v>
      </c>
      <c r="J27" s="852"/>
      <c r="K27" s="852"/>
      <c r="L27" s="852"/>
      <c r="M27" s="868">
        <f>IFERROR(VLOOKUP(N8,Marks,171,0),"")</f>
        <v>170</v>
      </c>
      <c r="N27" s="868"/>
      <c r="O27" s="868"/>
      <c r="P27" s="868"/>
      <c r="Q27" s="903"/>
      <c r="R27" s="852" t="str">
        <f>IF('Master sheet'!$D$11="Hindi","कुल कार्य दिवस :-","Total Meeting :-")</f>
        <v>कुल कार्य दिवस :-</v>
      </c>
      <c r="S27" s="852"/>
      <c r="T27" s="852"/>
      <c r="U27" s="867">
        <f>IFERROR(VLOOKUP(AD8,Marks,170,0),"")</f>
        <v>220</v>
      </c>
      <c r="V27" s="867"/>
      <c r="W27" s="867"/>
      <c r="X27" s="867"/>
      <c r="Y27" s="852" t="str">
        <f>IF('Master sheet'!$D$11="Hindi","कुल उपस्थिति :-","Total Attendance :-")</f>
        <v>कुल उपस्थिति :-</v>
      </c>
      <c r="Z27" s="852"/>
      <c r="AA27" s="852"/>
      <c r="AB27" s="852"/>
      <c r="AC27" s="868">
        <f>IFERROR(VLOOKUP(AD8,Marks,171,0),"")</f>
        <v>168</v>
      </c>
      <c r="AD27" s="868"/>
      <c r="AE27" s="868"/>
      <c r="AF27" s="868"/>
      <c r="AH27" s="57"/>
      <c r="AI27" s="57"/>
      <c r="AJ27" s="57"/>
      <c r="AK27" s="57"/>
      <c r="AL27" s="57"/>
      <c r="AM27" s="57"/>
      <c r="AN27" s="57"/>
      <c r="AO27" s="57"/>
      <c r="AP27" s="57"/>
    </row>
    <row r="28" spans="2:42" ht="21" customHeight="1">
      <c r="B28" s="852" t="str">
        <f>IF('Master sheet'!$D$11="Hindi","परिणाम :-","Result :-")</f>
        <v>परिणाम :-</v>
      </c>
      <c r="C28" s="852"/>
      <c r="D28" s="852"/>
      <c r="E28" s="853" t="str">
        <f>IFERROR(VLOOKUP(N8,Marks,169,0),"")</f>
        <v>कक्षा क्रमोन्नत</v>
      </c>
      <c r="F28" s="853"/>
      <c r="G28" s="853"/>
      <c r="H28" s="853"/>
      <c r="I28" s="852" t="str">
        <f>IF('Master sheet'!$D$11="Hindi","परिणाम प्रतिशत में :-","Result in Percentage :-")</f>
        <v>परिणाम प्रतिशत में :-</v>
      </c>
      <c r="J28" s="852"/>
      <c r="K28" s="852"/>
      <c r="L28" s="852"/>
      <c r="M28" s="854">
        <f>IFERROR(VLOOKUP(N8,Marks,165,0),"")</f>
        <v>65.916666666666671</v>
      </c>
      <c r="N28" s="854"/>
      <c r="O28" s="854"/>
      <c r="P28" s="854"/>
      <c r="Q28" s="903"/>
      <c r="R28" s="852" t="str">
        <f>IF('Master sheet'!$D$11="Hindi","परिणाम :-","Result :-")</f>
        <v>परिणाम :-</v>
      </c>
      <c r="S28" s="852"/>
      <c r="T28" s="852"/>
      <c r="U28" s="853" t="str">
        <f>IFERROR(VLOOKUP(AD8,Marks,169,0),"")</f>
        <v>कक्षा क्रमोन्नत</v>
      </c>
      <c r="V28" s="853"/>
      <c r="W28" s="853"/>
      <c r="X28" s="853"/>
      <c r="Y28" s="852" t="str">
        <f>IF('Master sheet'!$D$11="Hindi","परिणाम प्रतिशत में :-","Result in Percentage :-")</f>
        <v>परिणाम प्रतिशत में :-</v>
      </c>
      <c r="Z28" s="852"/>
      <c r="AA28" s="852"/>
      <c r="AB28" s="852"/>
      <c r="AC28" s="854">
        <f>IFERROR(VLOOKUP(AD8,Marks,165,0),"")</f>
        <v>63.083333333333336</v>
      </c>
      <c r="AD28" s="854"/>
      <c r="AE28" s="854"/>
      <c r="AF28" s="854"/>
      <c r="AH28" s="57"/>
      <c r="AI28" s="57"/>
      <c r="AJ28" s="57"/>
      <c r="AK28" s="57"/>
      <c r="AL28" s="57"/>
      <c r="AM28" s="57"/>
      <c r="AN28" s="57"/>
      <c r="AO28" s="57"/>
      <c r="AP28" s="57"/>
    </row>
    <row r="29" spans="2:42" ht="21" customHeight="1">
      <c r="B29" s="852" t="str">
        <f>IF('Master sheet'!$D$11="Hindi","श्रेणी / ग्रेड :-","Division / Grade :-")</f>
        <v>श्रेणी / ग्रेड :-</v>
      </c>
      <c r="C29" s="852"/>
      <c r="D29" s="852"/>
      <c r="E29" s="385" t="str">
        <f>IFERROR(VLOOKUP(N8,Marks,166,0),"")</f>
        <v>I</v>
      </c>
      <c r="F29" s="386" t="s">
        <v>205</v>
      </c>
      <c r="G29" s="855" t="str">
        <f>IFERROR(VLOOKUP(N8,Marks,167,0),"")</f>
        <v>B</v>
      </c>
      <c r="H29" s="855"/>
      <c r="I29" s="852" t="str">
        <f>IF('Master sheet'!$D$11="Hindi","कक्षा में स्थान :-","Position in the Class :-")</f>
        <v>कक्षा में स्थान :-</v>
      </c>
      <c r="J29" s="852"/>
      <c r="K29" s="852"/>
      <c r="L29" s="852"/>
      <c r="M29" s="856">
        <f>IFERROR(VLOOKUP(N8,Marks,168,0),"")</f>
        <v>9.9999999999999858</v>
      </c>
      <c r="N29" s="856"/>
      <c r="O29" s="856"/>
      <c r="P29" s="856"/>
      <c r="Q29" s="903"/>
      <c r="R29" s="852" t="str">
        <f>IF('Master sheet'!$D$11="Hindi","श्रेणी / ग्रेड :-","Division / Grade :-")</f>
        <v>श्रेणी / ग्रेड :-</v>
      </c>
      <c r="S29" s="852"/>
      <c r="T29" s="852"/>
      <c r="U29" s="385" t="str">
        <f>IFERROR(VLOOKUP(AD8,Marks,166,0),"")</f>
        <v>I</v>
      </c>
      <c r="V29" s="386" t="s">
        <v>205</v>
      </c>
      <c r="W29" s="855" t="str">
        <f>IFERROR(VLOOKUP(AD8,Marks,167,0),"")</f>
        <v>B</v>
      </c>
      <c r="X29" s="855"/>
      <c r="Y29" s="852" t="str">
        <f>IF('Master sheet'!$D$11="Hindi","कक्षा में स्थान :-","Position in the Class :-")</f>
        <v>कक्षा में स्थान :-</v>
      </c>
      <c r="Z29" s="852"/>
      <c r="AA29" s="852"/>
      <c r="AB29" s="852"/>
      <c r="AC29" s="856">
        <f>IFERROR(VLOOKUP(AD8,Marks,168,0),"")</f>
        <v>11.999999999999986</v>
      </c>
      <c r="AD29" s="856"/>
      <c r="AE29" s="856"/>
      <c r="AF29" s="856"/>
      <c r="AH29" s="57"/>
      <c r="AI29" s="57"/>
      <c r="AJ29" s="57"/>
      <c r="AK29" s="57"/>
      <c r="AL29" s="57"/>
      <c r="AM29" s="57"/>
      <c r="AN29" s="57"/>
      <c r="AO29" s="57"/>
      <c r="AP29" s="57"/>
    </row>
    <row r="30" spans="2:42" ht="21" customHeight="1">
      <c r="B30" s="857" t="str">
        <f>IF('Master sheet'!$D$11="Hindi","परीक्षा परिणाम घोषणा दिनांक :-","Result Declaration Date :-")</f>
        <v>परीक्षा परिणाम घोषणा दिनांक :-</v>
      </c>
      <c r="C30" s="857"/>
      <c r="D30" s="857"/>
      <c r="E30" s="858">
        <f>IF(AND(N8=""),"",'Master sheet'!$D$10)</f>
        <v>45048</v>
      </c>
      <c r="F30" s="858"/>
      <c r="G30" s="858"/>
      <c r="H30" s="322"/>
      <c r="I30" s="92"/>
      <c r="J30" s="92"/>
      <c r="K30" s="58"/>
      <c r="L30" s="92"/>
      <c r="M30" s="92"/>
      <c r="N30" s="92"/>
      <c r="O30" s="92"/>
      <c r="P30" s="92"/>
      <c r="Q30" s="903"/>
      <c r="R30" s="857" t="str">
        <f>IF('Master sheet'!$D$11="Hindi","परीक्षा परिणाम घोषणा दिनांक :-","Result Declaration Date :-")</f>
        <v>परीक्षा परिणाम घोषणा दिनांक :-</v>
      </c>
      <c r="S30" s="857"/>
      <c r="T30" s="857"/>
      <c r="U30" s="858">
        <f>IF(AND(AD8=""),"",'Master sheet'!$D$10)</f>
        <v>45048</v>
      </c>
      <c r="V30" s="858"/>
      <c r="W30" s="858"/>
      <c r="X30" s="322"/>
      <c r="Y30" s="92"/>
      <c r="Z30" s="92"/>
      <c r="AA30" s="58"/>
      <c r="AB30" s="92"/>
      <c r="AC30" s="92"/>
      <c r="AD30" s="92"/>
      <c r="AE30" s="92"/>
      <c r="AF30" s="92"/>
      <c r="AH30" s="57"/>
      <c r="AI30" s="57"/>
      <c r="AJ30" s="57"/>
      <c r="AK30" s="57"/>
      <c r="AL30" s="57"/>
      <c r="AM30" s="57"/>
      <c r="AN30" s="57"/>
      <c r="AO30" s="57"/>
      <c r="AP30" s="57"/>
    </row>
    <row r="31" spans="2:42" ht="54" customHeight="1">
      <c r="B31" s="850" t="str">
        <f>IF(AND(C5=6),CONCATENATE("( ",UPPER('Master sheet'!$H$12)," )"),IF(AND(C5=7),CONCATENATE("( ",UPPER('Master sheet'!$H$21)," )"),""))</f>
        <v>( SHARAD SHARMA )</v>
      </c>
      <c r="C31" s="850"/>
      <c r="D31" s="850"/>
      <c r="E31" s="850"/>
      <c r="F31" s="850" t="str">
        <f>IF(AND(N8=""),"",CONCATENATE("(",'Master sheet'!$D$14," )"))</f>
        <v>(Suresh Kumar )</v>
      </c>
      <c r="G31" s="850"/>
      <c r="H31" s="850"/>
      <c r="I31" s="850"/>
      <c r="J31" s="850"/>
      <c r="K31" s="850" t="str">
        <f>IF(AND(N8=""),"",CONCATENATE("(",'Master sheet'!$D$12," )"))</f>
        <v>(USHA PALIYA )</v>
      </c>
      <c r="L31" s="850"/>
      <c r="M31" s="850"/>
      <c r="N31" s="850"/>
      <c r="O31" s="850"/>
      <c r="P31" s="850"/>
      <c r="Q31" s="903"/>
      <c r="R31" s="850" t="str">
        <f>IF(AND(S5=6),CONCATENATE("( ",UPPER('Master sheet'!$H$12)," )"),IF(AND(S5=7),CONCATENATE("( ",UPPER('Master sheet'!$H$21)," )"),""))</f>
        <v>( SHARAD SHARMA )</v>
      </c>
      <c r="S31" s="850"/>
      <c r="T31" s="850"/>
      <c r="U31" s="850"/>
      <c r="V31" s="850" t="str">
        <f>IF(AND(AD8=""),"",CONCATENATE("(",'Master sheet'!$D$14," )"))</f>
        <v>(Suresh Kumar )</v>
      </c>
      <c r="W31" s="850"/>
      <c r="X31" s="850"/>
      <c r="Y31" s="850"/>
      <c r="Z31" s="850"/>
      <c r="AA31" s="850" t="str">
        <f>IF(AND(AD8=""),"",CONCATENATE("(",'Master sheet'!$D$12," )"))</f>
        <v>(USHA PALIYA )</v>
      </c>
      <c r="AB31" s="850"/>
      <c r="AC31" s="850"/>
      <c r="AD31" s="850"/>
      <c r="AE31" s="850"/>
      <c r="AF31" s="850"/>
      <c r="AH31" s="57"/>
      <c r="AI31" s="57"/>
      <c r="AJ31" s="57"/>
      <c r="AK31" s="57"/>
      <c r="AL31" s="57"/>
      <c r="AM31" s="57"/>
      <c r="AN31" s="57"/>
      <c r="AO31" s="57"/>
      <c r="AP31" s="57"/>
    </row>
    <row r="32" spans="2:42">
      <c r="B32" s="851" t="str">
        <f>IF('Master sheet'!$D$11="Hindi","हस्ताक्षर कक्षाध्यापक","Signature of the class teacher")</f>
        <v>हस्ताक्षर कक्षाध्यापक</v>
      </c>
      <c r="C32" s="851"/>
      <c r="D32" s="851"/>
      <c r="E32" s="851"/>
      <c r="F32" s="851" t="str">
        <f>IF('Master sheet'!$D$11="Hindi","हस्ताक्षर परीक्षा प्रभारी","Signature of the exam. Incharge")</f>
        <v>हस्ताक्षर परीक्षा प्रभारी</v>
      </c>
      <c r="G32" s="851"/>
      <c r="H32" s="851"/>
      <c r="I32" s="851"/>
      <c r="J32" s="851"/>
      <c r="K32" s="851" t="str">
        <f>IF('Master sheet'!$D$11="Hindi","हस्ताक्षर संस्था प्रधान","Head of Institute's Signature")</f>
        <v>हस्ताक्षर संस्था प्रधान</v>
      </c>
      <c r="L32" s="851"/>
      <c r="M32" s="851"/>
      <c r="N32" s="851"/>
      <c r="O32" s="851"/>
      <c r="P32" s="851"/>
      <c r="Q32" s="903"/>
      <c r="R32" s="851" t="str">
        <f>IF('Master sheet'!$D$11="Hindi","हस्ताक्षर कक्षाध्यापक","Signature of the class teacher")</f>
        <v>हस्ताक्षर कक्षाध्यापक</v>
      </c>
      <c r="S32" s="851"/>
      <c r="T32" s="851"/>
      <c r="U32" s="851"/>
      <c r="V32" s="851" t="str">
        <f>IF('Master sheet'!$D$11="Hindi","हस्ताक्षर परीक्षा प्रभारी","Signature of the exam. Incharge")</f>
        <v>हस्ताक्षर परीक्षा प्रभारी</v>
      </c>
      <c r="W32" s="851"/>
      <c r="X32" s="851"/>
      <c r="Y32" s="851"/>
      <c r="Z32" s="851"/>
      <c r="AA32" s="851" t="str">
        <f>IF('Master sheet'!$D$11="Hindi","हस्ताक्षर संस्था प्रधान","Head of Institute's Signature")</f>
        <v>हस्ताक्षर संस्था प्रधान</v>
      </c>
      <c r="AB32" s="851"/>
      <c r="AC32" s="851"/>
      <c r="AD32" s="851"/>
      <c r="AE32" s="851"/>
      <c r="AF32" s="851"/>
      <c r="AH32" s="57"/>
      <c r="AI32" s="57"/>
      <c r="AJ32" s="57"/>
      <c r="AK32" s="57"/>
      <c r="AL32" s="57"/>
      <c r="AM32" s="57"/>
      <c r="AN32" s="57"/>
      <c r="AO32" s="57"/>
      <c r="AP32" s="57"/>
    </row>
    <row r="33" spans="1:42">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H33" s="57"/>
      <c r="AI33" s="57"/>
      <c r="AJ33" s="57"/>
      <c r="AK33" s="57"/>
      <c r="AL33" s="57"/>
      <c r="AM33" s="57"/>
      <c r="AN33" s="57"/>
      <c r="AO33" s="57"/>
      <c r="AP33" s="57"/>
    </row>
    <row r="34" spans="1:42" ht="21" customHeight="1">
      <c r="A34" s="402">
        <f>IF(N41="","",1)</f>
        <v>1</v>
      </c>
      <c r="B34" s="876" t="str">
        <f>IF('Master sheet'!$D$11="Hindi","वार्षिक रिपोर्ट कार्ड ","Report Card")</f>
        <v xml:space="preserve">वार्षिक रिपोर्ट कार्ड </v>
      </c>
      <c r="C34" s="876"/>
      <c r="D34" s="876"/>
      <c r="E34" s="876"/>
      <c r="F34" s="876"/>
      <c r="G34" s="876"/>
      <c r="H34" s="876"/>
      <c r="I34" s="876"/>
      <c r="J34" s="876"/>
      <c r="K34" s="876"/>
      <c r="L34" s="876"/>
      <c r="M34" s="876"/>
      <c r="N34" s="876"/>
      <c r="O34" s="876"/>
      <c r="P34" s="876"/>
      <c r="Q34" s="903" t="s">
        <v>79</v>
      </c>
      <c r="R34" s="876" t="str">
        <f>IF('Master sheet'!$D$11="Hindi","वार्षिक रिपोर्ट कार्ड ","Report Card")</f>
        <v xml:space="preserve">वार्षिक रिपोर्ट कार्ड </v>
      </c>
      <c r="S34" s="876"/>
      <c r="T34" s="876"/>
      <c r="U34" s="876"/>
      <c r="V34" s="876"/>
      <c r="W34" s="876"/>
      <c r="X34" s="876"/>
      <c r="Y34" s="876"/>
      <c r="Z34" s="876"/>
      <c r="AA34" s="876"/>
      <c r="AB34" s="876"/>
      <c r="AC34" s="876"/>
      <c r="AD34" s="876"/>
      <c r="AE34" s="876"/>
      <c r="AF34" s="876"/>
      <c r="AH34" s="57"/>
      <c r="AI34" s="57"/>
      <c r="AJ34" s="57"/>
      <c r="AK34" s="57"/>
      <c r="AL34" s="57"/>
      <c r="AM34" s="57"/>
      <c r="AN34" s="57"/>
      <c r="AO34" s="57"/>
      <c r="AP34" s="57"/>
    </row>
    <row r="35" spans="1:42" ht="21" customHeight="1">
      <c r="A35" s="402">
        <f>IF($N$41="","",A34+1)</f>
        <v>2</v>
      </c>
      <c r="B35" s="877" t="str">
        <f>IF('Master sheet'!$D$11="Hindi","शिक्षा विभाग, राजस्थान सरकार","Education Department, Rajasthan Government")</f>
        <v>शिक्षा विभाग, राजस्थान सरकार</v>
      </c>
      <c r="C35" s="877"/>
      <c r="D35" s="877"/>
      <c r="E35" s="877"/>
      <c r="F35" s="877"/>
      <c r="G35" s="877"/>
      <c r="H35" s="877"/>
      <c r="I35" s="877"/>
      <c r="J35" s="877"/>
      <c r="K35" s="877"/>
      <c r="L35" s="877"/>
      <c r="M35" s="877"/>
      <c r="N35" s="877"/>
      <c r="O35" s="877"/>
      <c r="P35" s="877"/>
      <c r="Q35" s="903"/>
      <c r="R35" s="877" t="str">
        <f>IF('Master sheet'!$D$11="Hindi","शिक्षा विभाग, राजस्थान सरकार","Education Department, Rajasthan Government")</f>
        <v>शिक्षा विभाग, राजस्थान सरकार</v>
      </c>
      <c r="S35" s="877"/>
      <c r="T35" s="877"/>
      <c r="U35" s="877"/>
      <c r="V35" s="877"/>
      <c r="W35" s="877"/>
      <c r="X35" s="877"/>
      <c r="Y35" s="877"/>
      <c r="Z35" s="877"/>
      <c r="AA35" s="877"/>
      <c r="AB35" s="877"/>
      <c r="AC35" s="877"/>
      <c r="AD35" s="877"/>
      <c r="AE35" s="877"/>
      <c r="AF35" s="877"/>
      <c r="AH35" s="57"/>
      <c r="AI35" s="57"/>
      <c r="AJ35" s="57"/>
      <c r="AK35" s="57"/>
      <c r="AL35" s="57"/>
      <c r="AM35" s="57"/>
      <c r="AN35" s="57"/>
      <c r="AO35" s="57"/>
      <c r="AP35" s="57"/>
    </row>
    <row r="36" spans="1:42" ht="21" customHeight="1">
      <c r="A36" s="402">
        <f>IF($N$41="","",A35+1)</f>
        <v>3</v>
      </c>
      <c r="B36" s="878" t="str">
        <f>IF('Master sheet'!$D$11="Hindi","विद्यालय का नाम :-","School Name :- ")</f>
        <v>विद्यालय का नाम :-</v>
      </c>
      <c r="C36" s="878"/>
      <c r="D36" s="878"/>
      <c r="E36" s="879" t="str">
        <f>IF(AND(N41=""),"",IF('Master sheet'!$D$11="Hindi",'Master sheet'!$D$8,'Master sheet'!$D$7))</f>
        <v xml:space="preserve">महात्मा गाँधी राजकीय विद्यालय (अंग्रेजी माध्यम) बर, पाली </v>
      </c>
      <c r="F36" s="879"/>
      <c r="G36" s="879"/>
      <c r="H36" s="879"/>
      <c r="I36" s="879"/>
      <c r="J36" s="879"/>
      <c r="K36" s="879"/>
      <c r="L36" s="879"/>
      <c r="M36" s="879"/>
      <c r="N36" s="879"/>
      <c r="O36" s="879"/>
      <c r="P36" s="879"/>
      <c r="Q36" s="903"/>
      <c r="R36" s="878" t="str">
        <f>IF('Master sheet'!$D$11="Hindi","विद्यालय का नाम :-","School Name :- ")</f>
        <v>विद्यालय का नाम :-</v>
      </c>
      <c r="S36" s="878"/>
      <c r="T36" s="878"/>
      <c r="U36" s="879" t="str">
        <f>IF(AND(AD41=""),"",IF('Master sheet'!$D$11="Hindi",'Master sheet'!$D$8,'Master sheet'!$D$7))</f>
        <v xml:space="preserve">महात्मा गाँधी राजकीय विद्यालय (अंग्रेजी माध्यम) बर, पाली </v>
      </c>
      <c r="V36" s="879"/>
      <c r="W36" s="879"/>
      <c r="X36" s="879"/>
      <c r="Y36" s="879"/>
      <c r="Z36" s="879"/>
      <c r="AA36" s="879"/>
      <c r="AB36" s="879"/>
      <c r="AC36" s="879"/>
      <c r="AD36" s="879"/>
      <c r="AE36" s="879"/>
      <c r="AF36" s="879"/>
      <c r="AH36" s="57"/>
      <c r="AI36" s="57"/>
      <c r="AJ36" s="57"/>
      <c r="AK36" s="57"/>
      <c r="AL36" s="57"/>
      <c r="AM36" s="57"/>
      <c r="AN36" s="57"/>
      <c r="AO36" s="57"/>
      <c r="AP36" s="57"/>
    </row>
    <row r="37" spans="1:42" ht="21" customHeight="1">
      <c r="A37" s="402">
        <f t="shared" ref="A37:A65" si="13">IF($N$41="","",A36+1)</f>
        <v>4</v>
      </c>
      <c r="B37" s="395"/>
      <c r="C37" s="395"/>
      <c r="D37" s="395"/>
      <c r="E37" s="880" t="str">
        <f>IF(AND(N41=""),"",IF('Master sheet'!$D$11="Hindi",CONCATENATE("(विद्यालय मान्यता क्रमांक व वर्ष : ","  ",'Master sheet'!$D$6),CONCATENATE("(School Recognition Number &amp; Years : ","  ",'Master sheet'!$D$6)))</f>
        <v>(विद्यालय मान्यता क्रमांक व वर्ष :   शिक्षा/पाली/1995/2001</v>
      </c>
      <c r="F37" s="880"/>
      <c r="G37" s="880"/>
      <c r="H37" s="880"/>
      <c r="I37" s="880"/>
      <c r="J37" s="880"/>
      <c r="K37" s="880"/>
      <c r="L37" s="880"/>
      <c r="M37" s="880"/>
      <c r="N37" s="880"/>
      <c r="O37" s="880"/>
      <c r="P37" s="880"/>
      <c r="Q37" s="903"/>
      <c r="R37" s="395"/>
      <c r="S37" s="395"/>
      <c r="T37" s="395"/>
      <c r="U37" s="880" t="str">
        <f>IF(AND(AD41=""),"",IF('Master sheet'!$D$11="Hindi",CONCATENATE("(विद्यालय मान्यता क्रमांक व वर्ष : ","  ",'Master sheet'!$D$6),CONCATENATE("(School Recognition Number &amp; Years : ","  ",'Master sheet'!$D$6)))</f>
        <v>(विद्यालय मान्यता क्रमांक व वर्ष :   शिक्षा/पाली/1995/2001</v>
      </c>
      <c r="V37" s="880"/>
      <c r="W37" s="880"/>
      <c r="X37" s="880"/>
      <c r="Y37" s="880"/>
      <c r="Z37" s="880"/>
      <c r="AA37" s="880"/>
      <c r="AB37" s="880"/>
      <c r="AC37" s="880"/>
      <c r="AD37" s="880"/>
      <c r="AE37" s="880"/>
      <c r="AF37" s="880"/>
      <c r="AH37" s="57"/>
      <c r="AI37" s="57"/>
      <c r="AJ37" s="57"/>
      <c r="AK37" s="57"/>
      <c r="AL37" s="57"/>
      <c r="AM37" s="57"/>
      <c r="AN37" s="57"/>
      <c r="AO37" s="57"/>
      <c r="AP37" s="57"/>
    </row>
    <row r="38" spans="1:42" ht="21" customHeight="1">
      <c r="A38" s="402">
        <f t="shared" si="13"/>
        <v>5</v>
      </c>
      <c r="B38" s="388" t="str">
        <f>IF('Master sheet'!$D$11="Hindi","कक्षा  :-","CLASS :- ")</f>
        <v>कक्षा  :-</v>
      </c>
      <c r="C38" s="894">
        <f>IFERROR(IF(AND(N41=""),"",VLOOKUP(N41,Marks,2,0)),"")</f>
        <v>7</v>
      </c>
      <c r="D38" s="894"/>
      <c r="E38" s="895" t="str">
        <f>IF('Master sheet'!$D$11="Hindi","सेक्शन :-","Section :- ")</f>
        <v>सेक्शन :-</v>
      </c>
      <c r="F38" s="895"/>
      <c r="G38" s="895"/>
      <c r="H38" s="894" t="str">
        <f>IFERROR(IF(AND(N41=""),"",VLOOKUP(N41,Marks,3,0)),"")</f>
        <v>A</v>
      </c>
      <c r="I38" s="894"/>
      <c r="J38" s="896" t="str">
        <f>IF('Master sheet'!$D$11="Hindi","सत्र :- ","Session :- ")</f>
        <v xml:space="preserve">सत्र :- </v>
      </c>
      <c r="K38" s="896"/>
      <c r="L38" s="896"/>
      <c r="M38" s="896"/>
      <c r="N38" s="897" t="str">
        <f>IF(AND(N41=""),"",'Marks Entry 6th'!$I$2)</f>
        <v xml:space="preserve"> 2022-2023</v>
      </c>
      <c r="O38" s="897"/>
      <c r="P38" s="897"/>
      <c r="Q38" s="903"/>
      <c r="R38" s="388" t="str">
        <f>IF('Master sheet'!$D$11="Hindi","कक्षा  :-","CLASS :- ")</f>
        <v>कक्षा  :-</v>
      </c>
      <c r="S38" s="894">
        <f>IFERROR(IF(AND(AD41=""),"",VLOOKUP(AD41,Marks,2,0)),"")</f>
        <v>7</v>
      </c>
      <c r="T38" s="894"/>
      <c r="U38" s="895" t="str">
        <f>IF('Master sheet'!$D$11="Hindi","सेक्शन :-","Section :- ")</f>
        <v>सेक्शन :-</v>
      </c>
      <c r="V38" s="895"/>
      <c r="W38" s="895"/>
      <c r="X38" s="894" t="str">
        <f>IFERROR(IF(AND(AD41=""),"",VLOOKUP(AD41,Marks,3,0)),"")</f>
        <v>A</v>
      </c>
      <c r="Y38" s="894"/>
      <c r="Z38" s="896" t="str">
        <f>IF('Master sheet'!$D$11="Hindi","सत्र :- ","Session :- ")</f>
        <v xml:space="preserve">सत्र :- </v>
      </c>
      <c r="AA38" s="896"/>
      <c r="AB38" s="896"/>
      <c r="AC38" s="896"/>
      <c r="AD38" s="897" t="str">
        <f>IF(AND(AD41=""),"",'Marks Entry 6th'!$I$2)</f>
        <v xml:space="preserve"> 2022-2023</v>
      </c>
      <c r="AE38" s="897"/>
      <c r="AF38" s="897"/>
      <c r="AH38" s="57"/>
      <c r="AI38" s="57"/>
      <c r="AJ38" s="57"/>
      <c r="AK38" s="57"/>
      <c r="AL38" s="57"/>
      <c r="AM38" s="57"/>
      <c r="AN38" s="57"/>
      <c r="AO38" s="57"/>
      <c r="AP38" s="57"/>
    </row>
    <row r="39" spans="1:42" ht="21" customHeight="1">
      <c r="A39" s="402">
        <f t="shared" si="13"/>
        <v>6</v>
      </c>
      <c r="B39" s="881" t="str">
        <f>IF('Master sheet'!$D$11="Hindi","विद्यार्थी का नाम :-","Student's Name :-")</f>
        <v>विद्यार्थी का नाम :-</v>
      </c>
      <c r="C39" s="881"/>
      <c r="D39" s="881"/>
      <c r="E39" s="882" t="str">
        <f>IFERROR(IF(AND(N41=""),"",VLOOKUP(N41,Marks,6,0)),"")</f>
        <v>ARMAN HUSSAIN</v>
      </c>
      <c r="F39" s="882"/>
      <c r="G39" s="882"/>
      <c r="H39" s="882"/>
      <c r="I39" s="882"/>
      <c r="J39" s="883" t="str">
        <f>IF('Master sheet'!$D$11="Hindi","प्रवेशांक :","SR. NO. :")</f>
        <v>प्रवेशांक :</v>
      </c>
      <c r="K39" s="883"/>
      <c r="L39" s="883"/>
      <c r="M39" s="883"/>
      <c r="N39" s="884">
        <f>IFERROR(IF(AND(N41=""),"",VLOOKUP(N41,Marks,5,0)),"")</f>
        <v>934</v>
      </c>
      <c r="O39" s="884"/>
      <c r="P39" s="884"/>
      <c r="Q39" s="903"/>
      <c r="R39" s="881" t="str">
        <f>IF('Master sheet'!$D$11="Hindi","विद्यार्थी का नाम :-","Student's Name :-")</f>
        <v>विद्यार्थी का नाम :-</v>
      </c>
      <c r="S39" s="881"/>
      <c r="T39" s="881"/>
      <c r="U39" s="882" t="str">
        <f>IFERROR(IF(AND(AD41=""),"",VLOOKUP(AD41,Marks,6,0)),"")</f>
        <v>ARMAN SHAH</v>
      </c>
      <c r="V39" s="882"/>
      <c r="W39" s="882"/>
      <c r="X39" s="882"/>
      <c r="Y39" s="882"/>
      <c r="Z39" s="883" t="str">
        <f>IF('Master sheet'!$D$11="Hindi","प्रवेशांक :","SR. NO. :")</f>
        <v>प्रवेशांक :</v>
      </c>
      <c r="AA39" s="883"/>
      <c r="AB39" s="883"/>
      <c r="AC39" s="883"/>
      <c r="AD39" s="884">
        <f>IFERROR(IF(AND(AD41=""),"",VLOOKUP(AD41,Marks,5,0)),"")</f>
        <v>926</v>
      </c>
      <c r="AE39" s="884"/>
      <c r="AF39" s="884"/>
      <c r="AH39" s="57"/>
      <c r="AI39" s="57"/>
      <c r="AJ39" s="57"/>
      <c r="AK39" s="57"/>
      <c r="AL39" s="57"/>
      <c r="AM39" s="57"/>
      <c r="AN39" s="57"/>
      <c r="AO39" s="57"/>
      <c r="AP39" s="57"/>
    </row>
    <row r="40" spans="1:42" ht="21" customHeight="1">
      <c r="A40" s="402">
        <f t="shared" si="13"/>
        <v>7</v>
      </c>
      <c r="B40" s="881" t="str">
        <f>IF('Master sheet'!$D$11="Hindi","पिता का नाम :-","Father's Name :-")</f>
        <v>पिता का नाम :-</v>
      </c>
      <c r="C40" s="881"/>
      <c r="D40" s="881"/>
      <c r="E40" s="882" t="str">
        <f>IFERROR(IF(AND(N41=""),"",VLOOKUP(N41,Marks,7,0)),"")</f>
        <v>AARIF HUSSAIN</v>
      </c>
      <c r="F40" s="882"/>
      <c r="G40" s="882"/>
      <c r="H40" s="882"/>
      <c r="I40" s="882"/>
      <c r="J40" s="883" t="str">
        <f>IF('Master sheet'!$D$11="Hindi","जन्म तिथि :","Date of Birth :")</f>
        <v>जन्म तिथि :</v>
      </c>
      <c r="K40" s="883"/>
      <c r="L40" s="883"/>
      <c r="M40" s="883"/>
      <c r="N40" s="898">
        <f>IFERROR(IF(AND(N41=""),"",VLOOKUP(N41,Marks,4,0)),"")</f>
        <v>42348</v>
      </c>
      <c r="O40" s="898"/>
      <c r="P40" s="898"/>
      <c r="Q40" s="903"/>
      <c r="R40" s="881" t="str">
        <f>IF('Master sheet'!$D$11="Hindi","पिता का नाम :-","Father's Name :-")</f>
        <v>पिता का नाम :-</v>
      </c>
      <c r="S40" s="881"/>
      <c r="T40" s="881"/>
      <c r="U40" s="882" t="str">
        <f>IFERROR(IF(AND(AD41=""),"",VLOOKUP(AD41,Marks,7,0)),"")</f>
        <v>JAKIR SHAH</v>
      </c>
      <c r="V40" s="882"/>
      <c r="W40" s="882"/>
      <c r="X40" s="882"/>
      <c r="Y40" s="882"/>
      <c r="Z40" s="883" t="str">
        <f>IF('Master sheet'!$D$11="Hindi","जन्म तिथि :","Date of Birth :")</f>
        <v>जन्म तिथि :</v>
      </c>
      <c r="AA40" s="883"/>
      <c r="AB40" s="883"/>
      <c r="AC40" s="883"/>
      <c r="AD40" s="898">
        <f>IFERROR(IF(AND(AD41=""),"",VLOOKUP(AD41,Marks,4,0)),"")</f>
        <v>42491</v>
      </c>
      <c r="AE40" s="898"/>
      <c r="AF40" s="898"/>
      <c r="AH40" s="57"/>
      <c r="AI40" s="57"/>
      <c r="AJ40" s="57"/>
      <c r="AK40" s="57"/>
      <c r="AL40" s="57"/>
      <c r="AM40" s="57"/>
      <c r="AN40" s="57"/>
      <c r="AO40" s="57"/>
      <c r="AP40" s="57"/>
    </row>
    <row r="41" spans="1:42" ht="21" customHeight="1">
      <c r="A41" s="402">
        <f t="shared" si="13"/>
        <v>8</v>
      </c>
      <c r="B41" s="881" t="str">
        <f>IF('Master sheet'!$D$11="Hindi","माता का नाम :-","Mother's Name :-")</f>
        <v>माता का नाम :-</v>
      </c>
      <c r="C41" s="881"/>
      <c r="D41" s="881"/>
      <c r="E41" s="882" t="str">
        <f>IFERROR(IF(AND(N41=""),"",VLOOKUP(N41,Marks,8,0)),"")</f>
        <v>SALMA BANO</v>
      </c>
      <c r="F41" s="882"/>
      <c r="G41" s="882"/>
      <c r="H41" s="882"/>
      <c r="I41" s="882"/>
      <c r="J41" s="883" t="str">
        <f>IF('Master sheet'!$D$11="Hindi","रोल नंबर :-","Roll No. :")</f>
        <v>रोल नंबर :-</v>
      </c>
      <c r="K41" s="883"/>
      <c r="L41" s="883"/>
      <c r="M41" s="883"/>
      <c r="N41" s="899">
        <f>IF(AD8="","",IF(AND(AD8+1&gt;$AN$7),"",AD8+1))</f>
        <v>703</v>
      </c>
      <c r="O41" s="899"/>
      <c r="P41" s="899"/>
      <c r="Q41" s="903"/>
      <c r="R41" s="881" t="str">
        <f>IF('Master sheet'!$D$11="Hindi","माता का नाम :-","Mother's Name :-")</f>
        <v>माता का नाम :-</v>
      </c>
      <c r="S41" s="881"/>
      <c r="T41" s="881"/>
      <c r="U41" s="882" t="str">
        <f>IFERROR(IF(AND(AD41=""),"",VLOOKUP(AD41,Marks,8,0)),"")</f>
        <v>HEENA BANU</v>
      </c>
      <c r="V41" s="882"/>
      <c r="W41" s="882"/>
      <c r="X41" s="882"/>
      <c r="Y41" s="882"/>
      <c r="Z41" s="883" t="str">
        <f>IF('Master sheet'!$D$11="Hindi","रोल नंबर :-","Roll No. :")</f>
        <v>रोल नंबर :-</v>
      </c>
      <c r="AA41" s="883"/>
      <c r="AB41" s="883"/>
      <c r="AC41" s="883"/>
      <c r="AD41" s="899">
        <f>IF(N41="","",IF(AND(N41+1&gt;$AN$7),"",N41+1))</f>
        <v>704</v>
      </c>
      <c r="AE41" s="899"/>
      <c r="AF41" s="899"/>
      <c r="AH41" s="57"/>
      <c r="AI41" s="57"/>
      <c r="AJ41" s="57"/>
      <c r="AK41" s="57"/>
      <c r="AL41" s="57"/>
      <c r="AM41" s="57"/>
      <c r="AN41" s="57"/>
      <c r="AO41" s="57"/>
      <c r="AP41" s="57"/>
    </row>
    <row r="42" spans="1:42" ht="12" customHeight="1">
      <c r="A42" s="402">
        <f t="shared" si="13"/>
        <v>9</v>
      </c>
      <c r="B42" s="389"/>
      <c r="C42" s="389"/>
      <c r="D42" s="389"/>
      <c r="E42" s="390"/>
      <c r="F42" s="390"/>
      <c r="G42" s="390"/>
      <c r="H42" s="390"/>
      <c r="I42" s="390"/>
      <c r="J42" s="391"/>
      <c r="K42" s="391"/>
      <c r="L42" s="391"/>
      <c r="M42" s="391"/>
      <c r="N42" s="392"/>
      <c r="O42" s="392"/>
      <c r="P42" s="392"/>
      <c r="Q42" s="903"/>
      <c r="R42" s="389"/>
      <c r="S42" s="389"/>
      <c r="T42" s="389"/>
      <c r="U42" s="390"/>
      <c r="V42" s="390"/>
      <c r="W42" s="390"/>
      <c r="X42" s="390"/>
      <c r="Y42" s="390"/>
      <c r="Z42" s="391"/>
      <c r="AA42" s="391"/>
      <c r="AB42" s="391"/>
      <c r="AC42" s="391"/>
      <c r="AD42" s="392"/>
      <c r="AE42" s="392"/>
      <c r="AF42" s="392"/>
      <c r="AH42" s="57"/>
      <c r="AI42" s="57"/>
      <c r="AJ42" s="57"/>
      <c r="AK42" s="57"/>
      <c r="AL42" s="57"/>
      <c r="AM42" s="57"/>
      <c r="AN42" s="57"/>
      <c r="AO42" s="57"/>
      <c r="AP42" s="57"/>
    </row>
    <row r="43" spans="1:42" ht="23.25" customHeight="1">
      <c r="A43" s="402">
        <f t="shared" si="13"/>
        <v>10</v>
      </c>
      <c r="B43" s="900" t="str">
        <f>IF('Master sheet'!$D$11="Hindi","विषय","Subject")</f>
        <v>विषय</v>
      </c>
      <c r="C43" s="686" t="str">
        <f>IF('Master sheet'!$D$11="Hindi","प्रथम परख ","First Test")</f>
        <v xml:space="preserve">प्रथम परख </v>
      </c>
      <c r="D43" s="687"/>
      <c r="E43" s="688" t="str">
        <f>IF('Master sheet'!$D$11="Hindi","द्वितीय परख","Second Test")</f>
        <v>द्वितीय परख</v>
      </c>
      <c r="F43" s="689"/>
      <c r="G43" s="901" t="str">
        <f>IF('Master sheet'!$D$11="Hindi","सा. परख योग","Test Total")</f>
        <v>सा. परख योग</v>
      </c>
      <c r="H43" s="679" t="str">
        <f>IF('Master sheet'!$D$11="Hindi","अर्द्धवार्षिक","Half Yearly")</f>
        <v>अर्द्धवार्षिक</v>
      </c>
      <c r="I43" s="680"/>
      <c r="J43" s="681"/>
      <c r="K43" s="685" t="str">
        <f>IF('Master sheet'!$D$11="Hindi","अर्द्ध वा. तक योग","Total Till H.Y.")</f>
        <v>अर्द्ध वा. तक योग</v>
      </c>
      <c r="L43" s="679" t="str">
        <f>IF('Master sheet'!$D$11="Hindi","वार्षिक","Yearly")</f>
        <v>वार्षिक</v>
      </c>
      <c r="M43" s="680"/>
      <c r="N43" s="681"/>
      <c r="O43" s="684" t="str">
        <f>IF('Master sheet'!$D$11="Hindi","विषय कुल योग ","Subject Total")</f>
        <v xml:space="preserve">विषय कुल योग </v>
      </c>
      <c r="P43" s="677" t="str">
        <f>IF('Master sheet'!$D$11="Hindi","ग्रेड","Grade")</f>
        <v>ग्रेड</v>
      </c>
      <c r="Q43" s="903"/>
      <c r="R43" s="900" t="str">
        <f>IF('Master sheet'!$D$11="Hindi","विषय","Subject")</f>
        <v>विषय</v>
      </c>
      <c r="S43" s="686" t="str">
        <f>IF('Master sheet'!$D$11="Hindi","प्रथम परख ","First Test")</f>
        <v xml:space="preserve">प्रथम परख </v>
      </c>
      <c r="T43" s="687"/>
      <c r="U43" s="688" t="str">
        <f>IF('Master sheet'!$D$11="Hindi","द्वितीय परख","Second Test")</f>
        <v>द्वितीय परख</v>
      </c>
      <c r="V43" s="689"/>
      <c r="W43" s="901" t="str">
        <f>IF('Master sheet'!$D$11="Hindi","सा. परख योग","Test Total")</f>
        <v>सा. परख योग</v>
      </c>
      <c r="X43" s="679" t="str">
        <f>IF('Master sheet'!$D$11="Hindi","अर्द्धवार्षिक","Half Yearly")</f>
        <v>अर्द्धवार्षिक</v>
      </c>
      <c r="Y43" s="680"/>
      <c r="Z43" s="681"/>
      <c r="AA43" s="685" t="str">
        <f>IF('Master sheet'!$D$11="Hindi","अर्द्ध वा. तक योग","Total Till H.Y.")</f>
        <v>अर्द्ध वा. तक योग</v>
      </c>
      <c r="AB43" s="679" t="str">
        <f>IF('Master sheet'!$D$11="Hindi","वार्षिक","Yearly")</f>
        <v>वार्षिक</v>
      </c>
      <c r="AC43" s="680"/>
      <c r="AD43" s="681"/>
      <c r="AE43" s="684" t="str">
        <f>IF('Master sheet'!$D$11="Hindi","विषय कुल योग ","Subject Total")</f>
        <v xml:space="preserve">विषय कुल योग </v>
      </c>
      <c r="AF43" s="677" t="str">
        <f>IF('Master sheet'!$D$11="Hindi","ग्रेड","Grade")</f>
        <v>ग्रेड</v>
      </c>
      <c r="AH43" s="57"/>
      <c r="AI43" s="57"/>
      <c r="AJ43" s="57"/>
      <c r="AK43" s="57"/>
      <c r="AL43" s="57"/>
      <c r="AM43" s="57"/>
      <c r="AN43" s="57"/>
      <c r="AO43" s="57"/>
      <c r="AP43" s="57"/>
    </row>
    <row r="44" spans="1:42" ht="86.25" customHeight="1">
      <c r="A44" s="402">
        <f t="shared" si="13"/>
        <v>11</v>
      </c>
      <c r="B44" s="900"/>
      <c r="C44" s="313" t="str">
        <f>IF('Master sheet'!$D$11="Hindi","लिखित परीक्षा","Written")</f>
        <v>लिखित परीक्षा</v>
      </c>
      <c r="D44" s="313" t="str">
        <f>IF('Master sheet'!$D$11="Hindi","गतिविधि, मौखिक, प्रोजेक्ट, प्रायोगिक","Act, Oral, Project, Prac.")</f>
        <v>गतिविधि, मौखिक, प्रोजेक्ट, प्रायोगिक</v>
      </c>
      <c r="E44" s="313" t="str">
        <f>IF('Master sheet'!$D$11="Hindi","लिखित परीक्षा","Written")</f>
        <v>लिखित परीक्षा</v>
      </c>
      <c r="F44" s="313" t="str">
        <f>IF('Master sheet'!$D$11="Hindi","गतिविधि, मौखिक, प्रोजेक्ट, प्रायोगिक","Act, Oral, Project, Prac.")</f>
        <v>गतिविधि, मौखिक, प्रोजेक्ट, प्रायोगिक</v>
      </c>
      <c r="G44" s="902"/>
      <c r="H44" s="313" t="str">
        <f>IF('Master sheet'!$D$11="Hindi","लिखित परीक्षा","Written")</f>
        <v>लिखित परीक्षा</v>
      </c>
      <c r="I44" s="313" t="str">
        <f>IF('Master sheet'!$D$11="Hindi","गतिविधि, मौखिक, प्रोजेक्ट, प्रायोगिक","Act, Oral, Project, Prac.")</f>
        <v>गतिविधि, मौखिक, प्रोजेक्ट, प्रायोगिक</v>
      </c>
      <c r="J44" s="313" t="str">
        <f>IF('Master sheet'!$D$11="Hindi","अर्द्ध वा. योग","H.Y. Total")</f>
        <v>अर्द्ध वा. योग</v>
      </c>
      <c r="K44" s="685"/>
      <c r="L44" s="313" t="str">
        <f>IF('Master sheet'!$D$11="Hindi","लिखित परीक्षा","Written")</f>
        <v>लिखित परीक्षा</v>
      </c>
      <c r="M44" s="313" t="str">
        <f>IF('Master sheet'!$D$11="Hindi","गतिविधि, मौखिक, प्रोजेक्ट, प्रायोगिक","Act, Oral, Project, Prac.")</f>
        <v>गतिविधि, मौखिक, प्रोजेक्ट, प्रायोगिक</v>
      </c>
      <c r="N44" s="313" t="str">
        <f>IF('Master sheet'!$D$11="Hindi","वार्षिक योग","Yearly Total")</f>
        <v>वार्षिक योग</v>
      </c>
      <c r="O44" s="684"/>
      <c r="P44" s="678">
        <v>0</v>
      </c>
      <c r="Q44" s="903"/>
      <c r="R44" s="900"/>
      <c r="S44" s="313" t="str">
        <f>IF('Master sheet'!$D$11="Hindi","लिखित परीक्षा","Written")</f>
        <v>लिखित परीक्षा</v>
      </c>
      <c r="T44" s="313" t="str">
        <f>IF('Master sheet'!$D$11="Hindi","गतिविधि, मौखिक, प्रोजेक्ट, प्रायोगिक","Act, Oral, Project, Prac.")</f>
        <v>गतिविधि, मौखिक, प्रोजेक्ट, प्रायोगिक</v>
      </c>
      <c r="U44" s="313" t="str">
        <f>IF('Master sheet'!$D$11="Hindi","लिखित परीक्षा","Written")</f>
        <v>लिखित परीक्षा</v>
      </c>
      <c r="V44" s="313" t="str">
        <f>IF('Master sheet'!$D$11="Hindi","गतिविधि, मौखिक, प्रोजेक्ट, प्रायोगिक","Act, Oral, Project, Prac.")</f>
        <v>गतिविधि, मौखिक, प्रोजेक्ट, प्रायोगिक</v>
      </c>
      <c r="W44" s="902"/>
      <c r="X44" s="313" t="str">
        <f>IF('Master sheet'!$D$11="Hindi","लिखित परीक्षा","Written")</f>
        <v>लिखित परीक्षा</v>
      </c>
      <c r="Y44" s="313" t="str">
        <f>IF('Master sheet'!$D$11="Hindi","गतिविधि, मौखिक, प्रोजेक्ट, प्रायोगिक","Act, Oral, Project, Prac.")</f>
        <v>गतिविधि, मौखिक, प्रोजेक्ट, प्रायोगिक</v>
      </c>
      <c r="Z44" s="313" t="str">
        <f>IF('Master sheet'!$D$11="Hindi","अर्द्ध वा. योग","H.Y. Total")</f>
        <v>अर्द्ध वा. योग</v>
      </c>
      <c r="AA44" s="685"/>
      <c r="AB44" s="313" t="str">
        <f>IF('Master sheet'!$D$11="Hindi","लिखित परीक्षा","Written")</f>
        <v>लिखित परीक्षा</v>
      </c>
      <c r="AC44" s="313" t="str">
        <f>IF('Master sheet'!$D$11="Hindi","गतिविधि, मौखिक, प्रोजेक्ट, प्रायोगिक","Act, Oral, Project, Prac.")</f>
        <v>गतिविधि, मौखिक, प्रोजेक्ट, प्रायोगिक</v>
      </c>
      <c r="AD44" s="313" t="str">
        <f>IF('Master sheet'!$D$11="Hindi","वार्षिक योग","Yearly Total")</f>
        <v>वार्षिक योग</v>
      </c>
      <c r="AE44" s="684"/>
      <c r="AF44" s="678">
        <v>0</v>
      </c>
      <c r="AH44" s="57"/>
      <c r="AI44" s="57"/>
      <c r="AJ44" s="57"/>
      <c r="AK44" s="57"/>
      <c r="AL44" s="57"/>
      <c r="AM44" s="57"/>
      <c r="AN44" s="57"/>
      <c r="AO44" s="57"/>
      <c r="AP44" s="57"/>
    </row>
    <row r="45" spans="1:42" ht="18" customHeight="1">
      <c r="A45" s="402">
        <f t="shared" si="13"/>
        <v>12</v>
      </c>
      <c r="B45" s="900"/>
      <c r="C45" s="115">
        <v>5</v>
      </c>
      <c r="D45" s="115">
        <v>5</v>
      </c>
      <c r="E45" s="115">
        <v>5</v>
      </c>
      <c r="F45" s="115">
        <v>5</v>
      </c>
      <c r="G45" s="383">
        <f>IF(AND(C45="",D45="",E45="",F45=""),"",SUM(C45:F45))</f>
        <v>20</v>
      </c>
      <c r="H45" s="115">
        <v>50</v>
      </c>
      <c r="I45" s="115">
        <v>20</v>
      </c>
      <c r="J45" s="117">
        <f>IF(AND(H45="",I45=""),"",SUM(H45:I45))</f>
        <v>70</v>
      </c>
      <c r="K45" s="116">
        <f>IF(AND(G45="NA",J45="NA"),"NA",SUM(G45,J45))</f>
        <v>90</v>
      </c>
      <c r="L45" s="115">
        <v>80</v>
      </c>
      <c r="M45" s="115">
        <v>30</v>
      </c>
      <c r="N45" s="290">
        <f>IF(AND(L45="",M45=""),"",SUM(L45:M45))</f>
        <v>110</v>
      </c>
      <c r="O45" s="116">
        <f>IF(N45="","",SUM(K45,N45))</f>
        <v>200</v>
      </c>
      <c r="P45" s="115"/>
      <c r="Q45" s="903"/>
      <c r="R45" s="900"/>
      <c r="S45" s="115">
        <v>5</v>
      </c>
      <c r="T45" s="115">
        <v>5</v>
      </c>
      <c r="U45" s="115">
        <v>5</v>
      </c>
      <c r="V45" s="115">
        <v>5</v>
      </c>
      <c r="W45" s="383">
        <f>IF(AND(S45="",T45="",U45="",V45=""),"",SUM(S45:V45))</f>
        <v>20</v>
      </c>
      <c r="X45" s="115">
        <v>50</v>
      </c>
      <c r="Y45" s="115">
        <v>20</v>
      </c>
      <c r="Z45" s="117">
        <f>IF(AND(X45="",Y45=""),"",SUM(X45:Y45))</f>
        <v>70</v>
      </c>
      <c r="AA45" s="116">
        <f>IF(AND(W45="NA",Z45="NA"),"NA",SUM(W45,Z45))</f>
        <v>90</v>
      </c>
      <c r="AB45" s="115">
        <v>80</v>
      </c>
      <c r="AC45" s="115">
        <v>30</v>
      </c>
      <c r="AD45" s="290">
        <f>IF(AND(AB45="",AC45=""),"",SUM(AB45:AC45))</f>
        <v>110</v>
      </c>
      <c r="AE45" s="116">
        <f>IF(AD45="","",SUM(AA45,AD45))</f>
        <v>200</v>
      </c>
      <c r="AF45" s="115"/>
      <c r="AH45" s="57"/>
      <c r="AI45" s="57"/>
      <c r="AJ45" s="57"/>
      <c r="AK45" s="57"/>
      <c r="AL45" s="57"/>
      <c r="AM45" s="57"/>
      <c r="AN45" s="57"/>
      <c r="AO45" s="57"/>
      <c r="AP45" s="57"/>
    </row>
    <row r="46" spans="1:42" ht="21" customHeight="1">
      <c r="A46" s="402">
        <f t="shared" si="13"/>
        <v>13</v>
      </c>
      <c r="B46" s="93" t="str">
        <f>IF('Master sheet'!D$11="Hindi","हिंदी","Hindi")</f>
        <v>हिंदी</v>
      </c>
      <c r="C46" s="387">
        <f>IFERROR(VLOOKUP(N41,Marks,11,0),"")</f>
        <v>3</v>
      </c>
      <c r="D46" s="387">
        <f>IFERROR(VLOOKUP(N41,Marks,12,0),"")</f>
        <v>3</v>
      </c>
      <c r="E46" s="387">
        <f>IFERROR(VLOOKUP(N41,Marks,13,0),"")</f>
        <v>3</v>
      </c>
      <c r="F46" s="387">
        <f>IFERROR(VLOOKUP(N41,Marks,14,0),"")</f>
        <v>4</v>
      </c>
      <c r="G46" s="382">
        <f>IFERROR(VLOOKUP(N41,Marks,15,0),"")</f>
        <v>13</v>
      </c>
      <c r="H46" s="387">
        <f>IFERROR(VLOOKUP(N41,Marks,16,0),"")</f>
        <v>38</v>
      </c>
      <c r="I46" s="387">
        <f>IFERROR(VLOOKUP(N41,Marks,17,0),"")</f>
        <v>12</v>
      </c>
      <c r="J46" s="88">
        <f>IFERROR(VLOOKUP(N41,Marks,18,0),"")</f>
        <v>50</v>
      </c>
      <c r="K46" s="381">
        <f>IFERROR(VLOOKUP(N41,Marks,19,0),"")</f>
        <v>63</v>
      </c>
      <c r="L46" s="387">
        <f>IFERROR(VLOOKUP(N41,Marks,20,0),"")</f>
        <v>57</v>
      </c>
      <c r="M46" s="387">
        <f>IFERROR(VLOOKUP(N41,Marks,21,0),"")</f>
        <v>11</v>
      </c>
      <c r="N46" s="88">
        <f>IFERROR(VLOOKUP(N41,Marks,22,0),"")</f>
        <v>68</v>
      </c>
      <c r="O46" s="384">
        <f>IFERROR(VLOOKUP(N41,Marks,23,0),"")</f>
        <v>131</v>
      </c>
      <c r="P46" s="90" t="str">
        <f>IFERROR(VLOOKUP(N41,Marks,29,0),"")</f>
        <v>B</v>
      </c>
      <c r="Q46" s="903"/>
      <c r="R46" s="93" t="str">
        <f>IF('Master sheet'!T$11="Hindi","हिंदी","Hindi")</f>
        <v>Hindi</v>
      </c>
      <c r="S46" s="387">
        <f>IFERROR(VLOOKUP(AD41,Marks,11,0),"")</f>
        <v>3</v>
      </c>
      <c r="T46" s="387">
        <f>IFERROR(VLOOKUP(AD41,Marks,12,0),"")</f>
        <v>3</v>
      </c>
      <c r="U46" s="387">
        <f>IFERROR(VLOOKUP(AD41,Marks,13,0),"")</f>
        <v>3</v>
      </c>
      <c r="V46" s="387">
        <f>IFERROR(VLOOKUP(AD41,Marks,14,0),"")</f>
        <v>4</v>
      </c>
      <c r="W46" s="382">
        <f>IFERROR(VLOOKUP(AD41,Marks,15,0),"")</f>
        <v>13</v>
      </c>
      <c r="X46" s="387">
        <f>IFERROR(VLOOKUP(AD41,Marks,16,0),"")</f>
        <v>35</v>
      </c>
      <c r="Y46" s="387">
        <f>IFERROR(VLOOKUP(AD41,Marks,17,0),"")</f>
        <v>11</v>
      </c>
      <c r="Z46" s="88">
        <f>IFERROR(VLOOKUP(AD41,Marks,18,0),"")</f>
        <v>46</v>
      </c>
      <c r="AA46" s="381">
        <f>IFERROR(VLOOKUP(AD41,Marks,19,0),"")</f>
        <v>59</v>
      </c>
      <c r="AB46" s="387">
        <f>IFERROR(VLOOKUP(AD41,Marks,20,0),"")</f>
        <v>65</v>
      </c>
      <c r="AC46" s="387">
        <f>IFERROR(VLOOKUP(AD41,Marks,21,0),"")</f>
        <v>11</v>
      </c>
      <c r="AD46" s="88">
        <f>IFERROR(VLOOKUP(AD41,Marks,22,0),"")</f>
        <v>76</v>
      </c>
      <c r="AE46" s="384">
        <f>IFERROR(VLOOKUP(AD41,Marks,23,0),"")</f>
        <v>135</v>
      </c>
      <c r="AF46" s="90" t="str">
        <f>IFERROR(VLOOKUP(AD41,Marks,29,0),"")</f>
        <v>B</v>
      </c>
      <c r="AH46" s="57"/>
      <c r="AI46" s="57"/>
      <c r="AJ46" s="57"/>
      <c r="AK46" s="57"/>
      <c r="AL46" s="57"/>
      <c r="AM46" s="57"/>
      <c r="AN46" s="57"/>
      <c r="AO46" s="57"/>
      <c r="AP46" s="57"/>
    </row>
    <row r="47" spans="1:42" ht="21" customHeight="1">
      <c r="A47" s="402">
        <f t="shared" si="13"/>
        <v>14</v>
      </c>
      <c r="B47" s="93" t="str">
        <f>IF('Master sheet'!$D$11="Hindi","अंग्रेजी","English")</f>
        <v>अंग्रेजी</v>
      </c>
      <c r="C47" s="387">
        <f>IFERROR(VLOOKUP(N41,Marks,30,0),"")</f>
        <v>5</v>
      </c>
      <c r="D47" s="387">
        <f>IFERROR(VLOOKUP(N41,Marks,31,0),"")</f>
        <v>5</v>
      </c>
      <c r="E47" s="387">
        <f>IFERROR(VLOOKUP(N41,Marks,32,0),"")</f>
        <v>5</v>
      </c>
      <c r="F47" s="387">
        <f>IFERROR(VLOOKUP(N41,Marks,33,0),"")</f>
        <v>5</v>
      </c>
      <c r="G47" s="382">
        <f>IFERROR(VLOOKUP(N41,Marks,34,0),"")</f>
        <v>20</v>
      </c>
      <c r="H47" s="387">
        <f>IFERROR(VLOOKUP(N41,Marks,35,0),"")</f>
        <v>40</v>
      </c>
      <c r="I47" s="387">
        <f>IFERROR(VLOOKUP(N41,Marks,36,0),"")</f>
        <v>11</v>
      </c>
      <c r="J47" s="88">
        <f>IFERROR(VLOOKUP(N41,Marks,37,0),"")</f>
        <v>51</v>
      </c>
      <c r="K47" s="381">
        <f>IFERROR(VLOOKUP(N41,Marks,38,0),"")</f>
        <v>71</v>
      </c>
      <c r="L47" s="387">
        <f>IFERROR(VLOOKUP(N41,Marks,39,0),"")</f>
        <v>37</v>
      </c>
      <c r="M47" s="387">
        <f>IFERROR(VLOOKUP(N41,Marks,40,0),"")</f>
        <v>23</v>
      </c>
      <c r="N47" s="88">
        <f>IFERROR(VLOOKUP(N41,Marks,41,0),"")</f>
        <v>60</v>
      </c>
      <c r="O47" s="384">
        <f>IFERROR(VLOOKUP(N41,Marks,42,0),"")</f>
        <v>131</v>
      </c>
      <c r="P47" s="90" t="str">
        <f>IFERROR(VLOOKUP(N41,Marks,48,0),"")</f>
        <v>B</v>
      </c>
      <c r="Q47" s="903"/>
      <c r="R47" s="93" t="str">
        <f>IF('Master sheet'!$D$11="Hindi","अंग्रेजी","English")</f>
        <v>अंग्रेजी</v>
      </c>
      <c r="S47" s="387">
        <f>IFERROR(VLOOKUP(AD41,Marks,30,0),"")</f>
        <v>4</v>
      </c>
      <c r="T47" s="387">
        <f>IFERROR(VLOOKUP(AD41,Marks,31,0),"")</f>
        <v>4</v>
      </c>
      <c r="U47" s="387" t="str">
        <f>IFERROR(VLOOKUP(AD41,Marks,32,0),"")</f>
        <v>AB</v>
      </c>
      <c r="V47" s="387">
        <f>IFERROR(VLOOKUP(AD41,Marks,33,0),"")</f>
        <v>5</v>
      </c>
      <c r="W47" s="382">
        <f>IFERROR(VLOOKUP(AD41,Marks,34,0),"")</f>
        <v>13</v>
      </c>
      <c r="X47" s="387">
        <f>IFERROR(VLOOKUP(AD41,Marks,35,0),"")</f>
        <v>41</v>
      </c>
      <c r="Y47" s="387">
        <f>IFERROR(VLOOKUP(AD41,Marks,36,0),"")</f>
        <v>10</v>
      </c>
      <c r="Z47" s="88">
        <f>IFERROR(VLOOKUP(AD41,Marks,37,0),"")</f>
        <v>51</v>
      </c>
      <c r="AA47" s="381">
        <f>IFERROR(VLOOKUP(AD41,Marks,38,0),"")</f>
        <v>64</v>
      </c>
      <c r="AB47" s="387">
        <f>IFERROR(VLOOKUP(AD41,Marks,39,0),"")</f>
        <v>67</v>
      </c>
      <c r="AC47" s="387">
        <f>IFERROR(VLOOKUP(AD41,Marks,40,0),"")</f>
        <v>25</v>
      </c>
      <c r="AD47" s="88">
        <f>IFERROR(VLOOKUP(AD41,Marks,41,0),"")</f>
        <v>92</v>
      </c>
      <c r="AE47" s="384">
        <f>IFERROR(VLOOKUP(AD41,Marks,42,0),"")</f>
        <v>156</v>
      </c>
      <c r="AF47" s="90" t="str">
        <f>IFERROR(VLOOKUP(AD41,Marks,48,0),"")</f>
        <v>B</v>
      </c>
      <c r="AH47" s="57"/>
      <c r="AI47" s="57"/>
      <c r="AJ47" s="57"/>
      <c r="AK47" s="57"/>
      <c r="AL47" s="57"/>
      <c r="AM47" s="57"/>
      <c r="AN47" s="57"/>
      <c r="AO47" s="57"/>
      <c r="AP47" s="57"/>
    </row>
    <row r="48" spans="1:42" ht="21" customHeight="1">
      <c r="A48" s="402">
        <f t="shared" si="13"/>
        <v>15</v>
      </c>
      <c r="B48" s="93" t="str">
        <f>IFERROR(VLOOKUP(N41,Marks,49,0),"")</f>
        <v>उर्दू (72)</v>
      </c>
      <c r="C48" s="387">
        <f>IFERROR(VLOOKUP(N41,Marks,50,0),"")</f>
        <v>3</v>
      </c>
      <c r="D48" s="387">
        <f>IFERROR(VLOOKUP(N41,Marks,51,0),"")</f>
        <v>3</v>
      </c>
      <c r="E48" s="387">
        <f>IFERROR(VLOOKUP(N41,Marks,52,0),"")</f>
        <v>5</v>
      </c>
      <c r="F48" s="387">
        <f>IFERROR(VLOOKUP(N41,Marks,53,0),"")</f>
        <v>5</v>
      </c>
      <c r="G48" s="382">
        <f>IFERROR(VLOOKUP(N41,Marks,54,0),"")</f>
        <v>16</v>
      </c>
      <c r="H48" s="387">
        <f>IFERROR(VLOOKUP(N41,Marks,55,0),"")</f>
        <v>45</v>
      </c>
      <c r="I48" s="387">
        <f>IFERROR(VLOOKUP(N41,Marks,56,0),"")</f>
        <v>14</v>
      </c>
      <c r="J48" s="88">
        <f>IFERROR(VLOOKUP(N41,Marks,57,0),"")</f>
        <v>59</v>
      </c>
      <c r="K48" s="381">
        <f>IFERROR(VLOOKUP(N41,Marks,58,0),"")</f>
        <v>75</v>
      </c>
      <c r="L48" s="387">
        <f>IFERROR(VLOOKUP(N41,Marks,59,0),"")</f>
        <v>65</v>
      </c>
      <c r="M48" s="387">
        <f>IFERROR(VLOOKUP(N41,Marks,60,0),"")</f>
        <v>25</v>
      </c>
      <c r="N48" s="88">
        <f>IFERROR(VLOOKUP(N41,Marks,61,0),"")</f>
        <v>90</v>
      </c>
      <c r="O48" s="384">
        <f>IFERROR(VLOOKUP(N41,Marks,62,0),"")</f>
        <v>165</v>
      </c>
      <c r="P48" s="90" t="str">
        <f>IFERROR(VLOOKUP(N41,Marks,68,0),"")</f>
        <v>A</v>
      </c>
      <c r="Q48" s="903"/>
      <c r="R48" s="93" t="str">
        <f>IFERROR(VLOOKUP(AD41,Marks,49,0),"")</f>
        <v>गुजराती (73)</v>
      </c>
      <c r="S48" s="387">
        <f>IFERROR(VLOOKUP(AD41,Marks,50,0),"")</f>
        <v>5</v>
      </c>
      <c r="T48" s="387">
        <f>IFERROR(VLOOKUP(AD41,Marks,51,0),"")</f>
        <v>5</v>
      </c>
      <c r="U48" s="387">
        <f>IFERROR(VLOOKUP(AD41,Marks,52,0),"")</f>
        <v>5</v>
      </c>
      <c r="V48" s="387">
        <f>IFERROR(VLOOKUP(AD41,Marks,53,0),"")</f>
        <v>5</v>
      </c>
      <c r="W48" s="382">
        <f>IFERROR(VLOOKUP(AD41,Marks,54,0),"")</f>
        <v>20</v>
      </c>
      <c r="X48" s="387">
        <f>IFERROR(VLOOKUP(AD41,Marks,55,0),"")</f>
        <v>40</v>
      </c>
      <c r="Y48" s="387">
        <f>IFERROR(VLOOKUP(AD41,Marks,56,0),"")</f>
        <v>15</v>
      </c>
      <c r="Z48" s="88">
        <f>IFERROR(VLOOKUP(AD41,Marks,57,0),"")</f>
        <v>55</v>
      </c>
      <c r="AA48" s="381">
        <f>IFERROR(VLOOKUP(AD41,Marks,58,0),"")</f>
        <v>75</v>
      </c>
      <c r="AB48" s="387">
        <f>IFERROR(VLOOKUP(AD41,Marks,59,0),"")</f>
        <v>62</v>
      </c>
      <c r="AC48" s="387">
        <f>IFERROR(VLOOKUP(AD41,Marks,60,0),"")</f>
        <v>24</v>
      </c>
      <c r="AD48" s="88">
        <f>IFERROR(VLOOKUP(AD41,Marks,61,0),"")</f>
        <v>86</v>
      </c>
      <c r="AE48" s="384">
        <f>IFERROR(VLOOKUP(AD41,Marks,62,0),"")</f>
        <v>161</v>
      </c>
      <c r="AF48" s="90" t="str">
        <f>IFERROR(VLOOKUP(AD41,Marks,68,0),"")</f>
        <v>B</v>
      </c>
      <c r="AH48" s="57"/>
      <c r="AI48" s="57"/>
      <c r="AJ48" s="57"/>
      <c r="AK48" s="57"/>
      <c r="AL48" s="57"/>
      <c r="AM48" s="57"/>
      <c r="AN48" s="57"/>
      <c r="AO48" s="57"/>
      <c r="AP48" s="57"/>
    </row>
    <row r="49" spans="1:42" ht="21" customHeight="1">
      <c r="A49" s="402">
        <f t="shared" si="13"/>
        <v>16</v>
      </c>
      <c r="B49" s="93" t="str">
        <f>IF('Master sheet'!$D$11="Hindi","गणित","Maths")</f>
        <v>गणित</v>
      </c>
      <c r="C49" s="387">
        <f>IFERROR(VLOOKUP(N41,Marks,69,0),"")</f>
        <v>5</v>
      </c>
      <c r="D49" s="387">
        <f>IFERROR(VLOOKUP(N41,Marks,70,0),"")</f>
        <v>5</v>
      </c>
      <c r="E49" s="387">
        <f>IFERROR(VLOOKUP(N41,Marks,71,0),"")</f>
        <v>5</v>
      </c>
      <c r="F49" s="387">
        <f>IFERROR(VLOOKUP(N41,Marks,72,0),"")</f>
        <v>5</v>
      </c>
      <c r="G49" s="382">
        <f>IFERROR(VLOOKUP(N41,Marks,73,0),"")</f>
        <v>20</v>
      </c>
      <c r="H49" s="387">
        <f>IFERROR(VLOOKUP(N41,Marks,74,0),"")</f>
        <v>31</v>
      </c>
      <c r="I49" s="387">
        <f>IFERROR(VLOOKUP(N41,Marks,75,0),"")</f>
        <v>12</v>
      </c>
      <c r="J49" s="88">
        <f>IFERROR(VLOOKUP(N41,Marks,76,0),"")</f>
        <v>43</v>
      </c>
      <c r="K49" s="381">
        <f>IFERROR(VLOOKUP(N41,Marks,77,0),"")</f>
        <v>63</v>
      </c>
      <c r="L49" s="387">
        <f>IFERROR(VLOOKUP(N41,Marks,78,0),"")</f>
        <v>55</v>
      </c>
      <c r="M49" s="387">
        <f>IFERROR(VLOOKUP(N41,Marks,79,0),"")</f>
        <v>8</v>
      </c>
      <c r="N49" s="88">
        <f>IFERROR(VLOOKUP(N41,Marks,80,0),"")</f>
        <v>63</v>
      </c>
      <c r="O49" s="384">
        <f>IFERROR(VLOOKUP(N41,Marks,81,0),"")</f>
        <v>126</v>
      </c>
      <c r="P49" s="90" t="str">
        <f>IFERROR(VLOOKUP(N41,Marks,87,0),"")</f>
        <v>B</v>
      </c>
      <c r="Q49" s="903"/>
      <c r="R49" s="93" t="str">
        <f>IF('Master sheet'!$D$11="Hindi","गणित","Maths")</f>
        <v>गणित</v>
      </c>
      <c r="S49" s="387">
        <f>IFERROR(VLOOKUP(AD41,Marks,69,0),"")</f>
        <v>5</v>
      </c>
      <c r="T49" s="387">
        <f>IFERROR(VLOOKUP(AD41,Marks,70,0),"")</f>
        <v>5</v>
      </c>
      <c r="U49" s="387">
        <f>IFERROR(VLOOKUP(AD41,Marks,71,0),"")</f>
        <v>5</v>
      </c>
      <c r="V49" s="387">
        <f>IFERROR(VLOOKUP(AD41,Marks,72,0),"")</f>
        <v>5</v>
      </c>
      <c r="W49" s="382">
        <f>IFERROR(VLOOKUP(AD41,Marks,73,0),"")</f>
        <v>20</v>
      </c>
      <c r="X49" s="387">
        <f>IFERROR(VLOOKUP(AD41,Marks,74,0),"")</f>
        <v>31</v>
      </c>
      <c r="Y49" s="387">
        <f>IFERROR(VLOOKUP(AD41,Marks,75,0),"")</f>
        <v>10</v>
      </c>
      <c r="Z49" s="88">
        <f>IFERROR(VLOOKUP(AD41,Marks,76,0),"")</f>
        <v>41</v>
      </c>
      <c r="AA49" s="381">
        <f>IFERROR(VLOOKUP(AD41,Marks,77,0),"")</f>
        <v>61</v>
      </c>
      <c r="AB49" s="387">
        <f>IFERROR(VLOOKUP(AD41,Marks,78,0),"")</f>
        <v>55</v>
      </c>
      <c r="AC49" s="387">
        <f>IFERROR(VLOOKUP(AD41,Marks,79,0),"")</f>
        <v>8</v>
      </c>
      <c r="AD49" s="88">
        <f>IFERROR(VLOOKUP(AD41,Marks,80,0),"")</f>
        <v>63</v>
      </c>
      <c r="AE49" s="384">
        <f>IFERROR(VLOOKUP(AD41,Marks,81,0),"")</f>
        <v>124</v>
      </c>
      <c r="AF49" s="90" t="str">
        <f>IFERROR(VLOOKUP(AD41,Marks,87,0),"")</f>
        <v>B</v>
      </c>
      <c r="AH49" s="57"/>
      <c r="AI49" s="57"/>
      <c r="AJ49" s="57"/>
      <c r="AK49" s="57"/>
      <c r="AL49" s="57"/>
      <c r="AM49" s="57"/>
      <c r="AN49" s="57"/>
      <c r="AO49" s="57"/>
      <c r="AP49" s="57"/>
    </row>
    <row r="50" spans="1:42" ht="21" customHeight="1">
      <c r="A50" s="402">
        <f t="shared" si="13"/>
        <v>17</v>
      </c>
      <c r="B50" s="93" t="str">
        <f>IF('Master sheet'!$D$11="Hindi","विज्ञान","Science")</f>
        <v>विज्ञान</v>
      </c>
      <c r="C50" s="387">
        <f>IFERROR(VLOOKUP(N41,Marks,88,0),"")</f>
        <v>5</v>
      </c>
      <c r="D50" s="387">
        <f>IFERROR(VLOOKUP(N41,Marks,89,0),"")</f>
        <v>5</v>
      </c>
      <c r="E50" s="387">
        <f>IFERROR(VLOOKUP(N41,Marks,90,0),"")</f>
        <v>5</v>
      </c>
      <c r="F50" s="387">
        <f>IFERROR(VLOOKUP(N41,Marks,91,0),"")</f>
        <v>5</v>
      </c>
      <c r="G50" s="382">
        <f>IFERROR(VLOOKUP(N41,Marks,92,0),"")</f>
        <v>20</v>
      </c>
      <c r="H50" s="387">
        <f>IFERROR(VLOOKUP(N41,Marks,93,0),"")</f>
        <v>23</v>
      </c>
      <c r="I50" s="387">
        <f>IFERROR(VLOOKUP(N41,Marks,94,0),"")</f>
        <v>10</v>
      </c>
      <c r="J50" s="88">
        <f>IFERROR(VLOOKUP(N41,Marks,95,0),"")</f>
        <v>33</v>
      </c>
      <c r="K50" s="381">
        <f>IFERROR(VLOOKUP(N41,Marks,96,0),"")</f>
        <v>53</v>
      </c>
      <c r="L50" s="387">
        <f>IFERROR(VLOOKUP(N41,Marks,97,0),"")</f>
        <v>58</v>
      </c>
      <c r="M50" s="387">
        <f>IFERROR(VLOOKUP(N41,Marks,98,0),"")</f>
        <v>18</v>
      </c>
      <c r="N50" s="88">
        <f>IFERROR(VLOOKUP(N41,Marks,99,0),"")</f>
        <v>76</v>
      </c>
      <c r="O50" s="384">
        <f>IFERROR(VLOOKUP(N41,Marks,100,0),"")</f>
        <v>129</v>
      </c>
      <c r="P50" s="90" t="str">
        <f>IFERROR(VLOOKUP(N41,Marks,106,0),"")</f>
        <v>B</v>
      </c>
      <c r="Q50" s="903"/>
      <c r="R50" s="93" t="str">
        <f>IF('Master sheet'!$D$11="Hindi","विज्ञान","Science")</f>
        <v>विज्ञान</v>
      </c>
      <c r="S50" s="387">
        <f>IFERROR(VLOOKUP(AD41,Marks,88,0),"")</f>
        <v>5</v>
      </c>
      <c r="T50" s="387">
        <f>IFERROR(VLOOKUP(AD41,Marks,89,0),"")</f>
        <v>5</v>
      </c>
      <c r="U50" s="387">
        <f>IFERROR(VLOOKUP(AD41,Marks,90,0),"")</f>
        <v>5</v>
      </c>
      <c r="V50" s="387">
        <f>IFERROR(VLOOKUP(AD41,Marks,91,0),"")</f>
        <v>5</v>
      </c>
      <c r="W50" s="382">
        <f>IFERROR(VLOOKUP(AD41,Marks,92,0),"")</f>
        <v>20</v>
      </c>
      <c r="X50" s="387">
        <f>IFERROR(VLOOKUP(AD41,Marks,93,0),"")</f>
        <v>25</v>
      </c>
      <c r="Y50" s="387">
        <f>IFERROR(VLOOKUP(AD41,Marks,94,0),"")</f>
        <v>11</v>
      </c>
      <c r="Z50" s="88">
        <f>IFERROR(VLOOKUP(AD41,Marks,95,0),"")</f>
        <v>36</v>
      </c>
      <c r="AA50" s="381">
        <f>IFERROR(VLOOKUP(AD41,Marks,96,0),"")</f>
        <v>56</v>
      </c>
      <c r="AB50" s="387">
        <f>IFERROR(VLOOKUP(AD41,Marks,97,0),"")</f>
        <v>58</v>
      </c>
      <c r="AC50" s="387">
        <f>IFERROR(VLOOKUP(AD41,Marks,98,0),"")</f>
        <v>17</v>
      </c>
      <c r="AD50" s="88">
        <f>IFERROR(VLOOKUP(AD41,Marks,99,0),"")</f>
        <v>75</v>
      </c>
      <c r="AE50" s="384">
        <f>IFERROR(VLOOKUP(AD41,Marks,100,0),"")</f>
        <v>131</v>
      </c>
      <c r="AF50" s="90" t="str">
        <f>IFERROR(VLOOKUP(AD41,Marks,106,0),"")</f>
        <v>B</v>
      </c>
      <c r="AH50" s="57"/>
      <c r="AI50" s="57"/>
      <c r="AJ50" s="57"/>
      <c r="AK50" s="57"/>
      <c r="AL50" s="57"/>
      <c r="AM50" s="57"/>
      <c r="AN50" s="57"/>
      <c r="AO50" s="57"/>
      <c r="AP50" s="57"/>
    </row>
    <row r="51" spans="1:42" ht="21" customHeight="1">
      <c r="A51" s="402">
        <f t="shared" si="13"/>
        <v>18</v>
      </c>
      <c r="B51" s="93" t="str">
        <f>IF('Master sheet'!$D$11="Hindi","सामाजिक विज्ञान","Social Science")</f>
        <v>सामाजिक विज्ञान</v>
      </c>
      <c r="C51" s="387">
        <f>IFERROR(VLOOKUP(N41,Marks,107,0),"")</f>
        <v>4</v>
      </c>
      <c r="D51" s="387">
        <f>IFERROR(VLOOKUP(N41,Marks,108,0),"")</f>
        <v>4</v>
      </c>
      <c r="E51" s="387">
        <f>IFERROR(VLOOKUP(N41,Marks,109,0),"")</f>
        <v>4</v>
      </c>
      <c r="F51" s="387">
        <f>IFERROR(VLOOKUP(N41,Marks,110,0),"")</f>
        <v>4</v>
      </c>
      <c r="G51" s="382">
        <f>IFERROR(VLOOKUP(N41,Marks,111,0),"")</f>
        <v>16</v>
      </c>
      <c r="H51" s="387">
        <f>IFERROR(VLOOKUP(N41,Marks,112,0),"")</f>
        <v>42</v>
      </c>
      <c r="I51" s="387">
        <f>IFERROR(VLOOKUP(N41,Marks,113,0),"")</f>
        <v>12</v>
      </c>
      <c r="J51" s="88">
        <f>IFERROR(VLOOKUP(N41,Marks,114,0),"")</f>
        <v>54</v>
      </c>
      <c r="K51" s="381">
        <f>IFERROR(VLOOKUP(N41,Marks,115,0),"")</f>
        <v>70</v>
      </c>
      <c r="L51" s="387">
        <f>IFERROR(VLOOKUP(N41,Marks,116,0),"")</f>
        <v>66</v>
      </c>
      <c r="M51" s="387">
        <f>IFERROR(VLOOKUP(N41,Marks,117,0),"")</f>
        <v>18</v>
      </c>
      <c r="N51" s="88">
        <f>IFERROR(VLOOKUP(N41,Marks,118,0),"")</f>
        <v>84</v>
      </c>
      <c r="O51" s="384">
        <f>IFERROR(VLOOKUP(N41,Marks,119,0),"")</f>
        <v>154</v>
      </c>
      <c r="P51" s="90" t="str">
        <f>IFERROR(VLOOKUP(N41,Marks,125,0),"")</f>
        <v>B</v>
      </c>
      <c r="Q51" s="903"/>
      <c r="R51" s="93" t="str">
        <f>IF('Master sheet'!$D$11="Hindi","सामाजिक विज्ञान","Social Science")</f>
        <v>सामाजिक विज्ञान</v>
      </c>
      <c r="S51" s="387">
        <f>IFERROR(VLOOKUP(AD41,Marks,107,0),"")</f>
        <v>4</v>
      </c>
      <c r="T51" s="387">
        <f>IFERROR(VLOOKUP(AD41,Marks,108,0),"")</f>
        <v>4</v>
      </c>
      <c r="U51" s="387">
        <f>IFERROR(VLOOKUP(AD41,Marks,109,0),"")</f>
        <v>4</v>
      </c>
      <c r="V51" s="387">
        <f>IFERROR(VLOOKUP(AD41,Marks,110,0),"")</f>
        <v>4</v>
      </c>
      <c r="W51" s="382">
        <f>IFERROR(VLOOKUP(AD41,Marks,111,0),"")</f>
        <v>16</v>
      </c>
      <c r="X51" s="387">
        <f>IFERROR(VLOOKUP(AD41,Marks,112,0),"")</f>
        <v>42</v>
      </c>
      <c r="Y51" s="387">
        <f>IFERROR(VLOOKUP(AD41,Marks,113,0),"")</f>
        <v>10</v>
      </c>
      <c r="Z51" s="88">
        <f>IFERROR(VLOOKUP(AD41,Marks,114,0),"")</f>
        <v>52</v>
      </c>
      <c r="AA51" s="381">
        <f>IFERROR(VLOOKUP(AD41,Marks,115,0),"")</f>
        <v>68</v>
      </c>
      <c r="AB51" s="387">
        <f>IFERROR(VLOOKUP(AD41,Marks,116,0),"")</f>
        <v>66</v>
      </c>
      <c r="AC51" s="387">
        <f>IFERROR(VLOOKUP(AD41,Marks,117,0),"")</f>
        <v>18</v>
      </c>
      <c r="AD51" s="88">
        <f>IFERROR(VLOOKUP(AD41,Marks,118,0),"")</f>
        <v>84</v>
      </c>
      <c r="AE51" s="384">
        <f>IFERROR(VLOOKUP(AD41,Marks,119,0),"")</f>
        <v>152</v>
      </c>
      <c r="AF51" s="90" t="str">
        <f>IFERROR(VLOOKUP(AD41,Marks,125,0),"")</f>
        <v>B</v>
      </c>
      <c r="AH51" s="57"/>
      <c r="AI51" s="57"/>
      <c r="AJ51" s="57"/>
      <c r="AK51" s="57"/>
      <c r="AL51" s="57"/>
      <c r="AM51" s="57"/>
      <c r="AN51" s="57"/>
      <c r="AO51" s="57"/>
      <c r="AP51" s="57"/>
    </row>
    <row r="52" spans="1:42" ht="27.75" customHeight="1">
      <c r="A52" s="402">
        <f t="shared" si="13"/>
        <v>19</v>
      </c>
      <c r="B52" s="394" t="str">
        <f>IF('Master sheet'!$D$11="Hindi","कुल योग","Total")</f>
        <v>कुल योग</v>
      </c>
      <c r="C52" s="91">
        <f>IF(AND(C46="",C47="",C48="",C49="",C50="",C51=""),"",SUM(C46:C51))</f>
        <v>25</v>
      </c>
      <c r="D52" s="91">
        <f t="shared" ref="D52:O52" si="14">IF(AND(D46="",D47="",D48="",D49="",D50="",D51=""),"",SUM(D46:D51))</f>
        <v>25</v>
      </c>
      <c r="E52" s="91">
        <f t="shared" si="14"/>
        <v>27</v>
      </c>
      <c r="F52" s="91">
        <f t="shared" si="14"/>
        <v>28</v>
      </c>
      <c r="G52" s="91">
        <f t="shared" si="14"/>
        <v>105</v>
      </c>
      <c r="H52" s="91">
        <f t="shared" si="14"/>
        <v>219</v>
      </c>
      <c r="I52" s="91">
        <f t="shared" si="14"/>
        <v>71</v>
      </c>
      <c r="J52" s="91">
        <f t="shared" si="14"/>
        <v>290</v>
      </c>
      <c r="K52" s="91">
        <f t="shared" si="14"/>
        <v>395</v>
      </c>
      <c r="L52" s="91">
        <f t="shared" si="14"/>
        <v>338</v>
      </c>
      <c r="M52" s="91">
        <f t="shared" si="14"/>
        <v>103</v>
      </c>
      <c r="N52" s="91">
        <f t="shared" si="14"/>
        <v>441</v>
      </c>
      <c r="O52" s="91">
        <f t="shared" si="14"/>
        <v>836</v>
      </c>
      <c r="P52" s="227" t="str">
        <f>IFERROR(VLOOKUP(N41,Marks,167,0),"")</f>
        <v>B</v>
      </c>
      <c r="Q52" s="903"/>
      <c r="R52" s="394" t="str">
        <f>IF('Master sheet'!$D$11="Hindi","कुल योग","Total")</f>
        <v>कुल योग</v>
      </c>
      <c r="S52" s="91">
        <f>IF(AND(S46="",S47="",S48="",S49="",S50="",S51=""),"",SUM(S46:S51))</f>
        <v>26</v>
      </c>
      <c r="T52" s="91">
        <f t="shared" ref="T52:AE52" si="15">IF(AND(T46="",T47="",T48="",T49="",T50="",T51=""),"",SUM(T46:T51))</f>
        <v>26</v>
      </c>
      <c r="U52" s="91">
        <f t="shared" si="15"/>
        <v>22</v>
      </c>
      <c r="V52" s="91">
        <f t="shared" si="15"/>
        <v>28</v>
      </c>
      <c r="W52" s="91">
        <f t="shared" si="15"/>
        <v>102</v>
      </c>
      <c r="X52" s="91">
        <f t="shared" si="15"/>
        <v>214</v>
      </c>
      <c r="Y52" s="91">
        <f t="shared" si="15"/>
        <v>67</v>
      </c>
      <c r="Z52" s="91">
        <f t="shared" si="15"/>
        <v>281</v>
      </c>
      <c r="AA52" s="91">
        <f t="shared" si="15"/>
        <v>383</v>
      </c>
      <c r="AB52" s="91">
        <f t="shared" si="15"/>
        <v>373</v>
      </c>
      <c r="AC52" s="91">
        <f t="shared" si="15"/>
        <v>103</v>
      </c>
      <c r="AD52" s="91">
        <f t="shared" si="15"/>
        <v>476</v>
      </c>
      <c r="AE52" s="91">
        <f t="shared" si="15"/>
        <v>859</v>
      </c>
      <c r="AF52" s="227" t="str">
        <f>IFERROR(VLOOKUP(AD41,Marks,167,0),"")</f>
        <v>B</v>
      </c>
      <c r="AH52" s="57"/>
      <c r="AI52" s="57"/>
      <c r="AJ52" s="57"/>
      <c r="AK52" s="57"/>
      <c r="AL52" s="57"/>
      <c r="AM52" s="57"/>
      <c r="AN52" s="57"/>
      <c r="AO52" s="57"/>
      <c r="AP52" s="57"/>
    </row>
    <row r="53" spans="1:42" ht="9.75" customHeight="1">
      <c r="A53" s="402">
        <f t="shared" si="13"/>
        <v>20</v>
      </c>
      <c r="B53" s="869"/>
      <c r="C53" s="869"/>
      <c r="D53" s="869"/>
      <c r="E53" s="869"/>
      <c r="F53" s="869"/>
      <c r="G53" s="869"/>
      <c r="H53" s="869"/>
      <c r="I53" s="869"/>
      <c r="J53" s="869"/>
      <c r="K53" s="869"/>
      <c r="L53" s="869"/>
      <c r="M53" s="869"/>
      <c r="N53" s="869"/>
      <c r="O53" s="869"/>
      <c r="P53" s="869"/>
      <c r="Q53" s="903"/>
      <c r="R53" s="869"/>
      <c r="S53" s="869"/>
      <c r="T53" s="869"/>
      <c r="U53" s="869"/>
      <c r="V53" s="869"/>
      <c r="W53" s="869"/>
      <c r="X53" s="869"/>
      <c r="Y53" s="869"/>
      <c r="Z53" s="869"/>
      <c r="AA53" s="869"/>
      <c r="AB53" s="869"/>
      <c r="AC53" s="869"/>
      <c r="AD53" s="869"/>
      <c r="AE53" s="869"/>
      <c r="AF53" s="869"/>
      <c r="AH53" s="57"/>
      <c r="AI53" s="57"/>
      <c r="AJ53" s="57"/>
      <c r="AK53" s="57"/>
      <c r="AL53" s="57"/>
      <c r="AM53" s="57"/>
      <c r="AN53" s="57"/>
      <c r="AO53" s="57"/>
      <c r="AP53" s="57"/>
    </row>
    <row r="54" spans="1:42" ht="21" customHeight="1">
      <c r="A54" s="402">
        <f t="shared" si="13"/>
        <v>21</v>
      </c>
      <c r="B54" s="870" t="str">
        <f>IF('Master sheet'!$D$11="Hindi","अतिरिक्त विषय ","Extra Subject")</f>
        <v xml:space="preserve">अतिरिक्त विषय </v>
      </c>
      <c r="C54" s="870"/>
      <c r="D54" s="870"/>
      <c r="E54" s="870"/>
      <c r="F54" s="870"/>
      <c r="G54" s="870"/>
      <c r="H54" s="870"/>
      <c r="I54" s="870"/>
      <c r="J54" s="870"/>
      <c r="K54" s="870"/>
      <c r="L54" s="870"/>
      <c r="M54" s="870"/>
      <c r="N54" s="870"/>
      <c r="O54" s="870"/>
      <c r="P54" s="870"/>
      <c r="Q54" s="903"/>
      <c r="R54" s="870" t="str">
        <f>IF('Master sheet'!$D$11="Hindi","अतिरिक्त विषय ","Extra Subject")</f>
        <v xml:space="preserve">अतिरिक्त विषय </v>
      </c>
      <c r="S54" s="870"/>
      <c r="T54" s="870"/>
      <c r="U54" s="870"/>
      <c r="V54" s="870"/>
      <c r="W54" s="870"/>
      <c r="X54" s="870"/>
      <c r="Y54" s="870"/>
      <c r="Z54" s="870"/>
      <c r="AA54" s="870"/>
      <c r="AB54" s="870"/>
      <c r="AC54" s="870"/>
      <c r="AD54" s="870"/>
      <c r="AE54" s="870"/>
      <c r="AF54" s="870"/>
      <c r="AH54" s="57"/>
      <c r="AI54" s="57"/>
      <c r="AJ54" s="57"/>
      <c r="AK54" s="57"/>
      <c r="AL54" s="57"/>
      <c r="AM54" s="57"/>
      <c r="AN54" s="57"/>
      <c r="AO54" s="57"/>
      <c r="AP54" s="57"/>
    </row>
    <row r="55" spans="1:42" ht="21" customHeight="1">
      <c r="A55" s="402">
        <f t="shared" si="13"/>
        <v>22</v>
      </c>
      <c r="B55" s="394" t="str">
        <f>IF('Master sheet'!$D$11="Hindi","विषय","Subject")</f>
        <v>विषय</v>
      </c>
      <c r="C55" s="871" t="str">
        <f>IF('Master sheet'!$D$11="Hindi","पूर्णांक","M.M.")</f>
        <v>पूर्णांक</v>
      </c>
      <c r="D55" s="872"/>
      <c r="E55" s="871" t="str">
        <f>IF('Master sheet'!$D$11="Hindi","प्राप्तांक","Ob.M.")</f>
        <v>प्राप्तांक</v>
      </c>
      <c r="F55" s="872"/>
      <c r="G55" s="871" t="str">
        <f>IF('Master sheet'!$D$11="Hindi","ग्रेड","Grade")</f>
        <v>ग्रेड</v>
      </c>
      <c r="H55" s="872"/>
      <c r="I55" s="871" t="str">
        <f>IF('Master sheet'!$D$11="Hindi","विषय","Subject")</f>
        <v>विषय</v>
      </c>
      <c r="J55" s="872"/>
      <c r="K55" s="871" t="str">
        <f>IF('Master sheet'!$D$11="Hindi","पूर्णांक","M.M.")</f>
        <v>पूर्णांक</v>
      </c>
      <c r="L55" s="872"/>
      <c r="M55" s="871" t="str">
        <f>IF('Master sheet'!$D$11="Hindi","प्राप्तांक","Ob.M.")</f>
        <v>प्राप्तांक</v>
      </c>
      <c r="N55" s="872"/>
      <c r="O55" s="871" t="str">
        <f>IF('Master sheet'!$D$11="Hindi","ग्रेड","Grade")</f>
        <v>ग्रेड</v>
      </c>
      <c r="P55" s="872"/>
      <c r="Q55" s="903"/>
      <c r="R55" s="394" t="str">
        <f>IF('Master sheet'!$D$11="Hindi","विषय","Subject")</f>
        <v>विषय</v>
      </c>
      <c r="S55" s="871" t="str">
        <f>IF('Master sheet'!$D$11="Hindi","पूर्णांक","M.M.")</f>
        <v>पूर्णांक</v>
      </c>
      <c r="T55" s="872"/>
      <c r="U55" s="871" t="str">
        <f>IF('Master sheet'!$D$11="Hindi","प्राप्तांक","Ob.M.")</f>
        <v>प्राप्तांक</v>
      </c>
      <c r="V55" s="872"/>
      <c r="W55" s="871" t="str">
        <f>IF('Master sheet'!$D$11="Hindi","ग्रेड","Grade")</f>
        <v>ग्रेड</v>
      </c>
      <c r="X55" s="872"/>
      <c r="Y55" s="871" t="str">
        <f>IF('Master sheet'!$D$11="Hindi","विषय","Subject")</f>
        <v>विषय</v>
      </c>
      <c r="Z55" s="872"/>
      <c r="AA55" s="871" t="str">
        <f>IF('Master sheet'!$D$11="Hindi","पूर्णांक","M.M.")</f>
        <v>पूर्णांक</v>
      </c>
      <c r="AB55" s="872"/>
      <c r="AC55" s="871" t="str">
        <f>IF('Master sheet'!$D$11="Hindi","प्राप्तांक","Ob.M.")</f>
        <v>प्राप्तांक</v>
      </c>
      <c r="AD55" s="872"/>
      <c r="AE55" s="871" t="str">
        <f>IF('Master sheet'!$D$11="Hindi","ग्रेड","Grade")</f>
        <v>ग्रेड</v>
      </c>
      <c r="AF55" s="872"/>
      <c r="AH55" s="57"/>
      <c r="AI55" s="57"/>
      <c r="AJ55" s="57"/>
      <c r="AK55" s="57"/>
      <c r="AL55" s="57"/>
      <c r="AM55" s="57"/>
      <c r="AN55" s="57"/>
      <c r="AO55" s="57"/>
      <c r="AP55" s="57"/>
    </row>
    <row r="56" spans="1:42" ht="21" customHeight="1">
      <c r="A56" s="402">
        <f t="shared" si="13"/>
        <v>23</v>
      </c>
      <c r="B56" s="376" t="str">
        <f>IF(AND('Result Sheet'!$FA$4="",'Result Sheet'!$FA$4=0),"",IF(N41="","",'Result Sheet'!$FA$4))</f>
        <v/>
      </c>
      <c r="C56" s="873">
        <f>IF(AND(N41=""),"",'Result Sheet'!$FC$7)</f>
        <v>100</v>
      </c>
      <c r="D56" s="873"/>
      <c r="E56" s="874" t="str">
        <f>IFERROR(IF(AND(N41=""),"",VLOOKUP(N41,Marks,158,0)),"")</f>
        <v/>
      </c>
      <c r="F56" s="874"/>
      <c r="G56" s="875" t="str">
        <f>IFERROR(IF(AND(N41=""),"",VLOOKUP(N41,Marks,159,0)),"")</f>
        <v/>
      </c>
      <c r="H56" s="875"/>
      <c r="I56" s="873" t="str">
        <f>IF(AND('Result Sheet'!$FE$4="",'Result Sheet'!$FE$4=0),"",IF(N41="","",'Result Sheet'!$FE$4))</f>
        <v/>
      </c>
      <c r="J56" s="873"/>
      <c r="K56" s="873">
        <f>IF(AND(N41=""),"",'Result Sheet'!$FG$7)</f>
        <v>100</v>
      </c>
      <c r="L56" s="873"/>
      <c r="M56" s="874" t="str">
        <f>IFERROR(IF(AND(N41=""),"",VLOOKUP(N41,Marks,162,0)),"")</f>
        <v/>
      </c>
      <c r="N56" s="874"/>
      <c r="O56" s="875" t="str">
        <f>IFERROR(IF(AND(N41=""),"",VLOOKUP(N41,Marks,163,0)),"")</f>
        <v/>
      </c>
      <c r="P56" s="875"/>
      <c r="Q56" s="903"/>
      <c r="R56" s="376" t="str">
        <f>IF(AND('Result Sheet'!$FA$4="",'Result Sheet'!$FA$4=0),"",IF(AD41="","",'Result Sheet'!$FA$4))</f>
        <v/>
      </c>
      <c r="S56" s="873">
        <f>IF(AND(AD41=""),"",'Result Sheet'!$FC$7)</f>
        <v>100</v>
      </c>
      <c r="T56" s="873"/>
      <c r="U56" s="874" t="str">
        <f>IFERROR(IF(AND(AD41=""),"",VLOOKUP(AD41,Marks,158,0)),"")</f>
        <v/>
      </c>
      <c r="V56" s="874"/>
      <c r="W56" s="875" t="str">
        <f>IFERROR(IF(AND(AD41=""),"",VLOOKUP(AD41,Marks,159,0)),"")</f>
        <v/>
      </c>
      <c r="X56" s="875"/>
      <c r="Y56" s="873" t="str">
        <f>IF(AND('Result Sheet'!$FE$4="",'Result Sheet'!$FE$4=0),"",IF(AD41="","",'Result Sheet'!$FE$4))</f>
        <v/>
      </c>
      <c r="Z56" s="873"/>
      <c r="AA56" s="873">
        <f>IF(AND(AD41=""),"",'Result Sheet'!$FG$7)</f>
        <v>100</v>
      </c>
      <c r="AB56" s="873"/>
      <c r="AC56" s="874" t="str">
        <f>IFERROR(IF(AND(AD41=""),"",VLOOKUP(AD41,Marks,162,0)),"")</f>
        <v/>
      </c>
      <c r="AD56" s="874"/>
      <c r="AE56" s="875" t="str">
        <f>IFERROR(IF(AND(AD41=""),"",VLOOKUP(AD41,Marks,163,0)),"")</f>
        <v/>
      </c>
      <c r="AF56" s="875"/>
      <c r="AH56" s="57"/>
      <c r="AI56" s="57"/>
      <c r="AJ56" s="57"/>
      <c r="AK56" s="57"/>
      <c r="AL56" s="57"/>
      <c r="AM56" s="57"/>
      <c r="AN56" s="57"/>
      <c r="AO56" s="57"/>
      <c r="AP56" s="57"/>
    </row>
    <row r="57" spans="1:42" ht="21" customHeight="1">
      <c r="A57" s="402">
        <f t="shared" si="13"/>
        <v>24</v>
      </c>
      <c r="B57" s="859" t="str">
        <f>IF('Master sheet'!$D$11="Hindi","विषय","Subject")</f>
        <v>विषय</v>
      </c>
      <c r="C57" s="860"/>
      <c r="D57" s="860"/>
      <c r="E57" s="368" t="str">
        <f>IF('Master sheet'!$D$11="Hindi","प्राप्तांक","Ob.M.")</f>
        <v>प्राप्तांक</v>
      </c>
      <c r="F57" s="93" t="str">
        <f>IF('Master sheet'!$D$11="Hindi","ग्रेड","Grade")</f>
        <v>ग्रेड</v>
      </c>
      <c r="G57" s="859" t="str">
        <f>IF('Master sheet'!$D$11="Hindi","विषय","Subject")</f>
        <v>विषय</v>
      </c>
      <c r="H57" s="860"/>
      <c r="I57" s="860"/>
      <c r="J57" s="368" t="str">
        <f>IF('Master sheet'!$D$11="Hindi","प्राप्तांक","Ob.M.")</f>
        <v>प्राप्तांक</v>
      </c>
      <c r="K57" s="93" t="str">
        <f>IF('Master sheet'!$D$11="Hindi","ग्रेड","Grade")</f>
        <v>ग्रेड</v>
      </c>
      <c r="L57" s="859" t="str">
        <f>IF('Master sheet'!$D$11="Hindi","विषय","Subject")</f>
        <v>विषय</v>
      </c>
      <c r="M57" s="860"/>
      <c r="N57" s="861"/>
      <c r="O57" s="369" t="str">
        <f>IF('Master sheet'!$D$11="Hindi","प्राप्तांक","Ob.M.")</f>
        <v>प्राप्तांक</v>
      </c>
      <c r="P57" s="93" t="str">
        <f>IF('Master sheet'!$D$11="Hindi","ग्रेड","Grade")</f>
        <v>ग्रेड</v>
      </c>
      <c r="Q57" s="903"/>
      <c r="R57" s="859" t="str">
        <f>IF('Master sheet'!$D$11="Hindi","विषय","Subject")</f>
        <v>विषय</v>
      </c>
      <c r="S57" s="860"/>
      <c r="T57" s="860"/>
      <c r="U57" s="368" t="str">
        <f>IF('Master sheet'!$D$11="Hindi","प्राप्तांक","Ob.M.")</f>
        <v>प्राप्तांक</v>
      </c>
      <c r="V57" s="93" t="str">
        <f>IF('Master sheet'!$D$11="Hindi","ग्रेड","Grade")</f>
        <v>ग्रेड</v>
      </c>
      <c r="W57" s="859" t="str">
        <f>IF('Master sheet'!$D$11="Hindi","विषय","Subject")</f>
        <v>विषय</v>
      </c>
      <c r="X57" s="860"/>
      <c r="Y57" s="860"/>
      <c r="Z57" s="368" t="str">
        <f>IF('Master sheet'!$D$11="Hindi","प्राप्तांक","Ob.M.")</f>
        <v>प्राप्तांक</v>
      </c>
      <c r="AA57" s="93" t="str">
        <f>IF('Master sheet'!$D$11="Hindi","ग्रेड","Grade")</f>
        <v>ग्रेड</v>
      </c>
      <c r="AB57" s="859" t="str">
        <f>IF('Master sheet'!$D$11="Hindi","विषय","Subject")</f>
        <v>विषय</v>
      </c>
      <c r="AC57" s="860"/>
      <c r="AD57" s="861"/>
      <c r="AE57" s="369" t="str">
        <f>IF('Master sheet'!$D$11="Hindi","प्राप्तांक","Ob.M.")</f>
        <v>प्राप्तांक</v>
      </c>
      <c r="AF57" s="93" t="str">
        <f>IF('Master sheet'!$D$11="Hindi","ग्रेड","Grade")</f>
        <v>ग्रेड</v>
      </c>
      <c r="AH57" s="57"/>
      <c r="AI57" s="57"/>
      <c r="AJ57" s="57"/>
      <c r="AK57" s="57"/>
      <c r="AL57" s="57"/>
      <c r="AM57" s="57"/>
      <c r="AN57" s="57"/>
      <c r="AO57" s="57"/>
      <c r="AP57" s="57"/>
    </row>
    <row r="58" spans="1:42" ht="21" customHeight="1">
      <c r="A58" s="402">
        <f t="shared" si="13"/>
        <v>25</v>
      </c>
      <c r="B58" s="862" t="str">
        <f>IF('Master sheet'!$D$11="Hindi","कार्यानुभव","WORK EXP.")</f>
        <v>कार्यानुभव</v>
      </c>
      <c r="C58" s="863"/>
      <c r="D58" s="863"/>
      <c r="E58" s="89">
        <f>IFERROR(VLOOKUP(N41,Marks,131,0),"")</f>
        <v>82</v>
      </c>
      <c r="F58" s="98" t="str">
        <f>IFERROR(VLOOKUP(N41,Marks,135,0),"")</f>
        <v>B</v>
      </c>
      <c r="G58" s="862" t="str">
        <f>IF('Master sheet'!$D$11="Hindi","कला शिक्षा","ART EDU.")</f>
        <v>कला शिक्षा</v>
      </c>
      <c r="H58" s="863"/>
      <c r="I58" s="863"/>
      <c r="J58" s="89">
        <f>IFERROR(VLOOKUP(N41,Marks,141,0),"")</f>
        <v>80</v>
      </c>
      <c r="K58" s="98" t="str">
        <f>IFERROR(VLOOKUP(N41,Marks,145,0),"")</f>
        <v>B</v>
      </c>
      <c r="L58" s="864" t="str">
        <f>IF('Master sheet'!$D$11="Hindi","स्वा. एवं शा. शिक्षा","HE.&amp;PH. EDU.")</f>
        <v>स्वा. एवं शा. शिक्षा</v>
      </c>
      <c r="M58" s="865"/>
      <c r="N58" s="866"/>
      <c r="O58" s="89">
        <f>IFERROR(VLOOKUP(N41,Marks,151,0),"")</f>
        <v>84</v>
      </c>
      <c r="P58" s="98" t="str">
        <f>IFERROR(VLOOKUP(N41,Marks,155,0),"")</f>
        <v>B</v>
      </c>
      <c r="Q58" s="903"/>
      <c r="R58" s="862" t="str">
        <f>IF('Master sheet'!$D$11="Hindi","कार्यानुभव","WORK EXP.")</f>
        <v>कार्यानुभव</v>
      </c>
      <c r="S58" s="863"/>
      <c r="T58" s="863"/>
      <c r="U58" s="89">
        <f>IFERROR(VLOOKUP(AD41,Marks,131,0),"")</f>
        <v>81</v>
      </c>
      <c r="V58" s="98" t="str">
        <f>IFERROR(VLOOKUP(AD41,Marks,135,0),"")</f>
        <v>B</v>
      </c>
      <c r="W58" s="862" t="str">
        <f>IF('Master sheet'!$D$11="Hindi","कला शिक्षा","ART EDU.")</f>
        <v>कला शिक्षा</v>
      </c>
      <c r="X58" s="863"/>
      <c r="Y58" s="863"/>
      <c r="Z58" s="89">
        <f>IFERROR(VLOOKUP(AD41,Marks,141,0),"")</f>
        <v>81</v>
      </c>
      <c r="AA58" s="98" t="str">
        <f>IFERROR(VLOOKUP(AD41,Marks,145,0),"")</f>
        <v>B</v>
      </c>
      <c r="AB58" s="864" t="str">
        <f>IF('Master sheet'!$D$11="Hindi","स्वा. एवं शा. शिक्षा","HE.&amp;PH. EDU.")</f>
        <v>स्वा. एवं शा. शिक्षा</v>
      </c>
      <c r="AC58" s="865"/>
      <c r="AD58" s="866"/>
      <c r="AE58" s="89">
        <f>IFERROR(VLOOKUP(AD41,Marks,151,0),"")</f>
        <v>84</v>
      </c>
      <c r="AF58" s="98" t="str">
        <f>IFERROR(VLOOKUP(AD41,Marks,155,0),"")</f>
        <v>B</v>
      </c>
      <c r="AH58" s="57"/>
      <c r="AI58" s="57"/>
      <c r="AJ58" s="57"/>
      <c r="AK58" s="57"/>
      <c r="AL58" s="57"/>
      <c r="AM58" s="57"/>
      <c r="AN58" s="57"/>
      <c r="AO58" s="57"/>
      <c r="AP58" s="57"/>
    </row>
    <row r="59" spans="1:42" ht="9.75" customHeight="1">
      <c r="A59" s="402">
        <f t="shared" si="13"/>
        <v>26</v>
      </c>
      <c r="B59" s="377"/>
      <c r="C59" s="377"/>
      <c r="D59" s="377"/>
      <c r="E59" s="378"/>
      <c r="F59" s="379"/>
      <c r="G59" s="377"/>
      <c r="H59" s="377"/>
      <c r="I59" s="377"/>
      <c r="J59" s="378"/>
      <c r="K59" s="379"/>
      <c r="L59" s="380"/>
      <c r="M59" s="380"/>
      <c r="N59" s="380"/>
      <c r="O59" s="378"/>
      <c r="P59" s="379"/>
      <c r="Q59" s="903"/>
      <c r="R59" s="377"/>
      <c r="S59" s="377"/>
      <c r="T59" s="377"/>
      <c r="U59" s="378"/>
      <c r="V59" s="379"/>
      <c r="W59" s="377"/>
      <c r="X59" s="377"/>
      <c r="Y59" s="377"/>
      <c r="Z59" s="378"/>
      <c r="AA59" s="379"/>
      <c r="AB59" s="380"/>
      <c r="AC59" s="380"/>
      <c r="AD59" s="380"/>
      <c r="AE59" s="378"/>
      <c r="AF59" s="379"/>
      <c r="AH59" s="57"/>
      <c r="AI59" s="57"/>
      <c r="AJ59" s="57"/>
      <c r="AK59" s="57"/>
      <c r="AL59" s="57"/>
      <c r="AM59" s="57"/>
      <c r="AN59" s="57"/>
      <c r="AO59" s="57"/>
      <c r="AP59" s="57"/>
    </row>
    <row r="60" spans="1:42" ht="21" customHeight="1">
      <c r="A60" s="402">
        <f t="shared" si="13"/>
        <v>27</v>
      </c>
      <c r="B60" s="852" t="str">
        <f>IF('Master sheet'!$D$11="Hindi","कुल कार्य दिवस :-","Total Meeting :-")</f>
        <v>कुल कार्य दिवस :-</v>
      </c>
      <c r="C60" s="852"/>
      <c r="D60" s="852"/>
      <c r="E60" s="867">
        <f>IFERROR(VLOOKUP(N41,Marks,170,0),"")</f>
        <v>360</v>
      </c>
      <c r="F60" s="867"/>
      <c r="G60" s="867"/>
      <c r="H60" s="867"/>
      <c r="I60" s="852" t="str">
        <f>IF('Master sheet'!$D$11="Hindi","कुल उपस्थिति :-","Total Attendance :-")</f>
        <v>कुल उपस्थिति :-</v>
      </c>
      <c r="J60" s="852"/>
      <c r="K60" s="852"/>
      <c r="L60" s="852"/>
      <c r="M60" s="868">
        <f>IFERROR(VLOOKUP(N41,Marks,171,0),"")</f>
        <v>160</v>
      </c>
      <c r="N60" s="868"/>
      <c r="O60" s="868"/>
      <c r="P60" s="868"/>
      <c r="Q60" s="903"/>
      <c r="R60" s="852" t="str">
        <f>IF('Master sheet'!$D$11="Hindi","कुल कार्य दिवस :-","Total Meeting :-")</f>
        <v>कुल कार्य दिवस :-</v>
      </c>
      <c r="S60" s="852"/>
      <c r="T60" s="852"/>
      <c r="U60" s="867">
        <f>IFERROR(VLOOKUP(AD41,Marks,170,0),"")</f>
        <v>220</v>
      </c>
      <c r="V60" s="867"/>
      <c r="W60" s="867"/>
      <c r="X60" s="867"/>
      <c r="Y60" s="852" t="str">
        <f>IF('Master sheet'!$D$11="Hindi","कुल उपस्थिति :-","Total Attendance :-")</f>
        <v>कुल उपस्थिति :-</v>
      </c>
      <c r="Z60" s="852"/>
      <c r="AA60" s="852"/>
      <c r="AB60" s="852"/>
      <c r="AC60" s="868">
        <f>IFERROR(VLOOKUP(AD41,Marks,171,0),"")</f>
        <v>188</v>
      </c>
      <c r="AD60" s="868"/>
      <c r="AE60" s="868"/>
      <c r="AF60" s="868"/>
      <c r="AH60" s="57"/>
      <c r="AI60" s="57"/>
      <c r="AJ60" s="57"/>
      <c r="AK60" s="57"/>
      <c r="AL60" s="57"/>
      <c r="AM60" s="57"/>
      <c r="AN60" s="57"/>
      <c r="AO60" s="57"/>
      <c r="AP60" s="57"/>
    </row>
    <row r="61" spans="1:42" ht="21" customHeight="1">
      <c r="A61" s="402">
        <f t="shared" si="13"/>
        <v>28</v>
      </c>
      <c r="B61" s="852" t="str">
        <f>IF('Master sheet'!$D$11="Hindi","परिणाम :-","Result :-")</f>
        <v>परिणाम :-</v>
      </c>
      <c r="C61" s="852"/>
      <c r="D61" s="852"/>
      <c r="E61" s="853" t="str">
        <f>IFERROR(VLOOKUP(N41,Marks,169,0),"")</f>
        <v>कक्षा क्रमोन्नत</v>
      </c>
      <c r="F61" s="853"/>
      <c r="G61" s="853"/>
      <c r="H61" s="853"/>
      <c r="I61" s="852" t="str">
        <f>IF('Master sheet'!$D$11="Hindi","परिणाम प्रतिशत में :-","Result in Percentage :-")</f>
        <v>परिणाम प्रतिशत में :-</v>
      </c>
      <c r="J61" s="852"/>
      <c r="K61" s="852"/>
      <c r="L61" s="852"/>
      <c r="M61" s="854">
        <f>IFERROR(VLOOKUP(N41,Marks,165,0),"")</f>
        <v>69.666666666666671</v>
      </c>
      <c r="N61" s="854"/>
      <c r="O61" s="854"/>
      <c r="P61" s="854"/>
      <c r="Q61" s="903"/>
      <c r="R61" s="852" t="str">
        <f>IF('Master sheet'!$D$11="Hindi","परिणाम :-","Result :-")</f>
        <v>परिणाम :-</v>
      </c>
      <c r="S61" s="852"/>
      <c r="T61" s="852"/>
      <c r="U61" s="853" t="str">
        <f>IFERROR(VLOOKUP(AD41,Marks,169,0),"")</f>
        <v>कक्षा क्रमोन्नत</v>
      </c>
      <c r="V61" s="853"/>
      <c r="W61" s="853"/>
      <c r="X61" s="853"/>
      <c r="Y61" s="852" t="str">
        <f>IF('Master sheet'!$D$11="Hindi","परिणाम प्रतिशत में :-","Result in Percentage :-")</f>
        <v>परिणाम प्रतिशत में :-</v>
      </c>
      <c r="Z61" s="852"/>
      <c r="AA61" s="852"/>
      <c r="AB61" s="852"/>
      <c r="AC61" s="854">
        <f>IFERROR(VLOOKUP(AD41,Marks,165,0),"")</f>
        <v>71.583333333333329</v>
      </c>
      <c r="AD61" s="854"/>
      <c r="AE61" s="854"/>
      <c r="AF61" s="854"/>
      <c r="AH61" s="57"/>
      <c r="AI61" s="57"/>
      <c r="AJ61" s="57"/>
      <c r="AK61" s="57"/>
      <c r="AL61" s="57"/>
      <c r="AM61" s="57"/>
      <c r="AN61" s="57"/>
      <c r="AO61" s="57"/>
      <c r="AP61" s="57"/>
    </row>
    <row r="62" spans="1:42" ht="21" customHeight="1">
      <c r="A62" s="402">
        <f t="shared" si="13"/>
        <v>29</v>
      </c>
      <c r="B62" s="852" t="str">
        <f>IF('Master sheet'!$D$11="Hindi","श्रेणी / ग्रेड :-","Division / Grade :-")</f>
        <v>श्रेणी / ग्रेड :-</v>
      </c>
      <c r="C62" s="852"/>
      <c r="D62" s="852"/>
      <c r="E62" s="385" t="str">
        <f>IFERROR(VLOOKUP(N41,Marks,166,0),"")</f>
        <v>I</v>
      </c>
      <c r="F62" s="386" t="s">
        <v>205</v>
      </c>
      <c r="G62" s="855" t="str">
        <f>IFERROR(VLOOKUP(N41,Marks,167,0),"")</f>
        <v>B</v>
      </c>
      <c r="H62" s="855"/>
      <c r="I62" s="852" t="str">
        <f>IF('Master sheet'!$D$11="Hindi","कक्षा में स्थान :-","Position in the Class :-")</f>
        <v>कक्षा में स्थान :-</v>
      </c>
      <c r="J62" s="852"/>
      <c r="K62" s="852"/>
      <c r="L62" s="852"/>
      <c r="M62" s="856">
        <f>IFERROR(VLOOKUP(N41,Marks,168,0),"")</f>
        <v>5.9999999999999858</v>
      </c>
      <c r="N62" s="856"/>
      <c r="O62" s="856"/>
      <c r="P62" s="856"/>
      <c r="Q62" s="903"/>
      <c r="R62" s="852" t="str">
        <f>IF('Master sheet'!$D$11="Hindi","श्रेणी / ग्रेड :-","Division / Grade :-")</f>
        <v>श्रेणी / ग्रेड :-</v>
      </c>
      <c r="S62" s="852"/>
      <c r="T62" s="852"/>
      <c r="U62" s="385" t="str">
        <f>IFERROR(VLOOKUP(AD41,Marks,166,0),"")</f>
        <v>I</v>
      </c>
      <c r="V62" s="386" t="s">
        <v>205</v>
      </c>
      <c r="W62" s="855" t="str">
        <f>IFERROR(VLOOKUP(AD41,Marks,167,0),"")</f>
        <v>B</v>
      </c>
      <c r="X62" s="855"/>
      <c r="Y62" s="852" t="str">
        <f>IF('Master sheet'!$D$11="Hindi","कक्षा में स्थान :-","Position in the Class :-")</f>
        <v>कक्षा में स्थान :-</v>
      </c>
      <c r="Z62" s="852"/>
      <c r="AA62" s="852"/>
      <c r="AB62" s="852"/>
      <c r="AC62" s="856">
        <f>IFERROR(VLOOKUP(AD41,Marks,168,0),"")</f>
        <v>2.9999999999999858</v>
      </c>
      <c r="AD62" s="856"/>
      <c r="AE62" s="856"/>
      <c r="AF62" s="856"/>
      <c r="AH62" s="57"/>
      <c r="AI62" s="57"/>
      <c r="AJ62" s="57"/>
      <c r="AK62" s="57"/>
      <c r="AL62" s="57"/>
      <c r="AM62" s="57"/>
      <c r="AN62" s="57"/>
      <c r="AO62" s="57"/>
      <c r="AP62" s="57"/>
    </row>
    <row r="63" spans="1:42" ht="21" customHeight="1">
      <c r="A63" s="402">
        <f t="shared" si="13"/>
        <v>30</v>
      </c>
      <c r="B63" s="857" t="str">
        <f>IF('Master sheet'!$D$11="Hindi","परीक्षा परिणाम घोषणा दिनांक :-","Result Declaration Date :-")</f>
        <v>परीक्षा परिणाम घोषणा दिनांक :-</v>
      </c>
      <c r="C63" s="857"/>
      <c r="D63" s="857"/>
      <c r="E63" s="858">
        <f>IF(AND(N41=""),"",'Master sheet'!$D$10)</f>
        <v>45048</v>
      </c>
      <c r="F63" s="858"/>
      <c r="G63" s="858"/>
      <c r="H63" s="393"/>
      <c r="I63" s="92"/>
      <c r="J63" s="92"/>
      <c r="K63" s="58"/>
      <c r="L63" s="92"/>
      <c r="M63" s="92"/>
      <c r="N63" s="92"/>
      <c r="O63" s="92"/>
      <c r="P63" s="92"/>
      <c r="Q63" s="903"/>
      <c r="R63" s="857" t="str">
        <f>IF('Master sheet'!$D$11="Hindi","परीक्षा परिणाम घोषणा दिनांक :-","Result Declaration Date :-")</f>
        <v>परीक्षा परिणाम घोषणा दिनांक :-</v>
      </c>
      <c r="S63" s="857"/>
      <c r="T63" s="857"/>
      <c r="U63" s="858">
        <f>IF(AND(AD41=""),"",'Master sheet'!$D$10)</f>
        <v>45048</v>
      </c>
      <c r="V63" s="858"/>
      <c r="W63" s="858"/>
      <c r="X63" s="393"/>
      <c r="Y63" s="92"/>
      <c r="Z63" s="92"/>
      <c r="AA63" s="58"/>
      <c r="AB63" s="92"/>
      <c r="AC63" s="92"/>
      <c r="AD63" s="92"/>
      <c r="AE63" s="92"/>
      <c r="AF63" s="92"/>
      <c r="AH63" s="57"/>
      <c r="AI63" s="57"/>
      <c r="AJ63" s="57"/>
      <c r="AK63" s="57"/>
      <c r="AL63" s="57"/>
      <c r="AM63" s="57"/>
      <c r="AN63" s="57"/>
      <c r="AO63" s="57"/>
      <c r="AP63" s="57"/>
    </row>
    <row r="64" spans="1:42" ht="60.75" customHeight="1">
      <c r="A64" s="402">
        <f t="shared" si="13"/>
        <v>31</v>
      </c>
      <c r="B64" s="850" t="str">
        <f>IF(AND(N41=""),"",IF(C38=6,CONCATENATE("(",'Master sheet'!$H$12," )"),CONCATENATE("(",'Master sheet'!$H$21," )")))</f>
        <v>(Sharad Sharma )</v>
      </c>
      <c r="C64" s="850"/>
      <c r="D64" s="850"/>
      <c r="E64" s="850"/>
      <c r="F64" s="850" t="str">
        <f>IF(AND(N41=""),"",CONCATENATE("(",'Master sheet'!$D$14," )"))</f>
        <v>(Suresh Kumar )</v>
      </c>
      <c r="G64" s="850"/>
      <c r="H64" s="850"/>
      <c r="I64" s="850"/>
      <c r="J64" s="850"/>
      <c r="K64" s="850" t="str">
        <f>IF(AND(N41=""),"",CONCATENATE("(",'Master sheet'!$D$12," )"))</f>
        <v>(USHA PALIYA )</v>
      </c>
      <c r="L64" s="850"/>
      <c r="M64" s="850"/>
      <c r="N64" s="850"/>
      <c r="O64" s="850"/>
      <c r="P64" s="850"/>
      <c r="Q64" s="903"/>
      <c r="R64" s="850" t="str">
        <f>IF(AND(AD41=""),"",IF(S38=6,CONCATENATE("(",'Master sheet'!$H$12," )"),CONCATENATE("(",'Master sheet'!$H$21," )")))</f>
        <v>(Sharad Sharma )</v>
      </c>
      <c r="S64" s="850"/>
      <c r="T64" s="850"/>
      <c r="U64" s="850"/>
      <c r="V64" s="850" t="str">
        <f>IF(AND(AD41=""),"",CONCATENATE("(",'Master sheet'!$D$14," )"))</f>
        <v>(Suresh Kumar )</v>
      </c>
      <c r="W64" s="850"/>
      <c r="X64" s="850"/>
      <c r="Y64" s="850"/>
      <c r="Z64" s="850"/>
      <c r="AA64" s="850" t="str">
        <f>IF(AND(AD41=""),"",CONCATENATE("(",'Master sheet'!$D$12," )"))</f>
        <v>(USHA PALIYA )</v>
      </c>
      <c r="AB64" s="850"/>
      <c r="AC64" s="850"/>
      <c r="AD64" s="850"/>
      <c r="AE64" s="850"/>
      <c r="AF64" s="850"/>
      <c r="AH64" s="57"/>
      <c r="AI64" s="57"/>
      <c r="AJ64" s="57"/>
      <c r="AK64" s="57"/>
      <c r="AL64" s="57"/>
      <c r="AM64" s="57"/>
      <c r="AN64" s="57"/>
      <c r="AO64" s="57"/>
      <c r="AP64" s="57"/>
    </row>
    <row r="65" spans="1:42" ht="23.25" customHeight="1">
      <c r="A65" s="402">
        <f t="shared" si="13"/>
        <v>32</v>
      </c>
      <c r="B65" s="851" t="str">
        <f>IF('Master sheet'!$D$11="Hindi","हस्ताक्षर कक्षाध्यापक","Signature of the class teacher")</f>
        <v>हस्ताक्षर कक्षाध्यापक</v>
      </c>
      <c r="C65" s="851"/>
      <c r="D65" s="851"/>
      <c r="E65" s="851"/>
      <c r="F65" s="851" t="str">
        <f>IF('Master sheet'!$D$11="Hindi","हस्ताक्षर परीक्षा प्रभारी","Signature of the exam. Incharge")</f>
        <v>हस्ताक्षर परीक्षा प्रभारी</v>
      </c>
      <c r="G65" s="851"/>
      <c r="H65" s="851"/>
      <c r="I65" s="851"/>
      <c r="J65" s="851"/>
      <c r="K65" s="851" t="str">
        <f>IF('Master sheet'!$D$11="Hindi","हस्ताक्षर संस्था प्रधान","Head of Institute's Signature")</f>
        <v>हस्ताक्षर संस्था प्रधान</v>
      </c>
      <c r="L65" s="851"/>
      <c r="M65" s="851"/>
      <c r="N65" s="851"/>
      <c r="O65" s="851"/>
      <c r="P65" s="851"/>
      <c r="Q65" s="903"/>
      <c r="R65" s="851" t="str">
        <f>IF('Master sheet'!$D$11="Hindi","हस्ताक्षर कक्षाध्यापक","Signature of the class teacher")</f>
        <v>हस्ताक्षर कक्षाध्यापक</v>
      </c>
      <c r="S65" s="851"/>
      <c r="T65" s="851"/>
      <c r="U65" s="851"/>
      <c r="V65" s="851" t="str">
        <f>IF('Master sheet'!$D$11="Hindi","हस्ताक्षर परीक्षा प्रभारी","Signature of the exam. Incharge")</f>
        <v>हस्ताक्षर परीक्षा प्रभारी</v>
      </c>
      <c r="W65" s="851"/>
      <c r="X65" s="851"/>
      <c r="Y65" s="851"/>
      <c r="Z65" s="851"/>
      <c r="AA65" s="851" t="str">
        <f>IF('Master sheet'!$D$11="Hindi","हस्ताक्षर संस्था प्रधान","Head of Institute's Signature")</f>
        <v>हस्ताक्षर संस्था प्रधान</v>
      </c>
      <c r="AB65" s="851"/>
      <c r="AC65" s="851"/>
      <c r="AD65" s="851"/>
      <c r="AE65" s="851"/>
      <c r="AF65" s="851"/>
      <c r="AH65" s="57"/>
      <c r="AI65" s="57"/>
      <c r="AJ65" s="57"/>
      <c r="AK65" s="57"/>
      <c r="AL65" s="57"/>
      <c r="AM65" s="57"/>
      <c r="AN65" s="57"/>
      <c r="AO65" s="57"/>
      <c r="AP65" s="57"/>
    </row>
    <row r="66" spans="1:42">
      <c r="AH66" s="57"/>
      <c r="AI66" s="57"/>
      <c r="AJ66" s="57"/>
      <c r="AK66" s="57"/>
      <c r="AL66" s="57"/>
      <c r="AM66" s="57"/>
      <c r="AN66" s="57"/>
      <c r="AO66" s="57"/>
      <c r="AP66" s="57"/>
    </row>
    <row r="67" spans="1:42" ht="21" customHeight="1">
      <c r="A67" s="402">
        <f>IF(N74="","",1)</f>
        <v>1</v>
      </c>
      <c r="B67" s="876" t="str">
        <f>IF('Master sheet'!$D$11="Hindi","वार्षिक रिपोर्ट कार्ड ","Report Card")</f>
        <v xml:space="preserve">वार्षिक रिपोर्ट कार्ड </v>
      </c>
      <c r="C67" s="876"/>
      <c r="D67" s="876"/>
      <c r="E67" s="876"/>
      <c r="F67" s="876"/>
      <c r="G67" s="876"/>
      <c r="H67" s="876"/>
      <c r="I67" s="876"/>
      <c r="J67" s="876"/>
      <c r="K67" s="876"/>
      <c r="L67" s="876"/>
      <c r="M67" s="876"/>
      <c r="N67" s="876"/>
      <c r="O67" s="876"/>
      <c r="P67" s="876"/>
      <c r="Q67" s="903" t="s">
        <v>79</v>
      </c>
      <c r="R67" s="876" t="str">
        <f>IF('Master sheet'!$D$11="Hindi","वार्षिक रिपोर्ट कार्ड ","Report Card")</f>
        <v xml:space="preserve">वार्षिक रिपोर्ट कार्ड </v>
      </c>
      <c r="S67" s="876"/>
      <c r="T67" s="876"/>
      <c r="U67" s="876"/>
      <c r="V67" s="876"/>
      <c r="W67" s="876"/>
      <c r="X67" s="876"/>
      <c r="Y67" s="876"/>
      <c r="Z67" s="876"/>
      <c r="AA67" s="876"/>
      <c r="AB67" s="876"/>
      <c r="AC67" s="876"/>
      <c r="AD67" s="876"/>
      <c r="AE67" s="876"/>
      <c r="AF67" s="876"/>
      <c r="AH67" s="57"/>
      <c r="AI67" s="57"/>
      <c r="AJ67" s="57"/>
      <c r="AK67" s="57"/>
      <c r="AL67" s="57"/>
      <c r="AM67" s="57"/>
      <c r="AN67" s="57"/>
      <c r="AO67" s="57"/>
      <c r="AP67" s="57"/>
    </row>
    <row r="68" spans="1:42" ht="21" customHeight="1">
      <c r="A68" s="402">
        <f>IF(N74="","",A67+1)</f>
        <v>2</v>
      </c>
      <c r="B68" s="877" t="str">
        <f>IF('Master sheet'!$D$11="Hindi","शिक्षा विभाग, राजस्थान सरकार","Education Department, Rajasthan Government")</f>
        <v>शिक्षा विभाग, राजस्थान सरकार</v>
      </c>
      <c r="C68" s="877"/>
      <c r="D68" s="877"/>
      <c r="E68" s="877"/>
      <c r="F68" s="877"/>
      <c r="G68" s="877"/>
      <c r="H68" s="877"/>
      <c r="I68" s="877"/>
      <c r="J68" s="877"/>
      <c r="K68" s="877"/>
      <c r="L68" s="877"/>
      <c r="M68" s="877"/>
      <c r="N68" s="877"/>
      <c r="O68" s="877"/>
      <c r="P68" s="877"/>
      <c r="Q68" s="903"/>
      <c r="R68" s="877" t="str">
        <f>IF('Master sheet'!$D$11="Hindi","शिक्षा विभाग, राजस्थान सरकार","Education Department, Rajasthan Government")</f>
        <v>शिक्षा विभाग, राजस्थान सरकार</v>
      </c>
      <c r="S68" s="877"/>
      <c r="T68" s="877"/>
      <c r="U68" s="877"/>
      <c r="V68" s="877"/>
      <c r="W68" s="877"/>
      <c r="X68" s="877"/>
      <c r="Y68" s="877"/>
      <c r="Z68" s="877"/>
      <c r="AA68" s="877"/>
      <c r="AB68" s="877"/>
      <c r="AC68" s="877"/>
      <c r="AD68" s="877"/>
      <c r="AE68" s="877"/>
      <c r="AF68" s="877"/>
      <c r="AH68" s="57"/>
      <c r="AI68" s="57"/>
      <c r="AJ68" s="57"/>
      <c r="AK68" s="57"/>
      <c r="AL68" s="57"/>
      <c r="AM68" s="57"/>
      <c r="AN68" s="57"/>
      <c r="AO68" s="57"/>
      <c r="AP68" s="57"/>
    </row>
    <row r="69" spans="1:42" ht="21" customHeight="1">
      <c r="A69" s="402">
        <f>IF($N$74="","",A68+1)</f>
        <v>3</v>
      </c>
      <c r="B69" s="878" t="str">
        <f>IF('Master sheet'!$D$11="Hindi","विद्यालय का नाम :-","School Name :- ")</f>
        <v>विद्यालय का नाम :-</v>
      </c>
      <c r="C69" s="878"/>
      <c r="D69" s="878"/>
      <c r="E69" s="879" t="str">
        <f>IF(AND(N74=""),"",IF('Master sheet'!$D$11="Hindi",'Master sheet'!$D$8,'Master sheet'!$D$7))</f>
        <v xml:space="preserve">महात्मा गाँधी राजकीय विद्यालय (अंग्रेजी माध्यम) बर, पाली </v>
      </c>
      <c r="F69" s="879"/>
      <c r="G69" s="879"/>
      <c r="H69" s="879"/>
      <c r="I69" s="879"/>
      <c r="J69" s="879"/>
      <c r="K69" s="879"/>
      <c r="L69" s="879"/>
      <c r="M69" s="879"/>
      <c r="N69" s="879"/>
      <c r="O69" s="879"/>
      <c r="P69" s="879"/>
      <c r="Q69" s="903"/>
      <c r="R69" s="878" t="str">
        <f>IF('Master sheet'!$D$11="Hindi","विद्यालय का नाम :-","School Name :- ")</f>
        <v>विद्यालय का नाम :-</v>
      </c>
      <c r="S69" s="878"/>
      <c r="T69" s="878"/>
      <c r="U69" s="879" t="str">
        <f>IF(AND(AD74=""),"",IF('Master sheet'!$D$11="Hindi",'Master sheet'!$D$8,'Master sheet'!$D$7))</f>
        <v xml:space="preserve">महात्मा गाँधी राजकीय विद्यालय (अंग्रेजी माध्यम) बर, पाली </v>
      </c>
      <c r="V69" s="879"/>
      <c r="W69" s="879"/>
      <c r="X69" s="879"/>
      <c r="Y69" s="879"/>
      <c r="Z69" s="879"/>
      <c r="AA69" s="879"/>
      <c r="AB69" s="879"/>
      <c r="AC69" s="879"/>
      <c r="AD69" s="879"/>
      <c r="AE69" s="879"/>
      <c r="AF69" s="879"/>
      <c r="AH69" s="57"/>
      <c r="AI69" s="57"/>
      <c r="AJ69" s="57"/>
      <c r="AK69" s="57"/>
      <c r="AL69" s="57"/>
      <c r="AM69" s="57"/>
      <c r="AN69" s="57"/>
      <c r="AO69" s="57"/>
      <c r="AP69" s="57"/>
    </row>
    <row r="70" spans="1:42" ht="21" customHeight="1">
      <c r="A70" s="402">
        <f t="shared" ref="A70:A98" si="16">IF($N$74="","",A69+1)</f>
        <v>4</v>
      </c>
      <c r="B70" s="395"/>
      <c r="C70" s="395"/>
      <c r="D70" s="395"/>
      <c r="E70" s="880" t="str">
        <f>IF(AND(N74=""),"",IF('Master sheet'!$D$11="Hindi",CONCATENATE("(विद्यालय मान्यता क्रमांक व वर्ष : ","  ",'Master sheet'!$D$6),CONCATENATE("(School Recognition Number &amp; Years : ","  ",'Master sheet'!$D$6)))</f>
        <v>(विद्यालय मान्यता क्रमांक व वर्ष :   शिक्षा/पाली/1995/2001</v>
      </c>
      <c r="F70" s="880"/>
      <c r="G70" s="880"/>
      <c r="H70" s="880"/>
      <c r="I70" s="880"/>
      <c r="J70" s="880"/>
      <c r="K70" s="880"/>
      <c r="L70" s="880"/>
      <c r="M70" s="880"/>
      <c r="N70" s="880"/>
      <c r="O70" s="880"/>
      <c r="P70" s="880"/>
      <c r="Q70" s="903"/>
      <c r="R70" s="395"/>
      <c r="S70" s="395"/>
      <c r="T70" s="395"/>
      <c r="U70" s="880" t="str">
        <f>IF(AND(AD74=""),"",IF('Master sheet'!$D$11="Hindi",CONCATENATE("(विद्यालय मान्यता क्रमांक व वर्ष : ","  ",'Master sheet'!$D$6),CONCATENATE("(School Recognition Number &amp; Years : ","  ",'Master sheet'!$D$6)))</f>
        <v>(विद्यालय मान्यता क्रमांक व वर्ष :   शिक्षा/पाली/1995/2001</v>
      </c>
      <c r="V70" s="880"/>
      <c r="W70" s="880"/>
      <c r="X70" s="880"/>
      <c r="Y70" s="880"/>
      <c r="Z70" s="880"/>
      <c r="AA70" s="880"/>
      <c r="AB70" s="880"/>
      <c r="AC70" s="880"/>
      <c r="AD70" s="880"/>
      <c r="AE70" s="880"/>
      <c r="AF70" s="880"/>
      <c r="AH70" s="57"/>
      <c r="AI70" s="57"/>
      <c r="AJ70" s="57"/>
      <c r="AK70" s="57"/>
      <c r="AL70" s="57"/>
      <c r="AM70" s="57"/>
      <c r="AN70" s="57"/>
      <c r="AO70" s="57"/>
      <c r="AP70" s="57"/>
    </row>
    <row r="71" spans="1:42" ht="21" customHeight="1">
      <c r="A71" s="402">
        <f t="shared" si="16"/>
        <v>5</v>
      </c>
      <c r="B71" s="388" t="str">
        <f>IF('Master sheet'!$D$11="Hindi","कक्षा  :-","CLASS :- ")</f>
        <v>कक्षा  :-</v>
      </c>
      <c r="C71" s="894">
        <f>IFERROR(IF(AND(N74=""),"",VLOOKUP(N74,Marks,2,0)),"")</f>
        <v>7</v>
      </c>
      <c r="D71" s="894"/>
      <c r="E71" s="895" t="str">
        <f>IF('Master sheet'!$D$11="Hindi","सेक्शन :-","Section :- ")</f>
        <v>सेक्शन :-</v>
      </c>
      <c r="F71" s="895"/>
      <c r="G71" s="895"/>
      <c r="H71" s="894" t="str">
        <f>IFERROR(IF(AND(N74=""),"",VLOOKUP(N74,Marks,3,0)),"")</f>
        <v>A</v>
      </c>
      <c r="I71" s="894"/>
      <c r="J71" s="896" t="str">
        <f>IF('Master sheet'!$D$11="Hindi","सत्र :- ","Session :- ")</f>
        <v xml:space="preserve">सत्र :- </v>
      </c>
      <c r="K71" s="896"/>
      <c r="L71" s="896"/>
      <c r="M71" s="896"/>
      <c r="N71" s="897" t="str">
        <f>IF(AND(N74=""),"",'Marks Entry 6th'!$I$2)</f>
        <v xml:space="preserve"> 2022-2023</v>
      </c>
      <c r="O71" s="897"/>
      <c r="P71" s="897"/>
      <c r="Q71" s="903"/>
      <c r="R71" s="388" t="str">
        <f>IF('Master sheet'!$D$11="Hindi","कक्षा  :-","CLASS :- ")</f>
        <v>कक्षा  :-</v>
      </c>
      <c r="S71" s="894">
        <f>IFERROR(IF(AND(AD74=""),"",VLOOKUP(AD74,Marks,2,0)),"")</f>
        <v>7</v>
      </c>
      <c r="T71" s="894"/>
      <c r="U71" s="895" t="str">
        <f>IF('Master sheet'!$D$11="Hindi","सेक्शन :-","Section :- ")</f>
        <v>सेक्शन :-</v>
      </c>
      <c r="V71" s="895"/>
      <c r="W71" s="895"/>
      <c r="X71" s="894" t="str">
        <f>IFERROR(IF(AND(AD74=""),"",VLOOKUP(AD74,Marks,3,0)),"")</f>
        <v>A</v>
      </c>
      <c r="Y71" s="894"/>
      <c r="Z71" s="896" t="str">
        <f>IF('Master sheet'!$D$11="Hindi","सत्र :- ","Session :- ")</f>
        <v xml:space="preserve">सत्र :- </v>
      </c>
      <c r="AA71" s="896"/>
      <c r="AB71" s="896"/>
      <c r="AC71" s="896"/>
      <c r="AD71" s="897" t="str">
        <f>IF(AND(AD74=""),"",'Marks Entry 6th'!$I$2)</f>
        <v xml:space="preserve"> 2022-2023</v>
      </c>
      <c r="AE71" s="897"/>
      <c r="AF71" s="897"/>
      <c r="AH71" s="57"/>
      <c r="AI71" s="57"/>
      <c r="AJ71" s="57"/>
      <c r="AK71" s="57"/>
      <c r="AL71" s="57"/>
      <c r="AM71" s="57"/>
      <c r="AN71" s="57"/>
      <c r="AO71" s="57"/>
      <c r="AP71" s="57"/>
    </row>
    <row r="72" spans="1:42" ht="21" customHeight="1">
      <c r="A72" s="402">
        <f t="shared" si="16"/>
        <v>6</v>
      </c>
      <c r="B72" s="881" t="str">
        <f>IF('Master sheet'!$D$11="Hindi","विद्यार्थी का नाम :-","Student's Name :-")</f>
        <v>विद्यार्थी का नाम :-</v>
      </c>
      <c r="C72" s="881"/>
      <c r="D72" s="881"/>
      <c r="E72" s="882" t="str">
        <f>IFERROR(IF(AND(N74=""),"",VLOOKUP(N74,Marks,6,0)),"")</f>
        <v>BHAVYANSH SINGH CHOUHAN</v>
      </c>
      <c r="F72" s="882"/>
      <c r="G72" s="882"/>
      <c r="H72" s="882"/>
      <c r="I72" s="882"/>
      <c r="J72" s="883" t="str">
        <f>IF('Master sheet'!$D$11="Hindi","प्रवेशांक :","SR. NO. :")</f>
        <v>प्रवेशांक :</v>
      </c>
      <c r="K72" s="883"/>
      <c r="L72" s="883"/>
      <c r="M72" s="883"/>
      <c r="N72" s="884">
        <f>IFERROR(IF(AND(N74=""),"",VLOOKUP(N74,Marks,5,0)),"")</f>
        <v>951</v>
      </c>
      <c r="O72" s="884"/>
      <c r="P72" s="884"/>
      <c r="Q72" s="903"/>
      <c r="R72" s="881" t="str">
        <f>IF('Master sheet'!$D$11="Hindi","विद्यार्थी का नाम :-","Student's Name :-")</f>
        <v>विद्यार्थी का नाम :-</v>
      </c>
      <c r="S72" s="881"/>
      <c r="T72" s="881"/>
      <c r="U72" s="882" t="str">
        <f>IFERROR(IF(AND(AD74=""),"",VLOOKUP(AD74,Marks,6,0)),"")</f>
        <v>BHUMIKA BAGRI</v>
      </c>
      <c r="V72" s="882"/>
      <c r="W72" s="882"/>
      <c r="X72" s="882"/>
      <c r="Y72" s="882"/>
      <c r="Z72" s="883" t="str">
        <f>IF('Master sheet'!$D$11="Hindi","प्रवेशांक :","SR. NO. :")</f>
        <v>प्रवेशांक :</v>
      </c>
      <c r="AA72" s="883"/>
      <c r="AB72" s="883"/>
      <c r="AC72" s="883"/>
      <c r="AD72" s="884">
        <f>IFERROR(IF(AND(AD74=""),"",VLOOKUP(AD74,Marks,5,0)),"")</f>
        <v>939</v>
      </c>
      <c r="AE72" s="884"/>
      <c r="AF72" s="884"/>
      <c r="AH72" s="57"/>
      <c r="AI72" s="57"/>
      <c r="AJ72" s="57"/>
      <c r="AK72" s="57"/>
      <c r="AL72" s="57"/>
      <c r="AM72" s="57"/>
      <c r="AN72" s="57"/>
      <c r="AO72" s="57"/>
      <c r="AP72" s="57"/>
    </row>
    <row r="73" spans="1:42" ht="21" customHeight="1">
      <c r="A73" s="402">
        <f t="shared" si="16"/>
        <v>7</v>
      </c>
      <c r="B73" s="881" t="str">
        <f>IF('Master sheet'!$D$11="Hindi","पिता का नाम :-","Father's Name :-")</f>
        <v>पिता का नाम :-</v>
      </c>
      <c r="C73" s="881"/>
      <c r="D73" s="881"/>
      <c r="E73" s="882" t="str">
        <f>IFERROR(IF(AND(N74=""),"",VLOOKUP(N74,Marks,7,0)),"")</f>
        <v>AJIT SINGH</v>
      </c>
      <c r="F73" s="882"/>
      <c r="G73" s="882"/>
      <c r="H73" s="882"/>
      <c r="I73" s="882"/>
      <c r="J73" s="883" t="str">
        <f>IF('Master sheet'!$D$11="Hindi","जन्म तिथि :","Date of Birth :")</f>
        <v>जन्म तिथि :</v>
      </c>
      <c r="K73" s="883"/>
      <c r="L73" s="883"/>
      <c r="M73" s="883"/>
      <c r="N73" s="898" t="str">
        <f>IFERROR(IF(AND(N74=""),"",VLOOKUP(N74,Marks,4,0)),"")</f>
        <v>25-08-2015</v>
      </c>
      <c r="O73" s="898"/>
      <c r="P73" s="898"/>
      <c r="Q73" s="903"/>
      <c r="R73" s="881" t="str">
        <f>IF('Master sheet'!$D$11="Hindi","पिता का नाम :-","Father's Name :-")</f>
        <v>पिता का नाम :-</v>
      </c>
      <c r="S73" s="881"/>
      <c r="T73" s="881"/>
      <c r="U73" s="882" t="str">
        <f>IFERROR(IF(AND(AD74=""),"",VLOOKUP(AD74,Marks,7,0)),"")</f>
        <v>MUKESH BAGRI</v>
      </c>
      <c r="V73" s="882"/>
      <c r="W73" s="882"/>
      <c r="X73" s="882"/>
      <c r="Y73" s="882"/>
      <c r="Z73" s="883" t="str">
        <f>IF('Master sheet'!$D$11="Hindi","जन्म तिथि :","Date of Birth :")</f>
        <v>जन्म तिथि :</v>
      </c>
      <c r="AA73" s="883"/>
      <c r="AB73" s="883"/>
      <c r="AC73" s="883"/>
      <c r="AD73" s="898" t="str">
        <f>IFERROR(IF(AND(AD74=""),"",VLOOKUP(AD74,Marks,4,0)),"")</f>
        <v>16-06-2014</v>
      </c>
      <c r="AE73" s="898"/>
      <c r="AF73" s="898"/>
      <c r="AH73" s="57"/>
      <c r="AI73" s="57"/>
      <c r="AJ73" s="57"/>
      <c r="AK73" s="57"/>
      <c r="AL73" s="57"/>
      <c r="AM73" s="57"/>
      <c r="AN73" s="57"/>
      <c r="AO73" s="57"/>
      <c r="AP73" s="57"/>
    </row>
    <row r="74" spans="1:42" ht="21" customHeight="1">
      <c r="A74" s="402">
        <f t="shared" si="16"/>
        <v>8</v>
      </c>
      <c r="B74" s="881" t="str">
        <f>IF('Master sheet'!$D$11="Hindi","माता का नाम :-","Mother's Name :-")</f>
        <v>माता का नाम :-</v>
      </c>
      <c r="C74" s="881"/>
      <c r="D74" s="881"/>
      <c r="E74" s="882" t="str">
        <f>IFERROR(IF(AND(N74=""),"",VLOOKUP(N74,Marks,8,0)),"")</f>
        <v>MEENA</v>
      </c>
      <c r="F74" s="882"/>
      <c r="G74" s="882"/>
      <c r="H74" s="882"/>
      <c r="I74" s="882"/>
      <c r="J74" s="883" t="str">
        <f>IF('Master sheet'!$D$11="Hindi","रोल नंबर :-","Roll No. :")</f>
        <v>रोल नंबर :-</v>
      </c>
      <c r="K74" s="883"/>
      <c r="L74" s="883"/>
      <c r="M74" s="883"/>
      <c r="N74" s="899">
        <f>IF(AD41="","",IF(AND(AD41+1&gt;$AN$7),"",AD41+1))</f>
        <v>705</v>
      </c>
      <c r="O74" s="899"/>
      <c r="P74" s="899"/>
      <c r="Q74" s="903"/>
      <c r="R74" s="881" t="str">
        <f>IF('Master sheet'!$D$11="Hindi","माता का नाम :-","Mother's Name :-")</f>
        <v>माता का नाम :-</v>
      </c>
      <c r="S74" s="881"/>
      <c r="T74" s="881"/>
      <c r="U74" s="882" t="str">
        <f>IFERROR(IF(AND(AD74=""),"",VLOOKUP(AD74,Marks,8,0)),"")</f>
        <v>SEEMA BAGRI</v>
      </c>
      <c r="V74" s="882"/>
      <c r="W74" s="882"/>
      <c r="X74" s="882"/>
      <c r="Y74" s="882"/>
      <c r="Z74" s="883" t="str">
        <f>IF('Master sheet'!$D$11="Hindi","रोल नंबर :-","Roll No. :")</f>
        <v>रोल नंबर :-</v>
      </c>
      <c r="AA74" s="883"/>
      <c r="AB74" s="883"/>
      <c r="AC74" s="883"/>
      <c r="AD74" s="899">
        <f>IF(N74="","",IF(AND(N74+1&gt;$AN$7),"",N74+1))</f>
        <v>706</v>
      </c>
      <c r="AE74" s="899"/>
      <c r="AF74" s="899"/>
      <c r="AH74" s="57"/>
      <c r="AI74" s="57"/>
      <c r="AJ74" s="57"/>
      <c r="AK74" s="57"/>
      <c r="AL74" s="57"/>
      <c r="AM74" s="57"/>
      <c r="AN74" s="57"/>
      <c r="AO74" s="57"/>
      <c r="AP74" s="57"/>
    </row>
    <row r="75" spans="1:42" ht="12" customHeight="1">
      <c r="A75" s="402">
        <f t="shared" si="16"/>
        <v>9</v>
      </c>
      <c r="B75" s="389"/>
      <c r="C75" s="389"/>
      <c r="D75" s="389"/>
      <c r="E75" s="390"/>
      <c r="F75" s="390"/>
      <c r="G75" s="390"/>
      <c r="H75" s="390"/>
      <c r="I75" s="390"/>
      <c r="J75" s="391"/>
      <c r="K75" s="391"/>
      <c r="L75" s="391"/>
      <c r="M75" s="391"/>
      <c r="N75" s="392"/>
      <c r="O75" s="392"/>
      <c r="P75" s="392"/>
      <c r="Q75" s="903"/>
      <c r="R75" s="389"/>
      <c r="S75" s="389"/>
      <c r="T75" s="389"/>
      <c r="U75" s="390"/>
      <c r="V75" s="390"/>
      <c r="W75" s="390"/>
      <c r="X75" s="390"/>
      <c r="Y75" s="390"/>
      <c r="Z75" s="391"/>
      <c r="AA75" s="391"/>
      <c r="AB75" s="391"/>
      <c r="AC75" s="391"/>
      <c r="AD75" s="392"/>
      <c r="AE75" s="392"/>
      <c r="AF75" s="392"/>
      <c r="AH75" s="57"/>
      <c r="AI75" s="57"/>
      <c r="AJ75" s="57"/>
      <c r="AK75" s="57"/>
      <c r="AL75" s="57"/>
      <c r="AM75" s="57"/>
      <c r="AN75" s="57"/>
      <c r="AO75" s="57"/>
      <c r="AP75" s="57"/>
    </row>
    <row r="76" spans="1:42" ht="23.25" customHeight="1">
      <c r="A76" s="402">
        <f t="shared" si="16"/>
        <v>10</v>
      </c>
      <c r="B76" s="900" t="str">
        <f>IF('Master sheet'!$D$11="Hindi","विषय","Subject")</f>
        <v>विषय</v>
      </c>
      <c r="C76" s="686" t="str">
        <f>IF('Master sheet'!$D$11="Hindi","प्रथम परख ","First Test")</f>
        <v xml:space="preserve">प्रथम परख </v>
      </c>
      <c r="D76" s="687"/>
      <c r="E76" s="688" t="str">
        <f>IF('Master sheet'!$D$11="Hindi","द्वितीय परख","Second Test")</f>
        <v>द्वितीय परख</v>
      </c>
      <c r="F76" s="689"/>
      <c r="G76" s="901" t="str">
        <f>IF('Master sheet'!$D$11="Hindi","सा. परख योग","Test Total")</f>
        <v>सा. परख योग</v>
      </c>
      <c r="H76" s="679" t="str">
        <f>IF('Master sheet'!$D$11="Hindi","अर्द्धवार्षिक","Half Yearly")</f>
        <v>अर्द्धवार्षिक</v>
      </c>
      <c r="I76" s="680"/>
      <c r="J76" s="681"/>
      <c r="K76" s="685" t="str">
        <f>IF('Master sheet'!$D$11="Hindi","अर्द्ध वा. तक योग","Total Till H.Y.")</f>
        <v>अर्द्ध वा. तक योग</v>
      </c>
      <c r="L76" s="679" t="str">
        <f>IF('Master sheet'!$D$11="Hindi","वार्षिक","Yearly")</f>
        <v>वार्षिक</v>
      </c>
      <c r="M76" s="680"/>
      <c r="N76" s="681"/>
      <c r="O76" s="684" t="str">
        <f>IF('Master sheet'!$D$11="Hindi","विषय कुल योग ","Subject Total")</f>
        <v xml:space="preserve">विषय कुल योग </v>
      </c>
      <c r="P76" s="677" t="str">
        <f>IF('Master sheet'!$D$11="Hindi","ग्रेड","Grade")</f>
        <v>ग्रेड</v>
      </c>
      <c r="Q76" s="903"/>
      <c r="R76" s="900" t="str">
        <f>IF('Master sheet'!$D$11="Hindi","विषय","Subject")</f>
        <v>विषय</v>
      </c>
      <c r="S76" s="686" t="str">
        <f>IF('Master sheet'!$D$11="Hindi","प्रथम परख ","First Test")</f>
        <v xml:space="preserve">प्रथम परख </v>
      </c>
      <c r="T76" s="687"/>
      <c r="U76" s="688" t="str">
        <f>IF('Master sheet'!$D$11="Hindi","द्वितीय परख","Second Test")</f>
        <v>द्वितीय परख</v>
      </c>
      <c r="V76" s="689"/>
      <c r="W76" s="901" t="str">
        <f>IF('Master sheet'!$D$11="Hindi","सा. परख योग","Test Total")</f>
        <v>सा. परख योग</v>
      </c>
      <c r="X76" s="679" t="str">
        <f>IF('Master sheet'!$D$11="Hindi","अर्द्धवार्षिक","Half Yearly")</f>
        <v>अर्द्धवार्षिक</v>
      </c>
      <c r="Y76" s="680"/>
      <c r="Z76" s="681"/>
      <c r="AA76" s="685" t="str">
        <f>IF('Master sheet'!$D$11="Hindi","अर्द्ध वा. तक योग","Total Till H.Y.")</f>
        <v>अर्द्ध वा. तक योग</v>
      </c>
      <c r="AB76" s="679" t="str">
        <f>IF('Master sheet'!$D$11="Hindi","वार्षिक","Yearly")</f>
        <v>वार्षिक</v>
      </c>
      <c r="AC76" s="680"/>
      <c r="AD76" s="681"/>
      <c r="AE76" s="684" t="str">
        <f>IF('Master sheet'!$D$11="Hindi","विषय कुल योग ","Subject Total")</f>
        <v xml:space="preserve">विषय कुल योग </v>
      </c>
      <c r="AF76" s="677" t="str">
        <f>IF('Master sheet'!$D$11="Hindi","ग्रेड","Grade")</f>
        <v>ग्रेड</v>
      </c>
      <c r="AH76" s="57"/>
      <c r="AI76" s="57"/>
      <c r="AJ76" s="57"/>
      <c r="AK76" s="57"/>
      <c r="AL76" s="57"/>
      <c r="AM76" s="57"/>
      <c r="AN76" s="57"/>
      <c r="AO76" s="57"/>
      <c r="AP76" s="57"/>
    </row>
    <row r="77" spans="1:42" ht="86.25" customHeight="1">
      <c r="A77" s="402">
        <f t="shared" si="16"/>
        <v>11</v>
      </c>
      <c r="B77" s="900"/>
      <c r="C77" s="313" t="str">
        <f>IF('Master sheet'!$D$11="Hindi","लिखित परीक्षा","Written")</f>
        <v>लिखित परीक्षा</v>
      </c>
      <c r="D77" s="313" t="str">
        <f>IF('Master sheet'!$D$11="Hindi","गतिविधि, मौखिक, प्रोजेक्ट, प्रायोगिक","Act, Oral, Project, Prac.")</f>
        <v>गतिविधि, मौखिक, प्रोजेक्ट, प्रायोगिक</v>
      </c>
      <c r="E77" s="313" t="str">
        <f>IF('Master sheet'!$D$11="Hindi","लिखित परीक्षा","Written")</f>
        <v>लिखित परीक्षा</v>
      </c>
      <c r="F77" s="313" t="str">
        <f>IF('Master sheet'!$D$11="Hindi","गतिविधि, मौखिक, प्रोजेक्ट, प्रायोगिक","Act, Oral, Project, Prac.")</f>
        <v>गतिविधि, मौखिक, प्रोजेक्ट, प्रायोगिक</v>
      </c>
      <c r="G77" s="902"/>
      <c r="H77" s="313" t="str">
        <f>IF('Master sheet'!$D$11="Hindi","लिखित परीक्षा","Written")</f>
        <v>लिखित परीक्षा</v>
      </c>
      <c r="I77" s="313" t="str">
        <f>IF('Master sheet'!$D$11="Hindi","गतिविधि, मौखिक, प्रोजेक्ट, प्रायोगिक","Act, Oral, Project, Prac.")</f>
        <v>गतिविधि, मौखिक, प्रोजेक्ट, प्रायोगिक</v>
      </c>
      <c r="J77" s="313" t="str">
        <f>IF('Master sheet'!$D$11="Hindi","अर्द्ध वा. योग","H.Y. Total")</f>
        <v>अर्द्ध वा. योग</v>
      </c>
      <c r="K77" s="685"/>
      <c r="L77" s="313" t="str">
        <f>IF('Master sheet'!$D$11="Hindi","लिखित परीक्षा","Written")</f>
        <v>लिखित परीक्षा</v>
      </c>
      <c r="M77" s="313" t="str">
        <f>IF('Master sheet'!$D$11="Hindi","गतिविधि, मौखिक, प्रोजेक्ट, प्रायोगिक","Act, Oral, Project, Prac.")</f>
        <v>गतिविधि, मौखिक, प्रोजेक्ट, प्रायोगिक</v>
      </c>
      <c r="N77" s="313" t="str">
        <f>IF('Master sheet'!$D$11="Hindi","वार्षिक योग","Yearly Total")</f>
        <v>वार्षिक योग</v>
      </c>
      <c r="O77" s="684"/>
      <c r="P77" s="678">
        <v>0</v>
      </c>
      <c r="Q77" s="903"/>
      <c r="R77" s="900"/>
      <c r="S77" s="313" t="str">
        <f>IF('Master sheet'!$D$11="Hindi","लिखित परीक्षा","Written")</f>
        <v>लिखित परीक्षा</v>
      </c>
      <c r="T77" s="313" t="str">
        <f>IF('Master sheet'!$D$11="Hindi","गतिविधि, मौखिक, प्रोजेक्ट, प्रायोगिक","Act, Oral, Project, Prac.")</f>
        <v>गतिविधि, मौखिक, प्रोजेक्ट, प्रायोगिक</v>
      </c>
      <c r="U77" s="313" t="str">
        <f>IF('Master sheet'!$D$11="Hindi","लिखित परीक्षा","Written")</f>
        <v>लिखित परीक्षा</v>
      </c>
      <c r="V77" s="313" t="str">
        <f>IF('Master sheet'!$D$11="Hindi","गतिविधि, मौखिक, प्रोजेक्ट, प्रायोगिक","Act, Oral, Project, Prac.")</f>
        <v>गतिविधि, मौखिक, प्रोजेक्ट, प्रायोगिक</v>
      </c>
      <c r="W77" s="902"/>
      <c r="X77" s="313" t="str">
        <f>IF('Master sheet'!$D$11="Hindi","लिखित परीक्षा","Written")</f>
        <v>लिखित परीक्षा</v>
      </c>
      <c r="Y77" s="313" t="str">
        <f>IF('Master sheet'!$D$11="Hindi","गतिविधि, मौखिक, प्रोजेक्ट, प्रायोगिक","Act, Oral, Project, Prac.")</f>
        <v>गतिविधि, मौखिक, प्रोजेक्ट, प्रायोगिक</v>
      </c>
      <c r="Z77" s="313" t="str">
        <f>IF('Master sheet'!$D$11="Hindi","अर्द्ध वा. योग","H.Y. Total")</f>
        <v>अर्द्ध वा. योग</v>
      </c>
      <c r="AA77" s="685"/>
      <c r="AB77" s="313" t="str">
        <f>IF('Master sheet'!$D$11="Hindi","लिखित परीक्षा","Written")</f>
        <v>लिखित परीक्षा</v>
      </c>
      <c r="AC77" s="313" t="str">
        <f>IF('Master sheet'!$D$11="Hindi","गतिविधि, मौखिक, प्रोजेक्ट, प्रायोगिक","Act, Oral, Project, Prac.")</f>
        <v>गतिविधि, मौखिक, प्रोजेक्ट, प्रायोगिक</v>
      </c>
      <c r="AD77" s="313" t="str">
        <f>IF('Master sheet'!$D$11="Hindi","वार्षिक योग","Yearly Total")</f>
        <v>वार्षिक योग</v>
      </c>
      <c r="AE77" s="684"/>
      <c r="AF77" s="678">
        <v>0</v>
      </c>
      <c r="AH77" s="57"/>
      <c r="AI77" s="57"/>
      <c r="AJ77" s="57"/>
      <c r="AK77" s="57"/>
      <c r="AL77" s="57"/>
      <c r="AM77" s="57"/>
      <c r="AN77" s="57"/>
      <c r="AO77" s="57"/>
      <c r="AP77" s="57"/>
    </row>
    <row r="78" spans="1:42" ht="18" customHeight="1">
      <c r="A78" s="402">
        <f t="shared" si="16"/>
        <v>12</v>
      </c>
      <c r="B78" s="900"/>
      <c r="C78" s="115">
        <v>5</v>
      </c>
      <c r="D78" s="115">
        <v>5</v>
      </c>
      <c r="E78" s="115">
        <v>5</v>
      </c>
      <c r="F78" s="115">
        <v>5</v>
      </c>
      <c r="G78" s="383">
        <f>IF(AND(C78="",D78="",E78="",F78=""),"",SUM(C78:F78))</f>
        <v>20</v>
      </c>
      <c r="H78" s="115">
        <v>50</v>
      </c>
      <c r="I78" s="115">
        <v>20</v>
      </c>
      <c r="J78" s="117">
        <f>IF(AND(H78="",I78=""),"",SUM(H78:I78))</f>
        <v>70</v>
      </c>
      <c r="K78" s="116">
        <f>IF(AND(G78="NA",J78="NA"),"NA",SUM(G78,J78))</f>
        <v>90</v>
      </c>
      <c r="L78" s="115">
        <v>80</v>
      </c>
      <c r="M78" s="115">
        <v>30</v>
      </c>
      <c r="N78" s="290">
        <f>IF(AND(L78="",M78=""),"",SUM(L78:M78))</f>
        <v>110</v>
      </c>
      <c r="O78" s="116">
        <f>IF(N78="","",SUM(K78,N78))</f>
        <v>200</v>
      </c>
      <c r="P78" s="115"/>
      <c r="Q78" s="903"/>
      <c r="R78" s="900"/>
      <c r="S78" s="115">
        <v>5</v>
      </c>
      <c r="T78" s="115">
        <v>5</v>
      </c>
      <c r="U78" s="115">
        <v>5</v>
      </c>
      <c r="V78" s="115">
        <v>5</v>
      </c>
      <c r="W78" s="383">
        <f>IF(AND(S78="",T78="",U78="",V78=""),"",SUM(S78:V78))</f>
        <v>20</v>
      </c>
      <c r="X78" s="115">
        <v>50</v>
      </c>
      <c r="Y78" s="115">
        <v>20</v>
      </c>
      <c r="Z78" s="117">
        <f>IF(AND(X78="",Y78=""),"",SUM(X78:Y78))</f>
        <v>70</v>
      </c>
      <c r="AA78" s="116">
        <f>IF(AND(W78="NA",Z78="NA"),"NA",SUM(W78,Z78))</f>
        <v>90</v>
      </c>
      <c r="AB78" s="115">
        <v>80</v>
      </c>
      <c r="AC78" s="115">
        <v>30</v>
      </c>
      <c r="AD78" s="290">
        <f>IF(AND(AB78="",AC78=""),"",SUM(AB78:AC78))</f>
        <v>110</v>
      </c>
      <c r="AE78" s="116">
        <f>IF(AD78="","",SUM(AA78,AD78))</f>
        <v>200</v>
      </c>
      <c r="AF78" s="115"/>
      <c r="AH78" s="57"/>
      <c r="AI78" s="57"/>
      <c r="AJ78" s="57"/>
      <c r="AK78" s="57"/>
      <c r="AL78" s="57"/>
      <c r="AM78" s="57"/>
      <c r="AN78" s="57"/>
      <c r="AO78" s="57"/>
      <c r="AP78" s="57"/>
    </row>
    <row r="79" spans="1:42" ht="21" customHeight="1">
      <c r="A79" s="402">
        <f t="shared" si="16"/>
        <v>13</v>
      </c>
      <c r="B79" s="93" t="str">
        <f>IF('Master sheet'!D$11="Hindi","हिंदी","Hindi")</f>
        <v>हिंदी</v>
      </c>
      <c r="C79" s="387">
        <f>IFERROR(VLOOKUP(N74,Marks,11,0),"")</f>
        <v>3</v>
      </c>
      <c r="D79" s="387">
        <f>IFERROR(VLOOKUP(N74,Marks,12,0),"")</f>
        <v>3</v>
      </c>
      <c r="E79" s="387">
        <f>IFERROR(VLOOKUP(N74,Marks,13,0),"")</f>
        <v>3</v>
      </c>
      <c r="F79" s="387">
        <f>IFERROR(VLOOKUP(N74,Marks,14,0),"")</f>
        <v>4</v>
      </c>
      <c r="G79" s="382">
        <f>IFERROR(VLOOKUP(N74,Marks,15,0),"")</f>
        <v>13</v>
      </c>
      <c r="H79" s="387" t="str">
        <f>IFERROR(VLOOKUP(N74,Marks,16,0),"")</f>
        <v>ML</v>
      </c>
      <c r="I79" s="387">
        <f>IFERROR(VLOOKUP(N74,Marks,17,0),"")</f>
        <v>11</v>
      </c>
      <c r="J79" s="88">
        <f>IFERROR(VLOOKUP(N74,Marks,18,0),"")</f>
        <v>11</v>
      </c>
      <c r="K79" s="381">
        <f>IFERROR(VLOOKUP(N74,Marks,19,0),"")</f>
        <v>24</v>
      </c>
      <c r="L79" s="387">
        <f>IFERROR(VLOOKUP(N74,Marks,20,0),"")</f>
        <v>58</v>
      </c>
      <c r="M79" s="387">
        <f>IFERROR(VLOOKUP(N74,Marks,21,0),"")</f>
        <v>11</v>
      </c>
      <c r="N79" s="88">
        <f>IFERROR(VLOOKUP(N74,Marks,22,0),"")</f>
        <v>69</v>
      </c>
      <c r="O79" s="384">
        <f>IFERROR(VLOOKUP(N74,Marks,23,0),"")</f>
        <v>93</v>
      </c>
      <c r="P79" s="90" t="str">
        <f>IFERROR(VLOOKUP(N74,Marks,29,0),"")</f>
        <v>B</v>
      </c>
      <c r="Q79" s="903"/>
      <c r="R79" s="93" t="str">
        <f>IF('Master sheet'!T$11="Hindi","हिंदी","Hindi")</f>
        <v>Hindi</v>
      </c>
      <c r="S79" s="387">
        <f>IFERROR(VLOOKUP(AD74,Marks,11,0),"")</f>
        <v>3</v>
      </c>
      <c r="T79" s="387">
        <f>IFERROR(VLOOKUP(AD74,Marks,12,0),"")</f>
        <v>3</v>
      </c>
      <c r="U79" s="387">
        <f>IFERROR(VLOOKUP(AD74,Marks,13,0),"")</f>
        <v>3</v>
      </c>
      <c r="V79" s="387">
        <f>IFERROR(VLOOKUP(AD74,Marks,14,0),"")</f>
        <v>4</v>
      </c>
      <c r="W79" s="382">
        <f>IFERROR(VLOOKUP(AD74,Marks,15,0),"")</f>
        <v>13</v>
      </c>
      <c r="X79" s="387">
        <f>IFERROR(VLOOKUP(AD74,Marks,16,0),"")</f>
        <v>25</v>
      </c>
      <c r="Y79" s="387">
        <f>IFERROR(VLOOKUP(AD74,Marks,17,0),"")</f>
        <v>11</v>
      </c>
      <c r="Z79" s="88">
        <f>IFERROR(VLOOKUP(AD74,Marks,18,0),"")</f>
        <v>36</v>
      </c>
      <c r="AA79" s="381">
        <f>IFERROR(VLOOKUP(AD74,Marks,19,0),"")</f>
        <v>49</v>
      </c>
      <c r="AB79" s="387">
        <f>IFERROR(VLOOKUP(AD74,Marks,20,0),"")</f>
        <v>58</v>
      </c>
      <c r="AC79" s="387">
        <f>IFERROR(VLOOKUP(AD74,Marks,21,0),"")</f>
        <v>11</v>
      </c>
      <c r="AD79" s="88">
        <f>IFERROR(VLOOKUP(AD74,Marks,22,0),"")</f>
        <v>69</v>
      </c>
      <c r="AE79" s="384">
        <f>IFERROR(VLOOKUP(AD74,Marks,23,0),"")</f>
        <v>118</v>
      </c>
      <c r="AF79" s="90" t="str">
        <f>IFERROR(VLOOKUP(AD74,Marks,29,0),"")</f>
        <v>C</v>
      </c>
      <c r="AH79" s="57"/>
      <c r="AI79" s="57"/>
      <c r="AJ79" s="57"/>
      <c r="AK79" s="57"/>
      <c r="AL79" s="57"/>
      <c r="AM79" s="57"/>
      <c r="AN79" s="57"/>
      <c r="AO79" s="57"/>
      <c r="AP79" s="57"/>
    </row>
    <row r="80" spans="1:42" ht="21" customHeight="1">
      <c r="A80" s="402">
        <f t="shared" si="16"/>
        <v>14</v>
      </c>
      <c r="B80" s="93" t="str">
        <f>IF('Master sheet'!$D$11="Hindi","अंग्रेजी","English")</f>
        <v>अंग्रेजी</v>
      </c>
      <c r="C80" s="387">
        <f>IFERROR(VLOOKUP(N74,Marks,30,0),"")</f>
        <v>4</v>
      </c>
      <c r="D80" s="387">
        <f>IFERROR(VLOOKUP(N74,Marks,31,0),"")</f>
        <v>4</v>
      </c>
      <c r="E80" s="387">
        <f>IFERROR(VLOOKUP(N74,Marks,32,0),"")</f>
        <v>4</v>
      </c>
      <c r="F80" s="387">
        <f>IFERROR(VLOOKUP(N74,Marks,33,0),"")</f>
        <v>5</v>
      </c>
      <c r="G80" s="382">
        <f>IFERROR(VLOOKUP(N74,Marks,34,0),"")</f>
        <v>17</v>
      </c>
      <c r="H80" s="387">
        <f>IFERROR(VLOOKUP(N74,Marks,35,0),"")</f>
        <v>40</v>
      </c>
      <c r="I80" s="387">
        <f>IFERROR(VLOOKUP(N74,Marks,36,0),"")</f>
        <v>10</v>
      </c>
      <c r="J80" s="88">
        <f>IFERROR(VLOOKUP(N74,Marks,37,0),"")</f>
        <v>50</v>
      </c>
      <c r="K80" s="381">
        <f>IFERROR(VLOOKUP(N74,Marks,38,0),"")</f>
        <v>67</v>
      </c>
      <c r="L80" s="387">
        <f>IFERROR(VLOOKUP(N74,Marks,39,0),"")</f>
        <v>68</v>
      </c>
      <c r="M80" s="387">
        <f>IFERROR(VLOOKUP(N74,Marks,40,0),"")</f>
        <v>24</v>
      </c>
      <c r="N80" s="88">
        <f>IFERROR(VLOOKUP(N74,Marks,41,0),"")</f>
        <v>92</v>
      </c>
      <c r="O80" s="384">
        <f>IFERROR(VLOOKUP(N74,Marks,42,0),"")</f>
        <v>159</v>
      </c>
      <c r="P80" s="90" t="str">
        <f>IFERROR(VLOOKUP(N74,Marks,48,0),"")</f>
        <v>B</v>
      </c>
      <c r="Q80" s="903"/>
      <c r="R80" s="93" t="str">
        <f>IF('Master sheet'!$D$11="Hindi","अंग्रेजी","English")</f>
        <v>अंग्रेजी</v>
      </c>
      <c r="S80" s="387">
        <f>IFERROR(VLOOKUP(AD74,Marks,30,0),"")</f>
        <v>4</v>
      </c>
      <c r="T80" s="387">
        <f>IFERROR(VLOOKUP(AD74,Marks,31,0),"")</f>
        <v>4</v>
      </c>
      <c r="U80" s="387">
        <f>IFERROR(VLOOKUP(AD74,Marks,32,0),"")</f>
        <v>4</v>
      </c>
      <c r="V80" s="387">
        <f>IFERROR(VLOOKUP(AD74,Marks,33,0),"")</f>
        <v>5</v>
      </c>
      <c r="W80" s="382">
        <f>IFERROR(VLOOKUP(AD74,Marks,34,0),"")</f>
        <v>17</v>
      </c>
      <c r="X80" s="387">
        <f>IFERROR(VLOOKUP(AD74,Marks,35,0),"")</f>
        <v>33</v>
      </c>
      <c r="Y80" s="387">
        <f>IFERROR(VLOOKUP(AD74,Marks,36,0),"")</f>
        <v>11</v>
      </c>
      <c r="Z80" s="88">
        <f>IFERROR(VLOOKUP(AD74,Marks,37,0),"")</f>
        <v>44</v>
      </c>
      <c r="AA80" s="381">
        <f>IFERROR(VLOOKUP(AD74,Marks,38,0),"")</f>
        <v>61</v>
      </c>
      <c r="AB80" s="387">
        <f>IFERROR(VLOOKUP(AD74,Marks,39,0),"")</f>
        <v>69</v>
      </c>
      <c r="AC80" s="387">
        <f>IFERROR(VLOOKUP(AD74,Marks,40,0),"")</f>
        <v>26</v>
      </c>
      <c r="AD80" s="88">
        <f>IFERROR(VLOOKUP(AD74,Marks,41,0),"")</f>
        <v>95</v>
      </c>
      <c r="AE80" s="384">
        <f>IFERROR(VLOOKUP(AD74,Marks,42,0),"")</f>
        <v>156</v>
      </c>
      <c r="AF80" s="90" t="str">
        <f>IFERROR(VLOOKUP(AD74,Marks,48,0),"")</f>
        <v>B</v>
      </c>
      <c r="AH80" s="57"/>
      <c r="AI80" s="57"/>
      <c r="AJ80" s="57"/>
      <c r="AK80" s="57"/>
      <c r="AL80" s="57"/>
      <c r="AM80" s="57"/>
      <c r="AN80" s="57"/>
      <c r="AO80" s="57"/>
      <c r="AP80" s="57"/>
    </row>
    <row r="81" spans="1:42" ht="21" customHeight="1">
      <c r="A81" s="402">
        <f t="shared" si="16"/>
        <v>15</v>
      </c>
      <c r="B81" s="93" t="str">
        <f>IFERROR(VLOOKUP(N74,Marks,49,0),"")</f>
        <v>सिंधी (74)</v>
      </c>
      <c r="C81" s="387" t="str">
        <f>IFERROR(VLOOKUP(N74,Marks,50,0),"")</f>
        <v>ML</v>
      </c>
      <c r="D81" s="387">
        <f>IFERROR(VLOOKUP(N74,Marks,51,0),"")</f>
        <v>5</v>
      </c>
      <c r="E81" s="387">
        <f>IFERROR(VLOOKUP(N74,Marks,52,0),"")</f>
        <v>5</v>
      </c>
      <c r="F81" s="387">
        <f>IFERROR(VLOOKUP(N74,Marks,53,0),"")</f>
        <v>5</v>
      </c>
      <c r="G81" s="382">
        <f>IFERROR(VLOOKUP(N74,Marks,54,0),"")</f>
        <v>15</v>
      </c>
      <c r="H81" s="387">
        <f>IFERROR(VLOOKUP(N74,Marks,55,0),"")</f>
        <v>41</v>
      </c>
      <c r="I81" s="387">
        <f>IFERROR(VLOOKUP(N74,Marks,56,0),"")</f>
        <v>16</v>
      </c>
      <c r="J81" s="88">
        <f>IFERROR(VLOOKUP(N74,Marks,57,0),"")</f>
        <v>57</v>
      </c>
      <c r="K81" s="381">
        <f>IFERROR(VLOOKUP(N74,Marks,58,0),"")</f>
        <v>72</v>
      </c>
      <c r="L81" s="387">
        <f>IFERROR(VLOOKUP(N74,Marks,59,0),"")</f>
        <v>63</v>
      </c>
      <c r="M81" s="387">
        <f>IFERROR(VLOOKUP(N74,Marks,60,0),"")</f>
        <v>22</v>
      </c>
      <c r="N81" s="88">
        <f>IFERROR(VLOOKUP(N74,Marks,61,0),"")</f>
        <v>85</v>
      </c>
      <c r="O81" s="384">
        <f>IFERROR(VLOOKUP(N74,Marks,62,0),"")</f>
        <v>157</v>
      </c>
      <c r="P81" s="90" t="str">
        <f>IFERROR(VLOOKUP(N74,Marks,68,0),"")</f>
        <v>B</v>
      </c>
      <c r="Q81" s="903"/>
      <c r="R81" s="93" t="str">
        <f>IFERROR(VLOOKUP(AD74,Marks,49,0),"")</f>
        <v>पंजाबी (75)</v>
      </c>
      <c r="S81" s="387">
        <f>IFERROR(VLOOKUP(AD74,Marks,50,0),"")</f>
        <v>3</v>
      </c>
      <c r="T81" s="387">
        <f>IFERROR(VLOOKUP(AD74,Marks,51,0),"")</f>
        <v>3</v>
      </c>
      <c r="U81" s="387">
        <f>IFERROR(VLOOKUP(AD74,Marks,52,0),"")</f>
        <v>5</v>
      </c>
      <c r="V81" s="387">
        <f>IFERROR(VLOOKUP(AD74,Marks,53,0),"")</f>
        <v>5</v>
      </c>
      <c r="W81" s="382">
        <f>IFERROR(VLOOKUP(AD74,Marks,54,0),"")</f>
        <v>16</v>
      </c>
      <c r="X81" s="387">
        <f>IFERROR(VLOOKUP(AD74,Marks,55,0),"")</f>
        <v>42</v>
      </c>
      <c r="Y81" s="387">
        <f>IFERROR(VLOOKUP(AD74,Marks,56,0),"")</f>
        <v>14</v>
      </c>
      <c r="Z81" s="88">
        <f>IFERROR(VLOOKUP(AD74,Marks,57,0),"")</f>
        <v>56</v>
      </c>
      <c r="AA81" s="381">
        <f>IFERROR(VLOOKUP(AD74,Marks,58,0),"")</f>
        <v>72</v>
      </c>
      <c r="AB81" s="387">
        <f>IFERROR(VLOOKUP(AD74,Marks,59,0),"")</f>
        <v>40</v>
      </c>
      <c r="AC81" s="387">
        <f>IFERROR(VLOOKUP(AD74,Marks,60,0),"")</f>
        <v>23</v>
      </c>
      <c r="AD81" s="88">
        <f>IFERROR(VLOOKUP(AD74,Marks,61,0),"")</f>
        <v>63</v>
      </c>
      <c r="AE81" s="384">
        <f>IFERROR(VLOOKUP(AD74,Marks,62,0),"")</f>
        <v>135</v>
      </c>
      <c r="AF81" s="90" t="str">
        <f>IFERROR(VLOOKUP(AD74,Marks,68,0),"")</f>
        <v>B</v>
      </c>
      <c r="AH81" s="57"/>
      <c r="AI81" s="57"/>
      <c r="AJ81" s="57"/>
      <c r="AK81" s="57"/>
      <c r="AL81" s="57"/>
      <c r="AM81" s="57"/>
      <c r="AN81" s="57"/>
      <c r="AO81" s="57"/>
      <c r="AP81" s="57"/>
    </row>
    <row r="82" spans="1:42" ht="21" customHeight="1">
      <c r="A82" s="402">
        <f t="shared" si="16"/>
        <v>16</v>
      </c>
      <c r="B82" s="93" t="str">
        <f>IF('Master sheet'!$D$11="Hindi","गणित","Maths")</f>
        <v>गणित</v>
      </c>
      <c r="C82" s="387">
        <f>IFERROR(VLOOKUP(N74,Marks,69,0),"")</f>
        <v>5</v>
      </c>
      <c r="D82" s="387">
        <f>IFERROR(VLOOKUP(N74,Marks,70,0),"")</f>
        <v>5</v>
      </c>
      <c r="E82" s="387">
        <f>IFERROR(VLOOKUP(N74,Marks,71,0),"")</f>
        <v>5</v>
      </c>
      <c r="F82" s="387">
        <f>IFERROR(VLOOKUP(N74,Marks,72,0),"")</f>
        <v>5</v>
      </c>
      <c r="G82" s="382">
        <f>IFERROR(VLOOKUP(N74,Marks,73,0),"")</f>
        <v>20</v>
      </c>
      <c r="H82" s="387">
        <f>IFERROR(VLOOKUP(N74,Marks,74,0),"")</f>
        <v>31</v>
      </c>
      <c r="I82" s="387">
        <f>IFERROR(VLOOKUP(N74,Marks,75,0),"")</f>
        <v>8</v>
      </c>
      <c r="J82" s="88">
        <f>IFERROR(VLOOKUP(N74,Marks,76,0),"")</f>
        <v>39</v>
      </c>
      <c r="K82" s="381">
        <f>IFERROR(VLOOKUP(N74,Marks,77,0),"")</f>
        <v>59</v>
      </c>
      <c r="L82" s="387">
        <f>IFERROR(VLOOKUP(N74,Marks,78,0),"")</f>
        <v>55</v>
      </c>
      <c r="M82" s="387">
        <f>IFERROR(VLOOKUP(N74,Marks,79,0),"")</f>
        <v>8</v>
      </c>
      <c r="N82" s="88">
        <f>IFERROR(VLOOKUP(N74,Marks,80,0),"")</f>
        <v>63</v>
      </c>
      <c r="O82" s="384">
        <f>IFERROR(VLOOKUP(N74,Marks,81,0),"")</f>
        <v>122</v>
      </c>
      <c r="P82" s="90" t="str">
        <f>IFERROR(VLOOKUP(N74,Marks,87,0),"")</f>
        <v>B</v>
      </c>
      <c r="Q82" s="903"/>
      <c r="R82" s="93" t="str">
        <f>IF('Master sheet'!$D$11="Hindi","गणित","Maths")</f>
        <v>गणित</v>
      </c>
      <c r="S82" s="387">
        <f>IFERROR(VLOOKUP(AD74,Marks,69,0),"")</f>
        <v>5</v>
      </c>
      <c r="T82" s="387">
        <f>IFERROR(VLOOKUP(AD74,Marks,70,0),"")</f>
        <v>5</v>
      </c>
      <c r="U82" s="387">
        <f>IFERROR(VLOOKUP(AD74,Marks,71,0),"")</f>
        <v>5</v>
      </c>
      <c r="V82" s="387">
        <f>IFERROR(VLOOKUP(AD74,Marks,72,0),"")</f>
        <v>5</v>
      </c>
      <c r="W82" s="382">
        <f>IFERROR(VLOOKUP(AD74,Marks,73,0),"")</f>
        <v>20</v>
      </c>
      <c r="X82" s="387">
        <f>IFERROR(VLOOKUP(AD74,Marks,74,0),"")</f>
        <v>31</v>
      </c>
      <c r="Y82" s="387">
        <f>IFERROR(VLOOKUP(AD74,Marks,75,0),"")</f>
        <v>9</v>
      </c>
      <c r="Z82" s="88">
        <f>IFERROR(VLOOKUP(AD74,Marks,76,0),"")</f>
        <v>40</v>
      </c>
      <c r="AA82" s="381">
        <f>IFERROR(VLOOKUP(AD74,Marks,77,0),"")</f>
        <v>60</v>
      </c>
      <c r="AB82" s="387">
        <f>IFERROR(VLOOKUP(AD74,Marks,78,0),"")</f>
        <v>55</v>
      </c>
      <c r="AC82" s="387">
        <f>IFERROR(VLOOKUP(AD74,Marks,79,0),"")</f>
        <v>8</v>
      </c>
      <c r="AD82" s="88">
        <f>IFERROR(VLOOKUP(AD74,Marks,80,0),"")</f>
        <v>63</v>
      </c>
      <c r="AE82" s="384">
        <f>IFERROR(VLOOKUP(AD74,Marks,81,0),"")</f>
        <v>123</v>
      </c>
      <c r="AF82" s="90" t="str">
        <f>IFERROR(VLOOKUP(AD74,Marks,87,0),"")</f>
        <v>B</v>
      </c>
      <c r="AH82" s="57"/>
      <c r="AI82" s="57"/>
      <c r="AJ82" s="57"/>
      <c r="AK82" s="57"/>
      <c r="AL82" s="57"/>
      <c r="AM82" s="57"/>
      <c r="AN82" s="57"/>
      <c r="AO82" s="57"/>
      <c r="AP82" s="57"/>
    </row>
    <row r="83" spans="1:42" ht="21" customHeight="1">
      <c r="A83" s="402">
        <f t="shared" si="16"/>
        <v>17</v>
      </c>
      <c r="B83" s="93" t="str">
        <f>IF('Master sheet'!$D$11="Hindi","विज्ञान","Science")</f>
        <v>विज्ञान</v>
      </c>
      <c r="C83" s="387">
        <f>IFERROR(VLOOKUP(N74,Marks,88,0),"")</f>
        <v>5</v>
      </c>
      <c r="D83" s="387">
        <f>IFERROR(VLOOKUP(N74,Marks,89,0),"")</f>
        <v>5</v>
      </c>
      <c r="E83" s="387">
        <f>IFERROR(VLOOKUP(N74,Marks,90,0),"")</f>
        <v>5</v>
      </c>
      <c r="F83" s="387">
        <f>IFERROR(VLOOKUP(N74,Marks,91,0),"")</f>
        <v>5</v>
      </c>
      <c r="G83" s="382">
        <f>IFERROR(VLOOKUP(N74,Marks,92,0),"")</f>
        <v>20</v>
      </c>
      <c r="H83" s="387">
        <f>IFERROR(VLOOKUP(N74,Marks,93,0),"")</f>
        <v>26</v>
      </c>
      <c r="I83" s="387">
        <f>IFERROR(VLOOKUP(N74,Marks,94,0),"")</f>
        <v>11</v>
      </c>
      <c r="J83" s="88">
        <f>IFERROR(VLOOKUP(N74,Marks,95,0),"")</f>
        <v>37</v>
      </c>
      <c r="K83" s="381">
        <f>IFERROR(VLOOKUP(N74,Marks,96,0),"")</f>
        <v>57</v>
      </c>
      <c r="L83" s="387">
        <f>IFERROR(VLOOKUP(N74,Marks,97,0),"")</f>
        <v>58</v>
      </c>
      <c r="M83" s="387">
        <f>IFERROR(VLOOKUP(N74,Marks,98,0),"")</f>
        <v>16</v>
      </c>
      <c r="N83" s="88">
        <f>IFERROR(VLOOKUP(N74,Marks,99,0),"")</f>
        <v>74</v>
      </c>
      <c r="O83" s="384">
        <f>IFERROR(VLOOKUP(N74,Marks,100,0),"")</f>
        <v>131</v>
      </c>
      <c r="P83" s="90" t="str">
        <f>IFERROR(VLOOKUP(N74,Marks,106,0),"")</f>
        <v>B</v>
      </c>
      <c r="Q83" s="903"/>
      <c r="R83" s="93" t="str">
        <f>IF('Master sheet'!$D$11="Hindi","विज्ञान","Science")</f>
        <v>विज्ञान</v>
      </c>
      <c r="S83" s="387">
        <f>IFERROR(VLOOKUP(AD74,Marks,88,0),"")</f>
        <v>5</v>
      </c>
      <c r="T83" s="387">
        <f>IFERROR(VLOOKUP(AD74,Marks,89,0),"")</f>
        <v>5</v>
      </c>
      <c r="U83" s="387">
        <f>IFERROR(VLOOKUP(AD74,Marks,90,0),"")</f>
        <v>5</v>
      </c>
      <c r="V83" s="387">
        <f>IFERROR(VLOOKUP(AD74,Marks,91,0),"")</f>
        <v>5</v>
      </c>
      <c r="W83" s="382">
        <f>IFERROR(VLOOKUP(AD74,Marks,92,0),"")</f>
        <v>20</v>
      </c>
      <c r="X83" s="387">
        <f>IFERROR(VLOOKUP(AD74,Marks,93,0),"")</f>
        <v>28</v>
      </c>
      <c r="Y83" s="387">
        <f>IFERROR(VLOOKUP(AD74,Marks,94,0),"")</f>
        <v>11</v>
      </c>
      <c r="Z83" s="88">
        <f>IFERROR(VLOOKUP(AD74,Marks,95,0),"")</f>
        <v>39</v>
      </c>
      <c r="AA83" s="381">
        <f>IFERROR(VLOOKUP(AD74,Marks,96,0),"")</f>
        <v>59</v>
      </c>
      <c r="AB83" s="387">
        <f>IFERROR(VLOOKUP(AD74,Marks,97,0),"")</f>
        <v>58</v>
      </c>
      <c r="AC83" s="387">
        <f>IFERROR(VLOOKUP(AD74,Marks,98,0),"")</f>
        <v>16</v>
      </c>
      <c r="AD83" s="88">
        <f>IFERROR(VLOOKUP(AD74,Marks,99,0),"")</f>
        <v>74</v>
      </c>
      <c r="AE83" s="384">
        <f>IFERROR(VLOOKUP(AD74,Marks,100,0),"")</f>
        <v>133</v>
      </c>
      <c r="AF83" s="90" t="str">
        <f>IFERROR(VLOOKUP(AD74,Marks,106,0),"")</f>
        <v>B</v>
      </c>
      <c r="AH83" s="57"/>
      <c r="AI83" s="57"/>
      <c r="AJ83" s="57"/>
      <c r="AK83" s="57"/>
      <c r="AL83" s="57"/>
      <c r="AM83" s="57"/>
      <c r="AN83" s="57"/>
      <c r="AO83" s="57"/>
      <c r="AP83" s="57"/>
    </row>
    <row r="84" spans="1:42" ht="21" customHeight="1">
      <c r="A84" s="402">
        <f t="shared" si="16"/>
        <v>18</v>
      </c>
      <c r="B84" s="93" t="str">
        <f>IF('Master sheet'!$D$11="Hindi","सामाजिक विज्ञान","Social Science")</f>
        <v>सामाजिक विज्ञान</v>
      </c>
      <c r="C84" s="387">
        <f>IFERROR(VLOOKUP(N74,Marks,107,0),"")</f>
        <v>3</v>
      </c>
      <c r="D84" s="387">
        <f>IFERROR(VLOOKUP(N74,Marks,108,0),"")</f>
        <v>4</v>
      </c>
      <c r="E84" s="387">
        <f>IFERROR(VLOOKUP(N74,Marks,109,0),"")</f>
        <v>4</v>
      </c>
      <c r="F84" s="387">
        <f>IFERROR(VLOOKUP(N74,Marks,110,0),"")</f>
        <v>4</v>
      </c>
      <c r="G84" s="382">
        <f>IFERROR(VLOOKUP(N74,Marks,111,0),"")</f>
        <v>15</v>
      </c>
      <c r="H84" s="387">
        <f>IFERROR(VLOOKUP(N74,Marks,112,0),"")</f>
        <v>42</v>
      </c>
      <c r="I84" s="387">
        <f>IFERROR(VLOOKUP(N74,Marks,113,0),"")</f>
        <v>10</v>
      </c>
      <c r="J84" s="88">
        <f>IFERROR(VLOOKUP(N74,Marks,114,0),"")</f>
        <v>52</v>
      </c>
      <c r="K84" s="381">
        <f>IFERROR(VLOOKUP(N74,Marks,115,0),"")</f>
        <v>67</v>
      </c>
      <c r="L84" s="387">
        <f>IFERROR(VLOOKUP(N74,Marks,116,0),"")</f>
        <v>66</v>
      </c>
      <c r="M84" s="387">
        <f>IFERROR(VLOOKUP(N74,Marks,117,0),"")</f>
        <v>18</v>
      </c>
      <c r="N84" s="88">
        <f>IFERROR(VLOOKUP(N74,Marks,118,0),"")</f>
        <v>84</v>
      </c>
      <c r="O84" s="384">
        <f>IFERROR(VLOOKUP(N74,Marks,119,0),"")</f>
        <v>151</v>
      </c>
      <c r="P84" s="90" t="str">
        <f>IFERROR(VLOOKUP(N74,Marks,125,0),"")</f>
        <v>B</v>
      </c>
      <c r="Q84" s="903"/>
      <c r="R84" s="93" t="str">
        <f>IF('Master sheet'!$D$11="Hindi","सामाजिक विज्ञान","Social Science")</f>
        <v>सामाजिक विज्ञान</v>
      </c>
      <c r="S84" s="387">
        <f>IFERROR(VLOOKUP(AD74,Marks,107,0),"")</f>
        <v>3</v>
      </c>
      <c r="T84" s="387">
        <f>IFERROR(VLOOKUP(AD74,Marks,108,0),"")</f>
        <v>4</v>
      </c>
      <c r="U84" s="387">
        <f>IFERROR(VLOOKUP(AD74,Marks,109,0),"")</f>
        <v>4</v>
      </c>
      <c r="V84" s="387">
        <f>IFERROR(VLOOKUP(AD74,Marks,110,0),"")</f>
        <v>4</v>
      </c>
      <c r="W84" s="382">
        <f>IFERROR(VLOOKUP(AD74,Marks,111,0),"")</f>
        <v>15</v>
      </c>
      <c r="X84" s="387">
        <f>IFERROR(VLOOKUP(AD74,Marks,112,0),"")</f>
        <v>42</v>
      </c>
      <c r="Y84" s="387">
        <f>IFERROR(VLOOKUP(AD74,Marks,113,0),"")</f>
        <v>10</v>
      </c>
      <c r="Z84" s="88">
        <f>IFERROR(VLOOKUP(AD74,Marks,114,0),"")</f>
        <v>52</v>
      </c>
      <c r="AA84" s="381">
        <f>IFERROR(VLOOKUP(AD74,Marks,115,0),"")</f>
        <v>67</v>
      </c>
      <c r="AB84" s="387">
        <f>IFERROR(VLOOKUP(AD74,Marks,116,0),"")</f>
        <v>66</v>
      </c>
      <c r="AC84" s="387">
        <f>IFERROR(VLOOKUP(AD74,Marks,117,0),"")</f>
        <v>18</v>
      </c>
      <c r="AD84" s="88">
        <f>IFERROR(VLOOKUP(AD74,Marks,118,0),"")</f>
        <v>84</v>
      </c>
      <c r="AE84" s="384">
        <f>IFERROR(VLOOKUP(AD74,Marks,119,0),"")</f>
        <v>151</v>
      </c>
      <c r="AF84" s="90" t="str">
        <f>IFERROR(VLOOKUP(AD74,Marks,125,0),"")</f>
        <v>B</v>
      </c>
      <c r="AH84" s="57"/>
      <c r="AI84" s="57"/>
      <c r="AJ84" s="57"/>
      <c r="AK84" s="57"/>
      <c r="AL84" s="57"/>
      <c r="AM84" s="57"/>
      <c r="AN84" s="57"/>
      <c r="AO84" s="57"/>
      <c r="AP84" s="57"/>
    </row>
    <row r="85" spans="1:42" ht="27.75" customHeight="1">
      <c r="A85" s="402">
        <f t="shared" si="16"/>
        <v>19</v>
      </c>
      <c r="B85" s="394" t="str">
        <f>IF('Master sheet'!$D$11="Hindi","कुल योग","Total")</f>
        <v>कुल योग</v>
      </c>
      <c r="C85" s="91">
        <f>IF(AND(C79="",C80="",C81="",C82="",C83="",C84=""),"",SUM(C79:C84))</f>
        <v>20</v>
      </c>
      <c r="D85" s="91">
        <f t="shared" ref="D85:O85" si="17">IF(AND(D79="",D80="",D81="",D82="",D83="",D84=""),"",SUM(D79:D84))</f>
        <v>26</v>
      </c>
      <c r="E85" s="91">
        <f t="shared" si="17"/>
        <v>26</v>
      </c>
      <c r="F85" s="91">
        <f t="shared" si="17"/>
        <v>28</v>
      </c>
      <c r="G85" s="91">
        <f t="shared" si="17"/>
        <v>100</v>
      </c>
      <c r="H85" s="91">
        <f t="shared" si="17"/>
        <v>180</v>
      </c>
      <c r="I85" s="91">
        <f t="shared" si="17"/>
        <v>66</v>
      </c>
      <c r="J85" s="91">
        <f t="shared" si="17"/>
        <v>246</v>
      </c>
      <c r="K85" s="91">
        <f t="shared" si="17"/>
        <v>346</v>
      </c>
      <c r="L85" s="91">
        <f t="shared" si="17"/>
        <v>368</v>
      </c>
      <c r="M85" s="91">
        <f t="shared" si="17"/>
        <v>99</v>
      </c>
      <c r="N85" s="91">
        <f t="shared" si="17"/>
        <v>467</v>
      </c>
      <c r="O85" s="91">
        <f t="shared" si="17"/>
        <v>813</v>
      </c>
      <c r="P85" s="227" t="str">
        <f>IFERROR(VLOOKUP(N74,Marks,167,0),"")</f>
        <v>B</v>
      </c>
      <c r="Q85" s="903"/>
      <c r="R85" s="394" t="str">
        <f>IF('Master sheet'!$D$11="Hindi","कुल योग","Total")</f>
        <v>कुल योग</v>
      </c>
      <c r="S85" s="91">
        <f>IF(AND(S79="",S80="",S81="",S82="",S83="",S84=""),"",SUM(S79:S84))</f>
        <v>23</v>
      </c>
      <c r="T85" s="91">
        <f t="shared" ref="T85:AE85" si="18">IF(AND(T79="",T80="",T81="",T82="",T83="",T84=""),"",SUM(T79:T84))</f>
        <v>24</v>
      </c>
      <c r="U85" s="91">
        <f t="shared" si="18"/>
        <v>26</v>
      </c>
      <c r="V85" s="91">
        <f t="shared" si="18"/>
        <v>28</v>
      </c>
      <c r="W85" s="91">
        <f t="shared" si="18"/>
        <v>101</v>
      </c>
      <c r="X85" s="91">
        <f t="shared" si="18"/>
        <v>201</v>
      </c>
      <c r="Y85" s="91">
        <f t="shared" si="18"/>
        <v>66</v>
      </c>
      <c r="Z85" s="91">
        <f t="shared" si="18"/>
        <v>267</v>
      </c>
      <c r="AA85" s="91">
        <f t="shared" si="18"/>
        <v>368</v>
      </c>
      <c r="AB85" s="91">
        <f t="shared" si="18"/>
        <v>346</v>
      </c>
      <c r="AC85" s="91">
        <f t="shared" si="18"/>
        <v>102</v>
      </c>
      <c r="AD85" s="91">
        <f t="shared" si="18"/>
        <v>448</v>
      </c>
      <c r="AE85" s="91">
        <f t="shared" si="18"/>
        <v>816</v>
      </c>
      <c r="AF85" s="227" t="str">
        <f>IFERROR(VLOOKUP(AD74,Marks,167,0),"")</f>
        <v>B</v>
      </c>
      <c r="AH85" s="57"/>
      <c r="AI85" s="57"/>
      <c r="AJ85" s="57"/>
      <c r="AK85" s="57"/>
      <c r="AL85" s="57"/>
      <c r="AM85" s="57"/>
      <c r="AN85" s="57"/>
      <c r="AO85" s="57"/>
      <c r="AP85" s="57"/>
    </row>
    <row r="86" spans="1:42" ht="9.75" customHeight="1">
      <c r="A86" s="402">
        <f t="shared" si="16"/>
        <v>20</v>
      </c>
      <c r="B86" s="869"/>
      <c r="C86" s="869"/>
      <c r="D86" s="869"/>
      <c r="E86" s="869"/>
      <c r="F86" s="869"/>
      <c r="G86" s="869"/>
      <c r="H86" s="869"/>
      <c r="I86" s="869"/>
      <c r="J86" s="869"/>
      <c r="K86" s="869"/>
      <c r="L86" s="869"/>
      <c r="M86" s="869"/>
      <c r="N86" s="869"/>
      <c r="O86" s="869"/>
      <c r="P86" s="869"/>
      <c r="Q86" s="903"/>
      <c r="R86" s="869"/>
      <c r="S86" s="869"/>
      <c r="T86" s="869"/>
      <c r="U86" s="869"/>
      <c r="V86" s="869"/>
      <c r="W86" s="869"/>
      <c r="X86" s="869"/>
      <c r="Y86" s="869"/>
      <c r="Z86" s="869"/>
      <c r="AA86" s="869"/>
      <c r="AB86" s="869"/>
      <c r="AC86" s="869"/>
      <c r="AD86" s="869"/>
      <c r="AE86" s="869"/>
      <c r="AF86" s="869"/>
      <c r="AH86" s="57"/>
      <c r="AI86" s="57"/>
      <c r="AJ86" s="57"/>
      <c r="AK86" s="57"/>
      <c r="AL86" s="57"/>
      <c r="AM86" s="57"/>
      <c r="AN86" s="57"/>
      <c r="AO86" s="57"/>
      <c r="AP86" s="57"/>
    </row>
    <row r="87" spans="1:42" ht="21" customHeight="1">
      <c r="A87" s="402">
        <f t="shared" si="16"/>
        <v>21</v>
      </c>
      <c r="B87" s="870" t="str">
        <f>IF('Master sheet'!$D$11="Hindi","अतिरिक्त विषय ","Extra Subject")</f>
        <v xml:space="preserve">अतिरिक्त विषय </v>
      </c>
      <c r="C87" s="870"/>
      <c r="D87" s="870"/>
      <c r="E87" s="870"/>
      <c r="F87" s="870"/>
      <c r="G87" s="870"/>
      <c r="H87" s="870"/>
      <c r="I87" s="870"/>
      <c r="J87" s="870"/>
      <c r="K87" s="870"/>
      <c r="L87" s="870"/>
      <c r="M87" s="870"/>
      <c r="N87" s="870"/>
      <c r="O87" s="870"/>
      <c r="P87" s="870"/>
      <c r="Q87" s="903"/>
      <c r="R87" s="870" t="str">
        <f>IF('Master sheet'!$D$11="Hindi","अतिरिक्त विषय ","Extra Subject")</f>
        <v xml:space="preserve">अतिरिक्त विषय </v>
      </c>
      <c r="S87" s="870"/>
      <c r="T87" s="870"/>
      <c r="U87" s="870"/>
      <c r="V87" s="870"/>
      <c r="W87" s="870"/>
      <c r="X87" s="870"/>
      <c r="Y87" s="870"/>
      <c r="Z87" s="870"/>
      <c r="AA87" s="870"/>
      <c r="AB87" s="870"/>
      <c r="AC87" s="870"/>
      <c r="AD87" s="870"/>
      <c r="AE87" s="870"/>
      <c r="AF87" s="870"/>
      <c r="AH87" s="57"/>
      <c r="AI87" s="57"/>
      <c r="AJ87" s="57"/>
      <c r="AK87" s="57"/>
      <c r="AL87" s="57"/>
      <c r="AM87" s="57"/>
      <c r="AN87" s="57"/>
      <c r="AO87" s="57"/>
      <c r="AP87" s="57"/>
    </row>
    <row r="88" spans="1:42" ht="21" customHeight="1">
      <c r="A88" s="402">
        <f t="shared" si="16"/>
        <v>22</v>
      </c>
      <c r="B88" s="394" t="str">
        <f>IF('Master sheet'!$D$11="Hindi","विषय","Subject")</f>
        <v>विषय</v>
      </c>
      <c r="C88" s="871" t="str">
        <f>IF('Master sheet'!$D$11="Hindi","पूर्णांक","M.M.")</f>
        <v>पूर्णांक</v>
      </c>
      <c r="D88" s="872"/>
      <c r="E88" s="871" t="str">
        <f>IF('Master sheet'!$D$11="Hindi","प्राप्तांक","Ob.M.")</f>
        <v>प्राप्तांक</v>
      </c>
      <c r="F88" s="872"/>
      <c r="G88" s="871" t="str">
        <f>IF('Master sheet'!$D$11="Hindi","ग्रेड","Grade")</f>
        <v>ग्रेड</v>
      </c>
      <c r="H88" s="872"/>
      <c r="I88" s="871" t="str">
        <f>IF('Master sheet'!$D$11="Hindi","विषय","Subject")</f>
        <v>विषय</v>
      </c>
      <c r="J88" s="872"/>
      <c r="K88" s="871" t="str">
        <f>IF('Master sheet'!$D$11="Hindi","पूर्णांक","M.M.")</f>
        <v>पूर्णांक</v>
      </c>
      <c r="L88" s="872"/>
      <c r="M88" s="871" t="str">
        <f>IF('Master sheet'!$D$11="Hindi","प्राप्तांक","Ob.M.")</f>
        <v>प्राप्तांक</v>
      </c>
      <c r="N88" s="872"/>
      <c r="O88" s="871" t="str">
        <f>IF('Master sheet'!$D$11="Hindi","ग्रेड","Grade")</f>
        <v>ग्रेड</v>
      </c>
      <c r="P88" s="872"/>
      <c r="Q88" s="903"/>
      <c r="R88" s="394" t="str">
        <f>IF('Master sheet'!$D$11="Hindi","विषय","Subject")</f>
        <v>विषय</v>
      </c>
      <c r="S88" s="871" t="str">
        <f>IF('Master sheet'!$D$11="Hindi","पूर्णांक","M.M.")</f>
        <v>पूर्णांक</v>
      </c>
      <c r="T88" s="872"/>
      <c r="U88" s="871" t="str">
        <f>IF('Master sheet'!$D$11="Hindi","प्राप्तांक","Ob.M.")</f>
        <v>प्राप्तांक</v>
      </c>
      <c r="V88" s="872"/>
      <c r="W88" s="871" t="str">
        <f>IF('Master sheet'!$D$11="Hindi","ग्रेड","Grade")</f>
        <v>ग्रेड</v>
      </c>
      <c r="X88" s="872"/>
      <c r="Y88" s="871" t="str">
        <f>IF('Master sheet'!$D$11="Hindi","विषय","Subject")</f>
        <v>विषय</v>
      </c>
      <c r="Z88" s="872"/>
      <c r="AA88" s="871" t="str">
        <f>IF('Master sheet'!$D$11="Hindi","पूर्णांक","M.M.")</f>
        <v>पूर्णांक</v>
      </c>
      <c r="AB88" s="872"/>
      <c r="AC88" s="871" t="str">
        <f>IF('Master sheet'!$D$11="Hindi","प्राप्तांक","Ob.M.")</f>
        <v>प्राप्तांक</v>
      </c>
      <c r="AD88" s="872"/>
      <c r="AE88" s="871" t="str">
        <f>IF('Master sheet'!$D$11="Hindi","ग्रेड","Grade")</f>
        <v>ग्रेड</v>
      </c>
      <c r="AF88" s="872"/>
      <c r="AH88" s="57"/>
      <c r="AI88" s="57"/>
      <c r="AJ88" s="57"/>
      <c r="AK88" s="57"/>
      <c r="AL88" s="57"/>
      <c r="AM88" s="57"/>
      <c r="AN88" s="57"/>
      <c r="AO88" s="57"/>
      <c r="AP88" s="57"/>
    </row>
    <row r="89" spans="1:42" ht="21" customHeight="1">
      <c r="A89" s="402">
        <f t="shared" si="16"/>
        <v>23</v>
      </c>
      <c r="B89" s="376" t="str">
        <f>IF(AND('Result Sheet'!$FA$4="",'Result Sheet'!$FA$4=0),"",IF(N74="","",'Result Sheet'!$FA$4))</f>
        <v/>
      </c>
      <c r="C89" s="873">
        <f>IF(AND(N74=""),"",'Result Sheet'!$FC$7)</f>
        <v>100</v>
      </c>
      <c r="D89" s="873"/>
      <c r="E89" s="874" t="str">
        <f>IFERROR(IF(AND(N74=""),"",VLOOKUP(N74,Marks,158,0)),"")</f>
        <v/>
      </c>
      <c r="F89" s="874"/>
      <c r="G89" s="875" t="str">
        <f>IFERROR(IF(AND(N74=""),"",VLOOKUP(N74,Marks,159,0)),"")</f>
        <v/>
      </c>
      <c r="H89" s="875"/>
      <c r="I89" s="873" t="str">
        <f>IF(AND('Result Sheet'!$FE$4="",'Result Sheet'!$FE$4=0),"",IF(N74="","",'Result Sheet'!$FE$4))</f>
        <v/>
      </c>
      <c r="J89" s="873"/>
      <c r="K89" s="873">
        <f>IF(AND(N74=""),"",'Result Sheet'!$FG$7)</f>
        <v>100</v>
      </c>
      <c r="L89" s="873"/>
      <c r="M89" s="874" t="str">
        <f>IFERROR(IF(AND(N74=""),"",VLOOKUP(N74,Marks,162,0)),"")</f>
        <v/>
      </c>
      <c r="N89" s="874"/>
      <c r="O89" s="875" t="str">
        <f>IFERROR(IF(AND(N74=""),"",VLOOKUP(N74,Marks,163,0)),"")</f>
        <v/>
      </c>
      <c r="P89" s="875"/>
      <c r="Q89" s="903"/>
      <c r="R89" s="376" t="str">
        <f>IF(AND('Result Sheet'!$FA$4="",'Result Sheet'!$FA$4=0),"",IF(AD74="","",'Result Sheet'!$FA$4))</f>
        <v/>
      </c>
      <c r="S89" s="873">
        <f>IF(AND(AD74=""),"",'Result Sheet'!$FC$7)</f>
        <v>100</v>
      </c>
      <c r="T89" s="873"/>
      <c r="U89" s="874" t="str">
        <f>IFERROR(IF(AND(AD74=""),"",VLOOKUP(AD74,Marks,158,0)),"")</f>
        <v/>
      </c>
      <c r="V89" s="874"/>
      <c r="W89" s="875" t="str">
        <f>IFERROR(IF(AND(AD74=""),"",VLOOKUP(AD74,Marks,159,0)),"")</f>
        <v/>
      </c>
      <c r="X89" s="875"/>
      <c r="Y89" s="873" t="str">
        <f>IF(AND('Result Sheet'!$FE$4="",'Result Sheet'!$FE$4=0),"",IF(AD74="","",'Result Sheet'!$FE$4))</f>
        <v/>
      </c>
      <c r="Z89" s="873"/>
      <c r="AA89" s="873">
        <f>IF(AND(AD74=""),"",'Result Sheet'!$FG$7)</f>
        <v>100</v>
      </c>
      <c r="AB89" s="873"/>
      <c r="AC89" s="874" t="str">
        <f>IFERROR(IF(AND(AD74=""),"",VLOOKUP(AD74,Marks,162,0)),"")</f>
        <v/>
      </c>
      <c r="AD89" s="874"/>
      <c r="AE89" s="875" t="str">
        <f>IFERROR(IF(AND(AD74=""),"",VLOOKUP(AD74,Marks,163,0)),"")</f>
        <v/>
      </c>
      <c r="AF89" s="875"/>
      <c r="AH89" s="57"/>
      <c r="AI89" s="57"/>
      <c r="AJ89" s="57"/>
      <c r="AK89" s="57"/>
      <c r="AL89" s="57"/>
      <c r="AM89" s="57"/>
      <c r="AN89" s="57"/>
      <c r="AO89" s="57"/>
      <c r="AP89" s="57"/>
    </row>
    <row r="90" spans="1:42" ht="21" customHeight="1">
      <c r="A90" s="402">
        <f t="shared" si="16"/>
        <v>24</v>
      </c>
      <c r="B90" s="859" t="str">
        <f>IF('Master sheet'!$D$11="Hindi","विषय","Subject")</f>
        <v>विषय</v>
      </c>
      <c r="C90" s="860"/>
      <c r="D90" s="860"/>
      <c r="E90" s="368" t="str">
        <f>IF('Master sheet'!$D$11="Hindi","प्राप्तांक","Ob.M.")</f>
        <v>प्राप्तांक</v>
      </c>
      <c r="F90" s="93" t="str">
        <f>IF('Master sheet'!$D$11="Hindi","ग्रेड","Grade")</f>
        <v>ग्रेड</v>
      </c>
      <c r="G90" s="859" t="str">
        <f>IF('Master sheet'!$D$11="Hindi","विषय","Subject")</f>
        <v>विषय</v>
      </c>
      <c r="H90" s="860"/>
      <c r="I90" s="860"/>
      <c r="J90" s="368" t="str">
        <f>IF('Master sheet'!$D$11="Hindi","प्राप्तांक","Ob.M.")</f>
        <v>प्राप्तांक</v>
      </c>
      <c r="K90" s="93" t="str">
        <f>IF('Master sheet'!$D$11="Hindi","ग्रेड","Grade")</f>
        <v>ग्रेड</v>
      </c>
      <c r="L90" s="859" t="str">
        <f>IF('Master sheet'!$D$11="Hindi","विषय","Subject")</f>
        <v>विषय</v>
      </c>
      <c r="M90" s="860"/>
      <c r="N90" s="861"/>
      <c r="O90" s="369" t="str">
        <f>IF('Master sheet'!$D$11="Hindi","प्राप्तांक","Ob.M.")</f>
        <v>प्राप्तांक</v>
      </c>
      <c r="P90" s="93" t="str">
        <f>IF('Master sheet'!$D$11="Hindi","ग्रेड","Grade")</f>
        <v>ग्रेड</v>
      </c>
      <c r="Q90" s="903"/>
      <c r="R90" s="859" t="str">
        <f>IF('Master sheet'!$D$11="Hindi","विषय","Subject")</f>
        <v>विषय</v>
      </c>
      <c r="S90" s="860"/>
      <c r="T90" s="860"/>
      <c r="U90" s="368" t="str">
        <f>IF('Master sheet'!$D$11="Hindi","प्राप्तांक","Ob.M.")</f>
        <v>प्राप्तांक</v>
      </c>
      <c r="V90" s="93" t="str">
        <f>IF('Master sheet'!$D$11="Hindi","ग्रेड","Grade")</f>
        <v>ग्रेड</v>
      </c>
      <c r="W90" s="859" t="str">
        <f>IF('Master sheet'!$D$11="Hindi","विषय","Subject")</f>
        <v>विषय</v>
      </c>
      <c r="X90" s="860"/>
      <c r="Y90" s="860"/>
      <c r="Z90" s="368" t="str">
        <f>IF('Master sheet'!$D$11="Hindi","प्राप्तांक","Ob.M.")</f>
        <v>प्राप्तांक</v>
      </c>
      <c r="AA90" s="93" t="str">
        <f>IF('Master sheet'!$D$11="Hindi","ग्रेड","Grade")</f>
        <v>ग्रेड</v>
      </c>
      <c r="AB90" s="859" t="str">
        <f>IF('Master sheet'!$D$11="Hindi","विषय","Subject")</f>
        <v>विषय</v>
      </c>
      <c r="AC90" s="860"/>
      <c r="AD90" s="861"/>
      <c r="AE90" s="369" t="str">
        <f>IF('Master sheet'!$D$11="Hindi","प्राप्तांक","Ob.M.")</f>
        <v>प्राप्तांक</v>
      </c>
      <c r="AF90" s="93" t="str">
        <f>IF('Master sheet'!$D$11="Hindi","ग्रेड","Grade")</f>
        <v>ग्रेड</v>
      </c>
      <c r="AH90" s="57"/>
      <c r="AI90" s="57"/>
      <c r="AJ90" s="57"/>
      <c r="AK90" s="57"/>
      <c r="AL90" s="57"/>
      <c r="AM90" s="57"/>
      <c r="AN90" s="57"/>
      <c r="AO90" s="57"/>
      <c r="AP90" s="57"/>
    </row>
    <row r="91" spans="1:42" ht="21" customHeight="1">
      <c r="A91" s="402">
        <f t="shared" si="16"/>
        <v>25</v>
      </c>
      <c r="B91" s="862" t="str">
        <f>IF('Master sheet'!$D$11="Hindi","कार्यानुभव","WORK EXP.")</f>
        <v>कार्यानुभव</v>
      </c>
      <c r="C91" s="863"/>
      <c r="D91" s="863"/>
      <c r="E91" s="89">
        <f>IFERROR(VLOOKUP(N74,Marks,131,0),"")</f>
        <v>83</v>
      </c>
      <c r="F91" s="98" t="str">
        <f>IFERROR(VLOOKUP(N74,Marks,135,0),"")</f>
        <v>B</v>
      </c>
      <c r="G91" s="862" t="str">
        <f>IF('Master sheet'!$D$11="Hindi","कला शिक्षा","ART EDU.")</f>
        <v>कला शिक्षा</v>
      </c>
      <c r="H91" s="863"/>
      <c r="I91" s="863"/>
      <c r="J91" s="89">
        <f>IFERROR(VLOOKUP(N74,Marks,141,0),"")</f>
        <v>79</v>
      </c>
      <c r="K91" s="98" t="str">
        <f>IFERROR(VLOOKUP(N74,Marks,145,0),"")</f>
        <v>B</v>
      </c>
      <c r="L91" s="864" t="str">
        <f>IF('Master sheet'!$D$11="Hindi","स्वा. एवं शा. शिक्षा","HE.&amp;PH. EDU.")</f>
        <v>स्वा. एवं शा. शिक्षा</v>
      </c>
      <c r="M91" s="865"/>
      <c r="N91" s="866"/>
      <c r="O91" s="89">
        <f>IFERROR(VLOOKUP(N74,Marks,151,0),"")</f>
        <v>85</v>
      </c>
      <c r="P91" s="98" t="str">
        <f>IFERROR(VLOOKUP(N74,Marks,155,0),"")</f>
        <v>B</v>
      </c>
      <c r="Q91" s="903"/>
      <c r="R91" s="862" t="str">
        <f>IF('Master sheet'!$D$11="Hindi","कार्यानुभव","WORK EXP.")</f>
        <v>कार्यानुभव</v>
      </c>
      <c r="S91" s="863"/>
      <c r="T91" s="863"/>
      <c r="U91" s="89">
        <f>IFERROR(VLOOKUP(AD74,Marks,131,0),"")</f>
        <v>82</v>
      </c>
      <c r="V91" s="98" t="str">
        <f>IFERROR(VLOOKUP(AD74,Marks,135,0),"")</f>
        <v>B</v>
      </c>
      <c r="W91" s="862" t="str">
        <f>IF('Master sheet'!$D$11="Hindi","कला शिक्षा","ART EDU.")</f>
        <v>कला शिक्षा</v>
      </c>
      <c r="X91" s="863"/>
      <c r="Y91" s="863"/>
      <c r="Z91" s="89">
        <f>IFERROR(VLOOKUP(AD74,Marks,141,0),"")</f>
        <v>81</v>
      </c>
      <c r="AA91" s="98" t="str">
        <f>IFERROR(VLOOKUP(AD74,Marks,145,0),"")</f>
        <v>B</v>
      </c>
      <c r="AB91" s="864" t="str">
        <f>IF('Master sheet'!$D$11="Hindi","स्वा. एवं शा. शिक्षा","HE.&amp;PH. EDU.")</f>
        <v>स्वा. एवं शा. शिक्षा</v>
      </c>
      <c r="AC91" s="865"/>
      <c r="AD91" s="866"/>
      <c r="AE91" s="89">
        <f>IFERROR(VLOOKUP(AD74,Marks,151,0),"")</f>
        <v>85</v>
      </c>
      <c r="AF91" s="98" t="str">
        <f>IFERROR(VLOOKUP(AD74,Marks,155,0),"")</f>
        <v>B</v>
      </c>
      <c r="AH91" s="57"/>
      <c r="AI91" s="57"/>
      <c r="AJ91" s="57"/>
      <c r="AK91" s="57"/>
      <c r="AL91" s="57"/>
      <c r="AM91" s="57"/>
      <c r="AN91" s="57"/>
      <c r="AO91" s="57"/>
      <c r="AP91" s="57"/>
    </row>
    <row r="92" spans="1:42" ht="9.75" customHeight="1">
      <c r="A92" s="402">
        <f t="shared" si="16"/>
        <v>26</v>
      </c>
      <c r="B92" s="377"/>
      <c r="C92" s="377"/>
      <c r="D92" s="377"/>
      <c r="E92" s="378"/>
      <c r="F92" s="379"/>
      <c r="G92" s="377"/>
      <c r="H92" s="377"/>
      <c r="I92" s="377"/>
      <c r="J92" s="378"/>
      <c r="K92" s="379"/>
      <c r="L92" s="380"/>
      <c r="M92" s="380"/>
      <c r="N92" s="380"/>
      <c r="O92" s="378"/>
      <c r="P92" s="379"/>
      <c r="Q92" s="903"/>
      <c r="R92" s="377"/>
      <c r="S92" s="377"/>
      <c r="T92" s="377"/>
      <c r="U92" s="378"/>
      <c r="V92" s="379"/>
      <c r="W92" s="377"/>
      <c r="X92" s="377"/>
      <c r="Y92" s="377"/>
      <c r="Z92" s="378"/>
      <c r="AA92" s="379"/>
      <c r="AB92" s="380"/>
      <c r="AC92" s="380"/>
      <c r="AD92" s="380"/>
      <c r="AE92" s="378"/>
      <c r="AF92" s="379"/>
      <c r="AH92" s="57"/>
      <c r="AI92" s="57"/>
      <c r="AJ92" s="57"/>
      <c r="AK92" s="57"/>
      <c r="AL92" s="57"/>
      <c r="AM92" s="57"/>
      <c r="AN92" s="57"/>
      <c r="AO92" s="57"/>
      <c r="AP92" s="57"/>
    </row>
    <row r="93" spans="1:42" ht="21" customHeight="1">
      <c r="A93" s="402">
        <f t="shared" si="16"/>
        <v>27</v>
      </c>
      <c r="B93" s="852" t="str">
        <f>IF('Master sheet'!$D$11="Hindi","कुल कार्य दिवस :-","Total Meeting :-")</f>
        <v>कुल कार्य दिवस :-</v>
      </c>
      <c r="C93" s="852"/>
      <c r="D93" s="852"/>
      <c r="E93" s="867" t="str">
        <f>IFERROR(VLOOKUP(N74,Marks,170,0),"")</f>
        <v/>
      </c>
      <c r="F93" s="867"/>
      <c r="G93" s="867"/>
      <c r="H93" s="867"/>
      <c r="I93" s="852" t="str">
        <f>IF('Master sheet'!$D$11="Hindi","कुल उपस्थिति :-","Total Attendance :-")</f>
        <v>कुल उपस्थिति :-</v>
      </c>
      <c r="J93" s="852"/>
      <c r="K93" s="852"/>
      <c r="L93" s="852"/>
      <c r="M93" s="868" t="str">
        <f>IFERROR(VLOOKUP(N74,Marks,171,0),"")</f>
        <v/>
      </c>
      <c r="N93" s="868"/>
      <c r="O93" s="868"/>
      <c r="P93" s="868"/>
      <c r="Q93" s="903"/>
      <c r="R93" s="852" t="str">
        <f>IF('Master sheet'!$D$11="Hindi","कुल कार्य दिवस :-","Total Meeting :-")</f>
        <v>कुल कार्य दिवस :-</v>
      </c>
      <c r="S93" s="852"/>
      <c r="T93" s="852"/>
      <c r="U93" s="867" t="str">
        <f>IFERROR(VLOOKUP(AD74,Marks,170,0),"")</f>
        <v/>
      </c>
      <c r="V93" s="867"/>
      <c r="W93" s="867"/>
      <c r="X93" s="867"/>
      <c r="Y93" s="852" t="str">
        <f>IF('Master sheet'!$D$11="Hindi","कुल उपस्थिति :-","Total Attendance :-")</f>
        <v>कुल उपस्थिति :-</v>
      </c>
      <c r="Z93" s="852"/>
      <c r="AA93" s="852"/>
      <c r="AB93" s="852"/>
      <c r="AC93" s="868" t="str">
        <f>IFERROR(VLOOKUP(AD74,Marks,171,0),"")</f>
        <v/>
      </c>
      <c r="AD93" s="868"/>
      <c r="AE93" s="868"/>
      <c r="AF93" s="868"/>
      <c r="AH93" s="57"/>
      <c r="AI93" s="57"/>
      <c r="AJ93" s="57"/>
      <c r="AK93" s="57"/>
      <c r="AL93" s="57"/>
      <c r="AM93" s="57"/>
      <c r="AN93" s="57"/>
      <c r="AO93" s="57"/>
      <c r="AP93" s="57"/>
    </row>
    <row r="94" spans="1:42" ht="21" customHeight="1">
      <c r="A94" s="402">
        <f t="shared" si="16"/>
        <v>28</v>
      </c>
      <c r="B94" s="852" t="str">
        <f>IF('Master sheet'!$D$11="Hindi","परिणाम :-","Result :-")</f>
        <v>परिणाम :-</v>
      </c>
      <c r="C94" s="852"/>
      <c r="D94" s="852"/>
      <c r="E94" s="853" t="str">
        <f>IFERROR(VLOOKUP(N74,Marks,169,0),"")</f>
        <v>कक्षा क्रमोन्नत</v>
      </c>
      <c r="F94" s="853"/>
      <c r="G94" s="853"/>
      <c r="H94" s="853"/>
      <c r="I94" s="852" t="str">
        <f>IF('Master sheet'!$D$11="Hindi","परिणाम प्रतिशत में :-","Result in Percentage :-")</f>
        <v>परिणाम प्रतिशत में :-</v>
      </c>
      <c r="J94" s="852"/>
      <c r="K94" s="852"/>
      <c r="L94" s="852"/>
      <c r="M94" s="854">
        <f>IFERROR(VLOOKUP(N74,Marks,165,0),"")</f>
        <v>71.004366812227076</v>
      </c>
      <c r="N94" s="854"/>
      <c r="O94" s="854"/>
      <c r="P94" s="854"/>
      <c r="Q94" s="903"/>
      <c r="R94" s="852" t="str">
        <f>IF('Master sheet'!$D$11="Hindi","परिणाम :-","Result :-")</f>
        <v>परिणाम :-</v>
      </c>
      <c r="S94" s="852"/>
      <c r="T94" s="852"/>
      <c r="U94" s="853" t="str">
        <f>IFERROR(VLOOKUP(AD74,Marks,169,0),"")</f>
        <v>कक्षा क्रमोन्नत</v>
      </c>
      <c r="V94" s="853"/>
      <c r="W94" s="853"/>
      <c r="X94" s="853"/>
      <c r="Y94" s="852" t="str">
        <f>IF('Master sheet'!$D$11="Hindi","परिणाम प्रतिशत में :-","Result in Percentage :-")</f>
        <v>परिणाम प्रतिशत में :-</v>
      </c>
      <c r="Z94" s="852"/>
      <c r="AA94" s="852"/>
      <c r="AB94" s="852"/>
      <c r="AC94" s="854">
        <f>IFERROR(VLOOKUP(AD74,Marks,165,0),"")</f>
        <v>68</v>
      </c>
      <c r="AD94" s="854"/>
      <c r="AE94" s="854"/>
      <c r="AF94" s="854"/>
      <c r="AH94" s="57"/>
      <c r="AI94" s="57"/>
      <c r="AJ94" s="57"/>
      <c r="AK94" s="57"/>
      <c r="AL94" s="57"/>
      <c r="AM94" s="57"/>
      <c r="AN94" s="57"/>
      <c r="AO94" s="57"/>
      <c r="AP94" s="57"/>
    </row>
    <row r="95" spans="1:42" ht="21" customHeight="1">
      <c r="A95" s="402">
        <f t="shared" si="16"/>
        <v>29</v>
      </c>
      <c r="B95" s="852" t="str">
        <f>IF('Master sheet'!$D$11="Hindi","श्रेणी / ग्रेड :-","Division / Grade :-")</f>
        <v>श्रेणी / ग्रेड :-</v>
      </c>
      <c r="C95" s="852"/>
      <c r="D95" s="852"/>
      <c r="E95" s="385" t="str">
        <f>IFERROR(VLOOKUP(N74,Marks,166,0),"")</f>
        <v>I</v>
      </c>
      <c r="F95" s="386" t="s">
        <v>205</v>
      </c>
      <c r="G95" s="855" t="str">
        <f>IFERROR(VLOOKUP(N74,Marks,167,0),"")</f>
        <v>B</v>
      </c>
      <c r="H95" s="855"/>
      <c r="I95" s="852" t="str">
        <f>IF('Master sheet'!$D$11="Hindi","कक्षा में स्थान :-","Position in the Class :-")</f>
        <v>कक्षा में स्थान :-</v>
      </c>
      <c r="J95" s="852"/>
      <c r="K95" s="852"/>
      <c r="L95" s="852"/>
      <c r="M95" s="856">
        <f>IFERROR(VLOOKUP(N74,Marks,168,0),"")</f>
        <v>4.9999999999999858</v>
      </c>
      <c r="N95" s="856"/>
      <c r="O95" s="856"/>
      <c r="P95" s="856"/>
      <c r="Q95" s="903"/>
      <c r="R95" s="852" t="str">
        <f>IF('Master sheet'!$D$11="Hindi","श्रेणी / ग्रेड :-","Division / Grade :-")</f>
        <v>श्रेणी / ग्रेड :-</v>
      </c>
      <c r="S95" s="852"/>
      <c r="T95" s="852"/>
      <c r="U95" s="385" t="str">
        <f>IFERROR(VLOOKUP(AD74,Marks,166,0),"")</f>
        <v>I</v>
      </c>
      <c r="V95" s="386" t="s">
        <v>205</v>
      </c>
      <c r="W95" s="855" t="str">
        <f>IFERROR(VLOOKUP(AD74,Marks,167,0),"")</f>
        <v>B</v>
      </c>
      <c r="X95" s="855"/>
      <c r="Y95" s="852" t="str">
        <f>IF('Master sheet'!$D$11="Hindi","कक्षा में स्थान :-","Position in the Class :-")</f>
        <v>कक्षा में स्थान :-</v>
      </c>
      <c r="Z95" s="852"/>
      <c r="AA95" s="852"/>
      <c r="AB95" s="852"/>
      <c r="AC95" s="856">
        <f>IFERROR(VLOOKUP(AD74,Marks,168,0),"")</f>
        <v>7.9999999999999858</v>
      </c>
      <c r="AD95" s="856"/>
      <c r="AE95" s="856"/>
      <c r="AF95" s="856"/>
      <c r="AH95" s="57"/>
      <c r="AI95" s="57"/>
      <c r="AJ95" s="57"/>
      <c r="AK95" s="57"/>
      <c r="AL95" s="57"/>
      <c r="AM95" s="57"/>
      <c r="AN95" s="57"/>
      <c r="AO95" s="57"/>
      <c r="AP95" s="57"/>
    </row>
    <row r="96" spans="1:42" ht="21" customHeight="1">
      <c r="A96" s="402">
        <f t="shared" si="16"/>
        <v>30</v>
      </c>
      <c r="B96" s="857" t="str">
        <f>IF('Master sheet'!$D$11="Hindi","परीक्षा परिणाम घोषणा दिनांक :-","Result Declaration Date :-")</f>
        <v>परीक्षा परिणाम घोषणा दिनांक :-</v>
      </c>
      <c r="C96" s="857"/>
      <c r="D96" s="857"/>
      <c r="E96" s="858">
        <f>IF(AND(N74=""),"",'Master sheet'!$D$10)</f>
        <v>45048</v>
      </c>
      <c r="F96" s="858"/>
      <c r="G96" s="858"/>
      <c r="H96" s="393"/>
      <c r="I96" s="92"/>
      <c r="J96" s="92"/>
      <c r="K96" s="58"/>
      <c r="L96" s="92"/>
      <c r="M96" s="92"/>
      <c r="N96" s="92"/>
      <c r="O96" s="92"/>
      <c r="P96" s="92"/>
      <c r="Q96" s="903"/>
      <c r="R96" s="857" t="str">
        <f>IF('Master sheet'!$D$11="Hindi","परीक्षा परिणाम घोषणा दिनांक :-","Result Declaration Date :-")</f>
        <v>परीक्षा परिणाम घोषणा दिनांक :-</v>
      </c>
      <c r="S96" s="857"/>
      <c r="T96" s="857"/>
      <c r="U96" s="858">
        <f>IF(AND(AD74=""),"",'Master sheet'!$D$10)</f>
        <v>45048</v>
      </c>
      <c r="V96" s="858"/>
      <c r="W96" s="858"/>
      <c r="X96" s="393"/>
      <c r="Y96" s="92"/>
      <c r="Z96" s="92"/>
      <c r="AA96" s="58"/>
      <c r="AB96" s="92"/>
      <c r="AC96" s="92"/>
      <c r="AD96" s="92"/>
      <c r="AE96" s="92"/>
      <c r="AF96" s="92"/>
      <c r="AH96" s="57"/>
      <c r="AI96" s="57"/>
      <c r="AJ96" s="57"/>
      <c r="AK96" s="57"/>
      <c r="AL96" s="57"/>
      <c r="AM96" s="57"/>
      <c r="AN96" s="57"/>
      <c r="AO96" s="57"/>
      <c r="AP96" s="57"/>
    </row>
    <row r="97" spans="1:42" ht="60.75" customHeight="1">
      <c r="A97" s="402">
        <f t="shared" si="16"/>
        <v>31</v>
      </c>
      <c r="B97" s="850" t="str">
        <f>IF(AND(N74=""),"",IF(C71=6,CONCATENATE("(",'Master sheet'!$H$12," )"),CONCATENATE("(",'Master sheet'!$H$21," )")))</f>
        <v>(Sharad Sharma )</v>
      </c>
      <c r="C97" s="850"/>
      <c r="D97" s="850"/>
      <c r="E97" s="850"/>
      <c r="F97" s="850" t="str">
        <f>IF(AND(N74=""),"",CONCATENATE("(",'Master sheet'!$D$14," )"))</f>
        <v>(Suresh Kumar )</v>
      </c>
      <c r="G97" s="850"/>
      <c r="H97" s="850"/>
      <c r="I97" s="850"/>
      <c r="J97" s="850"/>
      <c r="K97" s="850" t="str">
        <f>IF(AND(N74=""),"",CONCATENATE("(",'Master sheet'!$D$12," )"))</f>
        <v>(USHA PALIYA )</v>
      </c>
      <c r="L97" s="850"/>
      <c r="M97" s="850"/>
      <c r="N97" s="850"/>
      <c r="O97" s="850"/>
      <c r="P97" s="850"/>
      <c r="Q97" s="903"/>
      <c r="R97" s="850" t="str">
        <f>IF(AND(AD74=""),"",IF(S71=6,CONCATENATE("(",'Master sheet'!$H$12," )"),CONCATENATE("(",'Master sheet'!$H$21," )")))</f>
        <v>(Sharad Sharma )</v>
      </c>
      <c r="S97" s="850"/>
      <c r="T97" s="850"/>
      <c r="U97" s="850"/>
      <c r="V97" s="850" t="str">
        <f>IF(AND(AD74=""),"",CONCATENATE("(",'Master sheet'!$D$14," )"))</f>
        <v>(Suresh Kumar )</v>
      </c>
      <c r="W97" s="850"/>
      <c r="X97" s="850"/>
      <c r="Y97" s="850"/>
      <c r="Z97" s="850"/>
      <c r="AA97" s="850" t="str">
        <f>IF(AND(AD74=""),"",CONCATENATE("(",'Master sheet'!$D$12," )"))</f>
        <v>(USHA PALIYA )</v>
      </c>
      <c r="AB97" s="850"/>
      <c r="AC97" s="850"/>
      <c r="AD97" s="850"/>
      <c r="AE97" s="850"/>
      <c r="AF97" s="850"/>
      <c r="AH97" s="57"/>
      <c r="AI97" s="57"/>
      <c r="AJ97" s="57"/>
      <c r="AK97" s="57"/>
      <c r="AL97" s="57"/>
      <c r="AM97" s="57"/>
      <c r="AN97" s="57"/>
      <c r="AO97" s="57"/>
      <c r="AP97" s="57"/>
    </row>
    <row r="98" spans="1:42" ht="23.25" customHeight="1">
      <c r="A98" s="402">
        <f t="shared" si="16"/>
        <v>32</v>
      </c>
      <c r="B98" s="851" t="str">
        <f>IF('Master sheet'!$D$11="Hindi","हस्ताक्षर कक्षाध्यापक","Signature of the class teacher")</f>
        <v>हस्ताक्षर कक्षाध्यापक</v>
      </c>
      <c r="C98" s="851"/>
      <c r="D98" s="851"/>
      <c r="E98" s="851"/>
      <c r="F98" s="851" t="str">
        <f>IF('Master sheet'!$D$11="Hindi","हस्ताक्षर परीक्षा प्रभारी","Signature of the exam. Incharge")</f>
        <v>हस्ताक्षर परीक्षा प्रभारी</v>
      </c>
      <c r="G98" s="851"/>
      <c r="H98" s="851"/>
      <c r="I98" s="851"/>
      <c r="J98" s="851"/>
      <c r="K98" s="851" t="str">
        <f>IF('Master sheet'!$D$11="Hindi","हस्ताक्षर संस्था प्रधान","Head of Institute's Signature")</f>
        <v>हस्ताक्षर संस्था प्रधान</v>
      </c>
      <c r="L98" s="851"/>
      <c r="M98" s="851"/>
      <c r="N98" s="851"/>
      <c r="O98" s="851"/>
      <c r="P98" s="851"/>
      <c r="Q98" s="903"/>
      <c r="R98" s="851" t="str">
        <f>IF('Master sheet'!$D$11="Hindi","हस्ताक्षर कक्षाध्यापक","Signature of the class teacher")</f>
        <v>हस्ताक्षर कक्षाध्यापक</v>
      </c>
      <c r="S98" s="851"/>
      <c r="T98" s="851"/>
      <c r="U98" s="851"/>
      <c r="V98" s="851" t="str">
        <f>IF('Master sheet'!$D$11="Hindi","हस्ताक्षर परीक्षा प्रभारी","Signature of the exam. Incharge")</f>
        <v>हस्ताक्षर परीक्षा प्रभारी</v>
      </c>
      <c r="W98" s="851"/>
      <c r="X98" s="851"/>
      <c r="Y98" s="851"/>
      <c r="Z98" s="851"/>
      <c r="AA98" s="851" t="str">
        <f>IF('Master sheet'!$D$11="Hindi","हस्ताक्षर संस्था प्रधान","Head of Institute's Signature")</f>
        <v>हस्ताक्षर संस्था प्रधान</v>
      </c>
      <c r="AB98" s="851"/>
      <c r="AC98" s="851"/>
      <c r="AD98" s="851"/>
      <c r="AE98" s="851"/>
      <c r="AF98" s="851"/>
      <c r="AH98" s="57"/>
      <c r="AI98" s="57"/>
      <c r="AJ98" s="57"/>
      <c r="AK98" s="57"/>
      <c r="AL98" s="57"/>
      <c r="AM98" s="57"/>
      <c r="AN98" s="57"/>
      <c r="AO98" s="57"/>
      <c r="AP98" s="57"/>
    </row>
    <row r="99" spans="1:42">
      <c r="AH99" s="57"/>
      <c r="AI99" s="57"/>
      <c r="AJ99" s="57"/>
      <c r="AK99" s="57"/>
      <c r="AL99" s="57"/>
      <c r="AM99" s="57"/>
      <c r="AN99" s="57"/>
      <c r="AO99" s="57"/>
      <c r="AP99" s="57"/>
    </row>
    <row r="100" spans="1:42" ht="21" customHeight="1">
      <c r="A100" s="402">
        <f>IF(N107="","",1)</f>
        <v>1</v>
      </c>
      <c r="B100" s="876" t="str">
        <f>IF('Master sheet'!$D$11="Hindi","वार्षिक रिपोर्ट कार्ड ","Report Card")</f>
        <v xml:space="preserve">वार्षिक रिपोर्ट कार्ड </v>
      </c>
      <c r="C100" s="876"/>
      <c r="D100" s="876"/>
      <c r="E100" s="876"/>
      <c r="F100" s="876"/>
      <c r="G100" s="876"/>
      <c r="H100" s="876"/>
      <c r="I100" s="876"/>
      <c r="J100" s="876"/>
      <c r="K100" s="876"/>
      <c r="L100" s="876"/>
      <c r="M100" s="876"/>
      <c r="N100" s="876"/>
      <c r="O100" s="876"/>
      <c r="P100" s="876"/>
      <c r="Q100" s="903" t="s">
        <v>79</v>
      </c>
      <c r="R100" s="876" t="str">
        <f>IF('Master sheet'!$D$11="Hindi","वार्षिक रिपोर्ट कार्ड ","Report Card")</f>
        <v xml:space="preserve">वार्षिक रिपोर्ट कार्ड </v>
      </c>
      <c r="S100" s="876"/>
      <c r="T100" s="876"/>
      <c r="U100" s="876"/>
      <c r="V100" s="876"/>
      <c r="W100" s="876"/>
      <c r="X100" s="876"/>
      <c r="Y100" s="876"/>
      <c r="Z100" s="876"/>
      <c r="AA100" s="876"/>
      <c r="AB100" s="876"/>
      <c r="AC100" s="876"/>
      <c r="AD100" s="876"/>
      <c r="AE100" s="876"/>
      <c r="AF100" s="876"/>
      <c r="AH100" s="57"/>
      <c r="AI100" s="57"/>
      <c r="AJ100" s="57"/>
      <c r="AK100" s="57"/>
      <c r="AL100" s="57"/>
      <c r="AM100" s="57"/>
      <c r="AN100" s="57"/>
      <c r="AO100" s="57"/>
      <c r="AP100" s="57"/>
    </row>
    <row r="101" spans="1:42" ht="21" customHeight="1">
      <c r="A101" s="402">
        <f>IF(N107="","",A100+1)</f>
        <v>2</v>
      </c>
      <c r="B101" s="877" t="str">
        <f>IF('Master sheet'!$D$11="Hindi","शिक्षा विभाग, राजस्थान सरकार","Education Department, Rajasthan Government")</f>
        <v>शिक्षा विभाग, राजस्थान सरकार</v>
      </c>
      <c r="C101" s="877"/>
      <c r="D101" s="877"/>
      <c r="E101" s="877"/>
      <c r="F101" s="877"/>
      <c r="G101" s="877"/>
      <c r="H101" s="877"/>
      <c r="I101" s="877"/>
      <c r="J101" s="877"/>
      <c r="K101" s="877"/>
      <c r="L101" s="877"/>
      <c r="M101" s="877"/>
      <c r="N101" s="877"/>
      <c r="O101" s="877"/>
      <c r="P101" s="877"/>
      <c r="Q101" s="903"/>
      <c r="R101" s="877" t="str">
        <f>IF('Master sheet'!$D$11="Hindi","शिक्षा विभाग, राजस्थान सरकार","Education Department, Rajasthan Government")</f>
        <v>शिक्षा विभाग, राजस्थान सरकार</v>
      </c>
      <c r="S101" s="877"/>
      <c r="T101" s="877"/>
      <c r="U101" s="877"/>
      <c r="V101" s="877"/>
      <c r="W101" s="877"/>
      <c r="X101" s="877"/>
      <c r="Y101" s="877"/>
      <c r="Z101" s="877"/>
      <c r="AA101" s="877"/>
      <c r="AB101" s="877"/>
      <c r="AC101" s="877"/>
      <c r="AD101" s="877"/>
      <c r="AE101" s="877"/>
      <c r="AF101" s="877"/>
      <c r="AH101" s="57"/>
      <c r="AI101" s="57"/>
      <c r="AJ101" s="57"/>
      <c r="AK101" s="57"/>
      <c r="AL101" s="57"/>
      <c r="AM101" s="57"/>
      <c r="AN101" s="57"/>
      <c r="AO101" s="57"/>
      <c r="AP101" s="57"/>
    </row>
    <row r="102" spans="1:42" ht="21" customHeight="1">
      <c r="A102" s="402">
        <f>IF($N$107="","",A101+1)</f>
        <v>3</v>
      </c>
      <c r="B102" s="878" t="str">
        <f>IF('Master sheet'!$D$11="Hindi","विद्यालय का नाम :-","School Name :- ")</f>
        <v>विद्यालय का नाम :-</v>
      </c>
      <c r="C102" s="878"/>
      <c r="D102" s="878"/>
      <c r="E102" s="879" t="str">
        <f>IF(AND(N107=""),"",IF('Master sheet'!$D$11="Hindi",'Master sheet'!$D$8,'Master sheet'!$D$7))</f>
        <v xml:space="preserve">महात्मा गाँधी राजकीय विद्यालय (अंग्रेजी माध्यम) बर, पाली </v>
      </c>
      <c r="F102" s="879"/>
      <c r="G102" s="879"/>
      <c r="H102" s="879"/>
      <c r="I102" s="879"/>
      <c r="J102" s="879"/>
      <c r="K102" s="879"/>
      <c r="L102" s="879"/>
      <c r="M102" s="879"/>
      <c r="N102" s="879"/>
      <c r="O102" s="879"/>
      <c r="P102" s="879"/>
      <c r="Q102" s="903"/>
      <c r="R102" s="878" t="str">
        <f>IF('Master sheet'!$D$11="Hindi","विद्यालय का नाम :-","School Name :- ")</f>
        <v>विद्यालय का नाम :-</v>
      </c>
      <c r="S102" s="878"/>
      <c r="T102" s="878"/>
      <c r="U102" s="879" t="str">
        <f>IF(AND(AD107=""),"",IF('Master sheet'!$D$11="Hindi",'Master sheet'!$D$8,'Master sheet'!$D$7))</f>
        <v xml:space="preserve">महात्मा गाँधी राजकीय विद्यालय (अंग्रेजी माध्यम) बर, पाली </v>
      </c>
      <c r="V102" s="879"/>
      <c r="W102" s="879"/>
      <c r="X102" s="879"/>
      <c r="Y102" s="879"/>
      <c r="Z102" s="879"/>
      <c r="AA102" s="879"/>
      <c r="AB102" s="879"/>
      <c r="AC102" s="879"/>
      <c r="AD102" s="879"/>
      <c r="AE102" s="879"/>
      <c r="AF102" s="879"/>
      <c r="AH102" s="57"/>
      <c r="AI102" s="57"/>
      <c r="AJ102" s="57"/>
      <c r="AK102" s="57"/>
      <c r="AL102" s="57"/>
      <c r="AM102" s="57"/>
      <c r="AN102" s="57"/>
      <c r="AO102" s="57"/>
      <c r="AP102" s="57"/>
    </row>
    <row r="103" spans="1:42" ht="21" customHeight="1">
      <c r="A103" s="402">
        <f t="shared" ref="A103:A131" si="19">IF($N$107="","",A102+1)</f>
        <v>4</v>
      </c>
      <c r="B103" s="395"/>
      <c r="C103" s="395"/>
      <c r="D103" s="395"/>
      <c r="E103" s="880" t="str">
        <f>IF(AND(N107=""),"",IF('Master sheet'!$D$11="Hindi",CONCATENATE("(विद्यालय मान्यता क्रमांक व वर्ष : ","  ",'Master sheet'!$D$6),CONCATENATE("(School Recognition Number &amp; Years : ","  ",'Master sheet'!$D$6)))</f>
        <v>(विद्यालय मान्यता क्रमांक व वर्ष :   शिक्षा/पाली/1995/2001</v>
      </c>
      <c r="F103" s="880"/>
      <c r="G103" s="880"/>
      <c r="H103" s="880"/>
      <c r="I103" s="880"/>
      <c r="J103" s="880"/>
      <c r="K103" s="880"/>
      <c r="L103" s="880"/>
      <c r="M103" s="880"/>
      <c r="N103" s="880"/>
      <c r="O103" s="880"/>
      <c r="P103" s="880"/>
      <c r="Q103" s="903"/>
      <c r="R103" s="395"/>
      <c r="S103" s="395"/>
      <c r="T103" s="395"/>
      <c r="U103" s="880" t="str">
        <f>IF(AND(AD107=""),"",IF('Master sheet'!$D$11="Hindi",CONCATENATE("(विद्यालय मान्यता क्रमांक व वर्ष : ","  ",'Master sheet'!$D$6),CONCATENATE("(School Recognition Number &amp; Years : ","  ",'Master sheet'!$D$6)))</f>
        <v>(विद्यालय मान्यता क्रमांक व वर्ष :   शिक्षा/पाली/1995/2001</v>
      </c>
      <c r="V103" s="880"/>
      <c r="W103" s="880"/>
      <c r="X103" s="880"/>
      <c r="Y103" s="880"/>
      <c r="Z103" s="880"/>
      <c r="AA103" s="880"/>
      <c r="AB103" s="880"/>
      <c r="AC103" s="880"/>
      <c r="AD103" s="880"/>
      <c r="AE103" s="880"/>
      <c r="AF103" s="880"/>
      <c r="AH103" s="57"/>
      <c r="AI103" s="57"/>
      <c r="AJ103" s="57"/>
      <c r="AK103" s="57"/>
      <c r="AL103" s="57"/>
      <c r="AM103" s="57"/>
      <c r="AN103" s="57"/>
      <c r="AO103" s="57"/>
      <c r="AP103" s="57"/>
    </row>
    <row r="104" spans="1:42" ht="21" customHeight="1">
      <c r="A104" s="402">
        <f t="shared" si="19"/>
        <v>5</v>
      </c>
      <c r="B104" s="388" t="str">
        <f>IF('Master sheet'!$D$11="Hindi","कक्षा  :-","CLASS :- ")</f>
        <v>कक्षा  :-</v>
      </c>
      <c r="C104" s="894">
        <f>IFERROR(IF(AND(N107=""),"",VLOOKUP(N107,Marks,2,0)),"")</f>
        <v>7</v>
      </c>
      <c r="D104" s="894"/>
      <c r="E104" s="895" t="str">
        <f>IF('Master sheet'!$D$11="Hindi","सेक्शन :-","Section :- ")</f>
        <v>सेक्शन :-</v>
      </c>
      <c r="F104" s="895"/>
      <c r="G104" s="895"/>
      <c r="H104" s="894" t="str">
        <f>IFERROR(IF(AND(N107=""),"",VLOOKUP(N107,Marks,3,0)),"")</f>
        <v>A</v>
      </c>
      <c r="I104" s="894"/>
      <c r="J104" s="896" t="str">
        <f>IF('Master sheet'!$D$11="Hindi","सत्र :- ","Session :- ")</f>
        <v xml:space="preserve">सत्र :- </v>
      </c>
      <c r="K104" s="896"/>
      <c r="L104" s="896"/>
      <c r="M104" s="896"/>
      <c r="N104" s="897" t="str">
        <f>IF(AND(N107=""),"",'Marks Entry 6th'!$I$2)</f>
        <v xml:space="preserve"> 2022-2023</v>
      </c>
      <c r="O104" s="897"/>
      <c r="P104" s="897"/>
      <c r="Q104" s="903"/>
      <c r="R104" s="388" t="str">
        <f>IF('Master sheet'!$D$11="Hindi","कक्षा  :-","CLASS :- ")</f>
        <v>कक्षा  :-</v>
      </c>
      <c r="S104" s="894">
        <f>IFERROR(IF(AND(AD107=""),"",VLOOKUP(AD107,Marks,2,0)),"")</f>
        <v>7</v>
      </c>
      <c r="T104" s="894"/>
      <c r="U104" s="895" t="str">
        <f>IF('Master sheet'!$D$11="Hindi","सेक्शन :-","Section :- ")</f>
        <v>सेक्शन :-</v>
      </c>
      <c r="V104" s="895"/>
      <c r="W104" s="895"/>
      <c r="X104" s="894" t="str">
        <f>IFERROR(IF(AND(AD107=""),"",VLOOKUP(AD107,Marks,3,0)),"")</f>
        <v>A</v>
      </c>
      <c r="Y104" s="894"/>
      <c r="Z104" s="896" t="str">
        <f>IF('Master sheet'!$D$11="Hindi","सत्र :- ","Session :- ")</f>
        <v xml:space="preserve">सत्र :- </v>
      </c>
      <c r="AA104" s="896"/>
      <c r="AB104" s="896"/>
      <c r="AC104" s="896"/>
      <c r="AD104" s="897" t="str">
        <f>IF(AND(AD107=""),"",'Marks Entry 6th'!$I$2)</f>
        <v xml:space="preserve"> 2022-2023</v>
      </c>
      <c r="AE104" s="897"/>
      <c r="AF104" s="897"/>
      <c r="AH104" s="57"/>
      <c r="AI104" s="57"/>
      <c r="AJ104" s="57"/>
      <c r="AK104" s="57"/>
      <c r="AL104" s="57"/>
      <c r="AM104" s="57"/>
      <c r="AN104" s="57"/>
      <c r="AO104" s="57"/>
      <c r="AP104" s="57"/>
    </row>
    <row r="105" spans="1:42" ht="21" customHeight="1">
      <c r="A105" s="402">
        <f t="shared" si="19"/>
        <v>6</v>
      </c>
      <c r="B105" s="881" t="str">
        <f>IF('Master sheet'!$D$11="Hindi","विद्यार्थी का नाम :-","Student's Name :-")</f>
        <v>विद्यार्थी का नाम :-</v>
      </c>
      <c r="C105" s="881"/>
      <c r="D105" s="881"/>
      <c r="E105" s="882" t="str">
        <f>IFERROR(IF(AND(N107=""),"",VLOOKUP(N107,Marks,6,0)),"")</f>
        <v>DAKSH PRAJAPAT</v>
      </c>
      <c r="F105" s="882"/>
      <c r="G105" s="882"/>
      <c r="H105" s="882"/>
      <c r="I105" s="882"/>
      <c r="J105" s="883" t="str">
        <f>IF('Master sheet'!$D$11="Hindi","प्रवेशांक :","SR. NO. :")</f>
        <v>प्रवेशांक :</v>
      </c>
      <c r="K105" s="883"/>
      <c r="L105" s="883"/>
      <c r="M105" s="883"/>
      <c r="N105" s="884">
        <f>IFERROR(IF(AND(N107=""),"",VLOOKUP(N107,Marks,5,0)),"")</f>
        <v>942</v>
      </c>
      <c r="O105" s="884"/>
      <c r="P105" s="884"/>
      <c r="Q105" s="903"/>
      <c r="R105" s="881" t="str">
        <f>IF('Master sheet'!$D$11="Hindi","विद्यार्थी का नाम :-","Student's Name :-")</f>
        <v>विद्यार्थी का नाम :-</v>
      </c>
      <c r="S105" s="881"/>
      <c r="T105" s="881"/>
      <c r="U105" s="882" t="str">
        <f>IFERROR(IF(AND(AD107=""),"",VLOOKUP(AD107,Marks,6,0)),"")</f>
        <v>DIVYA BAGRI</v>
      </c>
      <c r="V105" s="882"/>
      <c r="W105" s="882"/>
      <c r="X105" s="882"/>
      <c r="Y105" s="882"/>
      <c r="Z105" s="883" t="str">
        <f>IF('Master sheet'!$D$11="Hindi","प्रवेशांक :","SR. NO. :")</f>
        <v>प्रवेशांक :</v>
      </c>
      <c r="AA105" s="883"/>
      <c r="AB105" s="883"/>
      <c r="AC105" s="883"/>
      <c r="AD105" s="884">
        <f>IFERROR(IF(AND(AD107=""),"",VLOOKUP(AD107,Marks,5,0)),"")</f>
        <v>925</v>
      </c>
      <c r="AE105" s="884"/>
      <c r="AF105" s="884"/>
      <c r="AH105" s="57"/>
      <c r="AI105" s="57"/>
      <c r="AJ105" s="57"/>
      <c r="AK105" s="57"/>
      <c r="AL105" s="57"/>
      <c r="AM105" s="57"/>
      <c r="AN105" s="57"/>
      <c r="AO105" s="57"/>
      <c r="AP105" s="57"/>
    </row>
    <row r="106" spans="1:42" ht="21" customHeight="1">
      <c r="A106" s="402">
        <f t="shared" si="19"/>
        <v>7</v>
      </c>
      <c r="B106" s="881" t="str">
        <f>IF('Master sheet'!$D$11="Hindi","पिता का नाम :-","Father's Name :-")</f>
        <v>पिता का नाम :-</v>
      </c>
      <c r="C106" s="881"/>
      <c r="D106" s="881"/>
      <c r="E106" s="882" t="str">
        <f>IFERROR(IF(AND(N107=""),"",VLOOKUP(N107,Marks,7,0)),"")</f>
        <v>PRAKASH PRAJAPAT</v>
      </c>
      <c r="F106" s="882"/>
      <c r="G106" s="882"/>
      <c r="H106" s="882"/>
      <c r="I106" s="882"/>
      <c r="J106" s="883" t="str">
        <f>IF('Master sheet'!$D$11="Hindi","जन्म तिथि :","Date of Birth :")</f>
        <v>जन्म तिथि :</v>
      </c>
      <c r="K106" s="883"/>
      <c r="L106" s="883"/>
      <c r="M106" s="883"/>
      <c r="N106" s="898" t="str">
        <f>IFERROR(IF(AND(N107=""),"",VLOOKUP(N107,Marks,4,0)),"")</f>
        <v>28-09-2015</v>
      </c>
      <c r="O106" s="898"/>
      <c r="P106" s="898"/>
      <c r="Q106" s="903"/>
      <c r="R106" s="881" t="str">
        <f>IF('Master sheet'!$D$11="Hindi","पिता का नाम :-","Father's Name :-")</f>
        <v>पिता का नाम :-</v>
      </c>
      <c r="S106" s="881"/>
      <c r="T106" s="881"/>
      <c r="U106" s="882" t="str">
        <f>IFERROR(IF(AND(AD107=""),"",VLOOKUP(AD107,Marks,7,0)),"")</f>
        <v>MUKESH</v>
      </c>
      <c r="V106" s="882"/>
      <c r="W106" s="882"/>
      <c r="X106" s="882"/>
      <c r="Y106" s="882"/>
      <c r="Z106" s="883" t="str">
        <f>IF('Master sheet'!$D$11="Hindi","जन्म तिथि :","Date of Birth :")</f>
        <v>जन्म तिथि :</v>
      </c>
      <c r="AA106" s="883"/>
      <c r="AB106" s="883"/>
      <c r="AC106" s="883"/>
      <c r="AD106" s="898" t="str">
        <f>IFERROR(IF(AND(AD107=""),"",VLOOKUP(AD107,Marks,4,0)),"")</f>
        <v>26-10-2015</v>
      </c>
      <c r="AE106" s="898"/>
      <c r="AF106" s="898"/>
      <c r="AH106" s="57"/>
      <c r="AI106" s="57"/>
      <c r="AJ106" s="57"/>
      <c r="AK106" s="57"/>
      <c r="AL106" s="57"/>
      <c r="AM106" s="57"/>
      <c r="AN106" s="57"/>
      <c r="AO106" s="57"/>
      <c r="AP106" s="57"/>
    </row>
    <row r="107" spans="1:42" ht="21" customHeight="1">
      <c r="A107" s="402">
        <f t="shared" si="19"/>
        <v>8</v>
      </c>
      <c r="B107" s="881" t="str">
        <f>IF('Master sheet'!$D$11="Hindi","माता का नाम :-","Mother's Name :-")</f>
        <v>माता का नाम :-</v>
      </c>
      <c r="C107" s="881"/>
      <c r="D107" s="881"/>
      <c r="E107" s="882" t="str">
        <f>IFERROR(IF(AND(N107=""),"",VLOOKUP(N107,Marks,8,0)),"")</f>
        <v>REKHA PRAJAPATI</v>
      </c>
      <c r="F107" s="882"/>
      <c r="G107" s="882"/>
      <c r="H107" s="882"/>
      <c r="I107" s="882"/>
      <c r="J107" s="883" t="str">
        <f>IF('Master sheet'!$D$11="Hindi","रोल नंबर :-","Roll No. :")</f>
        <v>रोल नंबर :-</v>
      </c>
      <c r="K107" s="883"/>
      <c r="L107" s="883"/>
      <c r="M107" s="883"/>
      <c r="N107" s="899">
        <f>IF(AD74="","",IF(AND(AD74+1&gt;$AN$7),"",AD74+1))</f>
        <v>707</v>
      </c>
      <c r="O107" s="899"/>
      <c r="P107" s="899"/>
      <c r="Q107" s="903"/>
      <c r="R107" s="881" t="str">
        <f>IF('Master sheet'!$D$11="Hindi","माता का नाम :-","Mother's Name :-")</f>
        <v>माता का नाम :-</v>
      </c>
      <c r="S107" s="881"/>
      <c r="T107" s="881"/>
      <c r="U107" s="882" t="str">
        <f>IFERROR(IF(AND(AD107=""),"",VLOOKUP(AD107,Marks,8,0)),"")</f>
        <v>SEEMA</v>
      </c>
      <c r="V107" s="882"/>
      <c r="W107" s="882"/>
      <c r="X107" s="882"/>
      <c r="Y107" s="882"/>
      <c r="Z107" s="883" t="str">
        <f>IF('Master sheet'!$D$11="Hindi","रोल नंबर :-","Roll No. :")</f>
        <v>रोल नंबर :-</v>
      </c>
      <c r="AA107" s="883"/>
      <c r="AB107" s="883"/>
      <c r="AC107" s="883"/>
      <c r="AD107" s="899">
        <f>IF(N107="","",IF(AND(N107+1&gt;$AN$7),"",N107+1))</f>
        <v>708</v>
      </c>
      <c r="AE107" s="899"/>
      <c r="AF107" s="899"/>
      <c r="AH107" s="57"/>
      <c r="AI107" s="57"/>
      <c r="AJ107" s="57"/>
      <c r="AK107" s="57"/>
      <c r="AL107" s="57"/>
      <c r="AM107" s="57"/>
      <c r="AN107" s="57"/>
      <c r="AO107" s="57"/>
      <c r="AP107" s="57"/>
    </row>
    <row r="108" spans="1:42" ht="12" customHeight="1">
      <c r="A108" s="402">
        <f t="shared" si="19"/>
        <v>9</v>
      </c>
      <c r="B108" s="389"/>
      <c r="C108" s="389"/>
      <c r="D108" s="389"/>
      <c r="E108" s="390"/>
      <c r="F108" s="390"/>
      <c r="G108" s="390"/>
      <c r="H108" s="390"/>
      <c r="I108" s="390"/>
      <c r="J108" s="391"/>
      <c r="K108" s="391"/>
      <c r="L108" s="391"/>
      <c r="M108" s="391"/>
      <c r="N108" s="392"/>
      <c r="O108" s="392"/>
      <c r="P108" s="392"/>
      <c r="Q108" s="903"/>
      <c r="R108" s="389"/>
      <c r="S108" s="389"/>
      <c r="T108" s="389"/>
      <c r="U108" s="390"/>
      <c r="V108" s="390"/>
      <c r="W108" s="390"/>
      <c r="X108" s="390"/>
      <c r="Y108" s="390"/>
      <c r="Z108" s="391"/>
      <c r="AA108" s="391"/>
      <c r="AB108" s="391"/>
      <c r="AC108" s="391"/>
      <c r="AD108" s="392"/>
      <c r="AE108" s="392"/>
      <c r="AF108" s="392"/>
      <c r="AH108" s="57"/>
      <c r="AI108" s="57"/>
      <c r="AJ108" s="57"/>
      <c r="AK108" s="57"/>
      <c r="AL108" s="57"/>
      <c r="AM108" s="57"/>
      <c r="AN108" s="57"/>
      <c r="AO108" s="57"/>
      <c r="AP108" s="57"/>
    </row>
    <row r="109" spans="1:42" ht="23.25" customHeight="1">
      <c r="A109" s="402">
        <f t="shared" si="19"/>
        <v>10</v>
      </c>
      <c r="B109" s="900" t="str">
        <f>IF('Master sheet'!$D$11="Hindi","विषय","Subject")</f>
        <v>विषय</v>
      </c>
      <c r="C109" s="686" t="str">
        <f>IF('Master sheet'!$D$11="Hindi","प्रथम परख ","First Test")</f>
        <v xml:space="preserve">प्रथम परख </v>
      </c>
      <c r="D109" s="687"/>
      <c r="E109" s="688" t="str">
        <f>IF('Master sheet'!$D$11="Hindi","द्वितीय परख","Second Test")</f>
        <v>द्वितीय परख</v>
      </c>
      <c r="F109" s="689"/>
      <c r="G109" s="901" t="str">
        <f>IF('Master sheet'!$D$11="Hindi","सा. परख योग","Test Total")</f>
        <v>सा. परख योग</v>
      </c>
      <c r="H109" s="679" t="str">
        <f>IF('Master sheet'!$D$11="Hindi","अर्द्धवार्षिक","Half Yearly")</f>
        <v>अर्द्धवार्षिक</v>
      </c>
      <c r="I109" s="680"/>
      <c r="J109" s="681"/>
      <c r="K109" s="685" t="str">
        <f>IF('Master sheet'!$D$11="Hindi","अर्द्ध वा. तक योग","Total Till H.Y.")</f>
        <v>अर्द्ध वा. तक योग</v>
      </c>
      <c r="L109" s="679" t="str">
        <f>IF('Master sheet'!$D$11="Hindi","वार्षिक","Yearly")</f>
        <v>वार्षिक</v>
      </c>
      <c r="M109" s="680"/>
      <c r="N109" s="681"/>
      <c r="O109" s="684" t="str">
        <f>IF('Master sheet'!$D$11="Hindi","विषय कुल योग ","Subject Total")</f>
        <v xml:space="preserve">विषय कुल योग </v>
      </c>
      <c r="P109" s="677" t="str">
        <f>IF('Master sheet'!$D$11="Hindi","ग्रेड","Grade")</f>
        <v>ग्रेड</v>
      </c>
      <c r="Q109" s="903"/>
      <c r="R109" s="900" t="str">
        <f>IF('Master sheet'!$D$11="Hindi","विषय","Subject")</f>
        <v>विषय</v>
      </c>
      <c r="S109" s="686" t="str">
        <f>IF('Master sheet'!$D$11="Hindi","प्रथम परख ","First Test")</f>
        <v xml:space="preserve">प्रथम परख </v>
      </c>
      <c r="T109" s="687"/>
      <c r="U109" s="688" t="str">
        <f>IF('Master sheet'!$D$11="Hindi","द्वितीय परख","Second Test")</f>
        <v>द्वितीय परख</v>
      </c>
      <c r="V109" s="689"/>
      <c r="W109" s="901" t="str">
        <f>IF('Master sheet'!$D$11="Hindi","सा. परख योग","Test Total")</f>
        <v>सा. परख योग</v>
      </c>
      <c r="X109" s="679" t="str">
        <f>IF('Master sheet'!$D$11="Hindi","अर्द्धवार्षिक","Half Yearly")</f>
        <v>अर्द्धवार्षिक</v>
      </c>
      <c r="Y109" s="680"/>
      <c r="Z109" s="681"/>
      <c r="AA109" s="685" t="str">
        <f>IF('Master sheet'!$D$11="Hindi","अर्द्ध वा. तक योग","Total Till H.Y.")</f>
        <v>अर्द्ध वा. तक योग</v>
      </c>
      <c r="AB109" s="679" t="str">
        <f>IF('Master sheet'!$D$11="Hindi","वार्षिक","Yearly")</f>
        <v>वार्षिक</v>
      </c>
      <c r="AC109" s="680"/>
      <c r="AD109" s="681"/>
      <c r="AE109" s="684" t="str">
        <f>IF('Master sheet'!$D$11="Hindi","विषय कुल योग ","Subject Total")</f>
        <v xml:space="preserve">विषय कुल योग </v>
      </c>
      <c r="AF109" s="677" t="str">
        <f>IF('Master sheet'!$D$11="Hindi","ग्रेड","Grade")</f>
        <v>ग्रेड</v>
      </c>
      <c r="AH109" s="57"/>
      <c r="AI109" s="57"/>
      <c r="AJ109" s="57"/>
      <c r="AK109" s="57"/>
      <c r="AL109" s="57"/>
      <c r="AM109" s="57"/>
      <c r="AN109" s="57"/>
      <c r="AO109" s="57"/>
      <c r="AP109" s="57"/>
    </row>
    <row r="110" spans="1:42" ht="86.25" customHeight="1">
      <c r="A110" s="402">
        <f t="shared" si="19"/>
        <v>11</v>
      </c>
      <c r="B110" s="900"/>
      <c r="C110" s="313" t="str">
        <f>IF('Master sheet'!$D$11="Hindi","लिखित परीक्षा","Written")</f>
        <v>लिखित परीक्षा</v>
      </c>
      <c r="D110" s="313" t="str">
        <f>IF('Master sheet'!$D$11="Hindi","गतिविधि, मौखिक, प्रोजेक्ट, प्रायोगिक","Act, Oral, Project, Prac.")</f>
        <v>गतिविधि, मौखिक, प्रोजेक्ट, प्रायोगिक</v>
      </c>
      <c r="E110" s="313" t="str">
        <f>IF('Master sheet'!$D$11="Hindi","लिखित परीक्षा","Written")</f>
        <v>लिखित परीक्षा</v>
      </c>
      <c r="F110" s="313" t="str">
        <f>IF('Master sheet'!$D$11="Hindi","गतिविधि, मौखिक, प्रोजेक्ट, प्रायोगिक","Act, Oral, Project, Prac.")</f>
        <v>गतिविधि, मौखिक, प्रोजेक्ट, प्रायोगिक</v>
      </c>
      <c r="G110" s="902"/>
      <c r="H110" s="313" t="str">
        <f>IF('Master sheet'!$D$11="Hindi","लिखित परीक्षा","Written")</f>
        <v>लिखित परीक्षा</v>
      </c>
      <c r="I110" s="313" t="str">
        <f>IF('Master sheet'!$D$11="Hindi","गतिविधि, मौखिक, प्रोजेक्ट, प्रायोगिक","Act, Oral, Project, Prac.")</f>
        <v>गतिविधि, मौखिक, प्रोजेक्ट, प्रायोगिक</v>
      </c>
      <c r="J110" s="313" t="str">
        <f>IF('Master sheet'!$D$11="Hindi","अर्द्ध वा. योग","H.Y. Total")</f>
        <v>अर्द्ध वा. योग</v>
      </c>
      <c r="K110" s="685"/>
      <c r="L110" s="313" t="str">
        <f>IF('Master sheet'!$D$11="Hindi","लिखित परीक्षा","Written")</f>
        <v>लिखित परीक्षा</v>
      </c>
      <c r="M110" s="313" t="str">
        <f>IF('Master sheet'!$D$11="Hindi","गतिविधि, मौखिक, प्रोजेक्ट, प्रायोगिक","Act, Oral, Project, Prac.")</f>
        <v>गतिविधि, मौखिक, प्रोजेक्ट, प्रायोगिक</v>
      </c>
      <c r="N110" s="313" t="str">
        <f>IF('Master sheet'!$D$11="Hindi","वार्षिक योग","Yearly Total")</f>
        <v>वार्षिक योग</v>
      </c>
      <c r="O110" s="684"/>
      <c r="P110" s="678">
        <v>0</v>
      </c>
      <c r="Q110" s="903"/>
      <c r="R110" s="900"/>
      <c r="S110" s="313" t="str">
        <f>IF('Master sheet'!$D$11="Hindi","लिखित परीक्षा","Written")</f>
        <v>लिखित परीक्षा</v>
      </c>
      <c r="T110" s="313" t="str">
        <f>IF('Master sheet'!$D$11="Hindi","गतिविधि, मौखिक, प्रोजेक्ट, प्रायोगिक","Act, Oral, Project, Prac.")</f>
        <v>गतिविधि, मौखिक, प्रोजेक्ट, प्रायोगिक</v>
      </c>
      <c r="U110" s="313" t="str">
        <f>IF('Master sheet'!$D$11="Hindi","लिखित परीक्षा","Written")</f>
        <v>लिखित परीक्षा</v>
      </c>
      <c r="V110" s="313" t="str">
        <f>IF('Master sheet'!$D$11="Hindi","गतिविधि, मौखिक, प्रोजेक्ट, प्रायोगिक","Act, Oral, Project, Prac.")</f>
        <v>गतिविधि, मौखिक, प्रोजेक्ट, प्रायोगिक</v>
      </c>
      <c r="W110" s="902"/>
      <c r="X110" s="313" t="str">
        <f>IF('Master sheet'!$D$11="Hindi","लिखित परीक्षा","Written")</f>
        <v>लिखित परीक्षा</v>
      </c>
      <c r="Y110" s="313" t="str">
        <f>IF('Master sheet'!$D$11="Hindi","गतिविधि, मौखिक, प्रोजेक्ट, प्रायोगिक","Act, Oral, Project, Prac.")</f>
        <v>गतिविधि, मौखिक, प्रोजेक्ट, प्रायोगिक</v>
      </c>
      <c r="Z110" s="313" t="str">
        <f>IF('Master sheet'!$D$11="Hindi","अर्द्ध वा. योग","H.Y. Total")</f>
        <v>अर्द्ध वा. योग</v>
      </c>
      <c r="AA110" s="685"/>
      <c r="AB110" s="313" t="str">
        <f>IF('Master sheet'!$D$11="Hindi","लिखित परीक्षा","Written")</f>
        <v>लिखित परीक्षा</v>
      </c>
      <c r="AC110" s="313" t="str">
        <f>IF('Master sheet'!$D$11="Hindi","गतिविधि, मौखिक, प्रोजेक्ट, प्रायोगिक","Act, Oral, Project, Prac.")</f>
        <v>गतिविधि, मौखिक, प्रोजेक्ट, प्रायोगिक</v>
      </c>
      <c r="AD110" s="313" t="str">
        <f>IF('Master sheet'!$D$11="Hindi","वार्षिक योग","Yearly Total")</f>
        <v>वार्षिक योग</v>
      </c>
      <c r="AE110" s="684"/>
      <c r="AF110" s="678">
        <v>0</v>
      </c>
      <c r="AH110" s="57"/>
      <c r="AI110" s="57"/>
      <c r="AJ110" s="57"/>
      <c r="AK110" s="57"/>
      <c r="AL110" s="57"/>
      <c r="AM110" s="57"/>
      <c r="AN110" s="57"/>
      <c r="AO110" s="57"/>
      <c r="AP110" s="57"/>
    </row>
    <row r="111" spans="1:42" ht="18" customHeight="1">
      <c r="A111" s="402">
        <f t="shared" si="19"/>
        <v>12</v>
      </c>
      <c r="B111" s="900"/>
      <c r="C111" s="115">
        <v>5</v>
      </c>
      <c r="D111" s="115">
        <v>5</v>
      </c>
      <c r="E111" s="115">
        <v>5</v>
      </c>
      <c r="F111" s="115">
        <v>5</v>
      </c>
      <c r="G111" s="383">
        <f>IF(AND(C111="",D111="",E111="",F111=""),"",SUM(C111:F111))</f>
        <v>20</v>
      </c>
      <c r="H111" s="115">
        <v>50</v>
      </c>
      <c r="I111" s="115">
        <v>20</v>
      </c>
      <c r="J111" s="117">
        <f>IF(AND(H111="",I111=""),"",SUM(H111:I111))</f>
        <v>70</v>
      </c>
      <c r="K111" s="116">
        <f>IF(AND(G111="NA",J111="NA"),"NA",SUM(G111,J111))</f>
        <v>90</v>
      </c>
      <c r="L111" s="115">
        <v>80</v>
      </c>
      <c r="M111" s="115">
        <v>30</v>
      </c>
      <c r="N111" s="290">
        <f>IF(AND(L111="",M111=""),"",SUM(L111:M111))</f>
        <v>110</v>
      </c>
      <c r="O111" s="116">
        <f>IF(N111="","",SUM(K111,N111))</f>
        <v>200</v>
      </c>
      <c r="P111" s="115"/>
      <c r="Q111" s="903"/>
      <c r="R111" s="900"/>
      <c r="S111" s="115">
        <v>5</v>
      </c>
      <c r="T111" s="115">
        <v>5</v>
      </c>
      <c r="U111" s="115">
        <v>5</v>
      </c>
      <c r="V111" s="115">
        <v>5</v>
      </c>
      <c r="W111" s="383">
        <f>IF(AND(S111="",T111="",U111="",V111=""),"",SUM(S111:V111))</f>
        <v>20</v>
      </c>
      <c r="X111" s="115">
        <v>50</v>
      </c>
      <c r="Y111" s="115">
        <v>20</v>
      </c>
      <c r="Z111" s="117">
        <f>IF(AND(X111="",Y111=""),"",SUM(X111:Y111))</f>
        <v>70</v>
      </c>
      <c r="AA111" s="116">
        <f>IF(AND(W111="NA",Z111="NA"),"NA",SUM(W111,Z111))</f>
        <v>90</v>
      </c>
      <c r="AB111" s="115">
        <v>80</v>
      </c>
      <c r="AC111" s="115">
        <v>30</v>
      </c>
      <c r="AD111" s="290">
        <f>IF(AND(AB111="",AC111=""),"",SUM(AB111:AC111))</f>
        <v>110</v>
      </c>
      <c r="AE111" s="116">
        <f>IF(AD111="","",SUM(AA111,AD111))</f>
        <v>200</v>
      </c>
      <c r="AF111" s="115"/>
      <c r="AH111" s="57"/>
      <c r="AI111" s="57"/>
      <c r="AJ111" s="57"/>
      <c r="AK111" s="57"/>
      <c r="AL111" s="57"/>
      <c r="AM111" s="57"/>
      <c r="AN111" s="57"/>
      <c r="AO111" s="57"/>
      <c r="AP111" s="57"/>
    </row>
    <row r="112" spans="1:42" ht="21" customHeight="1">
      <c r="A112" s="402">
        <f t="shared" si="19"/>
        <v>13</v>
      </c>
      <c r="B112" s="93" t="str">
        <f>IF('Master sheet'!D$11="Hindi","हिंदी","Hindi")</f>
        <v>हिंदी</v>
      </c>
      <c r="C112" s="387">
        <f>IFERROR(VLOOKUP(N107,Marks,11,0),"")</f>
        <v>3</v>
      </c>
      <c r="D112" s="387">
        <f>IFERROR(VLOOKUP(N107,Marks,12,0),"")</f>
        <v>3</v>
      </c>
      <c r="E112" s="387">
        <f>IFERROR(VLOOKUP(N107,Marks,13,0),"")</f>
        <v>3</v>
      </c>
      <c r="F112" s="387">
        <f>IFERROR(VLOOKUP(N107,Marks,14,0),"")</f>
        <v>4</v>
      </c>
      <c r="G112" s="382">
        <f>IFERROR(VLOOKUP(N107,Marks,15,0),"")</f>
        <v>13</v>
      </c>
      <c r="H112" s="387">
        <f>IFERROR(VLOOKUP(N107,Marks,16,0),"")</f>
        <v>39</v>
      </c>
      <c r="I112" s="387">
        <f>IFERROR(VLOOKUP(N107,Marks,17,0),"")</f>
        <v>11</v>
      </c>
      <c r="J112" s="88">
        <f>IFERROR(VLOOKUP(N107,Marks,18,0),"")</f>
        <v>50</v>
      </c>
      <c r="K112" s="381">
        <f>IFERROR(VLOOKUP(N107,Marks,19,0),"")</f>
        <v>63</v>
      </c>
      <c r="L112" s="387">
        <f>IFERROR(VLOOKUP(N107,Marks,20,0),"")</f>
        <v>58</v>
      </c>
      <c r="M112" s="387">
        <f>IFERROR(VLOOKUP(N107,Marks,21,0),"")</f>
        <v>11</v>
      </c>
      <c r="N112" s="88">
        <f>IFERROR(VLOOKUP(N107,Marks,22,0),"")</f>
        <v>69</v>
      </c>
      <c r="O112" s="384">
        <f>IFERROR(VLOOKUP(N107,Marks,23,0),"")</f>
        <v>132</v>
      </c>
      <c r="P112" s="90" t="str">
        <f>IFERROR(VLOOKUP(N107,Marks,29,0),"")</f>
        <v>B</v>
      </c>
      <c r="Q112" s="903"/>
      <c r="R112" s="93" t="str">
        <f>IF('Master sheet'!T$11="Hindi","हिंदी","Hindi")</f>
        <v>Hindi</v>
      </c>
      <c r="S112" s="387">
        <f>IFERROR(VLOOKUP(AD107,Marks,11,0),"")</f>
        <v>3</v>
      </c>
      <c r="T112" s="387">
        <f>IFERROR(VLOOKUP(AD107,Marks,12,0),"")</f>
        <v>3</v>
      </c>
      <c r="U112" s="387">
        <f>IFERROR(VLOOKUP(AD107,Marks,13,0),"")</f>
        <v>3</v>
      </c>
      <c r="V112" s="387">
        <f>IFERROR(VLOOKUP(AD107,Marks,14,0),"")</f>
        <v>4</v>
      </c>
      <c r="W112" s="382">
        <f>IFERROR(VLOOKUP(AD107,Marks,15,0),"")</f>
        <v>13</v>
      </c>
      <c r="X112" s="387">
        <f>IFERROR(VLOOKUP(AD107,Marks,16,0),"")</f>
        <v>37</v>
      </c>
      <c r="Y112" s="387">
        <f>IFERROR(VLOOKUP(AD107,Marks,17,0),"")</f>
        <v>11</v>
      </c>
      <c r="Z112" s="88">
        <f>IFERROR(VLOOKUP(AD107,Marks,18,0),"")</f>
        <v>48</v>
      </c>
      <c r="AA112" s="381">
        <f>IFERROR(VLOOKUP(AD107,Marks,19,0),"")</f>
        <v>61</v>
      </c>
      <c r="AB112" s="387">
        <f>IFERROR(VLOOKUP(AD107,Marks,20,0),"")</f>
        <v>58</v>
      </c>
      <c r="AC112" s="387">
        <f>IFERROR(VLOOKUP(AD107,Marks,21,0),"")</f>
        <v>11</v>
      </c>
      <c r="AD112" s="88">
        <f>IFERROR(VLOOKUP(AD107,Marks,22,0),"")</f>
        <v>69</v>
      </c>
      <c r="AE112" s="384">
        <f>IFERROR(VLOOKUP(AD107,Marks,23,0),"")</f>
        <v>130</v>
      </c>
      <c r="AF112" s="90" t="str">
        <f>IFERROR(VLOOKUP(AD107,Marks,29,0),"")</f>
        <v>B</v>
      </c>
      <c r="AH112" s="57"/>
      <c r="AI112" s="57"/>
      <c r="AJ112" s="57"/>
      <c r="AK112" s="57"/>
      <c r="AL112" s="57"/>
      <c r="AM112" s="57"/>
      <c r="AN112" s="57"/>
      <c r="AO112" s="57"/>
      <c r="AP112" s="57"/>
    </row>
    <row r="113" spans="1:42" ht="21" customHeight="1">
      <c r="A113" s="402">
        <f t="shared" si="19"/>
        <v>14</v>
      </c>
      <c r="B113" s="93" t="str">
        <f>IF('Master sheet'!$D$11="Hindi","अंग्रेजी","English")</f>
        <v>अंग्रेजी</v>
      </c>
      <c r="C113" s="387">
        <f>IFERROR(VLOOKUP(N107,Marks,30,0),"")</f>
        <v>4</v>
      </c>
      <c r="D113" s="387">
        <f>IFERROR(VLOOKUP(N107,Marks,31,0),"")</f>
        <v>4</v>
      </c>
      <c r="E113" s="387">
        <f>IFERROR(VLOOKUP(N107,Marks,32,0),"")</f>
        <v>4</v>
      </c>
      <c r="F113" s="387">
        <f>IFERROR(VLOOKUP(N107,Marks,33,0),"")</f>
        <v>5</v>
      </c>
      <c r="G113" s="382">
        <f>IFERROR(VLOOKUP(N107,Marks,34,0),"")</f>
        <v>17</v>
      </c>
      <c r="H113" s="387">
        <f>IFERROR(VLOOKUP(N107,Marks,35,0),"")</f>
        <v>47</v>
      </c>
      <c r="I113" s="387">
        <f>IFERROR(VLOOKUP(N107,Marks,36,0),"")</f>
        <v>17</v>
      </c>
      <c r="J113" s="88">
        <f>IFERROR(VLOOKUP(N107,Marks,37,0),"")</f>
        <v>64</v>
      </c>
      <c r="K113" s="381">
        <f>IFERROR(VLOOKUP(N107,Marks,38,0),"")</f>
        <v>81</v>
      </c>
      <c r="L113" s="387">
        <f>IFERROR(VLOOKUP(N107,Marks,39,0),"")</f>
        <v>65</v>
      </c>
      <c r="M113" s="387">
        <f>IFERROR(VLOOKUP(N107,Marks,40,0),"")</f>
        <v>28</v>
      </c>
      <c r="N113" s="88">
        <f>IFERROR(VLOOKUP(N107,Marks,41,0),"")</f>
        <v>93</v>
      </c>
      <c r="O113" s="384">
        <f>IFERROR(VLOOKUP(N107,Marks,42,0),"")</f>
        <v>174</v>
      </c>
      <c r="P113" s="90" t="str">
        <f>IFERROR(VLOOKUP(N107,Marks,48,0),"")</f>
        <v>A</v>
      </c>
      <c r="Q113" s="903"/>
      <c r="R113" s="93" t="str">
        <f>IF('Master sheet'!$D$11="Hindi","अंग्रेजी","English")</f>
        <v>अंग्रेजी</v>
      </c>
      <c r="S113" s="387">
        <f>IFERROR(VLOOKUP(AD107,Marks,30,0),"")</f>
        <v>4</v>
      </c>
      <c r="T113" s="387">
        <f>IFERROR(VLOOKUP(AD107,Marks,31,0),"")</f>
        <v>4</v>
      </c>
      <c r="U113" s="387">
        <f>IFERROR(VLOOKUP(AD107,Marks,32,0),"")</f>
        <v>4</v>
      </c>
      <c r="V113" s="387">
        <f>IFERROR(VLOOKUP(AD107,Marks,33,0),"")</f>
        <v>5</v>
      </c>
      <c r="W113" s="382">
        <f>IFERROR(VLOOKUP(AD107,Marks,34,0),"")</f>
        <v>17</v>
      </c>
      <c r="X113" s="387">
        <f>IFERROR(VLOOKUP(AD107,Marks,35,0),"")</f>
        <v>48</v>
      </c>
      <c r="Y113" s="387">
        <f>IFERROR(VLOOKUP(AD107,Marks,36,0),"")</f>
        <v>18</v>
      </c>
      <c r="Z113" s="88">
        <f>IFERROR(VLOOKUP(AD107,Marks,37,0),"")</f>
        <v>66</v>
      </c>
      <c r="AA113" s="381">
        <f>IFERROR(VLOOKUP(AD107,Marks,38,0),"")</f>
        <v>83</v>
      </c>
      <c r="AB113" s="387">
        <f>IFERROR(VLOOKUP(AD107,Marks,39,0),"")</f>
        <v>64</v>
      </c>
      <c r="AC113" s="387">
        <f>IFERROR(VLOOKUP(AD107,Marks,40,0),"")</f>
        <v>29</v>
      </c>
      <c r="AD113" s="88">
        <f>IFERROR(VLOOKUP(AD107,Marks,41,0),"")</f>
        <v>93</v>
      </c>
      <c r="AE113" s="384">
        <f>IFERROR(VLOOKUP(AD107,Marks,42,0),"")</f>
        <v>176</v>
      </c>
      <c r="AF113" s="90" t="str">
        <f>IFERROR(VLOOKUP(AD107,Marks,48,0),"")</f>
        <v>A</v>
      </c>
      <c r="AH113" s="57"/>
      <c r="AI113" s="57"/>
      <c r="AJ113" s="57"/>
      <c r="AK113" s="57"/>
      <c r="AL113" s="57"/>
      <c r="AM113" s="57"/>
      <c r="AN113" s="57"/>
      <c r="AO113" s="57"/>
      <c r="AP113" s="57"/>
    </row>
    <row r="114" spans="1:42" ht="21" customHeight="1">
      <c r="A114" s="402">
        <f t="shared" si="19"/>
        <v>15</v>
      </c>
      <c r="B114" s="93" t="str">
        <f>IFERROR(VLOOKUP(N107,Marks,49,0),"")</f>
        <v>संस्कृत (71)</v>
      </c>
      <c r="C114" s="387">
        <f>IFERROR(VLOOKUP(N107,Marks,50,0),"")</f>
        <v>3</v>
      </c>
      <c r="D114" s="387">
        <f>IFERROR(VLOOKUP(N107,Marks,51,0),"")</f>
        <v>3</v>
      </c>
      <c r="E114" s="387">
        <f>IFERROR(VLOOKUP(N107,Marks,52,0),"")</f>
        <v>5</v>
      </c>
      <c r="F114" s="387">
        <f>IFERROR(VLOOKUP(N107,Marks,53,0),"")</f>
        <v>5</v>
      </c>
      <c r="G114" s="382">
        <f>IFERROR(VLOOKUP(N107,Marks,54,0),"")</f>
        <v>16</v>
      </c>
      <c r="H114" s="387">
        <f>IFERROR(VLOOKUP(N107,Marks,55,0),"")</f>
        <v>45</v>
      </c>
      <c r="I114" s="387">
        <f>IFERROR(VLOOKUP(N107,Marks,56,0),"")</f>
        <v>15</v>
      </c>
      <c r="J114" s="88">
        <f>IFERROR(VLOOKUP(N107,Marks,57,0),"")</f>
        <v>60</v>
      </c>
      <c r="K114" s="381">
        <f>IFERROR(VLOOKUP(N107,Marks,58,0),"")</f>
        <v>76</v>
      </c>
      <c r="L114" s="387">
        <f>IFERROR(VLOOKUP(N107,Marks,59,0),"")</f>
        <v>45</v>
      </c>
      <c r="M114" s="387">
        <f>IFERROR(VLOOKUP(N107,Marks,60,0),"")</f>
        <v>24</v>
      </c>
      <c r="N114" s="88">
        <f>IFERROR(VLOOKUP(N107,Marks,61,0),"")</f>
        <v>69</v>
      </c>
      <c r="O114" s="384">
        <f>IFERROR(VLOOKUP(N107,Marks,62,0),"")</f>
        <v>145</v>
      </c>
      <c r="P114" s="90" t="str">
        <f>IFERROR(VLOOKUP(N107,Marks,68,0),"")</f>
        <v>B</v>
      </c>
      <c r="Q114" s="903"/>
      <c r="R114" s="93" t="str">
        <f>IFERROR(VLOOKUP(AD107,Marks,49,0),"")</f>
        <v>संस्कृत (71)</v>
      </c>
      <c r="S114" s="387">
        <f>IFERROR(VLOOKUP(AD107,Marks,50,0),"")</f>
        <v>3</v>
      </c>
      <c r="T114" s="387">
        <f>IFERROR(VLOOKUP(AD107,Marks,51,0),"")</f>
        <v>3</v>
      </c>
      <c r="U114" s="387">
        <f>IFERROR(VLOOKUP(AD107,Marks,52,0),"")</f>
        <v>5</v>
      </c>
      <c r="V114" s="387">
        <f>IFERROR(VLOOKUP(AD107,Marks,53,0),"")</f>
        <v>5</v>
      </c>
      <c r="W114" s="382">
        <f>IFERROR(VLOOKUP(AD107,Marks,54,0),"")</f>
        <v>16</v>
      </c>
      <c r="X114" s="387">
        <f>IFERROR(VLOOKUP(AD107,Marks,55,0),"")</f>
        <v>41</v>
      </c>
      <c r="Y114" s="387">
        <f>IFERROR(VLOOKUP(AD107,Marks,56,0),"")</f>
        <v>16</v>
      </c>
      <c r="Z114" s="88">
        <f>IFERROR(VLOOKUP(AD107,Marks,57,0),"")</f>
        <v>57</v>
      </c>
      <c r="AA114" s="381">
        <f>IFERROR(VLOOKUP(AD107,Marks,58,0),"")</f>
        <v>73</v>
      </c>
      <c r="AB114" s="387">
        <f>IFERROR(VLOOKUP(AD107,Marks,59,0),"")</f>
        <v>65</v>
      </c>
      <c r="AC114" s="387">
        <f>IFERROR(VLOOKUP(AD107,Marks,60,0),"")</f>
        <v>25</v>
      </c>
      <c r="AD114" s="88">
        <f>IFERROR(VLOOKUP(AD107,Marks,61,0),"")</f>
        <v>90</v>
      </c>
      <c r="AE114" s="384">
        <f>IFERROR(VLOOKUP(AD107,Marks,62,0),"")</f>
        <v>163</v>
      </c>
      <c r="AF114" s="90" t="str">
        <f>IFERROR(VLOOKUP(AD107,Marks,68,0),"")</f>
        <v>A</v>
      </c>
      <c r="AH114" s="57"/>
      <c r="AI114" s="57"/>
      <c r="AJ114" s="57"/>
      <c r="AK114" s="57"/>
      <c r="AL114" s="57"/>
      <c r="AM114" s="57"/>
      <c r="AN114" s="57"/>
      <c r="AO114" s="57"/>
      <c r="AP114" s="57"/>
    </row>
    <row r="115" spans="1:42" ht="21" customHeight="1">
      <c r="A115" s="402">
        <f t="shared" si="19"/>
        <v>16</v>
      </c>
      <c r="B115" s="93" t="str">
        <f>IF('Master sheet'!$D$11="Hindi","गणित","Maths")</f>
        <v>गणित</v>
      </c>
      <c r="C115" s="387">
        <f>IFERROR(VLOOKUP(N107,Marks,69,0),"")</f>
        <v>5</v>
      </c>
      <c r="D115" s="387">
        <f>IFERROR(VLOOKUP(N107,Marks,70,0),"")</f>
        <v>5</v>
      </c>
      <c r="E115" s="387">
        <f>IFERROR(VLOOKUP(N107,Marks,71,0),"")</f>
        <v>5</v>
      </c>
      <c r="F115" s="387">
        <f>IFERROR(VLOOKUP(N107,Marks,72,0),"")</f>
        <v>5</v>
      </c>
      <c r="G115" s="382">
        <f>IFERROR(VLOOKUP(N107,Marks,73,0),"")</f>
        <v>20</v>
      </c>
      <c r="H115" s="387">
        <f>IFERROR(VLOOKUP(N107,Marks,74,0),"")</f>
        <v>31</v>
      </c>
      <c r="I115" s="387">
        <f>IFERROR(VLOOKUP(N107,Marks,75,0),"")</f>
        <v>10</v>
      </c>
      <c r="J115" s="88">
        <f>IFERROR(VLOOKUP(N107,Marks,76,0),"")</f>
        <v>41</v>
      </c>
      <c r="K115" s="381">
        <f>IFERROR(VLOOKUP(N107,Marks,77,0),"")</f>
        <v>61</v>
      </c>
      <c r="L115" s="387">
        <f>IFERROR(VLOOKUP(N107,Marks,78,0),"")</f>
        <v>55</v>
      </c>
      <c r="M115" s="387">
        <f>IFERROR(VLOOKUP(N107,Marks,79,0),"")</f>
        <v>8</v>
      </c>
      <c r="N115" s="88">
        <f>IFERROR(VLOOKUP(N107,Marks,80,0),"")</f>
        <v>63</v>
      </c>
      <c r="O115" s="384">
        <f>IFERROR(VLOOKUP(N107,Marks,81,0),"")</f>
        <v>124</v>
      </c>
      <c r="P115" s="90" t="str">
        <f>IFERROR(VLOOKUP(N107,Marks,87,0),"")</f>
        <v>B</v>
      </c>
      <c r="Q115" s="903"/>
      <c r="R115" s="93" t="str">
        <f>IF('Master sheet'!$D$11="Hindi","गणित","Maths")</f>
        <v>गणित</v>
      </c>
      <c r="S115" s="387">
        <f>IFERROR(VLOOKUP(AD107,Marks,69,0),"")</f>
        <v>5</v>
      </c>
      <c r="T115" s="387">
        <f>IFERROR(VLOOKUP(AD107,Marks,70,0),"")</f>
        <v>5</v>
      </c>
      <c r="U115" s="387">
        <f>IFERROR(VLOOKUP(AD107,Marks,71,0),"")</f>
        <v>5</v>
      </c>
      <c r="V115" s="387">
        <f>IFERROR(VLOOKUP(AD107,Marks,72,0),"")</f>
        <v>5</v>
      </c>
      <c r="W115" s="382">
        <f>IFERROR(VLOOKUP(AD107,Marks,73,0),"")</f>
        <v>20</v>
      </c>
      <c r="X115" s="387">
        <f>IFERROR(VLOOKUP(AD107,Marks,74,0),"")</f>
        <v>31</v>
      </c>
      <c r="Y115" s="387">
        <f>IFERROR(VLOOKUP(AD107,Marks,75,0),"")</f>
        <v>11</v>
      </c>
      <c r="Z115" s="88">
        <f>IFERROR(VLOOKUP(AD107,Marks,76,0),"")</f>
        <v>42</v>
      </c>
      <c r="AA115" s="381">
        <f>IFERROR(VLOOKUP(AD107,Marks,77,0),"")</f>
        <v>62</v>
      </c>
      <c r="AB115" s="387">
        <f>IFERROR(VLOOKUP(AD107,Marks,78,0),"")</f>
        <v>55</v>
      </c>
      <c r="AC115" s="387">
        <f>IFERROR(VLOOKUP(AD107,Marks,79,0),"")</f>
        <v>8</v>
      </c>
      <c r="AD115" s="88">
        <f>IFERROR(VLOOKUP(AD107,Marks,80,0),"")</f>
        <v>63</v>
      </c>
      <c r="AE115" s="384">
        <f>IFERROR(VLOOKUP(AD107,Marks,81,0),"")</f>
        <v>125</v>
      </c>
      <c r="AF115" s="90" t="str">
        <f>IFERROR(VLOOKUP(AD107,Marks,87,0),"")</f>
        <v>B</v>
      </c>
      <c r="AH115" s="57"/>
      <c r="AI115" s="57"/>
      <c r="AJ115" s="57"/>
      <c r="AK115" s="57"/>
      <c r="AL115" s="57"/>
      <c r="AM115" s="57"/>
      <c r="AN115" s="57"/>
      <c r="AO115" s="57"/>
      <c r="AP115" s="57"/>
    </row>
    <row r="116" spans="1:42" ht="21" customHeight="1">
      <c r="A116" s="402">
        <f t="shared" si="19"/>
        <v>17</v>
      </c>
      <c r="B116" s="93" t="str">
        <f>IF('Master sheet'!$D$11="Hindi","विज्ञान","Science")</f>
        <v>विज्ञान</v>
      </c>
      <c r="C116" s="387">
        <f>IFERROR(VLOOKUP(N107,Marks,88,0),"")</f>
        <v>5</v>
      </c>
      <c r="D116" s="387">
        <f>IFERROR(VLOOKUP(N107,Marks,89,0),"")</f>
        <v>5</v>
      </c>
      <c r="E116" s="387">
        <f>IFERROR(VLOOKUP(N107,Marks,90,0),"")</f>
        <v>5</v>
      </c>
      <c r="F116" s="387">
        <f>IFERROR(VLOOKUP(N107,Marks,91,0),"")</f>
        <v>5</v>
      </c>
      <c r="G116" s="382">
        <f>IFERROR(VLOOKUP(N107,Marks,92,0),"")</f>
        <v>20</v>
      </c>
      <c r="H116" s="387">
        <f>IFERROR(VLOOKUP(N107,Marks,93,0),"")</f>
        <v>27</v>
      </c>
      <c r="I116" s="387">
        <f>IFERROR(VLOOKUP(N107,Marks,94,0),"")</f>
        <v>11</v>
      </c>
      <c r="J116" s="88">
        <f>IFERROR(VLOOKUP(N107,Marks,95,0),"")</f>
        <v>38</v>
      </c>
      <c r="K116" s="381">
        <f>IFERROR(VLOOKUP(N107,Marks,96,0),"")</f>
        <v>58</v>
      </c>
      <c r="L116" s="387">
        <f>IFERROR(VLOOKUP(N107,Marks,97,0),"")</f>
        <v>58</v>
      </c>
      <c r="M116" s="387">
        <f>IFERROR(VLOOKUP(N107,Marks,98,0),"")</f>
        <v>16</v>
      </c>
      <c r="N116" s="88">
        <f>IFERROR(VLOOKUP(N107,Marks,99,0),"")</f>
        <v>74</v>
      </c>
      <c r="O116" s="384">
        <f>IFERROR(VLOOKUP(N107,Marks,100,0),"")</f>
        <v>132</v>
      </c>
      <c r="P116" s="90" t="str">
        <f>IFERROR(VLOOKUP(N107,Marks,106,0),"")</f>
        <v>B</v>
      </c>
      <c r="Q116" s="903"/>
      <c r="R116" s="93" t="str">
        <f>IF('Master sheet'!$D$11="Hindi","विज्ञान","Science")</f>
        <v>विज्ञान</v>
      </c>
      <c r="S116" s="387">
        <f>IFERROR(VLOOKUP(AD107,Marks,88,0),"")</f>
        <v>5</v>
      </c>
      <c r="T116" s="387">
        <f>IFERROR(VLOOKUP(AD107,Marks,89,0),"")</f>
        <v>5</v>
      </c>
      <c r="U116" s="387">
        <f>IFERROR(VLOOKUP(AD107,Marks,90,0),"")</f>
        <v>5</v>
      </c>
      <c r="V116" s="387">
        <f>IFERROR(VLOOKUP(AD107,Marks,91,0),"")</f>
        <v>5</v>
      </c>
      <c r="W116" s="382">
        <f>IFERROR(VLOOKUP(AD107,Marks,92,0),"")</f>
        <v>20</v>
      </c>
      <c r="X116" s="387">
        <f>IFERROR(VLOOKUP(AD107,Marks,93,0),"")</f>
        <v>29</v>
      </c>
      <c r="Y116" s="387">
        <f>IFERROR(VLOOKUP(AD107,Marks,94,0),"")</f>
        <v>11</v>
      </c>
      <c r="Z116" s="88">
        <f>IFERROR(VLOOKUP(AD107,Marks,95,0),"")</f>
        <v>40</v>
      </c>
      <c r="AA116" s="381">
        <f>IFERROR(VLOOKUP(AD107,Marks,96,0),"")</f>
        <v>60</v>
      </c>
      <c r="AB116" s="387">
        <f>IFERROR(VLOOKUP(AD107,Marks,97,0),"")</f>
        <v>58</v>
      </c>
      <c r="AC116" s="387">
        <f>IFERROR(VLOOKUP(AD107,Marks,98,0),"")</f>
        <v>16</v>
      </c>
      <c r="AD116" s="88">
        <f>IFERROR(VLOOKUP(AD107,Marks,99,0),"")</f>
        <v>74</v>
      </c>
      <c r="AE116" s="384">
        <f>IFERROR(VLOOKUP(AD107,Marks,100,0),"")</f>
        <v>134</v>
      </c>
      <c r="AF116" s="90" t="str">
        <f>IFERROR(VLOOKUP(AD107,Marks,106,0),"")</f>
        <v>B</v>
      </c>
      <c r="AH116" s="57"/>
      <c r="AI116" s="57"/>
      <c r="AJ116" s="57"/>
      <c r="AK116" s="57"/>
      <c r="AL116" s="57"/>
      <c r="AM116" s="57"/>
      <c r="AN116" s="57"/>
      <c r="AO116" s="57"/>
      <c r="AP116" s="57"/>
    </row>
    <row r="117" spans="1:42" ht="21" customHeight="1">
      <c r="A117" s="402">
        <f t="shared" si="19"/>
        <v>18</v>
      </c>
      <c r="B117" s="93" t="str">
        <f>IF('Master sheet'!$D$11="Hindi","सामाजिक विज्ञान","Social Science")</f>
        <v>सामाजिक विज्ञान</v>
      </c>
      <c r="C117" s="387">
        <f>IFERROR(VLOOKUP(N107,Marks,107,0),"")</f>
        <v>3</v>
      </c>
      <c r="D117" s="387">
        <f>IFERROR(VLOOKUP(N107,Marks,108,0),"")</f>
        <v>4</v>
      </c>
      <c r="E117" s="387">
        <f>IFERROR(VLOOKUP(N107,Marks,109,0),"")</f>
        <v>4</v>
      </c>
      <c r="F117" s="387">
        <f>IFERROR(VLOOKUP(N107,Marks,110,0),"")</f>
        <v>4</v>
      </c>
      <c r="G117" s="382">
        <f>IFERROR(VLOOKUP(N107,Marks,111,0),"")</f>
        <v>15</v>
      </c>
      <c r="H117" s="387">
        <f>IFERROR(VLOOKUP(N107,Marks,112,0),"")</f>
        <v>42</v>
      </c>
      <c r="I117" s="387">
        <f>IFERROR(VLOOKUP(N107,Marks,113,0),"")</f>
        <v>10</v>
      </c>
      <c r="J117" s="88">
        <f>IFERROR(VLOOKUP(N107,Marks,114,0),"")</f>
        <v>52</v>
      </c>
      <c r="K117" s="381">
        <f>IFERROR(VLOOKUP(N107,Marks,115,0),"")</f>
        <v>67</v>
      </c>
      <c r="L117" s="387">
        <f>IFERROR(VLOOKUP(N107,Marks,116,0),"")</f>
        <v>66</v>
      </c>
      <c r="M117" s="387">
        <f>IFERROR(VLOOKUP(N107,Marks,117,0),"")</f>
        <v>18</v>
      </c>
      <c r="N117" s="88">
        <f>IFERROR(VLOOKUP(N107,Marks,118,0),"")</f>
        <v>84</v>
      </c>
      <c r="O117" s="384">
        <f>IFERROR(VLOOKUP(N107,Marks,119,0),"")</f>
        <v>151</v>
      </c>
      <c r="P117" s="90" t="str">
        <f>IFERROR(VLOOKUP(N107,Marks,125,0),"")</f>
        <v>B</v>
      </c>
      <c r="Q117" s="903"/>
      <c r="R117" s="93" t="str">
        <f>IF('Master sheet'!$D$11="Hindi","सामाजिक विज्ञान","Social Science")</f>
        <v>सामाजिक विज्ञान</v>
      </c>
      <c r="S117" s="387">
        <f>IFERROR(VLOOKUP(AD107,Marks,107,0),"")</f>
        <v>3</v>
      </c>
      <c r="T117" s="387">
        <f>IFERROR(VLOOKUP(AD107,Marks,108,0),"")</f>
        <v>4</v>
      </c>
      <c r="U117" s="387">
        <f>IFERROR(VLOOKUP(AD107,Marks,109,0),"")</f>
        <v>4</v>
      </c>
      <c r="V117" s="387">
        <f>IFERROR(VLOOKUP(AD107,Marks,110,0),"")</f>
        <v>4</v>
      </c>
      <c r="W117" s="382">
        <f>IFERROR(VLOOKUP(AD107,Marks,111,0),"")</f>
        <v>15</v>
      </c>
      <c r="X117" s="387">
        <f>IFERROR(VLOOKUP(AD107,Marks,112,0),"")</f>
        <v>42</v>
      </c>
      <c r="Y117" s="387">
        <f>IFERROR(VLOOKUP(AD107,Marks,113,0),"")</f>
        <v>10</v>
      </c>
      <c r="Z117" s="88">
        <f>IFERROR(VLOOKUP(AD107,Marks,114,0),"")</f>
        <v>52</v>
      </c>
      <c r="AA117" s="381">
        <f>IFERROR(VLOOKUP(AD107,Marks,115,0),"")</f>
        <v>67</v>
      </c>
      <c r="AB117" s="387">
        <f>IFERROR(VLOOKUP(AD107,Marks,116,0),"")</f>
        <v>66</v>
      </c>
      <c r="AC117" s="387">
        <f>IFERROR(VLOOKUP(AD107,Marks,117,0),"")</f>
        <v>18</v>
      </c>
      <c r="AD117" s="88">
        <f>IFERROR(VLOOKUP(AD107,Marks,118,0),"")</f>
        <v>84</v>
      </c>
      <c r="AE117" s="384">
        <f>IFERROR(VLOOKUP(AD107,Marks,119,0),"")</f>
        <v>151</v>
      </c>
      <c r="AF117" s="90" t="str">
        <f>IFERROR(VLOOKUP(AD107,Marks,125,0),"")</f>
        <v>B</v>
      </c>
      <c r="AH117" s="57"/>
      <c r="AI117" s="57"/>
      <c r="AJ117" s="57"/>
      <c r="AK117" s="57"/>
      <c r="AL117" s="57"/>
      <c r="AM117" s="57"/>
      <c r="AN117" s="57"/>
      <c r="AO117" s="57"/>
      <c r="AP117" s="57"/>
    </row>
    <row r="118" spans="1:42" ht="27.75" customHeight="1">
      <c r="A118" s="402">
        <f t="shared" si="19"/>
        <v>19</v>
      </c>
      <c r="B118" s="394" t="str">
        <f>IF('Master sheet'!$D$11="Hindi","कुल योग","Total")</f>
        <v>कुल योग</v>
      </c>
      <c r="C118" s="91">
        <f>IF(AND(C112="",C113="",C114="",C115="",C116="",C117=""),"",SUM(C112:C117))</f>
        <v>23</v>
      </c>
      <c r="D118" s="91">
        <f t="shared" ref="D118:O118" si="20">IF(AND(D112="",D113="",D114="",D115="",D116="",D117=""),"",SUM(D112:D117))</f>
        <v>24</v>
      </c>
      <c r="E118" s="91">
        <f t="shared" si="20"/>
        <v>26</v>
      </c>
      <c r="F118" s="91">
        <f t="shared" si="20"/>
        <v>28</v>
      </c>
      <c r="G118" s="91">
        <f t="shared" si="20"/>
        <v>101</v>
      </c>
      <c r="H118" s="91">
        <f t="shared" si="20"/>
        <v>231</v>
      </c>
      <c r="I118" s="91">
        <f t="shared" si="20"/>
        <v>74</v>
      </c>
      <c r="J118" s="91">
        <f t="shared" si="20"/>
        <v>305</v>
      </c>
      <c r="K118" s="91">
        <f t="shared" si="20"/>
        <v>406</v>
      </c>
      <c r="L118" s="91">
        <f t="shared" si="20"/>
        <v>347</v>
      </c>
      <c r="M118" s="91">
        <f t="shared" si="20"/>
        <v>105</v>
      </c>
      <c r="N118" s="91">
        <f t="shared" si="20"/>
        <v>452</v>
      </c>
      <c r="O118" s="91">
        <f t="shared" si="20"/>
        <v>858</v>
      </c>
      <c r="P118" s="227" t="str">
        <f>IFERROR(VLOOKUP(N107,Marks,167,0),"")</f>
        <v>B</v>
      </c>
      <c r="Q118" s="903"/>
      <c r="R118" s="394" t="str">
        <f>IF('Master sheet'!$D$11="Hindi","कुल योग","Total")</f>
        <v>कुल योग</v>
      </c>
      <c r="S118" s="91">
        <f>IF(AND(S112="",S113="",S114="",S115="",S116="",S117=""),"",SUM(S112:S117))</f>
        <v>23</v>
      </c>
      <c r="T118" s="91">
        <f t="shared" ref="T118:AE118" si="21">IF(AND(T112="",T113="",T114="",T115="",T116="",T117=""),"",SUM(T112:T117))</f>
        <v>24</v>
      </c>
      <c r="U118" s="91">
        <f t="shared" si="21"/>
        <v>26</v>
      </c>
      <c r="V118" s="91">
        <f t="shared" si="21"/>
        <v>28</v>
      </c>
      <c r="W118" s="91">
        <f t="shared" si="21"/>
        <v>101</v>
      </c>
      <c r="X118" s="91">
        <f t="shared" si="21"/>
        <v>228</v>
      </c>
      <c r="Y118" s="91">
        <f t="shared" si="21"/>
        <v>77</v>
      </c>
      <c r="Z118" s="91">
        <f t="shared" si="21"/>
        <v>305</v>
      </c>
      <c r="AA118" s="91">
        <f t="shared" si="21"/>
        <v>406</v>
      </c>
      <c r="AB118" s="91">
        <f t="shared" si="21"/>
        <v>366</v>
      </c>
      <c r="AC118" s="91">
        <f t="shared" si="21"/>
        <v>107</v>
      </c>
      <c r="AD118" s="91">
        <f t="shared" si="21"/>
        <v>473</v>
      </c>
      <c r="AE118" s="91">
        <f t="shared" si="21"/>
        <v>879</v>
      </c>
      <c r="AF118" s="227" t="str">
        <f>IFERROR(VLOOKUP(AD107,Marks,167,0),"")</f>
        <v>B</v>
      </c>
      <c r="AH118" s="57"/>
      <c r="AI118" s="57"/>
      <c r="AJ118" s="57"/>
      <c r="AK118" s="57"/>
      <c r="AL118" s="57"/>
      <c r="AM118" s="57"/>
      <c r="AN118" s="57"/>
      <c r="AO118" s="57"/>
      <c r="AP118" s="57"/>
    </row>
    <row r="119" spans="1:42" ht="9.75" customHeight="1">
      <c r="A119" s="402">
        <f t="shared" si="19"/>
        <v>20</v>
      </c>
      <c r="B119" s="869"/>
      <c r="C119" s="869"/>
      <c r="D119" s="869"/>
      <c r="E119" s="869"/>
      <c r="F119" s="869"/>
      <c r="G119" s="869"/>
      <c r="H119" s="869"/>
      <c r="I119" s="869"/>
      <c r="J119" s="869"/>
      <c r="K119" s="869"/>
      <c r="L119" s="869"/>
      <c r="M119" s="869"/>
      <c r="N119" s="869"/>
      <c r="O119" s="869"/>
      <c r="P119" s="869"/>
      <c r="Q119" s="903"/>
      <c r="R119" s="869"/>
      <c r="S119" s="869"/>
      <c r="T119" s="869"/>
      <c r="U119" s="869"/>
      <c r="V119" s="869"/>
      <c r="W119" s="869"/>
      <c r="X119" s="869"/>
      <c r="Y119" s="869"/>
      <c r="Z119" s="869"/>
      <c r="AA119" s="869"/>
      <c r="AB119" s="869"/>
      <c r="AC119" s="869"/>
      <c r="AD119" s="869"/>
      <c r="AE119" s="869"/>
      <c r="AF119" s="869"/>
      <c r="AH119" s="57"/>
      <c r="AI119" s="57"/>
      <c r="AJ119" s="57"/>
      <c r="AK119" s="57"/>
      <c r="AL119" s="57"/>
      <c r="AM119" s="57"/>
      <c r="AN119" s="57"/>
      <c r="AO119" s="57"/>
      <c r="AP119" s="57"/>
    </row>
    <row r="120" spans="1:42" ht="21" customHeight="1">
      <c r="A120" s="402">
        <f t="shared" si="19"/>
        <v>21</v>
      </c>
      <c r="B120" s="870" t="str">
        <f>IF('Master sheet'!$D$11="Hindi","अतिरिक्त विषय ","Extra Subject")</f>
        <v xml:space="preserve">अतिरिक्त विषय </v>
      </c>
      <c r="C120" s="870"/>
      <c r="D120" s="870"/>
      <c r="E120" s="870"/>
      <c r="F120" s="870"/>
      <c r="G120" s="870"/>
      <c r="H120" s="870"/>
      <c r="I120" s="870"/>
      <c r="J120" s="870"/>
      <c r="K120" s="870"/>
      <c r="L120" s="870"/>
      <c r="M120" s="870"/>
      <c r="N120" s="870"/>
      <c r="O120" s="870"/>
      <c r="P120" s="870"/>
      <c r="Q120" s="903"/>
      <c r="R120" s="870" t="str">
        <f>IF('Master sheet'!$D$11="Hindi","अतिरिक्त विषय ","Extra Subject")</f>
        <v xml:space="preserve">अतिरिक्त विषय </v>
      </c>
      <c r="S120" s="870"/>
      <c r="T120" s="870"/>
      <c r="U120" s="870"/>
      <c r="V120" s="870"/>
      <c r="W120" s="870"/>
      <c r="X120" s="870"/>
      <c r="Y120" s="870"/>
      <c r="Z120" s="870"/>
      <c r="AA120" s="870"/>
      <c r="AB120" s="870"/>
      <c r="AC120" s="870"/>
      <c r="AD120" s="870"/>
      <c r="AE120" s="870"/>
      <c r="AF120" s="870"/>
      <c r="AH120" s="57"/>
      <c r="AI120" s="57"/>
      <c r="AJ120" s="57"/>
      <c r="AK120" s="57"/>
      <c r="AL120" s="57"/>
      <c r="AM120" s="57"/>
      <c r="AN120" s="57"/>
      <c r="AO120" s="57"/>
      <c r="AP120" s="57"/>
    </row>
    <row r="121" spans="1:42" ht="21" customHeight="1">
      <c r="A121" s="402">
        <f t="shared" si="19"/>
        <v>22</v>
      </c>
      <c r="B121" s="394" t="str">
        <f>IF('Master sheet'!$D$11="Hindi","विषय","Subject")</f>
        <v>विषय</v>
      </c>
      <c r="C121" s="871" t="str">
        <f>IF('Master sheet'!$D$11="Hindi","पूर्णांक","M.M.")</f>
        <v>पूर्णांक</v>
      </c>
      <c r="D121" s="872"/>
      <c r="E121" s="871" t="str">
        <f>IF('Master sheet'!$D$11="Hindi","प्राप्तांक","Ob.M.")</f>
        <v>प्राप्तांक</v>
      </c>
      <c r="F121" s="872"/>
      <c r="G121" s="871" t="str">
        <f>IF('Master sheet'!$D$11="Hindi","ग्रेड","Grade")</f>
        <v>ग्रेड</v>
      </c>
      <c r="H121" s="872"/>
      <c r="I121" s="871" t="str">
        <f>IF('Master sheet'!$D$11="Hindi","विषय","Subject")</f>
        <v>विषय</v>
      </c>
      <c r="J121" s="872"/>
      <c r="K121" s="871" t="str">
        <f>IF('Master sheet'!$D$11="Hindi","पूर्णांक","M.M.")</f>
        <v>पूर्णांक</v>
      </c>
      <c r="L121" s="872"/>
      <c r="M121" s="871" t="str">
        <f>IF('Master sheet'!$D$11="Hindi","प्राप्तांक","Ob.M.")</f>
        <v>प्राप्तांक</v>
      </c>
      <c r="N121" s="872"/>
      <c r="O121" s="871" t="str">
        <f>IF('Master sheet'!$D$11="Hindi","ग्रेड","Grade")</f>
        <v>ग्रेड</v>
      </c>
      <c r="P121" s="872"/>
      <c r="Q121" s="903"/>
      <c r="R121" s="394" t="str">
        <f>IF('Master sheet'!$D$11="Hindi","विषय","Subject")</f>
        <v>विषय</v>
      </c>
      <c r="S121" s="871" t="str">
        <f>IF('Master sheet'!$D$11="Hindi","पूर्णांक","M.M.")</f>
        <v>पूर्णांक</v>
      </c>
      <c r="T121" s="872"/>
      <c r="U121" s="871" t="str">
        <f>IF('Master sheet'!$D$11="Hindi","प्राप्तांक","Ob.M.")</f>
        <v>प्राप्तांक</v>
      </c>
      <c r="V121" s="872"/>
      <c r="W121" s="871" t="str">
        <f>IF('Master sheet'!$D$11="Hindi","ग्रेड","Grade")</f>
        <v>ग्रेड</v>
      </c>
      <c r="X121" s="872"/>
      <c r="Y121" s="871" t="str">
        <f>IF('Master sheet'!$D$11="Hindi","विषय","Subject")</f>
        <v>विषय</v>
      </c>
      <c r="Z121" s="872"/>
      <c r="AA121" s="871" t="str">
        <f>IF('Master sheet'!$D$11="Hindi","पूर्णांक","M.M.")</f>
        <v>पूर्णांक</v>
      </c>
      <c r="AB121" s="872"/>
      <c r="AC121" s="871" t="str">
        <f>IF('Master sheet'!$D$11="Hindi","प्राप्तांक","Ob.M.")</f>
        <v>प्राप्तांक</v>
      </c>
      <c r="AD121" s="872"/>
      <c r="AE121" s="871" t="str">
        <f>IF('Master sheet'!$D$11="Hindi","ग्रेड","Grade")</f>
        <v>ग्रेड</v>
      </c>
      <c r="AF121" s="872"/>
      <c r="AH121" s="57"/>
      <c r="AI121" s="57"/>
      <c r="AJ121" s="57"/>
      <c r="AK121" s="57"/>
      <c r="AL121" s="57"/>
      <c r="AM121" s="57"/>
      <c r="AN121" s="57"/>
      <c r="AO121" s="57"/>
      <c r="AP121" s="57"/>
    </row>
    <row r="122" spans="1:42" ht="21" customHeight="1">
      <c r="A122" s="402">
        <f t="shared" si="19"/>
        <v>23</v>
      </c>
      <c r="B122" s="376" t="str">
        <f>IF(AND('Result Sheet'!$FA$4="",'Result Sheet'!$FA$4=0),"",IF(N107="","",'Result Sheet'!$FA$4))</f>
        <v/>
      </c>
      <c r="C122" s="873">
        <f>IF(AND(N107=""),"",'Result Sheet'!$FC$7)</f>
        <v>100</v>
      </c>
      <c r="D122" s="873"/>
      <c r="E122" s="874" t="str">
        <f>IFERROR(IF(AND(N107=""),"",VLOOKUP(N107,Marks,158,0)),"")</f>
        <v/>
      </c>
      <c r="F122" s="874"/>
      <c r="G122" s="875" t="str">
        <f>IFERROR(IF(AND(N107=""),"",VLOOKUP(N107,Marks,159,0)),"")</f>
        <v/>
      </c>
      <c r="H122" s="875"/>
      <c r="I122" s="873" t="str">
        <f>IF(AND('Result Sheet'!$FE$4="",'Result Sheet'!$FE$4=0),"",IF(N107="","",'Result Sheet'!$FE$4))</f>
        <v/>
      </c>
      <c r="J122" s="873"/>
      <c r="K122" s="873">
        <f>IF(AND(N107=""),"",'Result Sheet'!$FG$7)</f>
        <v>100</v>
      </c>
      <c r="L122" s="873"/>
      <c r="M122" s="874" t="str">
        <f>IFERROR(IF(AND(N107=""),"",VLOOKUP(N107,Marks,162,0)),"")</f>
        <v/>
      </c>
      <c r="N122" s="874"/>
      <c r="O122" s="875" t="str">
        <f>IFERROR(IF(AND(N107=""),"",VLOOKUP(N107,Marks,163,0)),"")</f>
        <v/>
      </c>
      <c r="P122" s="875"/>
      <c r="Q122" s="903"/>
      <c r="R122" s="376" t="str">
        <f>IF(AND('Result Sheet'!$FA$4="",'Result Sheet'!$FA$4=0),"",IF(AD107="","",'Result Sheet'!$FA$4))</f>
        <v/>
      </c>
      <c r="S122" s="873">
        <f>IF(AND(AD107=""),"",'Result Sheet'!$FC$7)</f>
        <v>100</v>
      </c>
      <c r="T122" s="873"/>
      <c r="U122" s="874" t="str">
        <f>IFERROR(IF(AND(AD107=""),"",VLOOKUP(AD107,Marks,158,0)),"")</f>
        <v/>
      </c>
      <c r="V122" s="874"/>
      <c r="W122" s="875" t="str">
        <f>IFERROR(IF(AND(AD107=""),"",VLOOKUP(AD107,Marks,159,0)),"")</f>
        <v/>
      </c>
      <c r="X122" s="875"/>
      <c r="Y122" s="873" t="str">
        <f>IF(AND('Result Sheet'!$FE$4="",'Result Sheet'!$FE$4=0),"",IF(AD107="","",'Result Sheet'!$FE$4))</f>
        <v/>
      </c>
      <c r="Z122" s="873"/>
      <c r="AA122" s="873">
        <f>IF(AND(AD107=""),"",'Result Sheet'!$FG$7)</f>
        <v>100</v>
      </c>
      <c r="AB122" s="873"/>
      <c r="AC122" s="874" t="str">
        <f>IFERROR(IF(AND(AD107=""),"",VLOOKUP(AD107,Marks,162,0)),"")</f>
        <v/>
      </c>
      <c r="AD122" s="874"/>
      <c r="AE122" s="875" t="str">
        <f>IFERROR(IF(AND(AD107=""),"",VLOOKUP(AD107,Marks,163,0)),"")</f>
        <v/>
      </c>
      <c r="AF122" s="875"/>
      <c r="AH122" s="57"/>
      <c r="AI122" s="57"/>
      <c r="AJ122" s="57"/>
      <c r="AK122" s="57"/>
      <c r="AL122" s="57"/>
      <c r="AM122" s="57"/>
      <c r="AN122" s="57"/>
      <c r="AO122" s="57"/>
      <c r="AP122" s="57"/>
    </row>
    <row r="123" spans="1:42" ht="21" customHeight="1">
      <c r="A123" s="402">
        <f t="shared" si="19"/>
        <v>24</v>
      </c>
      <c r="B123" s="859" t="str">
        <f>IF('Master sheet'!$D$11="Hindi","विषय","Subject")</f>
        <v>विषय</v>
      </c>
      <c r="C123" s="860"/>
      <c r="D123" s="860"/>
      <c r="E123" s="368" t="str">
        <f>IF('Master sheet'!$D$11="Hindi","प्राप्तांक","Ob.M.")</f>
        <v>प्राप्तांक</v>
      </c>
      <c r="F123" s="93" t="str">
        <f>IF('Master sheet'!$D$11="Hindi","ग्रेड","Grade")</f>
        <v>ग्रेड</v>
      </c>
      <c r="G123" s="859" t="str">
        <f>IF('Master sheet'!$D$11="Hindi","विषय","Subject")</f>
        <v>विषय</v>
      </c>
      <c r="H123" s="860"/>
      <c r="I123" s="860"/>
      <c r="J123" s="368" t="str">
        <f>IF('Master sheet'!$D$11="Hindi","प्राप्तांक","Ob.M.")</f>
        <v>प्राप्तांक</v>
      </c>
      <c r="K123" s="93" t="str">
        <f>IF('Master sheet'!$D$11="Hindi","ग्रेड","Grade")</f>
        <v>ग्रेड</v>
      </c>
      <c r="L123" s="859" t="str">
        <f>IF('Master sheet'!$D$11="Hindi","विषय","Subject")</f>
        <v>विषय</v>
      </c>
      <c r="M123" s="860"/>
      <c r="N123" s="861"/>
      <c r="O123" s="369" t="str">
        <f>IF('Master sheet'!$D$11="Hindi","प्राप्तांक","Ob.M.")</f>
        <v>प्राप्तांक</v>
      </c>
      <c r="P123" s="93" t="str">
        <f>IF('Master sheet'!$D$11="Hindi","ग्रेड","Grade")</f>
        <v>ग्रेड</v>
      </c>
      <c r="Q123" s="903"/>
      <c r="R123" s="859" t="str">
        <f>IF('Master sheet'!$D$11="Hindi","विषय","Subject")</f>
        <v>विषय</v>
      </c>
      <c r="S123" s="860"/>
      <c r="T123" s="860"/>
      <c r="U123" s="368" t="str">
        <f>IF('Master sheet'!$D$11="Hindi","प्राप्तांक","Ob.M.")</f>
        <v>प्राप्तांक</v>
      </c>
      <c r="V123" s="93" t="str">
        <f>IF('Master sheet'!$D$11="Hindi","ग्रेड","Grade")</f>
        <v>ग्रेड</v>
      </c>
      <c r="W123" s="859" t="str">
        <f>IF('Master sheet'!$D$11="Hindi","विषय","Subject")</f>
        <v>विषय</v>
      </c>
      <c r="X123" s="860"/>
      <c r="Y123" s="860"/>
      <c r="Z123" s="368" t="str">
        <f>IF('Master sheet'!$D$11="Hindi","प्राप्तांक","Ob.M.")</f>
        <v>प्राप्तांक</v>
      </c>
      <c r="AA123" s="93" t="str">
        <f>IF('Master sheet'!$D$11="Hindi","ग्रेड","Grade")</f>
        <v>ग्रेड</v>
      </c>
      <c r="AB123" s="859" t="str">
        <f>IF('Master sheet'!$D$11="Hindi","विषय","Subject")</f>
        <v>विषय</v>
      </c>
      <c r="AC123" s="860"/>
      <c r="AD123" s="861"/>
      <c r="AE123" s="369" t="str">
        <f>IF('Master sheet'!$D$11="Hindi","प्राप्तांक","Ob.M.")</f>
        <v>प्राप्तांक</v>
      </c>
      <c r="AF123" s="93" t="str">
        <f>IF('Master sheet'!$D$11="Hindi","ग्रेड","Grade")</f>
        <v>ग्रेड</v>
      </c>
      <c r="AH123" s="57"/>
      <c r="AI123" s="57"/>
      <c r="AJ123" s="57"/>
      <c r="AK123" s="57"/>
      <c r="AL123" s="57"/>
      <c r="AM123" s="57"/>
      <c r="AN123" s="57"/>
      <c r="AO123" s="57"/>
      <c r="AP123" s="57"/>
    </row>
    <row r="124" spans="1:42" ht="21" customHeight="1">
      <c r="A124" s="402">
        <f t="shared" si="19"/>
        <v>25</v>
      </c>
      <c r="B124" s="862" t="str">
        <f>IF('Master sheet'!$D$11="Hindi","कार्यानुभव","WORK EXP.")</f>
        <v>कार्यानुभव</v>
      </c>
      <c r="C124" s="863"/>
      <c r="D124" s="863"/>
      <c r="E124" s="89">
        <f>IFERROR(VLOOKUP(N107,Marks,131,0),"")</f>
        <v>83</v>
      </c>
      <c r="F124" s="98" t="str">
        <f>IFERROR(VLOOKUP(N107,Marks,135,0),"")</f>
        <v>B</v>
      </c>
      <c r="G124" s="862" t="str">
        <f>IF('Master sheet'!$D$11="Hindi","कला शिक्षा","ART EDU.")</f>
        <v>कला शिक्षा</v>
      </c>
      <c r="H124" s="863"/>
      <c r="I124" s="863"/>
      <c r="J124" s="89">
        <f>IFERROR(VLOOKUP(N107,Marks,141,0),"")</f>
        <v>83</v>
      </c>
      <c r="K124" s="98" t="str">
        <f>IFERROR(VLOOKUP(N107,Marks,145,0),"")</f>
        <v>B</v>
      </c>
      <c r="L124" s="864" t="str">
        <f>IF('Master sheet'!$D$11="Hindi","स्वा. एवं शा. शिक्षा","HE.&amp;PH. EDU.")</f>
        <v>स्वा. एवं शा. शिक्षा</v>
      </c>
      <c r="M124" s="865"/>
      <c r="N124" s="866"/>
      <c r="O124" s="89">
        <f>IFERROR(VLOOKUP(N107,Marks,151,0),"")</f>
        <v>86</v>
      </c>
      <c r="P124" s="98" t="str">
        <f>IFERROR(VLOOKUP(N107,Marks,155,0),"")</f>
        <v>A</v>
      </c>
      <c r="Q124" s="903"/>
      <c r="R124" s="862" t="str">
        <f>IF('Master sheet'!$D$11="Hindi","कार्यानुभव","WORK EXP.")</f>
        <v>कार्यानुभव</v>
      </c>
      <c r="S124" s="863"/>
      <c r="T124" s="863"/>
      <c r="U124" s="89">
        <f>IFERROR(VLOOKUP(AD107,Marks,131,0),"")</f>
        <v>84</v>
      </c>
      <c r="V124" s="98" t="str">
        <f>IFERROR(VLOOKUP(AD107,Marks,135,0),"")</f>
        <v>B</v>
      </c>
      <c r="W124" s="862" t="str">
        <f>IF('Master sheet'!$D$11="Hindi","कला शिक्षा","ART EDU.")</f>
        <v>कला शिक्षा</v>
      </c>
      <c r="X124" s="863"/>
      <c r="Y124" s="863"/>
      <c r="Z124" s="89">
        <f>IFERROR(VLOOKUP(AD107,Marks,141,0),"")</f>
        <v>81</v>
      </c>
      <c r="AA124" s="98" t="str">
        <f>IFERROR(VLOOKUP(AD107,Marks,145,0),"")</f>
        <v>B</v>
      </c>
      <c r="AB124" s="864" t="str">
        <f>IF('Master sheet'!$D$11="Hindi","स्वा. एवं शा. शिक्षा","HE.&amp;PH. EDU.")</f>
        <v>स्वा. एवं शा. शिक्षा</v>
      </c>
      <c r="AC124" s="865"/>
      <c r="AD124" s="866"/>
      <c r="AE124" s="89">
        <f>IFERROR(VLOOKUP(AD107,Marks,151,0),"")</f>
        <v>86</v>
      </c>
      <c r="AF124" s="98" t="str">
        <f>IFERROR(VLOOKUP(AD107,Marks,155,0),"")</f>
        <v>A</v>
      </c>
      <c r="AH124" s="57"/>
      <c r="AI124" s="57"/>
      <c r="AJ124" s="57"/>
      <c r="AK124" s="57"/>
      <c r="AL124" s="57"/>
      <c r="AM124" s="57"/>
      <c r="AN124" s="57"/>
      <c r="AO124" s="57"/>
      <c r="AP124" s="57"/>
    </row>
    <row r="125" spans="1:42" ht="9.75" customHeight="1">
      <c r="A125" s="402">
        <f t="shared" si="19"/>
        <v>26</v>
      </c>
      <c r="B125" s="377"/>
      <c r="C125" s="377"/>
      <c r="D125" s="377"/>
      <c r="E125" s="378"/>
      <c r="F125" s="379"/>
      <c r="G125" s="377"/>
      <c r="H125" s="377"/>
      <c r="I125" s="377"/>
      <c r="J125" s="378"/>
      <c r="K125" s="379"/>
      <c r="L125" s="380"/>
      <c r="M125" s="380"/>
      <c r="N125" s="380"/>
      <c r="O125" s="378"/>
      <c r="P125" s="379"/>
      <c r="Q125" s="903"/>
      <c r="R125" s="377"/>
      <c r="S125" s="377"/>
      <c r="T125" s="377"/>
      <c r="U125" s="378"/>
      <c r="V125" s="379"/>
      <c r="W125" s="377"/>
      <c r="X125" s="377"/>
      <c r="Y125" s="377"/>
      <c r="Z125" s="378"/>
      <c r="AA125" s="379"/>
      <c r="AB125" s="380"/>
      <c r="AC125" s="380"/>
      <c r="AD125" s="380"/>
      <c r="AE125" s="378"/>
      <c r="AF125" s="379"/>
      <c r="AH125" s="57"/>
      <c r="AI125" s="57"/>
      <c r="AJ125" s="57"/>
      <c r="AK125" s="57"/>
      <c r="AL125" s="57"/>
      <c r="AM125" s="57"/>
      <c r="AN125" s="57"/>
      <c r="AO125" s="57"/>
      <c r="AP125" s="57"/>
    </row>
    <row r="126" spans="1:42" ht="21" customHeight="1">
      <c r="A126" s="402">
        <f t="shared" si="19"/>
        <v>27</v>
      </c>
      <c r="B126" s="852" t="str">
        <f>IF('Master sheet'!$D$11="Hindi","कुल कार्य दिवस :-","Total Meeting :-")</f>
        <v>कुल कार्य दिवस :-</v>
      </c>
      <c r="C126" s="852"/>
      <c r="D126" s="852"/>
      <c r="E126" s="867" t="str">
        <f>IFERROR(VLOOKUP(N107,Marks,170,0),"")</f>
        <v/>
      </c>
      <c r="F126" s="867"/>
      <c r="G126" s="867"/>
      <c r="H126" s="867"/>
      <c r="I126" s="852" t="str">
        <f>IF('Master sheet'!$D$11="Hindi","कुल उपस्थिति :-","Total Attendance :-")</f>
        <v>कुल उपस्थिति :-</v>
      </c>
      <c r="J126" s="852"/>
      <c r="K126" s="852"/>
      <c r="L126" s="852"/>
      <c r="M126" s="868" t="str">
        <f>IFERROR(VLOOKUP(N107,Marks,171,0),"")</f>
        <v/>
      </c>
      <c r="N126" s="868"/>
      <c r="O126" s="868"/>
      <c r="P126" s="868"/>
      <c r="Q126" s="903"/>
      <c r="R126" s="852" t="str">
        <f>IF('Master sheet'!$D$11="Hindi","कुल कार्य दिवस :-","Total Meeting :-")</f>
        <v>कुल कार्य दिवस :-</v>
      </c>
      <c r="S126" s="852"/>
      <c r="T126" s="852"/>
      <c r="U126" s="867" t="str">
        <f>IFERROR(VLOOKUP(AD107,Marks,170,0),"")</f>
        <v/>
      </c>
      <c r="V126" s="867"/>
      <c r="W126" s="867"/>
      <c r="X126" s="867"/>
      <c r="Y126" s="852" t="str">
        <f>IF('Master sheet'!$D$11="Hindi","कुल उपस्थिति :-","Total Attendance :-")</f>
        <v>कुल उपस्थिति :-</v>
      </c>
      <c r="Z126" s="852"/>
      <c r="AA126" s="852"/>
      <c r="AB126" s="852"/>
      <c r="AC126" s="868" t="str">
        <f>IFERROR(VLOOKUP(AD107,Marks,171,0),"")</f>
        <v/>
      </c>
      <c r="AD126" s="868"/>
      <c r="AE126" s="868"/>
      <c r="AF126" s="868"/>
      <c r="AH126" s="57"/>
      <c r="AI126" s="57"/>
      <c r="AJ126" s="57"/>
      <c r="AK126" s="57"/>
      <c r="AL126" s="57"/>
      <c r="AM126" s="57"/>
      <c r="AN126" s="57"/>
      <c r="AO126" s="57"/>
      <c r="AP126" s="57"/>
    </row>
    <row r="127" spans="1:42" ht="21" customHeight="1">
      <c r="A127" s="402">
        <f t="shared" si="19"/>
        <v>28</v>
      </c>
      <c r="B127" s="852" t="str">
        <f>IF('Master sheet'!$D$11="Hindi","परिणाम :-","Result :-")</f>
        <v>परिणाम :-</v>
      </c>
      <c r="C127" s="852"/>
      <c r="D127" s="852"/>
      <c r="E127" s="853" t="str">
        <f>IFERROR(VLOOKUP(N107,Marks,169,0),"")</f>
        <v>कक्षा क्रमोन्नत</v>
      </c>
      <c r="F127" s="853"/>
      <c r="G127" s="853"/>
      <c r="H127" s="853"/>
      <c r="I127" s="852" t="str">
        <f>IF('Master sheet'!$D$11="Hindi","परिणाम प्रतिशत में :-","Result in Percentage :-")</f>
        <v>परिणाम प्रतिशत में :-</v>
      </c>
      <c r="J127" s="852"/>
      <c r="K127" s="852"/>
      <c r="L127" s="852"/>
      <c r="M127" s="854">
        <f>IFERROR(VLOOKUP(N107,Marks,165,0),"")</f>
        <v>71.5</v>
      </c>
      <c r="N127" s="854"/>
      <c r="O127" s="854"/>
      <c r="P127" s="854"/>
      <c r="Q127" s="903"/>
      <c r="R127" s="852" t="str">
        <f>IF('Master sheet'!$D$11="Hindi","परिणाम :-","Result :-")</f>
        <v>परिणाम :-</v>
      </c>
      <c r="S127" s="852"/>
      <c r="T127" s="852"/>
      <c r="U127" s="853" t="str">
        <f>IFERROR(VLOOKUP(AD107,Marks,169,0),"")</f>
        <v>कक्षा क्रमोन्नत</v>
      </c>
      <c r="V127" s="853"/>
      <c r="W127" s="853"/>
      <c r="X127" s="853"/>
      <c r="Y127" s="852" t="str">
        <f>IF('Master sheet'!$D$11="Hindi","परिणाम प्रतिशत में :-","Result in Percentage :-")</f>
        <v>परिणाम प्रतिशत में :-</v>
      </c>
      <c r="Z127" s="852"/>
      <c r="AA127" s="852"/>
      <c r="AB127" s="852"/>
      <c r="AC127" s="854">
        <f>IFERROR(VLOOKUP(AD107,Marks,165,0),"")</f>
        <v>73.25</v>
      </c>
      <c r="AD127" s="854"/>
      <c r="AE127" s="854"/>
      <c r="AF127" s="854"/>
      <c r="AH127" s="57"/>
      <c r="AI127" s="57"/>
      <c r="AJ127" s="57"/>
      <c r="AK127" s="57"/>
      <c r="AL127" s="57"/>
      <c r="AM127" s="57"/>
      <c r="AN127" s="57"/>
      <c r="AO127" s="57"/>
      <c r="AP127" s="57"/>
    </row>
    <row r="128" spans="1:42" ht="21" customHeight="1">
      <c r="A128" s="402">
        <f t="shared" si="19"/>
        <v>29</v>
      </c>
      <c r="B128" s="852" t="str">
        <f>IF('Master sheet'!$D$11="Hindi","श्रेणी / ग्रेड :-","Division / Grade :-")</f>
        <v>श्रेणी / ग्रेड :-</v>
      </c>
      <c r="C128" s="852"/>
      <c r="D128" s="852"/>
      <c r="E128" s="385" t="str">
        <f>IFERROR(VLOOKUP(N107,Marks,166,0),"")</f>
        <v>I</v>
      </c>
      <c r="F128" s="386" t="s">
        <v>205</v>
      </c>
      <c r="G128" s="855" t="str">
        <f>IFERROR(VLOOKUP(N107,Marks,167,0),"")</f>
        <v>B</v>
      </c>
      <c r="H128" s="855"/>
      <c r="I128" s="852" t="str">
        <f>IF('Master sheet'!$D$11="Hindi","कक्षा में स्थान :-","Position in the Class :-")</f>
        <v>कक्षा में स्थान :-</v>
      </c>
      <c r="J128" s="852"/>
      <c r="K128" s="852"/>
      <c r="L128" s="852"/>
      <c r="M128" s="856">
        <f>IFERROR(VLOOKUP(N107,Marks,168,0),"")</f>
        <v>3.9999999999999858</v>
      </c>
      <c r="N128" s="856"/>
      <c r="O128" s="856"/>
      <c r="P128" s="856"/>
      <c r="Q128" s="903"/>
      <c r="R128" s="852" t="str">
        <f>IF('Master sheet'!$D$11="Hindi","श्रेणी / ग्रेड :-","Division / Grade :-")</f>
        <v>श्रेणी / ग्रेड :-</v>
      </c>
      <c r="S128" s="852"/>
      <c r="T128" s="852"/>
      <c r="U128" s="385" t="str">
        <f>IFERROR(VLOOKUP(AD107,Marks,166,0),"")</f>
        <v>I</v>
      </c>
      <c r="V128" s="386" t="s">
        <v>205</v>
      </c>
      <c r="W128" s="855" t="str">
        <f>IFERROR(VLOOKUP(AD107,Marks,167,0),"")</f>
        <v>B</v>
      </c>
      <c r="X128" s="855"/>
      <c r="Y128" s="852" t="str">
        <f>IF('Master sheet'!$D$11="Hindi","कक्षा में स्थान :-","Position in the Class :-")</f>
        <v>कक्षा में स्थान :-</v>
      </c>
      <c r="Z128" s="852"/>
      <c r="AA128" s="852"/>
      <c r="AB128" s="852"/>
      <c r="AC128" s="856">
        <f>IFERROR(VLOOKUP(AD107,Marks,168,0),"")</f>
        <v>1.0000000000000024</v>
      </c>
      <c r="AD128" s="856"/>
      <c r="AE128" s="856"/>
      <c r="AF128" s="856"/>
      <c r="AH128" s="57"/>
      <c r="AI128" s="57"/>
      <c r="AJ128" s="57"/>
      <c r="AK128" s="57"/>
      <c r="AL128" s="57"/>
      <c r="AM128" s="57"/>
      <c r="AN128" s="57"/>
      <c r="AO128" s="57"/>
      <c r="AP128" s="57"/>
    </row>
    <row r="129" spans="1:42" ht="21" customHeight="1">
      <c r="A129" s="402">
        <f t="shared" si="19"/>
        <v>30</v>
      </c>
      <c r="B129" s="857" t="str">
        <f>IF('Master sheet'!$D$11="Hindi","परीक्षा परिणाम घोषणा दिनांक :-","Result Declaration Date :-")</f>
        <v>परीक्षा परिणाम घोषणा दिनांक :-</v>
      </c>
      <c r="C129" s="857"/>
      <c r="D129" s="857"/>
      <c r="E129" s="858">
        <f>IF(AND(N107=""),"",'Master sheet'!$D$10)</f>
        <v>45048</v>
      </c>
      <c r="F129" s="858"/>
      <c r="G129" s="858"/>
      <c r="H129" s="393"/>
      <c r="I129" s="92"/>
      <c r="J129" s="92"/>
      <c r="K129" s="58"/>
      <c r="L129" s="92"/>
      <c r="M129" s="92"/>
      <c r="N129" s="92"/>
      <c r="O129" s="92"/>
      <c r="P129" s="92"/>
      <c r="Q129" s="903"/>
      <c r="R129" s="857" t="str">
        <f>IF('Master sheet'!$D$11="Hindi","परीक्षा परिणाम घोषणा दिनांक :-","Result Declaration Date :-")</f>
        <v>परीक्षा परिणाम घोषणा दिनांक :-</v>
      </c>
      <c r="S129" s="857"/>
      <c r="T129" s="857"/>
      <c r="U129" s="858">
        <f>IF(AND(AD107=""),"",'Master sheet'!$D$10)</f>
        <v>45048</v>
      </c>
      <c r="V129" s="858"/>
      <c r="W129" s="858"/>
      <c r="X129" s="393"/>
      <c r="Y129" s="92"/>
      <c r="Z129" s="92"/>
      <c r="AA129" s="58"/>
      <c r="AB129" s="92"/>
      <c r="AC129" s="92"/>
      <c r="AD129" s="92"/>
      <c r="AE129" s="92"/>
      <c r="AF129" s="92"/>
      <c r="AH129" s="57"/>
      <c r="AI129" s="57"/>
      <c r="AJ129" s="57"/>
      <c r="AK129" s="57"/>
      <c r="AL129" s="57"/>
      <c r="AM129" s="57"/>
      <c r="AN129" s="57"/>
      <c r="AO129" s="57"/>
      <c r="AP129" s="57"/>
    </row>
    <row r="130" spans="1:42" ht="60.75" customHeight="1">
      <c r="A130" s="402">
        <f t="shared" si="19"/>
        <v>31</v>
      </c>
      <c r="B130" s="850" t="str">
        <f>IF(AND(N107=""),"",IF(C104=6,CONCATENATE("(",'Master sheet'!$H$12," )"),CONCATENATE("(",'Master sheet'!$H$21," )")))</f>
        <v>(Sharad Sharma )</v>
      </c>
      <c r="C130" s="850"/>
      <c r="D130" s="850"/>
      <c r="E130" s="850"/>
      <c r="F130" s="850" t="str">
        <f>IF(AND(N107=""),"",CONCATENATE("(",'Master sheet'!$D$14," )"))</f>
        <v>(Suresh Kumar )</v>
      </c>
      <c r="G130" s="850"/>
      <c r="H130" s="850"/>
      <c r="I130" s="850"/>
      <c r="J130" s="850"/>
      <c r="K130" s="850" t="str">
        <f>IF(AND(N107=""),"",CONCATENATE("(",'Master sheet'!$D$12," )"))</f>
        <v>(USHA PALIYA )</v>
      </c>
      <c r="L130" s="850"/>
      <c r="M130" s="850"/>
      <c r="N130" s="850"/>
      <c r="O130" s="850"/>
      <c r="P130" s="850"/>
      <c r="Q130" s="903"/>
      <c r="R130" s="850" t="str">
        <f>IF(AND(AD107=""),"",IF(S104=6,CONCATENATE("(",'Master sheet'!$H$12," )"),CONCATENATE("(",'Master sheet'!$H$21," )")))</f>
        <v>(Sharad Sharma )</v>
      </c>
      <c r="S130" s="850"/>
      <c r="T130" s="850"/>
      <c r="U130" s="850"/>
      <c r="V130" s="850" t="str">
        <f>IF(AND(AD107=""),"",CONCATENATE("(",'Master sheet'!$D$14," )"))</f>
        <v>(Suresh Kumar )</v>
      </c>
      <c r="W130" s="850"/>
      <c r="X130" s="850"/>
      <c r="Y130" s="850"/>
      <c r="Z130" s="850"/>
      <c r="AA130" s="850" t="str">
        <f>IF(AND(AD107=""),"",CONCATENATE("(",'Master sheet'!$D$12," )"))</f>
        <v>(USHA PALIYA )</v>
      </c>
      <c r="AB130" s="850"/>
      <c r="AC130" s="850"/>
      <c r="AD130" s="850"/>
      <c r="AE130" s="850"/>
      <c r="AF130" s="850"/>
      <c r="AH130" s="57"/>
      <c r="AI130" s="57"/>
      <c r="AJ130" s="57"/>
      <c r="AK130" s="57"/>
      <c r="AL130" s="57"/>
      <c r="AM130" s="57"/>
      <c r="AN130" s="57"/>
      <c r="AO130" s="57"/>
      <c r="AP130" s="57"/>
    </row>
    <row r="131" spans="1:42" ht="23.25" customHeight="1">
      <c r="A131" s="402">
        <f t="shared" si="19"/>
        <v>32</v>
      </c>
      <c r="B131" s="851" t="str">
        <f>IF('Master sheet'!$D$11="Hindi","हस्ताक्षर कक्षाध्यापक","Signature of the class teacher")</f>
        <v>हस्ताक्षर कक्षाध्यापक</v>
      </c>
      <c r="C131" s="851"/>
      <c r="D131" s="851"/>
      <c r="E131" s="851"/>
      <c r="F131" s="851" t="str">
        <f>IF('Master sheet'!$D$11="Hindi","हस्ताक्षर परीक्षा प्रभारी","Signature of the exam. Incharge")</f>
        <v>हस्ताक्षर परीक्षा प्रभारी</v>
      </c>
      <c r="G131" s="851"/>
      <c r="H131" s="851"/>
      <c r="I131" s="851"/>
      <c r="J131" s="851"/>
      <c r="K131" s="851" t="str">
        <f>IF('Master sheet'!$D$11="Hindi","हस्ताक्षर संस्था प्रधान","Head of Institute's Signature")</f>
        <v>हस्ताक्षर संस्था प्रधान</v>
      </c>
      <c r="L131" s="851"/>
      <c r="M131" s="851"/>
      <c r="N131" s="851"/>
      <c r="O131" s="851"/>
      <c r="P131" s="851"/>
      <c r="Q131" s="903"/>
      <c r="R131" s="851" t="str">
        <f>IF('Master sheet'!$D$11="Hindi","हस्ताक्षर कक्षाध्यापक","Signature of the class teacher")</f>
        <v>हस्ताक्षर कक्षाध्यापक</v>
      </c>
      <c r="S131" s="851"/>
      <c r="T131" s="851"/>
      <c r="U131" s="851"/>
      <c r="V131" s="851" t="str">
        <f>IF('Master sheet'!$D$11="Hindi","हस्ताक्षर परीक्षा प्रभारी","Signature of the exam. Incharge")</f>
        <v>हस्ताक्षर परीक्षा प्रभारी</v>
      </c>
      <c r="W131" s="851"/>
      <c r="X131" s="851"/>
      <c r="Y131" s="851"/>
      <c r="Z131" s="851"/>
      <c r="AA131" s="851" t="str">
        <f>IF('Master sheet'!$D$11="Hindi","हस्ताक्षर संस्था प्रधान","Head of Institute's Signature")</f>
        <v>हस्ताक्षर संस्था प्रधान</v>
      </c>
      <c r="AB131" s="851"/>
      <c r="AC131" s="851"/>
      <c r="AD131" s="851"/>
      <c r="AE131" s="851"/>
      <c r="AF131" s="851"/>
      <c r="AH131" s="57"/>
      <c r="AI131" s="57"/>
      <c r="AJ131" s="57"/>
      <c r="AK131" s="57"/>
      <c r="AL131" s="57"/>
      <c r="AM131" s="57"/>
      <c r="AN131" s="57"/>
      <c r="AO131" s="57"/>
      <c r="AP131" s="57"/>
    </row>
    <row r="132" spans="1:42">
      <c r="AH132" s="57"/>
      <c r="AI132" s="57"/>
      <c r="AJ132" s="57"/>
      <c r="AK132" s="57"/>
      <c r="AL132" s="57"/>
      <c r="AM132" s="57"/>
      <c r="AN132" s="57"/>
      <c r="AO132" s="57"/>
      <c r="AP132" s="57"/>
    </row>
    <row r="133" spans="1:42" ht="21" customHeight="1">
      <c r="A133" s="402">
        <f>IF(N140="","",1)</f>
        <v>1</v>
      </c>
      <c r="B133" s="876" t="str">
        <f>IF('Master sheet'!$D$11="Hindi","वार्षिक रिपोर्ट कार्ड ","Report Card")</f>
        <v xml:space="preserve">वार्षिक रिपोर्ट कार्ड </v>
      </c>
      <c r="C133" s="876"/>
      <c r="D133" s="876"/>
      <c r="E133" s="876"/>
      <c r="F133" s="876"/>
      <c r="G133" s="876"/>
      <c r="H133" s="876"/>
      <c r="I133" s="876"/>
      <c r="J133" s="876"/>
      <c r="K133" s="876"/>
      <c r="L133" s="876"/>
      <c r="M133" s="876"/>
      <c r="N133" s="876"/>
      <c r="O133" s="876"/>
      <c r="P133" s="876"/>
      <c r="Q133" s="903" t="s">
        <v>79</v>
      </c>
      <c r="R133" s="876" t="str">
        <f>IF('Master sheet'!$D$11="Hindi","वार्षिक रिपोर्ट कार्ड ","Report Card")</f>
        <v xml:space="preserve">वार्षिक रिपोर्ट कार्ड </v>
      </c>
      <c r="S133" s="876"/>
      <c r="T133" s="876"/>
      <c r="U133" s="876"/>
      <c r="V133" s="876"/>
      <c r="W133" s="876"/>
      <c r="X133" s="876"/>
      <c r="Y133" s="876"/>
      <c r="Z133" s="876"/>
      <c r="AA133" s="876"/>
      <c r="AB133" s="876"/>
      <c r="AC133" s="876"/>
      <c r="AD133" s="876"/>
      <c r="AE133" s="876"/>
      <c r="AF133" s="876"/>
      <c r="AH133" s="57"/>
      <c r="AI133" s="57"/>
      <c r="AJ133" s="57"/>
      <c r="AK133" s="57"/>
      <c r="AL133" s="57"/>
      <c r="AM133" s="57"/>
      <c r="AN133" s="57"/>
      <c r="AO133" s="57"/>
      <c r="AP133" s="57"/>
    </row>
    <row r="134" spans="1:42" ht="21" customHeight="1">
      <c r="A134" s="402">
        <f>IF($N$140="","",A133+1)</f>
        <v>2</v>
      </c>
      <c r="B134" s="877" t="str">
        <f>IF('Master sheet'!$D$11="Hindi","शिक्षा विभाग, राजस्थान सरकार","Education Department, Rajasthan Government")</f>
        <v>शिक्षा विभाग, राजस्थान सरकार</v>
      </c>
      <c r="C134" s="877"/>
      <c r="D134" s="877"/>
      <c r="E134" s="877"/>
      <c r="F134" s="877"/>
      <c r="G134" s="877"/>
      <c r="H134" s="877"/>
      <c r="I134" s="877"/>
      <c r="J134" s="877"/>
      <c r="K134" s="877"/>
      <c r="L134" s="877"/>
      <c r="M134" s="877"/>
      <c r="N134" s="877"/>
      <c r="O134" s="877"/>
      <c r="P134" s="877"/>
      <c r="Q134" s="903"/>
      <c r="R134" s="877" t="str">
        <f>IF('Master sheet'!$D$11="Hindi","शिक्षा विभाग, राजस्थान सरकार","Education Department, Rajasthan Government")</f>
        <v>शिक्षा विभाग, राजस्थान सरकार</v>
      </c>
      <c r="S134" s="877"/>
      <c r="T134" s="877"/>
      <c r="U134" s="877"/>
      <c r="V134" s="877"/>
      <c r="W134" s="877"/>
      <c r="X134" s="877"/>
      <c r="Y134" s="877"/>
      <c r="Z134" s="877"/>
      <c r="AA134" s="877"/>
      <c r="AB134" s="877"/>
      <c r="AC134" s="877"/>
      <c r="AD134" s="877"/>
      <c r="AE134" s="877"/>
      <c r="AF134" s="877"/>
      <c r="AH134" s="57"/>
      <c r="AI134" s="57"/>
      <c r="AJ134" s="57"/>
      <c r="AK134" s="57"/>
      <c r="AL134" s="57"/>
      <c r="AM134" s="57"/>
      <c r="AN134" s="57"/>
      <c r="AO134" s="57"/>
      <c r="AP134" s="57"/>
    </row>
    <row r="135" spans="1:42" ht="21" customHeight="1">
      <c r="A135" s="402">
        <f t="shared" ref="A135:A164" si="22">IF($N$140="","",A134+1)</f>
        <v>3</v>
      </c>
      <c r="B135" s="878" t="str">
        <f>IF('Master sheet'!$D$11="Hindi","विद्यालय का नाम :-","School Name :- ")</f>
        <v>विद्यालय का नाम :-</v>
      </c>
      <c r="C135" s="878"/>
      <c r="D135" s="878"/>
      <c r="E135" s="879" t="str">
        <f>IF(AND(N140=""),"",IF('Master sheet'!$D$11="Hindi",'Master sheet'!$D$8,'Master sheet'!$D$7))</f>
        <v xml:space="preserve">महात्मा गाँधी राजकीय विद्यालय (अंग्रेजी माध्यम) बर, पाली </v>
      </c>
      <c r="F135" s="879"/>
      <c r="G135" s="879"/>
      <c r="H135" s="879"/>
      <c r="I135" s="879"/>
      <c r="J135" s="879"/>
      <c r="K135" s="879"/>
      <c r="L135" s="879"/>
      <c r="M135" s="879"/>
      <c r="N135" s="879"/>
      <c r="O135" s="879"/>
      <c r="P135" s="879"/>
      <c r="Q135" s="903"/>
      <c r="R135" s="878" t="str">
        <f>IF('Master sheet'!$D$11="Hindi","विद्यालय का नाम :-","School Name :- ")</f>
        <v>विद्यालय का नाम :-</v>
      </c>
      <c r="S135" s="878"/>
      <c r="T135" s="878"/>
      <c r="U135" s="879" t="str">
        <f>IF(AND(AD140=""),"",IF('Master sheet'!$D$11="Hindi",'Master sheet'!$D$8,'Master sheet'!$D$7))</f>
        <v xml:space="preserve">महात्मा गाँधी राजकीय विद्यालय (अंग्रेजी माध्यम) बर, पाली </v>
      </c>
      <c r="V135" s="879"/>
      <c r="W135" s="879"/>
      <c r="X135" s="879"/>
      <c r="Y135" s="879"/>
      <c r="Z135" s="879"/>
      <c r="AA135" s="879"/>
      <c r="AB135" s="879"/>
      <c r="AC135" s="879"/>
      <c r="AD135" s="879"/>
      <c r="AE135" s="879"/>
      <c r="AF135" s="879"/>
      <c r="AH135" s="57"/>
      <c r="AI135" s="57"/>
      <c r="AJ135" s="57"/>
      <c r="AK135" s="57"/>
      <c r="AL135" s="57"/>
      <c r="AM135" s="57"/>
      <c r="AN135" s="57"/>
      <c r="AO135" s="57"/>
      <c r="AP135" s="57"/>
    </row>
    <row r="136" spans="1:42" ht="21" customHeight="1">
      <c r="A136" s="402">
        <f t="shared" si="22"/>
        <v>4</v>
      </c>
      <c r="B136" s="395"/>
      <c r="C136" s="395"/>
      <c r="D136" s="395"/>
      <c r="E136" s="880" t="str">
        <f>IF(AND(N140=""),"",IF('Master sheet'!$D$11="Hindi",CONCATENATE("(विद्यालय मान्यता क्रमांक व वर्ष : ","  ",'Master sheet'!$D$6),CONCATENATE("(School Recognition Number &amp; Years : ","  ",'Master sheet'!$D$6)))</f>
        <v>(विद्यालय मान्यता क्रमांक व वर्ष :   शिक्षा/पाली/1995/2001</v>
      </c>
      <c r="F136" s="880"/>
      <c r="G136" s="880"/>
      <c r="H136" s="880"/>
      <c r="I136" s="880"/>
      <c r="J136" s="880"/>
      <c r="K136" s="880"/>
      <c r="L136" s="880"/>
      <c r="M136" s="880"/>
      <c r="N136" s="880"/>
      <c r="O136" s="880"/>
      <c r="P136" s="880"/>
      <c r="Q136" s="903"/>
      <c r="R136" s="395"/>
      <c r="S136" s="395"/>
      <c r="T136" s="395"/>
      <c r="U136" s="880" t="str">
        <f>IF(AND(AD140=""),"",IF('Master sheet'!$D$11="Hindi",CONCATENATE("(विद्यालय मान्यता क्रमांक व वर्ष : ","  ",'Master sheet'!$D$6),CONCATENATE("(School Recognition Number &amp; Years : ","  ",'Master sheet'!$D$6)))</f>
        <v>(विद्यालय मान्यता क्रमांक व वर्ष :   शिक्षा/पाली/1995/2001</v>
      </c>
      <c r="V136" s="880"/>
      <c r="W136" s="880"/>
      <c r="X136" s="880"/>
      <c r="Y136" s="880"/>
      <c r="Z136" s="880"/>
      <c r="AA136" s="880"/>
      <c r="AB136" s="880"/>
      <c r="AC136" s="880"/>
      <c r="AD136" s="880"/>
      <c r="AE136" s="880"/>
      <c r="AF136" s="880"/>
      <c r="AH136" s="57"/>
      <c r="AI136" s="57"/>
      <c r="AJ136" s="57"/>
      <c r="AK136" s="57"/>
      <c r="AL136" s="57"/>
      <c r="AM136" s="57"/>
      <c r="AN136" s="57"/>
      <c r="AO136" s="57"/>
      <c r="AP136" s="57"/>
    </row>
    <row r="137" spans="1:42" ht="21" customHeight="1">
      <c r="A137" s="402">
        <f t="shared" si="22"/>
        <v>5</v>
      </c>
      <c r="B137" s="388" t="str">
        <f>IF('Master sheet'!$D$11="Hindi","कक्षा  :-","CLASS :- ")</f>
        <v>कक्षा  :-</v>
      </c>
      <c r="C137" s="894">
        <f>IFERROR(IF(AND(N140=""),"",VLOOKUP(N140,Marks,2,0)),"")</f>
        <v>7</v>
      </c>
      <c r="D137" s="894"/>
      <c r="E137" s="895" t="str">
        <f>IF('Master sheet'!$D$11="Hindi","सेक्शन :-","Section :- ")</f>
        <v>सेक्शन :-</v>
      </c>
      <c r="F137" s="895"/>
      <c r="G137" s="895"/>
      <c r="H137" s="894" t="str">
        <f>IFERROR(IF(AND(N140=""),"",VLOOKUP(N140,Marks,3,0)),"")</f>
        <v>A</v>
      </c>
      <c r="I137" s="894"/>
      <c r="J137" s="896" t="str">
        <f>IF('Master sheet'!$D$11="Hindi","सत्र :- ","Session :- ")</f>
        <v xml:space="preserve">सत्र :- </v>
      </c>
      <c r="K137" s="896"/>
      <c r="L137" s="896"/>
      <c r="M137" s="896"/>
      <c r="N137" s="897" t="str">
        <f>IF(AND(N140=""),"",'Marks Entry 6th'!$I$2)</f>
        <v xml:space="preserve"> 2022-2023</v>
      </c>
      <c r="O137" s="897"/>
      <c r="P137" s="897"/>
      <c r="Q137" s="903"/>
      <c r="R137" s="388" t="str">
        <f>IF('Master sheet'!$D$11="Hindi","कक्षा  :-","CLASS :- ")</f>
        <v>कक्षा  :-</v>
      </c>
      <c r="S137" s="894">
        <f>IFERROR(IF(AND(AD140=""),"",VLOOKUP(AD140,Marks,2,0)),"")</f>
        <v>7</v>
      </c>
      <c r="T137" s="894"/>
      <c r="U137" s="895" t="str">
        <f>IF('Master sheet'!$D$11="Hindi","सेक्शन :-","Section :- ")</f>
        <v>सेक्शन :-</v>
      </c>
      <c r="V137" s="895"/>
      <c r="W137" s="895"/>
      <c r="X137" s="894" t="str">
        <f>IFERROR(IF(AND(AD140=""),"",VLOOKUP(AD140,Marks,3,0)),"")</f>
        <v>A</v>
      </c>
      <c r="Y137" s="894"/>
      <c r="Z137" s="896" t="str">
        <f>IF('Master sheet'!$D$11="Hindi","सत्र :- ","Session :- ")</f>
        <v xml:space="preserve">सत्र :- </v>
      </c>
      <c r="AA137" s="896"/>
      <c r="AB137" s="896"/>
      <c r="AC137" s="896"/>
      <c r="AD137" s="897" t="str">
        <f>IF(AND(AD140=""),"",'Marks Entry 6th'!$I$2)</f>
        <v xml:space="preserve"> 2022-2023</v>
      </c>
      <c r="AE137" s="897"/>
      <c r="AF137" s="897"/>
      <c r="AH137" s="57"/>
      <c r="AI137" s="57"/>
      <c r="AJ137" s="57"/>
      <c r="AK137" s="57"/>
      <c r="AL137" s="57"/>
      <c r="AM137" s="57"/>
      <c r="AN137" s="57"/>
      <c r="AO137" s="57"/>
      <c r="AP137" s="57"/>
    </row>
    <row r="138" spans="1:42" ht="21" customHeight="1">
      <c r="A138" s="402">
        <f t="shared" si="22"/>
        <v>6</v>
      </c>
      <c r="B138" s="881" t="str">
        <f>IF('Master sheet'!$D$11="Hindi","विद्यार्थी का नाम :-","Student's Name :-")</f>
        <v>विद्यार्थी का नाम :-</v>
      </c>
      <c r="C138" s="881"/>
      <c r="D138" s="881"/>
      <c r="E138" s="882" t="str">
        <f>IFERROR(IF(AND(N140=""),"",VLOOKUP(N140,Marks,6,0)),"")</f>
        <v>DUSHYANT DAYAMA</v>
      </c>
      <c r="F138" s="882"/>
      <c r="G138" s="882"/>
      <c r="H138" s="882"/>
      <c r="I138" s="882"/>
      <c r="J138" s="883" t="str">
        <f>IF('Master sheet'!$D$11="Hindi","प्रवेशांक :","SR. NO. :")</f>
        <v>प्रवेशांक :</v>
      </c>
      <c r="K138" s="883"/>
      <c r="L138" s="883"/>
      <c r="M138" s="883"/>
      <c r="N138" s="884">
        <f>IFERROR(IF(AND(N140=""),"",VLOOKUP(N140,Marks,5,0)),"")</f>
        <v>952</v>
      </c>
      <c r="O138" s="884"/>
      <c r="P138" s="884"/>
      <c r="Q138" s="903"/>
      <c r="R138" s="881" t="str">
        <f>IF('Master sheet'!$D$11="Hindi","विद्यार्थी का नाम :-","Student's Name :-")</f>
        <v>विद्यार्थी का नाम :-</v>
      </c>
      <c r="S138" s="881"/>
      <c r="T138" s="881"/>
      <c r="U138" s="882" t="str">
        <f>IFERROR(IF(AND(AD140=""),"",VLOOKUP(AD140,Marks,6,0)),"")</f>
        <v>GUNEET CHOUHAN</v>
      </c>
      <c r="V138" s="882"/>
      <c r="W138" s="882"/>
      <c r="X138" s="882"/>
      <c r="Y138" s="882"/>
      <c r="Z138" s="883" t="str">
        <f>IF('Master sheet'!$D$11="Hindi","प्रवेशांक :","SR. NO. :")</f>
        <v>प्रवेशांक :</v>
      </c>
      <c r="AA138" s="883"/>
      <c r="AB138" s="883"/>
      <c r="AC138" s="883"/>
      <c r="AD138" s="884">
        <f>IFERROR(IF(AND(AD140=""),"",VLOOKUP(AD140,Marks,5,0)),"")</f>
        <v>931</v>
      </c>
      <c r="AE138" s="884"/>
      <c r="AF138" s="884"/>
      <c r="AH138" s="57"/>
      <c r="AI138" s="57"/>
      <c r="AJ138" s="57"/>
      <c r="AK138" s="57"/>
      <c r="AL138" s="57"/>
      <c r="AM138" s="57"/>
      <c r="AN138" s="57"/>
      <c r="AO138" s="57"/>
      <c r="AP138" s="57"/>
    </row>
    <row r="139" spans="1:42" ht="21" customHeight="1">
      <c r="A139" s="402">
        <f t="shared" si="22"/>
        <v>7</v>
      </c>
      <c r="B139" s="881" t="str">
        <f>IF('Master sheet'!$D$11="Hindi","पिता का नाम :-","Father's Name :-")</f>
        <v>पिता का नाम :-</v>
      </c>
      <c r="C139" s="881"/>
      <c r="D139" s="881"/>
      <c r="E139" s="882" t="str">
        <f>IFERROR(IF(AND(N140=""),"",VLOOKUP(N140,Marks,7,0)),"")</f>
        <v>BASANT KUMAR DAYAMA</v>
      </c>
      <c r="F139" s="882"/>
      <c r="G139" s="882"/>
      <c r="H139" s="882"/>
      <c r="I139" s="882"/>
      <c r="J139" s="883" t="str">
        <f>IF('Master sheet'!$D$11="Hindi","जन्म तिथि :","Date of Birth :")</f>
        <v>जन्म तिथि :</v>
      </c>
      <c r="K139" s="883"/>
      <c r="L139" s="883"/>
      <c r="M139" s="883"/>
      <c r="N139" s="898">
        <f>IFERROR(IF(AND(N140=""),"",VLOOKUP(N140,Marks,4,0)),"")</f>
        <v>42047</v>
      </c>
      <c r="O139" s="898"/>
      <c r="P139" s="898"/>
      <c r="Q139" s="903"/>
      <c r="R139" s="881" t="str">
        <f>IF('Master sheet'!$D$11="Hindi","पिता का नाम :-","Father's Name :-")</f>
        <v>पिता का नाम :-</v>
      </c>
      <c r="S139" s="881"/>
      <c r="T139" s="881"/>
      <c r="U139" s="882" t="str">
        <f>IFERROR(IF(AND(AD140=""),"",VLOOKUP(AD140,Marks,7,0)),"")</f>
        <v>KAILASH CHOUHAN</v>
      </c>
      <c r="V139" s="882"/>
      <c r="W139" s="882"/>
      <c r="X139" s="882"/>
      <c r="Y139" s="882"/>
      <c r="Z139" s="883" t="str">
        <f>IF('Master sheet'!$D$11="Hindi","जन्म तिथि :","Date of Birth :")</f>
        <v>जन्म तिथि :</v>
      </c>
      <c r="AA139" s="883"/>
      <c r="AB139" s="883"/>
      <c r="AC139" s="883"/>
      <c r="AD139" s="898" t="str">
        <f>IFERROR(IF(AND(AD140=""),"",VLOOKUP(AD140,Marks,4,0)),"")</f>
        <v>23-10-2015</v>
      </c>
      <c r="AE139" s="898"/>
      <c r="AF139" s="898"/>
      <c r="AH139" s="57"/>
      <c r="AI139" s="57"/>
      <c r="AJ139" s="57"/>
      <c r="AK139" s="57"/>
      <c r="AL139" s="57"/>
      <c r="AM139" s="57"/>
      <c r="AN139" s="57"/>
      <c r="AO139" s="57"/>
      <c r="AP139" s="57"/>
    </row>
    <row r="140" spans="1:42" ht="21" customHeight="1">
      <c r="A140" s="402">
        <f t="shared" si="22"/>
        <v>8</v>
      </c>
      <c r="B140" s="881" t="str">
        <f>IF('Master sheet'!$D$11="Hindi","माता का नाम :-","Mother's Name :-")</f>
        <v>माता का नाम :-</v>
      </c>
      <c r="C140" s="881"/>
      <c r="D140" s="881"/>
      <c r="E140" s="882" t="str">
        <f>IFERROR(IF(AND(N140=""),"",VLOOKUP(N140,Marks,8,0)),"")</f>
        <v>PUSHPA DAYAMA</v>
      </c>
      <c r="F140" s="882"/>
      <c r="G140" s="882"/>
      <c r="H140" s="882"/>
      <c r="I140" s="882"/>
      <c r="J140" s="883" t="str">
        <f>IF('Master sheet'!$D$11="Hindi","रोल नंबर :-","Roll No. :")</f>
        <v>रोल नंबर :-</v>
      </c>
      <c r="K140" s="883"/>
      <c r="L140" s="883"/>
      <c r="M140" s="883"/>
      <c r="N140" s="899">
        <f>IF(AD107="","",IF(AND(AD107+1&gt;$AN$7),"",AD107+1))</f>
        <v>709</v>
      </c>
      <c r="O140" s="899"/>
      <c r="P140" s="899"/>
      <c r="Q140" s="903"/>
      <c r="R140" s="881" t="str">
        <f>IF('Master sheet'!$D$11="Hindi","माता का नाम :-","Mother's Name :-")</f>
        <v>माता का नाम :-</v>
      </c>
      <c r="S140" s="881"/>
      <c r="T140" s="881"/>
      <c r="U140" s="882" t="str">
        <f>IFERROR(IF(AND(AD140=""),"",VLOOKUP(AD140,Marks,8,0)),"")</f>
        <v>PUSHPA DEVI</v>
      </c>
      <c r="V140" s="882"/>
      <c r="W140" s="882"/>
      <c r="X140" s="882"/>
      <c r="Y140" s="882"/>
      <c r="Z140" s="883" t="str">
        <f>IF('Master sheet'!$D$11="Hindi","रोल नंबर :-","Roll No. :")</f>
        <v>रोल नंबर :-</v>
      </c>
      <c r="AA140" s="883"/>
      <c r="AB140" s="883"/>
      <c r="AC140" s="883"/>
      <c r="AD140" s="899">
        <f>IF(N140="","",IF(AND(N140+1&gt;$AN$7),"",N140+1))</f>
        <v>710</v>
      </c>
      <c r="AE140" s="899"/>
      <c r="AF140" s="899"/>
      <c r="AH140" s="57"/>
      <c r="AI140" s="57"/>
      <c r="AJ140" s="57"/>
      <c r="AK140" s="57"/>
      <c r="AL140" s="57"/>
      <c r="AM140" s="57"/>
      <c r="AN140" s="57"/>
      <c r="AO140" s="57"/>
      <c r="AP140" s="57"/>
    </row>
    <row r="141" spans="1:42" ht="12" customHeight="1">
      <c r="A141" s="402">
        <f t="shared" si="22"/>
        <v>9</v>
      </c>
      <c r="B141" s="389"/>
      <c r="C141" s="389"/>
      <c r="D141" s="389"/>
      <c r="E141" s="390"/>
      <c r="F141" s="390"/>
      <c r="G141" s="390"/>
      <c r="H141" s="390"/>
      <c r="I141" s="390"/>
      <c r="J141" s="391"/>
      <c r="K141" s="391"/>
      <c r="L141" s="391"/>
      <c r="M141" s="391"/>
      <c r="N141" s="392"/>
      <c r="O141" s="392"/>
      <c r="P141" s="392"/>
      <c r="Q141" s="903"/>
      <c r="R141" s="389"/>
      <c r="S141" s="389"/>
      <c r="T141" s="389"/>
      <c r="U141" s="390"/>
      <c r="V141" s="390"/>
      <c r="W141" s="390"/>
      <c r="X141" s="390"/>
      <c r="Y141" s="390"/>
      <c r="Z141" s="391"/>
      <c r="AA141" s="391"/>
      <c r="AB141" s="391"/>
      <c r="AC141" s="391"/>
      <c r="AD141" s="392"/>
      <c r="AE141" s="392"/>
      <c r="AF141" s="392"/>
      <c r="AH141" s="57"/>
      <c r="AI141" s="57"/>
      <c r="AJ141" s="57"/>
      <c r="AK141" s="57"/>
      <c r="AL141" s="57"/>
      <c r="AM141" s="57"/>
      <c r="AN141" s="57"/>
      <c r="AO141" s="57"/>
      <c r="AP141" s="57"/>
    </row>
    <row r="142" spans="1:42" ht="23.25" customHeight="1">
      <c r="A142" s="402">
        <f t="shared" si="22"/>
        <v>10</v>
      </c>
      <c r="B142" s="900" t="str">
        <f>IF('Master sheet'!$D$11="Hindi","विषय","Subject")</f>
        <v>विषय</v>
      </c>
      <c r="C142" s="686" t="str">
        <f>IF('Master sheet'!$D$11="Hindi","प्रथम परख ","First Test")</f>
        <v xml:space="preserve">प्रथम परख </v>
      </c>
      <c r="D142" s="687"/>
      <c r="E142" s="688" t="str">
        <f>IF('Master sheet'!$D$11="Hindi","द्वितीय परख","Second Test")</f>
        <v>द्वितीय परख</v>
      </c>
      <c r="F142" s="689"/>
      <c r="G142" s="901" t="str">
        <f>IF('Master sheet'!$D$11="Hindi","सा. परख योग","Test Total")</f>
        <v>सा. परख योग</v>
      </c>
      <c r="H142" s="679" t="str">
        <f>IF('Master sheet'!$D$11="Hindi","अर्द्धवार्षिक","Half Yearly")</f>
        <v>अर्द्धवार्षिक</v>
      </c>
      <c r="I142" s="680"/>
      <c r="J142" s="681"/>
      <c r="K142" s="685" t="str">
        <f>IF('Master sheet'!$D$11="Hindi","अर्द्ध वा. तक योग","Total Till H.Y.")</f>
        <v>अर्द्ध वा. तक योग</v>
      </c>
      <c r="L142" s="679" t="str">
        <f>IF('Master sheet'!$D$11="Hindi","वार्षिक","Yearly")</f>
        <v>वार्षिक</v>
      </c>
      <c r="M142" s="680"/>
      <c r="N142" s="681"/>
      <c r="O142" s="684" t="str">
        <f>IF('Master sheet'!$D$11="Hindi","विषय कुल योग ","Subject Total")</f>
        <v xml:space="preserve">विषय कुल योग </v>
      </c>
      <c r="P142" s="677" t="str">
        <f>IF('Master sheet'!$D$11="Hindi","ग्रेड","Grade")</f>
        <v>ग्रेड</v>
      </c>
      <c r="Q142" s="903"/>
      <c r="R142" s="900" t="str">
        <f>IF('Master sheet'!$D$11="Hindi","विषय","Subject")</f>
        <v>विषय</v>
      </c>
      <c r="S142" s="686" t="str">
        <f>IF('Master sheet'!$D$11="Hindi","प्रथम परख ","First Test")</f>
        <v xml:space="preserve">प्रथम परख </v>
      </c>
      <c r="T142" s="687"/>
      <c r="U142" s="688" t="str">
        <f>IF('Master sheet'!$D$11="Hindi","द्वितीय परख","Second Test")</f>
        <v>द्वितीय परख</v>
      </c>
      <c r="V142" s="689"/>
      <c r="W142" s="901" t="str">
        <f>IF('Master sheet'!$D$11="Hindi","सा. परख योग","Test Total")</f>
        <v>सा. परख योग</v>
      </c>
      <c r="X142" s="679" t="str">
        <f>IF('Master sheet'!$D$11="Hindi","अर्द्धवार्षिक","Half Yearly")</f>
        <v>अर्द्धवार्षिक</v>
      </c>
      <c r="Y142" s="680"/>
      <c r="Z142" s="681"/>
      <c r="AA142" s="685" t="str">
        <f>IF('Master sheet'!$D$11="Hindi","अर्द्ध वा. तक योग","Total Till H.Y.")</f>
        <v>अर्द्ध वा. तक योग</v>
      </c>
      <c r="AB142" s="679" t="str">
        <f>IF('Master sheet'!$D$11="Hindi","वार्षिक","Yearly")</f>
        <v>वार्षिक</v>
      </c>
      <c r="AC142" s="680"/>
      <c r="AD142" s="681"/>
      <c r="AE142" s="684" t="str">
        <f>IF('Master sheet'!$D$11="Hindi","विषय कुल योग ","Subject Total")</f>
        <v xml:space="preserve">विषय कुल योग </v>
      </c>
      <c r="AF142" s="677" t="str">
        <f>IF('Master sheet'!$D$11="Hindi","ग्रेड","Grade")</f>
        <v>ग्रेड</v>
      </c>
      <c r="AH142" s="57"/>
      <c r="AI142" s="57"/>
      <c r="AJ142" s="57"/>
      <c r="AK142" s="57"/>
      <c r="AL142" s="57"/>
      <c r="AM142" s="57"/>
      <c r="AN142" s="57"/>
      <c r="AO142" s="57"/>
      <c r="AP142" s="57"/>
    </row>
    <row r="143" spans="1:42" ht="86.25" customHeight="1">
      <c r="A143" s="402">
        <f t="shared" si="22"/>
        <v>11</v>
      </c>
      <c r="B143" s="900"/>
      <c r="C143" s="313" t="str">
        <f>IF('Master sheet'!$D$11="Hindi","लिखित परीक्षा","Written")</f>
        <v>लिखित परीक्षा</v>
      </c>
      <c r="D143" s="313" t="str">
        <f>IF('Master sheet'!$D$11="Hindi","गतिविधि, मौखिक, प्रोजेक्ट, प्रायोगिक","Act, Oral, Project, Prac.")</f>
        <v>गतिविधि, मौखिक, प्रोजेक्ट, प्रायोगिक</v>
      </c>
      <c r="E143" s="313" t="str">
        <f>IF('Master sheet'!$D$11="Hindi","लिखित परीक्षा","Written")</f>
        <v>लिखित परीक्षा</v>
      </c>
      <c r="F143" s="313" t="str">
        <f>IF('Master sheet'!$D$11="Hindi","गतिविधि, मौखिक, प्रोजेक्ट, प्रायोगिक","Act, Oral, Project, Prac.")</f>
        <v>गतिविधि, मौखिक, प्रोजेक्ट, प्रायोगिक</v>
      </c>
      <c r="G143" s="902"/>
      <c r="H143" s="313" t="str">
        <f>IF('Master sheet'!$D$11="Hindi","लिखित परीक्षा","Written")</f>
        <v>लिखित परीक्षा</v>
      </c>
      <c r="I143" s="313" t="str">
        <f>IF('Master sheet'!$D$11="Hindi","गतिविधि, मौखिक, प्रोजेक्ट, प्रायोगिक","Act, Oral, Project, Prac.")</f>
        <v>गतिविधि, मौखिक, प्रोजेक्ट, प्रायोगिक</v>
      </c>
      <c r="J143" s="313" t="str">
        <f>IF('Master sheet'!$D$11="Hindi","अर्द्ध वा. योग","H.Y. Total")</f>
        <v>अर्द्ध वा. योग</v>
      </c>
      <c r="K143" s="685"/>
      <c r="L143" s="313" t="str">
        <f>IF('Master sheet'!$D$11="Hindi","लिखित परीक्षा","Written")</f>
        <v>लिखित परीक्षा</v>
      </c>
      <c r="M143" s="313" t="str">
        <f>IF('Master sheet'!$D$11="Hindi","गतिविधि, मौखिक, प्रोजेक्ट, प्रायोगिक","Act, Oral, Project, Prac.")</f>
        <v>गतिविधि, मौखिक, प्रोजेक्ट, प्रायोगिक</v>
      </c>
      <c r="N143" s="313" t="str">
        <f>IF('Master sheet'!$D$11="Hindi","वार्षिक योग","Yearly Total")</f>
        <v>वार्षिक योग</v>
      </c>
      <c r="O143" s="684"/>
      <c r="P143" s="678">
        <v>0</v>
      </c>
      <c r="Q143" s="903"/>
      <c r="R143" s="900"/>
      <c r="S143" s="313" t="str">
        <f>IF('Master sheet'!$D$11="Hindi","लिखित परीक्षा","Written")</f>
        <v>लिखित परीक्षा</v>
      </c>
      <c r="T143" s="313" t="str">
        <f>IF('Master sheet'!$D$11="Hindi","गतिविधि, मौखिक, प्रोजेक्ट, प्रायोगिक","Act, Oral, Project, Prac.")</f>
        <v>गतिविधि, मौखिक, प्रोजेक्ट, प्रायोगिक</v>
      </c>
      <c r="U143" s="313" t="str">
        <f>IF('Master sheet'!$D$11="Hindi","लिखित परीक्षा","Written")</f>
        <v>लिखित परीक्षा</v>
      </c>
      <c r="V143" s="313" t="str">
        <f>IF('Master sheet'!$D$11="Hindi","गतिविधि, मौखिक, प्रोजेक्ट, प्रायोगिक","Act, Oral, Project, Prac.")</f>
        <v>गतिविधि, मौखिक, प्रोजेक्ट, प्रायोगिक</v>
      </c>
      <c r="W143" s="902"/>
      <c r="X143" s="313" t="str">
        <f>IF('Master sheet'!$D$11="Hindi","लिखित परीक्षा","Written")</f>
        <v>लिखित परीक्षा</v>
      </c>
      <c r="Y143" s="313" t="str">
        <f>IF('Master sheet'!$D$11="Hindi","गतिविधि, मौखिक, प्रोजेक्ट, प्रायोगिक","Act, Oral, Project, Prac.")</f>
        <v>गतिविधि, मौखिक, प्रोजेक्ट, प्रायोगिक</v>
      </c>
      <c r="Z143" s="313" t="str">
        <f>IF('Master sheet'!$D$11="Hindi","अर्द्ध वा. योग","H.Y. Total")</f>
        <v>अर्द्ध वा. योग</v>
      </c>
      <c r="AA143" s="685"/>
      <c r="AB143" s="313" t="str">
        <f>IF('Master sheet'!$D$11="Hindi","लिखित परीक्षा","Written")</f>
        <v>लिखित परीक्षा</v>
      </c>
      <c r="AC143" s="313" t="str">
        <f>IF('Master sheet'!$D$11="Hindi","गतिविधि, मौखिक, प्रोजेक्ट, प्रायोगिक","Act, Oral, Project, Prac.")</f>
        <v>गतिविधि, मौखिक, प्रोजेक्ट, प्रायोगिक</v>
      </c>
      <c r="AD143" s="313" t="str">
        <f>IF('Master sheet'!$D$11="Hindi","वार्षिक योग","Yearly Total")</f>
        <v>वार्षिक योग</v>
      </c>
      <c r="AE143" s="684"/>
      <c r="AF143" s="678">
        <v>0</v>
      </c>
      <c r="AH143" s="57"/>
      <c r="AI143" s="57"/>
      <c r="AJ143" s="57"/>
      <c r="AK143" s="57"/>
      <c r="AL143" s="57"/>
      <c r="AM143" s="57"/>
      <c r="AN143" s="57"/>
      <c r="AO143" s="57"/>
      <c r="AP143" s="57"/>
    </row>
    <row r="144" spans="1:42" ht="18" customHeight="1">
      <c r="A144" s="402">
        <f t="shared" si="22"/>
        <v>12</v>
      </c>
      <c r="B144" s="900"/>
      <c r="C144" s="115">
        <v>5</v>
      </c>
      <c r="D144" s="115">
        <v>5</v>
      </c>
      <c r="E144" s="115">
        <v>5</v>
      </c>
      <c r="F144" s="115">
        <v>5</v>
      </c>
      <c r="G144" s="383">
        <f>IF(AND(C144="",D144="",E144="",F144=""),"",SUM(C144:F144))</f>
        <v>20</v>
      </c>
      <c r="H144" s="115">
        <v>50</v>
      </c>
      <c r="I144" s="115">
        <v>20</v>
      </c>
      <c r="J144" s="117">
        <f>IF(AND(H144="",I144=""),"",SUM(H144:I144))</f>
        <v>70</v>
      </c>
      <c r="K144" s="116">
        <f>IF(AND(G144="NA",J144="NA"),"NA",SUM(G144,J144))</f>
        <v>90</v>
      </c>
      <c r="L144" s="115">
        <v>80</v>
      </c>
      <c r="M144" s="115">
        <v>30</v>
      </c>
      <c r="N144" s="290">
        <f>IF(AND(L144="",M144=""),"",SUM(L144:M144))</f>
        <v>110</v>
      </c>
      <c r="O144" s="116">
        <f>IF(N144="","",SUM(K144,N144))</f>
        <v>200</v>
      </c>
      <c r="P144" s="115"/>
      <c r="Q144" s="903"/>
      <c r="R144" s="900"/>
      <c r="S144" s="115">
        <v>5</v>
      </c>
      <c r="T144" s="115">
        <v>5</v>
      </c>
      <c r="U144" s="115">
        <v>5</v>
      </c>
      <c r="V144" s="115">
        <v>5</v>
      </c>
      <c r="W144" s="383">
        <f>IF(AND(S144="",T144="",U144="",V144=""),"",SUM(S144:V144))</f>
        <v>20</v>
      </c>
      <c r="X144" s="115">
        <v>50</v>
      </c>
      <c r="Y144" s="115">
        <v>20</v>
      </c>
      <c r="Z144" s="117">
        <f>IF(AND(X144="",Y144=""),"",SUM(X144:Y144))</f>
        <v>70</v>
      </c>
      <c r="AA144" s="116">
        <f>IF(AND(W144="NA",Z144="NA"),"NA",SUM(W144,Z144))</f>
        <v>90</v>
      </c>
      <c r="AB144" s="115">
        <v>80</v>
      </c>
      <c r="AC144" s="115">
        <v>30</v>
      </c>
      <c r="AD144" s="290">
        <f>IF(AND(AB144="",AC144=""),"",SUM(AB144:AC144))</f>
        <v>110</v>
      </c>
      <c r="AE144" s="116">
        <f>IF(AD144="","",SUM(AA144,AD144))</f>
        <v>200</v>
      </c>
      <c r="AF144" s="115"/>
      <c r="AH144" s="57"/>
      <c r="AI144" s="57"/>
      <c r="AJ144" s="57"/>
      <c r="AK144" s="57"/>
      <c r="AL144" s="57"/>
      <c r="AM144" s="57"/>
      <c r="AN144" s="57"/>
      <c r="AO144" s="57"/>
      <c r="AP144" s="57"/>
    </row>
    <row r="145" spans="1:42" ht="21" customHeight="1">
      <c r="A145" s="402">
        <f t="shared" si="22"/>
        <v>13</v>
      </c>
      <c r="B145" s="93" t="str">
        <f>IF('Master sheet'!D$11="Hindi","हिंदी","Hindi")</f>
        <v>हिंदी</v>
      </c>
      <c r="C145" s="387">
        <f>IFERROR(VLOOKUP(N140,Marks,11,0),"")</f>
        <v>3</v>
      </c>
      <c r="D145" s="387">
        <f>IFERROR(VLOOKUP(N140,Marks,12,0),"")</f>
        <v>3</v>
      </c>
      <c r="E145" s="387">
        <f>IFERROR(VLOOKUP(N140,Marks,13,0),"")</f>
        <v>3</v>
      </c>
      <c r="F145" s="387">
        <f>IFERROR(VLOOKUP(N140,Marks,14,0),"")</f>
        <v>4</v>
      </c>
      <c r="G145" s="382">
        <f>IFERROR(VLOOKUP(N140,Marks,15,0),"")</f>
        <v>13</v>
      </c>
      <c r="H145" s="387">
        <f>IFERROR(VLOOKUP(N140,Marks,16,0),"")</f>
        <v>35</v>
      </c>
      <c r="I145" s="387">
        <f>IFERROR(VLOOKUP(N140,Marks,17,0),"")</f>
        <v>11</v>
      </c>
      <c r="J145" s="88">
        <f>IFERROR(VLOOKUP(N140,Marks,18,0),"")</f>
        <v>46</v>
      </c>
      <c r="K145" s="381">
        <f>IFERROR(VLOOKUP(N140,Marks,19,0),"")</f>
        <v>59</v>
      </c>
      <c r="L145" s="387">
        <f>IFERROR(VLOOKUP(N140,Marks,20,0),"")</f>
        <v>58</v>
      </c>
      <c r="M145" s="387">
        <f>IFERROR(VLOOKUP(N140,Marks,21,0),"")</f>
        <v>11</v>
      </c>
      <c r="N145" s="88">
        <f>IFERROR(VLOOKUP(N140,Marks,22,0),"")</f>
        <v>69</v>
      </c>
      <c r="O145" s="384">
        <f>IFERROR(VLOOKUP(N140,Marks,23,0),"")</f>
        <v>128</v>
      </c>
      <c r="P145" s="90" t="str">
        <f>IFERROR(VLOOKUP(N140,Marks,29,0),"")</f>
        <v>B</v>
      </c>
      <c r="Q145" s="903"/>
      <c r="R145" s="93" t="str">
        <f>IF('Master sheet'!T$11="Hindi","हिंदी","Hindi")</f>
        <v>Hindi</v>
      </c>
      <c r="S145" s="387" t="str">
        <f>IFERROR(VLOOKUP(AD140,Marks,11,0),"")</f>
        <v>AB</v>
      </c>
      <c r="T145" s="387">
        <f>IFERROR(VLOOKUP(AD140,Marks,12,0),"")</f>
        <v>5</v>
      </c>
      <c r="U145" s="387">
        <f>IFERROR(VLOOKUP(AD140,Marks,13,0),"")</f>
        <v>5</v>
      </c>
      <c r="V145" s="387">
        <f>IFERROR(VLOOKUP(AD140,Marks,14,0),"")</f>
        <v>5</v>
      </c>
      <c r="W145" s="382">
        <f>IFERROR(VLOOKUP(AD140,Marks,15,0),"")</f>
        <v>15</v>
      </c>
      <c r="X145" s="387">
        <f>IFERROR(VLOOKUP(AD140,Marks,16,0),"")</f>
        <v>36</v>
      </c>
      <c r="Y145" s="387">
        <f>IFERROR(VLOOKUP(AD140,Marks,17,0),"")</f>
        <v>11</v>
      </c>
      <c r="Z145" s="88">
        <f>IFERROR(VLOOKUP(AD140,Marks,18,0),"")</f>
        <v>47</v>
      </c>
      <c r="AA145" s="381">
        <f>IFERROR(VLOOKUP(AD140,Marks,19,0),"")</f>
        <v>62</v>
      </c>
      <c r="AB145" s="387">
        <f>IFERROR(VLOOKUP(AD140,Marks,20,0),"")</f>
        <v>58</v>
      </c>
      <c r="AC145" s="387">
        <f>IFERROR(VLOOKUP(AD140,Marks,21,0),"")</f>
        <v>11</v>
      </c>
      <c r="AD145" s="88">
        <f>IFERROR(VLOOKUP(AD140,Marks,22,0),"")</f>
        <v>69</v>
      </c>
      <c r="AE145" s="384">
        <f>IFERROR(VLOOKUP(AD140,Marks,23,0),"")</f>
        <v>131</v>
      </c>
      <c r="AF145" s="90" t="str">
        <f>IFERROR(VLOOKUP(AD140,Marks,29,0),"")</f>
        <v>B</v>
      </c>
      <c r="AH145" s="57"/>
      <c r="AI145" s="57"/>
      <c r="AJ145" s="57"/>
      <c r="AK145" s="57"/>
      <c r="AL145" s="57"/>
      <c r="AM145" s="57"/>
      <c r="AN145" s="57"/>
      <c r="AO145" s="57"/>
      <c r="AP145" s="57"/>
    </row>
    <row r="146" spans="1:42" ht="21" customHeight="1">
      <c r="A146" s="402">
        <f t="shared" si="22"/>
        <v>14</v>
      </c>
      <c r="B146" s="93" t="str">
        <f>IF('Master sheet'!$D$11="Hindi","अंग्रेजी","English")</f>
        <v>अंग्रेजी</v>
      </c>
      <c r="C146" s="387">
        <f>IFERROR(VLOOKUP(N140,Marks,30,0),"")</f>
        <v>4</v>
      </c>
      <c r="D146" s="387">
        <f>IFERROR(VLOOKUP(N140,Marks,31,0),"")</f>
        <v>4</v>
      </c>
      <c r="E146" s="387">
        <f>IFERROR(VLOOKUP(N140,Marks,32,0),"")</f>
        <v>4</v>
      </c>
      <c r="F146" s="387">
        <f>IFERROR(VLOOKUP(N140,Marks,33,0),"")</f>
        <v>5</v>
      </c>
      <c r="G146" s="382">
        <f>IFERROR(VLOOKUP(N140,Marks,34,0),"")</f>
        <v>17</v>
      </c>
      <c r="H146" s="387">
        <f>IFERROR(VLOOKUP(N140,Marks,35,0),"")</f>
        <v>49</v>
      </c>
      <c r="I146" s="387">
        <f>IFERROR(VLOOKUP(N140,Marks,36,0),"")</f>
        <v>16</v>
      </c>
      <c r="J146" s="88">
        <f>IFERROR(VLOOKUP(N140,Marks,37,0),"")</f>
        <v>65</v>
      </c>
      <c r="K146" s="381">
        <f>IFERROR(VLOOKUP(N140,Marks,38,0),"")</f>
        <v>82</v>
      </c>
      <c r="L146" s="387">
        <f>IFERROR(VLOOKUP(N140,Marks,39,0),"")</f>
        <v>61</v>
      </c>
      <c r="M146" s="387">
        <f>IFERROR(VLOOKUP(N140,Marks,40,0),"")</f>
        <v>27</v>
      </c>
      <c r="N146" s="88">
        <f>IFERROR(VLOOKUP(N140,Marks,41,0),"")</f>
        <v>88</v>
      </c>
      <c r="O146" s="384">
        <f>IFERROR(VLOOKUP(N140,Marks,42,0),"")</f>
        <v>170</v>
      </c>
      <c r="P146" s="90" t="str">
        <f>IFERROR(VLOOKUP(N140,Marks,48,0),"")</f>
        <v>A</v>
      </c>
      <c r="Q146" s="903"/>
      <c r="R146" s="93" t="str">
        <f>IF('Master sheet'!$D$11="Hindi","अंग्रेजी","English")</f>
        <v>अंग्रेजी</v>
      </c>
      <c r="S146" s="387">
        <f>IFERROR(VLOOKUP(AD140,Marks,30,0),"")</f>
        <v>4</v>
      </c>
      <c r="T146" s="387">
        <f>IFERROR(VLOOKUP(AD140,Marks,31,0),"")</f>
        <v>4</v>
      </c>
      <c r="U146" s="387">
        <f>IFERROR(VLOOKUP(AD140,Marks,32,0),"")</f>
        <v>4</v>
      </c>
      <c r="V146" s="387">
        <f>IFERROR(VLOOKUP(AD140,Marks,33,0),"")</f>
        <v>5</v>
      </c>
      <c r="W146" s="382">
        <f>IFERROR(VLOOKUP(AD140,Marks,34,0),"")</f>
        <v>17</v>
      </c>
      <c r="X146" s="387">
        <f>IFERROR(VLOOKUP(AD140,Marks,35,0),"")</f>
        <v>10</v>
      </c>
      <c r="Y146" s="387">
        <f>IFERROR(VLOOKUP(AD140,Marks,36,0),"")</f>
        <v>8</v>
      </c>
      <c r="Z146" s="88">
        <f>IFERROR(VLOOKUP(AD140,Marks,37,0),"")</f>
        <v>18</v>
      </c>
      <c r="AA146" s="381">
        <f>IFERROR(VLOOKUP(AD140,Marks,38,0),"")</f>
        <v>35</v>
      </c>
      <c r="AB146" s="387">
        <f>IFERROR(VLOOKUP(AD140,Marks,39,0),"")</f>
        <v>62</v>
      </c>
      <c r="AC146" s="387">
        <f>IFERROR(VLOOKUP(AD140,Marks,40,0),"")</f>
        <v>21</v>
      </c>
      <c r="AD146" s="88">
        <f>IFERROR(VLOOKUP(AD140,Marks,41,0),"")</f>
        <v>83</v>
      </c>
      <c r="AE146" s="384">
        <f>IFERROR(VLOOKUP(AD140,Marks,42,0),"")</f>
        <v>118</v>
      </c>
      <c r="AF146" s="90" t="str">
        <f>IFERROR(VLOOKUP(AD140,Marks,48,0),"")</f>
        <v>C</v>
      </c>
      <c r="AH146" s="57"/>
      <c r="AI146" s="57"/>
      <c r="AJ146" s="57"/>
      <c r="AK146" s="57"/>
      <c r="AL146" s="57"/>
      <c r="AM146" s="57"/>
      <c r="AN146" s="57"/>
      <c r="AO146" s="57"/>
      <c r="AP146" s="57"/>
    </row>
    <row r="147" spans="1:42" ht="21" customHeight="1">
      <c r="A147" s="402">
        <f t="shared" si="22"/>
        <v>15</v>
      </c>
      <c r="B147" s="93" t="str">
        <f>IFERROR(VLOOKUP(N140,Marks,49,0),"")</f>
        <v>संस्कृत (71)</v>
      </c>
      <c r="C147" s="387">
        <f>IFERROR(VLOOKUP(N140,Marks,50,0),"")</f>
        <v>3</v>
      </c>
      <c r="D147" s="387">
        <f>IFERROR(VLOOKUP(N140,Marks,51,0),"")</f>
        <v>3</v>
      </c>
      <c r="E147" s="387">
        <f>IFERROR(VLOOKUP(N140,Marks,52,0),"")</f>
        <v>5</v>
      </c>
      <c r="F147" s="387">
        <f>IFERROR(VLOOKUP(N140,Marks,53,0),"")</f>
        <v>5</v>
      </c>
      <c r="G147" s="382">
        <f>IFERROR(VLOOKUP(N140,Marks,54,0),"")</f>
        <v>16</v>
      </c>
      <c r="H147" s="387">
        <f>IFERROR(VLOOKUP(N140,Marks,55,0),"")</f>
        <v>45</v>
      </c>
      <c r="I147" s="387">
        <f>IFERROR(VLOOKUP(N140,Marks,56,0),"")</f>
        <v>12</v>
      </c>
      <c r="J147" s="88">
        <f>IFERROR(VLOOKUP(N140,Marks,57,0),"")</f>
        <v>57</v>
      </c>
      <c r="K147" s="381">
        <f>IFERROR(VLOOKUP(N140,Marks,58,0),"")</f>
        <v>73</v>
      </c>
      <c r="L147" s="387">
        <f>IFERROR(VLOOKUP(N140,Marks,59,0),"")</f>
        <v>64</v>
      </c>
      <c r="M147" s="387">
        <f>IFERROR(VLOOKUP(N140,Marks,60,0),"")</f>
        <v>26</v>
      </c>
      <c r="N147" s="88">
        <f>IFERROR(VLOOKUP(N140,Marks,61,0),"")</f>
        <v>90</v>
      </c>
      <c r="O147" s="384">
        <f>IFERROR(VLOOKUP(N140,Marks,62,0),"")</f>
        <v>163</v>
      </c>
      <c r="P147" s="90" t="str">
        <f>IFERROR(VLOOKUP(N140,Marks,68,0),"")</f>
        <v>A</v>
      </c>
      <c r="Q147" s="903"/>
      <c r="R147" s="93" t="str">
        <f>IFERROR(VLOOKUP(AD140,Marks,49,0),"")</f>
        <v>संस्कृत (71)</v>
      </c>
      <c r="S147" s="387">
        <f>IFERROR(VLOOKUP(AD140,Marks,50,0),"")</f>
        <v>3</v>
      </c>
      <c r="T147" s="387">
        <f>IFERROR(VLOOKUP(AD140,Marks,51,0),"")</f>
        <v>3</v>
      </c>
      <c r="U147" s="387">
        <f>IFERROR(VLOOKUP(AD140,Marks,52,0),"")</f>
        <v>5</v>
      </c>
      <c r="V147" s="387">
        <f>IFERROR(VLOOKUP(AD140,Marks,53,0),"")</f>
        <v>5</v>
      </c>
      <c r="W147" s="382">
        <f>IFERROR(VLOOKUP(AD140,Marks,54,0),"")</f>
        <v>16</v>
      </c>
      <c r="X147" s="387">
        <f>IFERROR(VLOOKUP(AD140,Marks,55,0),"")</f>
        <v>41</v>
      </c>
      <c r="Y147" s="387">
        <f>IFERROR(VLOOKUP(AD140,Marks,56,0),"")</f>
        <v>14</v>
      </c>
      <c r="Z147" s="88">
        <f>IFERROR(VLOOKUP(AD140,Marks,57,0),"")</f>
        <v>55</v>
      </c>
      <c r="AA147" s="381">
        <f>IFERROR(VLOOKUP(AD140,Marks,58,0),"")</f>
        <v>71</v>
      </c>
      <c r="AB147" s="387">
        <f>IFERROR(VLOOKUP(AD140,Marks,59,0),"")</f>
        <v>58</v>
      </c>
      <c r="AC147" s="387">
        <f>IFERROR(VLOOKUP(AD140,Marks,60,0),"")</f>
        <v>15</v>
      </c>
      <c r="AD147" s="88">
        <f>IFERROR(VLOOKUP(AD140,Marks,61,0),"")</f>
        <v>73</v>
      </c>
      <c r="AE147" s="384">
        <f>IFERROR(VLOOKUP(AD140,Marks,62,0),"")</f>
        <v>144</v>
      </c>
      <c r="AF147" s="90" t="str">
        <f>IFERROR(VLOOKUP(AD140,Marks,68,0),"")</f>
        <v>B</v>
      </c>
      <c r="AH147" s="57"/>
      <c r="AI147" s="57"/>
      <c r="AJ147" s="57"/>
      <c r="AK147" s="57"/>
      <c r="AL147" s="57"/>
      <c r="AM147" s="57"/>
      <c r="AN147" s="57"/>
      <c r="AO147" s="57"/>
      <c r="AP147" s="57"/>
    </row>
    <row r="148" spans="1:42" ht="21" customHeight="1">
      <c r="A148" s="402">
        <f t="shared" si="22"/>
        <v>16</v>
      </c>
      <c r="B148" s="93" t="str">
        <f>IF('Master sheet'!$D$11="Hindi","गणित","Maths")</f>
        <v>गणित</v>
      </c>
      <c r="C148" s="387">
        <f>IFERROR(VLOOKUP(N140,Marks,69,0),"")</f>
        <v>5</v>
      </c>
      <c r="D148" s="387">
        <f>IFERROR(VLOOKUP(N140,Marks,70,0),"")</f>
        <v>5</v>
      </c>
      <c r="E148" s="387">
        <f>IFERROR(VLOOKUP(N140,Marks,71,0),"")</f>
        <v>5</v>
      </c>
      <c r="F148" s="387">
        <f>IFERROR(VLOOKUP(N140,Marks,72,0),"")</f>
        <v>5</v>
      </c>
      <c r="G148" s="382">
        <f>IFERROR(VLOOKUP(N140,Marks,73,0),"")</f>
        <v>20</v>
      </c>
      <c r="H148" s="387">
        <f>IFERROR(VLOOKUP(N140,Marks,74,0),"")</f>
        <v>31</v>
      </c>
      <c r="I148" s="387">
        <f>IFERROR(VLOOKUP(N140,Marks,75,0),"")</f>
        <v>9</v>
      </c>
      <c r="J148" s="88">
        <f>IFERROR(VLOOKUP(N140,Marks,76,0),"")</f>
        <v>40</v>
      </c>
      <c r="K148" s="381">
        <f>IFERROR(VLOOKUP(N140,Marks,77,0),"")</f>
        <v>60</v>
      </c>
      <c r="L148" s="387">
        <f>IFERROR(VLOOKUP(N140,Marks,78,0),"")</f>
        <v>55</v>
      </c>
      <c r="M148" s="387">
        <f>IFERROR(VLOOKUP(N140,Marks,79,0),"")</f>
        <v>8</v>
      </c>
      <c r="N148" s="88">
        <f>IFERROR(VLOOKUP(N140,Marks,80,0),"")</f>
        <v>63</v>
      </c>
      <c r="O148" s="384">
        <f>IFERROR(VLOOKUP(N140,Marks,81,0),"")</f>
        <v>123</v>
      </c>
      <c r="P148" s="90" t="str">
        <f>IFERROR(VLOOKUP(N140,Marks,87,0),"")</f>
        <v>B</v>
      </c>
      <c r="Q148" s="903"/>
      <c r="R148" s="93" t="str">
        <f>IF('Master sheet'!$D$11="Hindi","गणित","Maths")</f>
        <v>गणित</v>
      </c>
      <c r="S148" s="387">
        <f>IFERROR(VLOOKUP(AD140,Marks,69,0),"")</f>
        <v>5</v>
      </c>
      <c r="T148" s="387">
        <f>IFERROR(VLOOKUP(AD140,Marks,70,0),"")</f>
        <v>5</v>
      </c>
      <c r="U148" s="387">
        <f>IFERROR(VLOOKUP(AD140,Marks,71,0),"")</f>
        <v>5</v>
      </c>
      <c r="V148" s="387">
        <f>IFERROR(VLOOKUP(AD140,Marks,72,0),"")</f>
        <v>5</v>
      </c>
      <c r="W148" s="382">
        <f>IFERROR(VLOOKUP(AD140,Marks,73,0),"")</f>
        <v>20</v>
      </c>
      <c r="X148" s="387" t="str">
        <f>IFERROR(VLOOKUP(AD140,Marks,74,0),"")</f>
        <v>ML</v>
      </c>
      <c r="Y148" s="387">
        <f>IFERROR(VLOOKUP(AD140,Marks,75,0),"")</f>
        <v>9</v>
      </c>
      <c r="Z148" s="88">
        <f>IFERROR(VLOOKUP(AD140,Marks,76,0),"")</f>
        <v>9</v>
      </c>
      <c r="AA148" s="381">
        <f>IFERROR(VLOOKUP(AD140,Marks,77,0),"")</f>
        <v>29</v>
      </c>
      <c r="AB148" s="387">
        <f>IFERROR(VLOOKUP(AD140,Marks,78,0),"")</f>
        <v>55</v>
      </c>
      <c r="AC148" s="387">
        <f>IFERROR(VLOOKUP(AD140,Marks,79,0),"")</f>
        <v>8</v>
      </c>
      <c r="AD148" s="88">
        <f>IFERROR(VLOOKUP(AD140,Marks,80,0),"")</f>
        <v>63</v>
      </c>
      <c r="AE148" s="384">
        <f>IFERROR(VLOOKUP(AD140,Marks,81,0),"")</f>
        <v>92</v>
      </c>
      <c r="AF148" s="90" t="str">
        <f>IFERROR(VLOOKUP(AD140,Marks,87,0),"")</f>
        <v>B</v>
      </c>
      <c r="AH148" s="57"/>
      <c r="AI148" s="57"/>
      <c r="AJ148" s="57"/>
      <c r="AK148" s="57"/>
      <c r="AL148" s="57"/>
      <c r="AM148" s="57"/>
      <c r="AN148" s="57"/>
      <c r="AO148" s="57"/>
      <c r="AP148" s="57"/>
    </row>
    <row r="149" spans="1:42" ht="21" customHeight="1">
      <c r="A149" s="402">
        <f t="shared" si="22"/>
        <v>17</v>
      </c>
      <c r="B149" s="93" t="str">
        <f>IF('Master sheet'!$D$11="Hindi","विज्ञान","Science")</f>
        <v>विज्ञान</v>
      </c>
      <c r="C149" s="387">
        <f>IFERROR(VLOOKUP(N140,Marks,88,0),"")</f>
        <v>5</v>
      </c>
      <c r="D149" s="387">
        <f>IFERROR(VLOOKUP(N140,Marks,89,0),"")</f>
        <v>5</v>
      </c>
      <c r="E149" s="387">
        <f>IFERROR(VLOOKUP(N140,Marks,90,0),"")</f>
        <v>5</v>
      </c>
      <c r="F149" s="387">
        <f>IFERROR(VLOOKUP(N140,Marks,91,0),"")</f>
        <v>5</v>
      </c>
      <c r="G149" s="382">
        <f>IFERROR(VLOOKUP(N140,Marks,92,0),"")</f>
        <v>20</v>
      </c>
      <c r="H149" s="387">
        <f>IFERROR(VLOOKUP(N140,Marks,93,0),"")</f>
        <v>30</v>
      </c>
      <c r="I149" s="387">
        <f>IFERROR(VLOOKUP(N140,Marks,94,0),"")</f>
        <v>11</v>
      </c>
      <c r="J149" s="88">
        <f>IFERROR(VLOOKUP(N140,Marks,95,0),"")</f>
        <v>41</v>
      </c>
      <c r="K149" s="381">
        <f>IFERROR(VLOOKUP(N140,Marks,96,0),"")</f>
        <v>61</v>
      </c>
      <c r="L149" s="387">
        <f>IFERROR(VLOOKUP(N140,Marks,97,0),"")</f>
        <v>58</v>
      </c>
      <c r="M149" s="387">
        <f>IFERROR(VLOOKUP(N140,Marks,98,0),"")</f>
        <v>16</v>
      </c>
      <c r="N149" s="88">
        <f>IFERROR(VLOOKUP(N140,Marks,99,0),"")</f>
        <v>74</v>
      </c>
      <c r="O149" s="384">
        <f>IFERROR(VLOOKUP(N140,Marks,100,0),"")</f>
        <v>135</v>
      </c>
      <c r="P149" s="90" t="str">
        <f>IFERROR(VLOOKUP(N140,Marks,106,0),"")</f>
        <v>B</v>
      </c>
      <c r="Q149" s="903"/>
      <c r="R149" s="93" t="str">
        <f>IF('Master sheet'!$D$11="Hindi","विज्ञान","Science")</f>
        <v>विज्ञान</v>
      </c>
      <c r="S149" s="387">
        <f>IFERROR(VLOOKUP(AD140,Marks,88,0),"")</f>
        <v>5</v>
      </c>
      <c r="T149" s="387">
        <f>IFERROR(VLOOKUP(AD140,Marks,89,0),"")</f>
        <v>5</v>
      </c>
      <c r="U149" s="387">
        <f>IFERROR(VLOOKUP(AD140,Marks,90,0),"")</f>
        <v>5</v>
      </c>
      <c r="V149" s="387">
        <f>IFERROR(VLOOKUP(AD140,Marks,91,0),"")</f>
        <v>5</v>
      </c>
      <c r="W149" s="382">
        <f>IFERROR(VLOOKUP(AD140,Marks,92,0),"")</f>
        <v>20</v>
      </c>
      <c r="X149" s="387">
        <f>IFERROR(VLOOKUP(AD140,Marks,93,0),"")</f>
        <v>32</v>
      </c>
      <c r="Y149" s="387">
        <f>IFERROR(VLOOKUP(AD140,Marks,94,0),"")</f>
        <v>11</v>
      </c>
      <c r="Z149" s="88">
        <f>IFERROR(VLOOKUP(AD140,Marks,95,0),"")</f>
        <v>43</v>
      </c>
      <c r="AA149" s="381">
        <f>IFERROR(VLOOKUP(AD140,Marks,96,0),"")</f>
        <v>63</v>
      </c>
      <c r="AB149" s="387">
        <f>IFERROR(VLOOKUP(AD140,Marks,97,0),"")</f>
        <v>58</v>
      </c>
      <c r="AC149" s="387">
        <f>IFERROR(VLOOKUP(AD140,Marks,98,0),"")</f>
        <v>16</v>
      </c>
      <c r="AD149" s="88">
        <f>IFERROR(VLOOKUP(AD140,Marks,99,0),"")</f>
        <v>74</v>
      </c>
      <c r="AE149" s="384">
        <f>IFERROR(VLOOKUP(AD140,Marks,100,0),"")</f>
        <v>137</v>
      </c>
      <c r="AF149" s="90" t="str">
        <f>IFERROR(VLOOKUP(AD140,Marks,106,0),"")</f>
        <v>B</v>
      </c>
      <c r="AH149" s="57"/>
      <c r="AI149" s="57"/>
      <c r="AJ149" s="57"/>
      <c r="AK149" s="57"/>
      <c r="AL149" s="57"/>
      <c r="AM149" s="57"/>
      <c r="AN149" s="57"/>
      <c r="AO149" s="57"/>
      <c r="AP149" s="57"/>
    </row>
    <row r="150" spans="1:42" ht="21" customHeight="1">
      <c r="A150" s="402">
        <f t="shared" si="22"/>
        <v>18</v>
      </c>
      <c r="B150" s="93" t="str">
        <f>IF('Master sheet'!$D$11="Hindi","सामाजिक विज्ञान","Social Science")</f>
        <v>सामाजिक विज्ञान</v>
      </c>
      <c r="C150" s="387">
        <f>IFERROR(VLOOKUP(N140,Marks,107,0),"")</f>
        <v>2</v>
      </c>
      <c r="D150" s="387">
        <f>IFERROR(VLOOKUP(N140,Marks,108,0),"")</f>
        <v>4</v>
      </c>
      <c r="E150" s="387">
        <f>IFERROR(VLOOKUP(N140,Marks,109,0),"")</f>
        <v>4</v>
      </c>
      <c r="F150" s="387">
        <f>IFERROR(VLOOKUP(N140,Marks,110,0),"")</f>
        <v>4</v>
      </c>
      <c r="G150" s="382">
        <f>IFERROR(VLOOKUP(N140,Marks,111,0),"")</f>
        <v>14</v>
      </c>
      <c r="H150" s="387">
        <f>IFERROR(VLOOKUP(N140,Marks,112,0),"")</f>
        <v>42</v>
      </c>
      <c r="I150" s="387">
        <f>IFERROR(VLOOKUP(N140,Marks,113,0),"")</f>
        <v>10</v>
      </c>
      <c r="J150" s="88">
        <f>IFERROR(VLOOKUP(N140,Marks,114,0),"")</f>
        <v>52</v>
      </c>
      <c r="K150" s="381">
        <f>IFERROR(VLOOKUP(N140,Marks,115,0),"")</f>
        <v>66</v>
      </c>
      <c r="L150" s="387">
        <f>IFERROR(VLOOKUP(N140,Marks,116,0),"")</f>
        <v>66</v>
      </c>
      <c r="M150" s="387">
        <f>IFERROR(VLOOKUP(N140,Marks,117,0),"")</f>
        <v>18</v>
      </c>
      <c r="N150" s="88">
        <f>IFERROR(VLOOKUP(N140,Marks,118,0),"")</f>
        <v>84</v>
      </c>
      <c r="O150" s="384">
        <f>IFERROR(VLOOKUP(N140,Marks,119,0),"")</f>
        <v>150</v>
      </c>
      <c r="P150" s="90" t="str">
        <f>IFERROR(VLOOKUP(N140,Marks,125,0),"")</f>
        <v>B</v>
      </c>
      <c r="Q150" s="903"/>
      <c r="R150" s="93" t="str">
        <f>IF('Master sheet'!$D$11="Hindi","सामाजिक विज्ञान","Social Science")</f>
        <v>सामाजिक विज्ञान</v>
      </c>
      <c r="S150" s="387">
        <f>IFERROR(VLOOKUP(AD140,Marks,107,0),"")</f>
        <v>2</v>
      </c>
      <c r="T150" s="387">
        <f>IFERROR(VLOOKUP(AD140,Marks,108,0),"")</f>
        <v>4</v>
      </c>
      <c r="U150" s="387">
        <f>IFERROR(VLOOKUP(AD140,Marks,109,0),"")</f>
        <v>4</v>
      </c>
      <c r="V150" s="387">
        <f>IFERROR(VLOOKUP(AD140,Marks,110,0),"")</f>
        <v>4</v>
      </c>
      <c r="W150" s="382">
        <f>IFERROR(VLOOKUP(AD140,Marks,111,0),"")</f>
        <v>14</v>
      </c>
      <c r="X150" s="387">
        <f>IFERROR(VLOOKUP(AD140,Marks,112,0),"")</f>
        <v>42</v>
      </c>
      <c r="Y150" s="387">
        <f>IFERROR(VLOOKUP(AD140,Marks,113,0),"")</f>
        <v>10</v>
      </c>
      <c r="Z150" s="88">
        <f>IFERROR(VLOOKUP(AD140,Marks,114,0),"")</f>
        <v>52</v>
      </c>
      <c r="AA150" s="381">
        <f>IFERROR(VLOOKUP(AD140,Marks,115,0),"")</f>
        <v>66</v>
      </c>
      <c r="AB150" s="387">
        <f>IFERROR(VLOOKUP(AD140,Marks,116,0),"")</f>
        <v>66</v>
      </c>
      <c r="AC150" s="387">
        <f>IFERROR(VLOOKUP(AD140,Marks,117,0),"")</f>
        <v>18</v>
      </c>
      <c r="AD150" s="88">
        <f>IFERROR(VLOOKUP(AD140,Marks,118,0),"")</f>
        <v>84</v>
      </c>
      <c r="AE150" s="384">
        <f>IFERROR(VLOOKUP(AD140,Marks,119,0),"")</f>
        <v>150</v>
      </c>
      <c r="AF150" s="90" t="str">
        <f>IFERROR(VLOOKUP(AD140,Marks,125,0),"")</f>
        <v>B</v>
      </c>
      <c r="AH150" s="57"/>
      <c r="AI150" s="57"/>
      <c r="AJ150" s="57"/>
      <c r="AK150" s="57"/>
      <c r="AL150" s="57"/>
      <c r="AM150" s="57"/>
      <c r="AN150" s="57"/>
      <c r="AO150" s="57"/>
      <c r="AP150" s="57"/>
    </row>
    <row r="151" spans="1:42" ht="27.75" customHeight="1">
      <c r="A151" s="402">
        <f t="shared" si="22"/>
        <v>19</v>
      </c>
      <c r="B151" s="394" t="str">
        <f>IF('Master sheet'!$D$11="Hindi","कुल योग","Total")</f>
        <v>कुल योग</v>
      </c>
      <c r="C151" s="91">
        <f>IF(AND(C145="",C146="",C147="",C148="",C149="",C150=""),"",SUM(C145:C150))</f>
        <v>22</v>
      </c>
      <c r="D151" s="91">
        <f t="shared" ref="D151:O151" si="23">IF(AND(D145="",D146="",D147="",D148="",D149="",D150=""),"",SUM(D145:D150))</f>
        <v>24</v>
      </c>
      <c r="E151" s="91">
        <f t="shared" si="23"/>
        <v>26</v>
      </c>
      <c r="F151" s="91">
        <f t="shared" si="23"/>
        <v>28</v>
      </c>
      <c r="G151" s="91">
        <f t="shared" si="23"/>
        <v>100</v>
      </c>
      <c r="H151" s="91">
        <f t="shared" si="23"/>
        <v>232</v>
      </c>
      <c r="I151" s="91">
        <f t="shared" si="23"/>
        <v>69</v>
      </c>
      <c r="J151" s="91">
        <f t="shared" si="23"/>
        <v>301</v>
      </c>
      <c r="K151" s="91">
        <f t="shared" si="23"/>
        <v>401</v>
      </c>
      <c r="L151" s="91">
        <f t="shared" si="23"/>
        <v>362</v>
      </c>
      <c r="M151" s="91">
        <f t="shared" si="23"/>
        <v>106</v>
      </c>
      <c r="N151" s="91">
        <f t="shared" si="23"/>
        <v>468</v>
      </c>
      <c r="O151" s="91">
        <f t="shared" si="23"/>
        <v>869</v>
      </c>
      <c r="P151" s="227" t="str">
        <f>IFERROR(VLOOKUP(N140,Marks,167,0),"")</f>
        <v>B</v>
      </c>
      <c r="Q151" s="903"/>
      <c r="R151" s="394" t="str">
        <f>IF('Master sheet'!$D$11="Hindi","कुल योग","Total")</f>
        <v>कुल योग</v>
      </c>
      <c r="S151" s="91">
        <f>IF(AND(S145="",S146="",S147="",S148="",S149="",S150=""),"",SUM(S145:S150))</f>
        <v>19</v>
      </c>
      <c r="T151" s="91">
        <f t="shared" ref="T151:AE151" si="24">IF(AND(T145="",T146="",T147="",T148="",T149="",T150=""),"",SUM(T145:T150))</f>
        <v>26</v>
      </c>
      <c r="U151" s="91">
        <f t="shared" si="24"/>
        <v>28</v>
      </c>
      <c r="V151" s="91">
        <f t="shared" si="24"/>
        <v>29</v>
      </c>
      <c r="W151" s="91">
        <f t="shared" si="24"/>
        <v>102</v>
      </c>
      <c r="X151" s="91">
        <f t="shared" si="24"/>
        <v>161</v>
      </c>
      <c r="Y151" s="91">
        <f t="shared" si="24"/>
        <v>63</v>
      </c>
      <c r="Z151" s="91">
        <f t="shared" si="24"/>
        <v>224</v>
      </c>
      <c r="AA151" s="91">
        <f t="shared" si="24"/>
        <v>326</v>
      </c>
      <c r="AB151" s="91">
        <f t="shared" si="24"/>
        <v>357</v>
      </c>
      <c r="AC151" s="91">
        <f t="shared" si="24"/>
        <v>89</v>
      </c>
      <c r="AD151" s="91">
        <f t="shared" si="24"/>
        <v>446</v>
      </c>
      <c r="AE151" s="91">
        <f t="shared" si="24"/>
        <v>772</v>
      </c>
      <c r="AF151" s="227" t="str">
        <f>IFERROR(VLOOKUP(AD140,Marks,167,0),"")</f>
        <v>B</v>
      </c>
      <c r="AH151" s="57"/>
      <c r="AI151" s="57"/>
      <c r="AJ151" s="57"/>
      <c r="AK151" s="57"/>
      <c r="AL151" s="57"/>
      <c r="AM151" s="57"/>
      <c r="AN151" s="57"/>
      <c r="AO151" s="57"/>
      <c r="AP151" s="57"/>
    </row>
    <row r="152" spans="1:42" ht="9.75" customHeight="1">
      <c r="A152" s="402">
        <f t="shared" si="22"/>
        <v>20</v>
      </c>
      <c r="B152" s="869"/>
      <c r="C152" s="869"/>
      <c r="D152" s="869"/>
      <c r="E152" s="869"/>
      <c r="F152" s="869"/>
      <c r="G152" s="869"/>
      <c r="H152" s="869"/>
      <c r="I152" s="869"/>
      <c r="J152" s="869"/>
      <c r="K152" s="869"/>
      <c r="L152" s="869"/>
      <c r="M152" s="869"/>
      <c r="N152" s="869"/>
      <c r="O152" s="869"/>
      <c r="P152" s="869"/>
      <c r="Q152" s="903"/>
      <c r="R152" s="869"/>
      <c r="S152" s="869"/>
      <c r="T152" s="869"/>
      <c r="U152" s="869"/>
      <c r="V152" s="869"/>
      <c r="W152" s="869"/>
      <c r="X152" s="869"/>
      <c r="Y152" s="869"/>
      <c r="Z152" s="869"/>
      <c r="AA152" s="869"/>
      <c r="AB152" s="869"/>
      <c r="AC152" s="869"/>
      <c r="AD152" s="869"/>
      <c r="AE152" s="869"/>
      <c r="AF152" s="869"/>
      <c r="AH152" s="57"/>
      <c r="AI152" s="57"/>
      <c r="AJ152" s="57"/>
      <c r="AK152" s="57"/>
      <c r="AL152" s="57"/>
      <c r="AM152" s="57"/>
      <c r="AN152" s="57"/>
      <c r="AO152" s="57"/>
      <c r="AP152" s="57"/>
    </row>
    <row r="153" spans="1:42" ht="21" customHeight="1">
      <c r="A153" s="402">
        <f t="shared" si="22"/>
        <v>21</v>
      </c>
      <c r="B153" s="870" t="str">
        <f>IF('Master sheet'!$D$11="Hindi","अतिरिक्त विषय ","Extra Subject")</f>
        <v xml:space="preserve">अतिरिक्त विषय </v>
      </c>
      <c r="C153" s="870"/>
      <c r="D153" s="870"/>
      <c r="E153" s="870"/>
      <c r="F153" s="870"/>
      <c r="G153" s="870"/>
      <c r="H153" s="870"/>
      <c r="I153" s="870"/>
      <c r="J153" s="870"/>
      <c r="K153" s="870"/>
      <c r="L153" s="870"/>
      <c r="M153" s="870"/>
      <c r="N153" s="870"/>
      <c r="O153" s="870"/>
      <c r="P153" s="870"/>
      <c r="Q153" s="903"/>
      <c r="R153" s="870" t="str">
        <f>IF('Master sheet'!$D$11="Hindi","अतिरिक्त विषय ","Extra Subject")</f>
        <v xml:space="preserve">अतिरिक्त विषय </v>
      </c>
      <c r="S153" s="870"/>
      <c r="T153" s="870"/>
      <c r="U153" s="870"/>
      <c r="V153" s="870"/>
      <c r="W153" s="870"/>
      <c r="X153" s="870"/>
      <c r="Y153" s="870"/>
      <c r="Z153" s="870"/>
      <c r="AA153" s="870"/>
      <c r="AB153" s="870"/>
      <c r="AC153" s="870"/>
      <c r="AD153" s="870"/>
      <c r="AE153" s="870"/>
      <c r="AF153" s="870"/>
      <c r="AH153" s="57"/>
      <c r="AI153" s="57"/>
      <c r="AJ153" s="57"/>
      <c r="AK153" s="57"/>
      <c r="AL153" s="57"/>
      <c r="AM153" s="57"/>
      <c r="AN153" s="57"/>
      <c r="AO153" s="57"/>
      <c r="AP153" s="57"/>
    </row>
    <row r="154" spans="1:42" ht="21" customHeight="1">
      <c r="A154" s="402">
        <f t="shared" si="22"/>
        <v>22</v>
      </c>
      <c r="B154" s="394" t="str">
        <f>IF('Master sheet'!$D$11="Hindi","विषय","Subject")</f>
        <v>विषय</v>
      </c>
      <c r="C154" s="871" t="str">
        <f>IF('Master sheet'!$D$11="Hindi","पूर्णांक","M.M.")</f>
        <v>पूर्णांक</v>
      </c>
      <c r="D154" s="872"/>
      <c r="E154" s="871" t="str">
        <f>IF('Master sheet'!$D$11="Hindi","प्राप्तांक","Ob.M.")</f>
        <v>प्राप्तांक</v>
      </c>
      <c r="F154" s="872"/>
      <c r="G154" s="871" t="str">
        <f>IF('Master sheet'!$D$11="Hindi","ग्रेड","Grade")</f>
        <v>ग्रेड</v>
      </c>
      <c r="H154" s="872"/>
      <c r="I154" s="871" t="str">
        <f>IF('Master sheet'!$D$11="Hindi","विषय","Subject")</f>
        <v>विषय</v>
      </c>
      <c r="J154" s="872"/>
      <c r="K154" s="871" t="str">
        <f>IF('Master sheet'!$D$11="Hindi","पूर्णांक","M.M.")</f>
        <v>पूर्णांक</v>
      </c>
      <c r="L154" s="872"/>
      <c r="M154" s="871" t="str">
        <f>IF('Master sheet'!$D$11="Hindi","प्राप्तांक","Ob.M.")</f>
        <v>प्राप्तांक</v>
      </c>
      <c r="N154" s="872"/>
      <c r="O154" s="871" t="str">
        <f>IF('Master sheet'!$D$11="Hindi","ग्रेड","Grade")</f>
        <v>ग्रेड</v>
      </c>
      <c r="P154" s="872"/>
      <c r="Q154" s="903"/>
      <c r="R154" s="394" t="str">
        <f>IF('Master sheet'!$D$11="Hindi","विषय","Subject")</f>
        <v>विषय</v>
      </c>
      <c r="S154" s="871" t="str">
        <f>IF('Master sheet'!$D$11="Hindi","पूर्णांक","M.M.")</f>
        <v>पूर्णांक</v>
      </c>
      <c r="T154" s="872"/>
      <c r="U154" s="871" t="str">
        <f>IF('Master sheet'!$D$11="Hindi","प्राप्तांक","Ob.M.")</f>
        <v>प्राप्तांक</v>
      </c>
      <c r="V154" s="872"/>
      <c r="W154" s="871" t="str">
        <f>IF('Master sheet'!$D$11="Hindi","ग्रेड","Grade")</f>
        <v>ग्रेड</v>
      </c>
      <c r="X154" s="872"/>
      <c r="Y154" s="871" t="str">
        <f>IF('Master sheet'!$D$11="Hindi","विषय","Subject")</f>
        <v>विषय</v>
      </c>
      <c r="Z154" s="872"/>
      <c r="AA154" s="871" t="str">
        <f>IF('Master sheet'!$D$11="Hindi","पूर्णांक","M.M.")</f>
        <v>पूर्णांक</v>
      </c>
      <c r="AB154" s="872"/>
      <c r="AC154" s="871" t="str">
        <f>IF('Master sheet'!$D$11="Hindi","प्राप्तांक","Ob.M.")</f>
        <v>प्राप्तांक</v>
      </c>
      <c r="AD154" s="872"/>
      <c r="AE154" s="871" t="str">
        <f>IF('Master sheet'!$D$11="Hindi","ग्रेड","Grade")</f>
        <v>ग्रेड</v>
      </c>
      <c r="AF154" s="872"/>
      <c r="AH154" s="57"/>
      <c r="AI154" s="57"/>
      <c r="AJ154" s="57"/>
      <c r="AK154" s="57"/>
      <c r="AL154" s="57"/>
      <c r="AM154" s="57"/>
      <c r="AN154" s="57"/>
      <c r="AO154" s="57"/>
      <c r="AP154" s="57"/>
    </row>
    <row r="155" spans="1:42" ht="21" customHeight="1">
      <c r="A155" s="402">
        <f t="shared" si="22"/>
        <v>23</v>
      </c>
      <c r="B155" s="376" t="str">
        <f>IF(AND('Result Sheet'!$FA$4="",'Result Sheet'!$FA$4=0),"",IF(N140="","",'Result Sheet'!$FA$4))</f>
        <v/>
      </c>
      <c r="C155" s="873">
        <f>IF(AND(N140=""),"",'Result Sheet'!$FC$7)</f>
        <v>100</v>
      </c>
      <c r="D155" s="873"/>
      <c r="E155" s="874" t="str">
        <f>IFERROR(IF(AND(N140=""),"",VLOOKUP(N140,Marks,158,0)),"")</f>
        <v/>
      </c>
      <c r="F155" s="874"/>
      <c r="G155" s="875" t="str">
        <f>IFERROR(IF(AND(N140=""),"",VLOOKUP(N140,Marks,159,0)),"")</f>
        <v/>
      </c>
      <c r="H155" s="875"/>
      <c r="I155" s="873" t="str">
        <f>IF(AND('Result Sheet'!$FE$4="",'Result Sheet'!$FE$4=0),"",IF(N140="","",'Result Sheet'!$FE$4))</f>
        <v/>
      </c>
      <c r="J155" s="873"/>
      <c r="K155" s="873">
        <f>IF(AND(N140=""),"",'Result Sheet'!$FG$7)</f>
        <v>100</v>
      </c>
      <c r="L155" s="873"/>
      <c r="M155" s="874" t="str">
        <f>IFERROR(IF(AND(N140=""),"",VLOOKUP(N140,Marks,162,0)),"")</f>
        <v/>
      </c>
      <c r="N155" s="874"/>
      <c r="O155" s="875" t="str">
        <f>IFERROR(IF(AND(N140=""),"",VLOOKUP(N140,Marks,163,0)),"")</f>
        <v/>
      </c>
      <c r="P155" s="875"/>
      <c r="Q155" s="903"/>
      <c r="R155" s="376" t="str">
        <f>IF(AND('Result Sheet'!$FA$4="",'Result Sheet'!$FA$4=0),"",IF(AD140="","",'Result Sheet'!$FA$4))</f>
        <v/>
      </c>
      <c r="S155" s="873">
        <f>IF(AND(AD140=""),"",'Result Sheet'!$FC$7)</f>
        <v>100</v>
      </c>
      <c r="T155" s="873"/>
      <c r="U155" s="874" t="str">
        <f>IFERROR(IF(AND(AD140=""),"",VLOOKUP(AD140,Marks,158,0)),"")</f>
        <v/>
      </c>
      <c r="V155" s="874"/>
      <c r="W155" s="875" t="str">
        <f>IFERROR(IF(AND(AD140=""),"",VLOOKUP(AD140,Marks,159,0)),"")</f>
        <v/>
      </c>
      <c r="X155" s="875"/>
      <c r="Y155" s="873" t="str">
        <f>IF(AND('Result Sheet'!$FE$4="",'Result Sheet'!$FE$4=0),"",IF(AD140="","",'Result Sheet'!$FE$4))</f>
        <v/>
      </c>
      <c r="Z155" s="873"/>
      <c r="AA155" s="873">
        <f>IF(AND(AD140=""),"",'Result Sheet'!$FG$7)</f>
        <v>100</v>
      </c>
      <c r="AB155" s="873"/>
      <c r="AC155" s="874" t="str">
        <f>IFERROR(IF(AND(AD140=""),"",VLOOKUP(AD140,Marks,162,0)),"")</f>
        <v/>
      </c>
      <c r="AD155" s="874"/>
      <c r="AE155" s="875" t="str">
        <f>IFERROR(IF(AND(AD140=""),"",VLOOKUP(AD140,Marks,163,0)),"")</f>
        <v/>
      </c>
      <c r="AF155" s="875"/>
      <c r="AH155" s="57"/>
      <c r="AI155" s="57"/>
      <c r="AJ155" s="57"/>
      <c r="AK155" s="57"/>
      <c r="AL155" s="57"/>
      <c r="AM155" s="57"/>
      <c r="AN155" s="57"/>
      <c r="AO155" s="57"/>
      <c r="AP155" s="57"/>
    </row>
    <row r="156" spans="1:42" ht="21" customHeight="1">
      <c r="A156" s="402">
        <f t="shared" si="22"/>
        <v>24</v>
      </c>
      <c r="B156" s="859" t="str">
        <f>IF('Master sheet'!$D$11="Hindi","विषय","Subject")</f>
        <v>विषय</v>
      </c>
      <c r="C156" s="860"/>
      <c r="D156" s="860"/>
      <c r="E156" s="368" t="str">
        <f>IF('Master sheet'!$D$11="Hindi","प्राप्तांक","Ob.M.")</f>
        <v>प्राप्तांक</v>
      </c>
      <c r="F156" s="93" t="str">
        <f>IF('Master sheet'!$D$11="Hindi","ग्रेड","Grade")</f>
        <v>ग्रेड</v>
      </c>
      <c r="G156" s="859" t="str">
        <f>IF('Master sheet'!$D$11="Hindi","विषय","Subject")</f>
        <v>विषय</v>
      </c>
      <c r="H156" s="860"/>
      <c r="I156" s="860"/>
      <c r="J156" s="368" t="str">
        <f>IF('Master sheet'!$D$11="Hindi","प्राप्तांक","Ob.M.")</f>
        <v>प्राप्तांक</v>
      </c>
      <c r="K156" s="93" t="str">
        <f>IF('Master sheet'!$D$11="Hindi","ग्रेड","Grade")</f>
        <v>ग्रेड</v>
      </c>
      <c r="L156" s="859" t="str">
        <f>IF('Master sheet'!$D$11="Hindi","विषय","Subject")</f>
        <v>विषय</v>
      </c>
      <c r="M156" s="860"/>
      <c r="N156" s="861"/>
      <c r="O156" s="369" t="str">
        <f>IF('Master sheet'!$D$11="Hindi","प्राप्तांक","Ob.M.")</f>
        <v>प्राप्तांक</v>
      </c>
      <c r="P156" s="93" t="str">
        <f>IF('Master sheet'!$D$11="Hindi","ग्रेड","Grade")</f>
        <v>ग्रेड</v>
      </c>
      <c r="Q156" s="903"/>
      <c r="R156" s="859" t="str">
        <f>IF('Master sheet'!$D$11="Hindi","विषय","Subject")</f>
        <v>विषय</v>
      </c>
      <c r="S156" s="860"/>
      <c r="T156" s="860"/>
      <c r="U156" s="368" t="str">
        <f>IF('Master sheet'!$D$11="Hindi","प्राप्तांक","Ob.M.")</f>
        <v>प्राप्तांक</v>
      </c>
      <c r="V156" s="93" t="str">
        <f>IF('Master sheet'!$D$11="Hindi","ग्रेड","Grade")</f>
        <v>ग्रेड</v>
      </c>
      <c r="W156" s="859" t="str">
        <f>IF('Master sheet'!$D$11="Hindi","विषय","Subject")</f>
        <v>विषय</v>
      </c>
      <c r="X156" s="860"/>
      <c r="Y156" s="860"/>
      <c r="Z156" s="368" t="str">
        <f>IF('Master sheet'!$D$11="Hindi","प्राप्तांक","Ob.M.")</f>
        <v>प्राप्तांक</v>
      </c>
      <c r="AA156" s="93" t="str">
        <f>IF('Master sheet'!$D$11="Hindi","ग्रेड","Grade")</f>
        <v>ग्रेड</v>
      </c>
      <c r="AB156" s="859" t="str">
        <f>IF('Master sheet'!$D$11="Hindi","विषय","Subject")</f>
        <v>विषय</v>
      </c>
      <c r="AC156" s="860"/>
      <c r="AD156" s="861"/>
      <c r="AE156" s="369" t="str">
        <f>IF('Master sheet'!$D$11="Hindi","प्राप्तांक","Ob.M.")</f>
        <v>प्राप्तांक</v>
      </c>
      <c r="AF156" s="93" t="str">
        <f>IF('Master sheet'!$D$11="Hindi","ग्रेड","Grade")</f>
        <v>ग्रेड</v>
      </c>
      <c r="AH156" s="57"/>
      <c r="AI156" s="57"/>
      <c r="AJ156" s="57"/>
      <c r="AK156" s="57"/>
      <c r="AL156" s="57"/>
      <c r="AM156" s="57"/>
      <c r="AN156" s="57"/>
      <c r="AO156" s="57"/>
      <c r="AP156" s="57"/>
    </row>
    <row r="157" spans="1:42" ht="21" customHeight="1">
      <c r="A157" s="402">
        <f t="shared" si="22"/>
        <v>25</v>
      </c>
      <c r="B157" s="862" t="str">
        <f>IF('Master sheet'!$D$11="Hindi","कार्यानुभव","WORK EXP.")</f>
        <v>कार्यानुभव</v>
      </c>
      <c r="C157" s="863"/>
      <c r="D157" s="863"/>
      <c r="E157" s="89">
        <f>IFERROR(VLOOKUP(N140,Marks,131,0),"")</f>
        <v>82</v>
      </c>
      <c r="F157" s="98" t="str">
        <f>IFERROR(VLOOKUP(N140,Marks,135,0),"")</f>
        <v>B</v>
      </c>
      <c r="G157" s="862" t="str">
        <f>IF('Master sheet'!$D$11="Hindi","कला शिक्षा","ART EDU.")</f>
        <v>कला शिक्षा</v>
      </c>
      <c r="H157" s="863"/>
      <c r="I157" s="863"/>
      <c r="J157" s="89">
        <f>IFERROR(VLOOKUP(N140,Marks,141,0),"")</f>
        <v>83</v>
      </c>
      <c r="K157" s="98" t="str">
        <f>IFERROR(VLOOKUP(N140,Marks,145,0),"")</f>
        <v>B</v>
      </c>
      <c r="L157" s="864" t="str">
        <f>IF('Master sheet'!$D$11="Hindi","स्वा. एवं शा. शिक्षा","HE.&amp;PH. EDU.")</f>
        <v>स्वा. एवं शा. शिक्षा</v>
      </c>
      <c r="M157" s="865"/>
      <c r="N157" s="866"/>
      <c r="O157" s="89">
        <f>IFERROR(VLOOKUP(N140,Marks,151,0),"")</f>
        <v>88</v>
      </c>
      <c r="P157" s="98" t="str">
        <f>IFERROR(VLOOKUP(N140,Marks,155,0),"")</f>
        <v>A</v>
      </c>
      <c r="Q157" s="903"/>
      <c r="R157" s="862" t="str">
        <f>IF('Master sheet'!$D$11="Hindi","कार्यानुभव","WORK EXP.")</f>
        <v>कार्यानुभव</v>
      </c>
      <c r="S157" s="863"/>
      <c r="T157" s="863"/>
      <c r="U157" s="89">
        <f>IFERROR(VLOOKUP(AD140,Marks,131,0),"")</f>
        <v>82</v>
      </c>
      <c r="V157" s="98" t="str">
        <f>IFERROR(VLOOKUP(AD140,Marks,135,0),"")</f>
        <v>B</v>
      </c>
      <c r="W157" s="862" t="str">
        <f>IF('Master sheet'!$D$11="Hindi","कला शिक्षा","ART EDU.")</f>
        <v>कला शिक्षा</v>
      </c>
      <c r="X157" s="863"/>
      <c r="Y157" s="863"/>
      <c r="Z157" s="89">
        <f>IFERROR(VLOOKUP(AD140,Marks,141,0),"")</f>
        <v>85</v>
      </c>
      <c r="AA157" s="98" t="str">
        <f>IFERROR(VLOOKUP(AD140,Marks,145,0),"")</f>
        <v>B</v>
      </c>
      <c r="AB157" s="864" t="str">
        <f>IF('Master sheet'!$D$11="Hindi","स्वा. एवं शा. शिक्षा","HE.&amp;PH. EDU.")</f>
        <v>स्वा. एवं शा. शिक्षा</v>
      </c>
      <c r="AC157" s="865"/>
      <c r="AD157" s="866"/>
      <c r="AE157" s="89">
        <f>IFERROR(VLOOKUP(AD140,Marks,151,0),"")</f>
        <v>88</v>
      </c>
      <c r="AF157" s="98" t="str">
        <f>IFERROR(VLOOKUP(AD140,Marks,155,0),"")</f>
        <v>A</v>
      </c>
      <c r="AH157" s="57"/>
      <c r="AI157" s="57"/>
      <c r="AJ157" s="57"/>
      <c r="AK157" s="57"/>
      <c r="AL157" s="57"/>
      <c r="AM157" s="57"/>
      <c r="AN157" s="57"/>
      <c r="AO157" s="57"/>
      <c r="AP157" s="57"/>
    </row>
    <row r="158" spans="1:42" ht="9.75" customHeight="1">
      <c r="A158" s="402">
        <f t="shared" si="22"/>
        <v>26</v>
      </c>
      <c r="B158" s="377"/>
      <c r="C158" s="377"/>
      <c r="D158" s="377"/>
      <c r="E158" s="378"/>
      <c r="F158" s="379"/>
      <c r="G158" s="377"/>
      <c r="H158" s="377"/>
      <c r="I158" s="377"/>
      <c r="J158" s="378"/>
      <c r="K158" s="379"/>
      <c r="L158" s="380"/>
      <c r="M158" s="380"/>
      <c r="N158" s="380"/>
      <c r="O158" s="378"/>
      <c r="P158" s="379"/>
      <c r="Q158" s="903"/>
      <c r="R158" s="377"/>
      <c r="S158" s="377"/>
      <c r="T158" s="377"/>
      <c r="U158" s="378"/>
      <c r="V158" s="379"/>
      <c r="W158" s="377"/>
      <c r="X158" s="377"/>
      <c r="Y158" s="377"/>
      <c r="Z158" s="378"/>
      <c r="AA158" s="379"/>
      <c r="AB158" s="380"/>
      <c r="AC158" s="380"/>
      <c r="AD158" s="380"/>
      <c r="AE158" s="378"/>
      <c r="AF158" s="379"/>
      <c r="AH158" s="57"/>
      <c r="AI158" s="57"/>
      <c r="AJ158" s="57"/>
      <c r="AK158" s="57"/>
      <c r="AL158" s="57"/>
      <c r="AM158" s="57"/>
      <c r="AN158" s="57"/>
      <c r="AO158" s="57"/>
      <c r="AP158" s="57"/>
    </row>
    <row r="159" spans="1:42" ht="21" customHeight="1">
      <c r="A159" s="402">
        <f t="shared" si="22"/>
        <v>27</v>
      </c>
      <c r="B159" s="852" t="str">
        <f>IF('Master sheet'!$D$11="Hindi","कुल कार्य दिवस :-","Total Meeting :-")</f>
        <v>कुल कार्य दिवस :-</v>
      </c>
      <c r="C159" s="852"/>
      <c r="D159" s="852"/>
      <c r="E159" s="867" t="str">
        <f>IFERROR(VLOOKUP(N140,Marks,170,0),"")</f>
        <v/>
      </c>
      <c r="F159" s="867"/>
      <c r="G159" s="867"/>
      <c r="H159" s="867"/>
      <c r="I159" s="852" t="str">
        <f>IF('Master sheet'!$D$11="Hindi","कुल उपस्थिति :-","Total Attendance :-")</f>
        <v>कुल उपस्थिति :-</v>
      </c>
      <c r="J159" s="852"/>
      <c r="K159" s="852"/>
      <c r="L159" s="852"/>
      <c r="M159" s="868" t="str">
        <f>IFERROR(VLOOKUP(N140,Marks,171,0),"")</f>
        <v/>
      </c>
      <c r="N159" s="868"/>
      <c r="O159" s="868"/>
      <c r="P159" s="868"/>
      <c r="Q159" s="903"/>
      <c r="R159" s="852" t="str">
        <f>IF('Master sheet'!$D$11="Hindi","कुल कार्य दिवस :-","Total Meeting :-")</f>
        <v>कुल कार्य दिवस :-</v>
      </c>
      <c r="S159" s="852"/>
      <c r="T159" s="852"/>
      <c r="U159" s="867" t="str">
        <f>IFERROR(VLOOKUP(AD140,Marks,170,0),"")</f>
        <v/>
      </c>
      <c r="V159" s="867"/>
      <c r="W159" s="867"/>
      <c r="X159" s="867"/>
      <c r="Y159" s="852" t="str">
        <f>IF('Master sheet'!$D$11="Hindi","कुल उपस्थिति :-","Total Attendance :-")</f>
        <v>कुल उपस्थिति :-</v>
      </c>
      <c r="Z159" s="852"/>
      <c r="AA159" s="852"/>
      <c r="AB159" s="852"/>
      <c r="AC159" s="868" t="str">
        <f>IFERROR(VLOOKUP(AD140,Marks,171,0),"")</f>
        <v/>
      </c>
      <c r="AD159" s="868"/>
      <c r="AE159" s="868"/>
      <c r="AF159" s="868"/>
      <c r="AH159" s="57"/>
      <c r="AI159" s="57"/>
      <c r="AJ159" s="57"/>
      <c r="AK159" s="57"/>
      <c r="AL159" s="57"/>
      <c r="AM159" s="57"/>
      <c r="AN159" s="57"/>
      <c r="AO159" s="57"/>
      <c r="AP159" s="57"/>
    </row>
    <row r="160" spans="1:42" ht="21" customHeight="1">
      <c r="A160" s="402">
        <f t="shared" si="22"/>
        <v>28</v>
      </c>
      <c r="B160" s="852" t="str">
        <f>IF('Master sheet'!$D$11="Hindi","परिणाम :-","Result :-")</f>
        <v>परिणाम :-</v>
      </c>
      <c r="C160" s="852"/>
      <c r="D160" s="852"/>
      <c r="E160" s="853" t="str">
        <f>IFERROR(VLOOKUP(N140,Marks,169,0),"")</f>
        <v>कक्षा क्रमोन्नत</v>
      </c>
      <c r="F160" s="853"/>
      <c r="G160" s="853"/>
      <c r="H160" s="853"/>
      <c r="I160" s="852" t="str">
        <f>IF('Master sheet'!$D$11="Hindi","परिणाम प्रतिशत में :-","Result in Percentage :-")</f>
        <v>परिणाम प्रतिशत में :-</v>
      </c>
      <c r="J160" s="852"/>
      <c r="K160" s="852"/>
      <c r="L160" s="852"/>
      <c r="M160" s="854">
        <f>IFERROR(VLOOKUP(N140,Marks,165,0),"")</f>
        <v>72.416666666666671</v>
      </c>
      <c r="N160" s="854"/>
      <c r="O160" s="854"/>
      <c r="P160" s="854"/>
      <c r="Q160" s="903"/>
      <c r="R160" s="852" t="str">
        <f>IF('Master sheet'!$D$11="Hindi","परिणाम :-","Result :-")</f>
        <v>परिणाम :-</v>
      </c>
      <c r="S160" s="852"/>
      <c r="T160" s="852"/>
      <c r="U160" s="853" t="str">
        <f>IFERROR(VLOOKUP(AD140,Marks,169,0),"")</f>
        <v>कक्षा क्रमोन्नत</v>
      </c>
      <c r="V160" s="853"/>
      <c r="W160" s="853"/>
      <c r="X160" s="853"/>
      <c r="Y160" s="852" t="str">
        <f>IF('Master sheet'!$D$11="Hindi","परिणाम प्रतिशत में :-","Result in Percentage :-")</f>
        <v>परिणाम प्रतिशत में :-</v>
      </c>
      <c r="Z160" s="852"/>
      <c r="AA160" s="852"/>
      <c r="AB160" s="852"/>
      <c r="AC160" s="854">
        <f>IFERROR(VLOOKUP(AD140,Marks,165,0),"")</f>
        <v>67.130434782608702</v>
      </c>
      <c r="AD160" s="854"/>
      <c r="AE160" s="854"/>
      <c r="AF160" s="854"/>
      <c r="AH160" s="57"/>
      <c r="AI160" s="57"/>
      <c r="AJ160" s="57"/>
      <c r="AK160" s="57"/>
      <c r="AL160" s="57"/>
      <c r="AM160" s="57"/>
      <c r="AN160" s="57"/>
      <c r="AO160" s="57"/>
      <c r="AP160" s="57"/>
    </row>
    <row r="161" spans="1:42" ht="21" customHeight="1">
      <c r="A161" s="402">
        <f t="shared" si="22"/>
        <v>29</v>
      </c>
      <c r="B161" s="852" t="str">
        <f>IF('Master sheet'!$D$11="Hindi","श्रेणी / ग्रेड :-","Division / Grade :-")</f>
        <v>श्रेणी / ग्रेड :-</v>
      </c>
      <c r="C161" s="852"/>
      <c r="D161" s="852"/>
      <c r="E161" s="385" t="str">
        <f>IFERROR(VLOOKUP(N140,Marks,166,0),"")</f>
        <v>I</v>
      </c>
      <c r="F161" s="386" t="s">
        <v>205</v>
      </c>
      <c r="G161" s="855" t="str">
        <f>IFERROR(VLOOKUP(N140,Marks,167,0),"")</f>
        <v>B</v>
      </c>
      <c r="H161" s="855"/>
      <c r="I161" s="852" t="str">
        <f>IF('Master sheet'!$D$11="Hindi","कक्षा में स्थान :-","Position in the Class :-")</f>
        <v>कक्षा में स्थान :-</v>
      </c>
      <c r="J161" s="852"/>
      <c r="K161" s="852"/>
      <c r="L161" s="852"/>
      <c r="M161" s="856">
        <f>IFERROR(VLOOKUP(N140,Marks,168,0),"")</f>
        <v>1.9999999999999858</v>
      </c>
      <c r="N161" s="856"/>
      <c r="O161" s="856"/>
      <c r="P161" s="856"/>
      <c r="Q161" s="903"/>
      <c r="R161" s="852" t="str">
        <f>IF('Master sheet'!$D$11="Hindi","श्रेणी / ग्रेड :-","Division / Grade :-")</f>
        <v>श्रेणी / ग्रेड :-</v>
      </c>
      <c r="S161" s="852"/>
      <c r="T161" s="852"/>
      <c r="U161" s="385" t="str">
        <f>IFERROR(VLOOKUP(AD140,Marks,166,0),"")</f>
        <v>I</v>
      </c>
      <c r="V161" s="386" t="s">
        <v>205</v>
      </c>
      <c r="W161" s="855" t="str">
        <f>IFERROR(VLOOKUP(AD140,Marks,167,0),"")</f>
        <v>B</v>
      </c>
      <c r="X161" s="855"/>
      <c r="Y161" s="852" t="str">
        <f>IF('Master sheet'!$D$11="Hindi","कक्षा में स्थान :-","Position in the Class :-")</f>
        <v>कक्षा में स्थान :-</v>
      </c>
      <c r="Z161" s="852"/>
      <c r="AA161" s="852"/>
      <c r="AB161" s="852"/>
      <c r="AC161" s="856">
        <f>IFERROR(VLOOKUP(AD140,Marks,168,0),"")</f>
        <v>8.9999999999999858</v>
      </c>
      <c r="AD161" s="856"/>
      <c r="AE161" s="856"/>
      <c r="AF161" s="856"/>
      <c r="AH161" s="57"/>
      <c r="AI161" s="57"/>
      <c r="AJ161" s="57"/>
      <c r="AK161" s="57"/>
      <c r="AL161" s="57"/>
      <c r="AM161" s="57"/>
      <c r="AN161" s="57"/>
      <c r="AO161" s="57"/>
      <c r="AP161" s="57"/>
    </row>
    <row r="162" spans="1:42" ht="21" customHeight="1">
      <c r="A162" s="402">
        <f t="shared" si="22"/>
        <v>30</v>
      </c>
      <c r="B162" s="857" t="str">
        <f>IF('Master sheet'!$D$11="Hindi","परीक्षा परिणाम घोषणा दिनांक :-","Result Declaration Date :-")</f>
        <v>परीक्षा परिणाम घोषणा दिनांक :-</v>
      </c>
      <c r="C162" s="857"/>
      <c r="D162" s="857"/>
      <c r="E162" s="858">
        <f>IF(AND(N140=""),"",'Master sheet'!$D$10)</f>
        <v>45048</v>
      </c>
      <c r="F162" s="858"/>
      <c r="G162" s="858"/>
      <c r="H162" s="393"/>
      <c r="I162" s="92"/>
      <c r="J162" s="92"/>
      <c r="K162" s="58"/>
      <c r="L162" s="92"/>
      <c r="M162" s="92"/>
      <c r="N162" s="92"/>
      <c r="O162" s="92"/>
      <c r="P162" s="92"/>
      <c r="Q162" s="903"/>
      <c r="R162" s="857" t="str">
        <f>IF('Master sheet'!$D$11="Hindi","परीक्षा परिणाम घोषणा दिनांक :-","Result Declaration Date :-")</f>
        <v>परीक्षा परिणाम घोषणा दिनांक :-</v>
      </c>
      <c r="S162" s="857"/>
      <c r="T162" s="857"/>
      <c r="U162" s="858">
        <f>IF(AND(AD140=""),"",'Master sheet'!$D$10)</f>
        <v>45048</v>
      </c>
      <c r="V162" s="858"/>
      <c r="W162" s="858"/>
      <c r="X162" s="393"/>
      <c r="Y162" s="92"/>
      <c r="Z162" s="92"/>
      <c r="AA162" s="58"/>
      <c r="AB162" s="92"/>
      <c r="AC162" s="92"/>
      <c r="AD162" s="92"/>
      <c r="AE162" s="92"/>
      <c r="AF162" s="92"/>
      <c r="AH162" s="57"/>
      <c r="AI162" s="57"/>
      <c r="AJ162" s="57"/>
      <c r="AK162" s="57"/>
      <c r="AL162" s="57"/>
      <c r="AM162" s="57"/>
      <c r="AN162" s="57"/>
      <c r="AO162" s="57"/>
      <c r="AP162" s="57"/>
    </row>
    <row r="163" spans="1:42" ht="60.75" customHeight="1">
      <c r="A163" s="402">
        <f t="shared" si="22"/>
        <v>31</v>
      </c>
      <c r="B163" s="850" t="str">
        <f>IF(AND(N140=""),"",IF(C137=6,CONCATENATE("(",'Master sheet'!$H$12," )"),CONCATENATE("(",'Master sheet'!$H$21," )")))</f>
        <v>(Sharad Sharma )</v>
      </c>
      <c r="C163" s="850"/>
      <c r="D163" s="850"/>
      <c r="E163" s="850"/>
      <c r="F163" s="850" t="str">
        <f>IF(AND(N140=""),"",CONCATENATE("(",'Master sheet'!$D$14," )"))</f>
        <v>(Suresh Kumar )</v>
      </c>
      <c r="G163" s="850"/>
      <c r="H163" s="850"/>
      <c r="I163" s="850"/>
      <c r="J163" s="850"/>
      <c r="K163" s="850" t="str">
        <f>IF(AND(N140=""),"",CONCATENATE("(",'Master sheet'!$D$12," )"))</f>
        <v>(USHA PALIYA )</v>
      </c>
      <c r="L163" s="850"/>
      <c r="M163" s="850"/>
      <c r="N163" s="850"/>
      <c r="O163" s="850"/>
      <c r="P163" s="850"/>
      <c r="Q163" s="903"/>
      <c r="R163" s="850" t="str">
        <f>IF(AND(AD140=""),"",IF(S137=6,CONCATENATE("(",'Master sheet'!$H$12," )"),CONCATENATE("(",'Master sheet'!$H$21," )")))</f>
        <v>(Sharad Sharma )</v>
      </c>
      <c r="S163" s="850"/>
      <c r="T163" s="850"/>
      <c r="U163" s="850"/>
      <c r="V163" s="850" t="str">
        <f>IF(AND(AD140=""),"",CONCATENATE("(",'Master sheet'!$D$14," )"))</f>
        <v>(Suresh Kumar )</v>
      </c>
      <c r="W163" s="850"/>
      <c r="X163" s="850"/>
      <c r="Y163" s="850"/>
      <c r="Z163" s="850"/>
      <c r="AA163" s="850" t="str">
        <f>IF(AND(AD140=""),"",CONCATENATE("(",'Master sheet'!$D$12," )"))</f>
        <v>(USHA PALIYA )</v>
      </c>
      <c r="AB163" s="850"/>
      <c r="AC163" s="850"/>
      <c r="AD163" s="850"/>
      <c r="AE163" s="850"/>
      <c r="AF163" s="850"/>
      <c r="AH163" s="57"/>
      <c r="AI163" s="57"/>
      <c r="AJ163" s="57"/>
      <c r="AK163" s="57"/>
      <c r="AL163" s="57"/>
      <c r="AM163" s="57"/>
      <c r="AN163" s="57"/>
      <c r="AO163" s="57"/>
      <c r="AP163" s="57"/>
    </row>
    <row r="164" spans="1:42" ht="23.25" customHeight="1">
      <c r="A164" s="402">
        <f t="shared" si="22"/>
        <v>32</v>
      </c>
      <c r="B164" s="851" t="str">
        <f>IF('Master sheet'!$D$11="Hindi","हस्ताक्षर कक्षाध्यापक","Signature of the class teacher")</f>
        <v>हस्ताक्षर कक्षाध्यापक</v>
      </c>
      <c r="C164" s="851"/>
      <c r="D164" s="851"/>
      <c r="E164" s="851"/>
      <c r="F164" s="851" t="str">
        <f>IF('Master sheet'!$D$11="Hindi","हस्ताक्षर परीक्षा प्रभारी","Signature of the exam. Incharge")</f>
        <v>हस्ताक्षर परीक्षा प्रभारी</v>
      </c>
      <c r="G164" s="851"/>
      <c r="H164" s="851"/>
      <c r="I164" s="851"/>
      <c r="J164" s="851"/>
      <c r="K164" s="851" t="str">
        <f>IF('Master sheet'!$D$11="Hindi","हस्ताक्षर संस्था प्रधान","Head of Institute's Signature")</f>
        <v>हस्ताक्षर संस्था प्रधान</v>
      </c>
      <c r="L164" s="851"/>
      <c r="M164" s="851"/>
      <c r="N164" s="851"/>
      <c r="O164" s="851"/>
      <c r="P164" s="851"/>
      <c r="Q164" s="903"/>
      <c r="R164" s="851" t="str">
        <f>IF('Master sheet'!$D$11="Hindi","हस्ताक्षर कक्षाध्यापक","Signature of the class teacher")</f>
        <v>हस्ताक्षर कक्षाध्यापक</v>
      </c>
      <c r="S164" s="851"/>
      <c r="T164" s="851"/>
      <c r="U164" s="851"/>
      <c r="V164" s="851" t="str">
        <f>IF('Master sheet'!$D$11="Hindi","हस्ताक्षर परीक्षा प्रभारी","Signature of the exam. Incharge")</f>
        <v>हस्ताक्षर परीक्षा प्रभारी</v>
      </c>
      <c r="W164" s="851"/>
      <c r="X164" s="851"/>
      <c r="Y164" s="851"/>
      <c r="Z164" s="851"/>
      <c r="AA164" s="851" t="str">
        <f>IF('Master sheet'!$D$11="Hindi","हस्ताक्षर संस्था प्रधान","Head of Institute's Signature")</f>
        <v>हस्ताक्षर संस्था प्रधान</v>
      </c>
      <c r="AB164" s="851"/>
      <c r="AC164" s="851"/>
      <c r="AD164" s="851"/>
      <c r="AE164" s="851"/>
      <c r="AF164" s="851"/>
      <c r="AH164" s="57"/>
      <c r="AI164" s="57"/>
      <c r="AJ164" s="57"/>
      <c r="AK164" s="57"/>
      <c r="AL164" s="57"/>
      <c r="AM164" s="57"/>
      <c r="AN164" s="57"/>
      <c r="AO164" s="57"/>
      <c r="AP164" s="57"/>
    </row>
    <row r="165" spans="1:42">
      <c r="AH165" s="57"/>
      <c r="AI165" s="57"/>
      <c r="AJ165" s="57"/>
      <c r="AK165" s="57"/>
      <c r="AL165" s="57"/>
      <c r="AM165" s="57"/>
      <c r="AN165" s="57"/>
      <c r="AO165" s="57"/>
      <c r="AP165" s="57"/>
    </row>
    <row r="166" spans="1:42" ht="21" customHeight="1">
      <c r="A166" s="402">
        <f>IF(N173="","",1)</f>
        <v>1</v>
      </c>
      <c r="B166" s="876" t="str">
        <f>IF('Master sheet'!$D$11="Hindi","वार्षिक रिपोर्ट कार्ड ","Report Card")</f>
        <v xml:space="preserve">वार्षिक रिपोर्ट कार्ड </v>
      </c>
      <c r="C166" s="876"/>
      <c r="D166" s="876"/>
      <c r="E166" s="876"/>
      <c r="F166" s="876"/>
      <c r="G166" s="876"/>
      <c r="H166" s="876"/>
      <c r="I166" s="876"/>
      <c r="J166" s="876"/>
      <c r="K166" s="876"/>
      <c r="L166" s="876"/>
      <c r="M166" s="876"/>
      <c r="N166" s="876"/>
      <c r="O166" s="876"/>
      <c r="P166" s="876"/>
      <c r="Q166" s="903" t="s">
        <v>79</v>
      </c>
      <c r="R166" s="876" t="str">
        <f>IF('Master sheet'!$D$11="Hindi","वार्षिक रिपोर्ट कार्ड ","Report Card")</f>
        <v xml:space="preserve">वार्षिक रिपोर्ट कार्ड </v>
      </c>
      <c r="S166" s="876"/>
      <c r="T166" s="876"/>
      <c r="U166" s="876"/>
      <c r="V166" s="876"/>
      <c r="W166" s="876"/>
      <c r="X166" s="876"/>
      <c r="Y166" s="876"/>
      <c r="Z166" s="876"/>
      <c r="AA166" s="876"/>
      <c r="AB166" s="876"/>
      <c r="AC166" s="876"/>
      <c r="AD166" s="876"/>
      <c r="AE166" s="876"/>
      <c r="AF166" s="876"/>
      <c r="AH166" s="57"/>
      <c r="AI166" s="57"/>
      <c r="AJ166" s="57"/>
      <c r="AK166" s="57"/>
      <c r="AL166" s="57"/>
      <c r="AM166" s="57"/>
      <c r="AN166" s="57"/>
      <c r="AO166" s="57"/>
      <c r="AP166" s="57"/>
    </row>
    <row r="167" spans="1:42" ht="21" customHeight="1">
      <c r="A167" s="402">
        <f>IF($N$173="","",A166+1)</f>
        <v>2</v>
      </c>
      <c r="B167" s="877" t="str">
        <f>IF('Master sheet'!$D$11="Hindi","शिक्षा विभाग, राजस्थान सरकार","Education Department, Rajasthan Government")</f>
        <v>शिक्षा विभाग, राजस्थान सरकार</v>
      </c>
      <c r="C167" s="877"/>
      <c r="D167" s="877"/>
      <c r="E167" s="877"/>
      <c r="F167" s="877"/>
      <c r="G167" s="877"/>
      <c r="H167" s="877"/>
      <c r="I167" s="877"/>
      <c r="J167" s="877"/>
      <c r="K167" s="877"/>
      <c r="L167" s="877"/>
      <c r="M167" s="877"/>
      <c r="N167" s="877"/>
      <c r="O167" s="877"/>
      <c r="P167" s="877"/>
      <c r="Q167" s="903"/>
      <c r="R167" s="877" t="str">
        <f>IF('Master sheet'!$D$11="Hindi","शिक्षा विभाग, राजस्थान सरकार","Education Department, Rajasthan Government")</f>
        <v>शिक्षा विभाग, राजस्थान सरकार</v>
      </c>
      <c r="S167" s="877"/>
      <c r="T167" s="877"/>
      <c r="U167" s="877"/>
      <c r="V167" s="877"/>
      <c r="W167" s="877"/>
      <c r="X167" s="877"/>
      <c r="Y167" s="877"/>
      <c r="Z167" s="877"/>
      <c r="AA167" s="877"/>
      <c r="AB167" s="877"/>
      <c r="AC167" s="877"/>
      <c r="AD167" s="877"/>
      <c r="AE167" s="877"/>
      <c r="AF167" s="877"/>
      <c r="AH167" s="57"/>
      <c r="AI167" s="57"/>
      <c r="AJ167" s="57"/>
      <c r="AK167" s="57"/>
      <c r="AL167" s="57"/>
      <c r="AM167" s="57"/>
      <c r="AN167" s="57"/>
      <c r="AO167" s="57"/>
      <c r="AP167" s="57"/>
    </row>
    <row r="168" spans="1:42" ht="21" customHeight="1">
      <c r="A168" s="402">
        <f>IF($N$173="","",A167+1)</f>
        <v>3</v>
      </c>
      <c r="B168" s="878" t="str">
        <f>IF('Master sheet'!$D$11="Hindi","विद्यालय का नाम :-","School Name :- ")</f>
        <v>विद्यालय का नाम :-</v>
      </c>
      <c r="C168" s="878"/>
      <c r="D168" s="878"/>
      <c r="E168" s="879" t="str">
        <f>IF(AND(N173=""),"",IF('Master sheet'!$D$11="Hindi",'Master sheet'!$D$8,'Master sheet'!$D$7))</f>
        <v xml:space="preserve">महात्मा गाँधी राजकीय विद्यालय (अंग्रेजी माध्यम) बर, पाली </v>
      </c>
      <c r="F168" s="879"/>
      <c r="G168" s="879"/>
      <c r="H168" s="879"/>
      <c r="I168" s="879"/>
      <c r="J168" s="879"/>
      <c r="K168" s="879"/>
      <c r="L168" s="879"/>
      <c r="M168" s="879"/>
      <c r="N168" s="879"/>
      <c r="O168" s="879"/>
      <c r="P168" s="879"/>
      <c r="Q168" s="903"/>
      <c r="R168" s="878" t="str">
        <f>IF('Master sheet'!$D$11="Hindi","विद्यालय का नाम :-","School Name :- ")</f>
        <v>विद्यालय का नाम :-</v>
      </c>
      <c r="S168" s="878"/>
      <c r="T168" s="878"/>
      <c r="U168" s="879" t="str">
        <f>IF(AND(AD173=""),"",IF('Master sheet'!$D$11="Hindi",'Master sheet'!$D$8,'Master sheet'!$D$7))</f>
        <v xml:space="preserve">महात्मा गाँधी राजकीय विद्यालय (अंग्रेजी माध्यम) बर, पाली </v>
      </c>
      <c r="V168" s="879"/>
      <c r="W168" s="879"/>
      <c r="X168" s="879"/>
      <c r="Y168" s="879"/>
      <c r="Z168" s="879"/>
      <c r="AA168" s="879"/>
      <c r="AB168" s="879"/>
      <c r="AC168" s="879"/>
      <c r="AD168" s="879"/>
      <c r="AE168" s="879"/>
      <c r="AF168" s="879"/>
      <c r="AH168" s="57"/>
      <c r="AI168" s="57"/>
      <c r="AJ168" s="57"/>
      <c r="AK168" s="57"/>
      <c r="AL168" s="57"/>
      <c r="AM168" s="57"/>
      <c r="AN168" s="57"/>
      <c r="AO168" s="57"/>
      <c r="AP168" s="57"/>
    </row>
    <row r="169" spans="1:42" ht="21" customHeight="1">
      <c r="A169" s="402">
        <f t="shared" ref="A169:A197" si="25">IF($N$173="","",A168+1)</f>
        <v>4</v>
      </c>
      <c r="B169" s="395"/>
      <c r="C169" s="395"/>
      <c r="D169" s="395"/>
      <c r="E169" s="880" t="str">
        <f>IF(AND(N173=""),"",IF('Master sheet'!$D$11="Hindi",CONCATENATE("(विद्यालय मान्यता क्रमांक व वर्ष : ","  ",'Master sheet'!$D$6),CONCATENATE("(School Recognition Number &amp; Years : ","  ",'Master sheet'!$D$6)))</f>
        <v>(विद्यालय मान्यता क्रमांक व वर्ष :   शिक्षा/पाली/1995/2001</v>
      </c>
      <c r="F169" s="880"/>
      <c r="G169" s="880"/>
      <c r="H169" s="880"/>
      <c r="I169" s="880"/>
      <c r="J169" s="880"/>
      <c r="K169" s="880"/>
      <c r="L169" s="880"/>
      <c r="M169" s="880"/>
      <c r="N169" s="880"/>
      <c r="O169" s="880"/>
      <c r="P169" s="880"/>
      <c r="Q169" s="903"/>
      <c r="R169" s="395"/>
      <c r="S169" s="395"/>
      <c r="T169" s="395"/>
      <c r="U169" s="880" t="str">
        <f>IF(AND(AD173=""),"",IF('Master sheet'!$D$11="Hindi",CONCATENATE("(विद्यालय मान्यता क्रमांक व वर्ष : ","  ",'Master sheet'!$D$6),CONCATENATE("(School Recognition Number &amp; Years : ","  ",'Master sheet'!$D$6)))</f>
        <v>(विद्यालय मान्यता क्रमांक व वर्ष :   शिक्षा/पाली/1995/2001</v>
      </c>
      <c r="V169" s="880"/>
      <c r="W169" s="880"/>
      <c r="X169" s="880"/>
      <c r="Y169" s="880"/>
      <c r="Z169" s="880"/>
      <c r="AA169" s="880"/>
      <c r="AB169" s="880"/>
      <c r="AC169" s="880"/>
      <c r="AD169" s="880"/>
      <c r="AE169" s="880"/>
      <c r="AF169" s="880"/>
      <c r="AH169" s="57"/>
      <c r="AI169" s="57"/>
      <c r="AJ169" s="57"/>
      <c r="AK169" s="57"/>
      <c r="AL169" s="57"/>
      <c r="AM169" s="57"/>
      <c r="AN169" s="57"/>
      <c r="AO169" s="57"/>
      <c r="AP169" s="57"/>
    </row>
    <row r="170" spans="1:42" ht="21" customHeight="1">
      <c r="A170" s="402">
        <f t="shared" si="25"/>
        <v>5</v>
      </c>
      <c r="B170" s="388" t="str">
        <f>IF('Master sheet'!$D$11="Hindi","कक्षा  :-","CLASS :- ")</f>
        <v>कक्षा  :-</v>
      </c>
      <c r="C170" s="894">
        <f>IFERROR(IF(AND(N173=""),"",VLOOKUP(N173,Marks,2,0)),"")</f>
        <v>7</v>
      </c>
      <c r="D170" s="894"/>
      <c r="E170" s="895" t="str">
        <f>IF('Master sheet'!$D$11="Hindi","सेक्शन :-","Section :- ")</f>
        <v>सेक्शन :-</v>
      </c>
      <c r="F170" s="895"/>
      <c r="G170" s="895"/>
      <c r="H170" s="894" t="str">
        <f>IFERROR(IF(AND(N173=""),"",VLOOKUP(N173,Marks,3,0)),"")</f>
        <v>A</v>
      </c>
      <c r="I170" s="894"/>
      <c r="J170" s="896" t="str">
        <f>IF('Master sheet'!$D$11="Hindi","सत्र :- ","Session :- ")</f>
        <v xml:space="preserve">सत्र :- </v>
      </c>
      <c r="K170" s="896"/>
      <c r="L170" s="896"/>
      <c r="M170" s="896"/>
      <c r="N170" s="897" t="str">
        <f>IF(AND(N173=""),"",'Marks Entry 6th'!$I$2)</f>
        <v xml:space="preserve"> 2022-2023</v>
      </c>
      <c r="O170" s="897"/>
      <c r="P170" s="897"/>
      <c r="Q170" s="903"/>
      <c r="R170" s="388" t="str">
        <f>IF('Master sheet'!$D$11="Hindi","कक्षा  :-","CLASS :- ")</f>
        <v>कक्षा  :-</v>
      </c>
      <c r="S170" s="894">
        <f>IFERROR(IF(AND(AD173=""),"",VLOOKUP(AD173,Marks,2,0)),"")</f>
        <v>7</v>
      </c>
      <c r="T170" s="894"/>
      <c r="U170" s="895" t="str">
        <f>IF('Master sheet'!$D$11="Hindi","सेक्शन :-","Section :- ")</f>
        <v>सेक्शन :-</v>
      </c>
      <c r="V170" s="895"/>
      <c r="W170" s="895"/>
      <c r="X170" s="894" t="str">
        <f>IFERROR(IF(AND(AD173=""),"",VLOOKUP(AD173,Marks,3,0)),"")</f>
        <v>A</v>
      </c>
      <c r="Y170" s="894"/>
      <c r="Z170" s="896" t="str">
        <f>IF('Master sheet'!$D$11="Hindi","सत्र :- ","Session :- ")</f>
        <v xml:space="preserve">सत्र :- </v>
      </c>
      <c r="AA170" s="896"/>
      <c r="AB170" s="896"/>
      <c r="AC170" s="896"/>
      <c r="AD170" s="897" t="str">
        <f>IF(AND(AD173=""),"",'Marks Entry 6th'!$I$2)</f>
        <v xml:space="preserve"> 2022-2023</v>
      </c>
      <c r="AE170" s="897"/>
      <c r="AF170" s="897"/>
      <c r="AH170" s="57"/>
      <c r="AI170" s="57"/>
      <c r="AJ170" s="57"/>
      <c r="AK170" s="57"/>
      <c r="AL170" s="57"/>
      <c r="AM170" s="57"/>
      <c r="AN170" s="57"/>
      <c r="AO170" s="57"/>
      <c r="AP170" s="57"/>
    </row>
    <row r="171" spans="1:42" ht="21" customHeight="1">
      <c r="A171" s="402">
        <f t="shared" si="25"/>
        <v>6</v>
      </c>
      <c r="B171" s="881" t="str">
        <f>IF('Master sheet'!$D$11="Hindi","विद्यार्थी का नाम :-","Student's Name :-")</f>
        <v>विद्यार्थी का नाम :-</v>
      </c>
      <c r="C171" s="881"/>
      <c r="D171" s="881"/>
      <c r="E171" s="882" t="str">
        <f>IFERROR(IF(AND(N173=""),"",VLOOKUP(N173,Marks,6,0)),"")</f>
        <v xml:space="preserve">रमेश चन्द्र </v>
      </c>
      <c r="F171" s="882"/>
      <c r="G171" s="882"/>
      <c r="H171" s="882"/>
      <c r="I171" s="882"/>
      <c r="J171" s="883" t="str">
        <f>IF('Master sheet'!$D$11="Hindi","प्रवेशांक :","SR. NO. :")</f>
        <v>प्रवेशांक :</v>
      </c>
      <c r="K171" s="883"/>
      <c r="L171" s="883"/>
      <c r="M171" s="883"/>
      <c r="N171" s="884">
        <f>IFERROR(IF(AND(N173=""),"",VLOOKUP(N173,Marks,5,0)),"")</f>
        <v>932</v>
      </c>
      <c r="O171" s="884"/>
      <c r="P171" s="884"/>
      <c r="Q171" s="903"/>
      <c r="R171" s="881" t="str">
        <f>IF('Master sheet'!$D$11="Hindi","विद्यार्थी का नाम :-","Student's Name :-")</f>
        <v>विद्यार्थी का नाम :-</v>
      </c>
      <c r="S171" s="881"/>
      <c r="T171" s="881"/>
      <c r="U171" s="882" t="str">
        <f>IFERROR(IF(AND(AD173=""),"",VLOOKUP(AD173,Marks,6,0)),"")</f>
        <v xml:space="preserve">राहुल </v>
      </c>
      <c r="V171" s="882"/>
      <c r="W171" s="882"/>
      <c r="X171" s="882"/>
      <c r="Y171" s="882"/>
      <c r="Z171" s="883" t="str">
        <f>IF('Master sheet'!$D$11="Hindi","प्रवेशांक :","SR. NO. :")</f>
        <v>प्रवेशांक :</v>
      </c>
      <c r="AA171" s="883"/>
      <c r="AB171" s="883"/>
      <c r="AC171" s="883"/>
      <c r="AD171" s="884">
        <f>IFERROR(IF(AND(AD173=""),"",VLOOKUP(AD173,Marks,5,0)),"")</f>
        <v>933</v>
      </c>
      <c r="AE171" s="884"/>
      <c r="AF171" s="884"/>
      <c r="AH171" s="57"/>
      <c r="AI171" s="57"/>
      <c r="AJ171" s="57"/>
      <c r="AK171" s="57"/>
      <c r="AL171" s="57"/>
      <c r="AM171" s="57"/>
      <c r="AN171" s="57"/>
      <c r="AO171" s="57"/>
      <c r="AP171" s="57"/>
    </row>
    <row r="172" spans="1:42" ht="21" customHeight="1">
      <c r="A172" s="402">
        <f t="shared" si="25"/>
        <v>7</v>
      </c>
      <c r="B172" s="881" t="str">
        <f>IF('Master sheet'!$D$11="Hindi","पिता का नाम :-","Father's Name :-")</f>
        <v>पिता का नाम :-</v>
      </c>
      <c r="C172" s="881"/>
      <c r="D172" s="881"/>
      <c r="E172" s="882" t="str">
        <f>IFERROR(IF(AND(N173=""),"",VLOOKUP(N173,Marks,7,0)),"")</f>
        <v xml:space="preserve">दिनेश चन्द्र </v>
      </c>
      <c r="F172" s="882"/>
      <c r="G172" s="882"/>
      <c r="H172" s="882"/>
      <c r="I172" s="882"/>
      <c r="J172" s="883" t="str">
        <f>IF('Master sheet'!$D$11="Hindi","जन्म तिथि :","Date of Birth :")</f>
        <v>जन्म तिथि :</v>
      </c>
      <c r="K172" s="883"/>
      <c r="L172" s="883"/>
      <c r="M172" s="883"/>
      <c r="N172" s="898">
        <f>IFERROR(IF(AND(N173=""),"",VLOOKUP(N173,Marks,4,0)),"")</f>
        <v>42319</v>
      </c>
      <c r="O172" s="898"/>
      <c r="P172" s="898"/>
      <c r="Q172" s="903"/>
      <c r="R172" s="881" t="str">
        <f>IF('Master sheet'!$D$11="Hindi","पिता का नाम :-","Father's Name :-")</f>
        <v>पिता का नाम :-</v>
      </c>
      <c r="S172" s="881"/>
      <c r="T172" s="881"/>
      <c r="U172" s="882" t="str">
        <f>IFERROR(IF(AND(AD173=""),"",VLOOKUP(AD173,Marks,7,0)),"")</f>
        <v xml:space="preserve">रोहित </v>
      </c>
      <c r="V172" s="882"/>
      <c r="W172" s="882"/>
      <c r="X172" s="882"/>
      <c r="Y172" s="882"/>
      <c r="Z172" s="883" t="str">
        <f>IF('Master sheet'!$D$11="Hindi","जन्म तिथि :","Date of Birth :")</f>
        <v>जन्म तिथि :</v>
      </c>
      <c r="AA172" s="883"/>
      <c r="AB172" s="883"/>
      <c r="AC172" s="883"/>
      <c r="AD172" s="898">
        <f>IFERROR(IF(AND(AD173=""),"",VLOOKUP(AD173,Marks,4,0)),"")</f>
        <v>42287</v>
      </c>
      <c r="AE172" s="898"/>
      <c r="AF172" s="898"/>
      <c r="AH172" s="57"/>
      <c r="AI172" s="57"/>
      <c r="AJ172" s="57"/>
      <c r="AK172" s="57"/>
      <c r="AL172" s="57"/>
      <c r="AM172" s="57"/>
      <c r="AN172" s="57"/>
      <c r="AO172" s="57"/>
      <c r="AP172" s="57"/>
    </row>
    <row r="173" spans="1:42" ht="21" customHeight="1">
      <c r="A173" s="402">
        <f t="shared" si="25"/>
        <v>8</v>
      </c>
      <c r="B173" s="881" t="str">
        <f>IF('Master sheet'!$D$11="Hindi","माता का नाम :-","Mother's Name :-")</f>
        <v>माता का नाम :-</v>
      </c>
      <c r="C173" s="881"/>
      <c r="D173" s="881"/>
      <c r="E173" s="882" t="str">
        <f>IFERROR(IF(AND(N173=""),"",VLOOKUP(N173,Marks,8,0)),"")</f>
        <v xml:space="preserve">चंद्रा </v>
      </c>
      <c r="F173" s="882"/>
      <c r="G173" s="882"/>
      <c r="H173" s="882"/>
      <c r="I173" s="882"/>
      <c r="J173" s="883" t="str">
        <f>IF('Master sheet'!$D$11="Hindi","रोल नंबर :-","Roll No. :")</f>
        <v>रोल नंबर :-</v>
      </c>
      <c r="K173" s="883"/>
      <c r="L173" s="883"/>
      <c r="M173" s="883"/>
      <c r="N173" s="899">
        <f>IF(AD140="","",IF(AND(AD140+1&gt;$AN$7),"",AD140+1))</f>
        <v>711</v>
      </c>
      <c r="O173" s="899"/>
      <c r="P173" s="899"/>
      <c r="Q173" s="903"/>
      <c r="R173" s="881" t="str">
        <f>IF('Master sheet'!$D$11="Hindi","माता का नाम :-","Mother's Name :-")</f>
        <v>माता का नाम :-</v>
      </c>
      <c r="S173" s="881"/>
      <c r="T173" s="881"/>
      <c r="U173" s="882" t="str">
        <f>IFERROR(IF(AND(AD173=""),"",VLOOKUP(AD173,Marks,8,0)),"")</f>
        <v xml:space="preserve">मोहिनी </v>
      </c>
      <c r="V173" s="882"/>
      <c r="W173" s="882"/>
      <c r="X173" s="882"/>
      <c r="Y173" s="882"/>
      <c r="Z173" s="883" t="str">
        <f>IF('Master sheet'!$D$11="Hindi","रोल नंबर :-","Roll No. :")</f>
        <v>रोल नंबर :-</v>
      </c>
      <c r="AA173" s="883"/>
      <c r="AB173" s="883"/>
      <c r="AC173" s="883"/>
      <c r="AD173" s="899">
        <f>IF(N173="","",IF(AND(N173+1&gt;$AN$7),"",N173+1))</f>
        <v>712</v>
      </c>
      <c r="AE173" s="899"/>
      <c r="AF173" s="899"/>
      <c r="AH173" s="57"/>
      <c r="AI173" s="57"/>
      <c r="AJ173" s="57"/>
      <c r="AK173" s="57"/>
      <c r="AL173" s="57"/>
      <c r="AM173" s="57"/>
      <c r="AN173" s="57"/>
      <c r="AO173" s="57"/>
      <c r="AP173" s="57"/>
    </row>
    <row r="174" spans="1:42" ht="12" customHeight="1">
      <c r="A174" s="402">
        <f t="shared" si="25"/>
        <v>9</v>
      </c>
      <c r="B174" s="389"/>
      <c r="C174" s="389"/>
      <c r="D174" s="389"/>
      <c r="E174" s="390"/>
      <c r="F174" s="390"/>
      <c r="G174" s="390"/>
      <c r="H174" s="390"/>
      <c r="I174" s="390"/>
      <c r="J174" s="391"/>
      <c r="K174" s="391"/>
      <c r="L174" s="391"/>
      <c r="M174" s="391"/>
      <c r="N174" s="392"/>
      <c r="O174" s="392"/>
      <c r="P174" s="392"/>
      <c r="Q174" s="903"/>
      <c r="R174" s="389"/>
      <c r="S174" s="389"/>
      <c r="T174" s="389"/>
      <c r="U174" s="390"/>
      <c r="V174" s="390"/>
      <c r="W174" s="390"/>
      <c r="X174" s="390"/>
      <c r="Y174" s="390"/>
      <c r="Z174" s="391"/>
      <c r="AA174" s="391"/>
      <c r="AB174" s="391"/>
      <c r="AC174" s="391"/>
      <c r="AD174" s="392"/>
      <c r="AE174" s="392"/>
      <c r="AF174" s="392"/>
      <c r="AH174" s="57"/>
      <c r="AI174" s="57"/>
      <c r="AJ174" s="57"/>
      <c r="AK174" s="57"/>
      <c r="AL174" s="57"/>
      <c r="AM174" s="57"/>
      <c r="AN174" s="57"/>
      <c r="AO174" s="57"/>
      <c r="AP174" s="57"/>
    </row>
    <row r="175" spans="1:42" ht="23.25" customHeight="1">
      <c r="A175" s="402">
        <f t="shared" si="25"/>
        <v>10</v>
      </c>
      <c r="B175" s="900" t="str">
        <f>IF('Master sheet'!$D$11="Hindi","विषय","Subject")</f>
        <v>विषय</v>
      </c>
      <c r="C175" s="686" t="str">
        <f>IF('Master sheet'!$D$11="Hindi","प्रथम परख ","First Test")</f>
        <v xml:space="preserve">प्रथम परख </v>
      </c>
      <c r="D175" s="687"/>
      <c r="E175" s="688" t="str">
        <f>IF('Master sheet'!$D$11="Hindi","द्वितीय परख","Second Test")</f>
        <v>द्वितीय परख</v>
      </c>
      <c r="F175" s="689"/>
      <c r="G175" s="901" t="str">
        <f>IF('Master sheet'!$D$11="Hindi","सा. परख योग","Test Total")</f>
        <v>सा. परख योग</v>
      </c>
      <c r="H175" s="679" t="str">
        <f>IF('Master sheet'!$D$11="Hindi","अर्द्धवार्षिक","Half Yearly")</f>
        <v>अर्द्धवार्षिक</v>
      </c>
      <c r="I175" s="680"/>
      <c r="J175" s="681"/>
      <c r="K175" s="685" t="str">
        <f>IF('Master sheet'!$D$11="Hindi","अर्द्ध वा. तक योग","Total Till H.Y.")</f>
        <v>अर्द्ध वा. तक योग</v>
      </c>
      <c r="L175" s="679" t="str">
        <f>IF('Master sheet'!$D$11="Hindi","वार्षिक","Yearly")</f>
        <v>वार्षिक</v>
      </c>
      <c r="M175" s="680"/>
      <c r="N175" s="681"/>
      <c r="O175" s="684" t="str">
        <f>IF('Master sheet'!$D$11="Hindi","विषय कुल योग ","Subject Total")</f>
        <v xml:space="preserve">विषय कुल योग </v>
      </c>
      <c r="P175" s="677" t="str">
        <f>IF('Master sheet'!$D$11="Hindi","ग्रेड","Grade")</f>
        <v>ग्रेड</v>
      </c>
      <c r="Q175" s="903"/>
      <c r="R175" s="900" t="str">
        <f>IF('Master sheet'!$D$11="Hindi","विषय","Subject")</f>
        <v>विषय</v>
      </c>
      <c r="S175" s="686" t="str">
        <f>IF('Master sheet'!$D$11="Hindi","प्रथम परख ","First Test")</f>
        <v xml:space="preserve">प्रथम परख </v>
      </c>
      <c r="T175" s="687"/>
      <c r="U175" s="688" t="str">
        <f>IF('Master sheet'!$D$11="Hindi","द्वितीय परख","Second Test")</f>
        <v>द्वितीय परख</v>
      </c>
      <c r="V175" s="689"/>
      <c r="W175" s="901" t="str">
        <f>IF('Master sheet'!$D$11="Hindi","सा. परख योग","Test Total")</f>
        <v>सा. परख योग</v>
      </c>
      <c r="X175" s="679" t="str">
        <f>IF('Master sheet'!$D$11="Hindi","अर्द्धवार्षिक","Half Yearly")</f>
        <v>अर्द्धवार्षिक</v>
      </c>
      <c r="Y175" s="680"/>
      <c r="Z175" s="681"/>
      <c r="AA175" s="685" t="str">
        <f>IF('Master sheet'!$D$11="Hindi","अर्द्ध वा. तक योग","Total Till H.Y.")</f>
        <v>अर्द्ध वा. तक योग</v>
      </c>
      <c r="AB175" s="679" t="str">
        <f>IF('Master sheet'!$D$11="Hindi","वार्षिक","Yearly")</f>
        <v>वार्षिक</v>
      </c>
      <c r="AC175" s="680"/>
      <c r="AD175" s="681"/>
      <c r="AE175" s="684" t="str">
        <f>IF('Master sheet'!$D$11="Hindi","विषय कुल योग ","Subject Total")</f>
        <v xml:space="preserve">विषय कुल योग </v>
      </c>
      <c r="AF175" s="677" t="str">
        <f>IF('Master sheet'!$D$11="Hindi","ग्रेड","Grade")</f>
        <v>ग्रेड</v>
      </c>
      <c r="AH175" s="57"/>
      <c r="AI175" s="57"/>
      <c r="AJ175" s="57"/>
      <c r="AK175" s="57"/>
      <c r="AL175" s="57"/>
      <c r="AM175" s="57"/>
      <c r="AN175" s="57"/>
      <c r="AO175" s="57"/>
      <c r="AP175" s="57"/>
    </row>
    <row r="176" spans="1:42" ht="86.25" customHeight="1">
      <c r="A176" s="402">
        <f t="shared" si="25"/>
        <v>11</v>
      </c>
      <c r="B176" s="900"/>
      <c r="C176" s="313" t="str">
        <f>IF('Master sheet'!$D$11="Hindi","लिखित परीक्षा","Written")</f>
        <v>लिखित परीक्षा</v>
      </c>
      <c r="D176" s="313" t="str">
        <f>IF('Master sheet'!$D$11="Hindi","गतिविधि, मौखिक, प्रोजेक्ट, प्रायोगिक","Act, Oral, Project, Prac.")</f>
        <v>गतिविधि, मौखिक, प्रोजेक्ट, प्रायोगिक</v>
      </c>
      <c r="E176" s="313" t="str">
        <f>IF('Master sheet'!$D$11="Hindi","लिखित परीक्षा","Written")</f>
        <v>लिखित परीक्षा</v>
      </c>
      <c r="F176" s="313" t="str">
        <f>IF('Master sheet'!$D$11="Hindi","गतिविधि, मौखिक, प्रोजेक्ट, प्रायोगिक","Act, Oral, Project, Prac.")</f>
        <v>गतिविधि, मौखिक, प्रोजेक्ट, प्रायोगिक</v>
      </c>
      <c r="G176" s="902"/>
      <c r="H176" s="313" t="str">
        <f>IF('Master sheet'!$D$11="Hindi","लिखित परीक्षा","Written")</f>
        <v>लिखित परीक्षा</v>
      </c>
      <c r="I176" s="313" t="str">
        <f>IF('Master sheet'!$D$11="Hindi","गतिविधि, मौखिक, प्रोजेक्ट, प्रायोगिक","Act, Oral, Project, Prac.")</f>
        <v>गतिविधि, मौखिक, प्रोजेक्ट, प्रायोगिक</v>
      </c>
      <c r="J176" s="313" t="str">
        <f>IF('Master sheet'!$D$11="Hindi","अर्द्ध वा. योग","H.Y. Total")</f>
        <v>अर्द्ध वा. योग</v>
      </c>
      <c r="K176" s="685"/>
      <c r="L176" s="313" t="str">
        <f>IF('Master sheet'!$D$11="Hindi","लिखित परीक्षा","Written")</f>
        <v>लिखित परीक्षा</v>
      </c>
      <c r="M176" s="313" t="str">
        <f>IF('Master sheet'!$D$11="Hindi","गतिविधि, मौखिक, प्रोजेक्ट, प्रायोगिक","Act, Oral, Project, Prac.")</f>
        <v>गतिविधि, मौखिक, प्रोजेक्ट, प्रायोगिक</v>
      </c>
      <c r="N176" s="313" t="str">
        <f>IF('Master sheet'!$D$11="Hindi","वार्षिक योग","Yearly Total")</f>
        <v>वार्षिक योग</v>
      </c>
      <c r="O176" s="684"/>
      <c r="P176" s="678">
        <v>0</v>
      </c>
      <c r="Q176" s="903"/>
      <c r="R176" s="900"/>
      <c r="S176" s="313" t="str">
        <f>IF('Master sheet'!$D$11="Hindi","लिखित परीक्षा","Written")</f>
        <v>लिखित परीक्षा</v>
      </c>
      <c r="T176" s="313" t="str">
        <f>IF('Master sheet'!$D$11="Hindi","गतिविधि, मौखिक, प्रोजेक्ट, प्रायोगिक","Act, Oral, Project, Prac.")</f>
        <v>गतिविधि, मौखिक, प्रोजेक्ट, प्रायोगिक</v>
      </c>
      <c r="U176" s="313" t="str">
        <f>IF('Master sheet'!$D$11="Hindi","लिखित परीक्षा","Written")</f>
        <v>लिखित परीक्षा</v>
      </c>
      <c r="V176" s="313" t="str">
        <f>IF('Master sheet'!$D$11="Hindi","गतिविधि, मौखिक, प्रोजेक्ट, प्रायोगिक","Act, Oral, Project, Prac.")</f>
        <v>गतिविधि, मौखिक, प्रोजेक्ट, प्रायोगिक</v>
      </c>
      <c r="W176" s="902"/>
      <c r="X176" s="313" t="str">
        <f>IF('Master sheet'!$D$11="Hindi","लिखित परीक्षा","Written")</f>
        <v>लिखित परीक्षा</v>
      </c>
      <c r="Y176" s="313" t="str">
        <f>IF('Master sheet'!$D$11="Hindi","गतिविधि, मौखिक, प्रोजेक्ट, प्रायोगिक","Act, Oral, Project, Prac.")</f>
        <v>गतिविधि, मौखिक, प्रोजेक्ट, प्रायोगिक</v>
      </c>
      <c r="Z176" s="313" t="str">
        <f>IF('Master sheet'!$D$11="Hindi","अर्द्ध वा. योग","H.Y. Total")</f>
        <v>अर्द्ध वा. योग</v>
      </c>
      <c r="AA176" s="685"/>
      <c r="AB176" s="313" t="str">
        <f>IF('Master sheet'!$D$11="Hindi","लिखित परीक्षा","Written")</f>
        <v>लिखित परीक्षा</v>
      </c>
      <c r="AC176" s="313" t="str">
        <f>IF('Master sheet'!$D$11="Hindi","गतिविधि, मौखिक, प्रोजेक्ट, प्रायोगिक","Act, Oral, Project, Prac.")</f>
        <v>गतिविधि, मौखिक, प्रोजेक्ट, प्रायोगिक</v>
      </c>
      <c r="AD176" s="313" t="str">
        <f>IF('Master sheet'!$D$11="Hindi","वार्षिक योग","Yearly Total")</f>
        <v>वार्षिक योग</v>
      </c>
      <c r="AE176" s="684"/>
      <c r="AF176" s="678">
        <v>0</v>
      </c>
      <c r="AH176" s="57"/>
      <c r="AI176" s="57"/>
      <c r="AJ176" s="57"/>
      <c r="AK176" s="57"/>
      <c r="AL176" s="57"/>
      <c r="AM176" s="57"/>
      <c r="AN176" s="57"/>
      <c r="AO176" s="57"/>
      <c r="AP176" s="57"/>
    </row>
    <row r="177" spans="1:42" ht="18" customHeight="1">
      <c r="A177" s="402">
        <f t="shared" si="25"/>
        <v>12</v>
      </c>
      <c r="B177" s="900"/>
      <c r="C177" s="115">
        <v>5</v>
      </c>
      <c r="D177" s="115">
        <v>5</v>
      </c>
      <c r="E177" s="115">
        <v>5</v>
      </c>
      <c r="F177" s="115">
        <v>5</v>
      </c>
      <c r="G177" s="383">
        <f>IF(AND(C177="",D177="",E177="",F177=""),"",SUM(C177:F177))</f>
        <v>20</v>
      </c>
      <c r="H177" s="115">
        <v>50</v>
      </c>
      <c r="I177" s="115">
        <v>20</v>
      </c>
      <c r="J177" s="117">
        <f>IF(AND(H177="",I177=""),"",SUM(H177:I177))</f>
        <v>70</v>
      </c>
      <c r="K177" s="116">
        <f>IF(AND(G177="NA",J177="NA"),"NA",SUM(G177,J177))</f>
        <v>90</v>
      </c>
      <c r="L177" s="115">
        <v>80</v>
      </c>
      <c r="M177" s="115">
        <v>30</v>
      </c>
      <c r="N177" s="290">
        <f>IF(AND(L177="",M177=""),"",SUM(L177:M177))</f>
        <v>110</v>
      </c>
      <c r="O177" s="116">
        <f>IF(N177="","",SUM(K177,N177))</f>
        <v>200</v>
      </c>
      <c r="P177" s="115"/>
      <c r="Q177" s="903"/>
      <c r="R177" s="900"/>
      <c r="S177" s="115">
        <v>5</v>
      </c>
      <c r="T177" s="115">
        <v>5</v>
      </c>
      <c r="U177" s="115">
        <v>5</v>
      </c>
      <c r="V177" s="115">
        <v>5</v>
      </c>
      <c r="W177" s="383">
        <f>IF(AND(S177="",T177="",U177="",V177=""),"",SUM(S177:V177))</f>
        <v>20</v>
      </c>
      <c r="X177" s="115">
        <v>50</v>
      </c>
      <c r="Y177" s="115">
        <v>20</v>
      </c>
      <c r="Z177" s="117">
        <f>IF(AND(X177="",Y177=""),"",SUM(X177:Y177))</f>
        <v>70</v>
      </c>
      <c r="AA177" s="116">
        <f>IF(AND(W177="NA",Z177="NA"),"NA",SUM(W177,Z177))</f>
        <v>90</v>
      </c>
      <c r="AB177" s="115">
        <v>80</v>
      </c>
      <c r="AC177" s="115">
        <v>30</v>
      </c>
      <c r="AD177" s="290">
        <f>IF(AND(AB177="",AC177=""),"",SUM(AB177:AC177))</f>
        <v>110</v>
      </c>
      <c r="AE177" s="116">
        <f>IF(AD177="","",SUM(AA177,AD177))</f>
        <v>200</v>
      </c>
      <c r="AF177" s="115"/>
      <c r="AH177" s="57"/>
      <c r="AI177" s="57"/>
      <c r="AJ177" s="57"/>
      <c r="AK177" s="57"/>
      <c r="AL177" s="57"/>
      <c r="AM177" s="57"/>
      <c r="AN177" s="57"/>
      <c r="AO177" s="57"/>
      <c r="AP177" s="57"/>
    </row>
    <row r="178" spans="1:42" ht="21" customHeight="1">
      <c r="A178" s="402">
        <f t="shared" si="25"/>
        <v>13</v>
      </c>
      <c r="B178" s="93" t="str">
        <f>IF('Master sheet'!D$11="Hindi","हिंदी","Hindi")</f>
        <v>हिंदी</v>
      </c>
      <c r="C178" s="387">
        <f>IFERROR(VLOOKUP(N173,Marks,11,0),"")</f>
        <v>2</v>
      </c>
      <c r="D178" s="387">
        <f>IFERROR(VLOOKUP(N173,Marks,12,0),"")</f>
        <v>3</v>
      </c>
      <c r="E178" s="387">
        <f>IFERROR(VLOOKUP(N173,Marks,13,0),"")</f>
        <v>4</v>
      </c>
      <c r="F178" s="387">
        <f>IFERROR(VLOOKUP(N173,Marks,14,0),"")</f>
        <v>5</v>
      </c>
      <c r="G178" s="382">
        <f>IFERROR(VLOOKUP(N173,Marks,15,0),"")</f>
        <v>14</v>
      </c>
      <c r="H178" s="387">
        <f>IFERROR(VLOOKUP(N173,Marks,16,0),"")</f>
        <v>39</v>
      </c>
      <c r="I178" s="387">
        <f>IFERROR(VLOOKUP(N173,Marks,17,0),"")</f>
        <v>11</v>
      </c>
      <c r="J178" s="88">
        <f>IFERROR(VLOOKUP(N173,Marks,18,0),"")</f>
        <v>50</v>
      </c>
      <c r="K178" s="381">
        <f>IFERROR(VLOOKUP(N173,Marks,19,0),"")</f>
        <v>64</v>
      </c>
      <c r="L178" s="387">
        <f>IFERROR(VLOOKUP(N173,Marks,20,0),"")</f>
        <v>58</v>
      </c>
      <c r="M178" s="387">
        <f>IFERROR(VLOOKUP(N173,Marks,21,0),"")</f>
        <v>11</v>
      </c>
      <c r="N178" s="88">
        <f>IFERROR(VLOOKUP(N173,Marks,22,0),"")</f>
        <v>69</v>
      </c>
      <c r="O178" s="384">
        <f>IFERROR(VLOOKUP(N173,Marks,23,0),"")</f>
        <v>133</v>
      </c>
      <c r="P178" s="90" t="str">
        <f>IFERROR(VLOOKUP(N173,Marks,29,0),"")</f>
        <v>B</v>
      </c>
      <c r="Q178" s="903"/>
      <c r="R178" s="93" t="str">
        <f>IF('Master sheet'!T$11="Hindi","हिंदी","Hindi")</f>
        <v>Hindi</v>
      </c>
      <c r="S178" s="387">
        <f>IFERROR(VLOOKUP(AD173,Marks,11,0),"")</f>
        <v>2</v>
      </c>
      <c r="T178" s="387">
        <f>IFERROR(VLOOKUP(AD173,Marks,12,0),"")</f>
        <v>3</v>
      </c>
      <c r="U178" s="387">
        <f>IFERROR(VLOOKUP(AD173,Marks,13,0),"")</f>
        <v>4</v>
      </c>
      <c r="V178" s="387">
        <f>IFERROR(VLOOKUP(AD173,Marks,14,0),"")</f>
        <v>5</v>
      </c>
      <c r="W178" s="382">
        <f>IFERROR(VLOOKUP(AD173,Marks,15,0),"")</f>
        <v>14</v>
      </c>
      <c r="X178" s="387">
        <f>IFERROR(VLOOKUP(AD173,Marks,16,0),"")</f>
        <v>39</v>
      </c>
      <c r="Y178" s="387">
        <f>IFERROR(VLOOKUP(AD173,Marks,17,0),"")</f>
        <v>11</v>
      </c>
      <c r="Z178" s="88">
        <f>IFERROR(VLOOKUP(AD173,Marks,18,0),"")</f>
        <v>50</v>
      </c>
      <c r="AA178" s="381">
        <f>IFERROR(VLOOKUP(AD173,Marks,19,0),"")</f>
        <v>64</v>
      </c>
      <c r="AB178" s="387">
        <f>IFERROR(VLOOKUP(AD173,Marks,20,0),"")</f>
        <v>58</v>
      </c>
      <c r="AC178" s="387">
        <f>IFERROR(VLOOKUP(AD173,Marks,21,0),"")</f>
        <v>11</v>
      </c>
      <c r="AD178" s="88">
        <f>IFERROR(VLOOKUP(AD173,Marks,22,0),"")</f>
        <v>69</v>
      </c>
      <c r="AE178" s="384">
        <f>IFERROR(VLOOKUP(AD173,Marks,23,0),"")</f>
        <v>133</v>
      </c>
      <c r="AF178" s="90" t="str">
        <f>IFERROR(VLOOKUP(AD173,Marks,29,0),"")</f>
        <v>B</v>
      </c>
      <c r="AH178" s="57"/>
      <c r="AI178" s="57"/>
      <c r="AJ178" s="57"/>
      <c r="AK178" s="57"/>
      <c r="AL178" s="57"/>
      <c r="AM178" s="57"/>
      <c r="AN178" s="57"/>
      <c r="AO178" s="57"/>
      <c r="AP178" s="57"/>
    </row>
    <row r="179" spans="1:42" ht="21" customHeight="1">
      <c r="A179" s="402">
        <f t="shared" si="25"/>
        <v>14</v>
      </c>
      <c r="B179" s="93" t="str">
        <f>IF('Master sheet'!$D$11="Hindi","अंग्रेजी","English")</f>
        <v>अंग्रेजी</v>
      </c>
      <c r="C179" s="387">
        <f>IFERROR(VLOOKUP(N173,Marks,30,0),"")</f>
        <v>4</v>
      </c>
      <c r="D179" s="387">
        <f>IFERROR(VLOOKUP(N173,Marks,31,0),"")</f>
        <v>4</v>
      </c>
      <c r="E179" s="387">
        <f>IFERROR(VLOOKUP(N173,Marks,32,0),"")</f>
        <v>4</v>
      </c>
      <c r="F179" s="387">
        <f>IFERROR(VLOOKUP(N173,Marks,33,0),"")</f>
        <v>5</v>
      </c>
      <c r="G179" s="382">
        <f>IFERROR(VLOOKUP(N173,Marks,34,0),"")</f>
        <v>17</v>
      </c>
      <c r="H179" s="387">
        <f>IFERROR(VLOOKUP(N173,Marks,35,0),"")</f>
        <v>11</v>
      </c>
      <c r="I179" s="387">
        <f>IFERROR(VLOOKUP(N173,Marks,36,0),"")</f>
        <v>9</v>
      </c>
      <c r="J179" s="88">
        <f>IFERROR(VLOOKUP(N173,Marks,37,0),"")</f>
        <v>20</v>
      </c>
      <c r="K179" s="381">
        <f>IFERROR(VLOOKUP(N173,Marks,38,0),"")</f>
        <v>37</v>
      </c>
      <c r="L179" s="387">
        <f>IFERROR(VLOOKUP(N173,Marks,39,0),"")</f>
        <v>63</v>
      </c>
      <c r="M179" s="387">
        <f>IFERROR(VLOOKUP(N173,Marks,40,0),"")</f>
        <v>25</v>
      </c>
      <c r="N179" s="88">
        <f>IFERROR(VLOOKUP(N173,Marks,41,0),"")</f>
        <v>88</v>
      </c>
      <c r="O179" s="384">
        <f>IFERROR(VLOOKUP(N173,Marks,42,0),"")</f>
        <v>125</v>
      </c>
      <c r="P179" s="90" t="str">
        <f>IFERROR(VLOOKUP(N173,Marks,48,0),"")</f>
        <v>B</v>
      </c>
      <c r="Q179" s="903"/>
      <c r="R179" s="93" t="str">
        <f>IF('Master sheet'!$D$11="Hindi","अंग्रेजी","English")</f>
        <v>अंग्रेजी</v>
      </c>
      <c r="S179" s="387">
        <f>IFERROR(VLOOKUP(AD173,Marks,30,0),"")</f>
        <v>4</v>
      </c>
      <c r="T179" s="387">
        <f>IFERROR(VLOOKUP(AD173,Marks,31,0),"")</f>
        <v>4</v>
      </c>
      <c r="U179" s="387">
        <f>IFERROR(VLOOKUP(AD173,Marks,32,0),"")</f>
        <v>4</v>
      </c>
      <c r="V179" s="387">
        <f>IFERROR(VLOOKUP(AD173,Marks,33,0),"")</f>
        <v>5</v>
      </c>
      <c r="W179" s="382">
        <f>IFERROR(VLOOKUP(AD173,Marks,34,0),"")</f>
        <v>17</v>
      </c>
      <c r="X179" s="387">
        <f>IFERROR(VLOOKUP(AD173,Marks,35,0),"")</f>
        <v>19</v>
      </c>
      <c r="Y179" s="387">
        <f>IFERROR(VLOOKUP(AD173,Marks,36,0),"")</f>
        <v>10</v>
      </c>
      <c r="Z179" s="88">
        <f>IFERROR(VLOOKUP(AD173,Marks,37,0),"")</f>
        <v>29</v>
      </c>
      <c r="AA179" s="381">
        <f>IFERROR(VLOOKUP(AD173,Marks,38,0),"")</f>
        <v>46</v>
      </c>
      <c r="AB179" s="387">
        <f>IFERROR(VLOOKUP(AD173,Marks,39,0),"")</f>
        <v>69</v>
      </c>
      <c r="AC179" s="387">
        <f>IFERROR(VLOOKUP(AD173,Marks,40,0),"")</f>
        <v>26</v>
      </c>
      <c r="AD179" s="88">
        <f>IFERROR(VLOOKUP(AD173,Marks,41,0),"")</f>
        <v>95</v>
      </c>
      <c r="AE179" s="384">
        <f>IFERROR(VLOOKUP(AD173,Marks,42,0),"")</f>
        <v>141</v>
      </c>
      <c r="AF179" s="90" t="str">
        <f>IFERROR(VLOOKUP(AD173,Marks,48,0),"")</f>
        <v>B</v>
      </c>
      <c r="AH179" s="57"/>
      <c r="AI179" s="57"/>
      <c r="AJ179" s="57"/>
      <c r="AK179" s="57"/>
      <c r="AL179" s="57"/>
      <c r="AM179" s="57"/>
      <c r="AN179" s="57"/>
      <c r="AO179" s="57"/>
      <c r="AP179" s="57"/>
    </row>
    <row r="180" spans="1:42" ht="21" customHeight="1">
      <c r="A180" s="402">
        <f t="shared" si="25"/>
        <v>15</v>
      </c>
      <c r="B180" s="93" t="str">
        <f>IFERROR(VLOOKUP(N173,Marks,49,0),"")</f>
        <v>संस्कृत (71)</v>
      </c>
      <c r="C180" s="387">
        <f>IFERROR(VLOOKUP(N173,Marks,50,0),"")</f>
        <v>3</v>
      </c>
      <c r="D180" s="387">
        <f>IFERROR(VLOOKUP(N173,Marks,51,0),"")</f>
        <v>3</v>
      </c>
      <c r="E180" s="387">
        <f>IFERROR(VLOOKUP(N173,Marks,52,0),"")</f>
        <v>5</v>
      </c>
      <c r="F180" s="387">
        <f>IFERROR(VLOOKUP(N173,Marks,53,0),"")</f>
        <v>5</v>
      </c>
      <c r="G180" s="382">
        <f>IFERROR(VLOOKUP(N173,Marks,54,0),"")</f>
        <v>16</v>
      </c>
      <c r="H180" s="387">
        <f>IFERROR(VLOOKUP(N173,Marks,55,0),"")</f>
        <v>42</v>
      </c>
      <c r="I180" s="387">
        <f>IFERROR(VLOOKUP(N173,Marks,56,0),"")</f>
        <v>15</v>
      </c>
      <c r="J180" s="88">
        <f>IFERROR(VLOOKUP(N173,Marks,57,0),"")</f>
        <v>57</v>
      </c>
      <c r="K180" s="381">
        <f>IFERROR(VLOOKUP(N173,Marks,58,0),"")</f>
        <v>73</v>
      </c>
      <c r="L180" s="387">
        <f>IFERROR(VLOOKUP(N173,Marks,59,0),"")</f>
        <v>54</v>
      </c>
      <c r="M180" s="387">
        <f>IFERROR(VLOOKUP(N173,Marks,60,0),"")</f>
        <v>16</v>
      </c>
      <c r="N180" s="88">
        <f>IFERROR(VLOOKUP(N173,Marks,61,0),"")</f>
        <v>70</v>
      </c>
      <c r="O180" s="384">
        <f>IFERROR(VLOOKUP(N173,Marks,62,0),"")</f>
        <v>143</v>
      </c>
      <c r="P180" s="90" t="str">
        <f>IFERROR(VLOOKUP(N173,Marks,68,0),"")</f>
        <v>B</v>
      </c>
      <c r="Q180" s="903"/>
      <c r="R180" s="93" t="str">
        <f>IFERROR(VLOOKUP(AD173,Marks,49,0),"")</f>
        <v>संस्कृत (71)</v>
      </c>
      <c r="S180" s="387">
        <f>IFERROR(VLOOKUP(AD173,Marks,50,0),"")</f>
        <v>3</v>
      </c>
      <c r="T180" s="387">
        <f>IFERROR(VLOOKUP(AD173,Marks,51,0),"")</f>
        <v>3</v>
      </c>
      <c r="U180" s="387">
        <f>IFERROR(VLOOKUP(AD173,Marks,52,0),"")</f>
        <v>5</v>
      </c>
      <c r="V180" s="387">
        <f>IFERROR(VLOOKUP(AD173,Marks,53,0),"")</f>
        <v>5</v>
      </c>
      <c r="W180" s="382">
        <f>IFERROR(VLOOKUP(AD173,Marks,54,0),"")</f>
        <v>16</v>
      </c>
      <c r="X180" s="387">
        <f>IFERROR(VLOOKUP(AD173,Marks,55,0),"")</f>
        <v>45</v>
      </c>
      <c r="Y180" s="387">
        <f>IFERROR(VLOOKUP(AD173,Marks,56,0),"")</f>
        <v>16</v>
      </c>
      <c r="Z180" s="88">
        <f>IFERROR(VLOOKUP(AD173,Marks,57,0),"")</f>
        <v>61</v>
      </c>
      <c r="AA180" s="381">
        <f>IFERROR(VLOOKUP(AD173,Marks,58,0),"")</f>
        <v>77</v>
      </c>
      <c r="AB180" s="387">
        <f>IFERROR(VLOOKUP(AD173,Marks,59,0),"")</f>
        <v>59</v>
      </c>
      <c r="AC180" s="387">
        <f>IFERROR(VLOOKUP(AD173,Marks,60,0),"")</f>
        <v>17</v>
      </c>
      <c r="AD180" s="88">
        <f>IFERROR(VLOOKUP(AD173,Marks,61,0),"")</f>
        <v>76</v>
      </c>
      <c r="AE180" s="384">
        <f>IFERROR(VLOOKUP(AD173,Marks,62,0),"")</f>
        <v>153</v>
      </c>
      <c r="AF180" s="90" t="str">
        <f>IFERROR(VLOOKUP(AD173,Marks,68,0),"")</f>
        <v>B</v>
      </c>
      <c r="AH180" s="57"/>
      <c r="AI180" s="57"/>
      <c r="AJ180" s="57"/>
      <c r="AK180" s="57"/>
      <c r="AL180" s="57"/>
      <c r="AM180" s="57"/>
      <c r="AN180" s="57"/>
      <c r="AO180" s="57"/>
      <c r="AP180" s="57"/>
    </row>
    <row r="181" spans="1:42" ht="21" customHeight="1">
      <c r="A181" s="402">
        <f t="shared" si="25"/>
        <v>16</v>
      </c>
      <c r="B181" s="93" t="str">
        <f>IF('Master sheet'!$D$11="Hindi","गणित","Maths")</f>
        <v>गणित</v>
      </c>
      <c r="C181" s="387">
        <f>IFERROR(VLOOKUP(N173,Marks,69,0),"")</f>
        <v>5</v>
      </c>
      <c r="D181" s="387">
        <f>IFERROR(VLOOKUP(N173,Marks,70,0),"")</f>
        <v>5</v>
      </c>
      <c r="E181" s="387">
        <f>IFERROR(VLOOKUP(N173,Marks,71,0),"")</f>
        <v>5</v>
      </c>
      <c r="F181" s="387">
        <f>IFERROR(VLOOKUP(N173,Marks,72,0),"")</f>
        <v>5</v>
      </c>
      <c r="G181" s="382">
        <f>IFERROR(VLOOKUP(N173,Marks,73,0),"")</f>
        <v>20</v>
      </c>
      <c r="H181" s="387" t="str">
        <f>IFERROR(VLOOKUP(N173,Marks,74,0),"")</f>
        <v>AB</v>
      </c>
      <c r="I181" s="387">
        <f>IFERROR(VLOOKUP(N173,Marks,75,0),"")</f>
        <v>9</v>
      </c>
      <c r="J181" s="88">
        <f>IFERROR(VLOOKUP(N173,Marks,76,0),"")</f>
        <v>9</v>
      </c>
      <c r="K181" s="381">
        <f>IFERROR(VLOOKUP(N173,Marks,77,0),"")</f>
        <v>29</v>
      </c>
      <c r="L181" s="387">
        <f>IFERROR(VLOOKUP(N173,Marks,78,0),"")</f>
        <v>55</v>
      </c>
      <c r="M181" s="387">
        <f>IFERROR(VLOOKUP(N173,Marks,79,0),"")</f>
        <v>8</v>
      </c>
      <c r="N181" s="88">
        <f>IFERROR(VLOOKUP(N173,Marks,80,0),"")</f>
        <v>63</v>
      </c>
      <c r="O181" s="384">
        <f>IFERROR(VLOOKUP(N173,Marks,81,0),"")</f>
        <v>92</v>
      </c>
      <c r="P181" s="90" t="str">
        <f>IFERROR(VLOOKUP(N173,Marks,87,0),"")</f>
        <v>C</v>
      </c>
      <c r="Q181" s="903"/>
      <c r="R181" s="93" t="str">
        <f>IF('Master sheet'!$D$11="Hindi","गणित","Maths")</f>
        <v>गणित</v>
      </c>
      <c r="S181" s="387">
        <f>IFERROR(VLOOKUP(AD173,Marks,69,0),"")</f>
        <v>5</v>
      </c>
      <c r="T181" s="387">
        <f>IFERROR(VLOOKUP(AD173,Marks,70,0),"")</f>
        <v>5</v>
      </c>
      <c r="U181" s="387">
        <f>IFERROR(VLOOKUP(AD173,Marks,71,0),"")</f>
        <v>5</v>
      </c>
      <c r="V181" s="387">
        <f>IFERROR(VLOOKUP(AD173,Marks,72,0),"")</f>
        <v>5</v>
      </c>
      <c r="W181" s="382">
        <f>IFERROR(VLOOKUP(AD173,Marks,73,0),"")</f>
        <v>20</v>
      </c>
      <c r="X181" s="387">
        <f>IFERROR(VLOOKUP(AD173,Marks,74,0),"")</f>
        <v>30</v>
      </c>
      <c r="Y181" s="387">
        <f>IFERROR(VLOOKUP(AD173,Marks,75,0),"")</f>
        <v>9</v>
      </c>
      <c r="Z181" s="88">
        <f>IFERROR(VLOOKUP(AD173,Marks,76,0),"")</f>
        <v>39</v>
      </c>
      <c r="AA181" s="381">
        <f>IFERROR(VLOOKUP(AD173,Marks,77,0),"")</f>
        <v>59</v>
      </c>
      <c r="AB181" s="387">
        <f>IFERROR(VLOOKUP(AD173,Marks,78,0),"")</f>
        <v>55</v>
      </c>
      <c r="AC181" s="387">
        <f>IFERROR(VLOOKUP(AD173,Marks,79,0),"")</f>
        <v>8</v>
      </c>
      <c r="AD181" s="88">
        <f>IFERROR(VLOOKUP(AD173,Marks,80,0),"")</f>
        <v>63</v>
      </c>
      <c r="AE181" s="384">
        <f>IFERROR(VLOOKUP(AD173,Marks,81,0),"")</f>
        <v>122</v>
      </c>
      <c r="AF181" s="90" t="str">
        <f>IFERROR(VLOOKUP(AD173,Marks,87,0),"")</f>
        <v>B</v>
      </c>
      <c r="AH181" s="57"/>
      <c r="AI181" s="57"/>
      <c r="AJ181" s="57"/>
      <c r="AK181" s="57"/>
      <c r="AL181" s="57"/>
      <c r="AM181" s="57"/>
      <c r="AN181" s="57"/>
      <c r="AO181" s="57"/>
      <c r="AP181" s="57"/>
    </row>
    <row r="182" spans="1:42" ht="21" customHeight="1">
      <c r="A182" s="402">
        <f t="shared" si="25"/>
        <v>17</v>
      </c>
      <c r="B182" s="93" t="str">
        <f>IF('Master sheet'!$D$11="Hindi","विज्ञान","Science")</f>
        <v>विज्ञान</v>
      </c>
      <c r="C182" s="387">
        <f>IFERROR(VLOOKUP(N173,Marks,88,0),"")</f>
        <v>5</v>
      </c>
      <c r="D182" s="387">
        <f>IFERROR(VLOOKUP(N173,Marks,89,0),"")</f>
        <v>5</v>
      </c>
      <c r="E182" s="387">
        <f>IFERROR(VLOOKUP(N173,Marks,90,0),"")</f>
        <v>5</v>
      </c>
      <c r="F182" s="387">
        <f>IFERROR(VLOOKUP(N173,Marks,91,0),"")</f>
        <v>5</v>
      </c>
      <c r="G182" s="382">
        <f>IFERROR(VLOOKUP(N173,Marks,92,0),"")</f>
        <v>20</v>
      </c>
      <c r="H182" s="387">
        <f>IFERROR(VLOOKUP(N173,Marks,93,0),"")</f>
        <v>25</v>
      </c>
      <c r="I182" s="387">
        <f>IFERROR(VLOOKUP(N173,Marks,94,0),"")</f>
        <v>11</v>
      </c>
      <c r="J182" s="88">
        <f>IFERROR(VLOOKUP(N173,Marks,95,0),"")</f>
        <v>36</v>
      </c>
      <c r="K182" s="381">
        <f>IFERROR(VLOOKUP(N173,Marks,96,0),"")</f>
        <v>56</v>
      </c>
      <c r="L182" s="387">
        <f>IFERROR(VLOOKUP(N173,Marks,97,0),"")</f>
        <v>58</v>
      </c>
      <c r="M182" s="387">
        <f>IFERROR(VLOOKUP(N173,Marks,98,0),"")</f>
        <v>16</v>
      </c>
      <c r="N182" s="88">
        <f>IFERROR(VLOOKUP(N173,Marks,99,0),"")</f>
        <v>74</v>
      </c>
      <c r="O182" s="384">
        <f>IFERROR(VLOOKUP(N173,Marks,100,0),"")</f>
        <v>130</v>
      </c>
      <c r="P182" s="90" t="str">
        <f>IFERROR(VLOOKUP(N173,Marks,106,0),"")</f>
        <v>B</v>
      </c>
      <c r="Q182" s="903"/>
      <c r="R182" s="93" t="str">
        <f>IF('Master sheet'!$D$11="Hindi","विज्ञान","Science")</f>
        <v>विज्ञान</v>
      </c>
      <c r="S182" s="387">
        <f>IFERROR(VLOOKUP(AD173,Marks,88,0),"")</f>
        <v>5</v>
      </c>
      <c r="T182" s="387">
        <f>IFERROR(VLOOKUP(AD173,Marks,89,0),"")</f>
        <v>5</v>
      </c>
      <c r="U182" s="387">
        <f>IFERROR(VLOOKUP(AD173,Marks,90,0),"")</f>
        <v>5</v>
      </c>
      <c r="V182" s="387">
        <f>IFERROR(VLOOKUP(AD173,Marks,91,0),"")</f>
        <v>5</v>
      </c>
      <c r="W182" s="382">
        <f>IFERROR(VLOOKUP(AD173,Marks,92,0),"")</f>
        <v>20</v>
      </c>
      <c r="X182" s="387">
        <f>IFERROR(VLOOKUP(AD173,Marks,93,0),"")</f>
        <v>29</v>
      </c>
      <c r="Y182" s="387">
        <f>IFERROR(VLOOKUP(AD173,Marks,94,0),"")</f>
        <v>11</v>
      </c>
      <c r="Z182" s="88">
        <f>IFERROR(VLOOKUP(AD173,Marks,95,0),"")</f>
        <v>40</v>
      </c>
      <c r="AA182" s="381">
        <f>IFERROR(VLOOKUP(AD173,Marks,96,0),"")</f>
        <v>60</v>
      </c>
      <c r="AB182" s="387">
        <f>IFERROR(VLOOKUP(AD173,Marks,97,0),"")</f>
        <v>58</v>
      </c>
      <c r="AC182" s="387">
        <f>IFERROR(VLOOKUP(AD173,Marks,98,0),"")</f>
        <v>16</v>
      </c>
      <c r="AD182" s="88">
        <f>IFERROR(VLOOKUP(AD173,Marks,99,0),"")</f>
        <v>74</v>
      </c>
      <c r="AE182" s="384">
        <f>IFERROR(VLOOKUP(AD173,Marks,100,0),"")</f>
        <v>134</v>
      </c>
      <c r="AF182" s="90" t="str">
        <f>IFERROR(VLOOKUP(AD173,Marks,106,0),"")</f>
        <v>B</v>
      </c>
      <c r="AH182" s="57"/>
      <c r="AI182" s="57"/>
      <c r="AJ182" s="57"/>
      <c r="AK182" s="57"/>
      <c r="AL182" s="57"/>
      <c r="AM182" s="57"/>
      <c r="AN182" s="57"/>
      <c r="AO182" s="57"/>
      <c r="AP182" s="57"/>
    </row>
    <row r="183" spans="1:42" ht="21" customHeight="1">
      <c r="A183" s="402">
        <f t="shared" si="25"/>
        <v>18</v>
      </c>
      <c r="B183" s="93" t="str">
        <f>IF('Master sheet'!$D$11="Hindi","सामाजिक विज्ञान","Social Science")</f>
        <v>सामाजिक विज्ञान</v>
      </c>
      <c r="C183" s="387">
        <f>IFERROR(VLOOKUP(N173,Marks,107,0),"")</f>
        <v>2</v>
      </c>
      <c r="D183" s="387">
        <f>IFERROR(VLOOKUP(N173,Marks,108,0),"")</f>
        <v>4</v>
      </c>
      <c r="E183" s="387">
        <f>IFERROR(VLOOKUP(N173,Marks,109,0),"")</f>
        <v>4</v>
      </c>
      <c r="F183" s="387">
        <f>IFERROR(VLOOKUP(N173,Marks,110,0),"")</f>
        <v>4</v>
      </c>
      <c r="G183" s="382">
        <f>IFERROR(VLOOKUP(N173,Marks,111,0),"")</f>
        <v>14</v>
      </c>
      <c r="H183" s="387">
        <f>IFERROR(VLOOKUP(N173,Marks,112,0),"")</f>
        <v>42</v>
      </c>
      <c r="I183" s="387">
        <f>IFERROR(VLOOKUP(N173,Marks,113,0),"")</f>
        <v>9</v>
      </c>
      <c r="J183" s="88">
        <f>IFERROR(VLOOKUP(N173,Marks,114,0),"")</f>
        <v>51</v>
      </c>
      <c r="K183" s="381">
        <f>IFERROR(VLOOKUP(N173,Marks,115,0),"")</f>
        <v>65</v>
      </c>
      <c r="L183" s="387">
        <f>IFERROR(VLOOKUP(N173,Marks,116,0),"")</f>
        <v>66</v>
      </c>
      <c r="M183" s="387">
        <f>IFERROR(VLOOKUP(N173,Marks,117,0),"")</f>
        <v>18</v>
      </c>
      <c r="N183" s="88">
        <f>IFERROR(VLOOKUP(N173,Marks,118,0),"")</f>
        <v>84</v>
      </c>
      <c r="O183" s="384">
        <f>IFERROR(VLOOKUP(N173,Marks,119,0),"")</f>
        <v>149</v>
      </c>
      <c r="P183" s="90" t="str">
        <f>IFERROR(VLOOKUP(N173,Marks,125,0),"")</f>
        <v>B</v>
      </c>
      <c r="Q183" s="903"/>
      <c r="R183" s="93" t="str">
        <f>IF('Master sheet'!$D$11="Hindi","सामाजिक विज्ञान","Social Science")</f>
        <v>सामाजिक विज्ञान</v>
      </c>
      <c r="S183" s="387">
        <f>IFERROR(VLOOKUP(AD173,Marks,107,0),"")</f>
        <v>1</v>
      </c>
      <c r="T183" s="387">
        <f>IFERROR(VLOOKUP(AD173,Marks,108,0),"")</f>
        <v>4</v>
      </c>
      <c r="U183" s="387">
        <f>IFERROR(VLOOKUP(AD173,Marks,109,0),"")</f>
        <v>4</v>
      </c>
      <c r="V183" s="387">
        <f>IFERROR(VLOOKUP(AD173,Marks,110,0),"")</f>
        <v>4</v>
      </c>
      <c r="W183" s="382">
        <f>IFERROR(VLOOKUP(AD173,Marks,111,0),"")</f>
        <v>13</v>
      </c>
      <c r="X183" s="387">
        <f>IFERROR(VLOOKUP(AD173,Marks,112,0),"")</f>
        <v>42</v>
      </c>
      <c r="Y183" s="387">
        <f>IFERROR(VLOOKUP(AD173,Marks,113,0),"")</f>
        <v>8</v>
      </c>
      <c r="Z183" s="88">
        <f>IFERROR(VLOOKUP(AD173,Marks,114,0),"")</f>
        <v>50</v>
      </c>
      <c r="AA183" s="381">
        <f>IFERROR(VLOOKUP(AD173,Marks,115,0),"")</f>
        <v>63</v>
      </c>
      <c r="AB183" s="387">
        <f>IFERROR(VLOOKUP(AD173,Marks,116,0),"")</f>
        <v>66</v>
      </c>
      <c r="AC183" s="387">
        <f>IFERROR(VLOOKUP(AD173,Marks,117,0),"")</f>
        <v>18</v>
      </c>
      <c r="AD183" s="88">
        <f>IFERROR(VLOOKUP(AD173,Marks,118,0),"")</f>
        <v>84</v>
      </c>
      <c r="AE183" s="384">
        <f>IFERROR(VLOOKUP(AD173,Marks,119,0),"")</f>
        <v>147</v>
      </c>
      <c r="AF183" s="90" t="str">
        <f>IFERROR(VLOOKUP(AD173,Marks,125,0),"")</f>
        <v>B</v>
      </c>
      <c r="AH183" s="57"/>
      <c r="AI183" s="57"/>
      <c r="AJ183" s="57"/>
      <c r="AK183" s="57"/>
      <c r="AL183" s="57"/>
      <c r="AM183" s="57"/>
      <c r="AN183" s="57"/>
      <c r="AO183" s="57"/>
      <c r="AP183" s="57"/>
    </row>
    <row r="184" spans="1:42" ht="27.75" customHeight="1">
      <c r="A184" s="402">
        <f t="shared" si="25"/>
        <v>19</v>
      </c>
      <c r="B184" s="394" t="str">
        <f>IF('Master sheet'!$D$11="Hindi","कुल योग","Total")</f>
        <v>कुल योग</v>
      </c>
      <c r="C184" s="91">
        <f>IF(AND(C178="",C179="",C180="",C181="",C182="",C183=""),"",SUM(C178:C183))</f>
        <v>21</v>
      </c>
      <c r="D184" s="91">
        <f t="shared" ref="D184:O184" si="26">IF(AND(D178="",D179="",D180="",D181="",D182="",D183=""),"",SUM(D178:D183))</f>
        <v>24</v>
      </c>
      <c r="E184" s="91">
        <f t="shared" si="26"/>
        <v>27</v>
      </c>
      <c r="F184" s="91">
        <f t="shared" si="26"/>
        <v>29</v>
      </c>
      <c r="G184" s="91">
        <f t="shared" si="26"/>
        <v>101</v>
      </c>
      <c r="H184" s="91">
        <f t="shared" si="26"/>
        <v>159</v>
      </c>
      <c r="I184" s="91">
        <f t="shared" si="26"/>
        <v>64</v>
      </c>
      <c r="J184" s="91">
        <f t="shared" si="26"/>
        <v>223</v>
      </c>
      <c r="K184" s="91">
        <f t="shared" si="26"/>
        <v>324</v>
      </c>
      <c r="L184" s="91">
        <f t="shared" si="26"/>
        <v>354</v>
      </c>
      <c r="M184" s="91">
        <f t="shared" si="26"/>
        <v>94</v>
      </c>
      <c r="N184" s="91">
        <f t="shared" si="26"/>
        <v>448</v>
      </c>
      <c r="O184" s="91">
        <f t="shared" si="26"/>
        <v>772</v>
      </c>
      <c r="P184" s="227" t="str">
        <f>IFERROR(VLOOKUP(N173,Marks,167,0),"")</f>
        <v>B</v>
      </c>
      <c r="Q184" s="903"/>
      <c r="R184" s="394" t="str">
        <f>IF('Master sheet'!$D$11="Hindi","कुल योग","Total")</f>
        <v>कुल योग</v>
      </c>
      <c r="S184" s="91">
        <f>IF(AND(S178="",S179="",S180="",S181="",S182="",S183=""),"",SUM(S178:S183))</f>
        <v>20</v>
      </c>
      <c r="T184" s="91">
        <f t="shared" ref="T184:AE184" si="27">IF(AND(T178="",T179="",T180="",T181="",T182="",T183=""),"",SUM(T178:T183))</f>
        <v>24</v>
      </c>
      <c r="U184" s="91">
        <f t="shared" si="27"/>
        <v>27</v>
      </c>
      <c r="V184" s="91">
        <f t="shared" si="27"/>
        <v>29</v>
      </c>
      <c r="W184" s="91">
        <f t="shared" si="27"/>
        <v>100</v>
      </c>
      <c r="X184" s="91">
        <f t="shared" si="27"/>
        <v>204</v>
      </c>
      <c r="Y184" s="91">
        <f t="shared" si="27"/>
        <v>65</v>
      </c>
      <c r="Z184" s="91">
        <f t="shared" si="27"/>
        <v>269</v>
      </c>
      <c r="AA184" s="91">
        <f t="shared" si="27"/>
        <v>369</v>
      </c>
      <c r="AB184" s="91">
        <f t="shared" si="27"/>
        <v>365</v>
      </c>
      <c r="AC184" s="91">
        <f t="shared" si="27"/>
        <v>96</v>
      </c>
      <c r="AD184" s="91">
        <f t="shared" si="27"/>
        <v>461</v>
      </c>
      <c r="AE184" s="91">
        <f t="shared" si="27"/>
        <v>830</v>
      </c>
      <c r="AF184" s="227" t="str">
        <f>IFERROR(VLOOKUP(AD173,Marks,167,0),"")</f>
        <v>B</v>
      </c>
      <c r="AH184" s="57"/>
      <c r="AI184" s="57"/>
      <c r="AJ184" s="57"/>
      <c r="AK184" s="57"/>
      <c r="AL184" s="57"/>
      <c r="AM184" s="57"/>
      <c r="AN184" s="57"/>
      <c r="AO184" s="57"/>
      <c r="AP184" s="57"/>
    </row>
    <row r="185" spans="1:42" ht="9.75" customHeight="1">
      <c r="A185" s="402">
        <f t="shared" si="25"/>
        <v>20</v>
      </c>
      <c r="B185" s="869"/>
      <c r="C185" s="869"/>
      <c r="D185" s="869"/>
      <c r="E185" s="869"/>
      <c r="F185" s="869"/>
      <c r="G185" s="869"/>
      <c r="H185" s="869"/>
      <c r="I185" s="869"/>
      <c r="J185" s="869"/>
      <c r="K185" s="869"/>
      <c r="L185" s="869"/>
      <c r="M185" s="869"/>
      <c r="N185" s="869"/>
      <c r="O185" s="869"/>
      <c r="P185" s="869"/>
      <c r="Q185" s="903"/>
      <c r="R185" s="869"/>
      <c r="S185" s="869"/>
      <c r="T185" s="869"/>
      <c r="U185" s="869"/>
      <c r="V185" s="869"/>
      <c r="W185" s="869"/>
      <c r="X185" s="869"/>
      <c r="Y185" s="869"/>
      <c r="Z185" s="869"/>
      <c r="AA185" s="869"/>
      <c r="AB185" s="869"/>
      <c r="AC185" s="869"/>
      <c r="AD185" s="869"/>
      <c r="AE185" s="869"/>
      <c r="AF185" s="869"/>
      <c r="AH185" s="57"/>
      <c r="AI185" s="57"/>
      <c r="AJ185" s="57"/>
      <c r="AK185" s="57"/>
      <c r="AL185" s="57"/>
      <c r="AM185" s="57"/>
      <c r="AN185" s="57"/>
      <c r="AO185" s="57"/>
      <c r="AP185" s="57"/>
    </row>
    <row r="186" spans="1:42" ht="21" customHeight="1">
      <c r="A186" s="402">
        <f t="shared" si="25"/>
        <v>21</v>
      </c>
      <c r="B186" s="870" t="str">
        <f>IF('Master sheet'!$D$11="Hindi","अतिरिक्त विषय ","Extra Subject")</f>
        <v xml:space="preserve">अतिरिक्त विषय </v>
      </c>
      <c r="C186" s="870"/>
      <c r="D186" s="870"/>
      <c r="E186" s="870"/>
      <c r="F186" s="870"/>
      <c r="G186" s="870"/>
      <c r="H186" s="870"/>
      <c r="I186" s="870"/>
      <c r="J186" s="870"/>
      <c r="K186" s="870"/>
      <c r="L186" s="870"/>
      <c r="M186" s="870"/>
      <c r="N186" s="870"/>
      <c r="O186" s="870"/>
      <c r="P186" s="870"/>
      <c r="Q186" s="903"/>
      <c r="R186" s="870" t="str">
        <f>IF('Master sheet'!$D$11="Hindi","अतिरिक्त विषय ","Extra Subject")</f>
        <v xml:space="preserve">अतिरिक्त विषय </v>
      </c>
      <c r="S186" s="870"/>
      <c r="T186" s="870"/>
      <c r="U186" s="870"/>
      <c r="V186" s="870"/>
      <c r="W186" s="870"/>
      <c r="X186" s="870"/>
      <c r="Y186" s="870"/>
      <c r="Z186" s="870"/>
      <c r="AA186" s="870"/>
      <c r="AB186" s="870"/>
      <c r="AC186" s="870"/>
      <c r="AD186" s="870"/>
      <c r="AE186" s="870"/>
      <c r="AF186" s="870"/>
      <c r="AH186" s="57"/>
      <c r="AI186" s="57"/>
      <c r="AJ186" s="57"/>
      <c r="AK186" s="57"/>
      <c r="AL186" s="57"/>
      <c r="AM186" s="57"/>
      <c r="AN186" s="57"/>
      <c r="AO186" s="57"/>
      <c r="AP186" s="57"/>
    </row>
    <row r="187" spans="1:42" ht="21" customHeight="1">
      <c r="A187" s="402">
        <f t="shared" si="25"/>
        <v>22</v>
      </c>
      <c r="B187" s="394" t="str">
        <f>IF('Master sheet'!$D$11="Hindi","विषय","Subject")</f>
        <v>विषय</v>
      </c>
      <c r="C187" s="871" t="str">
        <f>IF('Master sheet'!$D$11="Hindi","पूर्णांक","M.M.")</f>
        <v>पूर्णांक</v>
      </c>
      <c r="D187" s="872"/>
      <c r="E187" s="871" t="str">
        <f>IF('Master sheet'!$D$11="Hindi","प्राप्तांक","Ob.M.")</f>
        <v>प्राप्तांक</v>
      </c>
      <c r="F187" s="872"/>
      <c r="G187" s="871" t="str">
        <f>IF('Master sheet'!$D$11="Hindi","ग्रेड","Grade")</f>
        <v>ग्रेड</v>
      </c>
      <c r="H187" s="872"/>
      <c r="I187" s="871" t="str">
        <f>IF('Master sheet'!$D$11="Hindi","विषय","Subject")</f>
        <v>विषय</v>
      </c>
      <c r="J187" s="872"/>
      <c r="K187" s="871" t="str">
        <f>IF('Master sheet'!$D$11="Hindi","पूर्णांक","M.M.")</f>
        <v>पूर्णांक</v>
      </c>
      <c r="L187" s="872"/>
      <c r="M187" s="871" t="str">
        <f>IF('Master sheet'!$D$11="Hindi","प्राप्तांक","Ob.M.")</f>
        <v>प्राप्तांक</v>
      </c>
      <c r="N187" s="872"/>
      <c r="O187" s="871" t="str">
        <f>IF('Master sheet'!$D$11="Hindi","ग्रेड","Grade")</f>
        <v>ग्रेड</v>
      </c>
      <c r="P187" s="872"/>
      <c r="Q187" s="903"/>
      <c r="R187" s="394" t="str">
        <f>IF('Master sheet'!$D$11="Hindi","विषय","Subject")</f>
        <v>विषय</v>
      </c>
      <c r="S187" s="871" t="str">
        <f>IF('Master sheet'!$D$11="Hindi","पूर्णांक","M.M.")</f>
        <v>पूर्णांक</v>
      </c>
      <c r="T187" s="872"/>
      <c r="U187" s="871" t="str">
        <f>IF('Master sheet'!$D$11="Hindi","प्राप्तांक","Ob.M.")</f>
        <v>प्राप्तांक</v>
      </c>
      <c r="V187" s="872"/>
      <c r="W187" s="871" t="str">
        <f>IF('Master sheet'!$D$11="Hindi","ग्रेड","Grade")</f>
        <v>ग्रेड</v>
      </c>
      <c r="X187" s="872"/>
      <c r="Y187" s="871" t="str">
        <f>IF('Master sheet'!$D$11="Hindi","विषय","Subject")</f>
        <v>विषय</v>
      </c>
      <c r="Z187" s="872"/>
      <c r="AA187" s="871" t="str">
        <f>IF('Master sheet'!$D$11="Hindi","पूर्णांक","M.M.")</f>
        <v>पूर्णांक</v>
      </c>
      <c r="AB187" s="872"/>
      <c r="AC187" s="871" t="str">
        <f>IF('Master sheet'!$D$11="Hindi","प्राप्तांक","Ob.M.")</f>
        <v>प्राप्तांक</v>
      </c>
      <c r="AD187" s="872"/>
      <c r="AE187" s="871" t="str">
        <f>IF('Master sheet'!$D$11="Hindi","ग्रेड","Grade")</f>
        <v>ग्रेड</v>
      </c>
      <c r="AF187" s="872"/>
      <c r="AH187" s="57"/>
      <c r="AI187" s="57"/>
      <c r="AJ187" s="57"/>
      <c r="AK187" s="57"/>
      <c r="AL187" s="57"/>
      <c r="AM187" s="57"/>
      <c r="AN187" s="57"/>
      <c r="AO187" s="57"/>
      <c r="AP187" s="57"/>
    </row>
    <row r="188" spans="1:42" ht="21" customHeight="1">
      <c r="A188" s="402">
        <f t="shared" si="25"/>
        <v>23</v>
      </c>
      <c r="B188" s="376" t="str">
        <f>IF(AND('Result Sheet'!$FA$4="",'Result Sheet'!$FA$4=0),"",IF(N173="","",'Result Sheet'!$FA$4))</f>
        <v/>
      </c>
      <c r="C188" s="873">
        <f>IF(AND(N173=""),"",'Result Sheet'!$FC$7)</f>
        <v>100</v>
      </c>
      <c r="D188" s="873"/>
      <c r="E188" s="874" t="str">
        <f>IFERROR(IF(AND(N173=""),"",VLOOKUP(N173,Marks,158,0)),"")</f>
        <v/>
      </c>
      <c r="F188" s="874"/>
      <c r="G188" s="875" t="str">
        <f>IFERROR(IF(AND(N173=""),"",VLOOKUP(N173,Marks,159,0)),"")</f>
        <v/>
      </c>
      <c r="H188" s="875"/>
      <c r="I188" s="873" t="str">
        <f>IF(AND('Result Sheet'!$FE$4="",'Result Sheet'!$FE$4=0),"",IF(N173="","",'Result Sheet'!$FE$4))</f>
        <v/>
      </c>
      <c r="J188" s="873"/>
      <c r="K188" s="873">
        <f>IF(AND(N173=""),"",'Result Sheet'!$FG$7)</f>
        <v>100</v>
      </c>
      <c r="L188" s="873"/>
      <c r="M188" s="874" t="str">
        <f>IFERROR(IF(AND(N173=""),"",VLOOKUP(N173,Marks,162,0)),"")</f>
        <v/>
      </c>
      <c r="N188" s="874"/>
      <c r="O188" s="875" t="str">
        <f>IFERROR(IF(AND(N173=""),"",VLOOKUP(N173,Marks,163,0)),"")</f>
        <v/>
      </c>
      <c r="P188" s="875"/>
      <c r="Q188" s="903"/>
      <c r="R188" s="376" t="str">
        <f>IF(AND('Result Sheet'!$FA$4="",'Result Sheet'!$FA$4=0),"",IF(AD173="","",'Result Sheet'!$FA$4))</f>
        <v/>
      </c>
      <c r="S188" s="873">
        <f>IF(AND(AD173=""),"",'Result Sheet'!$FC$7)</f>
        <v>100</v>
      </c>
      <c r="T188" s="873"/>
      <c r="U188" s="874" t="str">
        <f>IFERROR(IF(AND(AD173=""),"",VLOOKUP(AD173,Marks,158,0)),"")</f>
        <v/>
      </c>
      <c r="V188" s="874"/>
      <c r="W188" s="875" t="str">
        <f>IFERROR(IF(AND(AD173=""),"",VLOOKUP(AD173,Marks,159,0)),"")</f>
        <v/>
      </c>
      <c r="X188" s="875"/>
      <c r="Y188" s="873" t="str">
        <f>IF(AND('Result Sheet'!$FE$4="",'Result Sheet'!$FE$4=0),"",IF(AD173="","",'Result Sheet'!$FE$4))</f>
        <v/>
      </c>
      <c r="Z188" s="873"/>
      <c r="AA188" s="873">
        <f>IF(AND(AD173=""),"",'Result Sheet'!$FG$7)</f>
        <v>100</v>
      </c>
      <c r="AB188" s="873"/>
      <c r="AC188" s="874" t="str">
        <f>IFERROR(IF(AND(AD173=""),"",VLOOKUP(AD173,Marks,162,0)),"")</f>
        <v/>
      </c>
      <c r="AD188" s="874"/>
      <c r="AE188" s="875" t="str">
        <f>IFERROR(IF(AND(AD173=""),"",VLOOKUP(AD173,Marks,163,0)),"")</f>
        <v/>
      </c>
      <c r="AF188" s="875"/>
      <c r="AH188" s="57"/>
      <c r="AI188" s="57"/>
      <c r="AJ188" s="57"/>
      <c r="AK188" s="57"/>
      <c r="AL188" s="57"/>
      <c r="AM188" s="57"/>
      <c r="AN188" s="57"/>
      <c r="AO188" s="57"/>
      <c r="AP188" s="57"/>
    </row>
    <row r="189" spans="1:42" ht="21" customHeight="1">
      <c r="A189" s="402">
        <f t="shared" si="25"/>
        <v>24</v>
      </c>
      <c r="B189" s="859" t="str">
        <f>IF('Master sheet'!$D$11="Hindi","विषय","Subject")</f>
        <v>विषय</v>
      </c>
      <c r="C189" s="860"/>
      <c r="D189" s="860"/>
      <c r="E189" s="368" t="str">
        <f>IF('Master sheet'!$D$11="Hindi","प्राप्तांक","Ob.M.")</f>
        <v>प्राप्तांक</v>
      </c>
      <c r="F189" s="93" t="str">
        <f>IF('Master sheet'!$D$11="Hindi","ग्रेड","Grade")</f>
        <v>ग्रेड</v>
      </c>
      <c r="G189" s="859" t="str">
        <f>IF('Master sheet'!$D$11="Hindi","विषय","Subject")</f>
        <v>विषय</v>
      </c>
      <c r="H189" s="860"/>
      <c r="I189" s="860"/>
      <c r="J189" s="368" t="str">
        <f>IF('Master sheet'!$D$11="Hindi","प्राप्तांक","Ob.M.")</f>
        <v>प्राप्तांक</v>
      </c>
      <c r="K189" s="93" t="str">
        <f>IF('Master sheet'!$D$11="Hindi","ग्रेड","Grade")</f>
        <v>ग्रेड</v>
      </c>
      <c r="L189" s="859" t="str">
        <f>IF('Master sheet'!$D$11="Hindi","विषय","Subject")</f>
        <v>विषय</v>
      </c>
      <c r="M189" s="860"/>
      <c r="N189" s="861"/>
      <c r="O189" s="369" t="str">
        <f>IF('Master sheet'!$D$11="Hindi","प्राप्तांक","Ob.M.")</f>
        <v>प्राप्तांक</v>
      </c>
      <c r="P189" s="93" t="str">
        <f>IF('Master sheet'!$D$11="Hindi","ग्रेड","Grade")</f>
        <v>ग्रेड</v>
      </c>
      <c r="Q189" s="903"/>
      <c r="R189" s="859" t="str">
        <f>IF('Master sheet'!$D$11="Hindi","विषय","Subject")</f>
        <v>विषय</v>
      </c>
      <c r="S189" s="860"/>
      <c r="T189" s="860"/>
      <c r="U189" s="368" t="str">
        <f>IF('Master sheet'!$D$11="Hindi","प्राप्तांक","Ob.M.")</f>
        <v>प्राप्तांक</v>
      </c>
      <c r="V189" s="93" t="str">
        <f>IF('Master sheet'!$D$11="Hindi","ग्रेड","Grade")</f>
        <v>ग्रेड</v>
      </c>
      <c r="W189" s="859" t="str">
        <f>IF('Master sheet'!$D$11="Hindi","विषय","Subject")</f>
        <v>विषय</v>
      </c>
      <c r="X189" s="860"/>
      <c r="Y189" s="860"/>
      <c r="Z189" s="368" t="str">
        <f>IF('Master sheet'!$D$11="Hindi","प्राप्तांक","Ob.M.")</f>
        <v>प्राप्तांक</v>
      </c>
      <c r="AA189" s="93" t="str">
        <f>IF('Master sheet'!$D$11="Hindi","ग्रेड","Grade")</f>
        <v>ग्रेड</v>
      </c>
      <c r="AB189" s="859" t="str">
        <f>IF('Master sheet'!$D$11="Hindi","विषय","Subject")</f>
        <v>विषय</v>
      </c>
      <c r="AC189" s="860"/>
      <c r="AD189" s="861"/>
      <c r="AE189" s="369" t="str">
        <f>IF('Master sheet'!$D$11="Hindi","प्राप्तांक","Ob.M.")</f>
        <v>प्राप्तांक</v>
      </c>
      <c r="AF189" s="93" t="str">
        <f>IF('Master sheet'!$D$11="Hindi","ग्रेड","Grade")</f>
        <v>ग्रेड</v>
      </c>
      <c r="AH189" s="57"/>
      <c r="AI189" s="57"/>
      <c r="AJ189" s="57"/>
      <c r="AK189" s="57"/>
      <c r="AL189" s="57"/>
      <c r="AM189" s="57"/>
      <c r="AN189" s="57"/>
      <c r="AO189" s="57"/>
      <c r="AP189" s="57"/>
    </row>
    <row r="190" spans="1:42" ht="21" customHeight="1">
      <c r="A190" s="402">
        <f t="shared" si="25"/>
        <v>25</v>
      </c>
      <c r="B190" s="862" t="str">
        <f>IF('Master sheet'!$D$11="Hindi","कार्यानुभव","WORK EXP.")</f>
        <v>कार्यानुभव</v>
      </c>
      <c r="C190" s="863"/>
      <c r="D190" s="863"/>
      <c r="E190" s="89">
        <f>IFERROR(VLOOKUP(N173,Marks,131,0),"")</f>
        <v>84</v>
      </c>
      <c r="F190" s="98" t="str">
        <f>IFERROR(VLOOKUP(N173,Marks,135,0),"")</f>
        <v>B</v>
      </c>
      <c r="G190" s="862" t="str">
        <f>IF('Master sheet'!$D$11="Hindi","कला शिक्षा","ART EDU.")</f>
        <v>कला शिक्षा</v>
      </c>
      <c r="H190" s="863"/>
      <c r="I190" s="863"/>
      <c r="J190" s="89">
        <f>IFERROR(VLOOKUP(N173,Marks,141,0),"")</f>
        <v>87</v>
      </c>
      <c r="K190" s="98" t="str">
        <f>IFERROR(VLOOKUP(N173,Marks,145,0),"")</f>
        <v>A</v>
      </c>
      <c r="L190" s="864" t="str">
        <f>IF('Master sheet'!$D$11="Hindi","स्वा. एवं शा. शिक्षा","HE.&amp;PH. EDU.")</f>
        <v>स्वा. एवं शा. शिक्षा</v>
      </c>
      <c r="M190" s="865"/>
      <c r="N190" s="866"/>
      <c r="O190" s="89">
        <f>IFERROR(VLOOKUP(N173,Marks,151,0),"")</f>
        <v>88</v>
      </c>
      <c r="P190" s="98" t="str">
        <f>IFERROR(VLOOKUP(N173,Marks,155,0),"")</f>
        <v>A</v>
      </c>
      <c r="Q190" s="903"/>
      <c r="R190" s="862" t="str">
        <f>IF('Master sheet'!$D$11="Hindi","कार्यानुभव","WORK EXP.")</f>
        <v>कार्यानुभव</v>
      </c>
      <c r="S190" s="863"/>
      <c r="T190" s="863"/>
      <c r="U190" s="89">
        <f>IFERROR(VLOOKUP(AD173,Marks,131,0),"")</f>
        <v>82</v>
      </c>
      <c r="V190" s="98" t="str">
        <f>IFERROR(VLOOKUP(AD173,Marks,135,0),"")</f>
        <v>B</v>
      </c>
      <c r="W190" s="862" t="str">
        <f>IF('Master sheet'!$D$11="Hindi","कला शिक्षा","ART EDU.")</f>
        <v>कला शिक्षा</v>
      </c>
      <c r="X190" s="863"/>
      <c r="Y190" s="863"/>
      <c r="Z190" s="89">
        <f>IFERROR(VLOOKUP(AD173,Marks,141,0),"")</f>
        <v>88</v>
      </c>
      <c r="AA190" s="98" t="str">
        <f>IFERROR(VLOOKUP(AD173,Marks,145,0),"")</f>
        <v>A</v>
      </c>
      <c r="AB190" s="864" t="str">
        <f>IF('Master sheet'!$D$11="Hindi","स्वा. एवं शा. शिक्षा","HE.&amp;PH. EDU.")</f>
        <v>स्वा. एवं शा. शिक्षा</v>
      </c>
      <c r="AC190" s="865"/>
      <c r="AD190" s="866"/>
      <c r="AE190" s="89">
        <f>IFERROR(VLOOKUP(AD173,Marks,151,0),"")</f>
        <v>90</v>
      </c>
      <c r="AF190" s="98" t="str">
        <f>IFERROR(VLOOKUP(AD173,Marks,155,0),"")</f>
        <v>A</v>
      </c>
      <c r="AH190" s="57"/>
      <c r="AI190" s="57"/>
      <c r="AJ190" s="57"/>
      <c r="AK190" s="57"/>
      <c r="AL190" s="57"/>
      <c r="AM190" s="57"/>
      <c r="AN190" s="57"/>
      <c r="AO190" s="57"/>
      <c r="AP190" s="57"/>
    </row>
    <row r="191" spans="1:42" ht="9.75" customHeight="1">
      <c r="A191" s="402">
        <f t="shared" si="25"/>
        <v>26</v>
      </c>
      <c r="B191" s="377"/>
      <c r="C191" s="377"/>
      <c r="D191" s="377"/>
      <c r="E191" s="378"/>
      <c r="F191" s="379"/>
      <c r="G191" s="377"/>
      <c r="H191" s="377"/>
      <c r="I191" s="377"/>
      <c r="J191" s="378"/>
      <c r="K191" s="379"/>
      <c r="L191" s="380"/>
      <c r="M191" s="380"/>
      <c r="N191" s="380"/>
      <c r="O191" s="378"/>
      <c r="P191" s="379"/>
      <c r="Q191" s="903"/>
      <c r="R191" s="377"/>
      <c r="S191" s="377"/>
      <c r="T191" s="377"/>
      <c r="U191" s="378"/>
      <c r="V191" s="379"/>
      <c r="W191" s="377"/>
      <c r="X191" s="377"/>
      <c r="Y191" s="377"/>
      <c r="Z191" s="378"/>
      <c r="AA191" s="379"/>
      <c r="AB191" s="380"/>
      <c r="AC191" s="380"/>
      <c r="AD191" s="380"/>
      <c r="AE191" s="378"/>
      <c r="AF191" s="379"/>
      <c r="AH191" s="57"/>
      <c r="AI191" s="57"/>
      <c r="AJ191" s="57"/>
      <c r="AK191" s="57"/>
      <c r="AL191" s="57"/>
      <c r="AM191" s="57"/>
      <c r="AN191" s="57"/>
      <c r="AO191" s="57"/>
      <c r="AP191" s="57"/>
    </row>
    <row r="192" spans="1:42" ht="21" customHeight="1">
      <c r="A192" s="402">
        <f t="shared" si="25"/>
        <v>27</v>
      </c>
      <c r="B192" s="852" t="str">
        <f>IF('Master sheet'!$D$11="Hindi","कुल कार्य दिवस :-","Total Meeting :-")</f>
        <v>कुल कार्य दिवस :-</v>
      </c>
      <c r="C192" s="852"/>
      <c r="D192" s="852"/>
      <c r="E192" s="867" t="str">
        <f>IFERROR(VLOOKUP(N173,Marks,170,0),"")</f>
        <v/>
      </c>
      <c r="F192" s="867"/>
      <c r="G192" s="867"/>
      <c r="H192" s="867"/>
      <c r="I192" s="852" t="str">
        <f>IF('Master sheet'!$D$11="Hindi","कुल उपस्थिति :-","Total Attendance :-")</f>
        <v>कुल उपस्थिति :-</v>
      </c>
      <c r="J192" s="852"/>
      <c r="K192" s="852"/>
      <c r="L192" s="852"/>
      <c r="M192" s="868" t="str">
        <f>IFERROR(VLOOKUP(N173,Marks,171,0),"")</f>
        <v/>
      </c>
      <c r="N192" s="868"/>
      <c r="O192" s="868"/>
      <c r="P192" s="868"/>
      <c r="Q192" s="903"/>
      <c r="R192" s="852" t="str">
        <f>IF('Master sheet'!$D$11="Hindi","कुल कार्य दिवस :-","Total Meeting :-")</f>
        <v>कुल कार्य दिवस :-</v>
      </c>
      <c r="S192" s="852"/>
      <c r="T192" s="852"/>
      <c r="U192" s="867" t="str">
        <f>IFERROR(VLOOKUP(AD173,Marks,170,0),"")</f>
        <v/>
      </c>
      <c r="V192" s="867"/>
      <c r="W192" s="867"/>
      <c r="X192" s="867"/>
      <c r="Y192" s="852" t="str">
        <f>IF('Master sheet'!$D$11="Hindi","कुल उपस्थिति :-","Total Attendance :-")</f>
        <v>कुल उपस्थिति :-</v>
      </c>
      <c r="Z192" s="852"/>
      <c r="AA192" s="852"/>
      <c r="AB192" s="852"/>
      <c r="AC192" s="868" t="str">
        <f>IFERROR(VLOOKUP(AD173,Marks,171,0),"")</f>
        <v/>
      </c>
      <c r="AD192" s="868"/>
      <c r="AE192" s="868"/>
      <c r="AF192" s="868"/>
      <c r="AH192" s="57"/>
      <c r="AI192" s="57"/>
      <c r="AJ192" s="57"/>
      <c r="AK192" s="57"/>
      <c r="AL192" s="57"/>
      <c r="AM192" s="57"/>
      <c r="AN192" s="57"/>
      <c r="AO192" s="57"/>
      <c r="AP192" s="57"/>
    </row>
    <row r="193" spans="1:42" ht="21" customHeight="1">
      <c r="A193" s="402">
        <f t="shared" si="25"/>
        <v>28</v>
      </c>
      <c r="B193" s="852" t="str">
        <f>IF('Master sheet'!$D$11="Hindi","परिणाम :-","Result :-")</f>
        <v>परिणाम :-</v>
      </c>
      <c r="C193" s="852"/>
      <c r="D193" s="852"/>
      <c r="E193" s="853" t="str">
        <f>IFERROR(VLOOKUP(N173,Marks,169,0),"")</f>
        <v>कक्षा क्रमोन्नत</v>
      </c>
      <c r="F193" s="853"/>
      <c r="G193" s="853"/>
      <c r="H193" s="853"/>
      <c r="I193" s="852" t="str">
        <f>IF('Master sheet'!$D$11="Hindi","परिणाम प्रतिशत में :-","Result in Percentage :-")</f>
        <v>परिणाम प्रतिशत में :-</v>
      </c>
      <c r="J193" s="852"/>
      <c r="K193" s="852"/>
      <c r="L193" s="852"/>
      <c r="M193" s="854">
        <f>IFERROR(VLOOKUP(N173,Marks,165,0),"")</f>
        <v>64.333333333333329</v>
      </c>
      <c r="N193" s="854"/>
      <c r="O193" s="854"/>
      <c r="P193" s="854"/>
      <c r="Q193" s="903"/>
      <c r="R193" s="852" t="str">
        <f>IF('Master sheet'!$D$11="Hindi","परिणाम :-","Result :-")</f>
        <v>परिणाम :-</v>
      </c>
      <c r="S193" s="852"/>
      <c r="T193" s="852"/>
      <c r="U193" s="853" t="str">
        <f>IFERROR(VLOOKUP(AD173,Marks,169,0),"")</f>
        <v>कक्षा क्रमोन्नत</v>
      </c>
      <c r="V193" s="853"/>
      <c r="W193" s="853"/>
      <c r="X193" s="853"/>
      <c r="Y193" s="852" t="str">
        <f>IF('Master sheet'!$D$11="Hindi","परिणाम प्रतिशत में :-","Result in Percentage :-")</f>
        <v>परिणाम प्रतिशत में :-</v>
      </c>
      <c r="Z193" s="852"/>
      <c r="AA193" s="852"/>
      <c r="AB193" s="852"/>
      <c r="AC193" s="854">
        <f>IFERROR(VLOOKUP(AD173,Marks,165,0),"")</f>
        <v>69.166666666666671</v>
      </c>
      <c r="AD193" s="854"/>
      <c r="AE193" s="854"/>
      <c r="AF193" s="854"/>
      <c r="AH193" s="57"/>
      <c r="AI193" s="57"/>
      <c r="AJ193" s="57"/>
      <c r="AK193" s="57"/>
      <c r="AL193" s="57"/>
      <c r="AM193" s="57"/>
      <c r="AN193" s="57"/>
      <c r="AO193" s="57"/>
      <c r="AP193" s="57"/>
    </row>
    <row r="194" spans="1:42" ht="21" customHeight="1">
      <c r="A194" s="402">
        <f t="shared" si="25"/>
        <v>29</v>
      </c>
      <c r="B194" s="852" t="str">
        <f>IF('Master sheet'!$D$11="Hindi","श्रेणी / ग्रेड :-","Division / Grade :-")</f>
        <v>श्रेणी / ग्रेड :-</v>
      </c>
      <c r="C194" s="852"/>
      <c r="D194" s="852"/>
      <c r="E194" s="385" t="str">
        <f>IFERROR(VLOOKUP(N173,Marks,166,0),"")</f>
        <v>I</v>
      </c>
      <c r="F194" s="386" t="s">
        <v>205</v>
      </c>
      <c r="G194" s="855" t="str">
        <f>IFERROR(VLOOKUP(N173,Marks,167,0),"")</f>
        <v>B</v>
      </c>
      <c r="H194" s="855"/>
      <c r="I194" s="852" t="str">
        <f>IF('Master sheet'!$D$11="Hindi","कक्षा में स्थान :-","Position in the Class :-")</f>
        <v>कक्षा में स्थान :-</v>
      </c>
      <c r="J194" s="852"/>
      <c r="K194" s="852"/>
      <c r="L194" s="852"/>
      <c r="M194" s="856">
        <f>IFERROR(VLOOKUP(N173,Marks,168,0),"")</f>
        <v>10.999999999999986</v>
      </c>
      <c r="N194" s="856"/>
      <c r="O194" s="856"/>
      <c r="P194" s="856"/>
      <c r="Q194" s="903"/>
      <c r="R194" s="852" t="str">
        <f>IF('Master sheet'!$D$11="Hindi","श्रेणी / ग्रेड :-","Division / Grade :-")</f>
        <v>श्रेणी / ग्रेड :-</v>
      </c>
      <c r="S194" s="852"/>
      <c r="T194" s="852"/>
      <c r="U194" s="385" t="str">
        <f>IFERROR(VLOOKUP(AD173,Marks,166,0),"")</f>
        <v>I</v>
      </c>
      <c r="V194" s="386" t="s">
        <v>205</v>
      </c>
      <c r="W194" s="855" t="str">
        <f>IFERROR(VLOOKUP(AD173,Marks,167,0),"")</f>
        <v>B</v>
      </c>
      <c r="X194" s="855"/>
      <c r="Y194" s="852" t="str">
        <f>IF('Master sheet'!$D$11="Hindi","कक्षा में स्थान :-","Position in the Class :-")</f>
        <v>कक्षा में स्थान :-</v>
      </c>
      <c r="Z194" s="852"/>
      <c r="AA194" s="852"/>
      <c r="AB194" s="852"/>
      <c r="AC194" s="856">
        <f>IFERROR(VLOOKUP(AD173,Marks,168,0),"")</f>
        <v>6.9999999999999858</v>
      </c>
      <c r="AD194" s="856"/>
      <c r="AE194" s="856"/>
      <c r="AF194" s="856"/>
      <c r="AH194" s="57"/>
      <c r="AI194" s="57"/>
      <c r="AJ194" s="57"/>
      <c r="AK194" s="57"/>
      <c r="AL194" s="57"/>
      <c r="AM194" s="57"/>
      <c r="AN194" s="57"/>
      <c r="AO194" s="57"/>
      <c r="AP194" s="57"/>
    </row>
    <row r="195" spans="1:42" ht="21" customHeight="1">
      <c r="A195" s="402">
        <f t="shared" si="25"/>
        <v>30</v>
      </c>
      <c r="B195" s="857" t="str">
        <f>IF('Master sheet'!$D$11="Hindi","परीक्षा परिणाम घोषणा दिनांक :-","Result Declaration Date :-")</f>
        <v>परीक्षा परिणाम घोषणा दिनांक :-</v>
      </c>
      <c r="C195" s="857"/>
      <c r="D195" s="857"/>
      <c r="E195" s="858">
        <f>IF(AND(N173=""),"",'Master sheet'!$D$10)</f>
        <v>45048</v>
      </c>
      <c r="F195" s="858"/>
      <c r="G195" s="858"/>
      <c r="H195" s="393"/>
      <c r="I195" s="92"/>
      <c r="J195" s="92"/>
      <c r="K195" s="58"/>
      <c r="L195" s="92"/>
      <c r="M195" s="92"/>
      <c r="N195" s="92"/>
      <c r="O195" s="92"/>
      <c r="P195" s="92"/>
      <c r="Q195" s="903"/>
      <c r="R195" s="857" t="str">
        <f>IF('Master sheet'!$D$11="Hindi","परीक्षा परिणाम घोषणा दिनांक :-","Result Declaration Date :-")</f>
        <v>परीक्षा परिणाम घोषणा दिनांक :-</v>
      </c>
      <c r="S195" s="857"/>
      <c r="T195" s="857"/>
      <c r="U195" s="858">
        <f>IF(AND(AD173=""),"",'Master sheet'!$D$10)</f>
        <v>45048</v>
      </c>
      <c r="V195" s="858"/>
      <c r="W195" s="858"/>
      <c r="X195" s="393"/>
      <c r="Y195" s="92"/>
      <c r="Z195" s="92"/>
      <c r="AA195" s="58"/>
      <c r="AB195" s="92"/>
      <c r="AC195" s="92"/>
      <c r="AD195" s="92"/>
      <c r="AE195" s="92"/>
      <c r="AF195" s="92"/>
      <c r="AH195" s="57"/>
      <c r="AI195" s="57"/>
      <c r="AJ195" s="57"/>
      <c r="AK195" s="57"/>
      <c r="AL195" s="57"/>
      <c r="AM195" s="57"/>
      <c r="AN195" s="57"/>
      <c r="AO195" s="57"/>
      <c r="AP195" s="57"/>
    </row>
    <row r="196" spans="1:42" ht="60.75" customHeight="1">
      <c r="A196" s="402">
        <f t="shared" si="25"/>
        <v>31</v>
      </c>
      <c r="B196" s="850" t="str">
        <f>IF(AND(N173=""),"",IF(C170=6,CONCATENATE("(",'Master sheet'!$H$12," )"),CONCATENATE("(",'Master sheet'!$H$21," )")))</f>
        <v>(Sharad Sharma )</v>
      </c>
      <c r="C196" s="850"/>
      <c r="D196" s="850"/>
      <c r="E196" s="850"/>
      <c r="F196" s="850" t="str">
        <f>IF(AND(N173=""),"",CONCATENATE("(",'Master sheet'!$D$14," )"))</f>
        <v>(Suresh Kumar )</v>
      </c>
      <c r="G196" s="850"/>
      <c r="H196" s="850"/>
      <c r="I196" s="850"/>
      <c r="J196" s="850"/>
      <c r="K196" s="850" t="str">
        <f>IF(AND(N173=""),"",CONCATENATE("(",'Master sheet'!$D$12," )"))</f>
        <v>(USHA PALIYA )</v>
      </c>
      <c r="L196" s="850"/>
      <c r="M196" s="850"/>
      <c r="N196" s="850"/>
      <c r="O196" s="850"/>
      <c r="P196" s="850"/>
      <c r="Q196" s="903"/>
      <c r="R196" s="850" t="str">
        <f>IF(AND(AD173=""),"",IF(S170=6,CONCATENATE("(",'Master sheet'!$H$12," )"),CONCATENATE("(",'Master sheet'!$H$21," )")))</f>
        <v>(Sharad Sharma )</v>
      </c>
      <c r="S196" s="850"/>
      <c r="T196" s="850"/>
      <c r="U196" s="850"/>
      <c r="V196" s="850" t="str">
        <f>IF(AND(AD173=""),"",CONCATENATE("(",'Master sheet'!$D$14," )"))</f>
        <v>(Suresh Kumar )</v>
      </c>
      <c r="W196" s="850"/>
      <c r="X196" s="850"/>
      <c r="Y196" s="850"/>
      <c r="Z196" s="850"/>
      <c r="AA196" s="850" t="str">
        <f>IF(AND(AD173=""),"",CONCATENATE("(",'Master sheet'!$D$12," )"))</f>
        <v>(USHA PALIYA )</v>
      </c>
      <c r="AB196" s="850"/>
      <c r="AC196" s="850"/>
      <c r="AD196" s="850"/>
      <c r="AE196" s="850"/>
      <c r="AF196" s="850"/>
      <c r="AH196" s="57"/>
      <c r="AI196" s="57"/>
      <c r="AJ196" s="57"/>
      <c r="AK196" s="57"/>
      <c r="AL196" s="57"/>
      <c r="AM196" s="57"/>
      <c r="AN196" s="57"/>
      <c r="AO196" s="57"/>
      <c r="AP196" s="57"/>
    </row>
    <row r="197" spans="1:42" ht="23.25" customHeight="1">
      <c r="A197" s="402">
        <f t="shared" si="25"/>
        <v>32</v>
      </c>
      <c r="B197" s="851" t="str">
        <f>IF('Master sheet'!$D$11="Hindi","हस्ताक्षर कक्षाध्यापक","Signature of the class teacher")</f>
        <v>हस्ताक्षर कक्षाध्यापक</v>
      </c>
      <c r="C197" s="851"/>
      <c r="D197" s="851"/>
      <c r="E197" s="851"/>
      <c r="F197" s="851" t="str">
        <f>IF('Master sheet'!$D$11="Hindi","हस्ताक्षर परीक्षा प्रभारी","Signature of the exam. Incharge")</f>
        <v>हस्ताक्षर परीक्षा प्रभारी</v>
      </c>
      <c r="G197" s="851"/>
      <c r="H197" s="851"/>
      <c r="I197" s="851"/>
      <c r="J197" s="851"/>
      <c r="K197" s="851" t="str">
        <f>IF('Master sheet'!$D$11="Hindi","हस्ताक्षर संस्था प्रधान","Head of Institute's Signature")</f>
        <v>हस्ताक्षर संस्था प्रधान</v>
      </c>
      <c r="L197" s="851"/>
      <c r="M197" s="851"/>
      <c r="N197" s="851"/>
      <c r="O197" s="851"/>
      <c r="P197" s="851"/>
      <c r="Q197" s="903"/>
      <c r="R197" s="851" t="str">
        <f>IF('Master sheet'!$D$11="Hindi","हस्ताक्षर कक्षाध्यापक","Signature of the class teacher")</f>
        <v>हस्ताक्षर कक्षाध्यापक</v>
      </c>
      <c r="S197" s="851"/>
      <c r="T197" s="851"/>
      <c r="U197" s="851"/>
      <c r="V197" s="851" t="str">
        <f>IF('Master sheet'!$D$11="Hindi","हस्ताक्षर परीक्षा प्रभारी","Signature of the exam. Incharge")</f>
        <v>हस्ताक्षर परीक्षा प्रभारी</v>
      </c>
      <c r="W197" s="851"/>
      <c r="X197" s="851"/>
      <c r="Y197" s="851"/>
      <c r="Z197" s="851"/>
      <c r="AA197" s="851" t="str">
        <f>IF('Master sheet'!$D$11="Hindi","हस्ताक्षर संस्था प्रधान","Head of Institute's Signature")</f>
        <v>हस्ताक्षर संस्था प्रधान</v>
      </c>
      <c r="AB197" s="851"/>
      <c r="AC197" s="851"/>
      <c r="AD197" s="851"/>
      <c r="AE197" s="851"/>
      <c r="AF197" s="851"/>
      <c r="AH197" s="57"/>
      <c r="AI197" s="57"/>
      <c r="AJ197" s="57"/>
      <c r="AK197" s="57"/>
      <c r="AL197" s="57"/>
      <c r="AM197" s="57"/>
      <c r="AN197" s="57"/>
      <c r="AO197" s="57"/>
      <c r="AP197" s="57"/>
    </row>
    <row r="198" spans="1:42">
      <c r="AH198" s="57"/>
      <c r="AI198" s="57"/>
      <c r="AJ198" s="57"/>
      <c r="AK198" s="57"/>
      <c r="AL198" s="57"/>
      <c r="AM198" s="57"/>
      <c r="AN198" s="57"/>
      <c r="AO198" s="57"/>
      <c r="AP198" s="57"/>
    </row>
    <row r="199" spans="1:42" ht="21" customHeight="1">
      <c r="A199" s="402">
        <f>IF(N206="","",1)</f>
        <v>1</v>
      </c>
      <c r="B199" s="876" t="str">
        <f>IF('Master sheet'!$D$11="Hindi","वार्षिक रिपोर्ट कार्ड ","Report Card")</f>
        <v xml:space="preserve">वार्षिक रिपोर्ट कार्ड </v>
      </c>
      <c r="C199" s="876"/>
      <c r="D199" s="876"/>
      <c r="E199" s="876"/>
      <c r="F199" s="876"/>
      <c r="G199" s="876"/>
      <c r="H199" s="876"/>
      <c r="I199" s="876"/>
      <c r="J199" s="876"/>
      <c r="K199" s="876"/>
      <c r="L199" s="876"/>
      <c r="M199" s="876"/>
      <c r="N199" s="876"/>
      <c r="O199" s="876"/>
      <c r="P199" s="876"/>
      <c r="Q199" s="903" t="s">
        <v>79</v>
      </c>
      <c r="R199" s="876" t="str">
        <f>IF('Master sheet'!$D$11="Hindi","वार्षिक रिपोर्ट कार्ड ","Report Card")</f>
        <v xml:space="preserve">वार्षिक रिपोर्ट कार्ड </v>
      </c>
      <c r="S199" s="876"/>
      <c r="T199" s="876"/>
      <c r="U199" s="876"/>
      <c r="V199" s="876"/>
      <c r="W199" s="876"/>
      <c r="X199" s="876"/>
      <c r="Y199" s="876"/>
      <c r="Z199" s="876"/>
      <c r="AA199" s="876"/>
      <c r="AB199" s="876"/>
      <c r="AC199" s="876"/>
      <c r="AD199" s="876"/>
      <c r="AE199" s="876"/>
      <c r="AF199" s="876"/>
      <c r="AH199" s="57"/>
      <c r="AI199" s="57"/>
      <c r="AJ199" s="57"/>
      <c r="AK199" s="57"/>
      <c r="AL199" s="57"/>
      <c r="AM199" s="57"/>
      <c r="AN199" s="57"/>
      <c r="AO199" s="57"/>
      <c r="AP199" s="57"/>
    </row>
    <row r="200" spans="1:42" ht="21" customHeight="1">
      <c r="A200" s="402">
        <f>IF($N$206="","",A199+1)</f>
        <v>2</v>
      </c>
      <c r="B200" s="877" t="str">
        <f>IF('Master sheet'!$D$11="Hindi","शिक्षा विभाग, राजस्थान सरकार","Education Department, Rajasthan Government")</f>
        <v>शिक्षा विभाग, राजस्थान सरकार</v>
      </c>
      <c r="C200" s="877"/>
      <c r="D200" s="877"/>
      <c r="E200" s="877"/>
      <c r="F200" s="877"/>
      <c r="G200" s="877"/>
      <c r="H200" s="877"/>
      <c r="I200" s="877"/>
      <c r="J200" s="877"/>
      <c r="K200" s="877"/>
      <c r="L200" s="877"/>
      <c r="M200" s="877"/>
      <c r="N200" s="877"/>
      <c r="O200" s="877"/>
      <c r="P200" s="877"/>
      <c r="Q200" s="903"/>
      <c r="R200" s="877" t="str">
        <f>IF('Master sheet'!$D$11="Hindi","शिक्षा विभाग, राजस्थान सरकार","Education Department, Rajasthan Government")</f>
        <v>शिक्षा विभाग, राजस्थान सरकार</v>
      </c>
      <c r="S200" s="877"/>
      <c r="T200" s="877"/>
      <c r="U200" s="877"/>
      <c r="V200" s="877"/>
      <c r="W200" s="877"/>
      <c r="X200" s="877"/>
      <c r="Y200" s="877"/>
      <c r="Z200" s="877"/>
      <c r="AA200" s="877"/>
      <c r="AB200" s="877"/>
      <c r="AC200" s="877"/>
      <c r="AD200" s="877"/>
      <c r="AE200" s="877"/>
      <c r="AF200" s="877"/>
      <c r="AH200" s="57"/>
      <c r="AI200" s="57"/>
      <c r="AJ200" s="57"/>
      <c r="AK200" s="57"/>
      <c r="AL200" s="57"/>
      <c r="AM200" s="57"/>
      <c r="AN200" s="57"/>
      <c r="AO200" s="57"/>
      <c r="AP200" s="57"/>
    </row>
    <row r="201" spans="1:42" ht="21" customHeight="1">
      <c r="A201" s="402">
        <f t="shared" ref="A201:A230" si="28">IF($N$206="","",A200+1)</f>
        <v>3</v>
      </c>
      <c r="B201" s="878" t="str">
        <f>IF('Master sheet'!$D$11="Hindi","विद्यालय का नाम :-","School Name :- ")</f>
        <v>विद्यालय का नाम :-</v>
      </c>
      <c r="C201" s="878"/>
      <c r="D201" s="878"/>
      <c r="E201" s="879" t="str">
        <f>IF(AND(N206=""),"",IF('Master sheet'!$D$11="Hindi",'Master sheet'!$D$8,'Master sheet'!$D$7))</f>
        <v xml:space="preserve">महात्मा गाँधी राजकीय विद्यालय (अंग्रेजी माध्यम) बर, पाली </v>
      </c>
      <c r="F201" s="879"/>
      <c r="G201" s="879"/>
      <c r="H201" s="879"/>
      <c r="I201" s="879"/>
      <c r="J201" s="879"/>
      <c r="K201" s="879"/>
      <c r="L201" s="879"/>
      <c r="M201" s="879"/>
      <c r="N201" s="879"/>
      <c r="O201" s="879"/>
      <c r="P201" s="879"/>
      <c r="Q201" s="903"/>
      <c r="R201" s="878" t="str">
        <f>IF('Master sheet'!$D$11="Hindi","विद्यालय का नाम :-","School Name :- ")</f>
        <v>विद्यालय का नाम :-</v>
      </c>
      <c r="S201" s="878"/>
      <c r="T201" s="878"/>
      <c r="U201" s="879" t="str">
        <f>IF(AND(AD206=""),"",IF('Master sheet'!$D$11="Hindi",'Master sheet'!$D$8,'Master sheet'!$D$7))</f>
        <v xml:space="preserve">महात्मा गाँधी राजकीय विद्यालय (अंग्रेजी माध्यम) बर, पाली </v>
      </c>
      <c r="V201" s="879"/>
      <c r="W201" s="879"/>
      <c r="X201" s="879"/>
      <c r="Y201" s="879"/>
      <c r="Z201" s="879"/>
      <c r="AA201" s="879"/>
      <c r="AB201" s="879"/>
      <c r="AC201" s="879"/>
      <c r="AD201" s="879"/>
      <c r="AE201" s="879"/>
      <c r="AF201" s="879"/>
      <c r="AH201" s="57"/>
      <c r="AI201" s="57"/>
      <c r="AJ201" s="57"/>
      <c r="AK201" s="57"/>
      <c r="AL201" s="57"/>
      <c r="AM201" s="57"/>
      <c r="AN201" s="57"/>
      <c r="AO201" s="57"/>
      <c r="AP201" s="57"/>
    </row>
    <row r="202" spans="1:42" ht="21" customHeight="1">
      <c r="A202" s="402">
        <f t="shared" si="28"/>
        <v>4</v>
      </c>
      <c r="B202" s="395"/>
      <c r="C202" s="395"/>
      <c r="D202" s="395"/>
      <c r="E202" s="880" t="str">
        <f>IF(AND(N206=""),"",IF('Master sheet'!$D$11="Hindi",CONCATENATE("(विद्यालय मान्यता क्रमांक व वर्ष : ","  ",'Master sheet'!$D$6),CONCATENATE("(School Recognition Number &amp; Years : ","  ",'Master sheet'!$D$6)))</f>
        <v>(विद्यालय मान्यता क्रमांक व वर्ष :   शिक्षा/पाली/1995/2001</v>
      </c>
      <c r="F202" s="880"/>
      <c r="G202" s="880"/>
      <c r="H202" s="880"/>
      <c r="I202" s="880"/>
      <c r="J202" s="880"/>
      <c r="K202" s="880"/>
      <c r="L202" s="880"/>
      <c r="M202" s="880"/>
      <c r="N202" s="880"/>
      <c r="O202" s="880"/>
      <c r="P202" s="880"/>
      <c r="Q202" s="903"/>
      <c r="R202" s="395"/>
      <c r="S202" s="395"/>
      <c r="T202" s="395"/>
      <c r="U202" s="880" t="str">
        <f>IF(AND(AD206=""),"",IF('Master sheet'!$D$11="Hindi",CONCATENATE("(विद्यालय मान्यता क्रमांक व वर्ष : ","  ",'Master sheet'!$D$6),CONCATENATE("(School Recognition Number &amp; Years : ","  ",'Master sheet'!$D$6)))</f>
        <v>(विद्यालय मान्यता क्रमांक व वर्ष :   शिक्षा/पाली/1995/2001</v>
      </c>
      <c r="V202" s="880"/>
      <c r="W202" s="880"/>
      <c r="X202" s="880"/>
      <c r="Y202" s="880"/>
      <c r="Z202" s="880"/>
      <c r="AA202" s="880"/>
      <c r="AB202" s="880"/>
      <c r="AC202" s="880"/>
      <c r="AD202" s="880"/>
      <c r="AE202" s="880"/>
      <c r="AF202" s="880"/>
      <c r="AH202" s="57"/>
      <c r="AI202" s="57"/>
      <c r="AJ202" s="57"/>
      <c r="AK202" s="57"/>
      <c r="AL202" s="57"/>
      <c r="AM202" s="57"/>
      <c r="AN202" s="57"/>
      <c r="AO202" s="57"/>
      <c r="AP202" s="57"/>
    </row>
    <row r="203" spans="1:42" ht="21" customHeight="1">
      <c r="A203" s="402">
        <f t="shared" si="28"/>
        <v>5</v>
      </c>
      <c r="B203" s="388" t="str">
        <f>IF('Master sheet'!$D$11="Hindi","कक्षा  :-","CLASS :- ")</f>
        <v>कक्षा  :-</v>
      </c>
      <c r="C203" s="894" t="str">
        <f>IFERROR(IF(AND(N206=""),"",VLOOKUP(N206,Marks,2,0)),"")</f>
        <v/>
      </c>
      <c r="D203" s="894"/>
      <c r="E203" s="895" t="str">
        <f>IF('Master sheet'!$D$11="Hindi","सेक्शन :-","Section :- ")</f>
        <v>सेक्शन :-</v>
      </c>
      <c r="F203" s="895"/>
      <c r="G203" s="895"/>
      <c r="H203" s="894" t="str">
        <f>IFERROR(IF(AND(N206=""),"",VLOOKUP(N206,Marks,3,0)),"")</f>
        <v/>
      </c>
      <c r="I203" s="894"/>
      <c r="J203" s="896" t="str">
        <f>IF('Master sheet'!$D$11="Hindi","सत्र :- ","Session :- ")</f>
        <v xml:space="preserve">सत्र :- </v>
      </c>
      <c r="K203" s="896"/>
      <c r="L203" s="896"/>
      <c r="M203" s="896"/>
      <c r="N203" s="897" t="str">
        <f>IF(AND(N206=""),"",'Marks Entry 6th'!$I$2)</f>
        <v xml:space="preserve"> 2022-2023</v>
      </c>
      <c r="O203" s="897"/>
      <c r="P203" s="897"/>
      <c r="Q203" s="903"/>
      <c r="R203" s="388" t="str">
        <f>IF('Master sheet'!$D$11="Hindi","कक्षा  :-","CLASS :- ")</f>
        <v>कक्षा  :-</v>
      </c>
      <c r="S203" s="894" t="str">
        <f>IFERROR(IF(AND(AD206=""),"",VLOOKUP(AD206,Marks,2,0)),"")</f>
        <v/>
      </c>
      <c r="T203" s="894"/>
      <c r="U203" s="895" t="str">
        <f>IF('Master sheet'!$D$11="Hindi","सेक्शन :-","Section :- ")</f>
        <v>सेक्शन :-</v>
      </c>
      <c r="V203" s="895"/>
      <c r="W203" s="895"/>
      <c r="X203" s="894" t="str">
        <f>IFERROR(IF(AND(AD206=""),"",VLOOKUP(AD206,Marks,3,0)),"")</f>
        <v/>
      </c>
      <c r="Y203" s="894"/>
      <c r="Z203" s="896" t="str">
        <f>IF('Master sheet'!$D$11="Hindi","सत्र :- ","Session :- ")</f>
        <v xml:space="preserve">सत्र :- </v>
      </c>
      <c r="AA203" s="896"/>
      <c r="AB203" s="896"/>
      <c r="AC203" s="896"/>
      <c r="AD203" s="897" t="str">
        <f>IF(AND(AD206=""),"",'Marks Entry 6th'!$I$2)</f>
        <v xml:space="preserve"> 2022-2023</v>
      </c>
      <c r="AE203" s="897"/>
      <c r="AF203" s="897"/>
      <c r="AH203" s="57"/>
      <c r="AI203" s="57"/>
      <c r="AJ203" s="57"/>
      <c r="AK203" s="57"/>
      <c r="AL203" s="57"/>
      <c r="AM203" s="57"/>
      <c r="AN203" s="57"/>
      <c r="AO203" s="57"/>
      <c r="AP203" s="57"/>
    </row>
    <row r="204" spans="1:42" ht="21" customHeight="1">
      <c r="A204" s="402">
        <f t="shared" si="28"/>
        <v>6</v>
      </c>
      <c r="B204" s="881" t="str">
        <f>IF('Master sheet'!$D$11="Hindi","विद्यार्थी का नाम :-","Student's Name :-")</f>
        <v>विद्यार्थी का नाम :-</v>
      </c>
      <c r="C204" s="881"/>
      <c r="D204" s="881"/>
      <c r="E204" s="882" t="str">
        <f>IFERROR(IF(AND(N206=""),"",VLOOKUP(N206,Marks,6,0)),"")</f>
        <v/>
      </c>
      <c r="F204" s="882"/>
      <c r="G204" s="882"/>
      <c r="H204" s="882"/>
      <c r="I204" s="882"/>
      <c r="J204" s="883" t="str">
        <f>IF('Master sheet'!$D$11="Hindi","प्रवेशांक :","SR. NO. :")</f>
        <v>प्रवेशांक :</v>
      </c>
      <c r="K204" s="883"/>
      <c r="L204" s="883"/>
      <c r="M204" s="883"/>
      <c r="N204" s="884" t="str">
        <f>IFERROR(IF(AND(N206=""),"",VLOOKUP(N206,Marks,5,0)),"")</f>
        <v/>
      </c>
      <c r="O204" s="884"/>
      <c r="P204" s="884"/>
      <c r="Q204" s="903"/>
      <c r="R204" s="881" t="str">
        <f>IF('Master sheet'!$D$11="Hindi","विद्यार्थी का नाम :-","Student's Name :-")</f>
        <v>विद्यार्थी का नाम :-</v>
      </c>
      <c r="S204" s="881"/>
      <c r="T204" s="881"/>
      <c r="U204" s="882" t="str">
        <f>IFERROR(IF(AND(AD206=""),"",VLOOKUP(AD206,Marks,6,0)),"")</f>
        <v/>
      </c>
      <c r="V204" s="882"/>
      <c r="W204" s="882"/>
      <c r="X204" s="882"/>
      <c r="Y204" s="882"/>
      <c r="Z204" s="883" t="str">
        <f>IF('Master sheet'!$D$11="Hindi","प्रवेशांक :","SR. NO. :")</f>
        <v>प्रवेशांक :</v>
      </c>
      <c r="AA204" s="883"/>
      <c r="AB204" s="883"/>
      <c r="AC204" s="883"/>
      <c r="AD204" s="884" t="str">
        <f>IFERROR(IF(AND(AD206=""),"",VLOOKUP(AD206,Marks,5,0)),"")</f>
        <v/>
      </c>
      <c r="AE204" s="884"/>
      <c r="AF204" s="884"/>
      <c r="AH204" s="57"/>
      <c r="AI204" s="57"/>
      <c r="AJ204" s="57"/>
      <c r="AK204" s="57"/>
      <c r="AL204" s="57"/>
      <c r="AM204" s="57"/>
      <c r="AN204" s="57"/>
      <c r="AO204" s="57"/>
      <c r="AP204" s="57"/>
    </row>
    <row r="205" spans="1:42" ht="21" customHeight="1">
      <c r="A205" s="402">
        <f t="shared" si="28"/>
        <v>7</v>
      </c>
      <c r="B205" s="881" t="str">
        <f>IF('Master sheet'!$D$11="Hindi","पिता का नाम :-","Father's Name :-")</f>
        <v>पिता का नाम :-</v>
      </c>
      <c r="C205" s="881"/>
      <c r="D205" s="881"/>
      <c r="E205" s="882" t="str">
        <f>IFERROR(IF(AND(N206=""),"",VLOOKUP(N206,Marks,7,0)),"")</f>
        <v/>
      </c>
      <c r="F205" s="882"/>
      <c r="G205" s="882"/>
      <c r="H205" s="882"/>
      <c r="I205" s="882"/>
      <c r="J205" s="883" t="str">
        <f>IF('Master sheet'!$D$11="Hindi","जन्म तिथि :","Date of Birth :")</f>
        <v>जन्म तिथि :</v>
      </c>
      <c r="K205" s="883"/>
      <c r="L205" s="883"/>
      <c r="M205" s="883"/>
      <c r="N205" s="898" t="str">
        <f>IFERROR(IF(AND(N206=""),"",VLOOKUP(N206,Marks,4,0)),"")</f>
        <v/>
      </c>
      <c r="O205" s="898"/>
      <c r="P205" s="898"/>
      <c r="Q205" s="903"/>
      <c r="R205" s="881" t="str">
        <f>IF('Master sheet'!$D$11="Hindi","पिता का नाम :-","Father's Name :-")</f>
        <v>पिता का नाम :-</v>
      </c>
      <c r="S205" s="881"/>
      <c r="T205" s="881"/>
      <c r="U205" s="882" t="str">
        <f>IFERROR(IF(AND(AD206=""),"",VLOOKUP(AD206,Marks,7,0)),"")</f>
        <v/>
      </c>
      <c r="V205" s="882"/>
      <c r="W205" s="882"/>
      <c r="X205" s="882"/>
      <c r="Y205" s="882"/>
      <c r="Z205" s="883" t="str">
        <f>IF('Master sheet'!$D$11="Hindi","जन्म तिथि :","Date of Birth :")</f>
        <v>जन्म तिथि :</v>
      </c>
      <c r="AA205" s="883"/>
      <c r="AB205" s="883"/>
      <c r="AC205" s="883"/>
      <c r="AD205" s="898" t="str">
        <f>IFERROR(IF(AND(AD206=""),"",VLOOKUP(AD206,Marks,4,0)),"")</f>
        <v/>
      </c>
      <c r="AE205" s="898"/>
      <c r="AF205" s="898"/>
      <c r="AH205" s="57"/>
      <c r="AI205" s="57"/>
      <c r="AJ205" s="57"/>
      <c r="AK205" s="57"/>
      <c r="AL205" s="57"/>
      <c r="AM205" s="57"/>
      <c r="AN205" s="57"/>
      <c r="AO205" s="57"/>
      <c r="AP205" s="57"/>
    </row>
    <row r="206" spans="1:42" ht="21" customHeight="1">
      <c r="A206" s="402">
        <f t="shared" si="28"/>
        <v>8</v>
      </c>
      <c r="B206" s="881" t="str">
        <f>IF('Master sheet'!$D$11="Hindi","माता का नाम :-","Mother's Name :-")</f>
        <v>माता का नाम :-</v>
      </c>
      <c r="C206" s="881"/>
      <c r="D206" s="881"/>
      <c r="E206" s="882" t="str">
        <f>IFERROR(IF(AND(N206=""),"",VLOOKUP(N206,Marks,8,0)),"")</f>
        <v/>
      </c>
      <c r="F206" s="882"/>
      <c r="G206" s="882"/>
      <c r="H206" s="882"/>
      <c r="I206" s="882"/>
      <c r="J206" s="883" t="str">
        <f>IF('Master sheet'!$D$11="Hindi","रोल नंबर :-","Roll No. :")</f>
        <v>रोल नंबर :-</v>
      </c>
      <c r="K206" s="883"/>
      <c r="L206" s="883"/>
      <c r="M206" s="883"/>
      <c r="N206" s="899">
        <f>IF(AD173="","",IF(AND(AD173+1&gt;$AN$7),"",AD173+1))</f>
        <v>713</v>
      </c>
      <c r="O206" s="899"/>
      <c r="P206" s="899"/>
      <c r="Q206" s="903"/>
      <c r="R206" s="881" t="str">
        <f>IF('Master sheet'!$D$11="Hindi","माता का नाम :-","Mother's Name :-")</f>
        <v>माता का नाम :-</v>
      </c>
      <c r="S206" s="881"/>
      <c r="T206" s="881"/>
      <c r="U206" s="882" t="str">
        <f>IFERROR(IF(AND(AD206=""),"",VLOOKUP(AD206,Marks,8,0)),"")</f>
        <v/>
      </c>
      <c r="V206" s="882"/>
      <c r="W206" s="882"/>
      <c r="X206" s="882"/>
      <c r="Y206" s="882"/>
      <c r="Z206" s="883" t="str">
        <f>IF('Master sheet'!$D$11="Hindi","रोल नंबर :-","Roll No. :")</f>
        <v>रोल नंबर :-</v>
      </c>
      <c r="AA206" s="883"/>
      <c r="AB206" s="883"/>
      <c r="AC206" s="883"/>
      <c r="AD206" s="899">
        <f>IF(N206="","",IF(AND(N206+1&gt;$AN$7),"",N206+1))</f>
        <v>714</v>
      </c>
      <c r="AE206" s="899"/>
      <c r="AF206" s="899"/>
      <c r="AH206" s="57"/>
      <c r="AI206" s="57"/>
      <c r="AJ206" s="57"/>
      <c r="AK206" s="57"/>
      <c r="AL206" s="57"/>
      <c r="AM206" s="57"/>
      <c r="AN206" s="57"/>
      <c r="AO206" s="57"/>
      <c r="AP206" s="57"/>
    </row>
    <row r="207" spans="1:42" ht="12" customHeight="1">
      <c r="A207" s="402">
        <f t="shared" si="28"/>
        <v>9</v>
      </c>
      <c r="B207" s="389"/>
      <c r="C207" s="389"/>
      <c r="D207" s="389"/>
      <c r="E207" s="390"/>
      <c r="F207" s="390"/>
      <c r="G207" s="390"/>
      <c r="H207" s="390"/>
      <c r="I207" s="390"/>
      <c r="J207" s="391"/>
      <c r="K207" s="391"/>
      <c r="L207" s="391"/>
      <c r="M207" s="391"/>
      <c r="N207" s="392"/>
      <c r="O207" s="392"/>
      <c r="P207" s="392"/>
      <c r="Q207" s="903"/>
      <c r="R207" s="389"/>
      <c r="S207" s="389"/>
      <c r="T207" s="389"/>
      <c r="U207" s="390"/>
      <c r="V207" s="390"/>
      <c r="W207" s="390"/>
      <c r="X207" s="390"/>
      <c r="Y207" s="390"/>
      <c r="Z207" s="391"/>
      <c r="AA207" s="391"/>
      <c r="AB207" s="391"/>
      <c r="AC207" s="391"/>
      <c r="AD207" s="392"/>
      <c r="AE207" s="392"/>
      <c r="AF207" s="392"/>
      <c r="AH207" s="57"/>
      <c r="AI207" s="57"/>
      <c r="AJ207" s="57"/>
      <c r="AK207" s="57"/>
      <c r="AL207" s="57"/>
      <c r="AM207" s="57"/>
      <c r="AN207" s="57"/>
      <c r="AO207" s="57"/>
      <c r="AP207" s="57"/>
    </row>
    <row r="208" spans="1:42" ht="23.25" customHeight="1">
      <c r="A208" s="402">
        <f t="shared" si="28"/>
        <v>10</v>
      </c>
      <c r="B208" s="900" t="str">
        <f>IF('Master sheet'!$D$11="Hindi","विषय","Subject")</f>
        <v>विषय</v>
      </c>
      <c r="C208" s="686" t="str">
        <f>IF('Master sheet'!$D$11="Hindi","प्रथम परख ","First Test")</f>
        <v xml:space="preserve">प्रथम परख </v>
      </c>
      <c r="D208" s="687"/>
      <c r="E208" s="688" t="str">
        <f>IF('Master sheet'!$D$11="Hindi","द्वितीय परख","Second Test")</f>
        <v>द्वितीय परख</v>
      </c>
      <c r="F208" s="689"/>
      <c r="G208" s="901" t="str">
        <f>IF('Master sheet'!$D$11="Hindi","सा. परख योग","Test Total")</f>
        <v>सा. परख योग</v>
      </c>
      <c r="H208" s="679" t="str">
        <f>IF('Master sheet'!$D$11="Hindi","अर्द्धवार्षिक","Half Yearly")</f>
        <v>अर्द्धवार्षिक</v>
      </c>
      <c r="I208" s="680"/>
      <c r="J208" s="681"/>
      <c r="K208" s="685" t="str">
        <f>IF('Master sheet'!$D$11="Hindi","अर्द्ध वा. तक योग","Total Till H.Y.")</f>
        <v>अर्द्ध वा. तक योग</v>
      </c>
      <c r="L208" s="679" t="str">
        <f>IF('Master sheet'!$D$11="Hindi","वार्षिक","Yearly")</f>
        <v>वार्षिक</v>
      </c>
      <c r="M208" s="680"/>
      <c r="N208" s="681"/>
      <c r="O208" s="684" t="str">
        <f>IF('Master sheet'!$D$11="Hindi","विषय कुल योग ","Subject Total")</f>
        <v xml:space="preserve">विषय कुल योग </v>
      </c>
      <c r="P208" s="677" t="str">
        <f>IF('Master sheet'!$D$11="Hindi","ग्रेड","Grade")</f>
        <v>ग्रेड</v>
      </c>
      <c r="Q208" s="903"/>
      <c r="R208" s="900" t="str">
        <f>IF('Master sheet'!$D$11="Hindi","विषय","Subject")</f>
        <v>विषय</v>
      </c>
      <c r="S208" s="686" t="str">
        <f>IF('Master sheet'!$D$11="Hindi","प्रथम परख ","First Test")</f>
        <v xml:space="preserve">प्रथम परख </v>
      </c>
      <c r="T208" s="687"/>
      <c r="U208" s="688" t="str">
        <f>IF('Master sheet'!$D$11="Hindi","द्वितीय परख","Second Test")</f>
        <v>द्वितीय परख</v>
      </c>
      <c r="V208" s="689"/>
      <c r="W208" s="901" t="str">
        <f>IF('Master sheet'!$D$11="Hindi","सा. परख योग","Test Total")</f>
        <v>सा. परख योग</v>
      </c>
      <c r="X208" s="679" t="str">
        <f>IF('Master sheet'!$D$11="Hindi","अर्द्धवार्षिक","Half Yearly")</f>
        <v>अर्द्धवार्षिक</v>
      </c>
      <c r="Y208" s="680"/>
      <c r="Z208" s="681"/>
      <c r="AA208" s="685" t="str">
        <f>IF('Master sheet'!$D$11="Hindi","अर्द्ध वा. तक योग","Total Till H.Y.")</f>
        <v>अर्द्ध वा. तक योग</v>
      </c>
      <c r="AB208" s="679" t="str">
        <f>IF('Master sheet'!$D$11="Hindi","वार्षिक","Yearly")</f>
        <v>वार्षिक</v>
      </c>
      <c r="AC208" s="680"/>
      <c r="AD208" s="681"/>
      <c r="AE208" s="684" t="str">
        <f>IF('Master sheet'!$D$11="Hindi","विषय कुल योग ","Subject Total")</f>
        <v xml:space="preserve">विषय कुल योग </v>
      </c>
      <c r="AF208" s="677" t="str">
        <f>IF('Master sheet'!$D$11="Hindi","ग्रेड","Grade")</f>
        <v>ग्रेड</v>
      </c>
      <c r="AH208" s="57"/>
      <c r="AI208" s="57"/>
      <c r="AJ208" s="57"/>
      <c r="AK208" s="57"/>
      <c r="AL208" s="57"/>
      <c r="AM208" s="57"/>
      <c r="AN208" s="57"/>
      <c r="AO208" s="57"/>
      <c r="AP208" s="57"/>
    </row>
    <row r="209" spans="1:42" ht="86.25" customHeight="1">
      <c r="A209" s="402">
        <f t="shared" si="28"/>
        <v>11</v>
      </c>
      <c r="B209" s="900"/>
      <c r="C209" s="313" t="str">
        <f>IF('Master sheet'!$D$11="Hindi","लिखित परीक्षा","Written")</f>
        <v>लिखित परीक्षा</v>
      </c>
      <c r="D209" s="313" t="str">
        <f>IF('Master sheet'!$D$11="Hindi","गतिविधि, मौखिक, प्रोजेक्ट, प्रायोगिक","Act, Oral, Project, Prac.")</f>
        <v>गतिविधि, मौखिक, प्रोजेक्ट, प्रायोगिक</v>
      </c>
      <c r="E209" s="313" t="str">
        <f>IF('Master sheet'!$D$11="Hindi","लिखित परीक्षा","Written")</f>
        <v>लिखित परीक्षा</v>
      </c>
      <c r="F209" s="313" t="str">
        <f>IF('Master sheet'!$D$11="Hindi","गतिविधि, मौखिक, प्रोजेक्ट, प्रायोगिक","Act, Oral, Project, Prac.")</f>
        <v>गतिविधि, मौखिक, प्रोजेक्ट, प्रायोगिक</v>
      </c>
      <c r="G209" s="902"/>
      <c r="H209" s="313" t="str">
        <f>IF('Master sheet'!$D$11="Hindi","लिखित परीक्षा","Written")</f>
        <v>लिखित परीक्षा</v>
      </c>
      <c r="I209" s="313" t="str">
        <f>IF('Master sheet'!$D$11="Hindi","गतिविधि, मौखिक, प्रोजेक्ट, प्रायोगिक","Act, Oral, Project, Prac.")</f>
        <v>गतिविधि, मौखिक, प्रोजेक्ट, प्रायोगिक</v>
      </c>
      <c r="J209" s="313" t="str">
        <f>IF('Master sheet'!$D$11="Hindi","अर्द्ध वा. योग","H.Y. Total")</f>
        <v>अर्द्ध वा. योग</v>
      </c>
      <c r="K209" s="685"/>
      <c r="L209" s="313" t="str">
        <f>IF('Master sheet'!$D$11="Hindi","लिखित परीक्षा","Written")</f>
        <v>लिखित परीक्षा</v>
      </c>
      <c r="M209" s="313" t="str">
        <f>IF('Master sheet'!$D$11="Hindi","गतिविधि, मौखिक, प्रोजेक्ट, प्रायोगिक","Act, Oral, Project, Prac.")</f>
        <v>गतिविधि, मौखिक, प्रोजेक्ट, प्रायोगिक</v>
      </c>
      <c r="N209" s="313" t="str">
        <f>IF('Master sheet'!$D$11="Hindi","वार्षिक योग","Yearly Total")</f>
        <v>वार्षिक योग</v>
      </c>
      <c r="O209" s="684"/>
      <c r="P209" s="678">
        <v>0</v>
      </c>
      <c r="Q209" s="903"/>
      <c r="R209" s="900"/>
      <c r="S209" s="313" t="str">
        <f>IF('Master sheet'!$D$11="Hindi","लिखित परीक्षा","Written")</f>
        <v>लिखित परीक्षा</v>
      </c>
      <c r="T209" s="313" t="str">
        <f>IF('Master sheet'!$D$11="Hindi","गतिविधि, मौखिक, प्रोजेक्ट, प्रायोगिक","Act, Oral, Project, Prac.")</f>
        <v>गतिविधि, मौखिक, प्रोजेक्ट, प्रायोगिक</v>
      </c>
      <c r="U209" s="313" t="str">
        <f>IF('Master sheet'!$D$11="Hindi","लिखित परीक्षा","Written")</f>
        <v>लिखित परीक्षा</v>
      </c>
      <c r="V209" s="313" t="str">
        <f>IF('Master sheet'!$D$11="Hindi","गतिविधि, मौखिक, प्रोजेक्ट, प्रायोगिक","Act, Oral, Project, Prac.")</f>
        <v>गतिविधि, मौखिक, प्रोजेक्ट, प्रायोगिक</v>
      </c>
      <c r="W209" s="902"/>
      <c r="X209" s="313" t="str">
        <f>IF('Master sheet'!$D$11="Hindi","लिखित परीक्षा","Written")</f>
        <v>लिखित परीक्षा</v>
      </c>
      <c r="Y209" s="313" t="str">
        <f>IF('Master sheet'!$D$11="Hindi","गतिविधि, मौखिक, प्रोजेक्ट, प्रायोगिक","Act, Oral, Project, Prac.")</f>
        <v>गतिविधि, मौखिक, प्रोजेक्ट, प्रायोगिक</v>
      </c>
      <c r="Z209" s="313" t="str">
        <f>IF('Master sheet'!$D$11="Hindi","अर्द्ध वा. योग","H.Y. Total")</f>
        <v>अर्द्ध वा. योग</v>
      </c>
      <c r="AA209" s="685"/>
      <c r="AB209" s="313" t="str">
        <f>IF('Master sheet'!$D$11="Hindi","लिखित परीक्षा","Written")</f>
        <v>लिखित परीक्षा</v>
      </c>
      <c r="AC209" s="313" t="str">
        <f>IF('Master sheet'!$D$11="Hindi","गतिविधि, मौखिक, प्रोजेक्ट, प्रायोगिक","Act, Oral, Project, Prac.")</f>
        <v>गतिविधि, मौखिक, प्रोजेक्ट, प्रायोगिक</v>
      </c>
      <c r="AD209" s="313" t="str">
        <f>IF('Master sheet'!$D$11="Hindi","वार्षिक योग","Yearly Total")</f>
        <v>वार्षिक योग</v>
      </c>
      <c r="AE209" s="684"/>
      <c r="AF209" s="678">
        <v>0</v>
      </c>
      <c r="AH209" s="57"/>
      <c r="AI209" s="57"/>
      <c r="AJ209" s="57"/>
      <c r="AK209" s="57"/>
      <c r="AL209" s="57"/>
      <c r="AM209" s="57"/>
      <c r="AN209" s="57"/>
      <c r="AO209" s="57"/>
      <c r="AP209" s="57"/>
    </row>
    <row r="210" spans="1:42" ht="18" customHeight="1">
      <c r="A210" s="402">
        <f t="shared" si="28"/>
        <v>12</v>
      </c>
      <c r="B210" s="900"/>
      <c r="C210" s="115">
        <v>5</v>
      </c>
      <c r="D210" s="115">
        <v>5</v>
      </c>
      <c r="E210" s="115">
        <v>5</v>
      </c>
      <c r="F210" s="115">
        <v>5</v>
      </c>
      <c r="G210" s="383">
        <f>IF(AND(C210="",D210="",E210="",F210=""),"",SUM(C210:F210))</f>
        <v>20</v>
      </c>
      <c r="H210" s="115">
        <v>50</v>
      </c>
      <c r="I210" s="115">
        <v>20</v>
      </c>
      <c r="J210" s="117">
        <f>IF(AND(H210="",I210=""),"",SUM(H210:I210))</f>
        <v>70</v>
      </c>
      <c r="K210" s="116">
        <f>IF(AND(G210="NA",J210="NA"),"NA",SUM(G210,J210))</f>
        <v>90</v>
      </c>
      <c r="L210" s="115">
        <v>80</v>
      </c>
      <c r="M210" s="115">
        <v>30</v>
      </c>
      <c r="N210" s="290">
        <f>IF(AND(L210="",M210=""),"",SUM(L210:M210))</f>
        <v>110</v>
      </c>
      <c r="O210" s="116">
        <f>IF(N210="","",SUM(K210,N210))</f>
        <v>200</v>
      </c>
      <c r="P210" s="115"/>
      <c r="Q210" s="903"/>
      <c r="R210" s="900"/>
      <c r="S210" s="115">
        <v>5</v>
      </c>
      <c r="T210" s="115">
        <v>5</v>
      </c>
      <c r="U210" s="115">
        <v>5</v>
      </c>
      <c r="V210" s="115">
        <v>5</v>
      </c>
      <c r="W210" s="383">
        <f>IF(AND(S210="",T210="",U210="",V210=""),"",SUM(S210:V210))</f>
        <v>20</v>
      </c>
      <c r="X210" s="115">
        <v>50</v>
      </c>
      <c r="Y210" s="115">
        <v>20</v>
      </c>
      <c r="Z210" s="117">
        <f>IF(AND(X210="",Y210=""),"",SUM(X210:Y210))</f>
        <v>70</v>
      </c>
      <c r="AA210" s="116">
        <f>IF(AND(W210="NA",Z210="NA"),"NA",SUM(W210,Z210))</f>
        <v>90</v>
      </c>
      <c r="AB210" s="115">
        <v>80</v>
      </c>
      <c r="AC210" s="115">
        <v>30</v>
      </c>
      <c r="AD210" s="290">
        <f>IF(AND(AB210="",AC210=""),"",SUM(AB210:AC210))</f>
        <v>110</v>
      </c>
      <c r="AE210" s="116">
        <f>IF(AD210="","",SUM(AA210,AD210))</f>
        <v>200</v>
      </c>
      <c r="AF210" s="115"/>
      <c r="AH210" s="57"/>
      <c r="AI210" s="57"/>
      <c r="AJ210" s="57"/>
      <c r="AK210" s="57"/>
      <c r="AL210" s="57"/>
      <c r="AM210" s="57"/>
      <c r="AN210" s="57"/>
      <c r="AO210" s="57"/>
      <c r="AP210" s="57"/>
    </row>
    <row r="211" spans="1:42" ht="21" customHeight="1">
      <c r="A211" s="402">
        <f t="shared" si="28"/>
        <v>13</v>
      </c>
      <c r="B211" s="93" t="str">
        <f>IF('Master sheet'!D$11="Hindi","हिंदी","Hindi")</f>
        <v>हिंदी</v>
      </c>
      <c r="C211" s="387" t="str">
        <f>IFERROR(VLOOKUP(N206,Marks,11,0),"")</f>
        <v/>
      </c>
      <c r="D211" s="387" t="str">
        <f>IFERROR(VLOOKUP(N206,Marks,12,0),"")</f>
        <v/>
      </c>
      <c r="E211" s="387" t="str">
        <f>IFERROR(VLOOKUP(N206,Marks,13,0),"")</f>
        <v/>
      </c>
      <c r="F211" s="387" t="str">
        <f>IFERROR(VLOOKUP(N206,Marks,14,0),"")</f>
        <v/>
      </c>
      <c r="G211" s="382" t="str">
        <f>IFERROR(VLOOKUP(N206,Marks,15,0),"")</f>
        <v/>
      </c>
      <c r="H211" s="387" t="str">
        <f>IFERROR(VLOOKUP(N206,Marks,16,0),"")</f>
        <v/>
      </c>
      <c r="I211" s="387" t="str">
        <f>IFERROR(VLOOKUP(N206,Marks,17,0),"")</f>
        <v/>
      </c>
      <c r="J211" s="88" t="str">
        <f>IFERROR(VLOOKUP(N206,Marks,18,0),"")</f>
        <v/>
      </c>
      <c r="K211" s="381">
        <f>IFERROR(VLOOKUP(N206,Marks,19,0),"")</f>
        <v>0</v>
      </c>
      <c r="L211" s="387" t="str">
        <f>IFERROR(VLOOKUP(N206,Marks,20,0),"")</f>
        <v/>
      </c>
      <c r="M211" s="387" t="str">
        <f>IFERROR(VLOOKUP(N206,Marks,21,0),"")</f>
        <v/>
      </c>
      <c r="N211" s="88" t="str">
        <f>IFERROR(VLOOKUP(N206,Marks,22,0),"")</f>
        <v/>
      </c>
      <c r="O211" s="384" t="str">
        <f>IFERROR(VLOOKUP(N206,Marks,23,0),"")</f>
        <v/>
      </c>
      <c r="P211" s="90" t="str">
        <f>IFERROR(VLOOKUP(N206,Marks,29,0),"")</f>
        <v/>
      </c>
      <c r="Q211" s="903"/>
      <c r="R211" s="93" t="str">
        <f>IF('Master sheet'!T$11="Hindi","हिंदी","Hindi")</f>
        <v>Hindi</v>
      </c>
      <c r="S211" s="387" t="str">
        <f>IFERROR(VLOOKUP(AD206,Marks,11,0),"")</f>
        <v/>
      </c>
      <c r="T211" s="387" t="str">
        <f>IFERROR(VLOOKUP(AD206,Marks,12,0),"")</f>
        <v/>
      </c>
      <c r="U211" s="387" t="str">
        <f>IFERROR(VLOOKUP(AD206,Marks,13,0),"")</f>
        <v/>
      </c>
      <c r="V211" s="387" t="str">
        <f>IFERROR(VLOOKUP(AD206,Marks,14,0),"")</f>
        <v/>
      </c>
      <c r="W211" s="382" t="str">
        <f>IFERROR(VLOOKUP(AD206,Marks,15,0),"")</f>
        <v/>
      </c>
      <c r="X211" s="387" t="str">
        <f>IFERROR(VLOOKUP(AD206,Marks,16,0),"")</f>
        <v/>
      </c>
      <c r="Y211" s="387" t="str">
        <f>IFERROR(VLOOKUP(AD206,Marks,17,0),"")</f>
        <v/>
      </c>
      <c r="Z211" s="88" t="str">
        <f>IFERROR(VLOOKUP(AD206,Marks,18,0),"")</f>
        <v/>
      </c>
      <c r="AA211" s="381">
        <f>IFERROR(VLOOKUP(AD206,Marks,19,0),"")</f>
        <v>0</v>
      </c>
      <c r="AB211" s="387" t="str">
        <f>IFERROR(VLOOKUP(AD206,Marks,20,0),"")</f>
        <v/>
      </c>
      <c r="AC211" s="387" t="str">
        <f>IFERROR(VLOOKUP(AD206,Marks,21,0),"")</f>
        <v/>
      </c>
      <c r="AD211" s="88" t="str">
        <f>IFERROR(VLOOKUP(AD206,Marks,22,0),"")</f>
        <v/>
      </c>
      <c r="AE211" s="384" t="str">
        <f>IFERROR(VLOOKUP(AD206,Marks,23,0),"")</f>
        <v/>
      </c>
      <c r="AF211" s="90" t="str">
        <f>IFERROR(VLOOKUP(AD206,Marks,29,0),"")</f>
        <v/>
      </c>
      <c r="AH211" s="57"/>
      <c r="AI211" s="57"/>
      <c r="AJ211" s="57"/>
      <c r="AK211" s="57"/>
      <c r="AL211" s="57"/>
      <c r="AM211" s="57"/>
      <c r="AN211" s="57"/>
      <c r="AO211" s="57"/>
      <c r="AP211" s="57"/>
    </row>
    <row r="212" spans="1:42" ht="21" customHeight="1">
      <c r="A212" s="402">
        <f t="shared" si="28"/>
        <v>14</v>
      </c>
      <c r="B212" s="93" t="str">
        <f>IF('Master sheet'!$D$11="Hindi","अंग्रेजी","English")</f>
        <v>अंग्रेजी</v>
      </c>
      <c r="C212" s="387" t="str">
        <f>IFERROR(VLOOKUP(N206,Marks,30,0),"")</f>
        <v/>
      </c>
      <c r="D212" s="387" t="str">
        <f>IFERROR(VLOOKUP(N206,Marks,31,0),"")</f>
        <v/>
      </c>
      <c r="E212" s="387" t="str">
        <f>IFERROR(VLOOKUP(N206,Marks,32,0),"")</f>
        <v/>
      </c>
      <c r="F212" s="387" t="str">
        <f>IFERROR(VLOOKUP(N206,Marks,33,0),"")</f>
        <v/>
      </c>
      <c r="G212" s="382" t="str">
        <f>IFERROR(VLOOKUP(N206,Marks,34,0),"")</f>
        <v/>
      </c>
      <c r="H212" s="387" t="str">
        <f>IFERROR(VLOOKUP(N206,Marks,35,0),"")</f>
        <v/>
      </c>
      <c r="I212" s="387" t="str">
        <f>IFERROR(VLOOKUP(N206,Marks,36,0),"")</f>
        <v/>
      </c>
      <c r="J212" s="88" t="str">
        <f>IFERROR(VLOOKUP(N206,Marks,37,0),"")</f>
        <v/>
      </c>
      <c r="K212" s="381">
        <f>IFERROR(VLOOKUP(N206,Marks,38,0),"")</f>
        <v>0</v>
      </c>
      <c r="L212" s="387" t="str">
        <f>IFERROR(VLOOKUP(N206,Marks,39,0),"")</f>
        <v/>
      </c>
      <c r="M212" s="387" t="str">
        <f>IFERROR(VLOOKUP(N206,Marks,40,0),"")</f>
        <v/>
      </c>
      <c r="N212" s="88" t="str">
        <f>IFERROR(VLOOKUP(N206,Marks,41,0),"")</f>
        <v/>
      </c>
      <c r="O212" s="384" t="str">
        <f>IFERROR(VLOOKUP(N206,Marks,42,0),"")</f>
        <v/>
      </c>
      <c r="P212" s="90" t="str">
        <f>IFERROR(VLOOKUP(N206,Marks,48,0),"")</f>
        <v/>
      </c>
      <c r="Q212" s="903"/>
      <c r="R212" s="93" t="str">
        <f>IF('Master sheet'!$D$11="Hindi","अंग्रेजी","English")</f>
        <v>अंग्रेजी</v>
      </c>
      <c r="S212" s="387" t="str">
        <f>IFERROR(VLOOKUP(AD206,Marks,30,0),"")</f>
        <v/>
      </c>
      <c r="T212" s="387" t="str">
        <f>IFERROR(VLOOKUP(AD206,Marks,31,0),"")</f>
        <v/>
      </c>
      <c r="U212" s="387" t="str">
        <f>IFERROR(VLOOKUP(AD206,Marks,32,0),"")</f>
        <v/>
      </c>
      <c r="V212" s="387" t="str">
        <f>IFERROR(VLOOKUP(AD206,Marks,33,0),"")</f>
        <v/>
      </c>
      <c r="W212" s="382" t="str">
        <f>IFERROR(VLOOKUP(AD206,Marks,34,0),"")</f>
        <v/>
      </c>
      <c r="X212" s="387" t="str">
        <f>IFERROR(VLOOKUP(AD206,Marks,35,0),"")</f>
        <v/>
      </c>
      <c r="Y212" s="387" t="str">
        <f>IFERROR(VLOOKUP(AD206,Marks,36,0),"")</f>
        <v/>
      </c>
      <c r="Z212" s="88" t="str">
        <f>IFERROR(VLOOKUP(AD206,Marks,37,0),"")</f>
        <v/>
      </c>
      <c r="AA212" s="381">
        <f>IFERROR(VLOOKUP(AD206,Marks,38,0),"")</f>
        <v>0</v>
      </c>
      <c r="AB212" s="387" t="str">
        <f>IFERROR(VLOOKUP(AD206,Marks,39,0),"")</f>
        <v/>
      </c>
      <c r="AC212" s="387" t="str">
        <f>IFERROR(VLOOKUP(AD206,Marks,40,0),"")</f>
        <v/>
      </c>
      <c r="AD212" s="88" t="str">
        <f>IFERROR(VLOOKUP(AD206,Marks,41,0),"")</f>
        <v/>
      </c>
      <c r="AE212" s="384" t="str">
        <f>IFERROR(VLOOKUP(AD206,Marks,42,0),"")</f>
        <v/>
      </c>
      <c r="AF212" s="90" t="str">
        <f>IFERROR(VLOOKUP(AD206,Marks,48,0),"")</f>
        <v/>
      </c>
      <c r="AH212" s="57"/>
      <c r="AI212" s="57"/>
      <c r="AJ212" s="57"/>
      <c r="AK212" s="57"/>
      <c r="AL212" s="57"/>
      <c r="AM212" s="57"/>
      <c r="AN212" s="57"/>
      <c r="AO212" s="57"/>
      <c r="AP212" s="57"/>
    </row>
    <row r="213" spans="1:42" ht="21" customHeight="1">
      <c r="A213" s="402">
        <f t="shared" si="28"/>
        <v>15</v>
      </c>
      <c r="B213" s="93" t="str">
        <f>IFERROR(VLOOKUP(N206,Marks,49,0),"")</f>
        <v/>
      </c>
      <c r="C213" s="387" t="str">
        <f>IFERROR(VLOOKUP(N206,Marks,50,0),"")</f>
        <v/>
      </c>
      <c r="D213" s="387" t="str">
        <f>IFERROR(VLOOKUP(N206,Marks,51,0),"")</f>
        <v/>
      </c>
      <c r="E213" s="387" t="str">
        <f>IFERROR(VLOOKUP(N206,Marks,52,0),"")</f>
        <v/>
      </c>
      <c r="F213" s="387" t="str">
        <f>IFERROR(VLOOKUP(N206,Marks,53,0),"")</f>
        <v/>
      </c>
      <c r="G213" s="382" t="str">
        <f>IFERROR(VLOOKUP(N206,Marks,54,0),"")</f>
        <v/>
      </c>
      <c r="H213" s="387" t="str">
        <f>IFERROR(VLOOKUP(N206,Marks,55,0),"")</f>
        <v/>
      </c>
      <c r="I213" s="387" t="str">
        <f>IFERROR(VLOOKUP(N206,Marks,56,0),"")</f>
        <v/>
      </c>
      <c r="J213" s="88" t="str">
        <f>IFERROR(VLOOKUP(N206,Marks,57,0),"")</f>
        <v/>
      </c>
      <c r="K213" s="381">
        <f>IFERROR(VLOOKUP(N206,Marks,58,0),"")</f>
        <v>0</v>
      </c>
      <c r="L213" s="387" t="str">
        <f>IFERROR(VLOOKUP(N206,Marks,59,0),"")</f>
        <v/>
      </c>
      <c r="M213" s="387" t="str">
        <f>IFERROR(VLOOKUP(N206,Marks,60,0),"")</f>
        <v/>
      </c>
      <c r="N213" s="88" t="str">
        <f>IFERROR(VLOOKUP(N206,Marks,61,0),"")</f>
        <v/>
      </c>
      <c r="O213" s="384" t="str">
        <f>IFERROR(VLOOKUP(N206,Marks,62,0),"")</f>
        <v/>
      </c>
      <c r="P213" s="90" t="str">
        <f>IFERROR(VLOOKUP(N206,Marks,68,0),"")</f>
        <v/>
      </c>
      <c r="Q213" s="903"/>
      <c r="R213" s="93" t="str">
        <f>IFERROR(VLOOKUP(AD206,Marks,49,0),"")</f>
        <v/>
      </c>
      <c r="S213" s="387" t="str">
        <f>IFERROR(VLOOKUP(AD206,Marks,50,0),"")</f>
        <v/>
      </c>
      <c r="T213" s="387" t="str">
        <f>IFERROR(VLOOKUP(AD206,Marks,51,0),"")</f>
        <v/>
      </c>
      <c r="U213" s="387" t="str">
        <f>IFERROR(VLOOKUP(AD206,Marks,52,0),"")</f>
        <v/>
      </c>
      <c r="V213" s="387" t="str">
        <f>IFERROR(VLOOKUP(AD206,Marks,53,0),"")</f>
        <v/>
      </c>
      <c r="W213" s="382" t="str">
        <f>IFERROR(VLOOKUP(AD206,Marks,54,0),"")</f>
        <v/>
      </c>
      <c r="X213" s="387" t="str">
        <f>IFERROR(VLOOKUP(AD206,Marks,55,0),"")</f>
        <v/>
      </c>
      <c r="Y213" s="387" t="str">
        <f>IFERROR(VLOOKUP(AD206,Marks,56,0),"")</f>
        <v/>
      </c>
      <c r="Z213" s="88" t="str">
        <f>IFERROR(VLOOKUP(AD206,Marks,57,0),"")</f>
        <v/>
      </c>
      <c r="AA213" s="381">
        <f>IFERROR(VLOOKUP(AD206,Marks,58,0),"")</f>
        <v>0</v>
      </c>
      <c r="AB213" s="387" t="str">
        <f>IFERROR(VLOOKUP(AD206,Marks,59,0),"")</f>
        <v/>
      </c>
      <c r="AC213" s="387" t="str">
        <f>IFERROR(VLOOKUP(AD206,Marks,60,0),"")</f>
        <v/>
      </c>
      <c r="AD213" s="88" t="str">
        <f>IFERROR(VLOOKUP(AD206,Marks,61,0),"")</f>
        <v/>
      </c>
      <c r="AE213" s="384" t="str">
        <f>IFERROR(VLOOKUP(AD206,Marks,62,0),"")</f>
        <v/>
      </c>
      <c r="AF213" s="90" t="str">
        <f>IFERROR(VLOOKUP(AD206,Marks,68,0),"")</f>
        <v/>
      </c>
      <c r="AH213" s="57"/>
      <c r="AI213" s="57"/>
      <c r="AJ213" s="57"/>
      <c r="AK213" s="57"/>
      <c r="AL213" s="57"/>
      <c r="AM213" s="57"/>
      <c r="AN213" s="57"/>
      <c r="AO213" s="57"/>
      <c r="AP213" s="57"/>
    </row>
    <row r="214" spans="1:42" ht="21" customHeight="1">
      <c r="A214" s="402">
        <f t="shared" si="28"/>
        <v>16</v>
      </c>
      <c r="B214" s="93" t="str">
        <f>IF('Master sheet'!$D$11="Hindi","गणित","Maths")</f>
        <v>गणित</v>
      </c>
      <c r="C214" s="387" t="str">
        <f>IFERROR(VLOOKUP(N206,Marks,69,0),"")</f>
        <v/>
      </c>
      <c r="D214" s="387" t="str">
        <f>IFERROR(VLOOKUP(N206,Marks,70,0),"")</f>
        <v/>
      </c>
      <c r="E214" s="387" t="str">
        <f>IFERROR(VLOOKUP(N206,Marks,71,0),"")</f>
        <v/>
      </c>
      <c r="F214" s="387" t="str">
        <f>IFERROR(VLOOKUP(N206,Marks,72,0),"")</f>
        <v/>
      </c>
      <c r="G214" s="382" t="str">
        <f>IFERROR(VLOOKUP(N206,Marks,73,0),"")</f>
        <v/>
      </c>
      <c r="H214" s="387" t="str">
        <f>IFERROR(VLOOKUP(N206,Marks,74,0),"")</f>
        <v/>
      </c>
      <c r="I214" s="387" t="str">
        <f>IFERROR(VLOOKUP(N206,Marks,75,0),"")</f>
        <v/>
      </c>
      <c r="J214" s="88" t="str">
        <f>IFERROR(VLOOKUP(N206,Marks,76,0),"")</f>
        <v/>
      </c>
      <c r="K214" s="381">
        <f>IFERROR(VLOOKUP(N206,Marks,77,0),"")</f>
        <v>0</v>
      </c>
      <c r="L214" s="387" t="str">
        <f>IFERROR(VLOOKUP(N206,Marks,78,0),"")</f>
        <v/>
      </c>
      <c r="M214" s="387" t="str">
        <f>IFERROR(VLOOKUP(N206,Marks,79,0),"")</f>
        <v/>
      </c>
      <c r="N214" s="88" t="str">
        <f>IFERROR(VLOOKUP(N206,Marks,80,0),"")</f>
        <v/>
      </c>
      <c r="O214" s="384" t="str">
        <f>IFERROR(VLOOKUP(N206,Marks,81,0),"")</f>
        <v/>
      </c>
      <c r="P214" s="90" t="str">
        <f>IFERROR(VLOOKUP(N206,Marks,87,0),"")</f>
        <v/>
      </c>
      <c r="Q214" s="903"/>
      <c r="R214" s="93" t="str">
        <f>IF('Master sheet'!$D$11="Hindi","गणित","Maths")</f>
        <v>गणित</v>
      </c>
      <c r="S214" s="387" t="str">
        <f>IFERROR(VLOOKUP(AD206,Marks,69,0),"")</f>
        <v/>
      </c>
      <c r="T214" s="387" t="str">
        <f>IFERROR(VLOOKUP(AD206,Marks,70,0),"")</f>
        <v/>
      </c>
      <c r="U214" s="387" t="str">
        <f>IFERROR(VLOOKUP(AD206,Marks,71,0),"")</f>
        <v/>
      </c>
      <c r="V214" s="387" t="str">
        <f>IFERROR(VLOOKUP(AD206,Marks,72,0),"")</f>
        <v/>
      </c>
      <c r="W214" s="382" t="str">
        <f>IFERROR(VLOOKUP(AD206,Marks,73,0),"")</f>
        <v/>
      </c>
      <c r="X214" s="387" t="str">
        <f>IFERROR(VLOOKUP(AD206,Marks,74,0),"")</f>
        <v/>
      </c>
      <c r="Y214" s="387" t="str">
        <f>IFERROR(VLOOKUP(AD206,Marks,75,0),"")</f>
        <v/>
      </c>
      <c r="Z214" s="88" t="str">
        <f>IFERROR(VLOOKUP(AD206,Marks,76,0),"")</f>
        <v/>
      </c>
      <c r="AA214" s="381">
        <f>IFERROR(VLOOKUP(AD206,Marks,77,0),"")</f>
        <v>0</v>
      </c>
      <c r="AB214" s="387" t="str">
        <f>IFERROR(VLOOKUP(AD206,Marks,78,0),"")</f>
        <v/>
      </c>
      <c r="AC214" s="387" t="str">
        <f>IFERROR(VLOOKUP(AD206,Marks,79,0),"")</f>
        <v/>
      </c>
      <c r="AD214" s="88" t="str">
        <f>IFERROR(VLOOKUP(AD206,Marks,80,0),"")</f>
        <v/>
      </c>
      <c r="AE214" s="384" t="str">
        <f>IFERROR(VLOOKUP(AD206,Marks,81,0),"")</f>
        <v/>
      </c>
      <c r="AF214" s="90" t="str">
        <f>IFERROR(VLOOKUP(AD206,Marks,87,0),"")</f>
        <v/>
      </c>
      <c r="AH214" s="57"/>
      <c r="AI214" s="57"/>
      <c r="AJ214" s="57"/>
      <c r="AK214" s="57"/>
      <c r="AL214" s="57"/>
      <c r="AM214" s="57"/>
      <c r="AN214" s="57"/>
      <c r="AO214" s="57"/>
      <c r="AP214" s="57"/>
    </row>
    <row r="215" spans="1:42" ht="21" customHeight="1">
      <c r="A215" s="402">
        <f t="shared" si="28"/>
        <v>17</v>
      </c>
      <c r="B215" s="93" t="str">
        <f>IF('Master sheet'!$D$11="Hindi","विज्ञान","Science")</f>
        <v>विज्ञान</v>
      </c>
      <c r="C215" s="387" t="str">
        <f>IFERROR(VLOOKUP(N206,Marks,88,0),"")</f>
        <v/>
      </c>
      <c r="D215" s="387" t="str">
        <f>IFERROR(VLOOKUP(N206,Marks,89,0),"")</f>
        <v/>
      </c>
      <c r="E215" s="387" t="str">
        <f>IFERROR(VLOOKUP(N206,Marks,90,0),"")</f>
        <v/>
      </c>
      <c r="F215" s="387" t="str">
        <f>IFERROR(VLOOKUP(N206,Marks,91,0),"")</f>
        <v/>
      </c>
      <c r="G215" s="382" t="str">
        <f>IFERROR(VLOOKUP(N206,Marks,92,0),"")</f>
        <v/>
      </c>
      <c r="H215" s="387" t="str">
        <f>IFERROR(VLOOKUP(N206,Marks,93,0),"")</f>
        <v/>
      </c>
      <c r="I215" s="387" t="str">
        <f>IFERROR(VLOOKUP(N206,Marks,94,0),"")</f>
        <v/>
      </c>
      <c r="J215" s="88" t="str">
        <f>IFERROR(VLOOKUP(N206,Marks,95,0),"")</f>
        <v/>
      </c>
      <c r="K215" s="381">
        <f>IFERROR(VLOOKUP(N206,Marks,96,0),"")</f>
        <v>0</v>
      </c>
      <c r="L215" s="387" t="str">
        <f>IFERROR(VLOOKUP(N206,Marks,97,0),"")</f>
        <v/>
      </c>
      <c r="M215" s="387" t="str">
        <f>IFERROR(VLOOKUP(N206,Marks,98,0),"")</f>
        <v/>
      </c>
      <c r="N215" s="88" t="str">
        <f>IFERROR(VLOOKUP(N206,Marks,99,0),"")</f>
        <v/>
      </c>
      <c r="O215" s="384" t="str">
        <f>IFERROR(VLOOKUP(N206,Marks,100,0),"")</f>
        <v/>
      </c>
      <c r="P215" s="90" t="str">
        <f>IFERROR(VLOOKUP(N206,Marks,106,0),"")</f>
        <v/>
      </c>
      <c r="Q215" s="903"/>
      <c r="R215" s="93" t="str">
        <f>IF('Master sheet'!$D$11="Hindi","विज्ञान","Science")</f>
        <v>विज्ञान</v>
      </c>
      <c r="S215" s="387" t="str">
        <f>IFERROR(VLOOKUP(AD206,Marks,88,0),"")</f>
        <v/>
      </c>
      <c r="T215" s="387" t="str">
        <f>IFERROR(VLOOKUP(AD206,Marks,89,0),"")</f>
        <v/>
      </c>
      <c r="U215" s="387" t="str">
        <f>IFERROR(VLOOKUP(AD206,Marks,90,0),"")</f>
        <v/>
      </c>
      <c r="V215" s="387" t="str">
        <f>IFERROR(VLOOKUP(AD206,Marks,91,0),"")</f>
        <v/>
      </c>
      <c r="W215" s="382" t="str">
        <f>IFERROR(VLOOKUP(AD206,Marks,92,0),"")</f>
        <v/>
      </c>
      <c r="X215" s="387" t="str">
        <f>IFERROR(VLOOKUP(AD206,Marks,93,0),"")</f>
        <v/>
      </c>
      <c r="Y215" s="387" t="str">
        <f>IFERROR(VLOOKUP(AD206,Marks,94,0),"")</f>
        <v/>
      </c>
      <c r="Z215" s="88" t="str">
        <f>IFERROR(VLOOKUP(AD206,Marks,95,0),"")</f>
        <v/>
      </c>
      <c r="AA215" s="381">
        <f>IFERROR(VLOOKUP(AD206,Marks,96,0),"")</f>
        <v>0</v>
      </c>
      <c r="AB215" s="387" t="str">
        <f>IFERROR(VLOOKUP(AD206,Marks,97,0),"")</f>
        <v/>
      </c>
      <c r="AC215" s="387" t="str">
        <f>IFERROR(VLOOKUP(AD206,Marks,98,0),"")</f>
        <v/>
      </c>
      <c r="AD215" s="88" t="str">
        <f>IFERROR(VLOOKUP(AD206,Marks,99,0),"")</f>
        <v/>
      </c>
      <c r="AE215" s="384" t="str">
        <f>IFERROR(VLOOKUP(AD206,Marks,100,0),"")</f>
        <v/>
      </c>
      <c r="AF215" s="90" t="str">
        <f>IFERROR(VLOOKUP(AD206,Marks,106,0),"")</f>
        <v/>
      </c>
      <c r="AH215" s="57"/>
      <c r="AI215" s="57"/>
      <c r="AJ215" s="57"/>
      <c r="AK215" s="57"/>
      <c r="AL215" s="57"/>
      <c r="AM215" s="57"/>
      <c r="AN215" s="57"/>
      <c r="AO215" s="57"/>
      <c r="AP215" s="57"/>
    </row>
    <row r="216" spans="1:42" ht="21" customHeight="1">
      <c r="A216" s="402">
        <f t="shared" si="28"/>
        <v>18</v>
      </c>
      <c r="B216" s="93" t="str">
        <f>IF('Master sheet'!$D$11="Hindi","सामाजिक विज्ञान","Social Science")</f>
        <v>सामाजिक विज्ञान</v>
      </c>
      <c r="C216" s="387" t="str">
        <f>IFERROR(VLOOKUP(N206,Marks,107,0),"")</f>
        <v/>
      </c>
      <c r="D216" s="387" t="str">
        <f>IFERROR(VLOOKUP(N206,Marks,108,0),"")</f>
        <v/>
      </c>
      <c r="E216" s="387" t="str">
        <f>IFERROR(VLOOKUP(N206,Marks,109,0),"")</f>
        <v/>
      </c>
      <c r="F216" s="387" t="str">
        <f>IFERROR(VLOOKUP(N206,Marks,110,0),"")</f>
        <v/>
      </c>
      <c r="G216" s="382" t="str">
        <f>IFERROR(VLOOKUP(N206,Marks,111,0),"")</f>
        <v/>
      </c>
      <c r="H216" s="387" t="str">
        <f>IFERROR(VLOOKUP(N206,Marks,112,0),"")</f>
        <v/>
      </c>
      <c r="I216" s="387" t="str">
        <f>IFERROR(VLOOKUP(N206,Marks,113,0),"")</f>
        <v/>
      </c>
      <c r="J216" s="88" t="str">
        <f>IFERROR(VLOOKUP(N206,Marks,114,0),"")</f>
        <v/>
      </c>
      <c r="K216" s="381">
        <f>IFERROR(VLOOKUP(N206,Marks,115,0),"")</f>
        <v>0</v>
      </c>
      <c r="L216" s="387" t="str">
        <f>IFERROR(VLOOKUP(N206,Marks,116,0),"")</f>
        <v/>
      </c>
      <c r="M216" s="387" t="str">
        <f>IFERROR(VLOOKUP(N206,Marks,117,0),"")</f>
        <v/>
      </c>
      <c r="N216" s="88" t="str">
        <f>IFERROR(VLOOKUP(N206,Marks,118,0),"")</f>
        <v/>
      </c>
      <c r="O216" s="384" t="str">
        <f>IFERROR(VLOOKUP(N206,Marks,119,0),"")</f>
        <v/>
      </c>
      <c r="P216" s="90" t="str">
        <f>IFERROR(VLOOKUP(N206,Marks,125,0),"")</f>
        <v/>
      </c>
      <c r="Q216" s="903"/>
      <c r="R216" s="93" t="str">
        <f>IF('Master sheet'!$D$11="Hindi","सामाजिक विज्ञान","Social Science")</f>
        <v>सामाजिक विज्ञान</v>
      </c>
      <c r="S216" s="387" t="str">
        <f>IFERROR(VLOOKUP(AD206,Marks,107,0),"")</f>
        <v/>
      </c>
      <c r="T216" s="387" t="str">
        <f>IFERROR(VLOOKUP(AD206,Marks,108,0),"")</f>
        <v/>
      </c>
      <c r="U216" s="387" t="str">
        <f>IFERROR(VLOOKUP(AD206,Marks,109,0),"")</f>
        <v/>
      </c>
      <c r="V216" s="387" t="str">
        <f>IFERROR(VLOOKUP(AD206,Marks,110,0),"")</f>
        <v/>
      </c>
      <c r="W216" s="382" t="str">
        <f>IFERROR(VLOOKUP(AD206,Marks,111,0),"")</f>
        <v/>
      </c>
      <c r="X216" s="387" t="str">
        <f>IFERROR(VLOOKUP(AD206,Marks,112,0),"")</f>
        <v/>
      </c>
      <c r="Y216" s="387" t="str">
        <f>IFERROR(VLOOKUP(AD206,Marks,113,0),"")</f>
        <v/>
      </c>
      <c r="Z216" s="88" t="str">
        <f>IFERROR(VLOOKUP(AD206,Marks,114,0),"")</f>
        <v/>
      </c>
      <c r="AA216" s="381">
        <f>IFERROR(VLOOKUP(AD206,Marks,115,0),"")</f>
        <v>0</v>
      </c>
      <c r="AB216" s="387" t="str">
        <f>IFERROR(VLOOKUP(AD206,Marks,116,0),"")</f>
        <v/>
      </c>
      <c r="AC216" s="387" t="str">
        <f>IFERROR(VLOOKUP(AD206,Marks,117,0),"")</f>
        <v/>
      </c>
      <c r="AD216" s="88" t="str">
        <f>IFERROR(VLOOKUP(AD206,Marks,118,0),"")</f>
        <v/>
      </c>
      <c r="AE216" s="384" t="str">
        <f>IFERROR(VLOOKUP(AD206,Marks,119,0),"")</f>
        <v/>
      </c>
      <c r="AF216" s="90" t="str">
        <f>IFERROR(VLOOKUP(AD206,Marks,125,0),"")</f>
        <v/>
      </c>
      <c r="AH216" s="57"/>
      <c r="AI216" s="57"/>
      <c r="AJ216" s="57"/>
      <c r="AK216" s="57"/>
      <c r="AL216" s="57"/>
      <c r="AM216" s="57"/>
      <c r="AN216" s="57"/>
      <c r="AO216" s="57"/>
      <c r="AP216" s="57"/>
    </row>
    <row r="217" spans="1:42" ht="27.75" customHeight="1">
      <c r="A217" s="402">
        <f t="shared" si="28"/>
        <v>19</v>
      </c>
      <c r="B217" s="394" t="str">
        <f>IF('Master sheet'!$D$11="Hindi","कुल योग","Total")</f>
        <v>कुल योग</v>
      </c>
      <c r="C217" s="91" t="str">
        <f>IF(AND(C211="",C212="",C213="",C214="",C215="",C216=""),"",SUM(C211:C216))</f>
        <v/>
      </c>
      <c r="D217" s="91" t="str">
        <f t="shared" ref="D217:O217" si="29">IF(AND(D211="",D212="",D213="",D214="",D215="",D216=""),"",SUM(D211:D216))</f>
        <v/>
      </c>
      <c r="E217" s="91" t="str">
        <f t="shared" si="29"/>
        <v/>
      </c>
      <c r="F217" s="91" t="str">
        <f t="shared" si="29"/>
        <v/>
      </c>
      <c r="G217" s="91" t="str">
        <f t="shared" si="29"/>
        <v/>
      </c>
      <c r="H217" s="91" t="str">
        <f t="shared" si="29"/>
        <v/>
      </c>
      <c r="I217" s="91" t="str">
        <f t="shared" si="29"/>
        <v/>
      </c>
      <c r="J217" s="91" t="str">
        <f t="shared" si="29"/>
        <v/>
      </c>
      <c r="K217" s="91">
        <f t="shared" si="29"/>
        <v>0</v>
      </c>
      <c r="L217" s="91" t="str">
        <f t="shared" si="29"/>
        <v/>
      </c>
      <c r="M217" s="91" t="str">
        <f t="shared" si="29"/>
        <v/>
      </c>
      <c r="N217" s="91" t="str">
        <f t="shared" si="29"/>
        <v/>
      </c>
      <c r="O217" s="91" t="str">
        <f t="shared" si="29"/>
        <v/>
      </c>
      <c r="P217" s="227" t="str">
        <f>IFERROR(VLOOKUP(N206,Marks,167,0),"")</f>
        <v/>
      </c>
      <c r="Q217" s="903"/>
      <c r="R217" s="394" t="str">
        <f>IF('Master sheet'!$D$11="Hindi","कुल योग","Total")</f>
        <v>कुल योग</v>
      </c>
      <c r="S217" s="91" t="str">
        <f>IF(AND(S211="",S212="",S213="",S214="",S215="",S216=""),"",SUM(S211:S216))</f>
        <v/>
      </c>
      <c r="T217" s="91" t="str">
        <f t="shared" ref="T217:AE217" si="30">IF(AND(T211="",T212="",T213="",T214="",T215="",T216=""),"",SUM(T211:T216))</f>
        <v/>
      </c>
      <c r="U217" s="91" t="str">
        <f t="shared" si="30"/>
        <v/>
      </c>
      <c r="V217" s="91" t="str">
        <f t="shared" si="30"/>
        <v/>
      </c>
      <c r="W217" s="91" t="str">
        <f t="shared" si="30"/>
        <v/>
      </c>
      <c r="X217" s="91" t="str">
        <f t="shared" si="30"/>
        <v/>
      </c>
      <c r="Y217" s="91" t="str">
        <f t="shared" si="30"/>
        <v/>
      </c>
      <c r="Z217" s="91" t="str">
        <f t="shared" si="30"/>
        <v/>
      </c>
      <c r="AA217" s="91">
        <f t="shared" si="30"/>
        <v>0</v>
      </c>
      <c r="AB217" s="91" t="str">
        <f t="shared" si="30"/>
        <v/>
      </c>
      <c r="AC217" s="91" t="str">
        <f t="shared" si="30"/>
        <v/>
      </c>
      <c r="AD217" s="91" t="str">
        <f t="shared" si="30"/>
        <v/>
      </c>
      <c r="AE217" s="91" t="str">
        <f t="shared" si="30"/>
        <v/>
      </c>
      <c r="AF217" s="227" t="str">
        <f>IFERROR(VLOOKUP(AD206,Marks,167,0),"")</f>
        <v/>
      </c>
      <c r="AH217" s="57"/>
      <c r="AI217" s="57"/>
      <c r="AJ217" s="57"/>
      <c r="AK217" s="57"/>
      <c r="AL217" s="57"/>
      <c r="AM217" s="57"/>
      <c r="AN217" s="57"/>
      <c r="AO217" s="57"/>
      <c r="AP217" s="57"/>
    </row>
    <row r="218" spans="1:42" ht="9.75" customHeight="1">
      <c r="A218" s="402">
        <f t="shared" si="28"/>
        <v>20</v>
      </c>
      <c r="B218" s="869"/>
      <c r="C218" s="869"/>
      <c r="D218" s="869"/>
      <c r="E218" s="869"/>
      <c r="F218" s="869"/>
      <c r="G218" s="869"/>
      <c r="H218" s="869"/>
      <c r="I218" s="869"/>
      <c r="J218" s="869"/>
      <c r="K218" s="869"/>
      <c r="L218" s="869"/>
      <c r="M218" s="869"/>
      <c r="N218" s="869"/>
      <c r="O218" s="869"/>
      <c r="P218" s="869"/>
      <c r="Q218" s="903"/>
      <c r="R218" s="869"/>
      <c r="S218" s="869"/>
      <c r="T218" s="869"/>
      <c r="U218" s="869"/>
      <c r="V218" s="869"/>
      <c r="W218" s="869"/>
      <c r="X218" s="869"/>
      <c r="Y218" s="869"/>
      <c r="Z218" s="869"/>
      <c r="AA218" s="869"/>
      <c r="AB218" s="869"/>
      <c r="AC218" s="869"/>
      <c r="AD218" s="869"/>
      <c r="AE218" s="869"/>
      <c r="AF218" s="869"/>
      <c r="AH218" s="57"/>
      <c r="AI218" s="57"/>
      <c r="AJ218" s="57"/>
      <c r="AK218" s="57"/>
      <c r="AL218" s="57"/>
      <c r="AM218" s="57"/>
      <c r="AN218" s="57"/>
      <c r="AO218" s="57"/>
      <c r="AP218" s="57"/>
    </row>
    <row r="219" spans="1:42" ht="21" customHeight="1">
      <c r="A219" s="402">
        <f t="shared" si="28"/>
        <v>21</v>
      </c>
      <c r="B219" s="870" t="str">
        <f>IF('Master sheet'!$D$11="Hindi","अतिरिक्त विषय ","Extra Subject")</f>
        <v xml:space="preserve">अतिरिक्त विषय </v>
      </c>
      <c r="C219" s="870"/>
      <c r="D219" s="870"/>
      <c r="E219" s="870"/>
      <c r="F219" s="870"/>
      <c r="G219" s="870"/>
      <c r="H219" s="870"/>
      <c r="I219" s="870"/>
      <c r="J219" s="870"/>
      <c r="K219" s="870"/>
      <c r="L219" s="870"/>
      <c r="M219" s="870"/>
      <c r="N219" s="870"/>
      <c r="O219" s="870"/>
      <c r="P219" s="870"/>
      <c r="Q219" s="903"/>
      <c r="R219" s="870" t="str">
        <f>IF('Master sheet'!$D$11="Hindi","अतिरिक्त विषय ","Extra Subject")</f>
        <v xml:space="preserve">अतिरिक्त विषय </v>
      </c>
      <c r="S219" s="870"/>
      <c r="T219" s="870"/>
      <c r="U219" s="870"/>
      <c r="V219" s="870"/>
      <c r="W219" s="870"/>
      <c r="X219" s="870"/>
      <c r="Y219" s="870"/>
      <c r="Z219" s="870"/>
      <c r="AA219" s="870"/>
      <c r="AB219" s="870"/>
      <c r="AC219" s="870"/>
      <c r="AD219" s="870"/>
      <c r="AE219" s="870"/>
      <c r="AF219" s="870"/>
      <c r="AH219" s="57"/>
      <c r="AI219" s="57"/>
      <c r="AJ219" s="57"/>
      <c r="AK219" s="57"/>
      <c r="AL219" s="57"/>
      <c r="AM219" s="57"/>
      <c r="AN219" s="57"/>
      <c r="AO219" s="57"/>
      <c r="AP219" s="57"/>
    </row>
    <row r="220" spans="1:42" ht="21" customHeight="1">
      <c r="A220" s="402">
        <f t="shared" si="28"/>
        <v>22</v>
      </c>
      <c r="B220" s="394" t="str">
        <f>IF('Master sheet'!$D$11="Hindi","विषय","Subject")</f>
        <v>विषय</v>
      </c>
      <c r="C220" s="871" t="str">
        <f>IF('Master sheet'!$D$11="Hindi","पूर्णांक","M.M.")</f>
        <v>पूर्णांक</v>
      </c>
      <c r="D220" s="872"/>
      <c r="E220" s="871" t="str">
        <f>IF('Master sheet'!$D$11="Hindi","प्राप्तांक","Ob.M.")</f>
        <v>प्राप्तांक</v>
      </c>
      <c r="F220" s="872"/>
      <c r="G220" s="871" t="str">
        <f>IF('Master sheet'!$D$11="Hindi","ग्रेड","Grade")</f>
        <v>ग्रेड</v>
      </c>
      <c r="H220" s="872"/>
      <c r="I220" s="871" t="str">
        <f>IF('Master sheet'!$D$11="Hindi","विषय","Subject")</f>
        <v>विषय</v>
      </c>
      <c r="J220" s="872"/>
      <c r="K220" s="871" t="str">
        <f>IF('Master sheet'!$D$11="Hindi","पूर्णांक","M.M.")</f>
        <v>पूर्णांक</v>
      </c>
      <c r="L220" s="872"/>
      <c r="M220" s="871" t="str">
        <f>IF('Master sheet'!$D$11="Hindi","प्राप्तांक","Ob.M.")</f>
        <v>प्राप्तांक</v>
      </c>
      <c r="N220" s="872"/>
      <c r="O220" s="871" t="str">
        <f>IF('Master sheet'!$D$11="Hindi","ग्रेड","Grade")</f>
        <v>ग्रेड</v>
      </c>
      <c r="P220" s="872"/>
      <c r="Q220" s="903"/>
      <c r="R220" s="394" t="str">
        <f>IF('Master sheet'!$D$11="Hindi","विषय","Subject")</f>
        <v>विषय</v>
      </c>
      <c r="S220" s="871" t="str">
        <f>IF('Master sheet'!$D$11="Hindi","पूर्णांक","M.M.")</f>
        <v>पूर्णांक</v>
      </c>
      <c r="T220" s="872"/>
      <c r="U220" s="871" t="str">
        <f>IF('Master sheet'!$D$11="Hindi","प्राप्तांक","Ob.M.")</f>
        <v>प्राप्तांक</v>
      </c>
      <c r="V220" s="872"/>
      <c r="W220" s="871" t="str">
        <f>IF('Master sheet'!$D$11="Hindi","ग्रेड","Grade")</f>
        <v>ग्रेड</v>
      </c>
      <c r="X220" s="872"/>
      <c r="Y220" s="871" t="str">
        <f>IF('Master sheet'!$D$11="Hindi","विषय","Subject")</f>
        <v>विषय</v>
      </c>
      <c r="Z220" s="872"/>
      <c r="AA220" s="871" t="str">
        <f>IF('Master sheet'!$D$11="Hindi","पूर्णांक","M.M.")</f>
        <v>पूर्णांक</v>
      </c>
      <c r="AB220" s="872"/>
      <c r="AC220" s="871" t="str">
        <f>IF('Master sheet'!$D$11="Hindi","प्राप्तांक","Ob.M.")</f>
        <v>प्राप्तांक</v>
      </c>
      <c r="AD220" s="872"/>
      <c r="AE220" s="871" t="str">
        <f>IF('Master sheet'!$D$11="Hindi","ग्रेड","Grade")</f>
        <v>ग्रेड</v>
      </c>
      <c r="AF220" s="872"/>
      <c r="AH220" s="57"/>
      <c r="AI220" s="57"/>
      <c r="AJ220" s="57"/>
      <c r="AK220" s="57"/>
      <c r="AL220" s="57"/>
      <c r="AM220" s="57"/>
      <c r="AN220" s="57"/>
      <c r="AO220" s="57"/>
      <c r="AP220" s="57"/>
    </row>
    <row r="221" spans="1:42" ht="21" customHeight="1">
      <c r="A221" s="402">
        <f t="shared" si="28"/>
        <v>23</v>
      </c>
      <c r="B221" s="376" t="str">
        <f>IF(AND('Result Sheet'!$FA$4="",'Result Sheet'!$FA$4=0),"",IF(N206="","",'Result Sheet'!$FA$4))</f>
        <v/>
      </c>
      <c r="C221" s="873">
        <f>IF(AND(N206=""),"",'Result Sheet'!$FC$7)</f>
        <v>100</v>
      </c>
      <c r="D221" s="873"/>
      <c r="E221" s="874" t="str">
        <f>IFERROR(IF(AND(N206=""),"",VLOOKUP(N206,Marks,158,0)),"")</f>
        <v/>
      </c>
      <c r="F221" s="874"/>
      <c r="G221" s="875" t="str">
        <f>IFERROR(IF(AND(N206=""),"",VLOOKUP(N206,Marks,159,0)),"")</f>
        <v/>
      </c>
      <c r="H221" s="875"/>
      <c r="I221" s="873" t="str">
        <f>IF(AND('Result Sheet'!$FE$4="",'Result Sheet'!$FE$4=0),"",IF(N206="","",'Result Sheet'!$FE$4))</f>
        <v/>
      </c>
      <c r="J221" s="873"/>
      <c r="K221" s="873">
        <f>IF(AND(N206=""),"",'Result Sheet'!$FG$7)</f>
        <v>100</v>
      </c>
      <c r="L221" s="873"/>
      <c r="M221" s="874" t="str">
        <f>IFERROR(IF(AND(N206=""),"",VLOOKUP(N206,Marks,162,0)),"")</f>
        <v/>
      </c>
      <c r="N221" s="874"/>
      <c r="O221" s="875" t="str">
        <f>IFERROR(IF(AND(N206=""),"",VLOOKUP(N206,Marks,163,0)),"")</f>
        <v/>
      </c>
      <c r="P221" s="875"/>
      <c r="Q221" s="903"/>
      <c r="R221" s="376" t="str">
        <f>IF(AND('Result Sheet'!$FA$4="",'Result Sheet'!$FA$4=0),"",IF(AD206="","",'Result Sheet'!$FA$4))</f>
        <v/>
      </c>
      <c r="S221" s="873">
        <f>IF(AND(AD206=""),"",'Result Sheet'!$FC$7)</f>
        <v>100</v>
      </c>
      <c r="T221" s="873"/>
      <c r="U221" s="874" t="str">
        <f>IFERROR(IF(AND(AD206=""),"",VLOOKUP(AD206,Marks,158,0)),"")</f>
        <v/>
      </c>
      <c r="V221" s="874"/>
      <c r="W221" s="875" t="str">
        <f>IFERROR(IF(AND(AD206=""),"",VLOOKUP(AD206,Marks,159,0)),"")</f>
        <v/>
      </c>
      <c r="X221" s="875"/>
      <c r="Y221" s="873" t="str">
        <f>IF(AND('Result Sheet'!$FE$4="",'Result Sheet'!$FE$4=0),"",IF(AD206="","",'Result Sheet'!$FE$4))</f>
        <v/>
      </c>
      <c r="Z221" s="873"/>
      <c r="AA221" s="873">
        <f>IF(AND(AD206=""),"",'Result Sheet'!$FG$7)</f>
        <v>100</v>
      </c>
      <c r="AB221" s="873"/>
      <c r="AC221" s="874" t="str">
        <f>IFERROR(IF(AND(AD206=""),"",VLOOKUP(AD206,Marks,162,0)),"")</f>
        <v/>
      </c>
      <c r="AD221" s="874"/>
      <c r="AE221" s="875" t="str">
        <f>IFERROR(IF(AND(AD206=""),"",VLOOKUP(AD206,Marks,163,0)),"")</f>
        <v/>
      </c>
      <c r="AF221" s="875"/>
      <c r="AH221" s="57"/>
      <c r="AI221" s="57"/>
      <c r="AJ221" s="57"/>
      <c r="AK221" s="57"/>
      <c r="AL221" s="57"/>
      <c r="AM221" s="57"/>
      <c r="AN221" s="57"/>
      <c r="AO221" s="57"/>
      <c r="AP221" s="57"/>
    </row>
    <row r="222" spans="1:42" ht="21" customHeight="1">
      <c r="A222" s="402">
        <f t="shared" si="28"/>
        <v>24</v>
      </c>
      <c r="B222" s="859" t="str">
        <f>IF('Master sheet'!$D$11="Hindi","विषय","Subject")</f>
        <v>विषय</v>
      </c>
      <c r="C222" s="860"/>
      <c r="D222" s="860"/>
      <c r="E222" s="368" t="str">
        <f>IF('Master sheet'!$D$11="Hindi","प्राप्तांक","Ob.M.")</f>
        <v>प्राप्तांक</v>
      </c>
      <c r="F222" s="93" t="str">
        <f>IF('Master sheet'!$D$11="Hindi","ग्रेड","Grade")</f>
        <v>ग्रेड</v>
      </c>
      <c r="G222" s="859" t="str">
        <f>IF('Master sheet'!$D$11="Hindi","विषय","Subject")</f>
        <v>विषय</v>
      </c>
      <c r="H222" s="860"/>
      <c r="I222" s="860"/>
      <c r="J222" s="368" t="str">
        <f>IF('Master sheet'!$D$11="Hindi","प्राप्तांक","Ob.M.")</f>
        <v>प्राप्तांक</v>
      </c>
      <c r="K222" s="93" t="str">
        <f>IF('Master sheet'!$D$11="Hindi","ग्रेड","Grade")</f>
        <v>ग्रेड</v>
      </c>
      <c r="L222" s="859" t="str">
        <f>IF('Master sheet'!$D$11="Hindi","विषय","Subject")</f>
        <v>विषय</v>
      </c>
      <c r="M222" s="860"/>
      <c r="N222" s="861"/>
      <c r="O222" s="369" t="str">
        <f>IF('Master sheet'!$D$11="Hindi","प्राप्तांक","Ob.M.")</f>
        <v>प्राप्तांक</v>
      </c>
      <c r="P222" s="93" t="str">
        <f>IF('Master sheet'!$D$11="Hindi","ग्रेड","Grade")</f>
        <v>ग्रेड</v>
      </c>
      <c r="Q222" s="903"/>
      <c r="R222" s="859" t="str">
        <f>IF('Master sheet'!$D$11="Hindi","विषय","Subject")</f>
        <v>विषय</v>
      </c>
      <c r="S222" s="860"/>
      <c r="T222" s="860"/>
      <c r="U222" s="368" t="str">
        <f>IF('Master sheet'!$D$11="Hindi","प्राप्तांक","Ob.M.")</f>
        <v>प्राप्तांक</v>
      </c>
      <c r="V222" s="93" t="str">
        <f>IF('Master sheet'!$D$11="Hindi","ग्रेड","Grade")</f>
        <v>ग्रेड</v>
      </c>
      <c r="W222" s="859" t="str">
        <f>IF('Master sheet'!$D$11="Hindi","विषय","Subject")</f>
        <v>विषय</v>
      </c>
      <c r="X222" s="860"/>
      <c r="Y222" s="860"/>
      <c r="Z222" s="368" t="str">
        <f>IF('Master sheet'!$D$11="Hindi","प्राप्तांक","Ob.M.")</f>
        <v>प्राप्तांक</v>
      </c>
      <c r="AA222" s="93" t="str">
        <f>IF('Master sheet'!$D$11="Hindi","ग्रेड","Grade")</f>
        <v>ग्रेड</v>
      </c>
      <c r="AB222" s="859" t="str">
        <f>IF('Master sheet'!$D$11="Hindi","विषय","Subject")</f>
        <v>विषय</v>
      </c>
      <c r="AC222" s="860"/>
      <c r="AD222" s="861"/>
      <c r="AE222" s="369" t="str">
        <f>IF('Master sheet'!$D$11="Hindi","प्राप्तांक","Ob.M.")</f>
        <v>प्राप्तांक</v>
      </c>
      <c r="AF222" s="93" t="str">
        <f>IF('Master sheet'!$D$11="Hindi","ग्रेड","Grade")</f>
        <v>ग्रेड</v>
      </c>
      <c r="AH222" s="57"/>
      <c r="AI222" s="57"/>
      <c r="AJ222" s="57"/>
      <c r="AK222" s="57"/>
      <c r="AL222" s="57"/>
      <c r="AM222" s="57"/>
      <c r="AN222" s="57"/>
      <c r="AO222" s="57"/>
      <c r="AP222" s="57"/>
    </row>
    <row r="223" spans="1:42" ht="21" customHeight="1">
      <c r="A223" s="402">
        <f t="shared" si="28"/>
        <v>25</v>
      </c>
      <c r="B223" s="862" t="str">
        <f>IF('Master sheet'!$D$11="Hindi","कार्यानुभव","WORK EXP.")</f>
        <v>कार्यानुभव</v>
      </c>
      <c r="C223" s="863"/>
      <c r="D223" s="863"/>
      <c r="E223" s="89" t="str">
        <f>IFERROR(VLOOKUP(N206,Marks,131,0),"")</f>
        <v/>
      </c>
      <c r="F223" s="98" t="str">
        <f>IFERROR(VLOOKUP(N206,Marks,135,0),"")</f>
        <v/>
      </c>
      <c r="G223" s="862" t="str">
        <f>IF('Master sheet'!$D$11="Hindi","कला शिक्षा","ART EDU.")</f>
        <v>कला शिक्षा</v>
      </c>
      <c r="H223" s="863"/>
      <c r="I223" s="863"/>
      <c r="J223" s="89" t="str">
        <f>IFERROR(VLOOKUP(N206,Marks,141,0),"")</f>
        <v/>
      </c>
      <c r="K223" s="98" t="str">
        <f>IFERROR(VLOOKUP(N206,Marks,145,0),"")</f>
        <v/>
      </c>
      <c r="L223" s="864" t="str">
        <f>IF('Master sheet'!$D$11="Hindi","स्वा. एवं शा. शिक्षा","HE.&amp;PH. EDU.")</f>
        <v>स्वा. एवं शा. शिक्षा</v>
      </c>
      <c r="M223" s="865"/>
      <c r="N223" s="866"/>
      <c r="O223" s="89" t="str">
        <f>IFERROR(VLOOKUP(N206,Marks,151,0),"")</f>
        <v/>
      </c>
      <c r="P223" s="98" t="str">
        <f>IFERROR(VLOOKUP(N206,Marks,155,0),"")</f>
        <v/>
      </c>
      <c r="Q223" s="903"/>
      <c r="R223" s="862" t="str">
        <f>IF('Master sheet'!$D$11="Hindi","कार्यानुभव","WORK EXP.")</f>
        <v>कार्यानुभव</v>
      </c>
      <c r="S223" s="863"/>
      <c r="T223" s="863"/>
      <c r="U223" s="89" t="str">
        <f>IFERROR(VLOOKUP(AD206,Marks,131,0),"")</f>
        <v/>
      </c>
      <c r="V223" s="98" t="str">
        <f>IFERROR(VLOOKUP(AD206,Marks,135,0),"")</f>
        <v/>
      </c>
      <c r="W223" s="862" t="str">
        <f>IF('Master sheet'!$D$11="Hindi","कला शिक्षा","ART EDU.")</f>
        <v>कला शिक्षा</v>
      </c>
      <c r="X223" s="863"/>
      <c r="Y223" s="863"/>
      <c r="Z223" s="89" t="str">
        <f>IFERROR(VLOOKUP(AD206,Marks,141,0),"")</f>
        <v/>
      </c>
      <c r="AA223" s="98" t="str">
        <f>IFERROR(VLOOKUP(AD206,Marks,145,0),"")</f>
        <v/>
      </c>
      <c r="AB223" s="864" t="str">
        <f>IF('Master sheet'!$D$11="Hindi","स्वा. एवं शा. शिक्षा","HE.&amp;PH. EDU.")</f>
        <v>स्वा. एवं शा. शिक्षा</v>
      </c>
      <c r="AC223" s="865"/>
      <c r="AD223" s="866"/>
      <c r="AE223" s="89" t="str">
        <f>IFERROR(VLOOKUP(AD206,Marks,151,0),"")</f>
        <v/>
      </c>
      <c r="AF223" s="98" t="str">
        <f>IFERROR(VLOOKUP(AD206,Marks,155,0),"")</f>
        <v/>
      </c>
      <c r="AH223" s="57"/>
      <c r="AI223" s="57"/>
      <c r="AJ223" s="57"/>
      <c r="AK223" s="57"/>
      <c r="AL223" s="57"/>
      <c r="AM223" s="57"/>
      <c r="AN223" s="57"/>
      <c r="AO223" s="57"/>
      <c r="AP223" s="57"/>
    </row>
    <row r="224" spans="1:42" ht="9.75" customHeight="1">
      <c r="A224" s="402">
        <f t="shared" si="28"/>
        <v>26</v>
      </c>
      <c r="B224" s="377"/>
      <c r="C224" s="377"/>
      <c r="D224" s="377"/>
      <c r="E224" s="378"/>
      <c r="F224" s="379"/>
      <c r="G224" s="377"/>
      <c r="H224" s="377"/>
      <c r="I224" s="377"/>
      <c r="J224" s="378"/>
      <c r="K224" s="379"/>
      <c r="L224" s="380"/>
      <c r="M224" s="380"/>
      <c r="N224" s="380"/>
      <c r="O224" s="378"/>
      <c r="P224" s="379"/>
      <c r="Q224" s="903"/>
      <c r="R224" s="377"/>
      <c r="S224" s="377"/>
      <c r="T224" s="377"/>
      <c r="U224" s="378"/>
      <c r="V224" s="379"/>
      <c r="W224" s="377"/>
      <c r="X224" s="377"/>
      <c r="Y224" s="377"/>
      <c r="Z224" s="378"/>
      <c r="AA224" s="379"/>
      <c r="AB224" s="380"/>
      <c r="AC224" s="380"/>
      <c r="AD224" s="380"/>
      <c r="AE224" s="378"/>
      <c r="AF224" s="379"/>
      <c r="AH224" s="57"/>
      <c r="AI224" s="57"/>
      <c r="AJ224" s="57"/>
      <c r="AK224" s="57"/>
      <c r="AL224" s="57"/>
      <c r="AM224" s="57"/>
      <c r="AN224" s="57"/>
      <c r="AO224" s="57"/>
      <c r="AP224" s="57"/>
    </row>
    <row r="225" spans="1:42" ht="21" customHeight="1">
      <c r="A225" s="402">
        <f t="shared" si="28"/>
        <v>27</v>
      </c>
      <c r="B225" s="852" t="str">
        <f>IF('Master sheet'!$D$11="Hindi","कुल कार्य दिवस :-","Total Meeting :-")</f>
        <v>कुल कार्य दिवस :-</v>
      </c>
      <c r="C225" s="852"/>
      <c r="D225" s="852"/>
      <c r="E225" s="867" t="str">
        <f>IFERROR(VLOOKUP(N206,Marks,170,0),"")</f>
        <v/>
      </c>
      <c r="F225" s="867"/>
      <c r="G225" s="867"/>
      <c r="H225" s="867"/>
      <c r="I225" s="852" t="str">
        <f>IF('Master sheet'!$D$11="Hindi","कुल उपस्थिति :-","Total Attendance :-")</f>
        <v>कुल उपस्थिति :-</v>
      </c>
      <c r="J225" s="852"/>
      <c r="K225" s="852"/>
      <c r="L225" s="852"/>
      <c r="M225" s="868" t="str">
        <f>IFERROR(VLOOKUP(N206,Marks,171,0),"")</f>
        <v/>
      </c>
      <c r="N225" s="868"/>
      <c r="O225" s="868"/>
      <c r="P225" s="868"/>
      <c r="Q225" s="903"/>
      <c r="R225" s="852" t="str">
        <f>IF('Master sheet'!$D$11="Hindi","कुल कार्य दिवस :-","Total Meeting :-")</f>
        <v>कुल कार्य दिवस :-</v>
      </c>
      <c r="S225" s="852"/>
      <c r="T225" s="852"/>
      <c r="U225" s="867" t="str">
        <f>IFERROR(VLOOKUP(AD206,Marks,170,0),"")</f>
        <v/>
      </c>
      <c r="V225" s="867"/>
      <c r="W225" s="867"/>
      <c r="X225" s="867"/>
      <c r="Y225" s="852" t="str">
        <f>IF('Master sheet'!$D$11="Hindi","कुल उपस्थिति :-","Total Attendance :-")</f>
        <v>कुल उपस्थिति :-</v>
      </c>
      <c r="Z225" s="852"/>
      <c r="AA225" s="852"/>
      <c r="AB225" s="852"/>
      <c r="AC225" s="868" t="str">
        <f>IFERROR(VLOOKUP(AD206,Marks,171,0),"")</f>
        <v/>
      </c>
      <c r="AD225" s="868"/>
      <c r="AE225" s="868"/>
      <c r="AF225" s="868"/>
      <c r="AH225" s="57"/>
      <c r="AI225" s="57"/>
      <c r="AJ225" s="57"/>
      <c r="AK225" s="57"/>
      <c r="AL225" s="57"/>
      <c r="AM225" s="57"/>
      <c r="AN225" s="57"/>
      <c r="AO225" s="57"/>
      <c r="AP225" s="57"/>
    </row>
    <row r="226" spans="1:42" ht="21" customHeight="1">
      <c r="A226" s="402">
        <f t="shared" si="28"/>
        <v>28</v>
      </c>
      <c r="B226" s="852" t="str">
        <f>IF('Master sheet'!$D$11="Hindi","परिणाम :-","Result :-")</f>
        <v>परिणाम :-</v>
      </c>
      <c r="C226" s="852"/>
      <c r="D226" s="852"/>
      <c r="E226" s="853" t="str">
        <f>IFERROR(VLOOKUP(N206,Marks,169,0),"")</f>
        <v/>
      </c>
      <c r="F226" s="853"/>
      <c r="G226" s="853"/>
      <c r="H226" s="853"/>
      <c r="I226" s="852" t="str">
        <f>IF('Master sheet'!$D$11="Hindi","परिणाम प्रतिशत में :-","Result in Percentage :-")</f>
        <v>परिणाम प्रतिशत में :-</v>
      </c>
      <c r="J226" s="852"/>
      <c r="K226" s="852"/>
      <c r="L226" s="852"/>
      <c r="M226" s="854" t="str">
        <f>IFERROR(VLOOKUP(N206,Marks,165,0),"")</f>
        <v/>
      </c>
      <c r="N226" s="854"/>
      <c r="O226" s="854"/>
      <c r="P226" s="854"/>
      <c r="Q226" s="903"/>
      <c r="R226" s="852" t="str">
        <f>IF('Master sheet'!$D$11="Hindi","परिणाम :-","Result :-")</f>
        <v>परिणाम :-</v>
      </c>
      <c r="S226" s="852"/>
      <c r="T226" s="852"/>
      <c r="U226" s="853" t="str">
        <f>IFERROR(VLOOKUP(AD206,Marks,169,0),"")</f>
        <v/>
      </c>
      <c r="V226" s="853"/>
      <c r="W226" s="853"/>
      <c r="X226" s="853"/>
      <c r="Y226" s="852" t="str">
        <f>IF('Master sheet'!$D$11="Hindi","परिणाम प्रतिशत में :-","Result in Percentage :-")</f>
        <v>परिणाम प्रतिशत में :-</v>
      </c>
      <c r="Z226" s="852"/>
      <c r="AA226" s="852"/>
      <c r="AB226" s="852"/>
      <c r="AC226" s="854" t="str">
        <f>IFERROR(VLOOKUP(AD206,Marks,165,0),"")</f>
        <v/>
      </c>
      <c r="AD226" s="854"/>
      <c r="AE226" s="854"/>
      <c r="AF226" s="854"/>
      <c r="AH226" s="57"/>
      <c r="AI226" s="57"/>
      <c r="AJ226" s="57"/>
      <c r="AK226" s="57"/>
      <c r="AL226" s="57"/>
      <c r="AM226" s="57"/>
      <c r="AN226" s="57"/>
      <c r="AO226" s="57"/>
      <c r="AP226" s="57"/>
    </row>
    <row r="227" spans="1:42" ht="21" customHeight="1">
      <c r="A227" s="402">
        <f t="shared" si="28"/>
        <v>29</v>
      </c>
      <c r="B227" s="852" t="str">
        <f>IF('Master sheet'!$D$11="Hindi","श्रेणी / ग्रेड :-","Division / Grade :-")</f>
        <v>श्रेणी / ग्रेड :-</v>
      </c>
      <c r="C227" s="852"/>
      <c r="D227" s="852"/>
      <c r="E227" s="385" t="str">
        <f>IFERROR(VLOOKUP(N206,Marks,166,0),"")</f>
        <v/>
      </c>
      <c r="F227" s="386" t="s">
        <v>205</v>
      </c>
      <c r="G227" s="855" t="str">
        <f>IFERROR(VLOOKUP(N206,Marks,167,0),"")</f>
        <v/>
      </c>
      <c r="H227" s="855"/>
      <c r="I227" s="852" t="str">
        <f>IF('Master sheet'!$D$11="Hindi","कक्षा में स्थान :-","Position in the Class :-")</f>
        <v>कक्षा में स्थान :-</v>
      </c>
      <c r="J227" s="852"/>
      <c r="K227" s="852"/>
      <c r="L227" s="852"/>
      <c r="M227" s="856" t="str">
        <f>IFERROR(VLOOKUP(N206,Marks,168,0),"")</f>
        <v/>
      </c>
      <c r="N227" s="856"/>
      <c r="O227" s="856"/>
      <c r="P227" s="856"/>
      <c r="Q227" s="903"/>
      <c r="R227" s="852" t="str">
        <f>IF('Master sheet'!$D$11="Hindi","श्रेणी / ग्रेड :-","Division / Grade :-")</f>
        <v>श्रेणी / ग्रेड :-</v>
      </c>
      <c r="S227" s="852"/>
      <c r="T227" s="852"/>
      <c r="U227" s="385" t="str">
        <f>IFERROR(VLOOKUP(AD206,Marks,166,0),"")</f>
        <v/>
      </c>
      <c r="V227" s="386" t="s">
        <v>205</v>
      </c>
      <c r="W227" s="855" t="str">
        <f>IFERROR(VLOOKUP(AD206,Marks,167,0),"")</f>
        <v/>
      </c>
      <c r="X227" s="855"/>
      <c r="Y227" s="852" t="str">
        <f>IF('Master sheet'!$D$11="Hindi","कक्षा में स्थान :-","Position in the Class :-")</f>
        <v>कक्षा में स्थान :-</v>
      </c>
      <c r="Z227" s="852"/>
      <c r="AA227" s="852"/>
      <c r="AB227" s="852"/>
      <c r="AC227" s="856" t="str">
        <f>IFERROR(VLOOKUP(AD206,Marks,168,0),"")</f>
        <v/>
      </c>
      <c r="AD227" s="856"/>
      <c r="AE227" s="856"/>
      <c r="AF227" s="856"/>
      <c r="AH227" s="57"/>
      <c r="AI227" s="57"/>
      <c r="AJ227" s="57"/>
      <c r="AK227" s="57"/>
      <c r="AL227" s="57"/>
      <c r="AM227" s="57"/>
      <c r="AN227" s="57"/>
      <c r="AO227" s="57"/>
      <c r="AP227" s="57"/>
    </row>
    <row r="228" spans="1:42" ht="21" customHeight="1">
      <c r="A228" s="402">
        <f t="shared" si="28"/>
        <v>30</v>
      </c>
      <c r="B228" s="857" t="str">
        <f>IF('Master sheet'!$D$11="Hindi","परीक्षा परिणाम घोषणा दिनांक :-","Result Declaration Date :-")</f>
        <v>परीक्षा परिणाम घोषणा दिनांक :-</v>
      </c>
      <c r="C228" s="857"/>
      <c r="D228" s="857"/>
      <c r="E228" s="858">
        <f>IF(AND(N206=""),"",'Master sheet'!$D$10)</f>
        <v>45048</v>
      </c>
      <c r="F228" s="858"/>
      <c r="G228" s="858"/>
      <c r="H228" s="393"/>
      <c r="I228" s="92"/>
      <c r="J228" s="92"/>
      <c r="K228" s="58"/>
      <c r="L228" s="92"/>
      <c r="M228" s="92"/>
      <c r="N228" s="92"/>
      <c r="O228" s="92"/>
      <c r="P228" s="92"/>
      <c r="Q228" s="903"/>
      <c r="R228" s="857" t="str">
        <f>IF('Master sheet'!$D$11="Hindi","परीक्षा परिणाम घोषणा दिनांक :-","Result Declaration Date :-")</f>
        <v>परीक्षा परिणाम घोषणा दिनांक :-</v>
      </c>
      <c r="S228" s="857"/>
      <c r="T228" s="857"/>
      <c r="U228" s="858">
        <f>IF(AND(AD206=""),"",'Master sheet'!$D$10)</f>
        <v>45048</v>
      </c>
      <c r="V228" s="858"/>
      <c r="W228" s="858"/>
      <c r="X228" s="393"/>
      <c r="Y228" s="92"/>
      <c r="Z228" s="92"/>
      <c r="AA228" s="58"/>
      <c r="AB228" s="92"/>
      <c r="AC228" s="92"/>
      <c r="AD228" s="92"/>
      <c r="AE228" s="92"/>
      <c r="AF228" s="92"/>
      <c r="AH228" s="57"/>
      <c r="AI228" s="57"/>
      <c r="AJ228" s="57"/>
      <c r="AK228" s="57"/>
      <c r="AL228" s="57"/>
      <c r="AM228" s="57"/>
      <c r="AN228" s="57"/>
      <c r="AO228" s="57"/>
      <c r="AP228" s="57"/>
    </row>
    <row r="229" spans="1:42" ht="60.75" customHeight="1">
      <c r="A229" s="402">
        <f t="shared" si="28"/>
        <v>31</v>
      </c>
      <c r="B229" s="850" t="str">
        <f>IF(AND(N206=""),"",IF(C203=6,CONCATENATE("(",'Master sheet'!$H$12," )"),CONCATENATE("(",'Master sheet'!$H$21," )")))</f>
        <v>(Sharad Sharma )</v>
      </c>
      <c r="C229" s="850"/>
      <c r="D229" s="850"/>
      <c r="E229" s="850"/>
      <c r="F229" s="850" t="str">
        <f>IF(AND(N206=""),"",CONCATENATE("(",'Master sheet'!$D$14," )"))</f>
        <v>(Suresh Kumar )</v>
      </c>
      <c r="G229" s="850"/>
      <c r="H229" s="850"/>
      <c r="I229" s="850"/>
      <c r="J229" s="850"/>
      <c r="K229" s="850" t="str">
        <f>IF(AND(N206=""),"",CONCATENATE("(",'Master sheet'!$D$12," )"))</f>
        <v>(USHA PALIYA )</v>
      </c>
      <c r="L229" s="850"/>
      <c r="M229" s="850"/>
      <c r="N229" s="850"/>
      <c r="O229" s="850"/>
      <c r="P229" s="850"/>
      <c r="Q229" s="903"/>
      <c r="R229" s="850" t="str">
        <f>IF(AND(AD206=""),"",IF(S203=6,CONCATENATE("(",'Master sheet'!$H$12," )"),CONCATENATE("(",'Master sheet'!$H$21," )")))</f>
        <v>(Sharad Sharma )</v>
      </c>
      <c r="S229" s="850"/>
      <c r="T229" s="850"/>
      <c r="U229" s="850"/>
      <c r="V229" s="850" t="str">
        <f>IF(AND(AD206=""),"",CONCATENATE("(",'Master sheet'!$D$14," )"))</f>
        <v>(Suresh Kumar )</v>
      </c>
      <c r="W229" s="850"/>
      <c r="X229" s="850"/>
      <c r="Y229" s="850"/>
      <c r="Z229" s="850"/>
      <c r="AA229" s="850" t="str">
        <f>IF(AND(AD206=""),"",CONCATENATE("(",'Master sheet'!$D$12," )"))</f>
        <v>(USHA PALIYA )</v>
      </c>
      <c r="AB229" s="850"/>
      <c r="AC229" s="850"/>
      <c r="AD229" s="850"/>
      <c r="AE229" s="850"/>
      <c r="AF229" s="850"/>
      <c r="AH229" s="57"/>
      <c r="AI229" s="57"/>
      <c r="AJ229" s="57"/>
      <c r="AK229" s="57"/>
      <c r="AL229" s="57"/>
      <c r="AM229" s="57"/>
      <c r="AN229" s="57"/>
      <c r="AO229" s="57"/>
      <c r="AP229" s="57"/>
    </row>
    <row r="230" spans="1:42" ht="23.25" customHeight="1">
      <c r="A230" s="402">
        <f t="shared" si="28"/>
        <v>32</v>
      </c>
      <c r="B230" s="851" t="str">
        <f>IF('Master sheet'!$D$11="Hindi","हस्ताक्षर कक्षाध्यापक","Signature of the class teacher")</f>
        <v>हस्ताक्षर कक्षाध्यापक</v>
      </c>
      <c r="C230" s="851"/>
      <c r="D230" s="851"/>
      <c r="E230" s="851"/>
      <c r="F230" s="851" t="str">
        <f>IF('Master sheet'!$D$11="Hindi","हस्ताक्षर परीक्षा प्रभारी","Signature of the exam. Incharge")</f>
        <v>हस्ताक्षर परीक्षा प्रभारी</v>
      </c>
      <c r="G230" s="851"/>
      <c r="H230" s="851"/>
      <c r="I230" s="851"/>
      <c r="J230" s="851"/>
      <c r="K230" s="851" t="str">
        <f>IF('Master sheet'!$D$11="Hindi","हस्ताक्षर संस्था प्रधान","Head of Institute's Signature")</f>
        <v>हस्ताक्षर संस्था प्रधान</v>
      </c>
      <c r="L230" s="851"/>
      <c r="M230" s="851"/>
      <c r="N230" s="851"/>
      <c r="O230" s="851"/>
      <c r="P230" s="851"/>
      <c r="Q230" s="903"/>
      <c r="R230" s="851" t="str">
        <f>IF('Master sheet'!$D$11="Hindi","हस्ताक्षर कक्षाध्यापक","Signature of the class teacher")</f>
        <v>हस्ताक्षर कक्षाध्यापक</v>
      </c>
      <c r="S230" s="851"/>
      <c r="T230" s="851"/>
      <c r="U230" s="851"/>
      <c r="V230" s="851" t="str">
        <f>IF('Master sheet'!$D$11="Hindi","हस्ताक्षर परीक्षा प्रभारी","Signature of the exam. Incharge")</f>
        <v>हस्ताक्षर परीक्षा प्रभारी</v>
      </c>
      <c r="W230" s="851"/>
      <c r="X230" s="851"/>
      <c r="Y230" s="851"/>
      <c r="Z230" s="851"/>
      <c r="AA230" s="851" t="str">
        <f>IF('Master sheet'!$D$11="Hindi","हस्ताक्षर संस्था प्रधान","Head of Institute's Signature")</f>
        <v>हस्ताक्षर संस्था प्रधान</v>
      </c>
      <c r="AB230" s="851"/>
      <c r="AC230" s="851"/>
      <c r="AD230" s="851"/>
      <c r="AE230" s="851"/>
      <c r="AF230" s="851"/>
      <c r="AH230" s="57"/>
      <c r="AI230" s="57"/>
      <c r="AJ230" s="57"/>
      <c r="AK230" s="57"/>
      <c r="AL230" s="57"/>
      <c r="AM230" s="57"/>
      <c r="AN230" s="57"/>
      <c r="AO230" s="57"/>
      <c r="AP230" s="57"/>
    </row>
    <row r="231" spans="1:42">
      <c r="AH231" s="57"/>
      <c r="AI231" s="57"/>
      <c r="AJ231" s="57"/>
      <c r="AK231" s="57"/>
      <c r="AL231" s="57"/>
      <c r="AM231" s="57"/>
      <c r="AN231" s="57"/>
      <c r="AO231" s="57"/>
      <c r="AP231" s="57"/>
    </row>
    <row r="232" spans="1:42" ht="21" customHeight="1">
      <c r="A232" s="402">
        <f>IF(N239="","",1)</f>
        <v>1</v>
      </c>
      <c r="B232" s="876" t="str">
        <f>IF('Master sheet'!$D$11="Hindi","वार्षिक रिपोर्ट कार्ड ","Report Card")</f>
        <v xml:space="preserve">वार्षिक रिपोर्ट कार्ड </v>
      </c>
      <c r="C232" s="876"/>
      <c r="D232" s="876"/>
      <c r="E232" s="876"/>
      <c r="F232" s="876"/>
      <c r="G232" s="876"/>
      <c r="H232" s="876"/>
      <c r="I232" s="876"/>
      <c r="J232" s="876"/>
      <c r="K232" s="876"/>
      <c r="L232" s="876"/>
      <c r="M232" s="876"/>
      <c r="N232" s="876"/>
      <c r="O232" s="876"/>
      <c r="P232" s="876"/>
      <c r="Q232" s="903" t="s">
        <v>79</v>
      </c>
      <c r="R232" s="876" t="str">
        <f>IF('Master sheet'!$D$11="Hindi","वार्षिक रिपोर्ट कार्ड ","Report Card")</f>
        <v xml:space="preserve">वार्षिक रिपोर्ट कार्ड </v>
      </c>
      <c r="S232" s="876"/>
      <c r="T232" s="876"/>
      <c r="U232" s="876"/>
      <c r="V232" s="876"/>
      <c r="W232" s="876"/>
      <c r="X232" s="876"/>
      <c r="Y232" s="876"/>
      <c r="Z232" s="876"/>
      <c r="AA232" s="876"/>
      <c r="AB232" s="876"/>
      <c r="AC232" s="876"/>
      <c r="AD232" s="876"/>
      <c r="AE232" s="876"/>
      <c r="AF232" s="876"/>
      <c r="AH232" s="57"/>
      <c r="AI232" s="57"/>
      <c r="AJ232" s="57"/>
      <c r="AK232" s="57"/>
      <c r="AL232" s="57"/>
      <c r="AM232" s="57"/>
      <c r="AN232" s="57"/>
      <c r="AO232" s="57"/>
      <c r="AP232" s="57"/>
    </row>
    <row r="233" spans="1:42" ht="21" customHeight="1">
      <c r="A233" s="402">
        <f>IF($N$239="","",A232+1)</f>
        <v>2</v>
      </c>
      <c r="B233" s="877" t="str">
        <f>IF('Master sheet'!$D$11="Hindi","शिक्षा विभाग, राजस्थान सरकार","Education Department, Rajasthan Government")</f>
        <v>शिक्षा विभाग, राजस्थान सरकार</v>
      </c>
      <c r="C233" s="877"/>
      <c r="D233" s="877"/>
      <c r="E233" s="877"/>
      <c r="F233" s="877"/>
      <c r="G233" s="877"/>
      <c r="H233" s="877"/>
      <c r="I233" s="877"/>
      <c r="J233" s="877"/>
      <c r="K233" s="877"/>
      <c r="L233" s="877"/>
      <c r="M233" s="877"/>
      <c r="N233" s="877"/>
      <c r="O233" s="877"/>
      <c r="P233" s="877"/>
      <c r="Q233" s="903"/>
      <c r="R233" s="877" t="str">
        <f>IF('Master sheet'!$D$11="Hindi","शिक्षा विभाग, राजस्थान सरकार","Education Department, Rajasthan Government")</f>
        <v>शिक्षा विभाग, राजस्थान सरकार</v>
      </c>
      <c r="S233" s="877"/>
      <c r="T233" s="877"/>
      <c r="U233" s="877"/>
      <c r="V233" s="877"/>
      <c r="W233" s="877"/>
      <c r="X233" s="877"/>
      <c r="Y233" s="877"/>
      <c r="Z233" s="877"/>
      <c r="AA233" s="877"/>
      <c r="AB233" s="877"/>
      <c r="AC233" s="877"/>
      <c r="AD233" s="877"/>
      <c r="AE233" s="877"/>
      <c r="AF233" s="877"/>
      <c r="AH233" s="57"/>
      <c r="AI233" s="57"/>
      <c r="AJ233" s="57"/>
      <c r="AK233" s="57"/>
      <c r="AL233" s="57"/>
      <c r="AM233" s="57"/>
      <c r="AN233" s="57"/>
      <c r="AO233" s="57"/>
      <c r="AP233" s="57"/>
    </row>
    <row r="234" spans="1:42" ht="21" customHeight="1">
      <c r="A234" s="402">
        <f>IF($N$239="","",A233+1)</f>
        <v>3</v>
      </c>
      <c r="B234" s="878" t="str">
        <f>IF('Master sheet'!$D$11="Hindi","विद्यालय का नाम :-","School Name :- ")</f>
        <v>विद्यालय का नाम :-</v>
      </c>
      <c r="C234" s="878"/>
      <c r="D234" s="878"/>
      <c r="E234" s="879" t="str">
        <f>IF(AND(N239=""),"",IF('Master sheet'!$D$11="Hindi",'Master sheet'!$D$8,'Master sheet'!$D$7))</f>
        <v xml:space="preserve">महात्मा गाँधी राजकीय विद्यालय (अंग्रेजी माध्यम) बर, पाली </v>
      </c>
      <c r="F234" s="879"/>
      <c r="G234" s="879"/>
      <c r="H234" s="879"/>
      <c r="I234" s="879"/>
      <c r="J234" s="879"/>
      <c r="K234" s="879"/>
      <c r="L234" s="879"/>
      <c r="M234" s="879"/>
      <c r="N234" s="879"/>
      <c r="O234" s="879"/>
      <c r="P234" s="879"/>
      <c r="Q234" s="903"/>
      <c r="R234" s="878" t="str">
        <f>IF('Master sheet'!$D$11="Hindi","विद्यालय का नाम :-","School Name :- ")</f>
        <v>विद्यालय का नाम :-</v>
      </c>
      <c r="S234" s="878"/>
      <c r="T234" s="878"/>
      <c r="U234" s="879" t="str">
        <f>IF(AND(AD239=""),"",IF('Master sheet'!$D$11="Hindi",'Master sheet'!$D$8,'Master sheet'!$D$7))</f>
        <v xml:space="preserve">महात्मा गाँधी राजकीय विद्यालय (अंग्रेजी माध्यम) बर, पाली </v>
      </c>
      <c r="V234" s="879"/>
      <c r="W234" s="879"/>
      <c r="X234" s="879"/>
      <c r="Y234" s="879"/>
      <c r="Z234" s="879"/>
      <c r="AA234" s="879"/>
      <c r="AB234" s="879"/>
      <c r="AC234" s="879"/>
      <c r="AD234" s="879"/>
      <c r="AE234" s="879"/>
      <c r="AF234" s="879"/>
      <c r="AH234" s="57"/>
      <c r="AI234" s="57"/>
      <c r="AJ234" s="57"/>
      <c r="AK234" s="57"/>
      <c r="AL234" s="57"/>
      <c r="AM234" s="57"/>
      <c r="AN234" s="57"/>
      <c r="AO234" s="57"/>
      <c r="AP234" s="57"/>
    </row>
    <row r="235" spans="1:42" ht="21" customHeight="1">
      <c r="A235" s="402">
        <f t="shared" ref="A235:A263" si="31">IF($N$239="","",A234+1)</f>
        <v>4</v>
      </c>
      <c r="B235" s="395"/>
      <c r="C235" s="395"/>
      <c r="D235" s="395"/>
      <c r="E235" s="880" t="str">
        <f>IF(AND(N239=""),"",IF('Master sheet'!$D$11="Hindi",CONCATENATE("(विद्यालय मान्यता क्रमांक व वर्ष : ","  ",'Master sheet'!$D$6),CONCATENATE("(School Recognition Number &amp; Years : ","  ",'Master sheet'!$D$6)))</f>
        <v>(विद्यालय मान्यता क्रमांक व वर्ष :   शिक्षा/पाली/1995/2001</v>
      </c>
      <c r="F235" s="880"/>
      <c r="G235" s="880"/>
      <c r="H235" s="880"/>
      <c r="I235" s="880"/>
      <c r="J235" s="880"/>
      <c r="K235" s="880"/>
      <c r="L235" s="880"/>
      <c r="M235" s="880"/>
      <c r="N235" s="880"/>
      <c r="O235" s="880"/>
      <c r="P235" s="880"/>
      <c r="Q235" s="903"/>
      <c r="R235" s="395"/>
      <c r="S235" s="395"/>
      <c r="T235" s="395"/>
      <c r="U235" s="880" t="str">
        <f>IF(AND(AD239=""),"",IF('Master sheet'!$D$11="Hindi",CONCATENATE("(विद्यालय मान्यता क्रमांक व वर्ष : ","  ",'Master sheet'!$D$6),CONCATENATE("(School Recognition Number &amp; Years : ","  ",'Master sheet'!$D$6)))</f>
        <v>(विद्यालय मान्यता क्रमांक व वर्ष :   शिक्षा/पाली/1995/2001</v>
      </c>
      <c r="V235" s="880"/>
      <c r="W235" s="880"/>
      <c r="X235" s="880"/>
      <c r="Y235" s="880"/>
      <c r="Z235" s="880"/>
      <c r="AA235" s="880"/>
      <c r="AB235" s="880"/>
      <c r="AC235" s="880"/>
      <c r="AD235" s="880"/>
      <c r="AE235" s="880"/>
      <c r="AF235" s="880"/>
      <c r="AH235" s="57"/>
      <c r="AI235" s="57"/>
      <c r="AJ235" s="57"/>
      <c r="AK235" s="57"/>
      <c r="AL235" s="57"/>
      <c r="AM235" s="57"/>
      <c r="AN235" s="57"/>
      <c r="AO235" s="57"/>
      <c r="AP235" s="57"/>
    </row>
    <row r="236" spans="1:42" ht="21" customHeight="1">
      <c r="A236" s="402">
        <f t="shared" si="31"/>
        <v>5</v>
      </c>
      <c r="B236" s="388" t="str">
        <f>IF('Master sheet'!$D$11="Hindi","कक्षा  :-","CLASS :- ")</f>
        <v>कक्षा  :-</v>
      </c>
      <c r="C236" s="894" t="str">
        <f>IFERROR(IF(AND(N239=""),"",VLOOKUP(N239,Marks,2,0)),"")</f>
        <v/>
      </c>
      <c r="D236" s="894"/>
      <c r="E236" s="895" t="str">
        <f>IF('Master sheet'!$D$11="Hindi","सेक्शन :-","Section :- ")</f>
        <v>सेक्शन :-</v>
      </c>
      <c r="F236" s="895"/>
      <c r="G236" s="895"/>
      <c r="H236" s="894" t="str">
        <f>IFERROR(IF(AND(N239=""),"",VLOOKUP(N239,Marks,3,0)),"")</f>
        <v/>
      </c>
      <c r="I236" s="894"/>
      <c r="J236" s="896" t="str">
        <f>IF('Master sheet'!$D$11="Hindi","सत्र :- ","Session :- ")</f>
        <v xml:space="preserve">सत्र :- </v>
      </c>
      <c r="K236" s="896"/>
      <c r="L236" s="896"/>
      <c r="M236" s="896"/>
      <c r="N236" s="897" t="str">
        <f>IF(AND(N239=""),"",'Marks Entry 6th'!$I$2)</f>
        <v xml:space="preserve"> 2022-2023</v>
      </c>
      <c r="O236" s="897"/>
      <c r="P236" s="897"/>
      <c r="Q236" s="903"/>
      <c r="R236" s="388" t="str">
        <f>IF('Master sheet'!$D$11="Hindi","कक्षा  :-","CLASS :- ")</f>
        <v>कक्षा  :-</v>
      </c>
      <c r="S236" s="894" t="str">
        <f>IFERROR(IF(AND(AD239=""),"",VLOOKUP(AD239,Marks,2,0)),"")</f>
        <v/>
      </c>
      <c r="T236" s="894"/>
      <c r="U236" s="895" t="str">
        <f>IF('Master sheet'!$D$11="Hindi","सेक्शन :-","Section :- ")</f>
        <v>सेक्शन :-</v>
      </c>
      <c r="V236" s="895"/>
      <c r="W236" s="895"/>
      <c r="X236" s="894" t="str">
        <f>IFERROR(IF(AND(AD239=""),"",VLOOKUP(AD239,Marks,3,0)),"")</f>
        <v/>
      </c>
      <c r="Y236" s="894"/>
      <c r="Z236" s="896" t="str">
        <f>IF('Master sheet'!$D$11="Hindi","सत्र :- ","Session :- ")</f>
        <v xml:space="preserve">सत्र :- </v>
      </c>
      <c r="AA236" s="896"/>
      <c r="AB236" s="896"/>
      <c r="AC236" s="896"/>
      <c r="AD236" s="897" t="str">
        <f>IF(AND(AD239=""),"",'Marks Entry 6th'!$I$2)</f>
        <v xml:space="preserve"> 2022-2023</v>
      </c>
      <c r="AE236" s="897"/>
      <c r="AF236" s="897"/>
      <c r="AH236" s="57"/>
      <c r="AI236" s="57"/>
      <c r="AJ236" s="57"/>
      <c r="AK236" s="57"/>
      <c r="AL236" s="57"/>
      <c r="AM236" s="57"/>
      <c r="AN236" s="57"/>
      <c r="AO236" s="57"/>
      <c r="AP236" s="57"/>
    </row>
    <row r="237" spans="1:42" ht="21" customHeight="1">
      <c r="A237" s="402">
        <f t="shared" si="31"/>
        <v>6</v>
      </c>
      <c r="B237" s="881" t="str">
        <f>IF('Master sheet'!$D$11="Hindi","विद्यार्थी का नाम :-","Student's Name :-")</f>
        <v>विद्यार्थी का नाम :-</v>
      </c>
      <c r="C237" s="881"/>
      <c r="D237" s="881"/>
      <c r="E237" s="882" t="str">
        <f>IFERROR(IF(AND(N239=""),"",VLOOKUP(N239,Marks,6,0)),"")</f>
        <v/>
      </c>
      <c r="F237" s="882"/>
      <c r="G237" s="882"/>
      <c r="H237" s="882"/>
      <c r="I237" s="882"/>
      <c r="J237" s="883" t="str">
        <f>IF('Master sheet'!$D$11="Hindi","प्रवेशांक :","SR. NO. :")</f>
        <v>प्रवेशांक :</v>
      </c>
      <c r="K237" s="883"/>
      <c r="L237" s="883"/>
      <c r="M237" s="883"/>
      <c r="N237" s="884" t="str">
        <f>IFERROR(IF(AND(N239=""),"",VLOOKUP(N239,Marks,5,0)),"")</f>
        <v/>
      </c>
      <c r="O237" s="884"/>
      <c r="P237" s="884"/>
      <c r="Q237" s="903"/>
      <c r="R237" s="881" t="str">
        <f>IF('Master sheet'!$D$11="Hindi","विद्यार्थी का नाम :-","Student's Name :-")</f>
        <v>विद्यार्थी का नाम :-</v>
      </c>
      <c r="S237" s="881"/>
      <c r="T237" s="881"/>
      <c r="U237" s="882" t="str">
        <f>IFERROR(IF(AND(AD239=""),"",VLOOKUP(AD239,Marks,6,0)),"")</f>
        <v/>
      </c>
      <c r="V237" s="882"/>
      <c r="W237" s="882"/>
      <c r="X237" s="882"/>
      <c r="Y237" s="882"/>
      <c r="Z237" s="883" t="str">
        <f>IF('Master sheet'!$D$11="Hindi","प्रवेशांक :","SR. NO. :")</f>
        <v>प्रवेशांक :</v>
      </c>
      <c r="AA237" s="883"/>
      <c r="AB237" s="883"/>
      <c r="AC237" s="883"/>
      <c r="AD237" s="884" t="str">
        <f>IFERROR(IF(AND(AD239=""),"",VLOOKUP(AD239,Marks,5,0)),"")</f>
        <v/>
      </c>
      <c r="AE237" s="884"/>
      <c r="AF237" s="884"/>
      <c r="AH237" s="57"/>
      <c r="AI237" s="57"/>
      <c r="AJ237" s="57"/>
      <c r="AK237" s="57"/>
      <c r="AL237" s="57"/>
      <c r="AM237" s="57"/>
      <c r="AN237" s="57"/>
      <c r="AO237" s="57"/>
      <c r="AP237" s="57"/>
    </row>
    <row r="238" spans="1:42" ht="21" customHeight="1">
      <c r="A238" s="402">
        <f t="shared" si="31"/>
        <v>7</v>
      </c>
      <c r="B238" s="881" t="str">
        <f>IF('Master sheet'!$D$11="Hindi","पिता का नाम :-","Father's Name :-")</f>
        <v>पिता का नाम :-</v>
      </c>
      <c r="C238" s="881"/>
      <c r="D238" s="881"/>
      <c r="E238" s="882" t="str">
        <f>IFERROR(IF(AND(N239=""),"",VLOOKUP(N239,Marks,7,0)),"")</f>
        <v/>
      </c>
      <c r="F238" s="882"/>
      <c r="G238" s="882"/>
      <c r="H238" s="882"/>
      <c r="I238" s="882"/>
      <c r="J238" s="883" t="str">
        <f>IF('Master sheet'!$D$11="Hindi","जन्म तिथि :","Date of Birth :")</f>
        <v>जन्म तिथि :</v>
      </c>
      <c r="K238" s="883"/>
      <c r="L238" s="883"/>
      <c r="M238" s="883"/>
      <c r="N238" s="898" t="str">
        <f>IFERROR(IF(AND(N239=""),"",VLOOKUP(N239,Marks,4,0)),"")</f>
        <v/>
      </c>
      <c r="O238" s="898"/>
      <c r="P238" s="898"/>
      <c r="Q238" s="903"/>
      <c r="R238" s="881" t="str">
        <f>IF('Master sheet'!$D$11="Hindi","पिता का नाम :-","Father's Name :-")</f>
        <v>पिता का नाम :-</v>
      </c>
      <c r="S238" s="881"/>
      <c r="T238" s="881"/>
      <c r="U238" s="882" t="str">
        <f>IFERROR(IF(AND(AD239=""),"",VLOOKUP(AD239,Marks,7,0)),"")</f>
        <v/>
      </c>
      <c r="V238" s="882"/>
      <c r="W238" s="882"/>
      <c r="X238" s="882"/>
      <c r="Y238" s="882"/>
      <c r="Z238" s="883" t="str">
        <f>IF('Master sheet'!$D$11="Hindi","जन्म तिथि :","Date of Birth :")</f>
        <v>जन्म तिथि :</v>
      </c>
      <c r="AA238" s="883"/>
      <c r="AB238" s="883"/>
      <c r="AC238" s="883"/>
      <c r="AD238" s="898" t="str">
        <f>IFERROR(IF(AND(AD239=""),"",VLOOKUP(AD239,Marks,4,0)),"")</f>
        <v/>
      </c>
      <c r="AE238" s="898"/>
      <c r="AF238" s="898"/>
      <c r="AH238" s="57"/>
      <c r="AI238" s="57"/>
      <c r="AJ238" s="57"/>
      <c r="AK238" s="57"/>
      <c r="AL238" s="57"/>
      <c r="AM238" s="57"/>
      <c r="AN238" s="57"/>
      <c r="AO238" s="57"/>
      <c r="AP238" s="57"/>
    </row>
    <row r="239" spans="1:42" ht="21" customHeight="1">
      <c r="A239" s="402">
        <f t="shared" si="31"/>
        <v>8</v>
      </c>
      <c r="B239" s="881" t="str">
        <f>IF('Master sheet'!$D$11="Hindi","माता का नाम :-","Mother's Name :-")</f>
        <v>माता का नाम :-</v>
      </c>
      <c r="C239" s="881"/>
      <c r="D239" s="881"/>
      <c r="E239" s="882" t="str">
        <f>IFERROR(IF(AND(N239=""),"",VLOOKUP(N239,Marks,8,0)),"")</f>
        <v/>
      </c>
      <c r="F239" s="882"/>
      <c r="G239" s="882"/>
      <c r="H239" s="882"/>
      <c r="I239" s="882"/>
      <c r="J239" s="883" t="str">
        <f>IF('Master sheet'!$D$11="Hindi","रोल नंबर :-","Roll No. :")</f>
        <v>रोल नंबर :-</v>
      </c>
      <c r="K239" s="883"/>
      <c r="L239" s="883"/>
      <c r="M239" s="883"/>
      <c r="N239" s="899">
        <f>IF(AD206="","",IF(AND(AD206+1&gt;$AN$7),"",AD206+1))</f>
        <v>715</v>
      </c>
      <c r="O239" s="899"/>
      <c r="P239" s="899"/>
      <c r="Q239" s="903"/>
      <c r="R239" s="881" t="str">
        <f>IF('Master sheet'!$D$11="Hindi","माता का नाम :-","Mother's Name :-")</f>
        <v>माता का नाम :-</v>
      </c>
      <c r="S239" s="881"/>
      <c r="T239" s="881"/>
      <c r="U239" s="882" t="str">
        <f>IFERROR(IF(AND(AD239=""),"",VLOOKUP(AD239,Marks,8,0)),"")</f>
        <v/>
      </c>
      <c r="V239" s="882"/>
      <c r="W239" s="882"/>
      <c r="X239" s="882"/>
      <c r="Y239" s="882"/>
      <c r="Z239" s="883" t="str">
        <f>IF('Master sheet'!$D$11="Hindi","रोल नंबर :-","Roll No. :")</f>
        <v>रोल नंबर :-</v>
      </c>
      <c r="AA239" s="883"/>
      <c r="AB239" s="883"/>
      <c r="AC239" s="883"/>
      <c r="AD239" s="899">
        <f>IF(N239="","",IF(AND(N239+1&gt;$AN$7),"",N239+1))</f>
        <v>716</v>
      </c>
      <c r="AE239" s="899"/>
      <c r="AF239" s="899"/>
      <c r="AH239" s="57"/>
      <c r="AI239" s="57"/>
      <c r="AJ239" s="57"/>
      <c r="AK239" s="57"/>
      <c r="AL239" s="57"/>
      <c r="AM239" s="57"/>
      <c r="AN239" s="57"/>
      <c r="AO239" s="57"/>
      <c r="AP239" s="57"/>
    </row>
    <row r="240" spans="1:42" ht="12" customHeight="1">
      <c r="A240" s="402">
        <f t="shared" si="31"/>
        <v>9</v>
      </c>
      <c r="B240" s="389"/>
      <c r="C240" s="389"/>
      <c r="D240" s="389"/>
      <c r="E240" s="390"/>
      <c r="F240" s="390"/>
      <c r="G240" s="390"/>
      <c r="H240" s="390"/>
      <c r="I240" s="390"/>
      <c r="J240" s="391"/>
      <c r="K240" s="391"/>
      <c r="L240" s="391"/>
      <c r="M240" s="391"/>
      <c r="N240" s="392"/>
      <c r="O240" s="392"/>
      <c r="P240" s="392"/>
      <c r="Q240" s="903"/>
      <c r="R240" s="389"/>
      <c r="S240" s="389"/>
      <c r="T240" s="389"/>
      <c r="U240" s="390"/>
      <c r="V240" s="390"/>
      <c r="W240" s="390"/>
      <c r="X240" s="390"/>
      <c r="Y240" s="390"/>
      <c r="Z240" s="391"/>
      <c r="AA240" s="391"/>
      <c r="AB240" s="391"/>
      <c r="AC240" s="391"/>
      <c r="AD240" s="392"/>
      <c r="AE240" s="392"/>
      <c r="AF240" s="392"/>
      <c r="AH240" s="57"/>
      <c r="AI240" s="57"/>
      <c r="AJ240" s="57"/>
      <c r="AK240" s="57"/>
      <c r="AL240" s="57"/>
      <c r="AM240" s="57"/>
      <c r="AN240" s="57"/>
      <c r="AO240" s="57"/>
      <c r="AP240" s="57"/>
    </row>
    <row r="241" spans="1:42" ht="23.25" customHeight="1">
      <c r="A241" s="402">
        <f t="shared" si="31"/>
        <v>10</v>
      </c>
      <c r="B241" s="900" t="str">
        <f>IF('Master sheet'!$D$11="Hindi","विषय","Subject")</f>
        <v>विषय</v>
      </c>
      <c r="C241" s="686" t="str">
        <f>IF('Master sheet'!$D$11="Hindi","प्रथम परख ","First Test")</f>
        <v xml:space="preserve">प्रथम परख </v>
      </c>
      <c r="D241" s="687"/>
      <c r="E241" s="688" t="str">
        <f>IF('Master sheet'!$D$11="Hindi","द्वितीय परख","Second Test")</f>
        <v>द्वितीय परख</v>
      </c>
      <c r="F241" s="689"/>
      <c r="G241" s="901" t="str">
        <f>IF('Master sheet'!$D$11="Hindi","सा. परख योग","Test Total")</f>
        <v>सा. परख योग</v>
      </c>
      <c r="H241" s="679" t="str">
        <f>IF('Master sheet'!$D$11="Hindi","अर्द्धवार्षिक","Half Yearly")</f>
        <v>अर्द्धवार्षिक</v>
      </c>
      <c r="I241" s="680"/>
      <c r="J241" s="681"/>
      <c r="K241" s="685" t="str">
        <f>IF('Master sheet'!$D$11="Hindi","अर्द्ध वा. तक योग","Total Till H.Y.")</f>
        <v>अर्द्ध वा. तक योग</v>
      </c>
      <c r="L241" s="679" t="str">
        <f>IF('Master sheet'!$D$11="Hindi","वार्षिक","Yearly")</f>
        <v>वार्षिक</v>
      </c>
      <c r="M241" s="680"/>
      <c r="N241" s="681"/>
      <c r="O241" s="684" t="str">
        <f>IF('Master sheet'!$D$11="Hindi","विषय कुल योग ","Subject Total")</f>
        <v xml:space="preserve">विषय कुल योग </v>
      </c>
      <c r="P241" s="677" t="str">
        <f>IF('Master sheet'!$D$11="Hindi","ग्रेड","Grade")</f>
        <v>ग्रेड</v>
      </c>
      <c r="Q241" s="903"/>
      <c r="R241" s="900" t="str">
        <f>IF('Master sheet'!$D$11="Hindi","विषय","Subject")</f>
        <v>विषय</v>
      </c>
      <c r="S241" s="686" t="str">
        <f>IF('Master sheet'!$D$11="Hindi","प्रथम परख ","First Test")</f>
        <v xml:space="preserve">प्रथम परख </v>
      </c>
      <c r="T241" s="687"/>
      <c r="U241" s="688" t="str">
        <f>IF('Master sheet'!$D$11="Hindi","द्वितीय परख","Second Test")</f>
        <v>द्वितीय परख</v>
      </c>
      <c r="V241" s="689"/>
      <c r="W241" s="901" t="str">
        <f>IF('Master sheet'!$D$11="Hindi","सा. परख योग","Test Total")</f>
        <v>सा. परख योग</v>
      </c>
      <c r="X241" s="679" t="str">
        <f>IF('Master sheet'!$D$11="Hindi","अर्द्धवार्षिक","Half Yearly")</f>
        <v>अर्द्धवार्षिक</v>
      </c>
      <c r="Y241" s="680"/>
      <c r="Z241" s="681"/>
      <c r="AA241" s="685" t="str">
        <f>IF('Master sheet'!$D$11="Hindi","अर्द्ध वा. तक योग","Total Till H.Y.")</f>
        <v>अर्द्ध वा. तक योग</v>
      </c>
      <c r="AB241" s="679" t="str">
        <f>IF('Master sheet'!$D$11="Hindi","वार्षिक","Yearly")</f>
        <v>वार्षिक</v>
      </c>
      <c r="AC241" s="680"/>
      <c r="AD241" s="681"/>
      <c r="AE241" s="684" t="str">
        <f>IF('Master sheet'!$D$11="Hindi","विषय कुल योग ","Subject Total")</f>
        <v xml:space="preserve">विषय कुल योग </v>
      </c>
      <c r="AF241" s="677" t="str">
        <f>IF('Master sheet'!$D$11="Hindi","ग्रेड","Grade")</f>
        <v>ग्रेड</v>
      </c>
      <c r="AH241" s="57"/>
      <c r="AI241" s="57"/>
      <c r="AJ241" s="57"/>
      <c r="AK241" s="57"/>
      <c r="AL241" s="57"/>
      <c r="AM241" s="57"/>
      <c r="AN241" s="57"/>
      <c r="AO241" s="57"/>
      <c r="AP241" s="57"/>
    </row>
    <row r="242" spans="1:42" ht="86.25" customHeight="1">
      <c r="A242" s="402">
        <f t="shared" si="31"/>
        <v>11</v>
      </c>
      <c r="B242" s="900"/>
      <c r="C242" s="313" t="str">
        <f>IF('Master sheet'!$D$11="Hindi","लिखित परीक्षा","Written")</f>
        <v>लिखित परीक्षा</v>
      </c>
      <c r="D242" s="313" t="str">
        <f>IF('Master sheet'!$D$11="Hindi","गतिविधि, मौखिक, प्रोजेक्ट, प्रायोगिक","Act, Oral, Project, Prac.")</f>
        <v>गतिविधि, मौखिक, प्रोजेक्ट, प्रायोगिक</v>
      </c>
      <c r="E242" s="313" t="str">
        <f>IF('Master sheet'!$D$11="Hindi","लिखित परीक्षा","Written")</f>
        <v>लिखित परीक्षा</v>
      </c>
      <c r="F242" s="313" t="str">
        <f>IF('Master sheet'!$D$11="Hindi","गतिविधि, मौखिक, प्रोजेक्ट, प्रायोगिक","Act, Oral, Project, Prac.")</f>
        <v>गतिविधि, मौखिक, प्रोजेक्ट, प्रायोगिक</v>
      </c>
      <c r="G242" s="902"/>
      <c r="H242" s="313" t="str">
        <f>IF('Master sheet'!$D$11="Hindi","लिखित परीक्षा","Written")</f>
        <v>लिखित परीक्षा</v>
      </c>
      <c r="I242" s="313" t="str">
        <f>IF('Master sheet'!$D$11="Hindi","गतिविधि, मौखिक, प्रोजेक्ट, प्रायोगिक","Act, Oral, Project, Prac.")</f>
        <v>गतिविधि, मौखिक, प्रोजेक्ट, प्रायोगिक</v>
      </c>
      <c r="J242" s="313" t="str">
        <f>IF('Master sheet'!$D$11="Hindi","अर्द्ध वा. योग","H.Y. Total")</f>
        <v>अर्द्ध वा. योग</v>
      </c>
      <c r="K242" s="685"/>
      <c r="L242" s="313" t="str">
        <f>IF('Master sheet'!$D$11="Hindi","लिखित परीक्षा","Written")</f>
        <v>लिखित परीक्षा</v>
      </c>
      <c r="M242" s="313" t="str">
        <f>IF('Master sheet'!$D$11="Hindi","गतिविधि, मौखिक, प्रोजेक्ट, प्रायोगिक","Act, Oral, Project, Prac.")</f>
        <v>गतिविधि, मौखिक, प्रोजेक्ट, प्रायोगिक</v>
      </c>
      <c r="N242" s="313" t="str">
        <f>IF('Master sheet'!$D$11="Hindi","वार्षिक योग","Yearly Total")</f>
        <v>वार्षिक योग</v>
      </c>
      <c r="O242" s="684"/>
      <c r="P242" s="678">
        <v>0</v>
      </c>
      <c r="Q242" s="903"/>
      <c r="R242" s="900"/>
      <c r="S242" s="313" t="str">
        <f>IF('Master sheet'!$D$11="Hindi","लिखित परीक्षा","Written")</f>
        <v>लिखित परीक्षा</v>
      </c>
      <c r="T242" s="313" t="str">
        <f>IF('Master sheet'!$D$11="Hindi","गतिविधि, मौखिक, प्रोजेक्ट, प्रायोगिक","Act, Oral, Project, Prac.")</f>
        <v>गतिविधि, मौखिक, प्रोजेक्ट, प्रायोगिक</v>
      </c>
      <c r="U242" s="313" t="str">
        <f>IF('Master sheet'!$D$11="Hindi","लिखित परीक्षा","Written")</f>
        <v>लिखित परीक्षा</v>
      </c>
      <c r="V242" s="313" t="str">
        <f>IF('Master sheet'!$D$11="Hindi","गतिविधि, मौखिक, प्रोजेक्ट, प्रायोगिक","Act, Oral, Project, Prac.")</f>
        <v>गतिविधि, मौखिक, प्रोजेक्ट, प्रायोगिक</v>
      </c>
      <c r="W242" s="902"/>
      <c r="X242" s="313" t="str">
        <f>IF('Master sheet'!$D$11="Hindi","लिखित परीक्षा","Written")</f>
        <v>लिखित परीक्षा</v>
      </c>
      <c r="Y242" s="313" t="str">
        <f>IF('Master sheet'!$D$11="Hindi","गतिविधि, मौखिक, प्रोजेक्ट, प्रायोगिक","Act, Oral, Project, Prac.")</f>
        <v>गतिविधि, मौखिक, प्रोजेक्ट, प्रायोगिक</v>
      </c>
      <c r="Z242" s="313" t="str">
        <f>IF('Master sheet'!$D$11="Hindi","अर्द्ध वा. योग","H.Y. Total")</f>
        <v>अर्द्ध वा. योग</v>
      </c>
      <c r="AA242" s="685"/>
      <c r="AB242" s="313" t="str">
        <f>IF('Master sheet'!$D$11="Hindi","लिखित परीक्षा","Written")</f>
        <v>लिखित परीक्षा</v>
      </c>
      <c r="AC242" s="313" t="str">
        <f>IF('Master sheet'!$D$11="Hindi","गतिविधि, मौखिक, प्रोजेक्ट, प्रायोगिक","Act, Oral, Project, Prac.")</f>
        <v>गतिविधि, मौखिक, प्रोजेक्ट, प्रायोगिक</v>
      </c>
      <c r="AD242" s="313" t="str">
        <f>IF('Master sheet'!$D$11="Hindi","वार्षिक योग","Yearly Total")</f>
        <v>वार्षिक योग</v>
      </c>
      <c r="AE242" s="684"/>
      <c r="AF242" s="678">
        <v>0</v>
      </c>
      <c r="AH242" s="57"/>
      <c r="AI242" s="57"/>
      <c r="AJ242" s="57"/>
      <c r="AK242" s="57"/>
      <c r="AL242" s="57"/>
      <c r="AM242" s="57"/>
      <c r="AN242" s="57"/>
      <c r="AO242" s="57"/>
      <c r="AP242" s="57"/>
    </row>
    <row r="243" spans="1:42" ht="18" customHeight="1">
      <c r="A243" s="402">
        <f t="shared" si="31"/>
        <v>12</v>
      </c>
      <c r="B243" s="900"/>
      <c r="C243" s="115">
        <v>5</v>
      </c>
      <c r="D243" s="115">
        <v>5</v>
      </c>
      <c r="E243" s="115">
        <v>5</v>
      </c>
      <c r="F243" s="115">
        <v>5</v>
      </c>
      <c r="G243" s="383">
        <f>IF(AND(C243="",D243="",E243="",F243=""),"",SUM(C243:F243))</f>
        <v>20</v>
      </c>
      <c r="H243" s="115">
        <v>50</v>
      </c>
      <c r="I243" s="115">
        <v>20</v>
      </c>
      <c r="J243" s="117">
        <f>IF(AND(H243="",I243=""),"",SUM(H243:I243))</f>
        <v>70</v>
      </c>
      <c r="K243" s="116">
        <f>IF(AND(G243="NA",J243="NA"),"NA",SUM(G243,J243))</f>
        <v>90</v>
      </c>
      <c r="L243" s="115">
        <v>80</v>
      </c>
      <c r="M243" s="115">
        <v>30</v>
      </c>
      <c r="N243" s="290">
        <f>IF(AND(L243="",M243=""),"",SUM(L243:M243))</f>
        <v>110</v>
      </c>
      <c r="O243" s="116">
        <f>IF(N243="","",SUM(K243,N243))</f>
        <v>200</v>
      </c>
      <c r="P243" s="115"/>
      <c r="Q243" s="903"/>
      <c r="R243" s="900"/>
      <c r="S243" s="115">
        <v>5</v>
      </c>
      <c r="T243" s="115">
        <v>5</v>
      </c>
      <c r="U243" s="115">
        <v>5</v>
      </c>
      <c r="V243" s="115">
        <v>5</v>
      </c>
      <c r="W243" s="383">
        <f>IF(AND(S243="",T243="",U243="",V243=""),"",SUM(S243:V243))</f>
        <v>20</v>
      </c>
      <c r="X243" s="115">
        <v>50</v>
      </c>
      <c r="Y243" s="115">
        <v>20</v>
      </c>
      <c r="Z243" s="117">
        <f>IF(AND(X243="",Y243=""),"",SUM(X243:Y243))</f>
        <v>70</v>
      </c>
      <c r="AA243" s="116">
        <f>IF(AND(W243="NA",Z243="NA"),"NA",SUM(W243,Z243))</f>
        <v>90</v>
      </c>
      <c r="AB243" s="115">
        <v>80</v>
      </c>
      <c r="AC243" s="115">
        <v>30</v>
      </c>
      <c r="AD243" s="290">
        <f>IF(AND(AB243="",AC243=""),"",SUM(AB243:AC243))</f>
        <v>110</v>
      </c>
      <c r="AE243" s="116">
        <f>IF(AD243="","",SUM(AA243,AD243))</f>
        <v>200</v>
      </c>
      <c r="AF243" s="115"/>
      <c r="AH243" s="57"/>
      <c r="AI243" s="57"/>
      <c r="AJ243" s="57"/>
      <c r="AK243" s="57"/>
      <c r="AL243" s="57"/>
      <c r="AM243" s="57"/>
      <c r="AN243" s="57"/>
      <c r="AO243" s="57"/>
      <c r="AP243" s="57"/>
    </row>
    <row r="244" spans="1:42" ht="21" customHeight="1">
      <c r="A244" s="402">
        <f t="shared" si="31"/>
        <v>13</v>
      </c>
      <c r="B244" s="93" t="str">
        <f>IF('Master sheet'!D$11="Hindi","हिंदी","Hindi")</f>
        <v>हिंदी</v>
      </c>
      <c r="C244" s="387" t="str">
        <f>IFERROR(VLOOKUP(N239,Marks,11,0),"")</f>
        <v/>
      </c>
      <c r="D244" s="387" t="str">
        <f>IFERROR(VLOOKUP(N239,Marks,12,0),"")</f>
        <v/>
      </c>
      <c r="E244" s="387" t="str">
        <f>IFERROR(VLOOKUP(N239,Marks,13,0),"")</f>
        <v/>
      </c>
      <c r="F244" s="387" t="str">
        <f>IFERROR(VLOOKUP(N239,Marks,14,0),"")</f>
        <v/>
      </c>
      <c r="G244" s="382" t="str">
        <f>IFERROR(VLOOKUP(N239,Marks,15,0),"")</f>
        <v/>
      </c>
      <c r="H244" s="387" t="str">
        <f>IFERROR(VLOOKUP(N239,Marks,16,0),"")</f>
        <v/>
      </c>
      <c r="I244" s="387" t="str">
        <f>IFERROR(VLOOKUP(N239,Marks,17,0),"")</f>
        <v/>
      </c>
      <c r="J244" s="88" t="str">
        <f>IFERROR(VLOOKUP(N239,Marks,18,0),"")</f>
        <v/>
      </c>
      <c r="K244" s="381">
        <f>IFERROR(VLOOKUP(N239,Marks,19,0),"")</f>
        <v>0</v>
      </c>
      <c r="L244" s="387" t="str">
        <f>IFERROR(VLOOKUP(N239,Marks,20,0),"")</f>
        <v/>
      </c>
      <c r="M244" s="387" t="str">
        <f>IFERROR(VLOOKUP(N239,Marks,21,0),"")</f>
        <v/>
      </c>
      <c r="N244" s="88" t="str">
        <f>IFERROR(VLOOKUP(N239,Marks,22,0),"")</f>
        <v/>
      </c>
      <c r="O244" s="384" t="str">
        <f>IFERROR(VLOOKUP(N239,Marks,23,0),"")</f>
        <v/>
      </c>
      <c r="P244" s="90" t="str">
        <f>IFERROR(VLOOKUP(N239,Marks,29,0),"")</f>
        <v/>
      </c>
      <c r="Q244" s="903"/>
      <c r="R244" s="93" t="str">
        <f>IF('Master sheet'!T$11="Hindi","हिंदी","Hindi")</f>
        <v>Hindi</v>
      </c>
      <c r="S244" s="387" t="str">
        <f>IFERROR(VLOOKUP(AD239,Marks,11,0),"")</f>
        <v/>
      </c>
      <c r="T244" s="387" t="str">
        <f>IFERROR(VLOOKUP(AD239,Marks,12,0),"")</f>
        <v/>
      </c>
      <c r="U244" s="387" t="str">
        <f>IFERROR(VLOOKUP(AD239,Marks,13,0),"")</f>
        <v/>
      </c>
      <c r="V244" s="387" t="str">
        <f>IFERROR(VLOOKUP(AD239,Marks,14,0),"")</f>
        <v/>
      </c>
      <c r="W244" s="382" t="str">
        <f>IFERROR(VLOOKUP(AD239,Marks,15,0),"")</f>
        <v/>
      </c>
      <c r="X244" s="387" t="str">
        <f>IFERROR(VLOOKUP(AD239,Marks,16,0),"")</f>
        <v/>
      </c>
      <c r="Y244" s="387" t="str">
        <f>IFERROR(VLOOKUP(AD239,Marks,17,0),"")</f>
        <v/>
      </c>
      <c r="Z244" s="88" t="str">
        <f>IFERROR(VLOOKUP(AD239,Marks,18,0),"")</f>
        <v/>
      </c>
      <c r="AA244" s="381">
        <f>IFERROR(VLOOKUP(AD239,Marks,19,0),"")</f>
        <v>0</v>
      </c>
      <c r="AB244" s="387" t="str">
        <f>IFERROR(VLOOKUP(AD239,Marks,20,0),"")</f>
        <v/>
      </c>
      <c r="AC244" s="387" t="str">
        <f>IFERROR(VLOOKUP(AD239,Marks,21,0),"")</f>
        <v/>
      </c>
      <c r="AD244" s="88" t="str">
        <f>IFERROR(VLOOKUP(AD239,Marks,22,0),"")</f>
        <v/>
      </c>
      <c r="AE244" s="384" t="str">
        <f>IFERROR(VLOOKUP(AD239,Marks,23,0),"")</f>
        <v/>
      </c>
      <c r="AF244" s="90" t="str">
        <f>IFERROR(VLOOKUP(AD239,Marks,29,0),"")</f>
        <v/>
      </c>
      <c r="AH244" s="57"/>
      <c r="AI244" s="57"/>
      <c r="AJ244" s="57"/>
      <c r="AK244" s="57"/>
      <c r="AL244" s="57"/>
      <c r="AM244" s="57"/>
      <c r="AN244" s="57"/>
      <c r="AO244" s="57"/>
      <c r="AP244" s="57"/>
    </row>
    <row r="245" spans="1:42" ht="21" customHeight="1">
      <c r="A245" s="402">
        <f t="shared" si="31"/>
        <v>14</v>
      </c>
      <c r="B245" s="93" t="str">
        <f>IF('Master sheet'!$D$11="Hindi","अंग्रेजी","English")</f>
        <v>अंग्रेजी</v>
      </c>
      <c r="C245" s="387" t="str">
        <f>IFERROR(VLOOKUP(N239,Marks,30,0),"")</f>
        <v/>
      </c>
      <c r="D245" s="387" t="str">
        <f>IFERROR(VLOOKUP(N239,Marks,31,0),"")</f>
        <v/>
      </c>
      <c r="E245" s="387" t="str">
        <f>IFERROR(VLOOKUP(N239,Marks,32,0),"")</f>
        <v/>
      </c>
      <c r="F245" s="387" t="str">
        <f>IFERROR(VLOOKUP(N239,Marks,33,0),"")</f>
        <v/>
      </c>
      <c r="G245" s="382" t="str">
        <f>IFERROR(VLOOKUP(N239,Marks,34,0),"")</f>
        <v/>
      </c>
      <c r="H245" s="387" t="str">
        <f>IFERROR(VLOOKUP(N239,Marks,35,0),"")</f>
        <v/>
      </c>
      <c r="I245" s="387" t="str">
        <f>IFERROR(VLOOKUP(N239,Marks,36,0),"")</f>
        <v/>
      </c>
      <c r="J245" s="88" t="str">
        <f>IFERROR(VLOOKUP(N239,Marks,37,0),"")</f>
        <v/>
      </c>
      <c r="K245" s="381">
        <f>IFERROR(VLOOKUP(N239,Marks,38,0),"")</f>
        <v>0</v>
      </c>
      <c r="L245" s="387" t="str">
        <f>IFERROR(VLOOKUP(N239,Marks,39,0),"")</f>
        <v/>
      </c>
      <c r="M245" s="387" t="str">
        <f>IFERROR(VLOOKUP(N239,Marks,40,0),"")</f>
        <v/>
      </c>
      <c r="N245" s="88" t="str">
        <f>IFERROR(VLOOKUP(N239,Marks,41,0),"")</f>
        <v/>
      </c>
      <c r="O245" s="384" t="str">
        <f>IFERROR(VLOOKUP(N239,Marks,42,0),"")</f>
        <v/>
      </c>
      <c r="P245" s="90" t="str">
        <f>IFERROR(VLOOKUP(N239,Marks,48,0),"")</f>
        <v/>
      </c>
      <c r="Q245" s="903"/>
      <c r="R245" s="93" t="str">
        <f>IF('Master sheet'!$D$11="Hindi","अंग्रेजी","English")</f>
        <v>अंग्रेजी</v>
      </c>
      <c r="S245" s="387" t="str">
        <f>IFERROR(VLOOKUP(AD239,Marks,30,0),"")</f>
        <v/>
      </c>
      <c r="T245" s="387" t="str">
        <f>IFERROR(VLOOKUP(AD239,Marks,31,0),"")</f>
        <v/>
      </c>
      <c r="U245" s="387" t="str">
        <f>IFERROR(VLOOKUP(AD239,Marks,32,0),"")</f>
        <v/>
      </c>
      <c r="V245" s="387" t="str">
        <f>IFERROR(VLOOKUP(AD239,Marks,33,0),"")</f>
        <v/>
      </c>
      <c r="W245" s="382" t="str">
        <f>IFERROR(VLOOKUP(AD239,Marks,34,0),"")</f>
        <v/>
      </c>
      <c r="X245" s="387" t="str">
        <f>IFERROR(VLOOKUP(AD239,Marks,35,0),"")</f>
        <v/>
      </c>
      <c r="Y245" s="387" t="str">
        <f>IFERROR(VLOOKUP(AD239,Marks,36,0),"")</f>
        <v/>
      </c>
      <c r="Z245" s="88" t="str">
        <f>IFERROR(VLOOKUP(AD239,Marks,37,0),"")</f>
        <v/>
      </c>
      <c r="AA245" s="381">
        <f>IFERROR(VLOOKUP(AD239,Marks,38,0),"")</f>
        <v>0</v>
      </c>
      <c r="AB245" s="387" t="str">
        <f>IFERROR(VLOOKUP(AD239,Marks,39,0),"")</f>
        <v/>
      </c>
      <c r="AC245" s="387" t="str">
        <f>IFERROR(VLOOKUP(AD239,Marks,40,0),"")</f>
        <v/>
      </c>
      <c r="AD245" s="88" t="str">
        <f>IFERROR(VLOOKUP(AD239,Marks,41,0),"")</f>
        <v/>
      </c>
      <c r="AE245" s="384" t="str">
        <f>IFERROR(VLOOKUP(AD239,Marks,42,0),"")</f>
        <v/>
      </c>
      <c r="AF245" s="90" t="str">
        <f>IFERROR(VLOOKUP(AD239,Marks,48,0),"")</f>
        <v/>
      </c>
      <c r="AH245" s="57"/>
      <c r="AI245" s="57"/>
      <c r="AJ245" s="57"/>
      <c r="AK245" s="57"/>
      <c r="AL245" s="57"/>
      <c r="AM245" s="57"/>
      <c r="AN245" s="57"/>
      <c r="AO245" s="57"/>
      <c r="AP245" s="57"/>
    </row>
    <row r="246" spans="1:42" ht="21" customHeight="1">
      <c r="A246" s="402">
        <f t="shared" si="31"/>
        <v>15</v>
      </c>
      <c r="B246" s="93" t="str">
        <f>IFERROR(VLOOKUP(N239,Marks,49,0),"")</f>
        <v/>
      </c>
      <c r="C246" s="387" t="str">
        <f>IFERROR(VLOOKUP(N239,Marks,50,0),"")</f>
        <v/>
      </c>
      <c r="D246" s="387" t="str">
        <f>IFERROR(VLOOKUP(N239,Marks,51,0),"")</f>
        <v/>
      </c>
      <c r="E246" s="387" t="str">
        <f>IFERROR(VLOOKUP(N239,Marks,52,0),"")</f>
        <v/>
      </c>
      <c r="F246" s="387" t="str">
        <f>IFERROR(VLOOKUP(N239,Marks,53,0),"")</f>
        <v/>
      </c>
      <c r="G246" s="382" t="str">
        <f>IFERROR(VLOOKUP(N239,Marks,54,0),"")</f>
        <v/>
      </c>
      <c r="H246" s="387" t="str">
        <f>IFERROR(VLOOKUP(N239,Marks,55,0),"")</f>
        <v/>
      </c>
      <c r="I246" s="387" t="str">
        <f>IFERROR(VLOOKUP(N239,Marks,56,0),"")</f>
        <v/>
      </c>
      <c r="J246" s="88" t="str">
        <f>IFERROR(VLOOKUP(N239,Marks,57,0),"")</f>
        <v/>
      </c>
      <c r="K246" s="381">
        <f>IFERROR(VLOOKUP(N239,Marks,58,0),"")</f>
        <v>0</v>
      </c>
      <c r="L246" s="387" t="str">
        <f>IFERROR(VLOOKUP(N239,Marks,59,0),"")</f>
        <v/>
      </c>
      <c r="M246" s="387" t="str">
        <f>IFERROR(VLOOKUP(N239,Marks,60,0),"")</f>
        <v/>
      </c>
      <c r="N246" s="88" t="str">
        <f>IFERROR(VLOOKUP(N239,Marks,61,0),"")</f>
        <v/>
      </c>
      <c r="O246" s="384" t="str">
        <f>IFERROR(VLOOKUP(N239,Marks,62,0),"")</f>
        <v/>
      </c>
      <c r="P246" s="90" t="str">
        <f>IFERROR(VLOOKUP(N239,Marks,68,0),"")</f>
        <v/>
      </c>
      <c r="Q246" s="903"/>
      <c r="R246" s="93" t="str">
        <f>IFERROR(VLOOKUP(AD239,Marks,49,0),"")</f>
        <v/>
      </c>
      <c r="S246" s="387" t="str">
        <f>IFERROR(VLOOKUP(AD239,Marks,50,0),"")</f>
        <v/>
      </c>
      <c r="T246" s="387" t="str">
        <f>IFERROR(VLOOKUP(AD239,Marks,51,0),"")</f>
        <v/>
      </c>
      <c r="U246" s="387" t="str">
        <f>IFERROR(VLOOKUP(AD239,Marks,52,0),"")</f>
        <v/>
      </c>
      <c r="V246" s="387" t="str">
        <f>IFERROR(VLOOKUP(AD239,Marks,53,0),"")</f>
        <v/>
      </c>
      <c r="W246" s="382" t="str">
        <f>IFERROR(VLOOKUP(AD239,Marks,54,0),"")</f>
        <v/>
      </c>
      <c r="X246" s="387" t="str">
        <f>IFERROR(VLOOKUP(AD239,Marks,55,0),"")</f>
        <v/>
      </c>
      <c r="Y246" s="387" t="str">
        <f>IFERROR(VLOOKUP(AD239,Marks,56,0),"")</f>
        <v/>
      </c>
      <c r="Z246" s="88" t="str">
        <f>IFERROR(VLOOKUP(AD239,Marks,57,0),"")</f>
        <v/>
      </c>
      <c r="AA246" s="381">
        <f>IFERROR(VLOOKUP(AD239,Marks,58,0),"")</f>
        <v>0</v>
      </c>
      <c r="AB246" s="387" t="str">
        <f>IFERROR(VLOOKUP(AD239,Marks,59,0),"")</f>
        <v/>
      </c>
      <c r="AC246" s="387" t="str">
        <f>IFERROR(VLOOKUP(AD239,Marks,60,0),"")</f>
        <v/>
      </c>
      <c r="AD246" s="88" t="str">
        <f>IFERROR(VLOOKUP(AD239,Marks,61,0),"")</f>
        <v/>
      </c>
      <c r="AE246" s="384" t="str">
        <f>IFERROR(VLOOKUP(AD239,Marks,62,0),"")</f>
        <v/>
      </c>
      <c r="AF246" s="90" t="str">
        <f>IFERROR(VLOOKUP(AD239,Marks,68,0),"")</f>
        <v/>
      </c>
      <c r="AH246" s="57"/>
      <c r="AI246" s="57"/>
      <c r="AJ246" s="57"/>
      <c r="AK246" s="57"/>
      <c r="AL246" s="57"/>
      <c r="AM246" s="57"/>
      <c r="AN246" s="57"/>
      <c r="AO246" s="57"/>
      <c r="AP246" s="57"/>
    </row>
    <row r="247" spans="1:42" ht="21" customHeight="1">
      <c r="A247" s="402">
        <f t="shared" si="31"/>
        <v>16</v>
      </c>
      <c r="B247" s="93" t="str">
        <f>IF('Master sheet'!$D$11="Hindi","गणित","Maths")</f>
        <v>गणित</v>
      </c>
      <c r="C247" s="387" t="str">
        <f>IFERROR(VLOOKUP(N239,Marks,69,0),"")</f>
        <v/>
      </c>
      <c r="D247" s="387" t="str">
        <f>IFERROR(VLOOKUP(N239,Marks,70,0),"")</f>
        <v/>
      </c>
      <c r="E247" s="387" t="str">
        <f>IFERROR(VLOOKUP(N239,Marks,71,0),"")</f>
        <v/>
      </c>
      <c r="F247" s="387" t="str">
        <f>IFERROR(VLOOKUP(N239,Marks,72,0),"")</f>
        <v/>
      </c>
      <c r="G247" s="382" t="str">
        <f>IFERROR(VLOOKUP(N239,Marks,73,0),"")</f>
        <v/>
      </c>
      <c r="H247" s="387" t="str">
        <f>IFERROR(VLOOKUP(N239,Marks,74,0),"")</f>
        <v/>
      </c>
      <c r="I247" s="387" t="str">
        <f>IFERROR(VLOOKUP(N239,Marks,75,0),"")</f>
        <v/>
      </c>
      <c r="J247" s="88" t="str">
        <f>IFERROR(VLOOKUP(N239,Marks,76,0),"")</f>
        <v/>
      </c>
      <c r="K247" s="381">
        <f>IFERROR(VLOOKUP(N239,Marks,77,0),"")</f>
        <v>0</v>
      </c>
      <c r="L247" s="387" t="str">
        <f>IFERROR(VLOOKUP(N239,Marks,78,0),"")</f>
        <v/>
      </c>
      <c r="M247" s="387" t="str">
        <f>IFERROR(VLOOKUP(N239,Marks,79,0),"")</f>
        <v/>
      </c>
      <c r="N247" s="88" t="str">
        <f>IFERROR(VLOOKUP(N239,Marks,80,0),"")</f>
        <v/>
      </c>
      <c r="O247" s="384" t="str">
        <f>IFERROR(VLOOKUP(N239,Marks,81,0),"")</f>
        <v/>
      </c>
      <c r="P247" s="90" t="str">
        <f>IFERROR(VLOOKUP(N239,Marks,87,0),"")</f>
        <v/>
      </c>
      <c r="Q247" s="903"/>
      <c r="R247" s="93" t="str">
        <f>IF('Master sheet'!$D$11="Hindi","गणित","Maths")</f>
        <v>गणित</v>
      </c>
      <c r="S247" s="387" t="str">
        <f>IFERROR(VLOOKUP(AD239,Marks,69,0),"")</f>
        <v/>
      </c>
      <c r="T247" s="387" t="str">
        <f>IFERROR(VLOOKUP(AD239,Marks,70,0),"")</f>
        <v/>
      </c>
      <c r="U247" s="387" t="str">
        <f>IFERROR(VLOOKUP(AD239,Marks,71,0),"")</f>
        <v/>
      </c>
      <c r="V247" s="387" t="str">
        <f>IFERROR(VLOOKUP(AD239,Marks,72,0),"")</f>
        <v/>
      </c>
      <c r="W247" s="382" t="str">
        <f>IFERROR(VLOOKUP(AD239,Marks,73,0),"")</f>
        <v/>
      </c>
      <c r="X247" s="387" t="str">
        <f>IFERROR(VLOOKUP(AD239,Marks,74,0),"")</f>
        <v/>
      </c>
      <c r="Y247" s="387" t="str">
        <f>IFERROR(VLOOKUP(AD239,Marks,75,0),"")</f>
        <v/>
      </c>
      <c r="Z247" s="88" t="str">
        <f>IFERROR(VLOOKUP(AD239,Marks,76,0),"")</f>
        <v/>
      </c>
      <c r="AA247" s="381">
        <f>IFERROR(VLOOKUP(AD239,Marks,77,0),"")</f>
        <v>0</v>
      </c>
      <c r="AB247" s="387" t="str">
        <f>IFERROR(VLOOKUP(AD239,Marks,78,0),"")</f>
        <v/>
      </c>
      <c r="AC247" s="387" t="str">
        <f>IFERROR(VLOOKUP(AD239,Marks,79,0),"")</f>
        <v/>
      </c>
      <c r="AD247" s="88" t="str">
        <f>IFERROR(VLOOKUP(AD239,Marks,80,0),"")</f>
        <v/>
      </c>
      <c r="AE247" s="384" t="str">
        <f>IFERROR(VLOOKUP(AD239,Marks,81,0),"")</f>
        <v/>
      </c>
      <c r="AF247" s="90" t="str">
        <f>IFERROR(VLOOKUP(AD239,Marks,87,0),"")</f>
        <v/>
      </c>
      <c r="AH247" s="57"/>
      <c r="AI247" s="57"/>
      <c r="AJ247" s="57"/>
      <c r="AK247" s="57"/>
      <c r="AL247" s="57"/>
      <c r="AM247" s="57"/>
      <c r="AN247" s="57"/>
      <c r="AO247" s="57"/>
      <c r="AP247" s="57"/>
    </row>
    <row r="248" spans="1:42" ht="21" customHeight="1">
      <c r="A248" s="402">
        <f t="shared" si="31"/>
        <v>17</v>
      </c>
      <c r="B248" s="93" t="str">
        <f>IF('Master sheet'!$D$11="Hindi","विज्ञान","Science")</f>
        <v>विज्ञान</v>
      </c>
      <c r="C248" s="387" t="str">
        <f>IFERROR(VLOOKUP(N239,Marks,88,0),"")</f>
        <v/>
      </c>
      <c r="D248" s="387" t="str">
        <f>IFERROR(VLOOKUP(N239,Marks,89,0),"")</f>
        <v/>
      </c>
      <c r="E248" s="387" t="str">
        <f>IFERROR(VLOOKUP(N239,Marks,90,0),"")</f>
        <v/>
      </c>
      <c r="F248" s="387" t="str">
        <f>IFERROR(VLOOKUP(N239,Marks,91,0),"")</f>
        <v/>
      </c>
      <c r="G248" s="382" t="str">
        <f>IFERROR(VLOOKUP(N239,Marks,92,0),"")</f>
        <v/>
      </c>
      <c r="H248" s="387" t="str">
        <f>IFERROR(VLOOKUP(N239,Marks,93,0),"")</f>
        <v/>
      </c>
      <c r="I248" s="387" t="str">
        <f>IFERROR(VLOOKUP(N239,Marks,94,0),"")</f>
        <v/>
      </c>
      <c r="J248" s="88" t="str">
        <f>IFERROR(VLOOKUP(N239,Marks,95,0),"")</f>
        <v/>
      </c>
      <c r="K248" s="381">
        <f>IFERROR(VLOOKUP(N239,Marks,96,0),"")</f>
        <v>0</v>
      </c>
      <c r="L248" s="387" t="str">
        <f>IFERROR(VLOOKUP(N239,Marks,97,0),"")</f>
        <v/>
      </c>
      <c r="M248" s="387" t="str">
        <f>IFERROR(VLOOKUP(N239,Marks,98,0),"")</f>
        <v/>
      </c>
      <c r="N248" s="88" t="str">
        <f>IFERROR(VLOOKUP(N239,Marks,99,0),"")</f>
        <v/>
      </c>
      <c r="O248" s="384" t="str">
        <f>IFERROR(VLOOKUP(N239,Marks,100,0),"")</f>
        <v/>
      </c>
      <c r="P248" s="90" t="str">
        <f>IFERROR(VLOOKUP(N239,Marks,106,0),"")</f>
        <v/>
      </c>
      <c r="Q248" s="903"/>
      <c r="R248" s="93" t="str">
        <f>IF('Master sheet'!$D$11="Hindi","विज्ञान","Science")</f>
        <v>विज्ञान</v>
      </c>
      <c r="S248" s="387" t="str">
        <f>IFERROR(VLOOKUP(AD239,Marks,88,0),"")</f>
        <v/>
      </c>
      <c r="T248" s="387" t="str">
        <f>IFERROR(VLOOKUP(AD239,Marks,89,0),"")</f>
        <v/>
      </c>
      <c r="U248" s="387" t="str">
        <f>IFERROR(VLOOKUP(AD239,Marks,90,0),"")</f>
        <v/>
      </c>
      <c r="V248" s="387" t="str">
        <f>IFERROR(VLOOKUP(AD239,Marks,91,0),"")</f>
        <v/>
      </c>
      <c r="W248" s="382" t="str">
        <f>IFERROR(VLOOKUP(AD239,Marks,92,0),"")</f>
        <v/>
      </c>
      <c r="X248" s="387" t="str">
        <f>IFERROR(VLOOKUP(AD239,Marks,93,0),"")</f>
        <v/>
      </c>
      <c r="Y248" s="387" t="str">
        <f>IFERROR(VLOOKUP(AD239,Marks,94,0),"")</f>
        <v/>
      </c>
      <c r="Z248" s="88" t="str">
        <f>IFERROR(VLOOKUP(AD239,Marks,95,0),"")</f>
        <v/>
      </c>
      <c r="AA248" s="381">
        <f>IFERROR(VLOOKUP(AD239,Marks,96,0),"")</f>
        <v>0</v>
      </c>
      <c r="AB248" s="387" t="str">
        <f>IFERROR(VLOOKUP(AD239,Marks,97,0),"")</f>
        <v/>
      </c>
      <c r="AC248" s="387" t="str">
        <f>IFERROR(VLOOKUP(AD239,Marks,98,0),"")</f>
        <v/>
      </c>
      <c r="AD248" s="88" t="str">
        <f>IFERROR(VLOOKUP(AD239,Marks,99,0),"")</f>
        <v/>
      </c>
      <c r="AE248" s="384" t="str">
        <f>IFERROR(VLOOKUP(AD239,Marks,100,0),"")</f>
        <v/>
      </c>
      <c r="AF248" s="90" t="str">
        <f>IFERROR(VLOOKUP(AD239,Marks,106,0),"")</f>
        <v/>
      </c>
      <c r="AH248" s="57"/>
      <c r="AI248" s="57"/>
      <c r="AJ248" s="57"/>
      <c r="AK248" s="57"/>
      <c r="AL248" s="57"/>
      <c r="AM248" s="57"/>
      <c r="AN248" s="57"/>
      <c r="AO248" s="57"/>
      <c r="AP248" s="57"/>
    </row>
    <row r="249" spans="1:42" ht="21" customHeight="1">
      <c r="A249" s="402">
        <f t="shared" si="31"/>
        <v>18</v>
      </c>
      <c r="B249" s="93" t="str">
        <f>IF('Master sheet'!$D$11="Hindi","सामाजिक विज्ञान","Social Science")</f>
        <v>सामाजिक विज्ञान</v>
      </c>
      <c r="C249" s="387" t="str">
        <f>IFERROR(VLOOKUP(N239,Marks,107,0),"")</f>
        <v/>
      </c>
      <c r="D249" s="387" t="str">
        <f>IFERROR(VLOOKUP(N239,Marks,108,0),"")</f>
        <v/>
      </c>
      <c r="E249" s="387" t="str">
        <f>IFERROR(VLOOKUP(N239,Marks,109,0),"")</f>
        <v/>
      </c>
      <c r="F249" s="387" t="str">
        <f>IFERROR(VLOOKUP(N239,Marks,110,0),"")</f>
        <v/>
      </c>
      <c r="G249" s="382" t="str">
        <f>IFERROR(VLOOKUP(N239,Marks,111,0),"")</f>
        <v/>
      </c>
      <c r="H249" s="387" t="str">
        <f>IFERROR(VLOOKUP(N239,Marks,112,0),"")</f>
        <v/>
      </c>
      <c r="I249" s="387" t="str">
        <f>IFERROR(VLOOKUP(N239,Marks,113,0),"")</f>
        <v/>
      </c>
      <c r="J249" s="88" t="str">
        <f>IFERROR(VLOOKUP(N239,Marks,114,0),"")</f>
        <v/>
      </c>
      <c r="K249" s="381">
        <f>IFERROR(VLOOKUP(N239,Marks,115,0),"")</f>
        <v>0</v>
      </c>
      <c r="L249" s="387" t="str">
        <f>IFERROR(VLOOKUP(N239,Marks,116,0),"")</f>
        <v/>
      </c>
      <c r="M249" s="387" t="str">
        <f>IFERROR(VLOOKUP(N239,Marks,117,0),"")</f>
        <v/>
      </c>
      <c r="N249" s="88" t="str">
        <f>IFERROR(VLOOKUP(N239,Marks,118,0),"")</f>
        <v/>
      </c>
      <c r="O249" s="384" t="str">
        <f>IFERROR(VLOOKUP(N239,Marks,119,0),"")</f>
        <v/>
      </c>
      <c r="P249" s="90" t="str">
        <f>IFERROR(VLOOKUP(N239,Marks,125,0),"")</f>
        <v/>
      </c>
      <c r="Q249" s="903"/>
      <c r="R249" s="93" t="str">
        <f>IF('Master sheet'!$D$11="Hindi","सामाजिक विज्ञान","Social Science")</f>
        <v>सामाजिक विज्ञान</v>
      </c>
      <c r="S249" s="387" t="str">
        <f>IFERROR(VLOOKUP(AD239,Marks,107,0),"")</f>
        <v/>
      </c>
      <c r="T249" s="387" t="str">
        <f>IFERROR(VLOOKUP(AD239,Marks,108,0),"")</f>
        <v/>
      </c>
      <c r="U249" s="387" t="str">
        <f>IFERROR(VLOOKUP(AD239,Marks,109,0),"")</f>
        <v/>
      </c>
      <c r="V249" s="387" t="str">
        <f>IFERROR(VLOOKUP(AD239,Marks,110,0),"")</f>
        <v/>
      </c>
      <c r="W249" s="382" t="str">
        <f>IFERROR(VLOOKUP(AD239,Marks,111,0),"")</f>
        <v/>
      </c>
      <c r="X249" s="387" t="str">
        <f>IFERROR(VLOOKUP(AD239,Marks,112,0),"")</f>
        <v/>
      </c>
      <c r="Y249" s="387" t="str">
        <f>IFERROR(VLOOKUP(AD239,Marks,113,0),"")</f>
        <v/>
      </c>
      <c r="Z249" s="88" t="str">
        <f>IFERROR(VLOOKUP(AD239,Marks,114,0),"")</f>
        <v/>
      </c>
      <c r="AA249" s="381">
        <f>IFERROR(VLOOKUP(AD239,Marks,115,0),"")</f>
        <v>0</v>
      </c>
      <c r="AB249" s="387" t="str">
        <f>IFERROR(VLOOKUP(AD239,Marks,116,0),"")</f>
        <v/>
      </c>
      <c r="AC249" s="387" t="str">
        <f>IFERROR(VLOOKUP(AD239,Marks,117,0),"")</f>
        <v/>
      </c>
      <c r="AD249" s="88" t="str">
        <f>IFERROR(VLOOKUP(AD239,Marks,118,0),"")</f>
        <v/>
      </c>
      <c r="AE249" s="384" t="str">
        <f>IFERROR(VLOOKUP(AD239,Marks,119,0),"")</f>
        <v/>
      </c>
      <c r="AF249" s="90" t="str">
        <f>IFERROR(VLOOKUP(AD239,Marks,125,0),"")</f>
        <v/>
      </c>
      <c r="AH249" s="57"/>
      <c r="AI249" s="57"/>
      <c r="AJ249" s="57"/>
      <c r="AK249" s="57"/>
      <c r="AL249" s="57"/>
      <c r="AM249" s="57"/>
      <c r="AN249" s="57"/>
      <c r="AO249" s="57"/>
      <c r="AP249" s="57"/>
    </row>
    <row r="250" spans="1:42" ht="27.75" customHeight="1">
      <c r="A250" s="402">
        <f t="shared" si="31"/>
        <v>19</v>
      </c>
      <c r="B250" s="394" t="str">
        <f>IF('Master sheet'!$D$11="Hindi","कुल योग","Total")</f>
        <v>कुल योग</v>
      </c>
      <c r="C250" s="91" t="str">
        <f>IF(AND(C244="",C245="",C246="",C247="",C248="",C249=""),"",SUM(C244:C249))</f>
        <v/>
      </c>
      <c r="D250" s="91" t="str">
        <f t="shared" ref="D250:O250" si="32">IF(AND(D244="",D245="",D246="",D247="",D248="",D249=""),"",SUM(D244:D249))</f>
        <v/>
      </c>
      <c r="E250" s="91" t="str">
        <f t="shared" si="32"/>
        <v/>
      </c>
      <c r="F250" s="91" t="str">
        <f t="shared" si="32"/>
        <v/>
      </c>
      <c r="G250" s="91" t="str">
        <f t="shared" si="32"/>
        <v/>
      </c>
      <c r="H250" s="91" t="str">
        <f t="shared" si="32"/>
        <v/>
      </c>
      <c r="I250" s="91" t="str">
        <f t="shared" si="32"/>
        <v/>
      </c>
      <c r="J250" s="91" t="str">
        <f t="shared" si="32"/>
        <v/>
      </c>
      <c r="K250" s="91">
        <f t="shared" si="32"/>
        <v>0</v>
      </c>
      <c r="L250" s="91" t="str">
        <f t="shared" si="32"/>
        <v/>
      </c>
      <c r="M250" s="91" t="str">
        <f t="shared" si="32"/>
        <v/>
      </c>
      <c r="N250" s="91" t="str">
        <f t="shared" si="32"/>
        <v/>
      </c>
      <c r="O250" s="91" t="str">
        <f t="shared" si="32"/>
        <v/>
      </c>
      <c r="P250" s="227" t="str">
        <f>IFERROR(VLOOKUP(N239,Marks,167,0),"")</f>
        <v/>
      </c>
      <c r="Q250" s="903"/>
      <c r="R250" s="394" t="str">
        <f>IF('Master sheet'!$D$11="Hindi","कुल योग","Total")</f>
        <v>कुल योग</v>
      </c>
      <c r="S250" s="91" t="str">
        <f>IF(AND(S244="",S245="",S246="",S247="",S248="",S249=""),"",SUM(S244:S249))</f>
        <v/>
      </c>
      <c r="T250" s="91" t="str">
        <f t="shared" ref="T250:AE250" si="33">IF(AND(T244="",T245="",T246="",T247="",T248="",T249=""),"",SUM(T244:T249))</f>
        <v/>
      </c>
      <c r="U250" s="91" t="str">
        <f t="shared" si="33"/>
        <v/>
      </c>
      <c r="V250" s="91" t="str">
        <f t="shared" si="33"/>
        <v/>
      </c>
      <c r="W250" s="91" t="str">
        <f t="shared" si="33"/>
        <v/>
      </c>
      <c r="X250" s="91" t="str">
        <f t="shared" si="33"/>
        <v/>
      </c>
      <c r="Y250" s="91" t="str">
        <f t="shared" si="33"/>
        <v/>
      </c>
      <c r="Z250" s="91" t="str">
        <f t="shared" si="33"/>
        <v/>
      </c>
      <c r="AA250" s="91">
        <f t="shared" si="33"/>
        <v>0</v>
      </c>
      <c r="AB250" s="91" t="str">
        <f t="shared" si="33"/>
        <v/>
      </c>
      <c r="AC250" s="91" t="str">
        <f t="shared" si="33"/>
        <v/>
      </c>
      <c r="AD250" s="91" t="str">
        <f t="shared" si="33"/>
        <v/>
      </c>
      <c r="AE250" s="91" t="str">
        <f t="shared" si="33"/>
        <v/>
      </c>
      <c r="AF250" s="227" t="str">
        <f>IFERROR(VLOOKUP(AD239,Marks,167,0),"")</f>
        <v/>
      </c>
      <c r="AH250" s="57"/>
      <c r="AI250" s="57"/>
      <c r="AJ250" s="57"/>
      <c r="AK250" s="57"/>
      <c r="AL250" s="57"/>
      <c r="AM250" s="57"/>
      <c r="AN250" s="57"/>
      <c r="AO250" s="57"/>
      <c r="AP250" s="57"/>
    </row>
    <row r="251" spans="1:42" ht="9.75" customHeight="1">
      <c r="A251" s="402">
        <f t="shared" si="31"/>
        <v>20</v>
      </c>
      <c r="B251" s="869"/>
      <c r="C251" s="869"/>
      <c r="D251" s="869"/>
      <c r="E251" s="869"/>
      <c r="F251" s="869"/>
      <c r="G251" s="869"/>
      <c r="H251" s="869"/>
      <c r="I251" s="869"/>
      <c r="J251" s="869"/>
      <c r="K251" s="869"/>
      <c r="L251" s="869"/>
      <c r="M251" s="869"/>
      <c r="N251" s="869"/>
      <c r="O251" s="869"/>
      <c r="P251" s="869"/>
      <c r="Q251" s="903"/>
      <c r="R251" s="869"/>
      <c r="S251" s="869"/>
      <c r="T251" s="869"/>
      <c r="U251" s="869"/>
      <c r="V251" s="869"/>
      <c r="W251" s="869"/>
      <c r="X251" s="869"/>
      <c r="Y251" s="869"/>
      <c r="Z251" s="869"/>
      <c r="AA251" s="869"/>
      <c r="AB251" s="869"/>
      <c r="AC251" s="869"/>
      <c r="AD251" s="869"/>
      <c r="AE251" s="869"/>
      <c r="AF251" s="869"/>
      <c r="AH251" s="57"/>
      <c r="AI251" s="57"/>
      <c r="AJ251" s="57"/>
      <c r="AK251" s="57"/>
      <c r="AL251" s="57"/>
      <c r="AM251" s="57"/>
      <c r="AN251" s="57"/>
      <c r="AO251" s="57"/>
      <c r="AP251" s="57"/>
    </row>
    <row r="252" spans="1:42" ht="21" customHeight="1">
      <c r="A252" s="402">
        <f t="shared" si="31"/>
        <v>21</v>
      </c>
      <c r="B252" s="870" t="str">
        <f>IF('Master sheet'!$D$11="Hindi","अतिरिक्त विषय ","Extra Subject")</f>
        <v xml:space="preserve">अतिरिक्त विषय </v>
      </c>
      <c r="C252" s="870"/>
      <c r="D252" s="870"/>
      <c r="E252" s="870"/>
      <c r="F252" s="870"/>
      <c r="G252" s="870"/>
      <c r="H252" s="870"/>
      <c r="I252" s="870"/>
      <c r="J252" s="870"/>
      <c r="K252" s="870"/>
      <c r="L252" s="870"/>
      <c r="M252" s="870"/>
      <c r="N252" s="870"/>
      <c r="O252" s="870"/>
      <c r="P252" s="870"/>
      <c r="Q252" s="903"/>
      <c r="R252" s="870" t="str">
        <f>IF('Master sheet'!$D$11="Hindi","अतिरिक्त विषय ","Extra Subject")</f>
        <v xml:space="preserve">अतिरिक्त विषय </v>
      </c>
      <c r="S252" s="870"/>
      <c r="T252" s="870"/>
      <c r="U252" s="870"/>
      <c r="V252" s="870"/>
      <c r="W252" s="870"/>
      <c r="X252" s="870"/>
      <c r="Y252" s="870"/>
      <c r="Z252" s="870"/>
      <c r="AA252" s="870"/>
      <c r="AB252" s="870"/>
      <c r="AC252" s="870"/>
      <c r="AD252" s="870"/>
      <c r="AE252" s="870"/>
      <c r="AF252" s="870"/>
      <c r="AH252" s="57"/>
      <c r="AI252" s="57"/>
      <c r="AJ252" s="57"/>
      <c r="AK252" s="57"/>
      <c r="AL252" s="57"/>
      <c r="AM252" s="57"/>
      <c r="AN252" s="57"/>
      <c r="AO252" s="57"/>
      <c r="AP252" s="57"/>
    </row>
    <row r="253" spans="1:42" ht="21" customHeight="1">
      <c r="A253" s="402">
        <f t="shared" si="31"/>
        <v>22</v>
      </c>
      <c r="B253" s="394" t="str">
        <f>IF('Master sheet'!$D$11="Hindi","विषय","Subject")</f>
        <v>विषय</v>
      </c>
      <c r="C253" s="871" t="str">
        <f>IF('Master sheet'!$D$11="Hindi","पूर्णांक","M.M.")</f>
        <v>पूर्णांक</v>
      </c>
      <c r="D253" s="872"/>
      <c r="E253" s="871" t="str">
        <f>IF('Master sheet'!$D$11="Hindi","प्राप्तांक","Ob.M.")</f>
        <v>प्राप्तांक</v>
      </c>
      <c r="F253" s="872"/>
      <c r="G253" s="871" t="str">
        <f>IF('Master sheet'!$D$11="Hindi","ग्रेड","Grade")</f>
        <v>ग्रेड</v>
      </c>
      <c r="H253" s="872"/>
      <c r="I253" s="871" t="str">
        <f>IF('Master sheet'!$D$11="Hindi","विषय","Subject")</f>
        <v>विषय</v>
      </c>
      <c r="J253" s="872"/>
      <c r="K253" s="871" t="str">
        <f>IF('Master sheet'!$D$11="Hindi","पूर्णांक","M.M.")</f>
        <v>पूर्णांक</v>
      </c>
      <c r="L253" s="872"/>
      <c r="M253" s="871" t="str">
        <f>IF('Master sheet'!$D$11="Hindi","प्राप्तांक","Ob.M.")</f>
        <v>प्राप्तांक</v>
      </c>
      <c r="N253" s="872"/>
      <c r="O253" s="871" t="str">
        <f>IF('Master sheet'!$D$11="Hindi","ग्रेड","Grade")</f>
        <v>ग्रेड</v>
      </c>
      <c r="P253" s="872"/>
      <c r="Q253" s="903"/>
      <c r="R253" s="394" t="str">
        <f>IF('Master sheet'!$D$11="Hindi","विषय","Subject")</f>
        <v>विषय</v>
      </c>
      <c r="S253" s="871" t="str">
        <f>IF('Master sheet'!$D$11="Hindi","पूर्णांक","M.M.")</f>
        <v>पूर्णांक</v>
      </c>
      <c r="T253" s="872"/>
      <c r="U253" s="871" t="str">
        <f>IF('Master sheet'!$D$11="Hindi","प्राप्तांक","Ob.M.")</f>
        <v>प्राप्तांक</v>
      </c>
      <c r="V253" s="872"/>
      <c r="W253" s="871" t="str">
        <f>IF('Master sheet'!$D$11="Hindi","ग्रेड","Grade")</f>
        <v>ग्रेड</v>
      </c>
      <c r="X253" s="872"/>
      <c r="Y253" s="871" t="str">
        <f>IF('Master sheet'!$D$11="Hindi","विषय","Subject")</f>
        <v>विषय</v>
      </c>
      <c r="Z253" s="872"/>
      <c r="AA253" s="871" t="str">
        <f>IF('Master sheet'!$D$11="Hindi","पूर्णांक","M.M.")</f>
        <v>पूर्णांक</v>
      </c>
      <c r="AB253" s="872"/>
      <c r="AC253" s="871" t="str">
        <f>IF('Master sheet'!$D$11="Hindi","प्राप्तांक","Ob.M.")</f>
        <v>प्राप्तांक</v>
      </c>
      <c r="AD253" s="872"/>
      <c r="AE253" s="871" t="str">
        <f>IF('Master sheet'!$D$11="Hindi","ग्रेड","Grade")</f>
        <v>ग्रेड</v>
      </c>
      <c r="AF253" s="872"/>
      <c r="AH253" s="57"/>
      <c r="AI253" s="57"/>
      <c r="AJ253" s="57"/>
      <c r="AK253" s="57"/>
      <c r="AL253" s="57"/>
      <c r="AM253" s="57"/>
      <c r="AN253" s="57"/>
      <c r="AO253" s="57"/>
      <c r="AP253" s="57"/>
    </row>
    <row r="254" spans="1:42" ht="21" customHeight="1">
      <c r="A254" s="402">
        <f t="shared" si="31"/>
        <v>23</v>
      </c>
      <c r="B254" s="376" t="str">
        <f>IF(AND('Result Sheet'!$FA$4="",'Result Sheet'!$FA$4=0),"",IF(N239="","",'Result Sheet'!$FA$4))</f>
        <v/>
      </c>
      <c r="C254" s="873">
        <f>IF(AND(N239=""),"",'Result Sheet'!$FC$7)</f>
        <v>100</v>
      </c>
      <c r="D254" s="873"/>
      <c r="E254" s="874" t="str">
        <f>IFERROR(IF(AND(N239=""),"",VLOOKUP(N239,Marks,158,0)),"")</f>
        <v/>
      </c>
      <c r="F254" s="874"/>
      <c r="G254" s="875" t="str">
        <f>IFERROR(IF(AND(N239=""),"",VLOOKUP(N239,Marks,159,0)),"")</f>
        <v/>
      </c>
      <c r="H254" s="875"/>
      <c r="I254" s="873" t="str">
        <f>IF(AND('Result Sheet'!$FE$4="",'Result Sheet'!$FE$4=0),"",IF(N239="","",'Result Sheet'!$FE$4))</f>
        <v/>
      </c>
      <c r="J254" s="873"/>
      <c r="K254" s="873">
        <f>IF(AND(N239=""),"",'Result Sheet'!$FG$7)</f>
        <v>100</v>
      </c>
      <c r="L254" s="873"/>
      <c r="M254" s="874" t="str">
        <f>IFERROR(IF(AND(N239=""),"",VLOOKUP(N239,Marks,162,0)),"")</f>
        <v/>
      </c>
      <c r="N254" s="874"/>
      <c r="O254" s="875" t="str">
        <f>IFERROR(IF(AND(N239=""),"",VLOOKUP(N239,Marks,163,0)),"")</f>
        <v/>
      </c>
      <c r="P254" s="875"/>
      <c r="Q254" s="903"/>
      <c r="R254" s="376" t="str">
        <f>IF(AND('Result Sheet'!$FA$4="",'Result Sheet'!$FA$4=0),"",IF(AD239="","",'Result Sheet'!$FA$4))</f>
        <v/>
      </c>
      <c r="S254" s="873">
        <f>IF(AND(AD239=""),"",'Result Sheet'!$FC$7)</f>
        <v>100</v>
      </c>
      <c r="T254" s="873"/>
      <c r="U254" s="874" t="str">
        <f>IFERROR(IF(AND(AD239=""),"",VLOOKUP(AD239,Marks,158,0)),"")</f>
        <v/>
      </c>
      <c r="V254" s="874"/>
      <c r="W254" s="875" t="str">
        <f>IFERROR(IF(AND(AD239=""),"",VLOOKUP(AD239,Marks,159,0)),"")</f>
        <v/>
      </c>
      <c r="X254" s="875"/>
      <c r="Y254" s="873" t="str">
        <f>IF(AND('Result Sheet'!$FE$4="",'Result Sheet'!$FE$4=0),"",IF(AD239="","",'Result Sheet'!$FE$4))</f>
        <v/>
      </c>
      <c r="Z254" s="873"/>
      <c r="AA254" s="873">
        <f>IF(AND(AD239=""),"",'Result Sheet'!$FG$7)</f>
        <v>100</v>
      </c>
      <c r="AB254" s="873"/>
      <c r="AC254" s="874" t="str">
        <f>IFERROR(IF(AND(AD239=""),"",VLOOKUP(AD239,Marks,162,0)),"")</f>
        <v/>
      </c>
      <c r="AD254" s="874"/>
      <c r="AE254" s="875" t="str">
        <f>IFERROR(IF(AND(AD239=""),"",VLOOKUP(AD239,Marks,163,0)),"")</f>
        <v/>
      </c>
      <c r="AF254" s="875"/>
      <c r="AH254" s="57"/>
      <c r="AI254" s="57"/>
      <c r="AJ254" s="57"/>
      <c r="AK254" s="57"/>
      <c r="AL254" s="57"/>
      <c r="AM254" s="57"/>
      <c r="AN254" s="57"/>
      <c r="AO254" s="57"/>
      <c r="AP254" s="57"/>
    </row>
    <row r="255" spans="1:42" ht="21" customHeight="1">
      <c r="A255" s="402">
        <f t="shared" si="31"/>
        <v>24</v>
      </c>
      <c r="B255" s="859" t="str">
        <f>IF('Master sheet'!$D$11="Hindi","विषय","Subject")</f>
        <v>विषय</v>
      </c>
      <c r="C255" s="860"/>
      <c r="D255" s="860"/>
      <c r="E255" s="368" t="str">
        <f>IF('Master sheet'!$D$11="Hindi","प्राप्तांक","Ob.M.")</f>
        <v>प्राप्तांक</v>
      </c>
      <c r="F255" s="93" t="str">
        <f>IF('Master sheet'!$D$11="Hindi","ग्रेड","Grade")</f>
        <v>ग्रेड</v>
      </c>
      <c r="G255" s="859" t="str">
        <f>IF('Master sheet'!$D$11="Hindi","विषय","Subject")</f>
        <v>विषय</v>
      </c>
      <c r="H255" s="860"/>
      <c r="I255" s="860"/>
      <c r="J255" s="368" t="str">
        <f>IF('Master sheet'!$D$11="Hindi","प्राप्तांक","Ob.M.")</f>
        <v>प्राप्तांक</v>
      </c>
      <c r="K255" s="93" t="str">
        <f>IF('Master sheet'!$D$11="Hindi","ग्रेड","Grade")</f>
        <v>ग्रेड</v>
      </c>
      <c r="L255" s="859" t="str">
        <f>IF('Master sheet'!$D$11="Hindi","विषय","Subject")</f>
        <v>विषय</v>
      </c>
      <c r="M255" s="860"/>
      <c r="N255" s="861"/>
      <c r="O255" s="369" t="str">
        <f>IF('Master sheet'!$D$11="Hindi","प्राप्तांक","Ob.M.")</f>
        <v>प्राप्तांक</v>
      </c>
      <c r="P255" s="93" t="str">
        <f>IF('Master sheet'!$D$11="Hindi","ग्रेड","Grade")</f>
        <v>ग्रेड</v>
      </c>
      <c r="Q255" s="903"/>
      <c r="R255" s="859" t="str">
        <f>IF('Master sheet'!$D$11="Hindi","विषय","Subject")</f>
        <v>विषय</v>
      </c>
      <c r="S255" s="860"/>
      <c r="T255" s="860"/>
      <c r="U255" s="368" t="str">
        <f>IF('Master sheet'!$D$11="Hindi","प्राप्तांक","Ob.M.")</f>
        <v>प्राप्तांक</v>
      </c>
      <c r="V255" s="93" t="str">
        <f>IF('Master sheet'!$D$11="Hindi","ग्रेड","Grade")</f>
        <v>ग्रेड</v>
      </c>
      <c r="W255" s="859" t="str">
        <f>IF('Master sheet'!$D$11="Hindi","विषय","Subject")</f>
        <v>विषय</v>
      </c>
      <c r="X255" s="860"/>
      <c r="Y255" s="860"/>
      <c r="Z255" s="368" t="str">
        <f>IF('Master sheet'!$D$11="Hindi","प्राप्तांक","Ob.M.")</f>
        <v>प्राप्तांक</v>
      </c>
      <c r="AA255" s="93" t="str">
        <f>IF('Master sheet'!$D$11="Hindi","ग्रेड","Grade")</f>
        <v>ग्रेड</v>
      </c>
      <c r="AB255" s="859" t="str">
        <f>IF('Master sheet'!$D$11="Hindi","विषय","Subject")</f>
        <v>विषय</v>
      </c>
      <c r="AC255" s="860"/>
      <c r="AD255" s="861"/>
      <c r="AE255" s="369" t="str">
        <f>IF('Master sheet'!$D$11="Hindi","प्राप्तांक","Ob.M.")</f>
        <v>प्राप्तांक</v>
      </c>
      <c r="AF255" s="93" t="str">
        <f>IF('Master sheet'!$D$11="Hindi","ग्रेड","Grade")</f>
        <v>ग्रेड</v>
      </c>
      <c r="AH255" s="57"/>
      <c r="AI255" s="57"/>
      <c r="AJ255" s="57"/>
      <c r="AK255" s="57"/>
      <c r="AL255" s="57"/>
      <c r="AM255" s="57"/>
      <c r="AN255" s="57"/>
      <c r="AO255" s="57"/>
      <c r="AP255" s="57"/>
    </row>
    <row r="256" spans="1:42" ht="21" customHeight="1">
      <c r="A256" s="402">
        <f t="shared" si="31"/>
        <v>25</v>
      </c>
      <c r="B256" s="862" t="str">
        <f>IF('Master sheet'!$D$11="Hindi","कार्यानुभव","WORK EXP.")</f>
        <v>कार्यानुभव</v>
      </c>
      <c r="C256" s="863"/>
      <c r="D256" s="863"/>
      <c r="E256" s="89" t="str">
        <f>IFERROR(VLOOKUP(N239,Marks,131,0),"")</f>
        <v/>
      </c>
      <c r="F256" s="98" t="str">
        <f>IFERROR(VLOOKUP(N239,Marks,135,0),"")</f>
        <v/>
      </c>
      <c r="G256" s="862" t="str">
        <f>IF('Master sheet'!$D$11="Hindi","कला शिक्षा","ART EDU.")</f>
        <v>कला शिक्षा</v>
      </c>
      <c r="H256" s="863"/>
      <c r="I256" s="863"/>
      <c r="J256" s="89" t="str">
        <f>IFERROR(VLOOKUP(N239,Marks,141,0),"")</f>
        <v/>
      </c>
      <c r="K256" s="98" t="str">
        <f>IFERROR(VLOOKUP(N239,Marks,145,0),"")</f>
        <v/>
      </c>
      <c r="L256" s="864" t="str">
        <f>IF('Master sheet'!$D$11="Hindi","स्वा. एवं शा. शिक्षा","HE.&amp;PH. EDU.")</f>
        <v>स्वा. एवं शा. शिक्षा</v>
      </c>
      <c r="M256" s="865"/>
      <c r="N256" s="866"/>
      <c r="O256" s="89" t="str">
        <f>IFERROR(VLOOKUP(N239,Marks,151,0),"")</f>
        <v/>
      </c>
      <c r="P256" s="98" t="str">
        <f>IFERROR(VLOOKUP(N239,Marks,155,0),"")</f>
        <v/>
      </c>
      <c r="Q256" s="903"/>
      <c r="R256" s="862" t="str">
        <f>IF('Master sheet'!$D$11="Hindi","कार्यानुभव","WORK EXP.")</f>
        <v>कार्यानुभव</v>
      </c>
      <c r="S256" s="863"/>
      <c r="T256" s="863"/>
      <c r="U256" s="89" t="str">
        <f>IFERROR(VLOOKUP(AD239,Marks,131,0),"")</f>
        <v/>
      </c>
      <c r="V256" s="98" t="str">
        <f>IFERROR(VLOOKUP(AD239,Marks,135,0),"")</f>
        <v/>
      </c>
      <c r="W256" s="862" t="str">
        <f>IF('Master sheet'!$D$11="Hindi","कला शिक्षा","ART EDU.")</f>
        <v>कला शिक्षा</v>
      </c>
      <c r="X256" s="863"/>
      <c r="Y256" s="863"/>
      <c r="Z256" s="89" t="str">
        <f>IFERROR(VLOOKUP(AD239,Marks,141,0),"")</f>
        <v/>
      </c>
      <c r="AA256" s="98" t="str">
        <f>IFERROR(VLOOKUP(AD239,Marks,145,0),"")</f>
        <v/>
      </c>
      <c r="AB256" s="864" t="str">
        <f>IF('Master sheet'!$D$11="Hindi","स्वा. एवं शा. शिक्षा","HE.&amp;PH. EDU.")</f>
        <v>स्वा. एवं शा. शिक्षा</v>
      </c>
      <c r="AC256" s="865"/>
      <c r="AD256" s="866"/>
      <c r="AE256" s="89" t="str">
        <f>IFERROR(VLOOKUP(AD239,Marks,151,0),"")</f>
        <v/>
      </c>
      <c r="AF256" s="98" t="str">
        <f>IFERROR(VLOOKUP(AD239,Marks,155,0),"")</f>
        <v/>
      </c>
      <c r="AH256" s="57"/>
      <c r="AI256" s="57"/>
      <c r="AJ256" s="57"/>
      <c r="AK256" s="57"/>
      <c r="AL256" s="57"/>
      <c r="AM256" s="57"/>
      <c r="AN256" s="57"/>
      <c r="AO256" s="57"/>
      <c r="AP256" s="57"/>
    </row>
    <row r="257" spans="1:42" ht="9.75" customHeight="1">
      <c r="A257" s="402">
        <f t="shared" si="31"/>
        <v>26</v>
      </c>
      <c r="B257" s="377"/>
      <c r="C257" s="377"/>
      <c r="D257" s="377"/>
      <c r="E257" s="378"/>
      <c r="F257" s="379"/>
      <c r="G257" s="377"/>
      <c r="H257" s="377"/>
      <c r="I257" s="377"/>
      <c r="J257" s="378"/>
      <c r="K257" s="379"/>
      <c r="L257" s="380"/>
      <c r="M257" s="380"/>
      <c r="N257" s="380"/>
      <c r="O257" s="378"/>
      <c r="P257" s="379"/>
      <c r="Q257" s="903"/>
      <c r="R257" s="377"/>
      <c r="S257" s="377"/>
      <c r="T257" s="377"/>
      <c r="U257" s="378"/>
      <c r="V257" s="379"/>
      <c r="W257" s="377"/>
      <c r="X257" s="377"/>
      <c r="Y257" s="377"/>
      <c r="Z257" s="378"/>
      <c r="AA257" s="379"/>
      <c r="AB257" s="380"/>
      <c r="AC257" s="380"/>
      <c r="AD257" s="380"/>
      <c r="AE257" s="378"/>
      <c r="AF257" s="379"/>
      <c r="AH257" s="57"/>
      <c r="AI257" s="57"/>
      <c r="AJ257" s="57"/>
      <c r="AK257" s="57"/>
      <c r="AL257" s="57"/>
      <c r="AM257" s="57"/>
      <c r="AN257" s="57"/>
      <c r="AO257" s="57"/>
      <c r="AP257" s="57"/>
    </row>
    <row r="258" spans="1:42" ht="21" customHeight="1">
      <c r="A258" s="402">
        <f t="shared" si="31"/>
        <v>27</v>
      </c>
      <c r="B258" s="852" t="str">
        <f>IF('Master sheet'!$D$11="Hindi","कुल कार्य दिवस :-","Total Meeting :-")</f>
        <v>कुल कार्य दिवस :-</v>
      </c>
      <c r="C258" s="852"/>
      <c r="D258" s="852"/>
      <c r="E258" s="867" t="str">
        <f>IFERROR(VLOOKUP(N239,Marks,170,0),"")</f>
        <v/>
      </c>
      <c r="F258" s="867"/>
      <c r="G258" s="867"/>
      <c r="H258" s="867"/>
      <c r="I258" s="852" t="str">
        <f>IF('Master sheet'!$D$11="Hindi","कुल उपस्थिति :-","Total Attendance :-")</f>
        <v>कुल उपस्थिति :-</v>
      </c>
      <c r="J258" s="852"/>
      <c r="K258" s="852"/>
      <c r="L258" s="852"/>
      <c r="M258" s="868" t="str">
        <f>IFERROR(VLOOKUP(N239,Marks,171,0),"")</f>
        <v/>
      </c>
      <c r="N258" s="868"/>
      <c r="O258" s="868"/>
      <c r="P258" s="868"/>
      <c r="Q258" s="903"/>
      <c r="R258" s="852" t="str">
        <f>IF('Master sheet'!$D$11="Hindi","कुल कार्य दिवस :-","Total Meeting :-")</f>
        <v>कुल कार्य दिवस :-</v>
      </c>
      <c r="S258" s="852"/>
      <c r="T258" s="852"/>
      <c r="U258" s="867" t="str">
        <f>IFERROR(VLOOKUP(AD239,Marks,170,0),"")</f>
        <v/>
      </c>
      <c r="V258" s="867"/>
      <c r="W258" s="867"/>
      <c r="X258" s="867"/>
      <c r="Y258" s="852" t="str">
        <f>IF('Master sheet'!$D$11="Hindi","कुल उपस्थिति :-","Total Attendance :-")</f>
        <v>कुल उपस्थिति :-</v>
      </c>
      <c r="Z258" s="852"/>
      <c r="AA258" s="852"/>
      <c r="AB258" s="852"/>
      <c r="AC258" s="868" t="str">
        <f>IFERROR(VLOOKUP(AD239,Marks,171,0),"")</f>
        <v/>
      </c>
      <c r="AD258" s="868"/>
      <c r="AE258" s="868"/>
      <c r="AF258" s="868"/>
      <c r="AH258" s="57"/>
      <c r="AI258" s="57"/>
      <c r="AJ258" s="57"/>
      <c r="AK258" s="57"/>
      <c r="AL258" s="57"/>
      <c r="AM258" s="57"/>
      <c r="AN258" s="57"/>
      <c r="AO258" s="57"/>
      <c r="AP258" s="57"/>
    </row>
    <row r="259" spans="1:42" ht="21" customHeight="1">
      <c r="A259" s="402">
        <f t="shared" si="31"/>
        <v>28</v>
      </c>
      <c r="B259" s="852" t="str">
        <f>IF('Master sheet'!$D$11="Hindi","परिणाम :-","Result :-")</f>
        <v>परिणाम :-</v>
      </c>
      <c r="C259" s="852"/>
      <c r="D259" s="852"/>
      <c r="E259" s="853" t="str">
        <f>IFERROR(VLOOKUP(N239,Marks,169,0),"")</f>
        <v/>
      </c>
      <c r="F259" s="853"/>
      <c r="G259" s="853"/>
      <c r="H259" s="853"/>
      <c r="I259" s="852" t="str">
        <f>IF('Master sheet'!$D$11="Hindi","परिणाम प्रतिशत में :-","Result in Percentage :-")</f>
        <v>परिणाम प्रतिशत में :-</v>
      </c>
      <c r="J259" s="852"/>
      <c r="K259" s="852"/>
      <c r="L259" s="852"/>
      <c r="M259" s="854" t="str">
        <f>IFERROR(VLOOKUP(N239,Marks,165,0),"")</f>
        <v/>
      </c>
      <c r="N259" s="854"/>
      <c r="O259" s="854"/>
      <c r="P259" s="854"/>
      <c r="Q259" s="903"/>
      <c r="R259" s="852" t="str">
        <f>IF('Master sheet'!$D$11="Hindi","परिणाम :-","Result :-")</f>
        <v>परिणाम :-</v>
      </c>
      <c r="S259" s="852"/>
      <c r="T259" s="852"/>
      <c r="U259" s="853" t="str">
        <f>IFERROR(VLOOKUP(AD239,Marks,169,0),"")</f>
        <v/>
      </c>
      <c r="V259" s="853"/>
      <c r="W259" s="853"/>
      <c r="X259" s="853"/>
      <c r="Y259" s="852" t="str">
        <f>IF('Master sheet'!$D$11="Hindi","परिणाम प्रतिशत में :-","Result in Percentage :-")</f>
        <v>परिणाम प्रतिशत में :-</v>
      </c>
      <c r="Z259" s="852"/>
      <c r="AA259" s="852"/>
      <c r="AB259" s="852"/>
      <c r="AC259" s="854" t="str">
        <f>IFERROR(VLOOKUP(AD239,Marks,165,0),"")</f>
        <v/>
      </c>
      <c r="AD259" s="854"/>
      <c r="AE259" s="854"/>
      <c r="AF259" s="854"/>
      <c r="AH259" s="57"/>
      <c r="AI259" s="57"/>
      <c r="AJ259" s="57"/>
      <c r="AK259" s="57"/>
      <c r="AL259" s="57"/>
      <c r="AM259" s="57"/>
      <c r="AN259" s="57"/>
      <c r="AO259" s="57"/>
      <c r="AP259" s="57"/>
    </row>
    <row r="260" spans="1:42" ht="21" customHeight="1">
      <c r="A260" s="402">
        <f t="shared" si="31"/>
        <v>29</v>
      </c>
      <c r="B260" s="852" t="str">
        <f>IF('Master sheet'!$D$11="Hindi","श्रेणी / ग्रेड :-","Division / Grade :-")</f>
        <v>श्रेणी / ग्रेड :-</v>
      </c>
      <c r="C260" s="852"/>
      <c r="D260" s="852"/>
      <c r="E260" s="385" t="str">
        <f>IFERROR(VLOOKUP(N239,Marks,166,0),"")</f>
        <v/>
      </c>
      <c r="F260" s="386" t="s">
        <v>205</v>
      </c>
      <c r="G260" s="855" t="str">
        <f>IFERROR(VLOOKUP(N239,Marks,167,0),"")</f>
        <v/>
      </c>
      <c r="H260" s="855"/>
      <c r="I260" s="852" t="str">
        <f>IF('Master sheet'!$D$11="Hindi","कक्षा में स्थान :-","Position in the Class :-")</f>
        <v>कक्षा में स्थान :-</v>
      </c>
      <c r="J260" s="852"/>
      <c r="K260" s="852"/>
      <c r="L260" s="852"/>
      <c r="M260" s="856" t="str">
        <f>IFERROR(VLOOKUP(N239,Marks,168,0),"")</f>
        <v/>
      </c>
      <c r="N260" s="856"/>
      <c r="O260" s="856"/>
      <c r="P260" s="856"/>
      <c r="Q260" s="903"/>
      <c r="R260" s="852" t="str">
        <f>IF('Master sheet'!$D$11="Hindi","श्रेणी / ग्रेड :-","Division / Grade :-")</f>
        <v>श्रेणी / ग्रेड :-</v>
      </c>
      <c r="S260" s="852"/>
      <c r="T260" s="852"/>
      <c r="U260" s="385" t="str">
        <f>IFERROR(VLOOKUP(AD239,Marks,166,0),"")</f>
        <v/>
      </c>
      <c r="V260" s="386" t="s">
        <v>205</v>
      </c>
      <c r="W260" s="855" t="str">
        <f>IFERROR(VLOOKUP(AD239,Marks,167,0),"")</f>
        <v/>
      </c>
      <c r="X260" s="855"/>
      <c r="Y260" s="852" t="str">
        <f>IF('Master sheet'!$D$11="Hindi","कक्षा में स्थान :-","Position in the Class :-")</f>
        <v>कक्षा में स्थान :-</v>
      </c>
      <c r="Z260" s="852"/>
      <c r="AA260" s="852"/>
      <c r="AB260" s="852"/>
      <c r="AC260" s="856" t="str">
        <f>IFERROR(VLOOKUP(AD239,Marks,168,0),"")</f>
        <v/>
      </c>
      <c r="AD260" s="856"/>
      <c r="AE260" s="856"/>
      <c r="AF260" s="856"/>
      <c r="AH260" s="57"/>
      <c r="AI260" s="57"/>
      <c r="AJ260" s="57"/>
      <c r="AK260" s="57"/>
      <c r="AL260" s="57"/>
      <c r="AM260" s="57"/>
      <c r="AN260" s="57"/>
      <c r="AO260" s="57"/>
      <c r="AP260" s="57"/>
    </row>
    <row r="261" spans="1:42" ht="21" customHeight="1">
      <c r="A261" s="402">
        <f t="shared" si="31"/>
        <v>30</v>
      </c>
      <c r="B261" s="857" t="str">
        <f>IF('Master sheet'!$D$11="Hindi","परीक्षा परिणाम घोषणा दिनांक :-","Result Declaration Date :-")</f>
        <v>परीक्षा परिणाम घोषणा दिनांक :-</v>
      </c>
      <c r="C261" s="857"/>
      <c r="D261" s="857"/>
      <c r="E261" s="858">
        <f>IF(AND(N239=""),"",'Master sheet'!$D$10)</f>
        <v>45048</v>
      </c>
      <c r="F261" s="858"/>
      <c r="G261" s="858"/>
      <c r="H261" s="393"/>
      <c r="I261" s="92"/>
      <c r="J261" s="92"/>
      <c r="K261" s="58"/>
      <c r="L261" s="92"/>
      <c r="M261" s="92"/>
      <c r="N261" s="92"/>
      <c r="O261" s="92"/>
      <c r="P261" s="92"/>
      <c r="Q261" s="903"/>
      <c r="R261" s="857" t="str">
        <f>IF('Master sheet'!$D$11="Hindi","परीक्षा परिणाम घोषणा दिनांक :-","Result Declaration Date :-")</f>
        <v>परीक्षा परिणाम घोषणा दिनांक :-</v>
      </c>
      <c r="S261" s="857"/>
      <c r="T261" s="857"/>
      <c r="U261" s="858">
        <f>IF(AND(AD239=""),"",'Master sheet'!$D$10)</f>
        <v>45048</v>
      </c>
      <c r="V261" s="858"/>
      <c r="W261" s="858"/>
      <c r="X261" s="393"/>
      <c r="Y261" s="92"/>
      <c r="Z261" s="92"/>
      <c r="AA261" s="58"/>
      <c r="AB261" s="92"/>
      <c r="AC261" s="92"/>
      <c r="AD261" s="92"/>
      <c r="AE261" s="92"/>
      <c r="AF261" s="92"/>
      <c r="AH261" s="57"/>
      <c r="AI261" s="57"/>
      <c r="AJ261" s="57"/>
      <c r="AK261" s="57"/>
      <c r="AL261" s="57"/>
      <c r="AM261" s="57"/>
      <c r="AN261" s="57"/>
      <c r="AO261" s="57"/>
      <c r="AP261" s="57"/>
    </row>
    <row r="262" spans="1:42" ht="60.75" customHeight="1">
      <c r="A262" s="402">
        <f t="shared" si="31"/>
        <v>31</v>
      </c>
      <c r="B262" s="850" t="str">
        <f>IF(AND(N239=""),"",IF(C236=6,CONCATENATE("(",'Master sheet'!$H$12," )"),CONCATENATE("(",'Master sheet'!$H$21," )")))</f>
        <v>(Sharad Sharma )</v>
      </c>
      <c r="C262" s="850"/>
      <c r="D262" s="850"/>
      <c r="E262" s="850"/>
      <c r="F262" s="850" t="str">
        <f>IF(AND(N239=""),"",CONCATENATE("(",'Master sheet'!$D$14," )"))</f>
        <v>(Suresh Kumar )</v>
      </c>
      <c r="G262" s="850"/>
      <c r="H262" s="850"/>
      <c r="I262" s="850"/>
      <c r="J262" s="850"/>
      <c r="K262" s="850" t="str">
        <f>IF(AND(N239=""),"",CONCATENATE("(",'Master sheet'!$D$12," )"))</f>
        <v>(USHA PALIYA )</v>
      </c>
      <c r="L262" s="850"/>
      <c r="M262" s="850"/>
      <c r="N262" s="850"/>
      <c r="O262" s="850"/>
      <c r="P262" s="850"/>
      <c r="Q262" s="903"/>
      <c r="R262" s="850" t="str">
        <f>IF(AND(AD239=""),"",IF(S236=6,CONCATENATE("(",'Master sheet'!$H$12," )"),CONCATENATE("(",'Master sheet'!$H$21," )")))</f>
        <v>(Sharad Sharma )</v>
      </c>
      <c r="S262" s="850"/>
      <c r="T262" s="850"/>
      <c r="U262" s="850"/>
      <c r="V262" s="850" t="str">
        <f>IF(AND(AD239=""),"",CONCATENATE("(",'Master sheet'!$D$14," )"))</f>
        <v>(Suresh Kumar )</v>
      </c>
      <c r="W262" s="850"/>
      <c r="X262" s="850"/>
      <c r="Y262" s="850"/>
      <c r="Z262" s="850"/>
      <c r="AA262" s="850" t="str">
        <f>IF(AND(AD239=""),"",CONCATENATE("(",'Master sheet'!$D$12," )"))</f>
        <v>(USHA PALIYA )</v>
      </c>
      <c r="AB262" s="850"/>
      <c r="AC262" s="850"/>
      <c r="AD262" s="850"/>
      <c r="AE262" s="850"/>
      <c r="AF262" s="850"/>
      <c r="AH262" s="57"/>
      <c r="AI262" s="57"/>
      <c r="AJ262" s="57"/>
      <c r="AK262" s="57"/>
      <c r="AL262" s="57"/>
      <c r="AM262" s="57"/>
      <c r="AN262" s="57"/>
      <c r="AO262" s="57"/>
      <c r="AP262" s="57"/>
    </row>
    <row r="263" spans="1:42" ht="23.25" customHeight="1">
      <c r="A263" s="402">
        <f t="shared" si="31"/>
        <v>32</v>
      </c>
      <c r="B263" s="851" t="str">
        <f>IF('Master sheet'!$D$11="Hindi","हस्ताक्षर कक्षाध्यापक","Signature of the class teacher")</f>
        <v>हस्ताक्षर कक्षाध्यापक</v>
      </c>
      <c r="C263" s="851"/>
      <c r="D263" s="851"/>
      <c r="E263" s="851"/>
      <c r="F263" s="851" t="str">
        <f>IF('Master sheet'!$D$11="Hindi","हस्ताक्षर परीक्षा प्रभारी","Signature of the exam. Incharge")</f>
        <v>हस्ताक्षर परीक्षा प्रभारी</v>
      </c>
      <c r="G263" s="851"/>
      <c r="H263" s="851"/>
      <c r="I263" s="851"/>
      <c r="J263" s="851"/>
      <c r="K263" s="851" t="str">
        <f>IF('Master sheet'!$D$11="Hindi","हस्ताक्षर संस्था प्रधान","Head of Institute's Signature")</f>
        <v>हस्ताक्षर संस्था प्रधान</v>
      </c>
      <c r="L263" s="851"/>
      <c r="M263" s="851"/>
      <c r="N263" s="851"/>
      <c r="O263" s="851"/>
      <c r="P263" s="851"/>
      <c r="Q263" s="903"/>
      <c r="R263" s="851" t="str">
        <f>IF('Master sheet'!$D$11="Hindi","हस्ताक्षर कक्षाध्यापक","Signature of the class teacher")</f>
        <v>हस्ताक्षर कक्षाध्यापक</v>
      </c>
      <c r="S263" s="851"/>
      <c r="T263" s="851"/>
      <c r="U263" s="851"/>
      <c r="V263" s="851" t="str">
        <f>IF('Master sheet'!$D$11="Hindi","हस्ताक्षर परीक्षा प्रभारी","Signature of the exam. Incharge")</f>
        <v>हस्ताक्षर परीक्षा प्रभारी</v>
      </c>
      <c r="W263" s="851"/>
      <c r="X263" s="851"/>
      <c r="Y263" s="851"/>
      <c r="Z263" s="851"/>
      <c r="AA263" s="851" t="str">
        <f>IF('Master sheet'!$D$11="Hindi","हस्ताक्षर संस्था प्रधान","Head of Institute's Signature")</f>
        <v>हस्ताक्षर संस्था प्रधान</v>
      </c>
      <c r="AB263" s="851"/>
      <c r="AC263" s="851"/>
      <c r="AD263" s="851"/>
      <c r="AE263" s="851"/>
      <c r="AF263" s="851"/>
      <c r="AH263" s="57"/>
      <c r="AI263" s="57"/>
      <c r="AJ263" s="57"/>
      <c r="AK263" s="57"/>
      <c r="AL263" s="57"/>
      <c r="AM263" s="57"/>
      <c r="AN263" s="57"/>
      <c r="AO263" s="57"/>
      <c r="AP263" s="57"/>
    </row>
    <row r="264" spans="1:42">
      <c r="AH264" s="57"/>
      <c r="AI264" s="57"/>
      <c r="AJ264" s="57"/>
      <c r="AK264" s="57"/>
      <c r="AL264" s="57"/>
      <c r="AM264" s="57"/>
      <c r="AN264" s="57"/>
      <c r="AO264" s="57"/>
      <c r="AP264" s="57"/>
    </row>
    <row r="265" spans="1:42" ht="21" customHeight="1">
      <c r="A265" s="402">
        <f>IF(N272="","",1)</f>
        <v>1</v>
      </c>
      <c r="B265" s="876" t="str">
        <f>IF('Master sheet'!$D$11="Hindi","वार्षिक रिपोर्ट कार्ड ","Report Card")</f>
        <v xml:space="preserve">वार्षिक रिपोर्ट कार्ड </v>
      </c>
      <c r="C265" s="876"/>
      <c r="D265" s="876"/>
      <c r="E265" s="876"/>
      <c r="F265" s="876"/>
      <c r="G265" s="876"/>
      <c r="H265" s="876"/>
      <c r="I265" s="876"/>
      <c r="J265" s="876"/>
      <c r="K265" s="876"/>
      <c r="L265" s="876"/>
      <c r="M265" s="876"/>
      <c r="N265" s="876"/>
      <c r="O265" s="876"/>
      <c r="P265" s="876"/>
      <c r="Q265" s="903" t="s">
        <v>79</v>
      </c>
      <c r="R265" s="876" t="str">
        <f>IF('Master sheet'!$D$11="Hindi","वार्षिक रिपोर्ट कार्ड ","Report Card")</f>
        <v xml:space="preserve">वार्षिक रिपोर्ट कार्ड </v>
      </c>
      <c r="S265" s="876"/>
      <c r="T265" s="876"/>
      <c r="U265" s="876"/>
      <c r="V265" s="876"/>
      <c r="W265" s="876"/>
      <c r="X265" s="876"/>
      <c r="Y265" s="876"/>
      <c r="Z265" s="876"/>
      <c r="AA265" s="876"/>
      <c r="AB265" s="876"/>
      <c r="AC265" s="876"/>
      <c r="AD265" s="876"/>
      <c r="AE265" s="876"/>
      <c r="AF265" s="876"/>
      <c r="AH265" s="57"/>
      <c r="AI265" s="57"/>
      <c r="AJ265" s="57"/>
      <c r="AK265" s="57"/>
      <c r="AL265" s="57"/>
      <c r="AM265" s="57"/>
      <c r="AN265" s="57"/>
      <c r="AO265" s="57"/>
      <c r="AP265" s="57"/>
    </row>
    <row r="266" spans="1:42" ht="21" customHeight="1">
      <c r="A266" s="402">
        <f>IF($N$272="","",A265+1)</f>
        <v>2</v>
      </c>
      <c r="B266" s="877" t="str">
        <f>IF('Master sheet'!$D$11="Hindi","शिक्षा विभाग, राजस्थान सरकार","Education Department, Rajasthan Government")</f>
        <v>शिक्षा विभाग, राजस्थान सरकार</v>
      </c>
      <c r="C266" s="877"/>
      <c r="D266" s="877"/>
      <c r="E266" s="877"/>
      <c r="F266" s="877"/>
      <c r="G266" s="877"/>
      <c r="H266" s="877"/>
      <c r="I266" s="877"/>
      <c r="J266" s="877"/>
      <c r="K266" s="877"/>
      <c r="L266" s="877"/>
      <c r="M266" s="877"/>
      <c r="N266" s="877"/>
      <c r="O266" s="877"/>
      <c r="P266" s="877"/>
      <c r="Q266" s="903"/>
      <c r="R266" s="877" t="str">
        <f>IF('Master sheet'!$D$11="Hindi","शिक्षा विभाग, राजस्थान सरकार","Education Department, Rajasthan Government")</f>
        <v>शिक्षा विभाग, राजस्थान सरकार</v>
      </c>
      <c r="S266" s="877"/>
      <c r="T266" s="877"/>
      <c r="U266" s="877"/>
      <c r="V266" s="877"/>
      <c r="W266" s="877"/>
      <c r="X266" s="877"/>
      <c r="Y266" s="877"/>
      <c r="Z266" s="877"/>
      <c r="AA266" s="877"/>
      <c r="AB266" s="877"/>
      <c r="AC266" s="877"/>
      <c r="AD266" s="877"/>
      <c r="AE266" s="877"/>
      <c r="AF266" s="877"/>
      <c r="AH266" s="57"/>
      <c r="AI266" s="57"/>
      <c r="AJ266" s="57"/>
      <c r="AK266" s="57"/>
      <c r="AL266" s="57"/>
      <c r="AM266" s="57"/>
      <c r="AN266" s="57"/>
      <c r="AO266" s="57"/>
      <c r="AP266" s="57"/>
    </row>
    <row r="267" spans="1:42" ht="21" customHeight="1">
      <c r="A267" s="402">
        <f t="shared" ref="A267:A296" si="34">IF($N$272="","",A266+1)</f>
        <v>3</v>
      </c>
      <c r="B267" s="878" t="str">
        <f>IF('Master sheet'!$D$11="Hindi","विद्यालय का नाम :-","School Name :- ")</f>
        <v>विद्यालय का नाम :-</v>
      </c>
      <c r="C267" s="878"/>
      <c r="D267" s="878"/>
      <c r="E267" s="879" t="str">
        <f>IF(AND(N272=""),"",IF('Master sheet'!$D$11="Hindi",'Master sheet'!$D$8,'Master sheet'!$D$7))</f>
        <v xml:space="preserve">महात्मा गाँधी राजकीय विद्यालय (अंग्रेजी माध्यम) बर, पाली </v>
      </c>
      <c r="F267" s="879"/>
      <c r="G267" s="879"/>
      <c r="H267" s="879"/>
      <c r="I267" s="879"/>
      <c r="J267" s="879"/>
      <c r="K267" s="879"/>
      <c r="L267" s="879"/>
      <c r="M267" s="879"/>
      <c r="N267" s="879"/>
      <c r="O267" s="879"/>
      <c r="P267" s="879"/>
      <c r="Q267" s="903"/>
      <c r="R267" s="878" t="str">
        <f>IF('Master sheet'!$D$11="Hindi","विद्यालय का नाम :-","School Name :- ")</f>
        <v>विद्यालय का नाम :-</v>
      </c>
      <c r="S267" s="878"/>
      <c r="T267" s="878"/>
      <c r="U267" s="879" t="str">
        <f>IF(AND(AD272=""),"",IF('Master sheet'!$D$11="Hindi",'Master sheet'!$D$8,'Master sheet'!$D$7))</f>
        <v xml:space="preserve">महात्मा गाँधी राजकीय विद्यालय (अंग्रेजी माध्यम) बर, पाली </v>
      </c>
      <c r="V267" s="879"/>
      <c r="W267" s="879"/>
      <c r="X267" s="879"/>
      <c r="Y267" s="879"/>
      <c r="Z267" s="879"/>
      <c r="AA267" s="879"/>
      <c r="AB267" s="879"/>
      <c r="AC267" s="879"/>
      <c r="AD267" s="879"/>
      <c r="AE267" s="879"/>
      <c r="AF267" s="879"/>
      <c r="AH267" s="57"/>
      <c r="AI267" s="57"/>
      <c r="AJ267" s="57"/>
      <c r="AK267" s="57"/>
      <c r="AL267" s="57"/>
      <c r="AM267" s="57"/>
      <c r="AN267" s="57"/>
      <c r="AO267" s="57"/>
      <c r="AP267" s="57"/>
    </row>
    <row r="268" spans="1:42" ht="21" customHeight="1">
      <c r="A268" s="402">
        <f t="shared" si="34"/>
        <v>4</v>
      </c>
      <c r="B268" s="395"/>
      <c r="C268" s="395"/>
      <c r="D268" s="395"/>
      <c r="E268" s="880" t="str">
        <f>IF(AND(N272=""),"",IF('Master sheet'!$D$11="Hindi",CONCATENATE("(विद्यालय मान्यता क्रमांक व वर्ष : ","  ",'Master sheet'!$D$6),CONCATENATE("(School Recognition Number &amp; Years : ","  ",'Master sheet'!$D$6)))</f>
        <v>(विद्यालय मान्यता क्रमांक व वर्ष :   शिक्षा/पाली/1995/2001</v>
      </c>
      <c r="F268" s="880"/>
      <c r="G268" s="880"/>
      <c r="H268" s="880"/>
      <c r="I268" s="880"/>
      <c r="J268" s="880"/>
      <c r="K268" s="880"/>
      <c r="L268" s="880"/>
      <c r="M268" s="880"/>
      <c r="N268" s="880"/>
      <c r="O268" s="880"/>
      <c r="P268" s="880"/>
      <c r="Q268" s="903"/>
      <c r="R268" s="395"/>
      <c r="S268" s="395"/>
      <c r="T268" s="395"/>
      <c r="U268" s="880" t="str">
        <f>IF(AND(AD272=""),"",IF('Master sheet'!$D$11="Hindi",CONCATENATE("(विद्यालय मान्यता क्रमांक व वर्ष : ","  ",'Master sheet'!$D$6),CONCATENATE("(School Recognition Number &amp; Years : ","  ",'Master sheet'!$D$6)))</f>
        <v>(विद्यालय मान्यता क्रमांक व वर्ष :   शिक्षा/पाली/1995/2001</v>
      </c>
      <c r="V268" s="880"/>
      <c r="W268" s="880"/>
      <c r="X268" s="880"/>
      <c r="Y268" s="880"/>
      <c r="Z268" s="880"/>
      <c r="AA268" s="880"/>
      <c r="AB268" s="880"/>
      <c r="AC268" s="880"/>
      <c r="AD268" s="880"/>
      <c r="AE268" s="880"/>
      <c r="AF268" s="880"/>
      <c r="AH268" s="57"/>
      <c r="AI268" s="57"/>
      <c r="AJ268" s="57"/>
      <c r="AK268" s="57"/>
      <c r="AL268" s="57"/>
      <c r="AM268" s="57"/>
      <c r="AN268" s="57"/>
      <c r="AO268" s="57"/>
      <c r="AP268" s="57"/>
    </row>
    <row r="269" spans="1:42" ht="21" customHeight="1">
      <c r="A269" s="402">
        <f t="shared" si="34"/>
        <v>5</v>
      </c>
      <c r="B269" s="388" t="str">
        <f>IF('Master sheet'!$D$11="Hindi","कक्षा  :-","CLASS :- ")</f>
        <v>कक्षा  :-</v>
      </c>
      <c r="C269" s="894" t="str">
        <f>IFERROR(IF(AND(N272=""),"",VLOOKUP(N272,Marks,2,0)),"")</f>
        <v/>
      </c>
      <c r="D269" s="894"/>
      <c r="E269" s="895" t="str">
        <f>IF('Master sheet'!$D$11="Hindi","सेक्शन :-","Section :- ")</f>
        <v>सेक्शन :-</v>
      </c>
      <c r="F269" s="895"/>
      <c r="G269" s="895"/>
      <c r="H269" s="894" t="str">
        <f>IFERROR(IF(AND(N272=""),"",VLOOKUP(N272,Marks,3,0)),"")</f>
        <v/>
      </c>
      <c r="I269" s="894"/>
      <c r="J269" s="896" t="str">
        <f>IF('Master sheet'!$D$11="Hindi","सत्र :- ","Session :- ")</f>
        <v xml:space="preserve">सत्र :- </v>
      </c>
      <c r="K269" s="896"/>
      <c r="L269" s="896"/>
      <c r="M269" s="896"/>
      <c r="N269" s="897" t="str">
        <f>IF(AND(N272=""),"",'Marks Entry 6th'!$I$2)</f>
        <v xml:space="preserve"> 2022-2023</v>
      </c>
      <c r="O269" s="897"/>
      <c r="P269" s="897"/>
      <c r="Q269" s="903"/>
      <c r="R269" s="388" t="str">
        <f>IF('Master sheet'!$D$11="Hindi","कक्षा  :-","CLASS :- ")</f>
        <v>कक्षा  :-</v>
      </c>
      <c r="S269" s="894" t="str">
        <f>IFERROR(IF(AND(AD272=""),"",VLOOKUP(AD272,Marks,2,0)),"")</f>
        <v/>
      </c>
      <c r="T269" s="894"/>
      <c r="U269" s="895" t="str">
        <f>IF('Master sheet'!$D$11="Hindi","सेक्शन :-","Section :- ")</f>
        <v>सेक्शन :-</v>
      </c>
      <c r="V269" s="895"/>
      <c r="W269" s="895"/>
      <c r="X269" s="894" t="str">
        <f>IFERROR(IF(AND(AD272=""),"",VLOOKUP(AD272,Marks,3,0)),"")</f>
        <v/>
      </c>
      <c r="Y269" s="894"/>
      <c r="Z269" s="896" t="str">
        <f>IF('Master sheet'!$D$11="Hindi","सत्र :- ","Session :- ")</f>
        <v xml:space="preserve">सत्र :- </v>
      </c>
      <c r="AA269" s="896"/>
      <c r="AB269" s="896"/>
      <c r="AC269" s="896"/>
      <c r="AD269" s="897" t="str">
        <f>IF(AND(AD272=""),"",'Marks Entry 6th'!$I$2)</f>
        <v xml:space="preserve"> 2022-2023</v>
      </c>
      <c r="AE269" s="897"/>
      <c r="AF269" s="897"/>
      <c r="AH269" s="57"/>
      <c r="AI269" s="57"/>
      <c r="AJ269" s="57"/>
      <c r="AK269" s="57"/>
      <c r="AL269" s="57"/>
      <c r="AM269" s="57"/>
      <c r="AN269" s="57"/>
      <c r="AO269" s="57"/>
      <c r="AP269" s="57"/>
    </row>
    <row r="270" spans="1:42" ht="21" customHeight="1">
      <c r="A270" s="402">
        <f t="shared" si="34"/>
        <v>6</v>
      </c>
      <c r="B270" s="881" t="str">
        <f>IF('Master sheet'!$D$11="Hindi","विद्यार्थी का नाम :-","Student's Name :-")</f>
        <v>विद्यार्थी का नाम :-</v>
      </c>
      <c r="C270" s="881"/>
      <c r="D270" s="881"/>
      <c r="E270" s="882" t="str">
        <f>IFERROR(IF(AND(N272=""),"",VLOOKUP(N272,Marks,6,0)),"")</f>
        <v/>
      </c>
      <c r="F270" s="882"/>
      <c r="G270" s="882"/>
      <c r="H270" s="882"/>
      <c r="I270" s="882"/>
      <c r="J270" s="883" t="str">
        <f>IF('Master sheet'!$D$11="Hindi","प्रवेशांक :","SR. NO. :")</f>
        <v>प्रवेशांक :</v>
      </c>
      <c r="K270" s="883"/>
      <c r="L270" s="883"/>
      <c r="M270" s="883"/>
      <c r="N270" s="884" t="str">
        <f>IFERROR(IF(AND(N272=""),"",VLOOKUP(N272,Marks,5,0)),"")</f>
        <v/>
      </c>
      <c r="O270" s="884"/>
      <c r="P270" s="884"/>
      <c r="Q270" s="903"/>
      <c r="R270" s="881" t="str">
        <f>IF('Master sheet'!$D$11="Hindi","विद्यार्थी का नाम :-","Student's Name :-")</f>
        <v>विद्यार्थी का नाम :-</v>
      </c>
      <c r="S270" s="881"/>
      <c r="T270" s="881"/>
      <c r="U270" s="882" t="str">
        <f>IFERROR(IF(AND(AD272=""),"",VLOOKUP(AD272,Marks,6,0)),"")</f>
        <v/>
      </c>
      <c r="V270" s="882"/>
      <c r="W270" s="882"/>
      <c r="X270" s="882"/>
      <c r="Y270" s="882"/>
      <c r="Z270" s="883" t="str">
        <f>IF('Master sheet'!$D$11="Hindi","प्रवेशांक :","SR. NO. :")</f>
        <v>प्रवेशांक :</v>
      </c>
      <c r="AA270" s="883"/>
      <c r="AB270" s="883"/>
      <c r="AC270" s="883"/>
      <c r="AD270" s="884" t="str">
        <f>IFERROR(IF(AND(AD272=""),"",VLOOKUP(AD272,Marks,5,0)),"")</f>
        <v/>
      </c>
      <c r="AE270" s="884"/>
      <c r="AF270" s="884"/>
      <c r="AH270" s="57"/>
      <c r="AI270" s="57"/>
      <c r="AJ270" s="57"/>
      <c r="AK270" s="57"/>
      <c r="AL270" s="57"/>
      <c r="AM270" s="57"/>
      <c r="AN270" s="57"/>
      <c r="AO270" s="57"/>
      <c r="AP270" s="57"/>
    </row>
    <row r="271" spans="1:42" ht="21" customHeight="1">
      <c r="A271" s="402">
        <f t="shared" si="34"/>
        <v>7</v>
      </c>
      <c r="B271" s="881" t="str">
        <f>IF('Master sheet'!$D$11="Hindi","पिता का नाम :-","Father's Name :-")</f>
        <v>पिता का नाम :-</v>
      </c>
      <c r="C271" s="881"/>
      <c r="D271" s="881"/>
      <c r="E271" s="882" t="str">
        <f>IFERROR(IF(AND(N272=""),"",VLOOKUP(N272,Marks,7,0)),"")</f>
        <v/>
      </c>
      <c r="F271" s="882"/>
      <c r="G271" s="882"/>
      <c r="H271" s="882"/>
      <c r="I271" s="882"/>
      <c r="J271" s="883" t="str">
        <f>IF('Master sheet'!$D$11="Hindi","जन्म तिथि :","Date of Birth :")</f>
        <v>जन्म तिथि :</v>
      </c>
      <c r="K271" s="883"/>
      <c r="L271" s="883"/>
      <c r="M271" s="883"/>
      <c r="N271" s="898" t="str">
        <f>IFERROR(IF(AND(N272=""),"",VLOOKUP(N272,Marks,4,0)),"")</f>
        <v/>
      </c>
      <c r="O271" s="898"/>
      <c r="P271" s="898"/>
      <c r="Q271" s="903"/>
      <c r="R271" s="881" t="str">
        <f>IF('Master sheet'!$D$11="Hindi","पिता का नाम :-","Father's Name :-")</f>
        <v>पिता का नाम :-</v>
      </c>
      <c r="S271" s="881"/>
      <c r="T271" s="881"/>
      <c r="U271" s="882" t="str">
        <f>IFERROR(IF(AND(AD272=""),"",VLOOKUP(AD272,Marks,7,0)),"")</f>
        <v/>
      </c>
      <c r="V271" s="882"/>
      <c r="W271" s="882"/>
      <c r="X271" s="882"/>
      <c r="Y271" s="882"/>
      <c r="Z271" s="883" t="str">
        <f>IF('Master sheet'!$D$11="Hindi","जन्म तिथि :","Date of Birth :")</f>
        <v>जन्म तिथि :</v>
      </c>
      <c r="AA271" s="883"/>
      <c r="AB271" s="883"/>
      <c r="AC271" s="883"/>
      <c r="AD271" s="898" t="str">
        <f>IFERROR(IF(AND(AD272=""),"",VLOOKUP(AD272,Marks,4,0)),"")</f>
        <v/>
      </c>
      <c r="AE271" s="898"/>
      <c r="AF271" s="898"/>
      <c r="AH271" s="57"/>
      <c r="AI271" s="57"/>
      <c r="AJ271" s="57"/>
      <c r="AK271" s="57"/>
      <c r="AL271" s="57"/>
      <c r="AM271" s="57"/>
      <c r="AN271" s="57"/>
      <c r="AO271" s="57"/>
      <c r="AP271" s="57"/>
    </row>
    <row r="272" spans="1:42" ht="21" customHeight="1">
      <c r="A272" s="402">
        <f t="shared" si="34"/>
        <v>8</v>
      </c>
      <c r="B272" s="881" t="str">
        <f>IF('Master sheet'!$D$11="Hindi","माता का नाम :-","Mother's Name :-")</f>
        <v>माता का नाम :-</v>
      </c>
      <c r="C272" s="881"/>
      <c r="D272" s="881"/>
      <c r="E272" s="882" t="str">
        <f>IFERROR(IF(AND(N272=""),"",VLOOKUP(N272,Marks,8,0)),"")</f>
        <v/>
      </c>
      <c r="F272" s="882"/>
      <c r="G272" s="882"/>
      <c r="H272" s="882"/>
      <c r="I272" s="882"/>
      <c r="J272" s="883" t="str">
        <f>IF('Master sheet'!$D$11="Hindi","रोल नंबर :-","Roll No. :")</f>
        <v>रोल नंबर :-</v>
      </c>
      <c r="K272" s="883"/>
      <c r="L272" s="883"/>
      <c r="M272" s="883"/>
      <c r="N272" s="899">
        <f>IF(AD239="","",IF(AND(AD239+1&gt;$AN$7),"",AD239+1))</f>
        <v>717</v>
      </c>
      <c r="O272" s="899"/>
      <c r="P272" s="899"/>
      <c r="Q272" s="903"/>
      <c r="R272" s="881" t="str">
        <f>IF('Master sheet'!$D$11="Hindi","माता का नाम :-","Mother's Name :-")</f>
        <v>माता का नाम :-</v>
      </c>
      <c r="S272" s="881"/>
      <c r="T272" s="881"/>
      <c r="U272" s="882" t="str">
        <f>IFERROR(IF(AND(AD272=""),"",VLOOKUP(AD272,Marks,8,0)),"")</f>
        <v/>
      </c>
      <c r="V272" s="882"/>
      <c r="W272" s="882"/>
      <c r="X272" s="882"/>
      <c r="Y272" s="882"/>
      <c r="Z272" s="883" t="str">
        <f>IF('Master sheet'!$D$11="Hindi","रोल नंबर :-","Roll No. :")</f>
        <v>रोल नंबर :-</v>
      </c>
      <c r="AA272" s="883"/>
      <c r="AB272" s="883"/>
      <c r="AC272" s="883"/>
      <c r="AD272" s="899">
        <f>IF(N272="","",IF(AND(N272+1&gt;$AN$7),"",N272+1))</f>
        <v>718</v>
      </c>
      <c r="AE272" s="899"/>
      <c r="AF272" s="899"/>
      <c r="AH272" s="57"/>
      <c r="AI272" s="57"/>
      <c r="AJ272" s="57"/>
      <c r="AK272" s="57"/>
      <c r="AL272" s="57"/>
      <c r="AM272" s="57"/>
      <c r="AN272" s="57"/>
      <c r="AO272" s="57"/>
      <c r="AP272" s="57"/>
    </row>
    <row r="273" spans="1:42" ht="12" customHeight="1">
      <c r="A273" s="402">
        <f t="shared" si="34"/>
        <v>9</v>
      </c>
      <c r="B273" s="389"/>
      <c r="C273" s="389"/>
      <c r="D273" s="389"/>
      <c r="E273" s="390"/>
      <c r="F273" s="390"/>
      <c r="G273" s="390"/>
      <c r="H273" s="390"/>
      <c r="I273" s="390"/>
      <c r="J273" s="391"/>
      <c r="K273" s="391"/>
      <c r="L273" s="391"/>
      <c r="M273" s="391"/>
      <c r="N273" s="392"/>
      <c r="O273" s="392"/>
      <c r="P273" s="392"/>
      <c r="Q273" s="903"/>
      <c r="R273" s="389"/>
      <c r="S273" s="389"/>
      <c r="T273" s="389"/>
      <c r="U273" s="390"/>
      <c r="V273" s="390"/>
      <c r="W273" s="390"/>
      <c r="X273" s="390"/>
      <c r="Y273" s="390"/>
      <c r="Z273" s="391"/>
      <c r="AA273" s="391"/>
      <c r="AB273" s="391"/>
      <c r="AC273" s="391"/>
      <c r="AD273" s="392"/>
      <c r="AE273" s="392"/>
      <c r="AF273" s="392"/>
      <c r="AH273" s="57"/>
      <c r="AI273" s="57"/>
      <c r="AJ273" s="57"/>
      <c r="AK273" s="57"/>
      <c r="AL273" s="57"/>
      <c r="AM273" s="57"/>
      <c r="AN273" s="57"/>
      <c r="AO273" s="57"/>
      <c r="AP273" s="57"/>
    </row>
    <row r="274" spans="1:42" ht="23.25" customHeight="1">
      <c r="A274" s="402">
        <f t="shared" si="34"/>
        <v>10</v>
      </c>
      <c r="B274" s="900" t="str">
        <f>IF('Master sheet'!$D$11="Hindi","विषय","Subject")</f>
        <v>विषय</v>
      </c>
      <c r="C274" s="686" t="str">
        <f>IF('Master sheet'!$D$11="Hindi","प्रथम परख ","First Test")</f>
        <v xml:space="preserve">प्रथम परख </v>
      </c>
      <c r="D274" s="687"/>
      <c r="E274" s="688" t="str">
        <f>IF('Master sheet'!$D$11="Hindi","द्वितीय परख","Second Test")</f>
        <v>द्वितीय परख</v>
      </c>
      <c r="F274" s="689"/>
      <c r="G274" s="901" t="str">
        <f>IF('Master sheet'!$D$11="Hindi","सा. परख योग","Test Total")</f>
        <v>सा. परख योग</v>
      </c>
      <c r="H274" s="679" t="str">
        <f>IF('Master sheet'!$D$11="Hindi","अर्द्धवार्षिक","Half Yearly")</f>
        <v>अर्द्धवार्षिक</v>
      </c>
      <c r="I274" s="680"/>
      <c r="J274" s="681"/>
      <c r="K274" s="685" t="str">
        <f>IF('Master sheet'!$D$11="Hindi","अर्द्ध वा. तक योग","Total Till H.Y.")</f>
        <v>अर्द्ध वा. तक योग</v>
      </c>
      <c r="L274" s="679" t="str">
        <f>IF('Master sheet'!$D$11="Hindi","वार्षिक","Yearly")</f>
        <v>वार्षिक</v>
      </c>
      <c r="M274" s="680"/>
      <c r="N274" s="681"/>
      <c r="O274" s="684" t="str">
        <f>IF('Master sheet'!$D$11="Hindi","विषय कुल योग ","Subject Total")</f>
        <v xml:space="preserve">विषय कुल योग </v>
      </c>
      <c r="P274" s="677" t="str">
        <f>IF('Master sheet'!$D$11="Hindi","ग्रेड","Grade")</f>
        <v>ग्रेड</v>
      </c>
      <c r="Q274" s="903"/>
      <c r="R274" s="900" t="str">
        <f>IF('Master sheet'!$D$11="Hindi","विषय","Subject")</f>
        <v>विषय</v>
      </c>
      <c r="S274" s="686" t="str">
        <f>IF('Master sheet'!$D$11="Hindi","प्रथम परख ","First Test")</f>
        <v xml:space="preserve">प्रथम परख </v>
      </c>
      <c r="T274" s="687"/>
      <c r="U274" s="688" t="str">
        <f>IF('Master sheet'!$D$11="Hindi","द्वितीय परख","Second Test")</f>
        <v>द्वितीय परख</v>
      </c>
      <c r="V274" s="689"/>
      <c r="W274" s="901" t="str">
        <f>IF('Master sheet'!$D$11="Hindi","सा. परख योग","Test Total")</f>
        <v>सा. परख योग</v>
      </c>
      <c r="X274" s="679" t="str">
        <f>IF('Master sheet'!$D$11="Hindi","अर्द्धवार्षिक","Half Yearly")</f>
        <v>अर्द्धवार्षिक</v>
      </c>
      <c r="Y274" s="680"/>
      <c r="Z274" s="681"/>
      <c r="AA274" s="685" t="str">
        <f>IF('Master sheet'!$D$11="Hindi","अर्द्ध वा. तक योग","Total Till H.Y.")</f>
        <v>अर्द्ध वा. तक योग</v>
      </c>
      <c r="AB274" s="679" t="str">
        <f>IF('Master sheet'!$D$11="Hindi","वार्षिक","Yearly")</f>
        <v>वार्षिक</v>
      </c>
      <c r="AC274" s="680"/>
      <c r="AD274" s="681"/>
      <c r="AE274" s="684" t="str">
        <f>IF('Master sheet'!$D$11="Hindi","विषय कुल योग ","Subject Total")</f>
        <v xml:space="preserve">विषय कुल योग </v>
      </c>
      <c r="AF274" s="677" t="str">
        <f>IF('Master sheet'!$D$11="Hindi","ग्रेड","Grade")</f>
        <v>ग्रेड</v>
      </c>
      <c r="AH274" s="57"/>
      <c r="AI274" s="57"/>
      <c r="AJ274" s="57"/>
      <c r="AK274" s="57"/>
      <c r="AL274" s="57"/>
      <c r="AM274" s="57"/>
      <c r="AN274" s="57"/>
      <c r="AO274" s="57"/>
      <c r="AP274" s="57"/>
    </row>
    <row r="275" spans="1:42" ht="86.25" customHeight="1">
      <c r="A275" s="402">
        <f t="shared" si="34"/>
        <v>11</v>
      </c>
      <c r="B275" s="900"/>
      <c r="C275" s="313" t="str">
        <f>IF('Master sheet'!$D$11="Hindi","लिखित परीक्षा","Written")</f>
        <v>लिखित परीक्षा</v>
      </c>
      <c r="D275" s="313" t="str">
        <f>IF('Master sheet'!$D$11="Hindi","गतिविधि, मौखिक, प्रोजेक्ट, प्रायोगिक","Act, Oral, Project, Prac.")</f>
        <v>गतिविधि, मौखिक, प्रोजेक्ट, प्रायोगिक</v>
      </c>
      <c r="E275" s="313" t="str">
        <f>IF('Master sheet'!$D$11="Hindi","लिखित परीक्षा","Written")</f>
        <v>लिखित परीक्षा</v>
      </c>
      <c r="F275" s="313" t="str">
        <f>IF('Master sheet'!$D$11="Hindi","गतिविधि, मौखिक, प्रोजेक्ट, प्रायोगिक","Act, Oral, Project, Prac.")</f>
        <v>गतिविधि, मौखिक, प्रोजेक्ट, प्रायोगिक</v>
      </c>
      <c r="G275" s="902"/>
      <c r="H275" s="313" t="str">
        <f>IF('Master sheet'!$D$11="Hindi","लिखित परीक्षा","Written")</f>
        <v>लिखित परीक्षा</v>
      </c>
      <c r="I275" s="313" t="str">
        <f>IF('Master sheet'!$D$11="Hindi","गतिविधि, मौखिक, प्रोजेक्ट, प्रायोगिक","Act, Oral, Project, Prac.")</f>
        <v>गतिविधि, मौखिक, प्रोजेक्ट, प्रायोगिक</v>
      </c>
      <c r="J275" s="313" t="str">
        <f>IF('Master sheet'!$D$11="Hindi","अर्द्ध वा. योग","H.Y. Total")</f>
        <v>अर्द्ध वा. योग</v>
      </c>
      <c r="K275" s="685"/>
      <c r="L275" s="313" t="str">
        <f>IF('Master sheet'!$D$11="Hindi","लिखित परीक्षा","Written")</f>
        <v>लिखित परीक्षा</v>
      </c>
      <c r="M275" s="313" t="str">
        <f>IF('Master sheet'!$D$11="Hindi","गतिविधि, मौखिक, प्रोजेक्ट, प्रायोगिक","Act, Oral, Project, Prac.")</f>
        <v>गतिविधि, मौखिक, प्रोजेक्ट, प्रायोगिक</v>
      </c>
      <c r="N275" s="313" t="str">
        <f>IF('Master sheet'!$D$11="Hindi","वार्षिक योग","Yearly Total")</f>
        <v>वार्षिक योग</v>
      </c>
      <c r="O275" s="684"/>
      <c r="P275" s="678">
        <v>0</v>
      </c>
      <c r="Q275" s="903"/>
      <c r="R275" s="900"/>
      <c r="S275" s="313" t="str">
        <f>IF('Master sheet'!$D$11="Hindi","लिखित परीक्षा","Written")</f>
        <v>लिखित परीक्षा</v>
      </c>
      <c r="T275" s="313" t="str">
        <f>IF('Master sheet'!$D$11="Hindi","गतिविधि, मौखिक, प्रोजेक्ट, प्रायोगिक","Act, Oral, Project, Prac.")</f>
        <v>गतिविधि, मौखिक, प्रोजेक्ट, प्रायोगिक</v>
      </c>
      <c r="U275" s="313" t="str">
        <f>IF('Master sheet'!$D$11="Hindi","लिखित परीक्षा","Written")</f>
        <v>लिखित परीक्षा</v>
      </c>
      <c r="V275" s="313" t="str">
        <f>IF('Master sheet'!$D$11="Hindi","गतिविधि, मौखिक, प्रोजेक्ट, प्रायोगिक","Act, Oral, Project, Prac.")</f>
        <v>गतिविधि, मौखिक, प्रोजेक्ट, प्रायोगिक</v>
      </c>
      <c r="W275" s="902"/>
      <c r="X275" s="313" t="str">
        <f>IF('Master sheet'!$D$11="Hindi","लिखित परीक्षा","Written")</f>
        <v>लिखित परीक्षा</v>
      </c>
      <c r="Y275" s="313" t="str">
        <f>IF('Master sheet'!$D$11="Hindi","गतिविधि, मौखिक, प्रोजेक्ट, प्रायोगिक","Act, Oral, Project, Prac.")</f>
        <v>गतिविधि, मौखिक, प्रोजेक्ट, प्रायोगिक</v>
      </c>
      <c r="Z275" s="313" t="str">
        <f>IF('Master sheet'!$D$11="Hindi","अर्द्ध वा. योग","H.Y. Total")</f>
        <v>अर्द्ध वा. योग</v>
      </c>
      <c r="AA275" s="685"/>
      <c r="AB275" s="313" t="str">
        <f>IF('Master sheet'!$D$11="Hindi","लिखित परीक्षा","Written")</f>
        <v>लिखित परीक्षा</v>
      </c>
      <c r="AC275" s="313" t="str">
        <f>IF('Master sheet'!$D$11="Hindi","गतिविधि, मौखिक, प्रोजेक्ट, प्रायोगिक","Act, Oral, Project, Prac.")</f>
        <v>गतिविधि, मौखिक, प्रोजेक्ट, प्रायोगिक</v>
      </c>
      <c r="AD275" s="313" t="str">
        <f>IF('Master sheet'!$D$11="Hindi","वार्षिक योग","Yearly Total")</f>
        <v>वार्षिक योग</v>
      </c>
      <c r="AE275" s="684"/>
      <c r="AF275" s="678">
        <v>0</v>
      </c>
      <c r="AH275" s="57"/>
      <c r="AI275" s="57"/>
      <c r="AJ275" s="57"/>
      <c r="AK275" s="57"/>
      <c r="AL275" s="57"/>
      <c r="AM275" s="57"/>
      <c r="AN275" s="57"/>
      <c r="AO275" s="57"/>
      <c r="AP275" s="57"/>
    </row>
    <row r="276" spans="1:42" ht="18" customHeight="1">
      <c r="A276" s="402">
        <f t="shared" si="34"/>
        <v>12</v>
      </c>
      <c r="B276" s="900"/>
      <c r="C276" s="115">
        <v>5</v>
      </c>
      <c r="D276" s="115">
        <v>5</v>
      </c>
      <c r="E276" s="115">
        <v>5</v>
      </c>
      <c r="F276" s="115">
        <v>5</v>
      </c>
      <c r="G276" s="383">
        <f>IF(AND(C276="",D276="",E276="",F276=""),"",SUM(C276:F276))</f>
        <v>20</v>
      </c>
      <c r="H276" s="115">
        <v>50</v>
      </c>
      <c r="I276" s="115">
        <v>20</v>
      </c>
      <c r="J276" s="117">
        <f>IF(AND(H276="",I276=""),"",SUM(H276:I276))</f>
        <v>70</v>
      </c>
      <c r="K276" s="116">
        <f>IF(AND(G276="NA",J276="NA"),"NA",SUM(G276,J276))</f>
        <v>90</v>
      </c>
      <c r="L276" s="115">
        <v>80</v>
      </c>
      <c r="M276" s="115">
        <v>30</v>
      </c>
      <c r="N276" s="290">
        <f>IF(AND(L276="",M276=""),"",SUM(L276:M276))</f>
        <v>110</v>
      </c>
      <c r="O276" s="116">
        <f>IF(N276="","",SUM(K276,N276))</f>
        <v>200</v>
      </c>
      <c r="P276" s="115"/>
      <c r="Q276" s="903"/>
      <c r="R276" s="900"/>
      <c r="S276" s="115">
        <v>5</v>
      </c>
      <c r="T276" s="115">
        <v>5</v>
      </c>
      <c r="U276" s="115">
        <v>5</v>
      </c>
      <c r="V276" s="115">
        <v>5</v>
      </c>
      <c r="W276" s="383">
        <f>IF(AND(S276="",T276="",U276="",V276=""),"",SUM(S276:V276))</f>
        <v>20</v>
      </c>
      <c r="X276" s="115">
        <v>50</v>
      </c>
      <c r="Y276" s="115">
        <v>20</v>
      </c>
      <c r="Z276" s="117">
        <f>IF(AND(X276="",Y276=""),"",SUM(X276:Y276))</f>
        <v>70</v>
      </c>
      <c r="AA276" s="116">
        <f>IF(AND(W276="NA",Z276="NA"),"NA",SUM(W276,Z276))</f>
        <v>90</v>
      </c>
      <c r="AB276" s="115">
        <v>80</v>
      </c>
      <c r="AC276" s="115">
        <v>30</v>
      </c>
      <c r="AD276" s="290">
        <f>IF(AND(AB276="",AC276=""),"",SUM(AB276:AC276))</f>
        <v>110</v>
      </c>
      <c r="AE276" s="116">
        <f>IF(AD276="","",SUM(AA276,AD276))</f>
        <v>200</v>
      </c>
      <c r="AF276" s="115"/>
      <c r="AH276" s="57"/>
      <c r="AI276" s="57"/>
      <c r="AJ276" s="57"/>
      <c r="AK276" s="57"/>
      <c r="AL276" s="57"/>
      <c r="AM276" s="57"/>
      <c r="AN276" s="57"/>
      <c r="AO276" s="57"/>
      <c r="AP276" s="57"/>
    </row>
    <row r="277" spans="1:42" ht="21" customHeight="1">
      <c r="A277" s="402">
        <f t="shared" si="34"/>
        <v>13</v>
      </c>
      <c r="B277" s="93" t="str">
        <f>IF('Master sheet'!D$11="Hindi","हिंदी","Hindi")</f>
        <v>हिंदी</v>
      </c>
      <c r="C277" s="387" t="str">
        <f>IFERROR(VLOOKUP(N272,Marks,11,0),"")</f>
        <v/>
      </c>
      <c r="D277" s="387" t="str">
        <f>IFERROR(VLOOKUP(N272,Marks,12,0),"")</f>
        <v/>
      </c>
      <c r="E277" s="387" t="str">
        <f>IFERROR(VLOOKUP(N272,Marks,13,0),"")</f>
        <v/>
      </c>
      <c r="F277" s="387" t="str">
        <f>IFERROR(VLOOKUP(N272,Marks,14,0),"")</f>
        <v/>
      </c>
      <c r="G277" s="382" t="str">
        <f>IFERROR(VLOOKUP(N272,Marks,15,0),"")</f>
        <v/>
      </c>
      <c r="H277" s="387" t="str">
        <f>IFERROR(VLOOKUP(N272,Marks,16,0),"")</f>
        <v/>
      </c>
      <c r="I277" s="387" t="str">
        <f>IFERROR(VLOOKUP(N272,Marks,17,0),"")</f>
        <v/>
      </c>
      <c r="J277" s="88" t="str">
        <f>IFERROR(VLOOKUP(N272,Marks,18,0),"")</f>
        <v/>
      </c>
      <c r="K277" s="381">
        <f>IFERROR(VLOOKUP(N272,Marks,19,0),"")</f>
        <v>0</v>
      </c>
      <c r="L277" s="387" t="str">
        <f>IFERROR(VLOOKUP(N272,Marks,20,0),"")</f>
        <v/>
      </c>
      <c r="M277" s="387" t="str">
        <f>IFERROR(VLOOKUP(N272,Marks,21,0),"")</f>
        <v/>
      </c>
      <c r="N277" s="88" t="str">
        <f>IFERROR(VLOOKUP(N272,Marks,22,0),"")</f>
        <v/>
      </c>
      <c r="O277" s="384" t="str">
        <f>IFERROR(VLOOKUP(N272,Marks,23,0),"")</f>
        <v/>
      </c>
      <c r="P277" s="90" t="str">
        <f>IFERROR(VLOOKUP(N272,Marks,29,0),"")</f>
        <v/>
      </c>
      <c r="Q277" s="903"/>
      <c r="R277" s="93" t="str">
        <f>IF('Master sheet'!T$11="Hindi","हिंदी","Hindi")</f>
        <v>Hindi</v>
      </c>
      <c r="S277" s="387" t="str">
        <f>IFERROR(VLOOKUP(AD272,Marks,11,0),"")</f>
        <v/>
      </c>
      <c r="T277" s="387" t="str">
        <f>IFERROR(VLOOKUP(AD272,Marks,12,0),"")</f>
        <v/>
      </c>
      <c r="U277" s="387" t="str">
        <f>IFERROR(VLOOKUP(AD272,Marks,13,0),"")</f>
        <v/>
      </c>
      <c r="V277" s="387" t="str">
        <f>IFERROR(VLOOKUP(AD272,Marks,14,0),"")</f>
        <v/>
      </c>
      <c r="W277" s="382" t="str">
        <f>IFERROR(VLOOKUP(AD272,Marks,15,0),"")</f>
        <v/>
      </c>
      <c r="X277" s="387" t="str">
        <f>IFERROR(VLOOKUP(AD272,Marks,16,0),"")</f>
        <v/>
      </c>
      <c r="Y277" s="387" t="str">
        <f>IFERROR(VLOOKUP(AD272,Marks,17,0),"")</f>
        <v/>
      </c>
      <c r="Z277" s="88" t="str">
        <f>IFERROR(VLOOKUP(AD272,Marks,18,0),"")</f>
        <v/>
      </c>
      <c r="AA277" s="381">
        <f>IFERROR(VLOOKUP(AD272,Marks,19,0),"")</f>
        <v>0</v>
      </c>
      <c r="AB277" s="387" t="str">
        <f>IFERROR(VLOOKUP(AD272,Marks,20,0),"")</f>
        <v/>
      </c>
      <c r="AC277" s="387" t="str">
        <f>IFERROR(VLOOKUP(AD272,Marks,21,0),"")</f>
        <v/>
      </c>
      <c r="AD277" s="88" t="str">
        <f>IFERROR(VLOOKUP(AD272,Marks,22,0),"")</f>
        <v/>
      </c>
      <c r="AE277" s="384" t="str">
        <f>IFERROR(VLOOKUP(AD272,Marks,23,0),"")</f>
        <v/>
      </c>
      <c r="AF277" s="90" t="str">
        <f>IFERROR(VLOOKUP(AD272,Marks,29,0),"")</f>
        <v/>
      </c>
      <c r="AH277" s="57"/>
      <c r="AI277" s="57"/>
      <c r="AJ277" s="57"/>
      <c r="AK277" s="57"/>
      <c r="AL277" s="57"/>
      <c r="AM277" s="57"/>
      <c r="AN277" s="57"/>
      <c r="AO277" s="57"/>
      <c r="AP277" s="57"/>
    </row>
    <row r="278" spans="1:42" ht="21" customHeight="1">
      <c r="A278" s="402">
        <f t="shared" si="34"/>
        <v>14</v>
      </c>
      <c r="B278" s="93" t="str">
        <f>IF('Master sheet'!$D$11="Hindi","अंग्रेजी","English")</f>
        <v>अंग्रेजी</v>
      </c>
      <c r="C278" s="387" t="str">
        <f>IFERROR(VLOOKUP(N272,Marks,30,0),"")</f>
        <v/>
      </c>
      <c r="D278" s="387" t="str">
        <f>IFERROR(VLOOKUP(N272,Marks,31,0),"")</f>
        <v/>
      </c>
      <c r="E278" s="387" t="str">
        <f>IFERROR(VLOOKUP(N272,Marks,32,0),"")</f>
        <v/>
      </c>
      <c r="F278" s="387" t="str">
        <f>IFERROR(VLOOKUP(N272,Marks,33,0),"")</f>
        <v/>
      </c>
      <c r="G278" s="382" t="str">
        <f>IFERROR(VLOOKUP(N272,Marks,34,0),"")</f>
        <v/>
      </c>
      <c r="H278" s="387" t="str">
        <f>IFERROR(VLOOKUP(N272,Marks,35,0),"")</f>
        <v/>
      </c>
      <c r="I278" s="387" t="str">
        <f>IFERROR(VLOOKUP(N272,Marks,36,0),"")</f>
        <v/>
      </c>
      <c r="J278" s="88" t="str">
        <f>IFERROR(VLOOKUP(N272,Marks,37,0),"")</f>
        <v/>
      </c>
      <c r="K278" s="381">
        <f>IFERROR(VLOOKUP(N272,Marks,38,0),"")</f>
        <v>0</v>
      </c>
      <c r="L278" s="387" t="str">
        <f>IFERROR(VLOOKUP(N272,Marks,39,0),"")</f>
        <v/>
      </c>
      <c r="M278" s="387" t="str">
        <f>IFERROR(VLOOKUP(N272,Marks,40,0),"")</f>
        <v/>
      </c>
      <c r="N278" s="88" t="str">
        <f>IFERROR(VLOOKUP(N272,Marks,41,0),"")</f>
        <v/>
      </c>
      <c r="O278" s="384" t="str">
        <f>IFERROR(VLOOKUP(N272,Marks,42,0),"")</f>
        <v/>
      </c>
      <c r="P278" s="90" t="str">
        <f>IFERROR(VLOOKUP(N272,Marks,48,0),"")</f>
        <v/>
      </c>
      <c r="Q278" s="903"/>
      <c r="R278" s="93" t="str">
        <f>IF('Master sheet'!$D$11="Hindi","अंग्रेजी","English")</f>
        <v>अंग्रेजी</v>
      </c>
      <c r="S278" s="387" t="str">
        <f>IFERROR(VLOOKUP(AD272,Marks,30,0),"")</f>
        <v/>
      </c>
      <c r="T278" s="387" t="str">
        <f>IFERROR(VLOOKUP(AD272,Marks,31,0),"")</f>
        <v/>
      </c>
      <c r="U278" s="387" t="str">
        <f>IFERROR(VLOOKUP(AD272,Marks,32,0),"")</f>
        <v/>
      </c>
      <c r="V278" s="387" t="str">
        <f>IFERROR(VLOOKUP(AD272,Marks,33,0),"")</f>
        <v/>
      </c>
      <c r="W278" s="382" t="str">
        <f>IFERROR(VLOOKUP(AD272,Marks,34,0),"")</f>
        <v/>
      </c>
      <c r="X278" s="387" t="str">
        <f>IFERROR(VLOOKUP(AD272,Marks,35,0),"")</f>
        <v/>
      </c>
      <c r="Y278" s="387" t="str">
        <f>IFERROR(VLOOKUP(AD272,Marks,36,0),"")</f>
        <v/>
      </c>
      <c r="Z278" s="88" t="str">
        <f>IFERROR(VLOOKUP(AD272,Marks,37,0),"")</f>
        <v/>
      </c>
      <c r="AA278" s="381">
        <f>IFERROR(VLOOKUP(AD272,Marks,38,0),"")</f>
        <v>0</v>
      </c>
      <c r="AB278" s="387" t="str">
        <f>IFERROR(VLOOKUP(AD272,Marks,39,0),"")</f>
        <v/>
      </c>
      <c r="AC278" s="387" t="str">
        <f>IFERROR(VLOOKUP(AD272,Marks,40,0),"")</f>
        <v/>
      </c>
      <c r="AD278" s="88" t="str">
        <f>IFERROR(VLOOKUP(AD272,Marks,41,0),"")</f>
        <v/>
      </c>
      <c r="AE278" s="384" t="str">
        <f>IFERROR(VLOOKUP(AD272,Marks,42,0),"")</f>
        <v/>
      </c>
      <c r="AF278" s="90" t="str">
        <f>IFERROR(VLOOKUP(AD272,Marks,48,0),"")</f>
        <v/>
      </c>
      <c r="AH278" s="57"/>
      <c r="AI278" s="57"/>
      <c r="AJ278" s="57"/>
      <c r="AK278" s="57"/>
      <c r="AL278" s="57"/>
      <c r="AM278" s="57"/>
      <c r="AN278" s="57"/>
      <c r="AO278" s="57"/>
      <c r="AP278" s="57"/>
    </row>
    <row r="279" spans="1:42" ht="21" customHeight="1">
      <c r="A279" s="402">
        <f t="shared" si="34"/>
        <v>15</v>
      </c>
      <c r="B279" s="93" t="str">
        <f>IFERROR(VLOOKUP(N272,Marks,49,0),"")</f>
        <v/>
      </c>
      <c r="C279" s="387" t="str">
        <f>IFERROR(VLOOKUP(N272,Marks,50,0),"")</f>
        <v/>
      </c>
      <c r="D279" s="387" t="str">
        <f>IFERROR(VLOOKUP(N272,Marks,51,0),"")</f>
        <v/>
      </c>
      <c r="E279" s="387" t="str">
        <f>IFERROR(VLOOKUP(N272,Marks,52,0),"")</f>
        <v/>
      </c>
      <c r="F279" s="387" t="str">
        <f>IFERROR(VLOOKUP(N272,Marks,53,0),"")</f>
        <v/>
      </c>
      <c r="G279" s="382" t="str">
        <f>IFERROR(VLOOKUP(N272,Marks,54,0),"")</f>
        <v/>
      </c>
      <c r="H279" s="387" t="str">
        <f>IFERROR(VLOOKUP(N272,Marks,55,0),"")</f>
        <v/>
      </c>
      <c r="I279" s="387" t="str">
        <f>IFERROR(VLOOKUP(N272,Marks,56,0),"")</f>
        <v/>
      </c>
      <c r="J279" s="88" t="str">
        <f>IFERROR(VLOOKUP(N272,Marks,57,0),"")</f>
        <v/>
      </c>
      <c r="K279" s="381">
        <f>IFERROR(VLOOKUP(N272,Marks,58,0),"")</f>
        <v>0</v>
      </c>
      <c r="L279" s="387" t="str">
        <f>IFERROR(VLOOKUP(N272,Marks,59,0),"")</f>
        <v/>
      </c>
      <c r="M279" s="387" t="str">
        <f>IFERROR(VLOOKUP(N272,Marks,60,0),"")</f>
        <v/>
      </c>
      <c r="N279" s="88" t="str">
        <f>IFERROR(VLOOKUP(N272,Marks,61,0),"")</f>
        <v/>
      </c>
      <c r="O279" s="384" t="str">
        <f>IFERROR(VLOOKUP(N272,Marks,62,0),"")</f>
        <v/>
      </c>
      <c r="P279" s="90" t="str">
        <f>IFERROR(VLOOKUP(N272,Marks,68,0),"")</f>
        <v/>
      </c>
      <c r="Q279" s="903"/>
      <c r="R279" s="93" t="str">
        <f>IFERROR(VLOOKUP(AD272,Marks,49,0),"")</f>
        <v/>
      </c>
      <c r="S279" s="387" t="str">
        <f>IFERROR(VLOOKUP(AD272,Marks,50,0),"")</f>
        <v/>
      </c>
      <c r="T279" s="387" t="str">
        <f>IFERROR(VLOOKUP(AD272,Marks,51,0),"")</f>
        <v/>
      </c>
      <c r="U279" s="387" t="str">
        <f>IFERROR(VLOOKUP(AD272,Marks,52,0),"")</f>
        <v/>
      </c>
      <c r="V279" s="387" t="str">
        <f>IFERROR(VLOOKUP(AD272,Marks,53,0),"")</f>
        <v/>
      </c>
      <c r="W279" s="382" t="str">
        <f>IFERROR(VLOOKUP(AD272,Marks,54,0),"")</f>
        <v/>
      </c>
      <c r="X279" s="387" t="str">
        <f>IFERROR(VLOOKUP(AD272,Marks,55,0),"")</f>
        <v/>
      </c>
      <c r="Y279" s="387" t="str">
        <f>IFERROR(VLOOKUP(AD272,Marks,56,0),"")</f>
        <v/>
      </c>
      <c r="Z279" s="88" t="str">
        <f>IFERROR(VLOOKUP(AD272,Marks,57,0),"")</f>
        <v/>
      </c>
      <c r="AA279" s="381">
        <f>IFERROR(VLOOKUP(AD272,Marks,58,0),"")</f>
        <v>0</v>
      </c>
      <c r="AB279" s="387" t="str">
        <f>IFERROR(VLOOKUP(AD272,Marks,59,0),"")</f>
        <v/>
      </c>
      <c r="AC279" s="387" t="str">
        <f>IFERROR(VLOOKUP(AD272,Marks,60,0),"")</f>
        <v/>
      </c>
      <c r="AD279" s="88" t="str">
        <f>IFERROR(VLOOKUP(AD272,Marks,61,0),"")</f>
        <v/>
      </c>
      <c r="AE279" s="384" t="str">
        <f>IFERROR(VLOOKUP(AD272,Marks,62,0),"")</f>
        <v/>
      </c>
      <c r="AF279" s="90" t="str">
        <f>IFERROR(VLOOKUP(AD272,Marks,68,0),"")</f>
        <v/>
      </c>
      <c r="AH279" s="57"/>
      <c r="AI279" s="57"/>
      <c r="AJ279" s="57"/>
      <c r="AK279" s="57"/>
      <c r="AL279" s="57"/>
      <c r="AM279" s="57"/>
      <c r="AN279" s="57"/>
      <c r="AO279" s="57"/>
      <c r="AP279" s="57"/>
    </row>
    <row r="280" spans="1:42" ht="21" customHeight="1">
      <c r="A280" s="402">
        <f t="shared" si="34"/>
        <v>16</v>
      </c>
      <c r="B280" s="93" t="str">
        <f>IF('Master sheet'!$D$11="Hindi","गणित","Maths")</f>
        <v>गणित</v>
      </c>
      <c r="C280" s="387" t="str">
        <f>IFERROR(VLOOKUP(N272,Marks,69,0),"")</f>
        <v/>
      </c>
      <c r="D280" s="387" t="str">
        <f>IFERROR(VLOOKUP(N272,Marks,70,0),"")</f>
        <v/>
      </c>
      <c r="E280" s="387" t="str">
        <f>IFERROR(VLOOKUP(N272,Marks,71,0),"")</f>
        <v/>
      </c>
      <c r="F280" s="387" t="str">
        <f>IFERROR(VLOOKUP(N272,Marks,72,0),"")</f>
        <v/>
      </c>
      <c r="G280" s="382" t="str">
        <f>IFERROR(VLOOKUP(N272,Marks,73,0),"")</f>
        <v/>
      </c>
      <c r="H280" s="387" t="str">
        <f>IFERROR(VLOOKUP(N272,Marks,74,0),"")</f>
        <v/>
      </c>
      <c r="I280" s="387" t="str">
        <f>IFERROR(VLOOKUP(N272,Marks,75,0),"")</f>
        <v/>
      </c>
      <c r="J280" s="88" t="str">
        <f>IFERROR(VLOOKUP(N272,Marks,76,0),"")</f>
        <v/>
      </c>
      <c r="K280" s="381">
        <f>IFERROR(VLOOKUP(N272,Marks,77,0),"")</f>
        <v>0</v>
      </c>
      <c r="L280" s="387" t="str">
        <f>IFERROR(VLOOKUP(N272,Marks,78,0),"")</f>
        <v/>
      </c>
      <c r="M280" s="387" t="str">
        <f>IFERROR(VLOOKUP(N272,Marks,79,0),"")</f>
        <v/>
      </c>
      <c r="N280" s="88" t="str">
        <f>IFERROR(VLOOKUP(N272,Marks,80,0),"")</f>
        <v/>
      </c>
      <c r="O280" s="384" t="str">
        <f>IFERROR(VLOOKUP(N272,Marks,81,0),"")</f>
        <v/>
      </c>
      <c r="P280" s="90" t="str">
        <f>IFERROR(VLOOKUP(N272,Marks,87,0),"")</f>
        <v/>
      </c>
      <c r="Q280" s="903"/>
      <c r="R280" s="93" t="str">
        <f>IF('Master sheet'!$D$11="Hindi","गणित","Maths")</f>
        <v>गणित</v>
      </c>
      <c r="S280" s="387" t="str">
        <f>IFERROR(VLOOKUP(AD272,Marks,69,0),"")</f>
        <v/>
      </c>
      <c r="T280" s="387" t="str">
        <f>IFERROR(VLOOKUP(AD272,Marks,70,0),"")</f>
        <v/>
      </c>
      <c r="U280" s="387" t="str">
        <f>IFERROR(VLOOKUP(AD272,Marks,71,0),"")</f>
        <v/>
      </c>
      <c r="V280" s="387" t="str">
        <f>IFERROR(VLOOKUP(AD272,Marks,72,0),"")</f>
        <v/>
      </c>
      <c r="W280" s="382" t="str">
        <f>IFERROR(VLOOKUP(AD272,Marks,73,0),"")</f>
        <v/>
      </c>
      <c r="X280" s="387" t="str">
        <f>IFERROR(VLOOKUP(AD272,Marks,74,0),"")</f>
        <v/>
      </c>
      <c r="Y280" s="387" t="str">
        <f>IFERROR(VLOOKUP(AD272,Marks,75,0),"")</f>
        <v/>
      </c>
      <c r="Z280" s="88" t="str">
        <f>IFERROR(VLOOKUP(AD272,Marks,76,0),"")</f>
        <v/>
      </c>
      <c r="AA280" s="381">
        <f>IFERROR(VLOOKUP(AD272,Marks,77,0),"")</f>
        <v>0</v>
      </c>
      <c r="AB280" s="387" t="str">
        <f>IFERROR(VLOOKUP(AD272,Marks,78,0),"")</f>
        <v/>
      </c>
      <c r="AC280" s="387" t="str">
        <f>IFERROR(VLOOKUP(AD272,Marks,79,0),"")</f>
        <v/>
      </c>
      <c r="AD280" s="88" t="str">
        <f>IFERROR(VLOOKUP(AD272,Marks,80,0),"")</f>
        <v/>
      </c>
      <c r="AE280" s="384" t="str">
        <f>IFERROR(VLOOKUP(AD272,Marks,81,0),"")</f>
        <v/>
      </c>
      <c r="AF280" s="90" t="str">
        <f>IFERROR(VLOOKUP(AD272,Marks,87,0),"")</f>
        <v/>
      </c>
      <c r="AH280" s="57"/>
      <c r="AI280" s="57"/>
      <c r="AJ280" s="57"/>
      <c r="AK280" s="57"/>
      <c r="AL280" s="57"/>
      <c r="AM280" s="57"/>
      <c r="AN280" s="57"/>
      <c r="AO280" s="57"/>
      <c r="AP280" s="57"/>
    </row>
    <row r="281" spans="1:42" ht="21" customHeight="1">
      <c r="A281" s="402">
        <f t="shared" si="34"/>
        <v>17</v>
      </c>
      <c r="B281" s="93" t="str">
        <f>IF('Master sheet'!$D$11="Hindi","विज्ञान","Science")</f>
        <v>विज्ञान</v>
      </c>
      <c r="C281" s="387" t="str">
        <f>IFERROR(VLOOKUP(N272,Marks,88,0),"")</f>
        <v/>
      </c>
      <c r="D281" s="387" t="str">
        <f>IFERROR(VLOOKUP(N272,Marks,89,0),"")</f>
        <v/>
      </c>
      <c r="E281" s="387" t="str">
        <f>IFERROR(VLOOKUP(N272,Marks,90,0),"")</f>
        <v/>
      </c>
      <c r="F281" s="387" t="str">
        <f>IFERROR(VLOOKUP(N272,Marks,91,0),"")</f>
        <v/>
      </c>
      <c r="G281" s="382" t="str">
        <f>IFERROR(VLOOKUP(N272,Marks,92,0),"")</f>
        <v/>
      </c>
      <c r="H281" s="387" t="str">
        <f>IFERROR(VLOOKUP(N272,Marks,93,0),"")</f>
        <v/>
      </c>
      <c r="I281" s="387" t="str">
        <f>IFERROR(VLOOKUP(N272,Marks,94,0),"")</f>
        <v/>
      </c>
      <c r="J281" s="88" t="str">
        <f>IFERROR(VLOOKUP(N272,Marks,95,0),"")</f>
        <v/>
      </c>
      <c r="K281" s="381">
        <f>IFERROR(VLOOKUP(N272,Marks,96,0),"")</f>
        <v>0</v>
      </c>
      <c r="L281" s="387" t="str">
        <f>IFERROR(VLOOKUP(N272,Marks,97,0),"")</f>
        <v/>
      </c>
      <c r="M281" s="387" t="str">
        <f>IFERROR(VLOOKUP(N272,Marks,98,0),"")</f>
        <v/>
      </c>
      <c r="N281" s="88" t="str">
        <f>IFERROR(VLOOKUP(N272,Marks,99,0),"")</f>
        <v/>
      </c>
      <c r="O281" s="384" t="str">
        <f>IFERROR(VLOOKUP(N272,Marks,100,0),"")</f>
        <v/>
      </c>
      <c r="P281" s="90" t="str">
        <f>IFERROR(VLOOKUP(N272,Marks,106,0),"")</f>
        <v/>
      </c>
      <c r="Q281" s="903"/>
      <c r="R281" s="93" t="str">
        <f>IF('Master sheet'!$D$11="Hindi","विज्ञान","Science")</f>
        <v>विज्ञान</v>
      </c>
      <c r="S281" s="387" t="str">
        <f>IFERROR(VLOOKUP(AD272,Marks,88,0),"")</f>
        <v/>
      </c>
      <c r="T281" s="387" t="str">
        <f>IFERROR(VLOOKUP(AD272,Marks,89,0),"")</f>
        <v/>
      </c>
      <c r="U281" s="387" t="str">
        <f>IFERROR(VLOOKUP(AD272,Marks,90,0),"")</f>
        <v/>
      </c>
      <c r="V281" s="387" t="str">
        <f>IFERROR(VLOOKUP(AD272,Marks,91,0),"")</f>
        <v/>
      </c>
      <c r="W281" s="382" t="str">
        <f>IFERROR(VLOOKUP(AD272,Marks,92,0),"")</f>
        <v/>
      </c>
      <c r="X281" s="387" t="str">
        <f>IFERROR(VLOOKUP(AD272,Marks,93,0),"")</f>
        <v/>
      </c>
      <c r="Y281" s="387" t="str">
        <f>IFERROR(VLOOKUP(AD272,Marks,94,0),"")</f>
        <v/>
      </c>
      <c r="Z281" s="88" t="str">
        <f>IFERROR(VLOOKUP(AD272,Marks,95,0),"")</f>
        <v/>
      </c>
      <c r="AA281" s="381">
        <f>IFERROR(VLOOKUP(AD272,Marks,96,0),"")</f>
        <v>0</v>
      </c>
      <c r="AB281" s="387" t="str">
        <f>IFERROR(VLOOKUP(AD272,Marks,97,0),"")</f>
        <v/>
      </c>
      <c r="AC281" s="387" t="str">
        <f>IFERROR(VLOOKUP(AD272,Marks,98,0),"")</f>
        <v/>
      </c>
      <c r="AD281" s="88" t="str">
        <f>IFERROR(VLOOKUP(AD272,Marks,99,0),"")</f>
        <v/>
      </c>
      <c r="AE281" s="384" t="str">
        <f>IFERROR(VLOOKUP(AD272,Marks,100,0),"")</f>
        <v/>
      </c>
      <c r="AF281" s="90" t="str">
        <f>IFERROR(VLOOKUP(AD272,Marks,106,0),"")</f>
        <v/>
      </c>
      <c r="AH281" s="57"/>
      <c r="AI281" s="57"/>
      <c r="AJ281" s="57"/>
      <c r="AK281" s="57"/>
      <c r="AL281" s="57"/>
      <c r="AM281" s="57"/>
      <c r="AN281" s="57"/>
      <c r="AO281" s="57"/>
      <c r="AP281" s="57"/>
    </row>
    <row r="282" spans="1:42" ht="21" customHeight="1">
      <c r="A282" s="402">
        <f t="shared" si="34"/>
        <v>18</v>
      </c>
      <c r="B282" s="93" t="str">
        <f>IF('Master sheet'!$D$11="Hindi","सामाजिक विज्ञान","Social Science")</f>
        <v>सामाजिक विज्ञान</v>
      </c>
      <c r="C282" s="387" t="str">
        <f>IFERROR(VLOOKUP(N272,Marks,107,0),"")</f>
        <v/>
      </c>
      <c r="D282" s="387" t="str">
        <f>IFERROR(VLOOKUP(N272,Marks,108,0),"")</f>
        <v/>
      </c>
      <c r="E282" s="387" t="str">
        <f>IFERROR(VLOOKUP(N272,Marks,109,0),"")</f>
        <v/>
      </c>
      <c r="F282" s="387" t="str">
        <f>IFERROR(VLOOKUP(N272,Marks,110,0),"")</f>
        <v/>
      </c>
      <c r="G282" s="382" t="str">
        <f>IFERROR(VLOOKUP(N272,Marks,111,0),"")</f>
        <v/>
      </c>
      <c r="H282" s="387" t="str">
        <f>IFERROR(VLOOKUP(N272,Marks,112,0),"")</f>
        <v/>
      </c>
      <c r="I282" s="387" t="str">
        <f>IFERROR(VLOOKUP(N272,Marks,113,0),"")</f>
        <v/>
      </c>
      <c r="J282" s="88" t="str">
        <f>IFERROR(VLOOKUP(N272,Marks,114,0),"")</f>
        <v/>
      </c>
      <c r="K282" s="381">
        <f>IFERROR(VLOOKUP(N272,Marks,115,0),"")</f>
        <v>0</v>
      </c>
      <c r="L282" s="387" t="str">
        <f>IFERROR(VLOOKUP(N272,Marks,116,0),"")</f>
        <v/>
      </c>
      <c r="M282" s="387" t="str">
        <f>IFERROR(VLOOKUP(N272,Marks,117,0),"")</f>
        <v/>
      </c>
      <c r="N282" s="88" t="str">
        <f>IFERROR(VLOOKUP(N272,Marks,118,0),"")</f>
        <v/>
      </c>
      <c r="O282" s="384" t="str">
        <f>IFERROR(VLOOKUP(N272,Marks,119,0),"")</f>
        <v/>
      </c>
      <c r="P282" s="90" t="str">
        <f>IFERROR(VLOOKUP(N272,Marks,125,0),"")</f>
        <v/>
      </c>
      <c r="Q282" s="903"/>
      <c r="R282" s="93" t="str">
        <f>IF('Master sheet'!$D$11="Hindi","सामाजिक विज्ञान","Social Science")</f>
        <v>सामाजिक विज्ञान</v>
      </c>
      <c r="S282" s="387" t="str">
        <f>IFERROR(VLOOKUP(AD272,Marks,107,0),"")</f>
        <v/>
      </c>
      <c r="T282" s="387" t="str">
        <f>IFERROR(VLOOKUP(AD272,Marks,108,0),"")</f>
        <v/>
      </c>
      <c r="U282" s="387" t="str">
        <f>IFERROR(VLOOKUP(AD272,Marks,109,0),"")</f>
        <v/>
      </c>
      <c r="V282" s="387" t="str">
        <f>IFERROR(VLOOKUP(AD272,Marks,110,0),"")</f>
        <v/>
      </c>
      <c r="W282" s="382" t="str">
        <f>IFERROR(VLOOKUP(AD272,Marks,111,0),"")</f>
        <v/>
      </c>
      <c r="X282" s="387" t="str">
        <f>IFERROR(VLOOKUP(AD272,Marks,112,0),"")</f>
        <v/>
      </c>
      <c r="Y282" s="387" t="str">
        <f>IFERROR(VLOOKUP(AD272,Marks,113,0),"")</f>
        <v/>
      </c>
      <c r="Z282" s="88" t="str">
        <f>IFERROR(VLOOKUP(AD272,Marks,114,0),"")</f>
        <v/>
      </c>
      <c r="AA282" s="381">
        <f>IFERROR(VLOOKUP(AD272,Marks,115,0),"")</f>
        <v>0</v>
      </c>
      <c r="AB282" s="387" t="str">
        <f>IFERROR(VLOOKUP(AD272,Marks,116,0),"")</f>
        <v/>
      </c>
      <c r="AC282" s="387" t="str">
        <f>IFERROR(VLOOKUP(AD272,Marks,117,0),"")</f>
        <v/>
      </c>
      <c r="AD282" s="88" t="str">
        <f>IFERROR(VLOOKUP(AD272,Marks,118,0),"")</f>
        <v/>
      </c>
      <c r="AE282" s="384" t="str">
        <f>IFERROR(VLOOKUP(AD272,Marks,119,0),"")</f>
        <v/>
      </c>
      <c r="AF282" s="90" t="str">
        <f>IFERROR(VLOOKUP(AD272,Marks,125,0),"")</f>
        <v/>
      </c>
      <c r="AH282" s="57"/>
      <c r="AI282" s="57"/>
      <c r="AJ282" s="57"/>
      <c r="AK282" s="57"/>
      <c r="AL282" s="57"/>
      <c r="AM282" s="57"/>
      <c r="AN282" s="57"/>
      <c r="AO282" s="57"/>
      <c r="AP282" s="57"/>
    </row>
    <row r="283" spans="1:42" ht="27.75" customHeight="1">
      <c r="A283" s="402">
        <f t="shared" si="34"/>
        <v>19</v>
      </c>
      <c r="B283" s="394" t="str">
        <f>IF('Master sheet'!$D$11="Hindi","कुल योग","Total")</f>
        <v>कुल योग</v>
      </c>
      <c r="C283" s="91" t="str">
        <f>IF(AND(C277="",C278="",C279="",C280="",C281="",C282=""),"",SUM(C277:C282))</f>
        <v/>
      </c>
      <c r="D283" s="91" t="str">
        <f t="shared" ref="D283:O283" si="35">IF(AND(D277="",D278="",D279="",D280="",D281="",D282=""),"",SUM(D277:D282))</f>
        <v/>
      </c>
      <c r="E283" s="91" t="str">
        <f t="shared" si="35"/>
        <v/>
      </c>
      <c r="F283" s="91" t="str">
        <f t="shared" si="35"/>
        <v/>
      </c>
      <c r="G283" s="91" t="str">
        <f t="shared" si="35"/>
        <v/>
      </c>
      <c r="H283" s="91" t="str">
        <f t="shared" si="35"/>
        <v/>
      </c>
      <c r="I283" s="91" t="str">
        <f t="shared" si="35"/>
        <v/>
      </c>
      <c r="J283" s="91" t="str">
        <f t="shared" si="35"/>
        <v/>
      </c>
      <c r="K283" s="91">
        <f t="shared" si="35"/>
        <v>0</v>
      </c>
      <c r="L283" s="91" t="str">
        <f t="shared" si="35"/>
        <v/>
      </c>
      <c r="M283" s="91" t="str">
        <f t="shared" si="35"/>
        <v/>
      </c>
      <c r="N283" s="91" t="str">
        <f t="shared" si="35"/>
        <v/>
      </c>
      <c r="O283" s="91" t="str">
        <f t="shared" si="35"/>
        <v/>
      </c>
      <c r="P283" s="227" t="str">
        <f>IFERROR(VLOOKUP(N272,Marks,167,0),"")</f>
        <v/>
      </c>
      <c r="Q283" s="903"/>
      <c r="R283" s="394" t="str">
        <f>IF('Master sheet'!$D$11="Hindi","कुल योग","Total")</f>
        <v>कुल योग</v>
      </c>
      <c r="S283" s="91" t="str">
        <f>IF(AND(S277="",S278="",S279="",S280="",S281="",S282=""),"",SUM(S277:S282))</f>
        <v/>
      </c>
      <c r="T283" s="91" t="str">
        <f t="shared" ref="T283:AE283" si="36">IF(AND(T277="",T278="",T279="",T280="",T281="",T282=""),"",SUM(T277:T282))</f>
        <v/>
      </c>
      <c r="U283" s="91" t="str">
        <f t="shared" si="36"/>
        <v/>
      </c>
      <c r="V283" s="91" t="str">
        <f t="shared" si="36"/>
        <v/>
      </c>
      <c r="W283" s="91" t="str">
        <f t="shared" si="36"/>
        <v/>
      </c>
      <c r="X283" s="91" t="str">
        <f t="shared" si="36"/>
        <v/>
      </c>
      <c r="Y283" s="91" t="str">
        <f t="shared" si="36"/>
        <v/>
      </c>
      <c r="Z283" s="91" t="str">
        <f t="shared" si="36"/>
        <v/>
      </c>
      <c r="AA283" s="91">
        <f t="shared" si="36"/>
        <v>0</v>
      </c>
      <c r="AB283" s="91" t="str">
        <f t="shared" si="36"/>
        <v/>
      </c>
      <c r="AC283" s="91" t="str">
        <f t="shared" si="36"/>
        <v/>
      </c>
      <c r="AD283" s="91" t="str">
        <f t="shared" si="36"/>
        <v/>
      </c>
      <c r="AE283" s="91" t="str">
        <f t="shared" si="36"/>
        <v/>
      </c>
      <c r="AF283" s="227" t="str">
        <f>IFERROR(VLOOKUP(AD272,Marks,167,0),"")</f>
        <v/>
      </c>
      <c r="AH283" s="57"/>
      <c r="AI283" s="57"/>
      <c r="AJ283" s="57"/>
      <c r="AK283" s="57"/>
      <c r="AL283" s="57"/>
      <c r="AM283" s="57"/>
      <c r="AN283" s="57"/>
      <c r="AO283" s="57"/>
      <c r="AP283" s="57"/>
    </row>
    <row r="284" spans="1:42" ht="9.75" customHeight="1">
      <c r="A284" s="402">
        <f t="shared" si="34"/>
        <v>20</v>
      </c>
      <c r="B284" s="869"/>
      <c r="C284" s="869"/>
      <c r="D284" s="869"/>
      <c r="E284" s="869"/>
      <c r="F284" s="869"/>
      <c r="G284" s="869"/>
      <c r="H284" s="869"/>
      <c r="I284" s="869"/>
      <c r="J284" s="869"/>
      <c r="K284" s="869"/>
      <c r="L284" s="869"/>
      <c r="M284" s="869"/>
      <c r="N284" s="869"/>
      <c r="O284" s="869"/>
      <c r="P284" s="869"/>
      <c r="Q284" s="903"/>
      <c r="R284" s="869"/>
      <c r="S284" s="869"/>
      <c r="T284" s="869"/>
      <c r="U284" s="869"/>
      <c r="V284" s="869"/>
      <c r="W284" s="869"/>
      <c r="X284" s="869"/>
      <c r="Y284" s="869"/>
      <c r="Z284" s="869"/>
      <c r="AA284" s="869"/>
      <c r="AB284" s="869"/>
      <c r="AC284" s="869"/>
      <c r="AD284" s="869"/>
      <c r="AE284" s="869"/>
      <c r="AF284" s="869"/>
      <c r="AH284" s="57"/>
      <c r="AI284" s="57"/>
      <c r="AJ284" s="57"/>
      <c r="AK284" s="57"/>
      <c r="AL284" s="57"/>
      <c r="AM284" s="57"/>
      <c r="AN284" s="57"/>
      <c r="AO284" s="57"/>
      <c r="AP284" s="57"/>
    </row>
    <row r="285" spans="1:42" ht="21" customHeight="1">
      <c r="A285" s="402">
        <f t="shared" si="34"/>
        <v>21</v>
      </c>
      <c r="B285" s="870" t="str">
        <f>IF('Master sheet'!$D$11="Hindi","अतिरिक्त विषय ","Extra Subject")</f>
        <v xml:space="preserve">अतिरिक्त विषय </v>
      </c>
      <c r="C285" s="870"/>
      <c r="D285" s="870"/>
      <c r="E285" s="870"/>
      <c r="F285" s="870"/>
      <c r="G285" s="870"/>
      <c r="H285" s="870"/>
      <c r="I285" s="870"/>
      <c r="J285" s="870"/>
      <c r="K285" s="870"/>
      <c r="L285" s="870"/>
      <c r="M285" s="870"/>
      <c r="N285" s="870"/>
      <c r="O285" s="870"/>
      <c r="P285" s="870"/>
      <c r="Q285" s="903"/>
      <c r="R285" s="870" t="str">
        <f>IF('Master sheet'!$D$11="Hindi","अतिरिक्त विषय ","Extra Subject")</f>
        <v xml:space="preserve">अतिरिक्त विषय </v>
      </c>
      <c r="S285" s="870"/>
      <c r="T285" s="870"/>
      <c r="U285" s="870"/>
      <c r="V285" s="870"/>
      <c r="W285" s="870"/>
      <c r="X285" s="870"/>
      <c r="Y285" s="870"/>
      <c r="Z285" s="870"/>
      <c r="AA285" s="870"/>
      <c r="AB285" s="870"/>
      <c r="AC285" s="870"/>
      <c r="AD285" s="870"/>
      <c r="AE285" s="870"/>
      <c r="AF285" s="870"/>
      <c r="AH285" s="57"/>
      <c r="AI285" s="57"/>
      <c r="AJ285" s="57"/>
      <c r="AK285" s="57"/>
      <c r="AL285" s="57"/>
      <c r="AM285" s="57"/>
      <c r="AN285" s="57"/>
      <c r="AO285" s="57"/>
      <c r="AP285" s="57"/>
    </row>
    <row r="286" spans="1:42" ht="21" customHeight="1">
      <c r="A286" s="402">
        <f t="shared" si="34"/>
        <v>22</v>
      </c>
      <c r="B286" s="394" t="str">
        <f>IF('Master sheet'!$D$11="Hindi","विषय","Subject")</f>
        <v>विषय</v>
      </c>
      <c r="C286" s="871" t="str">
        <f>IF('Master sheet'!$D$11="Hindi","पूर्णांक","M.M.")</f>
        <v>पूर्णांक</v>
      </c>
      <c r="D286" s="872"/>
      <c r="E286" s="871" t="str">
        <f>IF('Master sheet'!$D$11="Hindi","प्राप्तांक","Ob.M.")</f>
        <v>प्राप्तांक</v>
      </c>
      <c r="F286" s="872"/>
      <c r="G286" s="871" t="str">
        <f>IF('Master sheet'!$D$11="Hindi","ग्रेड","Grade")</f>
        <v>ग्रेड</v>
      </c>
      <c r="H286" s="872"/>
      <c r="I286" s="871" t="str">
        <f>IF('Master sheet'!$D$11="Hindi","विषय","Subject")</f>
        <v>विषय</v>
      </c>
      <c r="J286" s="872"/>
      <c r="K286" s="871" t="str">
        <f>IF('Master sheet'!$D$11="Hindi","पूर्णांक","M.M.")</f>
        <v>पूर्णांक</v>
      </c>
      <c r="L286" s="872"/>
      <c r="M286" s="871" t="str">
        <f>IF('Master sheet'!$D$11="Hindi","प्राप्तांक","Ob.M.")</f>
        <v>प्राप्तांक</v>
      </c>
      <c r="N286" s="872"/>
      <c r="O286" s="871" t="str">
        <f>IF('Master sheet'!$D$11="Hindi","ग्रेड","Grade")</f>
        <v>ग्रेड</v>
      </c>
      <c r="P286" s="872"/>
      <c r="Q286" s="903"/>
      <c r="R286" s="394" t="str">
        <f>IF('Master sheet'!$D$11="Hindi","विषय","Subject")</f>
        <v>विषय</v>
      </c>
      <c r="S286" s="871" t="str">
        <f>IF('Master sheet'!$D$11="Hindi","पूर्णांक","M.M.")</f>
        <v>पूर्णांक</v>
      </c>
      <c r="T286" s="872"/>
      <c r="U286" s="871" t="str">
        <f>IF('Master sheet'!$D$11="Hindi","प्राप्तांक","Ob.M.")</f>
        <v>प्राप्तांक</v>
      </c>
      <c r="V286" s="872"/>
      <c r="W286" s="871" t="str">
        <f>IF('Master sheet'!$D$11="Hindi","ग्रेड","Grade")</f>
        <v>ग्रेड</v>
      </c>
      <c r="X286" s="872"/>
      <c r="Y286" s="871" t="str">
        <f>IF('Master sheet'!$D$11="Hindi","विषय","Subject")</f>
        <v>विषय</v>
      </c>
      <c r="Z286" s="872"/>
      <c r="AA286" s="871" t="str">
        <f>IF('Master sheet'!$D$11="Hindi","पूर्णांक","M.M.")</f>
        <v>पूर्णांक</v>
      </c>
      <c r="AB286" s="872"/>
      <c r="AC286" s="871" t="str">
        <f>IF('Master sheet'!$D$11="Hindi","प्राप्तांक","Ob.M.")</f>
        <v>प्राप्तांक</v>
      </c>
      <c r="AD286" s="872"/>
      <c r="AE286" s="871" t="str">
        <f>IF('Master sheet'!$D$11="Hindi","ग्रेड","Grade")</f>
        <v>ग्रेड</v>
      </c>
      <c r="AF286" s="872"/>
      <c r="AH286" s="57"/>
      <c r="AI286" s="57"/>
      <c r="AJ286" s="57"/>
      <c r="AK286" s="57"/>
      <c r="AL286" s="57"/>
      <c r="AM286" s="57"/>
      <c r="AN286" s="57"/>
      <c r="AO286" s="57"/>
      <c r="AP286" s="57"/>
    </row>
    <row r="287" spans="1:42" ht="21" customHeight="1">
      <c r="A287" s="402">
        <f t="shared" si="34"/>
        <v>23</v>
      </c>
      <c r="B287" s="376" t="str">
        <f>IF(AND('Result Sheet'!$FA$4="",'Result Sheet'!$FA$4=0),"",IF(N272="","",'Result Sheet'!$FA$4))</f>
        <v/>
      </c>
      <c r="C287" s="873">
        <f>IF(AND(N272=""),"",'Result Sheet'!$FC$7)</f>
        <v>100</v>
      </c>
      <c r="D287" s="873"/>
      <c r="E287" s="874" t="str">
        <f>IFERROR(IF(AND(N272=""),"",VLOOKUP(N272,Marks,158,0)),"")</f>
        <v/>
      </c>
      <c r="F287" s="874"/>
      <c r="G287" s="875" t="str">
        <f>IFERROR(IF(AND(N272=""),"",VLOOKUP(N272,Marks,159,0)),"")</f>
        <v/>
      </c>
      <c r="H287" s="875"/>
      <c r="I287" s="873" t="str">
        <f>IF(AND('Result Sheet'!$FE$4="",'Result Sheet'!$FE$4=0),"",IF(N272="","",'Result Sheet'!$FE$4))</f>
        <v/>
      </c>
      <c r="J287" s="873"/>
      <c r="K287" s="873">
        <f>IF(AND(N272=""),"",'Result Sheet'!$FG$7)</f>
        <v>100</v>
      </c>
      <c r="L287" s="873"/>
      <c r="M287" s="874" t="str">
        <f>IFERROR(IF(AND(N272=""),"",VLOOKUP(N272,Marks,162,0)),"")</f>
        <v/>
      </c>
      <c r="N287" s="874"/>
      <c r="O287" s="875" t="str">
        <f>IFERROR(IF(AND(N272=""),"",VLOOKUP(N272,Marks,163,0)),"")</f>
        <v/>
      </c>
      <c r="P287" s="875"/>
      <c r="Q287" s="903"/>
      <c r="R287" s="376" t="str">
        <f>IF(AND('Result Sheet'!$FA$4="",'Result Sheet'!$FA$4=0),"",IF(AD272="","",'Result Sheet'!$FA$4))</f>
        <v/>
      </c>
      <c r="S287" s="873">
        <f>IF(AND(AD272=""),"",'Result Sheet'!$FC$7)</f>
        <v>100</v>
      </c>
      <c r="T287" s="873"/>
      <c r="U287" s="874" t="str">
        <f>IFERROR(IF(AND(AD272=""),"",VLOOKUP(AD272,Marks,158,0)),"")</f>
        <v/>
      </c>
      <c r="V287" s="874"/>
      <c r="W287" s="875" t="str">
        <f>IFERROR(IF(AND(AD272=""),"",VLOOKUP(AD272,Marks,159,0)),"")</f>
        <v/>
      </c>
      <c r="X287" s="875"/>
      <c r="Y287" s="873" t="str">
        <f>IF(AND('Result Sheet'!$FE$4="",'Result Sheet'!$FE$4=0),"",IF(AD272="","",'Result Sheet'!$FE$4))</f>
        <v/>
      </c>
      <c r="Z287" s="873"/>
      <c r="AA287" s="873">
        <f>IF(AND(AD272=""),"",'Result Sheet'!$FG$7)</f>
        <v>100</v>
      </c>
      <c r="AB287" s="873"/>
      <c r="AC287" s="874" t="str">
        <f>IFERROR(IF(AND(AD272=""),"",VLOOKUP(AD272,Marks,162,0)),"")</f>
        <v/>
      </c>
      <c r="AD287" s="874"/>
      <c r="AE287" s="875" t="str">
        <f>IFERROR(IF(AND(AD272=""),"",VLOOKUP(AD272,Marks,163,0)),"")</f>
        <v/>
      </c>
      <c r="AF287" s="875"/>
      <c r="AH287" s="57"/>
      <c r="AI287" s="57"/>
      <c r="AJ287" s="57"/>
      <c r="AK287" s="57"/>
      <c r="AL287" s="57"/>
      <c r="AM287" s="57"/>
      <c r="AN287" s="57"/>
      <c r="AO287" s="57"/>
      <c r="AP287" s="57"/>
    </row>
    <row r="288" spans="1:42" ht="21" customHeight="1">
      <c r="A288" s="402">
        <f t="shared" si="34"/>
        <v>24</v>
      </c>
      <c r="B288" s="859" t="str">
        <f>IF('Master sheet'!$D$11="Hindi","विषय","Subject")</f>
        <v>विषय</v>
      </c>
      <c r="C288" s="860"/>
      <c r="D288" s="860"/>
      <c r="E288" s="368" t="str">
        <f>IF('Master sheet'!$D$11="Hindi","प्राप्तांक","Ob.M.")</f>
        <v>प्राप्तांक</v>
      </c>
      <c r="F288" s="93" t="str">
        <f>IF('Master sheet'!$D$11="Hindi","ग्रेड","Grade")</f>
        <v>ग्रेड</v>
      </c>
      <c r="G288" s="859" t="str">
        <f>IF('Master sheet'!$D$11="Hindi","विषय","Subject")</f>
        <v>विषय</v>
      </c>
      <c r="H288" s="860"/>
      <c r="I288" s="860"/>
      <c r="J288" s="368" t="str">
        <f>IF('Master sheet'!$D$11="Hindi","प्राप्तांक","Ob.M.")</f>
        <v>प्राप्तांक</v>
      </c>
      <c r="K288" s="93" t="str">
        <f>IF('Master sheet'!$D$11="Hindi","ग्रेड","Grade")</f>
        <v>ग्रेड</v>
      </c>
      <c r="L288" s="859" t="str">
        <f>IF('Master sheet'!$D$11="Hindi","विषय","Subject")</f>
        <v>विषय</v>
      </c>
      <c r="M288" s="860"/>
      <c r="N288" s="861"/>
      <c r="O288" s="369" t="str">
        <f>IF('Master sheet'!$D$11="Hindi","प्राप्तांक","Ob.M.")</f>
        <v>प्राप्तांक</v>
      </c>
      <c r="P288" s="93" t="str">
        <f>IF('Master sheet'!$D$11="Hindi","ग्रेड","Grade")</f>
        <v>ग्रेड</v>
      </c>
      <c r="Q288" s="903"/>
      <c r="R288" s="859" t="str">
        <f>IF('Master sheet'!$D$11="Hindi","विषय","Subject")</f>
        <v>विषय</v>
      </c>
      <c r="S288" s="860"/>
      <c r="T288" s="860"/>
      <c r="U288" s="368" t="str">
        <f>IF('Master sheet'!$D$11="Hindi","प्राप्तांक","Ob.M.")</f>
        <v>प्राप्तांक</v>
      </c>
      <c r="V288" s="93" t="str">
        <f>IF('Master sheet'!$D$11="Hindi","ग्रेड","Grade")</f>
        <v>ग्रेड</v>
      </c>
      <c r="W288" s="859" t="str">
        <f>IF('Master sheet'!$D$11="Hindi","विषय","Subject")</f>
        <v>विषय</v>
      </c>
      <c r="X288" s="860"/>
      <c r="Y288" s="860"/>
      <c r="Z288" s="368" t="str">
        <f>IF('Master sheet'!$D$11="Hindi","प्राप्तांक","Ob.M.")</f>
        <v>प्राप्तांक</v>
      </c>
      <c r="AA288" s="93" t="str">
        <f>IF('Master sheet'!$D$11="Hindi","ग्रेड","Grade")</f>
        <v>ग्रेड</v>
      </c>
      <c r="AB288" s="859" t="str">
        <f>IF('Master sheet'!$D$11="Hindi","विषय","Subject")</f>
        <v>विषय</v>
      </c>
      <c r="AC288" s="860"/>
      <c r="AD288" s="861"/>
      <c r="AE288" s="369" t="str">
        <f>IF('Master sheet'!$D$11="Hindi","प्राप्तांक","Ob.M.")</f>
        <v>प्राप्तांक</v>
      </c>
      <c r="AF288" s="93" t="str">
        <f>IF('Master sheet'!$D$11="Hindi","ग्रेड","Grade")</f>
        <v>ग्रेड</v>
      </c>
      <c r="AH288" s="57"/>
      <c r="AI288" s="57"/>
      <c r="AJ288" s="57"/>
      <c r="AK288" s="57"/>
      <c r="AL288" s="57"/>
      <c r="AM288" s="57"/>
      <c r="AN288" s="57"/>
      <c r="AO288" s="57"/>
      <c r="AP288" s="57"/>
    </row>
    <row r="289" spans="1:42" ht="21" customHeight="1">
      <c r="A289" s="402">
        <f t="shared" si="34"/>
        <v>25</v>
      </c>
      <c r="B289" s="862" t="str">
        <f>IF('Master sheet'!$D$11="Hindi","कार्यानुभव","WORK EXP.")</f>
        <v>कार्यानुभव</v>
      </c>
      <c r="C289" s="863"/>
      <c r="D289" s="863"/>
      <c r="E289" s="89" t="str">
        <f>IFERROR(VLOOKUP(N272,Marks,131,0),"")</f>
        <v/>
      </c>
      <c r="F289" s="98" t="str">
        <f>IFERROR(VLOOKUP(N272,Marks,135,0),"")</f>
        <v/>
      </c>
      <c r="G289" s="862" t="str">
        <f>IF('Master sheet'!$D$11="Hindi","कला शिक्षा","ART EDU.")</f>
        <v>कला शिक्षा</v>
      </c>
      <c r="H289" s="863"/>
      <c r="I289" s="863"/>
      <c r="J289" s="89" t="str">
        <f>IFERROR(VLOOKUP(N272,Marks,141,0),"")</f>
        <v/>
      </c>
      <c r="K289" s="98" t="str">
        <f>IFERROR(VLOOKUP(N272,Marks,145,0),"")</f>
        <v/>
      </c>
      <c r="L289" s="864" t="str">
        <f>IF('Master sheet'!$D$11="Hindi","स्वा. एवं शा. शिक्षा","HE.&amp;PH. EDU.")</f>
        <v>स्वा. एवं शा. शिक्षा</v>
      </c>
      <c r="M289" s="865"/>
      <c r="N289" s="866"/>
      <c r="O289" s="89" t="str">
        <f>IFERROR(VLOOKUP(N272,Marks,151,0),"")</f>
        <v/>
      </c>
      <c r="P289" s="98" t="str">
        <f>IFERROR(VLOOKUP(N272,Marks,155,0),"")</f>
        <v/>
      </c>
      <c r="Q289" s="903"/>
      <c r="R289" s="862" t="str">
        <f>IF('Master sheet'!$D$11="Hindi","कार्यानुभव","WORK EXP.")</f>
        <v>कार्यानुभव</v>
      </c>
      <c r="S289" s="863"/>
      <c r="T289" s="863"/>
      <c r="U289" s="89" t="str">
        <f>IFERROR(VLOOKUP(AD272,Marks,131,0),"")</f>
        <v/>
      </c>
      <c r="V289" s="98" t="str">
        <f>IFERROR(VLOOKUP(AD272,Marks,135,0),"")</f>
        <v/>
      </c>
      <c r="W289" s="862" t="str">
        <f>IF('Master sheet'!$D$11="Hindi","कला शिक्षा","ART EDU.")</f>
        <v>कला शिक्षा</v>
      </c>
      <c r="X289" s="863"/>
      <c r="Y289" s="863"/>
      <c r="Z289" s="89" t="str">
        <f>IFERROR(VLOOKUP(AD272,Marks,141,0),"")</f>
        <v/>
      </c>
      <c r="AA289" s="98" t="str">
        <f>IFERROR(VLOOKUP(AD272,Marks,145,0),"")</f>
        <v/>
      </c>
      <c r="AB289" s="864" t="str">
        <f>IF('Master sheet'!$D$11="Hindi","स्वा. एवं शा. शिक्षा","HE.&amp;PH. EDU.")</f>
        <v>स्वा. एवं शा. शिक्षा</v>
      </c>
      <c r="AC289" s="865"/>
      <c r="AD289" s="866"/>
      <c r="AE289" s="89" t="str">
        <f>IFERROR(VLOOKUP(AD272,Marks,151,0),"")</f>
        <v/>
      </c>
      <c r="AF289" s="98" t="str">
        <f>IFERROR(VLOOKUP(AD272,Marks,155,0),"")</f>
        <v/>
      </c>
      <c r="AH289" s="57"/>
      <c r="AI289" s="57"/>
      <c r="AJ289" s="57"/>
      <c r="AK289" s="57"/>
      <c r="AL289" s="57"/>
      <c r="AM289" s="57"/>
      <c r="AN289" s="57"/>
      <c r="AO289" s="57"/>
      <c r="AP289" s="57"/>
    </row>
    <row r="290" spans="1:42" ht="9.75" customHeight="1">
      <c r="A290" s="402">
        <f t="shared" si="34"/>
        <v>26</v>
      </c>
      <c r="B290" s="377"/>
      <c r="C290" s="377"/>
      <c r="D290" s="377"/>
      <c r="E290" s="378"/>
      <c r="F290" s="379"/>
      <c r="G290" s="377"/>
      <c r="H290" s="377"/>
      <c r="I290" s="377"/>
      <c r="J290" s="378"/>
      <c r="K290" s="379"/>
      <c r="L290" s="380"/>
      <c r="M290" s="380"/>
      <c r="N290" s="380"/>
      <c r="O290" s="378"/>
      <c r="P290" s="379"/>
      <c r="Q290" s="903"/>
      <c r="R290" s="377"/>
      <c r="S290" s="377"/>
      <c r="T290" s="377"/>
      <c r="U290" s="378"/>
      <c r="V290" s="379"/>
      <c r="W290" s="377"/>
      <c r="X290" s="377"/>
      <c r="Y290" s="377"/>
      <c r="Z290" s="378"/>
      <c r="AA290" s="379"/>
      <c r="AB290" s="380"/>
      <c r="AC290" s="380"/>
      <c r="AD290" s="380"/>
      <c r="AE290" s="378"/>
      <c r="AF290" s="379"/>
      <c r="AH290" s="57"/>
      <c r="AI290" s="57"/>
      <c r="AJ290" s="57"/>
      <c r="AK290" s="57"/>
      <c r="AL290" s="57"/>
      <c r="AM290" s="57"/>
      <c r="AN290" s="57"/>
      <c r="AO290" s="57"/>
      <c r="AP290" s="57"/>
    </row>
    <row r="291" spans="1:42" ht="21" customHeight="1">
      <c r="A291" s="402">
        <f t="shared" si="34"/>
        <v>27</v>
      </c>
      <c r="B291" s="852" t="str">
        <f>IF('Master sheet'!$D$11="Hindi","कुल कार्य दिवस :-","Total Meeting :-")</f>
        <v>कुल कार्य दिवस :-</v>
      </c>
      <c r="C291" s="852"/>
      <c r="D291" s="852"/>
      <c r="E291" s="867" t="str">
        <f>IFERROR(VLOOKUP(N272,Marks,170,0),"")</f>
        <v/>
      </c>
      <c r="F291" s="867"/>
      <c r="G291" s="867"/>
      <c r="H291" s="867"/>
      <c r="I291" s="852" t="str">
        <f>IF('Master sheet'!$D$11="Hindi","कुल उपस्थिति :-","Total Attendance :-")</f>
        <v>कुल उपस्थिति :-</v>
      </c>
      <c r="J291" s="852"/>
      <c r="K291" s="852"/>
      <c r="L291" s="852"/>
      <c r="M291" s="868" t="str">
        <f>IFERROR(VLOOKUP(N272,Marks,171,0),"")</f>
        <v/>
      </c>
      <c r="N291" s="868"/>
      <c r="O291" s="868"/>
      <c r="P291" s="868"/>
      <c r="Q291" s="903"/>
      <c r="R291" s="852" t="str">
        <f>IF('Master sheet'!$D$11="Hindi","कुल कार्य दिवस :-","Total Meeting :-")</f>
        <v>कुल कार्य दिवस :-</v>
      </c>
      <c r="S291" s="852"/>
      <c r="T291" s="852"/>
      <c r="U291" s="867" t="str">
        <f>IFERROR(VLOOKUP(AD272,Marks,170,0),"")</f>
        <v/>
      </c>
      <c r="V291" s="867"/>
      <c r="W291" s="867"/>
      <c r="X291" s="867"/>
      <c r="Y291" s="852" t="str">
        <f>IF('Master sheet'!$D$11="Hindi","कुल उपस्थिति :-","Total Attendance :-")</f>
        <v>कुल उपस्थिति :-</v>
      </c>
      <c r="Z291" s="852"/>
      <c r="AA291" s="852"/>
      <c r="AB291" s="852"/>
      <c r="AC291" s="868" t="str">
        <f>IFERROR(VLOOKUP(AD272,Marks,171,0),"")</f>
        <v/>
      </c>
      <c r="AD291" s="868"/>
      <c r="AE291" s="868"/>
      <c r="AF291" s="868"/>
      <c r="AH291" s="57"/>
      <c r="AI291" s="57"/>
      <c r="AJ291" s="57"/>
      <c r="AK291" s="57"/>
      <c r="AL291" s="57"/>
      <c r="AM291" s="57"/>
      <c r="AN291" s="57"/>
      <c r="AO291" s="57"/>
      <c r="AP291" s="57"/>
    </row>
    <row r="292" spans="1:42" ht="21" customHeight="1">
      <c r="A292" s="402">
        <f t="shared" si="34"/>
        <v>28</v>
      </c>
      <c r="B292" s="852" t="str">
        <f>IF('Master sheet'!$D$11="Hindi","परिणाम :-","Result :-")</f>
        <v>परिणाम :-</v>
      </c>
      <c r="C292" s="852"/>
      <c r="D292" s="852"/>
      <c r="E292" s="853" t="str">
        <f>IFERROR(VLOOKUP(N272,Marks,169,0),"")</f>
        <v/>
      </c>
      <c r="F292" s="853"/>
      <c r="G292" s="853"/>
      <c r="H292" s="853"/>
      <c r="I292" s="852" t="str">
        <f>IF('Master sheet'!$D$11="Hindi","परिणाम प्रतिशत में :-","Result in Percentage :-")</f>
        <v>परिणाम प्रतिशत में :-</v>
      </c>
      <c r="J292" s="852"/>
      <c r="K292" s="852"/>
      <c r="L292" s="852"/>
      <c r="M292" s="854" t="str">
        <f>IFERROR(VLOOKUP(N272,Marks,165,0),"")</f>
        <v/>
      </c>
      <c r="N292" s="854"/>
      <c r="O292" s="854"/>
      <c r="P292" s="854"/>
      <c r="Q292" s="903"/>
      <c r="R292" s="852" t="str">
        <f>IF('Master sheet'!$D$11="Hindi","परिणाम :-","Result :-")</f>
        <v>परिणाम :-</v>
      </c>
      <c r="S292" s="852"/>
      <c r="T292" s="852"/>
      <c r="U292" s="853" t="str">
        <f>IFERROR(VLOOKUP(AD272,Marks,169,0),"")</f>
        <v/>
      </c>
      <c r="V292" s="853"/>
      <c r="W292" s="853"/>
      <c r="X292" s="853"/>
      <c r="Y292" s="852" t="str">
        <f>IF('Master sheet'!$D$11="Hindi","परिणाम प्रतिशत में :-","Result in Percentage :-")</f>
        <v>परिणाम प्रतिशत में :-</v>
      </c>
      <c r="Z292" s="852"/>
      <c r="AA292" s="852"/>
      <c r="AB292" s="852"/>
      <c r="AC292" s="854" t="str">
        <f>IFERROR(VLOOKUP(AD272,Marks,165,0),"")</f>
        <v/>
      </c>
      <c r="AD292" s="854"/>
      <c r="AE292" s="854"/>
      <c r="AF292" s="854"/>
      <c r="AH292" s="57"/>
      <c r="AI292" s="57"/>
      <c r="AJ292" s="57"/>
      <c r="AK292" s="57"/>
      <c r="AL292" s="57"/>
      <c r="AM292" s="57"/>
      <c r="AN292" s="57"/>
      <c r="AO292" s="57"/>
      <c r="AP292" s="57"/>
    </row>
    <row r="293" spans="1:42" ht="21" customHeight="1">
      <c r="A293" s="402">
        <f t="shared" si="34"/>
        <v>29</v>
      </c>
      <c r="B293" s="852" t="str">
        <f>IF('Master sheet'!$D$11="Hindi","श्रेणी / ग्रेड :-","Division / Grade :-")</f>
        <v>श्रेणी / ग्रेड :-</v>
      </c>
      <c r="C293" s="852"/>
      <c r="D293" s="852"/>
      <c r="E293" s="385" t="str">
        <f>IFERROR(VLOOKUP(N272,Marks,166,0),"")</f>
        <v/>
      </c>
      <c r="F293" s="386" t="s">
        <v>205</v>
      </c>
      <c r="G293" s="855" t="str">
        <f>IFERROR(VLOOKUP(N272,Marks,167,0),"")</f>
        <v/>
      </c>
      <c r="H293" s="855"/>
      <c r="I293" s="852" t="str">
        <f>IF('Master sheet'!$D$11="Hindi","कक्षा में स्थान :-","Position in the Class :-")</f>
        <v>कक्षा में स्थान :-</v>
      </c>
      <c r="J293" s="852"/>
      <c r="K293" s="852"/>
      <c r="L293" s="852"/>
      <c r="M293" s="856" t="str">
        <f>IFERROR(VLOOKUP(N272,Marks,168,0),"")</f>
        <v/>
      </c>
      <c r="N293" s="856"/>
      <c r="O293" s="856"/>
      <c r="P293" s="856"/>
      <c r="Q293" s="903"/>
      <c r="R293" s="852" t="str">
        <f>IF('Master sheet'!$D$11="Hindi","श्रेणी / ग्रेड :-","Division / Grade :-")</f>
        <v>श्रेणी / ग्रेड :-</v>
      </c>
      <c r="S293" s="852"/>
      <c r="T293" s="852"/>
      <c r="U293" s="385" t="str">
        <f>IFERROR(VLOOKUP(AD272,Marks,166,0),"")</f>
        <v/>
      </c>
      <c r="V293" s="386" t="s">
        <v>205</v>
      </c>
      <c r="W293" s="855" t="str">
        <f>IFERROR(VLOOKUP(AD272,Marks,167,0),"")</f>
        <v/>
      </c>
      <c r="X293" s="855"/>
      <c r="Y293" s="852" t="str">
        <f>IF('Master sheet'!$D$11="Hindi","कक्षा में स्थान :-","Position in the Class :-")</f>
        <v>कक्षा में स्थान :-</v>
      </c>
      <c r="Z293" s="852"/>
      <c r="AA293" s="852"/>
      <c r="AB293" s="852"/>
      <c r="AC293" s="856" t="str">
        <f>IFERROR(VLOOKUP(AD272,Marks,168,0),"")</f>
        <v/>
      </c>
      <c r="AD293" s="856"/>
      <c r="AE293" s="856"/>
      <c r="AF293" s="856"/>
      <c r="AH293" s="57"/>
      <c r="AI293" s="57"/>
      <c r="AJ293" s="57"/>
      <c r="AK293" s="57"/>
      <c r="AL293" s="57"/>
      <c r="AM293" s="57"/>
      <c r="AN293" s="57"/>
      <c r="AO293" s="57"/>
      <c r="AP293" s="57"/>
    </row>
    <row r="294" spans="1:42" ht="21" customHeight="1">
      <c r="A294" s="402">
        <f t="shared" si="34"/>
        <v>30</v>
      </c>
      <c r="B294" s="857" t="str">
        <f>IF('Master sheet'!$D$11="Hindi","परीक्षा परिणाम घोषणा दिनांक :-","Result Declaration Date :-")</f>
        <v>परीक्षा परिणाम घोषणा दिनांक :-</v>
      </c>
      <c r="C294" s="857"/>
      <c r="D294" s="857"/>
      <c r="E294" s="858">
        <f>IF(AND(N272=""),"",'Master sheet'!$D$10)</f>
        <v>45048</v>
      </c>
      <c r="F294" s="858"/>
      <c r="G294" s="858"/>
      <c r="H294" s="393"/>
      <c r="I294" s="92"/>
      <c r="J294" s="92"/>
      <c r="K294" s="58"/>
      <c r="L294" s="92"/>
      <c r="M294" s="92"/>
      <c r="N294" s="92"/>
      <c r="O294" s="92"/>
      <c r="P294" s="92"/>
      <c r="Q294" s="903"/>
      <c r="R294" s="857" t="str">
        <f>IF('Master sheet'!$D$11="Hindi","परीक्षा परिणाम घोषणा दिनांक :-","Result Declaration Date :-")</f>
        <v>परीक्षा परिणाम घोषणा दिनांक :-</v>
      </c>
      <c r="S294" s="857"/>
      <c r="T294" s="857"/>
      <c r="U294" s="858">
        <f>IF(AND(AD272=""),"",'Master sheet'!$D$10)</f>
        <v>45048</v>
      </c>
      <c r="V294" s="858"/>
      <c r="W294" s="858"/>
      <c r="X294" s="393"/>
      <c r="Y294" s="92"/>
      <c r="Z294" s="92"/>
      <c r="AA294" s="58"/>
      <c r="AB294" s="92"/>
      <c r="AC294" s="92"/>
      <c r="AD294" s="92"/>
      <c r="AE294" s="92"/>
      <c r="AF294" s="92"/>
      <c r="AH294" s="57"/>
      <c r="AI294" s="57"/>
      <c r="AJ294" s="57"/>
      <c r="AK294" s="57"/>
      <c r="AL294" s="57"/>
      <c r="AM294" s="57"/>
      <c r="AN294" s="57"/>
      <c r="AO294" s="57"/>
      <c r="AP294" s="57"/>
    </row>
    <row r="295" spans="1:42" ht="60.75" customHeight="1">
      <c r="A295" s="402">
        <f t="shared" si="34"/>
        <v>31</v>
      </c>
      <c r="B295" s="850" t="str">
        <f>IF(AND(N272=""),"",IF(C269=6,CONCATENATE("(",'Master sheet'!$H$12," )"),CONCATENATE("(",'Master sheet'!$H$21," )")))</f>
        <v>(Sharad Sharma )</v>
      </c>
      <c r="C295" s="850"/>
      <c r="D295" s="850"/>
      <c r="E295" s="850"/>
      <c r="F295" s="850" t="str">
        <f>IF(AND(N272=""),"",CONCATENATE("(",'Master sheet'!$D$14," )"))</f>
        <v>(Suresh Kumar )</v>
      </c>
      <c r="G295" s="850"/>
      <c r="H295" s="850"/>
      <c r="I295" s="850"/>
      <c r="J295" s="850"/>
      <c r="K295" s="850" t="str">
        <f>IF(AND(N272=""),"",CONCATENATE("(",'Master sheet'!$D$12," )"))</f>
        <v>(USHA PALIYA )</v>
      </c>
      <c r="L295" s="850"/>
      <c r="M295" s="850"/>
      <c r="N295" s="850"/>
      <c r="O295" s="850"/>
      <c r="P295" s="850"/>
      <c r="Q295" s="903"/>
      <c r="R295" s="850" t="str">
        <f>IF(AND(AD272=""),"",IF(S269=6,CONCATENATE("(",'Master sheet'!$H$12," )"),CONCATENATE("(",'Master sheet'!$H$21," )")))</f>
        <v>(Sharad Sharma )</v>
      </c>
      <c r="S295" s="850"/>
      <c r="T295" s="850"/>
      <c r="U295" s="850"/>
      <c r="V295" s="850" t="str">
        <f>IF(AND(AD272=""),"",CONCATENATE("(",'Master sheet'!$D$14," )"))</f>
        <v>(Suresh Kumar )</v>
      </c>
      <c r="W295" s="850"/>
      <c r="X295" s="850"/>
      <c r="Y295" s="850"/>
      <c r="Z295" s="850"/>
      <c r="AA295" s="850" t="str">
        <f>IF(AND(AD272=""),"",CONCATENATE("(",'Master sheet'!$D$12," )"))</f>
        <v>(USHA PALIYA )</v>
      </c>
      <c r="AB295" s="850"/>
      <c r="AC295" s="850"/>
      <c r="AD295" s="850"/>
      <c r="AE295" s="850"/>
      <c r="AF295" s="850"/>
      <c r="AH295" s="57"/>
      <c r="AI295" s="57"/>
      <c r="AJ295" s="57"/>
      <c r="AK295" s="57"/>
      <c r="AL295" s="57"/>
      <c r="AM295" s="57"/>
      <c r="AN295" s="57"/>
      <c r="AO295" s="57"/>
      <c r="AP295" s="57"/>
    </row>
    <row r="296" spans="1:42" ht="23.25" customHeight="1">
      <c r="A296" s="402">
        <f t="shared" si="34"/>
        <v>32</v>
      </c>
      <c r="B296" s="851" t="str">
        <f>IF('Master sheet'!$D$11="Hindi","हस्ताक्षर कक्षाध्यापक","Signature of the class teacher")</f>
        <v>हस्ताक्षर कक्षाध्यापक</v>
      </c>
      <c r="C296" s="851"/>
      <c r="D296" s="851"/>
      <c r="E296" s="851"/>
      <c r="F296" s="851" t="str">
        <f>IF('Master sheet'!$D$11="Hindi","हस्ताक्षर परीक्षा प्रभारी","Signature of the exam. Incharge")</f>
        <v>हस्ताक्षर परीक्षा प्रभारी</v>
      </c>
      <c r="G296" s="851"/>
      <c r="H296" s="851"/>
      <c r="I296" s="851"/>
      <c r="J296" s="851"/>
      <c r="K296" s="851" t="str">
        <f>IF('Master sheet'!$D$11="Hindi","हस्ताक्षर संस्था प्रधान","Head of Institute's Signature")</f>
        <v>हस्ताक्षर संस्था प्रधान</v>
      </c>
      <c r="L296" s="851"/>
      <c r="M296" s="851"/>
      <c r="N296" s="851"/>
      <c r="O296" s="851"/>
      <c r="P296" s="851"/>
      <c r="Q296" s="903"/>
      <c r="R296" s="851" t="str">
        <f>IF('Master sheet'!$D$11="Hindi","हस्ताक्षर कक्षाध्यापक","Signature of the class teacher")</f>
        <v>हस्ताक्षर कक्षाध्यापक</v>
      </c>
      <c r="S296" s="851"/>
      <c r="T296" s="851"/>
      <c r="U296" s="851"/>
      <c r="V296" s="851" t="str">
        <f>IF('Master sheet'!$D$11="Hindi","हस्ताक्षर परीक्षा प्रभारी","Signature of the exam. Incharge")</f>
        <v>हस्ताक्षर परीक्षा प्रभारी</v>
      </c>
      <c r="W296" s="851"/>
      <c r="X296" s="851"/>
      <c r="Y296" s="851"/>
      <c r="Z296" s="851"/>
      <c r="AA296" s="851" t="str">
        <f>IF('Master sheet'!$D$11="Hindi","हस्ताक्षर संस्था प्रधान","Head of Institute's Signature")</f>
        <v>हस्ताक्षर संस्था प्रधान</v>
      </c>
      <c r="AB296" s="851"/>
      <c r="AC296" s="851"/>
      <c r="AD296" s="851"/>
      <c r="AE296" s="851"/>
      <c r="AF296" s="851"/>
      <c r="AH296" s="57"/>
      <c r="AI296" s="57"/>
      <c r="AJ296" s="57"/>
      <c r="AK296" s="57"/>
      <c r="AL296" s="57"/>
      <c r="AM296" s="57"/>
      <c r="AN296" s="57"/>
      <c r="AO296" s="57"/>
      <c r="AP296" s="57"/>
    </row>
    <row r="297" spans="1:42">
      <c r="AH297" s="57"/>
      <c r="AI297" s="57"/>
      <c r="AJ297" s="57"/>
      <c r="AK297" s="57"/>
      <c r="AL297" s="57"/>
      <c r="AM297" s="57"/>
      <c r="AN297" s="57"/>
      <c r="AO297" s="57"/>
      <c r="AP297" s="57"/>
    </row>
    <row r="298" spans="1:42" ht="21" customHeight="1">
      <c r="A298" s="402">
        <f>IF(N305="","",1)</f>
        <v>1</v>
      </c>
      <c r="B298" s="876" t="str">
        <f>IF('Master sheet'!$D$11="Hindi","वार्षिक रिपोर्ट कार्ड ","Report Card")</f>
        <v xml:space="preserve">वार्षिक रिपोर्ट कार्ड </v>
      </c>
      <c r="C298" s="876"/>
      <c r="D298" s="876"/>
      <c r="E298" s="876"/>
      <c r="F298" s="876"/>
      <c r="G298" s="876"/>
      <c r="H298" s="876"/>
      <c r="I298" s="876"/>
      <c r="J298" s="876"/>
      <c r="K298" s="876"/>
      <c r="L298" s="876"/>
      <c r="M298" s="876"/>
      <c r="N298" s="876"/>
      <c r="O298" s="876"/>
      <c r="P298" s="876"/>
      <c r="Q298" s="903" t="s">
        <v>79</v>
      </c>
      <c r="R298" s="876" t="str">
        <f>IF('Master sheet'!$D$11="Hindi","वार्षिक रिपोर्ट कार्ड ","Report Card")</f>
        <v xml:space="preserve">वार्षिक रिपोर्ट कार्ड </v>
      </c>
      <c r="S298" s="876"/>
      <c r="T298" s="876"/>
      <c r="U298" s="876"/>
      <c r="V298" s="876"/>
      <c r="W298" s="876"/>
      <c r="X298" s="876"/>
      <c r="Y298" s="876"/>
      <c r="Z298" s="876"/>
      <c r="AA298" s="876"/>
      <c r="AB298" s="876"/>
      <c r="AC298" s="876"/>
      <c r="AD298" s="876"/>
      <c r="AE298" s="876"/>
      <c r="AF298" s="876"/>
      <c r="AH298" s="57"/>
      <c r="AI298" s="57"/>
      <c r="AJ298" s="57"/>
      <c r="AK298" s="57"/>
      <c r="AL298" s="57"/>
      <c r="AM298" s="57"/>
      <c r="AN298" s="57"/>
      <c r="AO298" s="57"/>
      <c r="AP298" s="57"/>
    </row>
    <row r="299" spans="1:42" ht="21" customHeight="1">
      <c r="A299" s="402">
        <f>IF($N$305="","",A298+1)</f>
        <v>2</v>
      </c>
      <c r="B299" s="877" t="str">
        <f>IF('Master sheet'!$D$11="Hindi","शिक्षा विभाग, राजस्थान सरकार","Education Department, Rajasthan Government")</f>
        <v>शिक्षा विभाग, राजस्थान सरकार</v>
      </c>
      <c r="C299" s="877"/>
      <c r="D299" s="877"/>
      <c r="E299" s="877"/>
      <c r="F299" s="877"/>
      <c r="G299" s="877"/>
      <c r="H299" s="877"/>
      <c r="I299" s="877"/>
      <c r="J299" s="877"/>
      <c r="K299" s="877"/>
      <c r="L299" s="877"/>
      <c r="M299" s="877"/>
      <c r="N299" s="877"/>
      <c r="O299" s="877"/>
      <c r="P299" s="877"/>
      <c r="Q299" s="903"/>
      <c r="R299" s="877" t="str">
        <f>IF('Master sheet'!$D$11="Hindi","शिक्षा विभाग, राजस्थान सरकार","Education Department, Rajasthan Government")</f>
        <v>शिक्षा विभाग, राजस्थान सरकार</v>
      </c>
      <c r="S299" s="877"/>
      <c r="T299" s="877"/>
      <c r="U299" s="877"/>
      <c r="V299" s="877"/>
      <c r="W299" s="877"/>
      <c r="X299" s="877"/>
      <c r="Y299" s="877"/>
      <c r="Z299" s="877"/>
      <c r="AA299" s="877"/>
      <c r="AB299" s="877"/>
      <c r="AC299" s="877"/>
      <c r="AD299" s="877"/>
      <c r="AE299" s="877"/>
      <c r="AF299" s="877"/>
      <c r="AH299" s="57"/>
      <c r="AI299" s="57"/>
      <c r="AJ299" s="57"/>
      <c r="AK299" s="57"/>
      <c r="AL299" s="57"/>
      <c r="AM299" s="57"/>
      <c r="AN299" s="57"/>
      <c r="AO299" s="57"/>
      <c r="AP299" s="57"/>
    </row>
    <row r="300" spans="1:42" ht="21" customHeight="1">
      <c r="A300" s="402">
        <f t="shared" ref="A300:A329" si="37">IF($N$305="","",A299+1)</f>
        <v>3</v>
      </c>
      <c r="B300" s="878" t="str">
        <f>IF('Master sheet'!$D$11="Hindi","विद्यालय का नाम :-","School Name :- ")</f>
        <v>विद्यालय का नाम :-</v>
      </c>
      <c r="C300" s="878"/>
      <c r="D300" s="878"/>
      <c r="E300" s="879" t="str">
        <f>IF(AND(N305=""),"",IF('Master sheet'!$D$11="Hindi",'Master sheet'!$D$8,'Master sheet'!$D$7))</f>
        <v xml:space="preserve">महात्मा गाँधी राजकीय विद्यालय (अंग्रेजी माध्यम) बर, पाली </v>
      </c>
      <c r="F300" s="879"/>
      <c r="G300" s="879"/>
      <c r="H300" s="879"/>
      <c r="I300" s="879"/>
      <c r="J300" s="879"/>
      <c r="K300" s="879"/>
      <c r="L300" s="879"/>
      <c r="M300" s="879"/>
      <c r="N300" s="879"/>
      <c r="O300" s="879"/>
      <c r="P300" s="879"/>
      <c r="Q300" s="903"/>
      <c r="R300" s="878" t="str">
        <f>IF('Master sheet'!$D$11="Hindi","विद्यालय का नाम :-","School Name :- ")</f>
        <v>विद्यालय का नाम :-</v>
      </c>
      <c r="S300" s="878"/>
      <c r="T300" s="878"/>
      <c r="U300" s="879" t="str">
        <f>IF(AND(AD305=""),"",IF('Master sheet'!$D$11="Hindi",'Master sheet'!$D$8,'Master sheet'!$D$7))</f>
        <v xml:space="preserve">महात्मा गाँधी राजकीय विद्यालय (अंग्रेजी माध्यम) बर, पाली </v>
      </c>
      <c r="V300" s="879"/>
      <c r="W300" s="879"/>
      <c r="X300" s="879"/>
      <c r="Y300" s="879"/>
      <c r="Z300" s="879"/>
      <c r="AA300" s="879"/>
      <c r="AB300" s="879"/>
      <c r="AC300" s="879"/>
      <c r="AD300" s="879"/>
      <c r="AE300" s="879"/>
      <c r="AF300" s="879"/>
      <c r="AH300" s="57"/>
      <c r="AI300" s="57"/>
      <c r="AJ300" s="57"/>
      <c r="AK300" s="57"/>
      <c r="AL300" s="57"/>
      <c r="AM300" s="57"/>
      <c r="AN300" s="57"/>
      <c r="AO300" s="57"/>
      <c r="AP300" s="57"/>
    </row>
    <row r="301" spans="1:42" ht="21" customHeight="1">
      <c r="A301" s="402">
        <f t="shared" si="37"/>
        <v>4</v>
      </c>
      <c r="B301" s="395"/>
      <c r="C301" s="395"/>
      <c r="D301" s="395"/>
      <c r="E301" s="880" t="str">
        <f>IF(AND(N305=""),"",IF('Master sheet'!$D$11="Hindi",CONCATENATE("(विद्यालय मान्यता क्रमांक व वर्ष : ","  ",'Master sheet'!$D$6),CONCATENATE("(School Recognition Number &amp; Years : ","  ",'Master sheet'!$D$6)))</f>
        <v>(विद्यालय मान्यता क्रमांक व वर्ष :   शिक्षा/पाली/1995/2001</v>
      </c>
      <c r="F301" s="880"/>
      <c r="G301" s="880"/>
      <c r="H301" s="880"/>
      <c r="I301" s="880"/>
      <c r="J301" s="880"/>
      <c r="K301" s="880"/>
      <c r="L301" s="880"/>
      <c r="M301" s="880"/>
      <c r="N301" s="880"/>
      <c r="O301" s="880"/>
      <c r="P301" s="880"/>
      <c r="Q301" s="903"/>
      <c r="R301" s="395"/>
      <c r="S301" s="395"/>
      <c r="T301" s="395"/>
      <c r="U301" s="880" t="str">
        <f>IF(AND(AD305=""),"",IF('Master sheet'!$D$11="Hindi",CONCATENATE("(विद्यालय मान्यता क्रमांक व वर्ष : ","  ",'Master sheet'!$D$6),CONCATENATE("(School Recognition Number &amp; Years : ","  ",'Master sheet'!$D$6)))</f>
        <v>(विद्यालय मान्यता क्रमांक व वर्ष :   शिक्षा/पाली/1995/2001</v>
      </c>
      <c r="V301" s="880"/>
      <c r="W301" s="880"/>
      <c r="X301" s="880"/>
      <c r="Y301" s="880"/>
      <c r="Z301" s="880"/>
      <c r="AA301" s="880"/>
      <c r="AB301" s="880"/>
      <c r="AC301" s="880"/>
      <c r="AD301" s="880"/>
      <c r="AE301" s="880"/>
      <c r="AF301" s="880"/>
      <c r="AH301" s="57"/>
      <c r="AI301" s="57"/>
      <c r="AJ301" s="57"/>
      <c r="AK301" s="57"/>
      <c r="AL301" s="57"/>
      <c r="AM301" s="57"/>
      <c r="AN301" s="57"/>
      <c r="AO301" s="57"/>
      <c r="AP301" s="57"/>
    </row>
    <row r="302" spans="1:42" ht="21" customHeight="1">
      <c r="A302" s="402">
        <f t="shared" si="37"/>
        <v>5</v>
      </c>
      <c r="B302" s="388" t="str">
        <f>IF('Master sheet'!$D$11="Hindi","कक्षा  :-","CLASS :- ")</f>
        <v>कक्षा  :-</v>
      </c>
      <c r="C302" s="894" t="str">
        <f>IFERROR(IF(AND(N305=""),"",VLOOKUP(N305,Marks,2,0)),"")</f>
        <v/>
      </c>
      <c r="D302" s="894"/>
      <c r="E302" s="895" t="str">
        <f>IF('Master sheet'!$D$11="Hindi","सेक्शन :-","Section :- ")</f>
        <v>सेक्शन :-</v>
      </c>
      <c r="F302" s="895"/>
      <c r="G302" s="895"/>
      <c r="H302" s="894" t="str">
        <f>IFERROR(IF(AND(N305=""),"",VLOOKUP(N305,Marks,3,0)),"")</f>
        <v/>
      </c>
      <c r="I302" s="894"/>
      <c r="J302" s="896" t="str">
        <f>IF('Master sheet'!$D$11="Hindi","सत्र :- ","Session :- ")</f>
        <v xml:space="preserve">सत्र :- </v>
      </c>
      <c r="K302" s="896"/>
      <c r="L302" s="896"/>
      <c r="M302" s="896"/>
      <c r="N302" s="897" t="str">
        <f>IF(AND(N305=""),"",'Marks Entry 6th'!$I$2)</f>
        <v xml:space="preserve"> 2022-2023</v>
      </c>
      <c r="O302" s="897"/>
      <c r="P302" s="897"/>
      <c r="Q302" s="903"/>
      <c r="R302" s="388" t="str">
        <f>IF('Master sheet'!$D$11="Hindi","कक्षा  :-","CLASS :- ")</f>
        <v>कक्षा  :-</v>
      </c>
      <c r="S302" s="894" t="str">
        <f>IFERROR(IF(AND(AD305=""),"",VLOOKUP(AD305,Marks,2,0)),"")</f>
        <v/>
      </c>
      <c r="T302" s="894"/>
      <c r="U302" s="895" t="str">
        <f>IF('Master sheet'!$D$11="Hindi","सेक्शन :-","Section :- ")</f>
        <v>सेक्शन :-</v>
      </c>
      <c r="V302" s="895"/>
      <c r="W302" s="895"/>
      <c r="X302" s="894" t="str">
        <f>IFERROR(IF(AND(AD305=""),"",VLOOKUP(AD305,Marks,3,0)),"")</f>
        <v/>
      </c>
      <c r="Y302" s="894"/>
      <c r="Z302" s="896" t="str">
        <f>IF('Master sheet'!$D$11="Hindi","सत्र :- ","Session :- ")</f>
        <v xml:space="preserve">सत्र :- </v>
      </c>
      <c r="AA302" s="896"/>
      <c r="AB302" s="896"/>
      <c r="AC302" s="896"/>
      <c r="AD302" s="897" t="str">
        <f>IF(AND(AD305=""),"",'Marks Entry 6th'!$I$2)</f>
        <v xml:space="preserve"> 2022-2023</v>
      </c>
      <c r="AE302" s="897"/>
      <c r="AF302" s="897"/>
      <c r="AH302" s="57"/>
      <c r="AI302" s="57"/>
      <c r="AJ302" s="57"/>
      <c r="AK302" s="57"/>
      <c r="AL302" s="57"/>
      <c r="AM302" s="57"/>
      <c r="AN302" s="57"/>
      <c r="AO302" s="57"/>
      <c r="AP302" s="57"/>
    </row>
    <row r="303" spans="1:42" ht="21" customHeight="1">
      <c r="A303" s="402">
        <f t="shared" si="37"/>
        <v>6</v>
      </c>
      <c r="B303" s="881" t="str">
        <f>IF('Master sheet'!$D$11="Hindi","विद्यार्थी का नाम :-","Student's Name :-")</f>
        <v>विद्यार्थी का नाम :-</v>
      </c>
      <c r="C303" s="881"/>
      <c r="D303" s="881"/>
      <c r="E303" s="882" t="str">
        <f>IFERROR(IF(AND(N305=""),"",VLOOKUP(N305,Marks,6,0)),"")</f>
        <v/>
      </c>
      <c r="F303" s="882"/>
      <c r="G303" s="882"/>
      <c r="H303" s="882"/>
      <c r="I303" s="882"/>
      <c r="J303" s="883" t="str">
        <f>IF('Master sheet'!$D$11="Hindi","प्रवेशांक :","SR. NO. :")</f>
        <v>प्रवेशांक :</v>
      </c>
      <c r="K303" s="883"/>
      <c r="L303" s="883"/>
      <c r="M303" s="883"/>
      <c r="N303" s="884" t="str">
        <f>IFERROR(IF(AND(N305=""),"",VLOOKUP(N305,Marks,5,0)),"")</f>
        <v/>
      </c>
      <c r="O303" s="884"/>
      <c r="P303" s="884"/>
      <c r="Q303" s="903"/>
      <c r="R303" s="881" t="str">
        <f>IF('Master sheet'!$D$11="Hindi","विद्यार्थी का नाम :-","Student's Name :-")</f>
        <v>विद्यार्थी का नाम :-</v>
      </c>
      <c r="S303" s="881"/>
      <c r="T303" s="881"/>
      <c r="U303" s="882" t="str">
        <f>IFERROR(IF(AND(AD305=""),"",VLOOKUP(AD305,Marks,6,0)),"")</f>
        <v/>
      </c>
      <c r="V303" s="882"/>
      <c r="W303" s="882"/>
      <c r="X303" s="882"/>
      <c r="Y303" s="882"/>
      <c r="Z303" s="883" t="str">
        <f>IF('Master sheet'!$D$11="Hindi","प्रवेशांक :","SR. NO. :")</f>
        <v>प्रवेशांक :</v>
      </c>
      <c r="AA303" s="883"/>
      <c r="AB303" s="883"/>
      <c r="AC303" s="883"/>
      <c r="AD303" s="884" t="str">
        <f>IFERROR(IF(AND(AD305=""),"",VLOOKUP(AD305,Marks,5,0)),"")</f>
        <v/>
      </c>
      <c r="AE303" s="884"/>
      <c r="AF303" s="884"/>
      <c r="AH303" s="57"/>
      <c r="AI303" s="57"/>
      <c r="AJ303" s="57"/>
      <c r="AK303" s="57"/>
      <c r="AL303" s="57"/>
      <c r="AM303" s="57"/>
      <c r="AN303" s="57"/>
      <c r="AO303" s="57"/>
      <c r="AP303" s="57"/>
    </row>
    <row r="304" spans="1:42" ht="21" customHeight="1">
      <c r="A304" s="402">
        <f t="shared" si="37"/>
        <v>7</v>
      </c>
      <c r="B304" s="881" t="str">
        <f>IF('Master sheet'!$D$11="Hindi","पिता का नाम :-","Father's Name :-")</f>
        <v>पिता का नाम :-</v>
      </c>
      <c r="C304" s="881"/>
      <c r="D304" s="881"/>
      <c r="E304" s="882" t="str">
        <f>IFERROR(IF(AND(N305=""),"",VLOOKUP(N305,Marks,7,0)),"")</f>
        <v/>
      </c>
      <c r="F304" s="882"/>
      <c r="G304" s="882"/>
      <c r="H304" s="882"/>
      <c r="I304" s="882"/>
      <c r="J304" s="883" t="str">
        <f>IF('Master sheet'!$D$11="Hindi","जन्म तिथि :","Date of Birth :")</f>
        <v>जन्म तिथि :</v>
      </c>
      <c r="K304" s="883"/>
      <c r="L304" s="883"/>
      <c r="M304" s="883"/>
      <c r="N304" s="898" t="str">
        <f>IFERROR(IF(AND(N305=""),"",VLOOKUP(N305,Marks,4,0)),"")</f>
        <v/>
      </c>
      <c r="O304" s="898"/>
      <c r="P304" s="898"/>
      <c r="Q304" s="903"/>
      <c r="R304" s="881" t="str">
        <f>IF('Master sheet'!$D$11="Hindi","पिता का नाम :-","Father's Name :-")</f>
        <v>पिता का नाम :-</v>
      </c>
      <c r="S304" s="881"/>
      <c r="T304" s="881"/>
      <c r="U304" s="882" t="str">
        <f>IFERROR(IF(AND(AD305=""),"",VLOOKUP(AD305,Marks,7,0)),"")</f>
        <v/>
      </c>
      <c r="V304" s="882"/>
      <c r="W304" s="882"/>
      <c r="X304" s="882"/>
      <c r="Y304" s="882"/>
      <c r="Z304" s="883" t="str">
        <f>IF('Master sheet'!$D$11="Hindi","जन्म तिथि :","Date of Birth :")</f>
        <v>जन्म तिथि :</v>
      </c>
      <c r="AA304" s="883"/>
      <c r="AB304" s="883"/>
      <c r="AC304" s="883"/>
      <c r="AD304" s="898" t="str">
        <f>IFERROR(IF(AND(AD305=""),"",VLOOKUP(AD305,Marks,4,0)),"")</f>
        <v/>
      </c>
      <c r="AE304" s="898"/>
      <c r="AF304" s="898"/>
      <c r="AH304" s="57"/>
      <c r="AI304" s="57"/>
      <c r="AJ304" s="57"/>
      <c r="AK304" s="57"/>
      <c r="AL304" s="57"/>
      <c r="AM304" s="57"/>
      <c r="AN304" s="57"/>
      <c r="AO304" s="57"/>
      <c r="AP304" s="57"/>
    </row>
    <row r="305" spans="1:42" ht="21" customHeight="1">
      <c r="A305" s="402">
        <f t="shared" si="37"/>
        <v>8</v>
      </c>
      <c r="B305" s="881" t="str">
        <f>IF('Master sheet'!$D$11="Hindi","माता का नाम :-","Mother's Name :-")</f>
        <v>माता का नाम :-</v>
      </c>
      <c r="C305" s="881"/>
      <c r="D305" s="881"/>
      <c r="E305" s="882" t="str">
        <f>IFERROR(IF(AND(N305=""),"",VLOOKUP(N305,Marks,8,0)),"")</f>
        <v/>
      </c>
      <c r="F305" s="882"/>
      <c r="G305" s="882"/>
      <c r="H305" s="882"/>
      <c r="I305" s="882"/>
      <c r="J305" s="883" t="str">
        <f>IF('Master sheet'!$D$11="Hindi","रोल नंबर :-","Roll No. :")</f>
        <v>रोल नंबर :-</v>
      </c>
      <c r="K305" s="883"/>
      <c r="L305" s="883"/>
      <c r="M305" s="883"/>
      <c r="N305" s="899">
        <f>IF(AD272="","",IF(AND(AD272+1&gt;$AN$7),"",AD272+1))</f>
        <v>719</v>
      </c>
      <c r="O305" s="899"/>
      <c r="P305" s="899"/>
      <c r="Q305" s="903"/>
      <c r="R305" s="881" t="str">
        <f>IF('Master sheet'!$D$11="Hindi","माता का नाम :-","Mother's Name :-")</f>
        <v>माता का नाम :-</v>
      </c>
      <c r="S305" s="881"/>
      <c r="T305" s="881"/>
      <c r="U305" s="882" t="str">
        <f>IFERROR(IF(AND(AD305=""),"",VLOOKUP(AD305,Marks,8,0)),"")</f>
        <v/>
      </c>
      <c r="V305" s="882"/>
      <c r="W305" s="882"/>
      <c r="X305" s="882"/>
      <c r="Y305" s="882"/>
      <c r="Z305" s="883" t="str">
        <f>IF('Master sheet'!$D$11="Hindi","रोल नंबर :-","Roll No. :")</f>
        <v>रोल नंबर :-</v>
      </c>
      <c r="AA305" s="883"/>
      <c r="AB305" s="883"/>
      <c r="AC305" s="883"/>
      <c r="AD305" s="899">
        <f>IF(N305="","",IF(AND(N305+1&gt;$AN$7),"",N305+1))</f>
        <v>720</v>
      </c>
      <c r="AE305" s="899"/>
      <c r="AF305" s="899"/>
      <c r="AH305" s="57"/>
      <c r="AI305" s="57"/>
      <c r="AJ305" s="57"/>
      <c r="AK305" s="57"/>
      <c r="AL305" s="57"/>
      <c r="AM305" s="57"/>
      <c r="AN305" s="57"/>
      <c r="AO305" s="57"/>
      <c r="AP305" s="57"/>
    </row>
    <row r="306" spans="1:42" ht="12" customHeight="1">
      <c r="A306" s="402">
        <f t="shared" si="37"/>
        <v>9</v>
      </c>
      <c r="B306" s="389"/>
      <c r="C306" s="389"/>
      <c r="D306" s="389"/>
      <c r="E306" s="390"/>
      <c r="F306" s="390"/>
      <c r="G306" s="390"/>
      <c r="H306" s="390"/>
      <c r="I306" s="390"/>
      <c r="J306" s="391"/>
      <c r="K306" s="391"/>
      <c r="L306" s="391"/>
      <c r="M306" s="391"/>
      <c r="N306" s="392"/>
      <c r="O306" s="392"/>
      <c r="P306" s="392"/>
      <c r="Q306" s="903"/>
      <c r="R306" s="389"/>
      <c r="S306" s="389"/>
      <c r="T306" s="389"/>
      <c r="U306" s="390"/>
      <c r="V306" s="390"/>
      <c r="W306" s="390"/>
      <c r="X306" s="390"/>
      <c r="Y306" s="390"/>
      <c r="Z306" s="391"/>
      <c r="AA306" s="391"/>
      <c r="AB306" s="391"/>
      <c r="AC306" s="391"/>
      <c r="AD306" s="392"/>
      <c r="AE306" s="392"/>
      <c r="AF306" s="392"/>
      <c r="AH306" s="57"/>
      <c r="AI306" s="57"/>
      <c r="AJ306" s="57"/>
      <c r="AK306" s="57"/>
      <c r="AL306" s="57"/>
      <c r="AM306" s="57"/>
      <c r="AN306" s="57"/>
      <c r="AO306" s="57"/>
      <c r="AP306" s="57"/>
    </row>
    <row r="307" spans="1:42" ht="23.25" customHeight="1">
      <c r="A307" s="402">
        <f t="shared" si="37"/>
        <v>10</v>
      </c>
      <c r="B307" s="900" t="str">
        <f>IF('Master sheet'!$D$11="Hindi","विषय","Subject")</f>
        <v>विषय</v>
      </c>
      <c r="C307" s="686" t="str">
        <f>IF('Master sheet'!$D$11="Hindi","प्रथम परख ","First Test")</f>
        <v xml:space="preserve">प्रथम परख </v>
      </c>
      <c r="D307" s="687"/>
      <c r="E307" s="688" t="str">
        <f>IF('Master sheet'!$D$11="Hindi","द्वितीय परख","Second Test")</f>
        <v>द्वितीय परख</v>
      </c>
      <c r="F307" s="689"/>
      <c r="G307" s="901" t="str">
        <f>IF('Master sheet'!$D$11="Hindi","सा. परख योग","Test Total")</f>
        <v>सा. परख योग</v>
      </c>
      <c r="H307" s="679" t="str">
        <f>IF('Master sheet'!$D$11="Hindi","अर्द्धवार्षिक","Half Yearly")</f>
        <v>अर्द्धवार्षिक</v>
      </c>
      <c r="I307" s="680"/>
      <c r="J307" s="681"/>
      <c r="K307" s="685" t="str">
        <f>IF('Master sheet'!$D$11="Hindi","अर्द्ध वा. तक योग","Total Till H.Y.")</f>
        <v>अर्द्ध वा. तक योग</v>
      </c>
      <c r="L307" s="679" t="str">
        <f>IF('Master sheet'!$D$11="Hindi","वार्षिक","Yearly")</f>
        <v>वार्षिक</v>
      </c>
      <c r="M307" s="680"/>
      <c r="N307" s="681"/>
      <c r="O307" s="684" t="str">
        <f>IF('Master sheet'!$D$11="Hindi","विषय कुल योग ","Subject Total")</f>
        <v xml:space="preserve">विषय कुल योग </v>
      </c>
      <c r="P307" s="677" t="str">
        <f>IF('Master sheet'!$D$11="Hindi","ग्रेड","Grade")</f>
        <v>ग्रेड</v>
      </c>
      <c r="Q307" s="903"/>
      <c r="R307" s="900" t="str">
        <f>IF('Master sheet'!$D$11="Hindi","विषय","Subject")</f>
        <v>विषय</v>
      </c>
      <c r="S307" s="686" t="str">
        <f>IF('Master sheet'!$D$11="Hindi","प्रथम परख ","First Test")</f>
        <v xml:space="preserve">प्रथम परख </v>
      </c>
      <c r="T307" s="687"/>
      <c r="U307" s="688" t="str">
        <f>IF('Master sheet'!$D$11="Hindi","द्वितीय परख","Second Test")</f>
        <v>द्वितीय परख</v>
      </c>
      <c r="V307" s="689"/>
      <c r="W307" s="901" t="str">
        <f>IF('Master sheet'!$D$11="Hindi","सा. परख योग","Test Total")</f>
        <v>सा. परख योग</v>
      </c>
      <c r="X307" s="679" t="str">
        <f>IF('Master sheet'!$D$11="Hindi","अर्द्धवार्षिक","Half Yearly")</f>
        <v>अर्द्धवार्षिक</v>
      </c>
      <c r="Y307" s="680"/>
      <c r="Z307" s="681"/>
      <c r="AA307" s="685" t="str">
        <f>IF('Master sheet'!$D$11="Hindi","अर्द्ध वा. तक योग","Total Till H.Y.")</f>
        <v>अर्द्ध वा. तक योग</v>
      </c>
      <c r="AB307" s="679" t="str">
        <f>IF('Master sheet'!$D$11="Hindi","वार्षिक","Yearly")</f>
        <v>वार्षिक</v>
      </c>
      <c r="AC307" s="680"/>
      <c r="AD307" s="681"/>
      <c r="AE307" s="684" t="str">
        <f>IF('Master sheet'!$D$11="Hindi","विषय कुल योग ","Subject Total")</f>
        <v xml:space="preserve">विषय कुल योग </v>
      </c>
      <c r="AF307" s="677" t="str">
        <f>IF('Master sheet'!$D$11="Hindi","ग्रेड","Grade")</f>
        <v>ग्रेड</v>
      </c>
      <c r="AH307" s="57"/>
      <c r="AI307" s="57"/>
      <c r="AJ307" s="57"/>
      <c r="AK307" s="57"/>
      <c r="AL307" s="57"/>
      <c r="AM307" s="57"/>
      <c r="AN307" s="57"/>
      <c r="AO307" s="57"/>
      <c r="AP307" s="57"/>
    </row>
    <row r="308" spans="1:42" ht="86.25" customHeight="1">
      <c r="A308" s="402">
        <f t="shared" si="37"/>
        <v>11</v>
      </c>
      <c r="B308" s="900"/>
      <c r="C308" s="313" t="str">
        <f>IF('Master sheet'!$D$11="Hindi","लिखित परीक्षा","Written")</f>
        <v>लिखित परीक्षा</v>
      </c>
      <c r="D308" s="313" t="str">
        <f>IF('Master sheet'!$D$11="Hindi","गतिविधि, मौखिक, प्रोजेक्ट, प्रायोगिक","Act, Oral, Project, Prac.")</f>
        <v>गतिविधि, मौखिक, प्रोजेक्ट, प्रायोगिक</v>
      </c>
      <c r="E308" s="313" t="str">
        <f>IF('Master sheet'!$D$11="Hindi","लिखित परीक्षा","Written")</f>
        <v>लिखित परीक्षा</v>
      </c>
      <c r="F308" s="313" t="str">
        <f>IF('Master sheet'!$D$11="Hindi","गतिविधि, मौखिक, प्रोजेक्ट, प्रायोगिक","Act, Oral, Project, Prac.")</f>
        <v>गतिविधि, मौखिक, प्रोजेक्ट, प्रायोगिक</v>
      </c>
      <c r="G308" s="902"/>
      <c r="H308" s="313" t="str">
        <f>IF('Master sheet'!$D$11="Hindi","लिखित परीक्षा","Written")</f>
        <v>लिखित परीक्षा</v>
      </c>
      <c r="I308" s="313" t="str">
        <f>IF('Master sheet'!$D$11="Hindi","गतिविधि, मौखिक, प्रोजेक्ट, प्रायोगिक","Act, Oral, Project, Prac.")</f>
        <v>गतिविधि, मौखिक, प्रोजेक्ट, प्रायोगिक</v>
      </c>
      <c r="J308" s="313" t="str">
        <f>IF('Master sheet'!$D$11="Hindi","अर्द्ध वा. योग","H.Y. Total")</f>
        <v>अर्द्ध वा. योग</v>
      </c>
      <c r="K308" s="685"/>
      <c r="L308" s="313" t="str">
        <f>IF('Master sheet'!$D$11="Hindi","लिखित परीक्षा","Written")</f>
        <v>लिखित परीक्षा</v>
      </c>
      <c r="M308" s="313" t="str">
        <f>IF('Master sheet'!$D$11="Hindi","गतिविधि, मौखिक, प्रोजेक्ट, प्रायोगिक","Act, Oral, Project, Prac.")</f>
        <v>गतिविधि, मौखिक, प्रोजेक्ट, प्रायोगिक</v>
      </c>
      <c r="N308" s="313" t="str">
        <f>IF('Master sheet'!$D$11="Hindi","वार्षिक योग","Yearly Total")</f>
        <v>वार्षिक योग</v>
      </c>
      <c r="O308" s="684"/>
      <c r="P308" s="678">
        <v>0</v>
      </c>
      <c r="Q308" s="903"/>
      <c r="R308" s="900"/>
      <c r="S308" s="313" t="str">
        <f>IF('Master sheet'!$D$11="Hindi","लिखित परीक्षा","Written")</f>
        <v>लिखित परीक्षा</v>
      </c>
      <c r="T308" s="313" t="str">
        <f>IF('Master sheet'!$D$11="Hindi","गतिविधि, मौखिक, प्रोजेक्ट, प्रायोगिक","Act, Oral, Project, Prac.")</f>
        <v>गतिविधि, मौखिक, प्रोजेक्ट, प्रायोगिक</v>
      </c>
      <c r="U308" s="313" t="str">
        <f>IF('Master sheet'!$D$11="Hindi","लिखित परीक्षा","Written")</f>
        <v>लिखित परीक्षा</v>
      </c>
      <c r="V308" s="313" t="str">
        <f>IF('Master sheet'!$D$11="Hindi","गतिविधि, मौखिक, प्रोजेक्ट, प्रायोगिक","Act, Oral, Project, Prac.")</f>
        <v>गतिविधि, मौखिक, प्रोजेक्ट, प्रायोगिक</v>
      </c>
      <c r="W308" s="902"/>
      <c r="X308" s="313" t="str">
        <f>IF('Master sheet'!$D$11="Hindi","लिखित परीक्षा","Written")</f>
        <v>लिखित परीक्षा</v>
      </c>
      <c r="Y308" s="313" t="str">
        <f>IF('Master sheet'!$D$11="Hindi","गतिविधि, मौखिक, प्रोजेक्ट, प्रायोगिक","Act, Oral, Project, Prac.")</f>
        <v>गतिविधि, मौखिक, प्रोजेक्ट, प्रायोगिक</v>
      </c>
      <c r="Z308" s="313" t="str">
        <f>IF('Master sheet'!$D$11="Hindi","अर्द्ध वा. योग","H.Y. Total")</f>
        <v>अर्द्ध वा. योग</v>
      </c>
      <c r="AA308" s="685"/>
      <c r="AB308" s="313" t="str">
        <f>IF('Master sheet'!$D$11="Hindi","लिखित परीक्षा","Written")</f>
        <v>लिखित परीक्षा</v>
      </c>
      <c r="AC308" s="313" t="str">
        <f>IF('Master sheet'!$D$11="Hindi","गतिविधि, मौखिक, प्रोजेक्ट, प्रायोगिक","Act, Oral, Project, Prac.")</f>
        <v>गतिविधि, मौखिक, प्रोजेक्ट, प्रायोगिक</v>
      </c>
      <c r="AD308" s="313" t="str">
        <f>IF('Master sheet'!$D$11="Hindi","वार्षिक योग","Yearly Total")</f>
        <v>वार्षिक योग</v>
      </c>
      <c r="AE308" s="684"/>
      <c r="AF308" s="678">
        <v>0</v>
      </c>
      <c r="AH308" s="57"/>
      <c r="AI308" s="57"/>
      <c r="AJ308" s="57"/>
      <c r="AK308" s="57"/>
      <c r="AL308" s="57"/>
      <c r="AM308" s="57"/>
      <c r="AN308" s="57"/>
      <c r="AO308" s="57"/>
      <c r="AP308" s="57"/>
    </row>
    <row r="309" spans="1:42" ht="18" customHeight="1">
      <c r="A309" s="402">
        <f t="shared" si="37"/>
        <v>12</v>
      </c>
      <c r="B309" s="900"/>
      <c r="C309" s="115">
        <v>5</v>
      </c>
      <c r="D309" s="115">
        <v>5</v>
      </c>
      <c r="E309" s="115">
        <v>5</v>
      </c>
      <c r="F309" s="115">
        <v>5</v>
      </c>
      <c r="G309" s="383">
        <f>IF(AND(C309="",D309="",E309="",F309=""),"",SUM(C309:F309))</f>
        <v>20</v>
      </c>
      <c r="H309" s="115">
        <v>50</v>
      </c>
      <c r="I309" s="115">
        <v>20</v>
      </c>
      <c r="J309" s="117">
        <f>IF(AND(H309="",I309=""),"",SUM(H309:I309))</f>
        <v>70</v>
      </c>
      <c r="K309" s="116">
        <f>IF(AND(G309="NA",J309="NA"),"NA",SUM(G309,J309))</f>
        <v>90</v>
      </c>
      <c r="L309" s="115">
        <v>80</v>
      </c>
      <c r="M309" s="115">
        <v>30</v>
      </c>
      <c r="N309" s="290">
        <f>IF(AND(L309="",M309=""),"",SUM(L309:M309))</f>
        <v>110</v>
      </c>
      <c r="O309" s="116">
        <f>IF(N309="","",SUM(K309,N309))</f>
        <v>200</v>
      </c>
      <c r="P309" s="115"/>
      <c r="Q309" s="903"/>
      <c r="R309" s="900"/>
      <c r="S309" s="115">
        <v>5</v>
      </c>
      <c r="T309" s="115">
        <v>5</v>
      </c>
      <c r="U309" s="115">
        <v>5</v>
      </c>
      <c r="V309" s="115">
        <v>5</v>
      </c>
      <c r="W309" s="383">
        <f>IF(AND(S309="",T309="",U309="",V309=""),"",SUM(S309:V309))</f>
        <v>20</v>
      </c>
      <c r="X309" s="115">
        <v>50</v>
      </c>
      <c r="Y309" s="115">
        <v>20</v>
      </c>
      <c r="Z309" s="117">
        <f>IF(AND(X309="",Y309=""),"",SUM(X309:Y309))</f>
        <v>70</v>
      </c>
      <c r="AA309" s="116">
        <f>IF(AND(W309="NA",Z309="NA"),"NA",SUM(W309,Z309))</f>
        <v>90</v>
      </c>
      <c r="AB309" s="115">
        <v>80</v>
      </c>
      <c r="AC309" s="115">
        <v>30</v>
      </c>
      <c r="AD309" s="290">
        <f>IF(AND(AB309="",AC309=""),"",SUM(AB309:AC309))</f>
        <v>110</v>
      </c>
      <c r="AE309" s="116">
        <f>IF(AD309="","",SUM(AA309,AD309))</f>
        <v>200</v>
      </c>
      <c r="AF309" s="115"/>
      <c r="AH309" s="57"/>
      <c r="AI309" s="57"/>
      <c r="AJ309" s="57"/>
      <c r="AK309" s="57"/>
      <c r="AL309" s="57"/>
      <c r="AM309" s="57"/>
      <c r="AN309" s="57"/>
      <c r="AO309" s="57"/>
      <c r="AP309" s="57"/>
    </row>
    <row r="310" spans="1:42" ht="21" customHeight="1">
      <c r="A310" s="402">
        <f t="shared" si="37"/>
        <v>13</v>
      </c>
      <c r="B310" s="93" t="str">
        <f>IF('Master sheet'!D$11="Hindi","हिंदी","Hindi")</f>
        <v>हिंदी</v>
      </c>
      <c r="C310" s="387" t="str">
        <f>IFERROR(VLOOKUP(N305,Marks,11,0),"")</f>
        <v/>
      </c>
      <c r="D310" s="387" t="str">
        <f>IFERROR(VLOOKUP(N305,Marks,12,0),"")</f>
        <v/>
      </c>
      <c r="E310" s="387" t="str">
        <f>IFERROR(VLOOKUP(N305,Marks,13,0),"")</f>
        <v/>
      </c>
      <c r="F310" s="387" t="str">
        <f>IFERROR(VLOOKUP(N305,Marks,14,0),"")</f>
        <v/>
      </c>
      <c r="G310" s="382" t="str">
        <f>IFERROR(VLOOKUP(N305,Marks,15,0),"")</f>
        <v/>
      </c>
      <c r="H310" s="387" t="str">
        <f>IFERROR(VLOOKUP(N305,Marks,16,0),"")</f>
        <v/>
      </c>
      <c r="I310" s="387" t="str">
        <f>IFERROR(VLOOKUP(N305,Marks,17,0),"")</f>
        <v/>
      </c>
      <c r="J310" s="88" t="str">
        <f>IFERROR(VLOOKUP(N305,Marks,18,0),"")</f>
        <v/>
      </c>
      <c r="K310" s="381">
        <f>IFERROR(VLOOKUP(N305,Marks,19,0),"")</f>
        <v>0</v>
      </c>
      <c r="L310" s="387" t="str">
        <f>IFERROR(VLOOKUP(N305,Marks,20,0),"")</f>
        <v/>
      </c>
      <c r="M310" s="387" t="str">
        <f>IFERROR(VLOOKUP(N305,Marks,21,0),"")</f>
        <v/>
      </c>
      <c r="N310" s="88" t="str">
        <f>IFERROR(VLOOKUP(N305,Marks,22,0),"")</f>
        <v/>
      </c>
      <c r="O310" s="384" t="str">
        <f>IFERROR(VLOOKUP(N305,Marks,23,0),"")</f>
        <v/>
      </c>
      <c r="P310" s="90" t="str">
        <f>IFERROR(VLOOKUP(N305,Marks,29,0),"")</f>
        <v/>
      </c>
      <c r="Q310" s="903"/>
      <c r="R310" s="93" t="str">
        <f>IF('Master sheet'!T$11="Hindi","हिंदी","Hindi")</f>
        <v>Hindi</v>
      </c>
      <c r="S310" s="387" t="str">
        <f>IFERROR(VLOOKUP(AD305,Marks,11,0),"")</f>
        <v/>
      </c>
      <c r="T310" s="387" t="str">
        <f>IFERROR(VLOOKUP(AD305,Marks,12,0),"")</f>
        <v/>
      </c>
      <c r="U310" s="387" t="str">
        <f>IFERROR(VLOOKUP(AD305,Marks,13,0),"")</f>
        <v/>
      </c>
      <c r="V310" s="387" t="str">
        <f>IFERROR(VLOOKUP(AD305,Marks,14,0),"")</f>
        <v/>
      </c>
      <c r="W310" s="382" t="str">
        <f>IFERROR(VLOOKUP(AD305,Marks,15,0),"")</f>
        <v/>
      </c>
      <c r="X310" s="387" t="str">
        <f>IFERROR(VLOOKUP(AD305,Marks,16,0),"")</f>
        <v/>
      </c>
      <c r="Y310" s="387" t="str">
        <f>IFERROR(VLOOKUP(AD305,Marks,17,0),"")</f>
        <v/>
      </c>
      <c r="Z310" s="88" t="str">
        <f>IFERROR(VLOOKUP(AD305,Marks,18,0),"")</f>
        <v/>
      </c>
      <c r="AA310" s="381">
        <f>IFERROR(VLOOKUP(AD305,Marks,19,0),"")</f>
        <v>0</v>
      </c>
      <c r="AB310" s="387" t="str">
        <f>IFERROR(VLOOKUP(AD305,Marks,20,0),"")</f>
        <v/>
      </c>
      <c r="AC310" s="387" t="str">
        <f>IFERROR(VLOOKUP(AD305,Marks,21,0),"")</f>
        <v/>
      </c>
      <c r="AD310" s="88" t="str">
        <f>IFERROR(VLOOKUP(AD305,Marks,22,0),"")</f>
        <v/>
      </c>
      <c r="AE310" s="384" t="str">
        <f>IFERROR(VLOOKUP(AD305,Marks,23,0),"")</f>
        <v/>
      </c>
      <c r="AF310" s="90" t="str">
        <f>IFERROR(VLOOKUP(AD305,Marks,29,0),"")</f>
        <v/>
      </c>
      <c r="AH310" s="57"/>
      <c r="AI310" s="57"/>
      <c r="AJ310" s="57"/>
      <c r="AK310" s="57"/>
      <c r="AL310" s="57"/>
      <c r="AM310" s="57"/>
      <c r="AN310" s="57"/>
      <c r="AO310" s="57"/>
      <c r="AP310" s="57"/>
    </row>
    <row r="311" spans="1:42" ht="21" customHeight="1">
      <c r="A311" s="402">
        <f t="shared" si="37"/>
        <v>14</v>
      </c>
      <c r="B311" s="93" t="str">
        <f>IF('Master sheet'!$D$11="Hindi","अंग्रेजी","English")</f>
        <v>अंग्रेजी</v>
      </c>
      <c r="C311" s="387" t="str">
        <f>IFERROR(VLOOKUP(N305,Marks,30,0),"")</f>
        <v/>
      </c>
      <c r="D311" s="387" t="str">
        <f>IFERROR(VLOOKUP(N305,Marks,31,0),"")</f>
        <v/>
      </c>
      <c r="E311" s="387" t="str">
        <f>IFERROR(VLOOKUP(N305,Marks,32,0),"")</f>
        <v/>
      </c>
      <c r="F311" s="387" t="str">
        <f>IFERROR(VLOOKUP(N305,Marks,33,0),"")</f>
        <v/>
      </c>
      <c r="G311" s="382" t="str">
        <f>IFERROR(VLOOKUP(N305,Marks,34,0),"")</f>
        <v/>
      </c>
      <c r="H311" s="387" t="str">
        <f>IFERROR(VLOOKUP(N305,Marks,35,0),"")</f>
        <v/>
      </c>
      <c r="I311" s="387" t="str">
        <f>IFERROR(VLOOKUP(N305,Marks,36,0),"")</f>
        <v/>
      </c>
      <c r="J311" s="88" t="str">
        <f>IFERROR(VLOOKUP(N305,Marks,37,0),"")</f>
        <v/>
      </c>
      <c r="K311" s="381">
        <f>IFERROR(VLOOKUP(N305,Marks,38,0),"")</f>
        <v>0</v>
      </c>
      <c r="L311" s="387" t="str">
        <f>IFERROR(VLOOKUP(N305,Marks,39,0),"")</f>
        <v/>
      </c>
      <c r="M311" s="387" t="str">
        <f>IFERROR(VLOOKUP(N305,Marks,40,0),"")</f>
        <v/>
      </c>
      <c r="N311" s="88" t="str">
        <f>IFERROR(VLOOKUP(N305,Marks,41,0),"")</f>
        <v/>
      </c>
      <c r="O311" s="384" t="str">
        <f>IFERROR(VLOOKUP(N305,Marks,42,0),"")</f>
        <v/>
      </c>
      <c r="P311" s="90" t="str">
        <f>IFERROR(VLOOKUP(N305,Marks,48,0),"")</f>
        <v/>
      </c>
      <c r="Q311" s="903"/>
      <c r="R311" s="93" t="str">
        <f>IF('Master sheet'!$D$11="Hindi","अंग्रेजी","English")</f>
        <v>अंग्रेजी</v>
      </c>
      <c r="S311" s="387" t="str">
        <f>IFERROR(VLOOKUP(AD305,Marks,30,0),"")</f>
        <v/>
      </c>
      <c r="T311" s="387" t="str">
        <f>IFERROR(VLOOKUP(AD305,Marks,31,0),"")</f>
        <v/>
      </c>
      <c r="U311" s="387" t="str">
        <f>IFERROR(VLOOKUP(AD305,Marks,32,0),"")</f>
        <v/>
      </c>
      <c r="V311" s="387" t="str">
        <f>IFERROR(VLOOKUP(AD305,Marks,33,0),"")</f>
        <v/>
      </c>
      <c r="W311" s="382" t="str">
        <f>IFERROR(VLOOKUP(AD305,Marks,34,0),"")</f>
        <v/>
      </c>
      <c r="X311" s="387" t="str">
        <f>IFERROR(VLOOKUP(AD305,Marks,35,0),"")</f>
        <v/>
      </c>
      <c r="Y311" s="387" t="str">
        <f>IFERROR(VLOOKUP(AD305,Marks,36,0),"")</f>
        <v/>
      </c>
      <c r="Z311" s="88" t="str">
        <f>IFERROR(VLOOKUP(AD305,Marks,37,0),"")</f>
        <v/>
      </c>
      <c r="AA311" s="381">
        <f>IFERROR(VLOOKUP(AD305,Marks,38,0),"")</f>
        <v>0</v>
      </c>
      <c r="AB311" s="387" t="str">
        <f>IFERROR(VLOOKUP(AD305,Marks,39,0),"")</f>
        <v/>
      </c>
      <c r="AC311" s="387" t="str">
        <f>IFERROR(VLOOKUP(AD305,Marks,40,0),"")</f>
        <v/>
      </c>
      <c r="AD311" s="88" t="str">
        <f>IFERROR(VLOOKUP(AD305,Marks,41,0),"")</f>
        <v/>
      </c>
      <c r="AE311" s="384" t="str">
        <f>IFERROR(VLOOKUP(AD305,Marks,42,0),"")</f>
        <v/>
      </c>
      <c r="AF311" s="90" t="str">
        <f>IFERROR(VLOOKUP(AD305,Marks,48,0),"")</f>
        <v/>
      </c>
      <c r="AH311" s="57"/>
      <c r="AI311" s="57"/>
      <c r="AJ311" s="57"/>
      <c r="AK311" s="57"/>
      <c r="AL311" s="57"/>
      <c r="AM311" s="57"/>
      <c r="AN311" s="57"/>
      <c r="AO311" s="57"/>
      <c r="AP311" s="57"/>
    </row>
    <row r="312" spans="1:42" ht="21" customHeight="1">
      <c r="A312" s="402">
        <f t="shared" si="37"/>
        <v>15</v>
      </c>
      <c r="B312" s="93" t="str">
        <f>IFERROR(VLOOKUP(N305,Marks,49,0),"")</f>
        <v/>
      </c>
      <c r="C312" s="387" t="str">
        <f>IFERROR(VLOOKUP(N305,Marks,50,0),"")</f>
        <v/>
      </c>
      <c r="D312" s="387" t="str">
        <f>IFERROR(VLOOKUP(N305,Marks,51,0),"")</f>
        <v/>
      </c>
      <c r="E312" s="387" t="str">
        <f>IFERROR(VLOOKUP(N305,Marks,52,0),"")</f>
        <v/>
      </c>
      <c r="F312" s="387" t="str">
        <f>IFERROR(VLOOKUP(N305,Marks,53,0),"")</f>
        <v/>
      </c>
      <c r="G312" s="382" t="str">
        <f>IFERROR(VLOOKUP(N305,Marks,54,0),"")</f>
        <v/>
      </c>
      <c r="H312" s="387" t="str">
        <f>IFERROR(VLOOKUP(N305,Marks,55,0),"")</f>
        <v/>
      </c>
      <c r="I312" s="387" t="str">
        <f>IFERROR(VLOOKUP(N305,Marks,56,0),"")</f>
        <v/>
      </c>
      <c r="J312" s="88" t="str">
        <f>IFERROR(VLOOKUP(N305,Marks,57,0),"")</f>
        <v/>
      </c>
      <c r="K312" s="381">
        <f>IFERROR(VLOOKUP(N305,Marks,58,0),"")</f>
        <v>0</v>
      </c>
      <c r="L312" s="387" t="str">
        <f>IFERROR(VLOOKUP(N305,Marks,59,0),"")</f>
        <v/>
      </c>
      <c r="M312" s="387" t="str">
        <f>IFERROR(VLOOKUP(N305,Marks,60,0),"")</f>
        <v/>
      </c>
      <c r="N312" s="88" t="str">
        <f>IFERROR(VLOOKUP(N305,Marks,61,0),"")</f>
        <v/>
      </c>
      <c r="O312" s="384" t="str">
        <f>IFERROR(VLOOKUP(N305,Marks,62,0),"")</f>
        <v/>
      </c>
      <c r="P312" s="90" t="str">
        <f>IFERROR(VLOOKUP(N305,Marks,68,0),"")</f>
        <v/>
      </c>
      <c r="Q312" s="903"/>
      <c r="R312" s="93" t="str">
        <f>IFERROR(VLOOKUP(AD305,Marks,49,0),"")</f>
        <v/>
      </c>
      <c r="S312" s="387" t="str">
        <f>IFERROR(VLOOKUP(AD305,Marks,50,0),"")</f>
        <v/>
      </c>
      <c r="T312" s="387" t="str">
        <f>IFERROR(VLOOKUP(AD305,Marks,51,0),"")</f>
        <v/>
      </c>
      <c r="U312" s="387" t="str">
        <f>IFERROR(VLOOKUP(AD305,Marks,52,0),"")</f>
        <v/>
      </c>
      <c r="V312" s="387" t="str">
        <f>IFERROR(VLOOKUP(AD305,Marks,53,0),"")</f>
        <v/>
      </c>
      <c r="W312" s="382" t="str">
        <f>IFERROR(VLOOKUP(AD305,Marks,54,0),"")</f>
        <v/>
      </c>
      <c r="X312" s="387" t="str">
        <f>IFERROR(VLOOKUP(AD305,Marks,55,0),"")</f>
        <v/>
      </c>
      <c r="Y312" s="387" t="str">
        <f>IFERROR(VLOOKUP(AD305,Marks,56,0),"")</f>
        <v/>
      </c>
      <c r="Z312" s="88" t="str">
        <f>IFERROR(VLOOKUP(AD305,Marks,57,0),"")</f>
        <v/>
      </c>
      <c r="AA312" s="381">
        <f>IFERROR(VLOOKUP(AD305,Marks,58,0),"")</f>
        <v>0</v>
      </c>
      <c r="AB312" s="387" t="str">
        <f>IFERROR(VLOOKUP(AD305,Marks,59,0),"")</f>
        <v/>
      </c>
      <c r="AC312" s="387" t="str">
        <f>IFERROR(VLOOKUP(AD305,Marks,60,0),"")</f>
        <v/>
      </c>
      <c r="AD312" s="88" t="str">
        <f>IFERROR(VLOOKUP(AD305,Marks,61,0),"")</f>
        <v/>
      </c>
      <c r="AE312" s="384" t="str">
        <f>IFERROR(VLOOKUP(AD305,Marks,62,0),"")</f>
        <v/>
      </c>
      <c r="AF312" s="90" t="str">
        <f>IFERROR(VLOOKUP(AD305,Marks,68,0),"")</f>
        <v/>
      </c>
      <c r="AH312" s="57"/>
      <c r="AI312" s="57"/>
      <c r="AJ312" s="57"/>
      <c r="AK312" s="57"/>
      <c r="AL312" s="57"/>
      <c r="AM312" s="57"/>
      <c r="AN312" s="57"/>
      <c r="AO312" s="57"/>
      <c r="AP312" s="57"/>
    </row>
    <row r="313" spans="1:42" ht="21" customHeight="1">
      <c r="A313" s="402">
        <f t="shared" si="37"/>
        <v>16</v>
      </c>
      <c r="B313" s="93" t="str">
        <f>IF('Master sheet'!$D$11="Hindi","गणित","Maths")</f>
        <v>गणित</v>
      </c>
      <c r="C313" s="387" t="str">
        <f>IFERROR(VLOOKUP(N305,Marks,69,0),"")</f>
        <v/>
      </c>
      <c r="D313" s="387" t="str">
        <f>IFERROR(VLOOKUP(N305,Marks,70,0),"")</f>
        <v/>
      </c>
      <c r="E313" s="387" t="str">
        <f>IFERROR(VLOOKUP(N305,Marks,71,0),"")</f>
        <v/>
      </c>
      <c r="F313" s="387" t="str">
        <f>IFERROR(VLOOKUP(N305,Marks,72,0),"")</f>
        <v/>
      </c>
      <c r="G313" s="382" t="str">
        <f>IFERROR(VLOOKUP(N305,Marks,73,0),"")</f>
        <v/>
      </c>
      <c r="H313" s="387" t="str">
        <f>IFERROR(VLOOKUP(N305,Marks,74,0),"")</f>
        <v/>
      </c>
      <c r="I313" s="387" t="str">
        <f>IFERROR(VLOOKUP(N305,Marks,75,0),"")</f>
        <v/>
      </c>
      <c r="J313" s="88" t="str">
        <f>IFERROR(VLOOKUP(N305,Marks,76,0),"")</f>
        <v/>
      </c>
      <c r="K313" s="381">
        <f>IFERROR(VLOOKUP(N305,Marks,77,0),"")</f>
        <v>0</v>
      </c>
      <c r="L313" s="387" t="str">
        <f>IFERROR(VLOOKUP(N305,Marks,78,0),"")</f>
        <v/>
      </c>
      <c r="M313" s="387" t="str">
        <f>IFERROR(VLOOKUP(N305,Marks,79,0),"")</f>
        <v/>
      </c>
      <c r="N313" s="88" t="str">
        <f>IFERROR(VLOOKUP(N305,Marks,80,0),"")</f>
        <v/>
      </c>
      <c r="O313" s="384" t="str">
        <f>IFERROR(VLOOKUP(N305,Marks,81,0),"")</f>
        <v/>
      </c>
      <c r="P313" s="90" t="str">
        <f>IFERROR(VLOOKUP(N305,Marks,87,0),"")</f>
        <v/>
      </c>
      <c r="Q313" s="903"/>
      <c r="R313" s="93" t="str">
        <f>IF('Master sheet'!$D$11="Hindi","गणित","Maths")</f>
        <v>गणित</v>
      </c>
      <c r="S313" s="387" t="str">
        <f>IFERROR(VLOOKUP(AD305,Marks,69,0),"")</f>
        <v/>
      </c>
      <c r="T313" s="387" t="str">
        <f>IFERROR(VLOOKUP(AD305,Marks,70,0),"")</f>
        <v/>
      </c>
      <c r="U313" s="387" t="str">
        <f>IFERROR(VLOOKUP(AD305,Marks,71,0),"")</f>
        <v/>
      </c>
      <c r="V313" s="387" t="str">
        <f>IFERROR(VLOOKUP(AD305,Marks,72,0),"")</f>
        <v/>
      </c>
      <c r="W313" s="382" t="str">
        <f>IFERROR(VLOOKUP(AD305,Marks,73,0),"")</f>
        <v/>
      </c>
      <c r="X313" s="387" t="str">
        <f>IFERROR(VLOOKUP(AD305,Marks,74,0),"")</f>
        <v/>
      </c>
      <c r="Y313" s="387" t="str">
        <f>IFERROR(VLOOKUP(AD305,Marks,75,0),"")</f>
        <v/>
      </c>
      <c r="Z313" s="88" t="str">
        <f>IFERROR(VLOOKUP(AD305,Marks,76,0),"")</f>
        <v/>
      </c>
      <c r="AA313" s="381">
        <f>IFERROR(VLOOKUP(AD305,Marks,77,0),"")</f>
        <v>0</v>
      </c>
      <c r="AB313" s="387" t="str">
        <f>IFERROR(VLOOKUP(AD305,Marks,78,0),"")</f>
        <v/>
      </c>
      <c r="AC313" s="387" t="str">
        <f>IFERROR(VLOOKUP(AD305,Marks,79,0),"")</f>
        <v/>
      </c>
      <c r="AD313" s="88" t="str">
        <f>IFERROR(VLOOKUP(AD305,Marks,80,0),"")</f>
        <v/>
      </c>
      <c r="AE313" s="384" t="str">
        <f>IFERROR(VLOOKUP(AD305,Marks,81,0),"")</f>
        <v/>
      </c>
      <c r="AF313" s="90" t="str">
        <f>IFERROR(VLOOKUP(AD305,Marks,87,0),"")</f>
        <v/>
      </c>
      <c r="AH313" s="57"/>
      <c r="AI313" s="57"/>
      <c r="AJ313" s="57"/>
      <c r="AK313" s="57"/>
      <c r="AL313" s="57"/>
      <c r="AM313" s="57"/>
      <c r="AN313" s="57"/>
      <c r="AO313" s="57"/>
      <c r="AP313" s="57"/>
    </row>
    <row r="314" spans="1:42" ht="21" customHeight="1">
      <c r="A314" s="402">
        <f t="shared" si="37"/>
        <v>17</v>
      </c>
      <c r="B314" s="93" t="str">
        <f>IF('Master sheet'!$D$11="Hindi","विज्ञान","Science")</f>
        <v>विज्ञान</v>
      </c>
      <c r="C314" s="387" t="str">
        <f>IFERROR(VLOOKUP(N305,Marks,88,0),"")</f>
        <v/>
      </c>
      <c r="D314" s="387" t="str">
        <f>IFERROR(VLOOKUP(N305,Marks,89,0),"")</f>
        <v/>
      </c>
      <c r="E314" s="387" t="str">
        <f>IFERROR(VLOOKUP(N305,Marks,90,0),"")</f>
        <v/>
      </c>
      <c r="F314" s="387" t="str">
        <f>IFERROR(VLOOKUP(N305,Marks,91,0),"")</f>
        <v/>
      </c>
      <c r="G314" s="382" t="str">
        <f>IFERROR(VLOOKUP(N305,Marks,92,0),"")</f>
        <v/>
      </c>
      <c r="H314" s="387" t="str">
        <f>IFERROR(VLOOKUP(N305,Marks,93,0),"")</f>
        <v/>
      </c>
      <c r="I314" s="387" t="str">
        <f>IFERROR(VLOOKUP(N305,Marks,94,0),"")</f>
        <v/>
      </c>
      <c r="J314" s="88" t="str">
        <f>IFERROR(VLOOKUP(N305,Marks,95,0),"")</f>
        <v/>
      </c>
      <c r="K314" s="381">
        <f>IFERROR(VLOOKUP(N305,Marks,96,0),"")</f>
        <v>0</v>
      </c>
      <c r="L314" s="387" t="str">
        <f>IFERROR(VLOOKUP(N305,Marks,97,0),"")</f>
        <v/>
      </c>
      <c r="M314" s="387" t="str">
        <f>IFERROR(VLOOKUP(N305,Marks,98,0),"")</f>
        <v/>
      </c>
      <c r="N314" s="88" t="str">
        <f>IFERROR(VLOOKUP(N305,Marks,99,0),"")</f>
        <v/>
      </c>
      <c r="O314" s="384" t="str">
        <f>IFERROR(VLOOKUP(N305,Marks,100,0),"")</f>
        <v/>
      </c>
      <c r="P314" s="90" t="str">
        <f>IFERROR(VLOOKUP(N305,Marks,106,0),"")</f>
        <v/>
      </c>
      <c r="Q314" s="903"/>
      <c r="R314" s="93" t="str">
        <f>IF('Master sheet'!$D$11="Hindi","विज्ञान","Science")</f>
        <v>विज्ञान</v>
      </c>
      <c r="S314" s="387" t="str">
        <f>IFERROR(VLOOKUP(AD305,Marks,88,0),"")</f>
        <v/>
      </c>
      <c r="T314" s="387" t="str">
        <f>IFERROR(VLOOKUP(AD305,Marks,89,0),"")</f>
        <v/>
      </c>
      <c r="U314" s="387" t="str">
        <f>IFERROR(VLOOKUP(AD305,Marks,90,0),"")</f>
        <v/>
      </c>
      <c r="V314" s="387" t="str">
        <f>IFERROR(VLOOKUP(AD305,Marks,91,0),"")</f>
        <v/>
      </c>
      <c r="W314" s="382" t="str">
        <f>IFERROR(VLOOKUP(AD305,Marks,92,0),"")</f>
        <v/>
      </c>
      <c r="X314" s="387" t="str">
        <f>IFERROR(VLOOKUP(AD305,Marks,93,0),"")</f>
        <v/>
      </c>
      <c r="Y314" s="387" t="str">
        <f>IFERROR(VLOOKUP(AD305,Marks,94,0),"")</f>
        <v/>
      </c>
      <c r="Z314" s="88" t="str">
        <f>IFERROR(VLOOKUP(AD305,Marks,95,0),"")</f>
        <v/>
      </c>
      <c r="AA314" s="381">
        <f>IFERROR(VLOOKUP(AD305,Marks,96,0),"")</f>
        <v>0</v>
      </c>
      <c r="AB314" s="387" t="str">
        <f>IFERROR(VLOOKUP(AD305,Marks,97,0),"")</f>
        <v/>
      </c>
      <c r="AC314" s="387" t="str">
        <f>IFERROR(VLOOKUP(AD305,Marks,98,0),"")</f>
        <v/>
      </c>
      <c r="AD314" s="88" t="str">
        <f>IFERROR(VLOOKUP(AD305,Marks,99,0),"")</f>
        <v/>
      </c>
      <c r="AE314" s="384" t="str">
        <f>IFERROR(VLOOKUP(AD305,Marks,100,0),"")</f>
        <v/>
      </c>
      <c r="AF314" s="90" t="str">
        <f>IFERROR(VLOOKUP(AD305,Marks,106,0),"")</f>
        <v/>
      </c>
      <c r="AH314" s="57"/>
      <c r="AI314" s="57"/>
      <c r="AJ314" s="57"/>
      <c r="AK314" s="57"/>
      <c r="AL314" s="57"/>
      <c r="AM314" s="57"/>
      <c r="AN314" s="57"/>
      <c r="AO314" s="57"/>
      <c r="AP314" s="57"/>
    </row>
    <row r="315" spans="1:42" ht="21" customHeight="1">
      <c r="A315" s="402">
        <f t="shared" si="37"/>
        <v>18</v>
      </c>
      <c r="B315" s="93" t="str">
        <f>IF('Master sheet'!$D$11="Hindi","सामाजिक विज्ञान","Social Science")</f>
        <v>सामाजिक विज्ञान</v>
      </c>
      <c r="C315" s="387" t="str">
        <f>IFERROR(VLOOKUP(N305,Marks,107,0),"")</f>
        <v/>
      </c>
      <c r="D315" s="387" t="str">
        <f>IFERROR(VLOOKUP(N305,Marks,108,0),"")</f>
        <v/>
      </c>
      <c r="E315" s="387" t="str">
        <f>IFERROR(VLOOKUP(N305,Marks,109,0),"")</f>
        <v/>
      </c>
      <c r="F315" s="387" t="str">
        <f>IFERROR(VLOOKUP(N305,Marks,110,0),"")</f>
        <v/>
      </c>
      <c r="G315" s="382" t="str">
        <f>IFERROR(VLOOKUP(N305,Marks,111,0),"")</f>
        <v/>
      </c>
      <c r="H315" s="387" t="str">
        <f>IFERROR(VLOOKUP(N305,Marks,112,0),"")</f>
        <v/>
      </c>
      <c r="I315" s="387" t="str">
        <f>IFERROR(VLOOKUP(N305,Marks,113,0),"")</f>
        <v/>
      </c>
      <c r="J315" s="88" t="str">
        <f>IFERROR(VLOOKUP(N305,Marks,114,0),"")</f>
        <v/>
      </c>
      <c r="K315" s="381">
        <f>IFERROR(VLOOKUP(N305,Marks,115,0),"")</f>
        <v>0</v>
      </c>
      <c r="L315" s="387" t="str">
        <f>IFERROR(VLOOKUP(N305,Marks,116,0),"")</f>
        <v/>
      </c>
      <c r="M315" s="387" t="str">
        <f>IFERROR(VLOOKUP(N305,Marks,117,0),"")</f>
        <v/>
      </c>
      <c r="N315" s="88" t="str">
        <f>IFERROR(VLOOKUP(N305,Marks,118,0),"")</f>
        <v/>
      </c>
      <c r="O315" s="384" t="str">
        <f>IFERROR(VLOOKUP(N305,Marks,119,0),"")</f>
        <v/>
      </c>
      <c r="P315" s="90" t="str">
        <f>IFERROR(VLOOKUP(N305,Marks,125,0),"")</f>
        <v/>
      </c>
      <c r="Q315" s="903"/>
      <c r="R315" s="93" t="str">
        <f>IF('Master sheet'!$D$11="Hindi","सामाजिक विज्ञान","Social Science")</f>
        <v>सामाजिक विज्ञान</v>
      </c>
      <c r="S315" s="387" t="str">
        <f>IFERROR(VLOOKUP(AD305,Marks,107,0),"")</f>
        <v/>
      </c>
      <c r="T315" s="387" t="str">
        <f>IFERROR(VLOOKUP(AD305,Marks,108,0),"")</f>
        <v/>
      </c>
      <c r="U315" s="387" t="str">
        <f>IFERROR(VLOOKUP(AD305,Marks,109,0),"")</f>
        <v/>
      </c>
      <c r="V315" s="387" t="str">
        <f>IFERROR(VLOOKUP(AD305,Marks,110,0),"")</f>
        <v/>
      </c>
      <c r="W315" s="382" t="str">
        <f>IFERROR(VLOOKUP(AD305,Marks,111,0),"")</f>
        <v/>
      </c>
      <c r="X315" s="387" t="str">
        <f>IFERROR(VLOOKUP(AD305,Marks,112,0),"")</f>
        <v/>
      </c>
      <c r="Y315" s="387" t="str">
        <f>IFERROR(VLOOKUP(AD305,Marks,113,0),"")</f>
        <v/>
      </c>
      <c r="Z315" s="88" t="str">
        <f>IFERROR(VLOOKUP(AD305,Marks,114,0),"")</f>
        <v/>
      </c>
      <c r="AA315" s="381">
        <f>IFERROR(VLOOKUP(AD305,Marks,115,0),"")</f>
        <v>0</v>
      </c>
      <c r="AB315" s="387" t="str">
        <f>IFERROR(VLOOKUP(AD305,Marks,116,0),"")</f>
        <v/>
      </c>
      <c r="AC315" s="387" t="str">
        <f>IFERROR(VLOOKUP(AD305,Marks,117,0),"")</f>
        <v/>
      </c>
      <c r="AD315" s="88" t="str">
        <f>IFERROR(VLOOKUP(AD305,Marks,118,0),"")</f>
        <v/>
      </c>
      <c r="AE315" s="384" t="str">
        <f>IFERROR(VLOOKUP(AD305,Marks,119,0),"")</f>
        <v/>
      </c>
      <c r="AF315" s="90" t="str">
        <f>IFERROR(VLOOKUP(AD305,Marks,125,0),"")</f>
        <v/>
      </c>
      <c r="AH315" s="57"/>
      <c r="AI315" s="57"/>
      <c r="AJ315" s="57"/>
      <c r="AK315" s="57"/>
      <c r="AL315" s="57"/>
      <c r="AM315" s="57"/>
      <c r="AN315" s="57"/>
      <c r="AO315" s="57"/>
      <c r="AP315" s="57"/>
    </row>
    <row r="316" spans="1:42" ht="27.75" customHeight="1">
      <c r="A316" s="402">
        <f t="shared" si="37"/>
        <v>19</v>
      </c>
      <c r="B316" s="394" t="str">
        <f>IF('Master sheet'!$D$11="Hindi","कुल योग","Total")</f>
        <v>कुल योग</v>
      </c>
      <c r="C316" s="91" t="str">
        <f>IF(AND(C310="",C311="",C312="",C313="",C314="",C315=""),"",SUM(C310:C315))</f>
        <v/>
      </c>
      <c r="D316" s="91" t="str">
        <f t="shared" ref="D316:O316" si="38">IF(AND(D310="",D311="",D312="",D313="",D314="",D315=""),"",SUM(D310:D315))</f>
        <v/>
      </c>
      <c r="E316" s="91" t="str">
        <f t="shared" si="38"/>
        <v/>
      </c>
      <c r="F316" s="91" t="str">
        <f t="shared" si="38"/>
        <v/>
      </c>
      <c r="G316" s="91" t="str">
        <f t="shared" si="38"/>
        <v/>
      </c>
      <c r="H316" s="91" t="str">
        <f t="shared" si="38"/>
        <v/>
      </c>
      <c r="I316" s="91" t="str">
        <f t="shared" si="38"/>
        <v/>
      </c>
      <c r="J316" s="91" t="str">
        <f t="shared" si="38"/>
        <v/>
      </c>
      <c r="K316" s="91">
        <f t="shared" si="38"/>
        <v>0</v>
      </c>
      <c r="L316" s="91" t="str">
        <f t="shared" si="38"/>
        <v/>
      </c>
      <c r="M316" s="91" t="str">
        <f t="shared" si="38"/>
        <v/>
      </c>
      <c r="N316" s="91" t="str">
        <f t="shared" si="38"/>
        <v/>
      </c>
      <c r="O316" s="91" t="str">
        <f t="shared" si="38"/>
        <v/>
      </c>
      <c r="P316" s="227" t="str">
        <f>IFERROR(VLOOKUP(N305,Marks,167,0),"")</f>
        <v/>
      </c>
      <c r="Q316" s="903"/>
      <c r="R316" s="394" t="str">
        <f>IF('Master sheet'!$D$11="Hindi","कुल योग","Total")</f>
        <v>कुल योग</v>
      </c>
      <c r="S316" s="91" t="str">
        <f>IF(AND(S310="",S311="",S312="",S313="",S314="",S315=""),"",SUM(S310:S315))</f>
        <v/>
      </c>
      <c r="T316" s="91" t="str">
        <f t="shared" ref="T316:AE316" si="39">IF(AND(T310="",T311="",T312="",T313="",T314="",T315=""),"",SUM(T310:T315))</f>
        <v/>
      </c>
      <c r="U316" s="91" t="str">
        <f t="shared" si="39"/>
        <v/>
      </c>
      <c r="V316" s="91" t="str">
        <f t="shared" si="39"/>
        <v/>
      </c>
      <c r="W316" s="91" t="str">
        <f t="shared" si="39"/>
        <v/>
      </c>
      <c r="X316" s="91" t="str">
        <f t="shared" si="39"/>
        <v/>
      </c>
      <c r="Y316" s="91" t="str">
        <f t="shared" si="39"/>
        <v/>
      </c>
      <c r="Z316" s="91" t="str">
        <f t="shared" si="39"/>
        <v/>
      </c>
      <c r="AA316" s="91">
        <f t="shared" si="39"/>
        <v>0</v>
      </c>
      <c r="AB316" s="91" t="str">
        <f t="shared" si="39"/>
        <v/>
      </c>
      <c r="AC316" s="91" t="str">
        <f t="shared" si="39"/>
        <v/>
      </c>
      <c r="AD316" s="91" t="str">
        <f t="shared" si="39"/>
        <v/>
      </c>
      <c r="AE316" s="91" t="str">
        <f t="shared" si="39"/>
        <v/>
      </c>
      <c r="AF316" s="227" t="str">
        <f>IFERROR(VLOOKUP(AD305,Marks,167,0),"")</f>
        <v/>
      </c>
      <c r="AH316" s="57"/>
      <c r="AI316" s="57"/>
      <c r="AJ316" s="57"/>
      <c r="AK316" s="57"/>
      <c r="AL316" s="57"/>
      <c r="AM316" s="57"/>
      <c r="AN316" s="57"/>
      <c r="AO316" s="57"/>
      <c r="AP316" s="57"/>
    </row>
    <row r="317" spans="1:42" ht="9.75" customHeight="1">
      <c r="A317" s="402">
        <f t="shared" si="37"/>
        <v>20</v>
      </c>
      <c r="B317" s="869"/>
      <c r="C317" s="869"/>
      <c r="D317" s="869"/>
      <c r="E317" s="869"/>
      <c r="F317" s="869"/>
      <c r="G317" s="869"/>
      <c r="H317" s="869"/>
      <c r="I317" s="869"/>
      <c r="J317" s="869"/>
      <c r="K317" s="869"/>
      <c r="L317" s="869"/>
      <c r="M317" s="869"/>
      <c r="N317" s="869"/>
      <c r="O317" s="869"/>
      <c r="P317" s="869"/>
      <c r="Q317" s="903"/>
      <c r="R317" s="869"/>
      <c r="S317" s="869"/>
      <c r="T317" s="869"/>
      <c r="U317" s="869"/>
      <c r="V317" s="869"/>
      <c r="W317" s="869"/>
      <c r="X317" s="869"/>
      <c r="Y317" s="869"/>
      <c r="Z317" s="869"/>
      <c r="AA317" s="869"/>
      <c r="AB317" s="869"/>
      <c r="AC317" s="869"/>
      <c r="AD317" s="869"/>
      <c r="AE317" s="869"/>
      <c r="AF317" s="869"/>
      <c r="AH317" s="57"/>
      <c r="AI317" s="57"/>
      <c r="AJ317" s="57"/>
      <c r="AK317" s="57"/>
      <c r="AL317" s="57"/>
      <c r="AM317" s="57"/>
      <c r="AN317" s="57"/>
      <c r="AO317" s="57"/>
      <c r="AP317" s="57"/>
    </row>
    <row r="318" spans="1:42" ht="21" customHeight="1">
      <c r="A318" s="402">
        <f t="shared" si="37"/>
        <v>21</v>
      </c>
      <c r="B318" s="870" t="str">
        <f>IF('Master sheet'!$D$11="Hindi","अतिरिक्त विषय ","Extra Subject")</f>
        <v xml:space="preserve">अतिरिक्त विषय </v>
      </c>
      <c r="C318" s="870"/>
      <c r="D318" s="870"/>
      <c r="E318" s="870"/>
      <c r="F318" s="870"/>
      <c r="G318" s="870"/>
      <c r="H318" s="870"/>
      <c r="I318" s="870"/>
      <c r="J318" s="870"/>
      <c r="K318" s="870"/>
      <c r="L318" s="870"/>
      <c r="M318" s="870"/>
      <c r="N318" s="870"/>
      <c r="O318" s="870"/>
      <c r="P318" s="870"/>
      <c r="Q318" s="903"/>
      <c r="R318" s="870" t="str">
        <f>IF('Master sheet'!$D$11="Hindi","अतिरिक्त विषय ","Extra Subject")</f>
        <v xml:space="preserve">अतिरिक्त विषय </v>
      </c>
      <c r="S318" s="870"/>
      <c r="T318" s="870"/>
      <c r="U318" s="870"/>
      <c r="V318" s="870"/>
      <c r="W318" s="870"/>
      <c r="X318" s="870"/>
      <c r="Y318" s="870"/>
      <c r="Z318" s="870"/>
      <c r="AA318" s="870"/>
      <c r="AB318" s="870"/>
      <c r="AC318" s="870"/>
      <c r="AD318" s="870"/>
      <c r="AE318" s="870"/>
      <c r="AF318" s="870"/>
      <c r="AH318" s="57"/>
      <c r="AI318" s="57"/>
      <c r="AJ318" s="57"/>
      <c r="AK318" s="57"/>
      <c r="AL318" s="57"/>
      <c r="AM318" s="57"/>
      <c r="AN318" s="57"/>
      <c r="AO318" s="57"/>
      <c r="AP318" s="57"/>
    </row>
    <row r="319" spans="1:42" ht="21" customHeight="1">
      <c r="A319" s="402">
        <f t="shared" si="37"/>
        <v>22</v>
      </c>
      <c r="B319" s="394" t="str">
        <f>IF('Master sheet'!$D$11="Hindi","विषय","Subject")</f>
        <v>विषय</v>
      </c>
      <c r="C319" s="871" t="str">
        <f>IF('Master sheet'!$D$11="Hindi","पूर्णांक","M.M.")</f>
        <v>पूर्णांक</v>
      </c>
      <c r="D319" s="872"/>
      <c r="E319" s="871" t="str">
        <f>IF('Master sheet'!$D$11="Hindi","प्राप्तांक","Ob.M.")</f>
        <v>प्राप्तांक</v>
      </c>
      <c r="F319" s="872"/>
      <c r="G319" s="871" t="str">
        <f>IF('Master sheet'!$D$11="Hindi","ग्रेड","Grade")</f>
        <v>ग्रेड</v>
      </c>
      <c r="H319" s="872"/>
      <c r="I319" s="871" t="str">
        <f>IF('Master sheet'!$D$11="Hindi","विषय","Subject")</f>
        <v>विषय</v>
      </c>
      <c r="J319" s="872"/>
      <c r="K319" s="871" t="str">
        <f>IF('Master sheet'!$D$11="Hindi","पूर्णांक","M.M.")</f>
        <v>पूर्णांक</v>
      </c>
      <c r="L319" s="872"/>
      <c r="M319" s="871" t="str">
        <f>IF('Master sheet'!$D$11="Hindi","प्राप्तांक","Ob.M.")</f>
        <v>प्राप्तांक</v>
      </c>
      <c r="N319" s="872"/>
      <c r="O319" s="871" t="str">
        <f>IF('Master sheet'!$D$11="Hindi","ग्रेड","Grade")</f>
        <v>ग्रेड</v>
      </c>
      <c r="P319" s="872"/>
      <c r="Q319" s="903"/>
      <c r="R319" s="394" t="str">
        <f>IF('Master sheet'!$D$11="Hindi","विषय","Subject")</f>
        <v>विषय</v>
      </c>
      <c r="S319" s="871" t="str">
        <f>IF('Master sheet'!$D$11="Hindi","पूर्णांक","M.M.")</f>
        <v>पूर्णांक</v>
      </c>
      <c r="T319" s="872"/>
      <c r="U319" s="871" t="str">
        <f>IF('Master sheet'!$D$11="Hindi","प्राप्तांक","Ob.M.")</f>
        <v>प्राप्तांक</v>
      </c>
      <c r="V319" s="872"/>
      <c r="W319" s="871" t="str">
        <f>IF('Master sheet'!$D$11="Hindi","ग्रेड","Grade")</f>
        <v>ग्रेड</v>
      </c>
      <c r="X319" s="872"/>
      <c r="Y319" s="871" t="str">
        <f>IF('Master sheet'!$D$11="Hindi","विषय","Subject")</f>
        <v>विषय</v>
      </c>
      <c r="Z319" s="872"/>
      <c r="AA319" s="871" t="str">
        <f>IF('Master sheet'!$D$11="Hindi","पूर्णांक","M.M.")</f>
        <v>पूर्णांक</v>
      </c>
      <c r="AB319" s="872"/>
      <c r="AC319" s="871" t="str">
        <f>IF('Master sheet'!$D$11="Hindi","प्राप्तांक","Ob.M.")</f>
        <v>प्राप्तांक</v>
      </c>
      <c r="AD319" s="872"/>
      <c r="AE319" s="871" t="str">
        <f>IF('Master sheet'!$D$11="Hindi","ग्रेड","Grade")</f>
        <v>ग्रेड</v>
      </c>
      <c r="AF319" s="872"/>
      <c r="AH319" s="57"/>
      <c r="AI319" s="57"/>
      <c r="AJ319" s="57"/>
      <c r="AK319" s="57"/>
      <c r="AL319" s="57"/>
      <c r="AM319" s="57"/>
      <c r="AN319" s="57"/>
      <c r="AO319" s="57"/>
      <c r="AP319" s="57"/>
    </row>
    <row r="320" spans="1:42" ht="21" customHeight="1">
      <c r="A320" s="402">
        <f t="shared" si="37"/>
        <v>23</v>
      </c>
      <c r="B320" s="376" t="str">
        <f>IF(AND('Result Sheet'!$FA$4="",'Result Sheet'!$FA$4=0),"",IF(N305="","",'Result Sheet'!$FA$4))</f>
        <v/>
      </c>
      <c r="C320" s="873">
        <f>IF(AND(N305=""),"",'Result Sheet'!$FC$7)</f>
        <v>100</v>
      </c>
      <c r="D320" s="873"/>
      <c r="E320" s="874" t="str">
        <f>IFERROR(IF(AND(N305=""),"",VLOOKUP(N305,Marks,158,0)),"")</f>
        <v/>
      </c>
      <c r="F320" s="874"/>
      <c r="G320" s="875" t="str">
        <f>IFERROR(IF(AND(N305=""),"",VLOOKUP(N305,Marks,159,0)),"")</f>
        <v/>
      </c>
      <c r="H320" s="875"/>
      <c r="I320" s="873" t="str">
        <f>IF(AND('Result Sheet'!$FE$4="",'Result Sheet'!$FE$4=0),"",IF(N305="","",'Result Sheet'!$FE$4))</f>
        <v/>
      </c>
      <c r="J320" s="873"/>
      <c r="K320" s="873">
        <f>IF(AND(N305=""),"",'Result Sheet'!$FG$7)</f>
        <v>100</v>
      </c>
      <c r="L320" s="873"/>
      <c r="M320" s="874" t="str">
        <f>IFERROR(IF(AND(N305=""),"",VLOOKUP(N305,Marks,162,0)),"")</f>
        <v/>
      </c>
      <c r="N320" s="874"/>
      <c r="O320" s="875" t="str">
        <f>IFERROR(IF(AND(N305=""),"",VLOOKUP(N305,Marks,163,0)),"")</f>
        <v/>
      </c>
      <c r="P320" s="875"/>
      <c r="Q320" s="903"/>
      <c r="R320" s="376" t="str">
        <f>IF(AND('Result Sheet'!$FA$4="",'Result Sheet'!$FA$4=0),"",IF(AD305="","",'Result Sheet'!$FA$4))</f>
        <v/>
      </c>
      <c r="S320" s="873">
        <f>IF(AND(AD305=""),"",'Result Sheet'!$FC$7)</f>
        <v>100</v>
      </c>
      <c r="T320" s="873"/>
      <c r="U320" s="874" t="str">
        <f>IFERROR(IF(AND(AD305=""),"",VLOOKUP(AD305,Marks,158,0)),"")</f>
        <v/>
      </c>
      <c r="V320" s="874"/>
      <c r="W320" s="875" t="str">
        <f>IFERROR(IF(AND(AD305=""),"",VLOOKUP(AD305,Marks,159,0)),"")</f>
        <v/>
      </c>
      <c r="X320" s="875"/>
      <c r="Y320" s="873" t="str">
        <f>IF(AND('Result Sheet'!$FE$4="",'Result Sheet'!$FE$4=0),"",IF(AD305="","",'Result Sheet'!$FE$4))</f>
        <v/>
      </c>
      <c r="Z320" s="873"/>
      <c r="AA320" s="873">
        <f>IF(AND(AD305=""),"",'Result Sheet'!$FG$7)</f>
        <v>100</v>
      </c>
      <c r="AB320" s="873"/>
      <c r="AC320" s="874" t="str">
        <f>IFERROR(IF(AND(AD305=""),"",VLOOKUP(AD305,Marks,162,0)),"")</f>
        <v/>
      </c>
      <c r="AD320" s="874"/>
      <c r="AE320" s="875" t="str">
        <f>IFERROR(IF(AND(AD305=""),"",VLOOKUP(AD305,Marks,163,0)),"")</f>
        <v/>
      </c>
      <c r="AF320" s="875"/>
      <c r="AH320" s="57"/>
      <c r="AI320" s="57"/>
      <c r="AJ320" s="57"/>
      <c r="AK320" s="57"/>
      <c r="AL320" s="57"/>
      <c r="AM320" s="57"/>
      <c r="AN320" s="57"/>
      <c r="AO320" s="57"/>
      <c r="AP320" s="57"/>
    </row>
    <row r="321" spans="1:42" ht="21" customHeight="1">
      <c r="A321" s="402">
        <f t="shared" si="37"/>
        <v>24</v>
      </c>
      <c r="B321" s="859" t="str">
        <f>IF('Master sheet'!$D$11="Hindi","विषय","Subject")</f>
        <v>विषय</v>
      </c>
      <c r="C321" s="860"/>
      <c r="D321" s="860"/>
      <c r="E321" s="368" t="str">
        <f>IF('Master sheet'!$D$11="Hindi","प्राप्तांक","Ob.M.")</f>
        <v>प्राप्तांक</v>
      </c>
      <c r="F321" s="93" t="str">
        <f>IF('Master sheet'!$D$11="Hindi","ग्रेड","Grade")</f>
        <v>ग्रेड</v>
      </c>
      <c r="G321" s="859" t="str">
        <f>IF('Master sheet'!$D$11="Hindi","विषय","Subject")</f>
        <v>विषय</v>
      </c>
      <c r="H321" s="860"/>
      <c r="I321" s="860"/>
      <c r="J321" s="368" t="str">
        <f>IF('Master sheet'!$D$11="Hindi","प्राप्तांक","Ob.M.")</f>
        <v>प्राप्तांक</v>
      </c>
      <c r="K321" s="93" t="str">
        <f>IF('Master sheet'!$D$11="Hindi","ग्रेड","Grade")</f>
        <v>ग्रेड</v>
      </c>
      <c r="L321" s="859" t="str">
        <f>IF('Master sheet'!$D$11="Hindi","विषय","Subject")</f>
        <v>विषय</v>
      </c>
      <c r="M321" s="860"/>
      <c r="N321" s="861"/>
      <c r="O321" s="369" t="str">
        <f>IF('Master sheet'!$D$11="Hindi","प्राप्तांक","Ob.M.")</f>
        <v>प्राप्तांक</v>
      </c>
      <c r="P321" s="93" t="str">
        <f>IF('Master sheet'!$D$11="Hindi","ग्रेड","Grade")</f>
        <v>ग्रेड</v>
      </c>
      <c r="Q321" s="903"/>
      <c r="R321" s="859" t="str">
        <f>IF('Master sheet'!$D$11="Hindi","विषय","Subject")</f>
        <v>विषय</v>
      </c>
      <c r="S321" s="860"/>
      <c r="T321" s="860"/>
      <c r="U321" s="368" t="str">
        <f>IF('Master sheet'!$D$11="Hindi","प्राप्तांक","Ob.M.")</f>
        <v>प्राप्तांक</v>
      </c>
      <c r="V321" s="93" t="str">
        <f>IF('Master sheet'!$D$11="Hindi","ग्रेड","Grade")</f>
        <v>ग्रेड</v>
      </c>
      <c r="W321" s="859" t="str">
        <f>IF('Master sheet'!$D$11="Hindi","विषय","Subject")</f>
        <v>विषय</v>
      </c>
      <c r="X321" s="860"/>
      <c r="Y321" s="860"/>
      <c r="Z321" s="368" t="str">
        <f>IF('Master sheet'!$D$11="Hindi","प्राप्तांक","Ob.M.")</f>
        <v>प्राप्तांक</v>
      </c>
      <c r="AA321" s="93" t="str">
        <f>IF('Master sheet'!$D$11="Hindi","ग्रेड","Grade")</f>
        <v>ग्रेड</v>
      </c>
      <c r="AB321" s="859" t="str">
        <f>IF('Master sheet'!$D$11="Hindi","विषय","Subject")</f>
        <v>विषय</v>
      </c>
      <c r="AC321" s="860"/>
      <c r="AD321" s="861"/>
      <c r="AE321" s="369" t="str">
        <f>IF('Master sheet'!$D$11="Hindi","प्राप्तांक","Ob.M.")</f>
        <v>प्राप्तांक</v>
      </c>
      <c r="AF321" s="93" t="str">
        <f>IF('Master sheet'!$D$11="Hindi","ग्रेड","Grade")</f>
        <v>ग्रेड</v>
      </c>
      <c r="AH321" s="57"/>
      <c r="AI321" s="57"/>
      <c r="AJ321" s="57"/>
      <c r="AK321" s="57"/>
      <c r="AL321" s="57"/>
      <c r="AM321" s="57"/>
      <c r="AN321" s="57"/>
      <c r="AO321" s="57"/>
      <c r="AP321" s="57"/>
    </row>
    <row r="322" spans="1:42" ht="21" customHeight="1">
      <c r="A322" s="402">
        <f t="shared" si="37"/>
        <v>25</v>
      </c>
      <c r="B322" s="862" t="str">
        <f>IF('Master sheet'!$D$11="Hindi","कार्यानुभव","WORK EXP.")</f>
        <v>कार्यानुभव</v>
      </c>
      <c r="C322" s="863"/>
      <c r="D322" s="863"/>
      <c r="E322" s="89" t="str">
        <f>IFERROR(VLOOKUP(N305,Marks,131,0),"")</f>
        <v/>
      </c>
      <c r="F322" s="98" t="str">
        <f>IFERROR(VLOOKUP(N305,Marks,135,0),"")</f>
        <v/>
      </c>
      <c r="G322" s="862" t="str">
        <f>IF('Master sheet'!$D$11="Hindi","कला शिक्षा","ART EDU.")</f>
        <v>कला शिक्षा</v>
      </c>
      <c r="H322" s="863"/>
      <c r="I322" s="863"/>
      <c r="J322" s="89" t="str">
        <f>IFERROR(VLOOKUP(N305,Marks,141,0),"")</f>
        <v/>
      </c>
      <c r="K322" s="98" t="str">
        <f>IFERROR(VLOOKUP(N305,Marks,145,0),"")</f>
        <v/>
      </c>
      <c r="L322" s="864" t="str">
        <f>IF('Master sheet'!$D$11="Hindi","स्वा. एवं शा. शिक्षा","HE.&amp;PH. EDU.")</f>
        <v>स्वा. एवं शा. शिक्षा</v>
      </c>
      <c r="M322" s="865"/>
      <c r="N322" s="866"/>
      <c r="O322" s="89" t="str">
        <f>IFERROR(VLOOKUP(N305,Marks,151,0),"")</f>
        <v/>
      </c>
      <c r="P322" s="98" t="str">
        <f>IFERROR(VLOOKUP(N305,Marks,155,0),"")</f>
        <v/>
      </c>
      <c r="Q322" s="903"/>
      <c r="R322" s="862" t="str">
        <f>IF('Master sheet'!$D$11="Hindi","कार्यानुभव","WORK EXP.")</f>
        <v>कार्यानुभव</v>
      </c>
      <c r="S322" s="863"/>
      <c r="T322" s="863"/>
      <c r="U322" s="89" t="str">
        <f>IFERROR(VLOOKUP(AD305,Marks,131,0),"")</f>
        <v/>
      </c>
      <c r="V322" s="98" t="str">
        <f>IFERROR(VLOOKUP(AD305,Marks,135,0),"")</f>
        <v/>
      </c>
      <c r="W322" s="862" t="str">
        <f>IF('Master sheet'!$D$11="Hindi","कला शिक्षा","ART EDU.")</f>
        <v>कला शिक्षा</v>
      </c>
      <c r="X322" s="863"/>
      <c r="Y322" s="863"/>
      <c r="Z322" s="89" t="str">
        <f>IFERROR(VLOOKUP(AD305,Marks,141,0),"")</f>
        <v/>
      </c>
      <c r="AA322" s="98" t="str">
        <f>IFERROR(VLOOKUP(AD305,Marks,145,0),"")</f>
        <v/>
      </c>
      <c r="AB322" s="864" t="str">
        <f>IF('Master sheet'!$D$11="Hindi","स्वा. एवं शा. शिक्षा","HE.&amp;PH. EDU.")</f>
        <v>स्वा. एवं शा. शिक्षा</v>
      </c>
      <c r="AC322" s="865"/>
      <c r="AD322" s="866"/>
      <c r="AE322" s="89" t="str">
        <f>IFERROR(VLOOKUP(AD305,Marks,151,0),"")</f>
        <v/>
      </c>
      <c r="AF322" s="98" t="str">
        <f>IFERROR(VLOOKUP(AD305,Marks,155,0),"")</f>
        <v/>
      </c>
      <c r="AH322" s="57"/>
      <c r="AI322" s="57"/>
      <c r="AJ322" s="57"/>
      <c r="AK322" s="57"/>
      <c r="AL322" s="57"/>
      <c r="AM322" s="57"/>
      <c r="AN322" s="57"/>
      <c r="AO322" s="57"/>
      <c r="AP322" s="57"/>
    </row>
    <row r="323" spans="1:42" ht="9.75" customHeight="1">
      <c r="A323" s="402">
        <f t="shared" si="37"/>
        <v>26</v>
      </c>
      <c r="B323" s="377"/>
      <c r="C323" s="377"/>
      <c r="D323" s="377"/>
      <c r="E323" s="378"/>
      <c r="F323" s="379"/>
      <c r="G323" s="377"/>
      <c r="H323" s="377"/>
      <c r="I323" s="377"/>
      <c r="J323" s="378"/>
      <c r="K323" s="379"/>
      <c r="L323" s="380"/>
      <c r="M323" s="380"/>
      <c r="N323" s="380"/>
      <c r="O323" s="378"/>
      <c r="P323" s="379"/>
      <c r="Q323" s="903"/>
      <c r="R323" s="377"/>
      <c r="S323" s="377"/>
      <c r="T323" s="377"/>
      <c r="U323" s="378"/>
      <c r="V323" s="379"/>
      <c r="W323" s="377"/>
      <c r="X323" s="377"/>
      <c r="Y323" s="377"/>
      <c r="Z323" s="378"/>
      <c r="AA323" s="379"/>
      <c r="AB323" s="380"/>
      <c r="AC323" s="380"/>
      <c r="AD323" s="380"/>
      <c r="AE323" s="378"/>
      <c r="AF323" s="379"/>
      <c r="AH323" s="57"/>
      <c r="AI323" s="57"/>
      <c r="AJ323" s="57"/>
      <c r="AK323" s="57"/>
      <c r="AL323" s="57"/>
      <c r="AM323" s="57"/>
      <c r="AN323" s="57"/>
      <c r="AO323" s="57"/>
      <c r="AP323" s="57"/>
    </row>
    <row r="324" spans="1:42" ht="21" customHeight="1">
      <c r="A324" s="402">
        <f t="shared" si="37"/>
        <v>27</v>
      </c>
      <c r="B324" s="852" t="str">
        <f>IF('Master sheet'!$D$11="Hindi","कुल कार्य दिवस :-","Total Meeting :-")</f>
        <v>कुल कार्य दिवस :-</v>
      </c>
      <c r="C324" s="852"/>
      <c r="D324" s="852"/>
      <c r="E324" s="867" t="str">
        <f>IFERROR(VLOOKUP(N305,Marks,170,0),"")</f>
        <v/>
      </c>
      <c r="F324" s="867"/>
      <c r="G324" s="867"/>
      <c r="H324" s="867"/>
      <c r="I324" s="852" t="str">
        <f>IF('Master sheet'!$D$11="Hindi","कुल उपस्थिति :-","Total Attendance :-")</f>
        <v>कुल उपस्थिति :-</v>
      </c>
      <c r="J324" s="852"/>
      <c r="K324" s="852"/>
      <c r="L324" s="852"/>
      <c r="M324" s="868" t="str">
        <f>IFERROR(VLOOKUP(N305,Marks,171,0),"")</f>
        <v/>
      </c>
      <c r="N324" s="868"/>
      <c r="O324" s="868"/>
      <c r="P324" s="868"/>
      <c r="Q324" s="903"/>
      <c r="R324" s="852" t="str">
        <f>IF('Master sheet'!$D$11="Hindi","कुल कार्य दिवस :-","Total Meeting :-")</f>
        <v>कुल कार्य दिवस :-</v>
      </c>
      <c r="S324" s="852"/>
      <c r="T324" s="852"/>
      <c r="U324" s="867" t="str">
        <f>IFERROR(VLOOKUP(AD305,Marks,170,0),"")</f>
        <v/>
      </c>
      <c r="V324" s="867"/>
      <c r="W324" s="867"/>
      <c r="X324" s="867"/>
      <c r="Y324" s="852" t="str">
        <f>IF('Master sheet'!$D$11="Hindi","कुल उपस्थिति :-","Total Attendance :-")</f>
        <v>कुल उपस्थिति :-</v>
      </c>
      <c r="Z324" s="852"/>
      <c r="AA324" s="852"/>
      <c r="AB324" s="852"/>
      <c r="AC324" s="868" t="str">
        <f>IFERROR(VLOOKUP(AD305,Marks,171,0),"")</f>
        <v/>
      </c>
      <c r="AD324" s="868"/>
      <c r="AE324" s="868"/>
      <c r="AF324" s="868"/>
      <c r="AH324" s="57"/>
      <c r="AI324" s="57"/>
      <c r="AJ324" s="57"/>
      <c r="AK324" s="57"/>
      <c r="AL324" s="57"/>
      <c r="AM324" s="57"/>
      <c r="AN324" s="57"/>
      <c r="AO324" s="57"/>
      <c r="AP324" s="57"/>
    </row>
    <row r="325" spans="1:42" ht="21" customHeight="1">
      <c r="A325" s="402">
        <f t="shared" si="37"/>
        <v>28</v>
      </c>
      <c r="B325" s="852" t="str">
        <f>IF('Master sheet'!$D$11="Hindi","परिणाम :-","Result :-")</f>
        <v>परिणाम :-</v>
      </c>
      <c r="C325" s="852"/>
      <c r="D325" s="852"/>
      <c r="E325" s="853" t="str">
        <f>IFERROR(VLOOKUP(N305,Marks,169,0),"")</f>
        <v/>
      </c>
      <c r="F325" s="853"/>
      <c r="G325" s="853"/>
      <c r="H325" s="853"/>
      <c r="I325" s="852" t="str">
        <f>IF('Master sheet'!$D$11="Hindi","परिणाम प्रतिशत में :-","Result in Percentage :-")</f>
        <v>परिणाम प्रतिशत में :-</v>
      </c>
      <c r="J325" s="852"/>
      <c r="K325" s="852"/>
      <c r="L325" s="852"/>
      <c r="M325" s="854" t="str">
        <f>IFERROR(VLOOKUP(N305,Marks,165,0),"")</f>
        <v/>
      </c>
      <c r="N325" s="854"/>
      <c r="O325" s="854"/>
      <c r="P325" s="854"/>
      <c r="Q325" s="903"/>
      <c r="R325" s="852" t="str">
        <f>IF('Master sheet'!$D$11="Hindi","परिणाम :-","Result :-")</f>
        <v>परिणाम :-</v>
      </c>
      <c r="S325" s="852"/>
      <c r="T325" s="852"/>
      <c r="U325" s="853" t="str">
        <f>IFERROR(VLOOKUP(AD305,Marks,169,0),"")</f>
        <v/>
      </c>
      <c r="V325" s="853"/>
      <c r="W325" s="853"/>
      <c r="X325" s="853"/>
      <c r="Y325" s="852" t="str">
        <f>IF('Master sheet'!$D$11="Hindi","परिणाम प्रतिशत में :-","Result in Percentage :-")</f>
        <v>परिणाम प्रतिशत में :-</v>
      </c>
      <c r="Z325" s="852"/>
      <c r="AA325" s="852"/>
      <c r="AB325" s="852"/>
      <c r="AC325" s="854" t="str">
        <f>IFERROR(VLOOKUP(AD305,Marks,165,0),"")</f>
        <v/>
      </c>
      <c r="AD325" s="854"/>
      <c r="AE325" s="854"/>
      <c r="AF325" s="854"/>
      <c r="AH325" s="57"/>
      <c r="AI325" s="57"/>
      <c r="AJ325" s="57"/>
      <c r="AK325" s="57"/>
      <c r="AL325" s="57"/>
      <c r="AM325" s="57"/>
      <c r="AN325" s="57"/>
      <c r="AO325" s="57"/>
      <c r="AP325" s="57"/>
    </row>
    <row r="326" spans="1:42" ht="21" customHeight="1">
      <c r="A326" s="402">
        <f t="shared" si="37"/>
        <v>29</v>
      </c>
      <c r="B326" s="852" t="str">
        <f>IF('Master sheet'!$D$11="Hindi","श्रेणी / ग्रेड :-","Division / Grade :-")</f>
        <v>श्रेणी / ग्रेड :-</v>
      </c>
      <c r="C326" s="852"/>
      <c r="D326" s="852"/>
      <c r="E326" s="385" t="str">
        <f>IFERROR(VLOOKUP(N305,Marks,166,0),"")</f>
        <v/>
      </c>
      <c r="F326" s="386" t="s">
        <v>205</v>
      </c>
      <c r="G326" s="855" t="str">
        <f>IFERROR(VLOOKUP(N305,Marks,167,0),"")</f>
        <v/>
      </c>
      <c r="H326" s="855"/>
      <c r="I326" s="852" t="str">
        <f>IF('Master sheet'!$D$11="Hindi","कक्षा में स्थान :-","Position in the Class :-")</f>
        <v>कक्षा में स्थान :-</v>
      </c>
      <c r="J326" s="852"/>
      <c r="K326" s="852"/>
      <c r="L326" s="852"/>
      <c r="M326" s="856" t="str">
        <f>IFERROR(VLOOKUP(N305,Marks,168,0),"")</f>
        <v/>
      </c>
      <c r="N326" s="856"/>
      <c r="O326" s="856"/>
      <c r="P326" s="856"/>
      <c r="Q326" s="903"/>
      <c r="R326" s="852" t="str">
        <f>IF('Master sheet'!$D$11="Hindi","श्रेणी / ग्रेड :-","Division / Grade :-")</f>
        <v>श्रेणी / ग्रेड :-</v>
      </c>
      <c r="S326" s="852"/>
      <c r="T326" s="852"/>
      <c r="U326" s="385" t="str">
        <f>IFERROR(VLOOKUP(AD305,Marks,166,0),"")</f>
        <v/>
      </c>
      <c r="V326" s="386" t="s">
        <v>205</v>
      </c>
      <c r="W326" s="855" t="str">
        <f>IFERROR(VLOOKUP(AD305,Marks,167,0),"")</f>
        <v/>
      </c>
      <c r="X326" s="855"/>
      <c r="Y326" s="852" t="str">
        <f>IF('Master sheet'!$D$11="Hindi","कक्षा में स्थान :-","Position in the Class :-")</f>
        <v>कक्षा में स्थान :-</v>
      </c>
      <c r="Z326" s="852"/>
      <c r="AA326" s="852"/>
      <c r="AB326" s="852"/>
      <c r="AC326" s="856" t="str">
        <f>IFERROR(VLOOKUP(AD305,Marks,168,0),"")</f>
        <v/>
      </c>
      <c r="AD326" s="856"/>
      <c r="AE326" s="856"/>
      <c r="AF326" s="856"/>
      <c r="AH326" s="57"/>
      <c r="AI326" s="57"/>
      <c r="AJ326" s="57"/>
      <c r="AK326" s="57"/>
      <c r="AL326" s="57"/>
      <c r="AM326" s="57"/>
      <c r="AN326" s="57"/>
      <c r="AO326" s="57"/>
      <c r="AP326" s="57"/>
    </row>
    <row r="327" spans="1:42" ht="21" customHeight="1">
      <c r="A327" s="402">
        <f t="shared" si="37"/>
        <v>30</v>
      </c>
      <c r="B327" s="857" t="str">
        <f>IF('Master sheet'!$D$11="Hindi","परीक्षा परिणाम घोषणा दिनांक :-","Result Declaration Date :-")</f>
        <v>परीक्षा परिणाम घोषणा दिनांक :-</v>
      </c>
      <c r="C327" s="857"/>
      <c r="D327" s="857"/>
      <c r="E327" s="858">
        <f>IF(AND(N305=""),"",'Master sheet'!$D$10)</f>
        <v>45048</v>
      </c>
      <c r="F327" s="858"/>
      <c r="G327" s="858"/>
      <c r="H327" s="393"/>
      <c r="I327" s="92"/>
      <c r="J327" s="92"/>
      <c r="K327" s="58"/>
      <c r="L327" s="92"/>
      <c r="M327" s="92"/>
      <c r="N327" s="92"/>
      <c r="O327" s="92"/>
      <c r="P327" s="92"/>
      <c r="Q327" s="903"/>
      <c r="R327" s="857" t="str">
        <f>IF('Master sheet'!$D$11="Hindi","परीक्षा परिणाम घोषणा दिनांक :-","Result Declaration Date :-")</f>
        <v>परीक्षा परिणाम घोषणा दिनांक :-</v>
      </c>
      <c r="S327" s="857"/>
      <c r="T327" s="857"/>
      <c r="U327" s="858">
        <f>IF(AND(AD305=""),"",'Master sheet'!$D$10)</f>
        <v>45048</v>
      </c>
      <c r="V327" s="858"/>
      <c r="W327" s="858"/>
      <c r="X327" s="393"/>
      <c r="Y327" s="92"/>
      <c r="Z327" s="92"/>
      <c r="AA327" s="58"/>
      <c r="AB327" s="92"/>
      <c r="AC327" s="92"/>
      <c r="AD327" s="92"/>
      <c r="AE327" s="92"/>
      <c r="AF327" s="92"/>
      <c r="AH327" s="57"/>
      <c r="AI327" s="57"/>
      <c r="AJ327" s="57"/>
      <c r="AK327" s="57"/>
      <c r="AL327" s="57"/>
      <c r="AM327" s="57"/>
      <c r="AN327" s="57"/>
      <c r="AO327" s="57"/>
      <c r="AP327" s="57"/>
    </row>
    <row r="328" spans="1:42" ht="60.75" customHeight="1">
      <c r="A328" s="402">
        <f t="shared" si="37"/>
        <v>31</v>
      </c>
      <c r="B328" s="850" t="str">
        <f>IF(AND(N305=""),"",IF(C302=6,CONCATENATE("(",'Master sheet'!$H$12," )"),CONCATENATE("(",'Master sheet'!$H$21," )")))</f>
        <v>(Sharad Sharma )</v>
      </c>
      <c r="C328" s="850"/>
      <c r="D328" s="850"/>
      <c r="E328" s="850"/>
      <c r="F328" s="850" t="str">
        <f>IF(AND(N305=""),"",CONCATENATE("(",'Master sheet'!$D$14," )"))</f>
        <v>(Suresh Kumar )</v>
      </c>
      <c r="G328" s="850"/>
      <c r="H328" s="850"/>
      <c r="I328" s="850"/>
      <c r="J328" s="850"/>
      <c r="K328" s="850" t="str">
        <f>IF(AND(N305=""),"",CONCATENATE("(",'Master sheet'!$D$12," )"))</f>
        <v>(USHA PALIYA )</v>
      </c>
      <c r="L328" s="850"/>
      <c r="M328" s="850"/>
      <c r="N328" s="850"/>
      <c r="O328" s="850"/>
      <c r="P328" s="850"/>
      <c r="Q328" s="903"/>
      <c r="R328" s="850" t="str">
        <f>IF(AND(AD305=""),"",IF(S302=6,CONCATENATE("(",'Master sheet'!$H$12," )"),CONCATENATE("(",'Master sheet'!$H$21," )")))</f>
        <v>(Sharad Sharma )</v>
      </c>
      <c r="S328" s="850"/>
      <c r="T328" s="850"/>
      <c r="U328" s="850"/>
      <c r="V328" s="850" t="str">
        <f>IF(AND(AD305=""),"",CONCATENATE("(",'Master sheet'!$D$14," )"))</f>
        <v>(Suresh Kumar )</v>
      </c>
      <c r="W328" s="850"/>
      <c r="X328" s="850"/>
      <c r="Y328" s="850"/>
      <c r="Z328" s="850"/>
      <c r="AA328" s="850" t="str">
        <f>IF(AND(AD305=""),"",CONCATENATE("(",'Master sheet'!$D$12," )"))</f>
        <v>(USHA PALIYA )</v>
      </c>
      <c r="AB328" s="850"/>
      <c r="AC328" s="850"/>
      <c r="AD328" s="850"/>
      <c r="AE328" s="850"/>
      <c r="AF328" s="850"/>
      <c r="AH328" s="57"/>
      <c r="AI328" s="57"/>
      <c r="AJ328" s="57"/>
      <c r="AK328" s="57"/>
      <c r="AL328" s="57"/>
      <c r="AM328" s="57"/>
      <c r="AN328" s="57"/>
      <c r="AO328" s="57"/>
      <c r="AP328" s="57"/>
    </row>
    <row r="329" spans="1:42" ht="23.25" customHeight="1">
      <c r="A329" s="402">
        <f t="shared" si="37"/>
        <v>32</v>
      </c>
      <c r="B329" s="851" t="str">
        <f>IF('Master sheet'!$D$11="Hindi","हस्ताक्षर कक्षाध्यापक","Signature of the class teacher")</f>
        <v>हस्ताक्षर कक्षाध्यापक</v>
      </c>
      <c r="C329" s="851"/>
      <c r="D329" s="851"/>
      <c r="E329" s="851"/>
      <c r="F329" s="851" t="str">
        <f>IF('Master sheet'!$D$11="Hindi","हस्ताक्षर परीक्षा प्रभारी","Signature of the exam. Incharge")</f>
        <v>हस्ताक्षर परीक्षा प्रभारी</v>
      </c>
      <c r="G329" s="851"/>
      <c r="H329" s="851"/>
      <c r="I329" s="851"/>
      <c r="J329" s="851"/>
      <c r="K329" s="851" t="str">
        <f>IF('Master sheet'!$D$11="Hindi","हस्ताक्षर संस्था प्रधान","Head of Institute's Signature")</f>
        <v>हस्ताक्षर संस्था प्रधान</v>
      </c>
      <c r="L329" s="851"/>
      <c r="M329" s="851"/>
      <c r="N329" s="851"/>
      <c r="O329" s="851"/>
      <c r="P329" s="851"/>
      <c r="Q329" s="903"/>
      <c r="R329" s="851" t="str">
        <f>IF('Master sheet'!$D$11="Hindi","हस्ताक्षर कक्षाध्यापक","Signature of the class teacher")</f>
        <v>हस्ताक्षर कक्षाध्यापक</v>
      </c>
      <c r="S329" s="851"/>
      <c r="T329" s="851"/>
      <c r="U329" s="851"/>
      <c r="V329" s="851" t="str">
        <f>IF('Master sheet'!$D$11="Hindi","हस्ताक्षर परीक्षा प्रभारी","Signature of the exam. Incharge")</f>
        <v>हस्ताक्षर परीक्षा प्रभारी</v>
      </c>
      <c r="W329" s="851"/>
      <c r="X329" s="851"/>
      <c r="Y329" s="851"/>
      <c r="Z329" s="851"/>
      <c r="AA329" s="851" t="str">
        <f>IF('Master sheet'!$D$11="Hindi","हस्ताक्षर संस्था प्रधान","Head of Institute's Signature")</f>
        <v>हस्ताक्षर संस्था प्रधान</v>
      </c>
      <c r="AB329" s="851"/>
      <c r="AC329" s="851"/>
      <c r="AD329" s="851"/>
      <c r="AE329" s="851"/>
      <c r="AF329" s="851"/>
      <c r="AH329" s="57"/>
      <c r="AI329" s="57"/>
      <c r="AJ329" s="57"/>
      <c r="AK329" s="57"/>
      <c r="AL329" s="57"/>
      <c r="AM329" s="57"/>
      <c r="AN329" s="57"/>
      <c r="AO329" s="57"/>
      <c r="AP329" s="57"/>
    </row>
  </sheetData>
  <sheetProtection password="F188" sheet="1" objects="1" scenarios="1" formatColumns="0" formatRows="0"/>
  <protectedRanges>
    <protectedRange password="EA02" sqref="H10:O11 C10:F11 G10 X10:AE11 S10:V11 W10 H43:O44 C43:F44 G43 X43:AE44 S43:V44 W43 H76:O77 C76:F77 G76 X76:AE77 S76:V77 W76 H109:O110 C109:F110 G109 X109:AE110 S109:V110 W109 H142:O143 C142:F143 G142 X142:AE143 S142:V143 W142 H175:O176 C175:F176 G175 X175:AE176 S175:V176 W175 H208:O209 C208:F209 G208 X208:AE209 S208:V209 W208 H241:O242 C241:F242 G241 X241:AE242 S241:V242 W241 H274:O275 C274:F275 G274 X274:AE275 S274:V275 W274 H307:O308 C307:F308 G307 X307:AE308 S307:V308 W307" name="mark sheet_1"/>
    <protectedRange password="EA02" sqref="C12:O12 S12:AE12 C45:O45 S45:AE45 C78:O78 S78:AE78 C111:O111 S111:AE111 C144:O144 S144:AE144 C177:O177 S177:AE177 C210:O210 S210:AE210 C243:O243 S243:AE243 C276:O276 S276:AE276 C309:O309 S309:AE309" name="mark sheet_5"/>
  </protectedRanges>
  <mergeCells count="1471">
    <mergeCell ref="AA328:AF328"/>
    <mergeCell ref="B329:E329"/>
    <mergeCell ref="F329:J329"/>
    <mergeCell ref="K329:P329"/>
    <mergeCell ref="R329:U329"/>
    <mergeCell ref="V329:Z329"/>
    <mergeCell ref="AA329:AF329"/>
    <mergeCell ref="B327:D327"/>
    <mergeCell ref="E327:G327"/>
    <mergeCell ref="R327:T327"/>
    <mergeCell ref="U327:W327"/>
    <mergeCell ref="B328:E328"/>
    <mergeCell ref="F328:J328"/>
    <mergeCell ref="K328:P328"/>
    <mergeCell ref="R328:U328"/>
    <mergeCell ref="V328:Z328"/>
    <mergeCell ref="B325:D325"/>
    <mergeCell ref="E325:H325"/>
    <mergeCell ref="I325:L325"/>
    <mergeCell ref="M325:P325"/>
    <mergeCell ref="R325:T325"/>
    <mergeCell ref="U325:X325"/>
    <mergeCell ref="Y325:AB325"/>
    <mergeCell ref="AC325:AF325"/>
    <mergeCell ref="B326:D326"/>
    <mergeCell ref="G326:H326"/>
    <mergeCell ref="I326:L326"/>
    <mergeCell ref="M326:P326"/>
    <mergeCell ref="R326:T326"/>
    <mergeCell ref="W326:X326"/>
    <mergeCell ref="Y326:AB326"/>
    <mergeCell ref="AC326:AF326"/>
    <mergeCell ref="B322:D322"/>
    <mergeCell ref="G322:I322"/>
    <mergeCell ref="L322:N322"/>
    <mergeCell ref="R322:T322"/>
    <mergeCell ref="W322:Y322"/>
    <mergeCell ref="AB322:AD322"/>
    <mergeCell ref="B324:D324"/>
    <mergeCell ref="E324:H324"/>
    <mergeCell ref="I324:L324"/>
    <mergeCell ref="M324:P324"/>
    <mergeCell ref="R324:T324"/>
    <mergeCell ref="U324:X324"/>
    <mergeCell ref="Y324:AB324"/>
    <mergeCell ref="AC324:AF324"/>
    <mergeCell ref="W320:X320"/>
    <mergeCell ref="Y320:Z320"/>
    <mergeCell ref="AA320:AB320"/>
    <mergeCell ref="AC320:AD320"/>
    <mergeCell ref="AE320:AF320"/>
    <mergeCell ref="B321:D321"/>
    <mergeCell ref="G321:I321"/>
    <mergeCell ref="L321:N321"/>
    <mergeCell ref="R321:T321"/>
    <mergeCell ref="W321:Y321"/>
    <mergeCell ref="AB321:AD321"/>
    <mergeCell ref="C320:D320"/>
    <mergeCell ref="E320:F320"/>
    <mergeCell ref="G320:H320"/>
    <mergeCell ref="I320:J320"/>
    <mergeCell ref="K320:L320"/>
    <mergeCell ref="M320:N320"/>
    <mergeCell ref="O320:P320"/>
    <mergeCell ref="S320:T320"/>
    <mergeCell ref="U320:V320"/>
    <mergeCell ref="B317:P317"/>
    <mergeCell ref="R317:AF317"/>
    <mergeCell ref="B318:P318"/>
    <mergeCell ref="R318:AF318"/>
    <mergeCell ref="C319:D319"/>
    <mergeCell ref="E319:F319"/>
    <mergeCell ref="G319:H319"/>
    <mergeCell ref="I319:J319"/>
    <mergeCell ref="K319:L319"/>
    <mergeCell ref="M319:N319"/>
    <mergeCell ref="O319:P319"/>
    <mergeCell ref="S319:T319"/>
    <mergeCell ref="U319:V319"/>
    <mergeCell ref="W319:X319"/>
    <mergeCell ref="Y319:Z319"/>
    <mergeCell ref="AA319:AB319"/>
    <mergeCell ref="AC319:AD319"/>
    <mergeCell ref="AE319:AF319"/>
    <mergeCell ref="R307:R309"/>
    <mergeCell ref="S307:T307"/>
    <mergeCell ref="U307:V307"/>
    <mergeCell ref="W307:W308"/>
    <mergeCell ref="X307:Z307"/>
    <mergeCell ref="AA307:AA308"/>
    <mergeCell ref="AB307:AD307"/>
    <mergeCell ref="AE307:AE308"/>
    <mergeCell ref="AF307:AF308"/>
    <mergeCell ref="B307:B309"/>
    <mergeCell ref="C307:D307"/>
    <mergeCell ref="E307:F307"/>
    <mergeCell ref="G307:G308"/>
    <mergeCell ref="H307:J307"/>
    <mergeCell ref="K307:K308"/>
    <mergeCell ref="L307:N307"/>
    <mergeCell ref="O307:O308"/>
    <mergeCell ref="P307:P308"/>
    <mergeCell ref="E305:I305"/>
    <mergeCell ref="J305:M305"/>
    <mergeCell ref="N305:P305"/>
    <mergeCell ref="R305:T305"/>
    <mergeCell ref="U305:Y305"/>
    <mergeCell ref="Z305:AC305"/>
    <mergeCell ref="AD305:AF305"/>
    <mergeCell ref="U302:W302"/>
    <mergeCell ref="X302:Y302"/>
    <mergeCell ref="Z302:AC302"/>
    <mergeCell ref="AD302:AF302"/>
    <mergeCell ref="B303:D303"/>
    <mergeCell ref="E303:I303"/>
    <mergeCell ref="J303:M303"/>
    <mergeCell ref="N303:P303"/>
    <mergeCell ref="R303:T303"/>
    <mergeCell ref="U303:Y303"/>
    <mergeCell ref="Z303:AC303"/>
    <mergeCell ref="AD303:AF303"/>
    <mergeCell ref="B296:E296"/>
    <mergeCell ref="F296:J296"/>
    <mergeCell ref="K296:P296"/>
    <mergeCell ref="R296:U296"/>
    <mergeCell ref="V296:Z296"/>
    <mergeCell ref="AA296:AF296"/>
    <mergeCell ref="B298:P298"/>
    <mergeCell ref="Q298:Q329"/>
    <mergeCell ref="R298:AF298"/>
    <mergeCell ref="B299:P299"/>
    <mergeCell ref="R299:AF299"/>
    <mergeCell ref="B300:D300"/>
    <mergeCell ref="E300:P300"/>
    <mergeCell ref="R300:T300"/>
    <mergeCell ref="U300:AF300"/>
    <mergeCell ref="E301:P301"/>
    <mergeCell ref="U301:AF301"/>
    <mergeCell ref="C302:D302"/>
    <mergeCell ref="E302:G302"/>
    <mergeCell ref="H302:I302"/>
    <mergeCell ref="J302:M302"/>
    <mergeCell ref="N302:P302"/>
    <mergeCell ref="S302:T302"/>
    <mergeCell ref="B304:D304"/>
    <mergeCell ref="E304:I304"/>
    <mergeCell ref="J304:M304"/>
    <mergeCell ref="N304:P304"/>
    <mergeCell ref="R304:T304"/>
    <mergeCell ref="U304:Y304"/>
    <mergeCell ref="Z304:AC304"/>
    <mergeCell ref="AD304:AF304"/>
    <mergeCell ref="B305:D305"/>
    <mergeCell ref="B294:D294"/>
    <mergeCell ref="E294:G294"/>
    <mergeCell ref="R294:T294"/>
    <mergeCell ref="U294:W294"/>
    <mergeCell ref="B295:E295"/>
    <mergeCell ref="F295:J295"/>
    <mergeCell ref="K295:P295"/>
    <mergeCell ref="R295:U295"/>
    <mergeCell ref="V295:Z295"/>
    <mergeCell ref="B292:D292"/>
    <mergeCell ref="E292:H292"/>
    <mergeCell ref="I292:L292"/>
    <mergeCell ref="M292:P292"/>
    <mergeCell ref="R292:T292"/>
    <mergeCell ref="U292:X292"/>
    <mergeCell ref="Y292:AB292"/>
    <mergeCell ref="AC292:AF292"/>
    <mergeCell ref="B293:D293"/>
    <mergeCell ref="G293:H293"/>
    <mergeCell ref="I293:L293"/>
    <mergeCell ref="M293:P293"/>
    <mergeCell ref="R293:T293"/>
    <mergeCell ref="W293:X293"/>
    <mergeCell ref="Y293:AB293"/>
    <mergeCell ref="AC293:AF293"/>
    <mergeCell ref="AA295:AF295"/>
    <mergeCell ref="B289:D289"/>
    <mergeCell ref="G289:I289"/>
    <mergeCell ref="L289:N289"/>
    <mergeCell ref="R289:T289"/>
    <mergeCell ref="W289:Y289"/>
    <mergeCell ref="AB289:AD289"/>
    <mergeCell ref="B291:D291"/>
    <mergeCell ref="E291:H291"/>
    <mergeCell ref="I291:L291"/>
    <mergeCell ref="M291:P291"/>
    <mergeCell ref="R291:T291"/>
    <mergeCell ref="U291:X291"/>
    <mergeCell ref="Y291:AB291"/>
    <mergeCell ref="AC291:AF291"/>
    <mergeCell ref="W287:X287"/>
    <mergeCell ref="Y287:Z287"/>
    <mergeCell ref="AA287:AB287"/>
    <mergeCell ref="AC287:AD287"/>
    <mergeCell ref="AE287:AF287"/>
    <mergeCell ref="B288:D288"/>
    <mergeCell ref="G288:I288"/>
    <mergeCell ref="L288:N288"/>
    <mergeCell ref="R288:T288"/>
    <mergeCell ref="W288:Y288"/>
    <mergeCell ref="AB288:AD288"/>
    <mergeCell ref="C287:D287"/>
    <mergeCell ref="E287:F287"/>
    <mergeCell ref="G287:H287"/>
    <mergeCell ref="I287:J287"/>
    <mergeCell ref="K287:L287"/>
    <mergeCell ref="M287:N287"/>
    <mergeCell ref="O287:P287"/>
    <mergeCell ref="S287:T287"/>
    <mergeCell ref="U287:V287"/>
    <mergeCell ref="B284:P284"/>
    <mergeCell ref="R284:AF284"/>
    <mergeCell ref="B285:P285"/>
    <mergeCell ref="R285:AF285"/>
    <mergeCell ref="C286:D286"/>
    <mergeCell ref="E286:F286"/>
    <mergeCell ref="G286:H286"/>
    <mergeCell ref="I286:J286"/>
    <mergeCell ref="K286:L286"/>
    <mergeCell ref="M286:N286"/>
    <mergeCell ref="O286:P286"/>
    <mergeCell ref="S286:T286"/>
    <mergeCell ref="U286:V286"/>
    <mergeCell ref="W286:X286"/>
    <mergeCell ref="Y286:Z286"/>
    <mergeCell ref="AA286:AB286"/>
    <mergeCell ref="AC286:AD286"/>
    <mergeCell ref="AE286:AF286"/>
    <mergeCell ref="R274:R276"/>
    <mergeCell ref="S274:T274"/>
    <mergeCell ref="U274:V274"/>
    <mergeCell ref="W274:W275"/>
    <mergeCell ref="X274:Z274"/>
    <mergeCell ref="AA274:AA275"/>
    <mergeCell ref="AB274:AD274"/>
    <mergeCell ref="AE274:AE275"/>
    <mergeCell ref="AF274:AF275"/>
    <mergeCell ref="B274:B276"/>
    <mergeCell ref="C274:D274"/>
    <mergeCell ref="E274:F274"/>
    <mergeCell ref="G274:G275"/>
    <mergeCell ref="H274:J274"/>
    <mergeCell ref="K274:K275"/>
    <mergeCell ref="L274:N274"/>
    <mergeCell ref="O274:O275"/>
    <mergeCell ref="P274:P275"/>
    <mergeCell ref="E272:I272"/>
    <mergeCell ref="J272:M272"/>
    <mergeCell ref="N272:P272"/>
    <mergeCell ref="R272:T272"/>
    <mergeCell ref="U272:Y272"/>
    <mergeCell ref="Z272:AC272"/>
    <mergeCell ref="AD272:AF272"/>
    <mergeCell ref="U269:W269"/>
    <mergeCell ref="X269:Y269"/>
    <mergeCell ref="Z269:AC269"/>
    <mergeCell ref="AD269:AF269"/>
    <mergeCell ref="B270:D270"/>
    <mergeCell ref="E270:I270"/>
    <mergeCell ref="J270:M270"/>
    <mergeCell ref="N270:P270"/>
    <mergeCell ref="R270:T270"/>
    <mergeCell ref="U270:Y270"/>
    <mergeCell ref="Z270:AC270"/>
    <mergeCell ref="AD270:AF270"/>
    <mergeCell ref="B263:E263"/>
    <mergeCell ref="F263:J263"/>
    <mergeCell ref="K263:P263"/>
    <mergeCell ref="R263:U263"/>
    <mergeCell ref="V263:Z263"/>
    <mergeCell ref="AA263:AF263"/>
    <mergeCell ref="B265:P265"/>
    <mergeCell ref="Q265:Q296"/>
    <mergeCell ref="R265:AF265"/>
    <mergeCell ref="B266:P266"/>
    <mergeCell ref="R266:AF266"/>
    <mergeCell ref="B267:D267"/>
    <mergeCell ref="E267:P267"/>
    <mergeCell ref="R267:T267"/>
    <mergeCell ref="U267:AF267"/>
    <mergeCell ref="E268:P268"/>
    <mergeCell ref="U268:AF268"/>
    <mergeCell ref="C269:D269"/>
    <mergeCell ref="E269:G269"/>
    <mergeCell ref="H269:I269"/>
    <mergeCell ref="J269:M269"/>
    <mergeCell ref="N269:P269"/>
    <mergeCell ref="S269:T269"/>
    <mergeCell ref="B271:D271"/>
    <mergeCell ref="E271:I271"/>
    <mergeCell ref="J271:M271"/>
    <mergeCell ref="N271:P271"/>
    <mergeCell ref="R271:T271"/>
    <mergeCell ref="U271:Y271"/>
    <mergeCell ref="Z271:AC271"/>
    <mergeCell ref="AD271:AF271"/>
    <mergeCell ref="B272:D272"/>
    <mergeCell ref="B261:D261"/>
    <mergeCell ref="E261:G261"/>
    <mergeCell ref="R261:T261"/>
    <mergeCell ref="U261:W261"/>
    <mergeCell ref="B262:E262"/>
    <mergeCell ref="F262:J262"/>
    <mergeCell ref="K262:P262"/>
    <mergeCell ref="R262:U262"/>
    <mergeCell ref="V262:Z262"/>
    <mergeCell ref="B259:D259"/>
    <mergeCell ref="E259:H259"/>
    <mergeCell ref="I259:L259"/>
    <mergeCell ref="M259:P259"/>
    <mergeCell ref="R259:T259"/>
    <mergeCell ref="U259:X259"/>
    <mergeCell ref="Y259:AB259"/>
    <mergeCell ref="AC259:AF259"/>
    <mergeCell ref="B260:D260"/>
    <mergeCell ref="G260:H260"/>
    <mergeCell ref="I260:L260"/>
    <mergeCell ref="M260:P260"/>
    <mergeCell ref="R260:T260"/>
    <mergeCell ref="W260:X260"/>
    <mergeCell ref="Y260:AB260"/>
    <mergeCell ref="AC260:AF260"/>
    <mergeCell ref="AA262:AF262"/>
    <mergeCell ref="B256:D256"/>
    <mergeCell ref="G256:I256"/>
    <mergeCell ref="L256:N256"/>
    <mergeCell ref="R256:T256"/>
    <mergeCell ref="W256:Y256"/>
    <mergeCell ref="AB256:AD256"/>
    <mergeCell ref="B258:D258"/>
    <mergeCell ref="E258:H258"/>
    <mergeCell ref="I258:L258"/>
    <mergeCell ref="M258:P258"/>
    <mergeCell ref="R258:T258"/>
    <mergeCell ref="U258:X258"/>
    <mergeCell ref="Y258:AB258"/>
    <mergeCell ref="AC258:AF258"/>
    <mergeCell ref="W254:X254"/>
    <mergeCell ref="Y254:Z254"/>
    <mergeCell ref="AA254:AB254"/>
    <mergeCell ref="AC254:AD254"/>
    <mergeCell ref="AE254:AF254"/>
    <mergeCell ref="B255:D255"/>
    <mergeCell ref="G255:I255"/>
    <mergeCell ref="L255:N255"/>
    <mergeCell ref="R255:T255"/>
    <mergeCell ref="W255:Y255"/>
    <mergeCell ref="AB255:AD255"/>
    <mergeCell ref="C254:D254"/>
    <mergeCell ref="E254:F254"/>
    <mergeCell ref="G254:H254"/>
    <mergeCell ref="I254:J254"/>
    <mergeCell ref="K254:L254"/>
    <mergeCell ref="M254:N254"/>
    <mergeCell ref="O254:P254"/>
    <mergeCell ref="S254:T254"/>
    <mergeCell ref="U254:V254"/>
    <mergeCell ref="B251:P251"/>
    <mergeCell ref="R251:AF251"/>
    <mergeCell ref="B252:P252"/>
    <mergeCell ref="R252:AF252"/>
    <mergeCell ref="C253:D253"/>
    <mergeCell ref="E253:F253"/>
    <mergeCell ref="G253:H253"/>
    <mergeCell ref="I253:J253"/>
    <mergeCell ref="K253:L253"/>
    <mergeCell ref="M253:N253"/>
    <mergeCell ref="O253:P253"/>
    <mergeCell ref="S253:T253"/>
    <mergeCell ref="U253:V253"/>
    <mergeCell ref="W253:X253"/>
    <mergeCell ref="Y253:Z253"/>
    <mergeCell ref="AA253:AB253"/>
    <mergeCell ref="AC253:AD253"/>
    <mergeCell ref="AE253:AF253"/>
    <mergeCell ref="R241:R243"/>
    <mergeCell ref="S241:T241"/>
    <mergeCell ref="U241:V241"/>
    <mergeCell ref="W241:W242"/>
    <mergeCell ref="X241:Z241"/>
    <mergeCell ref="AA241:AA242"/>
    <mergeCell ref="AB241:AD241"/>
    <mergeCell ref="AE241:AE242"/>
    <mergeCell ref="AF241:AF242"/>
    <mergeCell ref="B241:B243"/>
    <mergeCell ref="C241:D241"/>
    <mergeCell ref="E241:F241"/>
    <mergeCell ref="G241:G242"/>
    <mergeCell ref="H241:J241"/>
    <mergeCell ref="K241:K242"/>
    <mergeCell ref="L241:N241"/>
    <mergeCell ref="O241:O242"/>
    <mergeCell ref="P241:P242"/>
    <mergeCell ref="E239:I239"/>
    <mergeCell ref="J239:M239"/>
    <mergeCell ref="N239:P239"/>
    <mergeCell ref="R239:T239"/>
    <mergeCell ref="U239:Y239"/>
    <mergeCell ref="Z239:AC239"/>
    <mergeCell ref="AD239:AF239"/>
    <mergeCell ref="U236:W236"/>
    <mergeCell ref="X236:Y236"/>
    <mergeCell ref="Z236:AC236"/>
    <mergeCell ref="AD236:AF236"/>
    <mergeCell ref="B237:D237"/>
    <mergeCell ref="E237:I237"/>
    <mergeCell ref="J237:M237"/>
    <mergeCell ref="N237:P237"/>
    <mergeCell ref="R237:T237"/>
    <mergeCell ref="U237:Y237"/>
    <mergeCell ref="Z237:AC237"/>
    <mergeCell ref="AD237:AF237"/>
    <mergeCell ref="B230:E230"/>
    <mergeCell ref="F230:J230"/>
    <mergeCell ref="K230:P230"/>
    <mergeCell ref="R230:U230"/>
    <mergeCell ref="V230:Z230"/>
    <mergeCell ref="AA230:AF230"/>
    <mergeCell ref="B232:P232"/>
    <mergeCell ref="Q232:Q263"/>
    <mergeCell ref="R232:AF232"/>
    <mergeCell ref="B233:P233"/>
    <mergeCell ref="R233:AF233"/>
    <mergeCell ref="B234:D234"/>
    <mergeCell ref="E234:P234"/>
    <mergeCell ref="R234:T234"/>
    <mergeCell ref="U234:AF234"/>
    <mergeCell ref="E235:P235"/>
    <mergeCell ref="U235:AF235"/>
    <mergeCell ref="C236:D236"/>
    <mergeCell ref="E236:G236"/>
    <mergeCell ref="H236:I236"/>
    <mergeCell ref="J236:M236"/>
    <mergeCell ref="N236:P236"/>
    <mergeCell ref="S236:T236"/>
    <mergeCell ref="B238:D238"/>
    <mergeCell ref="E238:I238"/>
    <mergeCell ref="J238:M238"/>
    <mergeCell ref="N238:P238"/>
    <mergeCell ref="R238:T238"/>
    <mergeCell ref="U238:Y238"/>
    <mergeCell ref="Z238:AC238"/>
    <mergeCell ref="AD238:AF238"/>
    <mergeCell ref="B239:D239"/>
    <mergeCell ref="B228:D228"/>
    <mergeCell ref="E228:G228"/>
    <mergeCell ref="R228:T228"/>
    <mergeCell ref="U228:W228"/>
    <mergeCell ref="B229:E229"/>
    <mergeCell ref="F229:J229"/>
    <mergeCell ref="K229:P229"/>
    <mergeCell ref="R229:U229"/>
    <mergeCell ref="V229:Z229"/>
    <mergeCell ref="B226:D226"/>
    <mergeCell ref="E226:H226"/>
    <mergeCell ref="I226:L226"/>
    <mergeCell ref="M226:P226"/>
    <mergeCell ref="R226:T226"/>
    <mergeCell ref="U226:X226"/>
    <mergeCell ref="Y226:AB226"/>
    <mergeCell ref="AC226:AF226"/>
    <mergeCell ref="B227:D227"/>
    <mergeCell ref="G227:H227"/>
    <mergeCell ref="I227:L227"/>
    <mergeCell ref="M227:P227"/>
    <mergeCell ref="R227:T227"/>
    <mergeCell ref="W227:X227"/>
    <mergeCell ref="Y227:AB227"/>
    <mergeCell ref="AC227:AF227"/>
    <mergeCell ref="AA229:AF229"/>
    <mergeCell ref="B223:D223"/>
    <mergeCell ref="G223:I223"/>
    <mergeCell ref="L223:N223"/>
    <mergeCell ref="R223:T223"/>
    <mergeCell ref="W223:Y223"/>
    <mergeCell ref="AB223:AD223"/>
    <mergeCell ref="B225:D225"/>
    <mergeCell ref="E225:H225"/>
    <mergeCell ref="I225:L225"/>
    <mergeCell ref="M225:P225"/>
    <mergeCell ref="R225:T225"/>
    <mergeCell ref="U225:X225"/>
    <mergeCell ref="Y225:AB225"/>
    <mergeCell ref="AC225:AF225"/>
    <mergeCell ref="W221:X221"/>
    <mergeCell ref="Y221:Z221"/>
    <mergeCell ref="AA221:AB221"/>
    <mergeCell ref="AC221:AD221"/>
    <mergeCell ref="AE221:AF221"/>
    <mergeCell ref="B222:D222"/>
    <mergeCell ref="G222:I222"/>
    <mergeCell ref="L222:N222"/>
    <mergeCell ref="R222:T222"/>
    <mergeCell ref="W222:Y222"/>
    <mergeCell ref="AB222:AD222"/>
    <mergeCell ref="C221:D221"/>
    <mergeCell ref="E221:F221"/>
    <mergeCell ref="G221:H221"/>
    <mergeCell ref="I221:J221"/>
    <mergeCell ref="K221:L221"/>
    <mergeCell ref="M221:N221"/>
    <mergeCell ref="O221:P221"/>
    <mergeCell ref="S221:T221"/>
    <mergeCell ref="U221:V221"/>
    <mergeCell ref="B218:P218"/>
    <mergeCell ref="R218:AF218"/>
    <mergeCell ref="B219:P219"/>
    <mergeCell ref="R219:AF219"/>
    <mergeCell ref="C220:D220"/>
    <mergeCell ref="E220:F220"/>
    <mergeCell ref="G220:H220"/>
    <mergeCell ref="I220:J220"/>
    <mergeCell ref="K220:L220"/>
    <mergeCell ref="M220:N220"/>
    <mergeCell ref="O220:P220"/>
    <mergeCell ref="S220:T220"/>
    <mergeCell ref="U220:V220"/>
    <mergeCell ref="W220:X220"/>
    <mergeCell ref="Y220:Z220"/>
    <mergeCell ref="AA220:AB220"/>
    <mergeCell ref="AC220:AD220"/>
    <mergeCell ref="AE220:AF220"/>
    <mergeCell ref="R208:R210"/>
    <mergeCell ref="S208:T208"/>
    <mergeCell ref="U208:V208"/>
    <mergeCell ref="W208:W209"/>
    <mergeCell ref="X208:Z208"/>
    <mergeCell ref="AA208:AA209"/>
    <mergeCell ref="AB208:AD208"/>
    <mergeCell ref="AE208:AE209"/>
    <mergeCell ref="AF208:AF209"/>
    <mergeCell ref="B208:B210"/>
    <mergeCell ref="C208:D208"/>
    <mergeCell ref="E208:F208"/>
    <mergeCell ref="G208:G209"/>
    <mergeCell ref="H208:J208"/>
    <mergeCell ref="K208:K209"/>
    <mergeCell ref="L208:N208"/>
    <mergeCell ref="O208:O209"/>
    <mergeCell ref="P208:P209"/>
    <mergeCell ref="E206:I206"/>
    <mergeCell ref="J206:M206"/>
    <mergeCell ref="N206:P206"/>
    <mergeCell ref="R206:T206"/>
    <mergeCell ref="U206:Y206"/>
    <mergeCell ref="Z206:AC206"/>
    <mergeCell ref="AD206:AF206"/>
    <mergeCell ref="U203:W203"/>
    <mergeCell ref="X203:Y203"/>
    <mergeCell ref="Z203:AC203"/>
    <mergeCell ref="AD203:AF203"/>
    <mergeCell ref="B204:D204"/>
    <mergeCell ref="E204:I204"/>
    <mergeCell ref="J204:M204"/>
    <mergeCell ref="N204:P204"/>
    <mergeCell ref="R204:T204"/>
    <mergeCell ref="U204:Y204"/>
    <mergeCell ref="Z204:AC204"/>
    <mergeCell ref="AD204:AF204"/>
    <mergeCell ref="B197:E197"/>
    <mergeCell ref="F197:J197"/>
    <mergeCell ref="K197:P197"/>
    <mergeCell ref="R197:U197"/>
    <mergeCell ref="V197:Z197"/>
    <mergeCell ref="AA197:AF197"/>
    <mergeCell ref="B199:P199"/>
    <mergeCell ref="Q199:Q230"/>
    <mergeCell ref="R199:AF199"/>
    <mergeCell ref="B200:P200"/>
    <mergeCell ref="R200:AF200"/>
    <mergeCell ref="B201:D201"/>
    <mergeCell ref="E201:P201"/>
    <mergeCell ref="R201:T201"/>
    <mergeCell ref="U201:AF201"/>
    <mergeCell ref="E202:P202"/>
    <mergeCell ref="U202:AF202"/>
    <mergeCell ref="C203:D203"/>
    <mergeCell ref="E203:G203"/>
    <mergeCell ref="H203:I203"/>
    <mergeCell ref="J203:M203"/>
    <mergeCell ref="N203:P203"/>
    <mergeCell ref="S203:T203"/>
    <mergeCell ref="B205:D205"/>
    <mergeCell ref="E205:I205"/>
    <mergeCell ref="J205:M205"/>
    <mergeCell ref="N205:P205"/>
    <mergeCell ref="R205:T205"/>
    <mergeCell ref="U205:Y205"/>
    <mergeCell ref="Z205:AC205"/>
    <mergeCell ref="AD205:AF205"/>
    <mergeCell ref="B206:D206"/>
    <mergeCell ref="B195:D195"/>
    <mergeCell ref="E195:G195"/>
    <mergeCell ref="R195:T195"/>
    <mergeCell ref="U195:W195"/>
    <mergeCell ref="B196:E196"/>
    <mergeCell ref="F196:J196"/>
    <mergeCell ref="K196:P196"/>
    <mergeCell ref="R196:U196"/>
    <mergeCell ref="V196:Z196"/>
    <mergeCell ref="B193:D193"/>
    <mergeCell ref="E193:H193"/>
    <mergeCell ref="I193:L193"/>
    <mergeCell ref="M193:P193"/>
    <mergeCell ref="R193:T193"/>
    <mergeCell ref="U193:X193"/>
    <mergeCell ref="Y193:AB193"/>
    <mergeCell ref="AC193:AF193"/>
    <mergeCell ref="B194:D194"/>
    <mergeCell ref="G194:H194"/>
    <mergeCell ref="I194:L194"/>
    <mergeCell ref="M194:P194"/>
    <mergeCell ref="R194:T194"/>
    <mergeCell ref="W194:X194"/>
    <mergeCell ref="Y194:AB194"/>
    <mergeCell ref="AC194:AF194"/>
    <mergeCell ref="AA196:AF196"/>
    <mergeCell ref="B190:D190"/>
    <mergeCell ref="G190:I190"/>
    <mergeCell ref="L190:N190"/>
    <mergeCell ref="R190:T190"/>
    <mergeCell ref="W190:Y190"/>
    <mergeCell ref="AB190:AD190"/>
    <mergeCell ref="B192:D192"/>
    <mergeCell ref="E192:H192"/>
    <mergeCell ref="I192:L192"/>
    <mergeCell ref="M192:P192"/>
    <mergeCell ref="R192:T192"/>
    <mergeCell ref="U192:X192"/>
    <mergeCell ref="Y192:AB192"/>
    <mergeCell ref="AC192:AF192"/>
    <mergeCell ref="W188:X188"/>
    <mergeCell ref="Y188:Z188"/>
    <mergeCell ref="AA188:AB188"/>
    <mergeCell ref="AC188:AD188"/>
    <mergeCell ref="AE188:AF188"/>
    <mergeCell ref="B189:D189"/>
    <mergeCell ref="G189:I189"/>
    <mergeCell ref="L189:N189"/>
    <mergeCell ref="R189:T189"/>
    <mergeCell ref="W189:Y189"/>
    <mergeCell ref="AB189:AD189"/>
    <mergeCell ref="C188:D188"/>
    <mergeCell ref="E188:F188"/>
    <mergeCell ref="G188:H188"/>
    <mergeCell ref="I188:J188"/>
    <mergeCell ref="K188:L188"/>
    <mergeCell ref="M188:N188"/>
    <mergeCell ref="O188:P188"/>
    <mergeCell ref="S188:T188"/>
    <mergeCell ref="U188:V188"/>
    <mergeCell ref="B185:P185"/>
    <mergeCell ref="R185:AF185"/>
    <mergeCell ref="B186:P186"/>
    <mergeCell ref="R186:AF186"/>
    <mergeCell ref="C187:D187"/>
    <mergeCell ref="E187:F187"/>
    <mergeCell ref="G187:H187"/>
    <mergeCell ref="I187:J187"/>
    <mergeCell ref="K187:L187"/>
    <mergeCell ref="M187:N187"/>
    <mergeCell ref="O187:P187"/>
    <mergeCell ref="S187:T187"/>
    <mergeCell ref="U187:V187"/>
    <mergeCell ref="W187:X187"/>
    <mergeCell ref="Y187:Z187"/>
    <mergeCell ref="AA187:AB187"/>
    <mergeCell ref="AC187:AD187"/>
    <mergeCell ref="AE187:AF187"/>
    <mergeCell ref="R175:R177"/>
    <mergeCell ref="S175:T175"/>
    <mergeCell ref="U175:V175"/>
    <mergeCell ref="W175:W176"/>
    <mergeCell ref="X175:Z175"/>
    <mergeCell ref="AA175:AA176"/>
    <mergeCell ref="AB175:AD175"/>
    <mergeCell ref="AE175:AE176"/>
    <mergeCell ref="AF175:AF176"/>
    <mergeCell ref="B175:B177"/>
    <mergeCell ref="C175:D175"/>
    <mergeCell ref="E175:F175"/>
    <mergeCell ref="G175:G176"/>
    <mergeCell ref="H175:J175"/>
    <mergeCell ref="K175:K176"/>
    <mergeCell ref="L175:N175"/>
    <mergeCell ref="O175:O176"/>
    <mergeCell ref="P175:P176"/>
    <mergeCell ref="E173:I173"/>
    <mergeCell ref="J173:M173"/>
    <mergeCell ref="N173:P173"/>
    <mergeCell ref="R173:T173"/>
    <mergeCell ref="U173:Y173"/>
    <mergeCell ref="Z173:AC173"/>
    <mergeCell ref="AD173:AF173"/>
    <mergeCell ref="U170:W170"/>
    <mergeCell ref="X170:Y170"/>
    <mergeCell ref="Z170:AC170"/>
    <mergeCell ref="AD170:AF170"/>
    <mergeCell ref="B171:D171"/>
    <mergeCell ref="E171:I171"/>
    <mergeCell ref="J171:M171"/>
    <mergeCell ref="N171:P171"/>
    <mergeCell ref="R171:T171"/>
    <mergeCell ref="U171:Y171"/>
    <mergeCell ref="Z171:AC171"/>
    <mergeCell ref="AD171:AF171"/>
    <mergeCell ref="B164:E164"/>
    <mergeCell ref="F164:J164"/>
    <mergeCell ref="K164:P164"/>
    <mergeCell ref="R164:U164"/>
    <mergeCell ref="V164:Z164"/>
    <mergeCell ref="AA164:AF164"/>
    <mergeCell ref="B166:P166"/>
    <mergeCell ref="Q166:Q197"/>
    <mergeCell ref="R166:AF166"/>
    <mergeCell ref="B167:P167"/>
    <mergeCell ref="R167:AF167"/>
    <mergeCell ref="B168:D168"/>
    <mergeCell ref="E168:P168"/>
    <mergeCell ref="R168:T168"/>
    <mergeCell ref="U168:AF168"/>
    <mergeCell ref="E169:P169"/>
    <mergeCell ref="U169:AF169"/>
    <mergeCell ref="C170:D170"/>
    <mergeCell ref="E170:G170"/>
    <mergeCell ref="H170:I170"/>
    <mergeCell ref="J170:M170"/>
    <mergeCell ref="N170:P170"/>
    <mergeCell ref="S170:T170"/>
    <mergeCell ref="B172:D172"/>
    <mergeCell ref="E172:I172"/>
    <mergeCell ref="J172:M172"/>
    <mergeCell ref="N172:P172"/>
    <mergeCell ref="R172:T172"/>
    <mergeCell ref="U172:Y172"/>
    <mergeCell ref="Z172:AC172"/>
    <mergeCell ref="AD172:AF172"/>
    <mergeCell ref="B173:D173"/>
    <mergeCell ref="B162:D162"/>
    <mergeCell ref="E162:G162"/>
    <mergeCell ref="R162:T162"/>
    <mergeCell ref="U162:W162"/>
    <mergeCell ref="B163:E163"/>
    <mergeCell ref="F163:J163"/>
    <mergeCell ref="K163:P163"/>
    <mergeCell ref="R163:U163"/>
    <mergeCell ref="V163:Z163"/>
    <mergeCell ref="B160:D160"/>
    <mergeCell ref="E160:H160"/>
    <mergeCell ref="I160:L160"/>
    <mergeCell ref="M160:P160"/>
    <mergeCell ref="R160:T160"/>
    <mergeCell ref="U160:X160"/>
    <mergeCell ref="Y160:AB160"/>
    <mergeCell ref="AC160:AF160"/>
    <mergeCell ref="B161:D161"/>
    <mergeCell ref="G161:H161"/>
    <mergeCell ref="I161:L161"/>
    <mergeCell ref="M161:P161"/>
    <mergeCell ref="R161:T161"/>
    <mergeCell ref="W161:X161"/>
    <mergeCell ref="Y161:AB161"/>
    <mergeCell ref="AC161:AF161"/>
    <mergeCell ref="AA163:AF163"/>
    <mergeCell ref="B157:D157"/>
    <mergeCell ref="G157:I157"/>
    <mergeCell ref="L157:N157"/>
    <mergeCell ref="R157:T157"/>
    <mergeCell ref="W157:Y157"/>
    <mergeCell ref="AB157:AD157"/>
    <mergeCell ref="B159:D159"/>
    <mergeCell ref="E159:H159"/>
    <mergeCell ref="I159:L159"/>
    <mergeCell ref="M159:P159"/>
    <mergeCell ref="R159:T159"/>
    <mergeCell ref="U159:X159"/>
    <mergeCell ref="Y159:AB159"/>
    <mergeCell ref="AC159:AF159"/>
    <mergeCell ref="W155:X155"/>
    <mergeCell ref="Y155:Z155"/>
    <mergeCell ref="AA155:AB155"/>
    <mergeCell ref="AC155:AD155"/>
    <mergeCell ref="AE155:AF155"/>
    <mergeCell ref="B156:D156"/>
    <mergeCell ref="G156:I156"/>
    <mergeCell ref="L156:N156"/>
    <mergeCell ref="R156:T156"/>
    <mergeCell ref="W156:Y156"/>
    <mergeCell ref="AB156:AD156"/>
    <mergeCell ref="C155:D155"/>
    <mergeCell ref="E155:F155"/>
    <mergeCell ref="G155:H155"/>
    <mergeCell ref="I155:J155"/>
    <mergeCell ref="K155:L155"/>
    <mergeCell ref="M155:N155"/>
    <mergeCell ref="O155:P155"/>
    <mergeCell ref="S155:T155"/>
    <mergeCell ref="U155:V155"/>
    <mergeCell ref="B152:P152"/>
    <mergeCell ref="R152:AF152"/>
    <mergeCell ref="B153:P153"/>
    <mergeCell ref="R153:AF153"/>
    <mergeCell ref="C154:D154"/>
    <mergeCell ref="E154:F154"/>
    <mergeCell ref="G154:H154"/>
    <mergeCell ref="I154:J154"/>
    <mergeCell ref="K154:L154"/>
    <mergeCell ref="M154:N154"/>
    <mergeCell ref="O154:P154"/>
    <mergeCell ref="S154:T154"/>
    <mergeCell ref="U154:V154"/>
    <mergeCell ref="W154:X154"/>
    <mergeCell ref="Y154:Z154"/>
    <mergeCell ref="AA154:AB154"/>
    <mergeCell ref="AC154:AD154"/>
    <mergeCell ref="AE154:AF154"/>
    <mergeCell ref="R142:R144"/>
    <mergeCell ref="S142:T142"/>
    <mergeCell ref="U142:V142"/>
    <mergeCell ref="W142:W143"/>
    <mergeCell ref="X142:Z142"/>
    <mergeCell ref="AA142:AA143"/>
    <mergeCell ref="AB142:AD142"/>
    <mergeCell ref="AE142:AE143"/>
    <mergeCell ref="AF142:AF143"/>
    <mergeCell ref="B142:B144"/>
    <mergeCell ref="C142:D142"/>
    <mergeCell ref="E142:F142"/>
    <mergeCell ref="G142:G143"/>
    <mergeCell ref="H142:J142"/>
    <mergeCell ref="K142:K143"/>
    <mergeCell ref="L142:N142"/>
    <mergeCell ref="O142:O143"/>
    <mergeCell ref="P142:P143"/>
    <mergeCell ref="E140:I140"/>
    <mergeCell ref="J140:M140"/>
    <mergeCell ref="N140:P140"/>
    <mergeCell ref="R140:T140"/>
    <mergeCell ref="U140:Y140"/>
    <mergeCell ref="Z140:AC140"/>
    <mergeCell ref="AD140:AF140"/>
    <mergeCell ref="U137:W137"/>
    <mergeCell ref="X137:Y137"/>
    <mergeCell ref="Z137:AC137"/>
    <mergeCell ref="AD137:AF137"/>
    <mergeCell ref="B138:D138"/>
    <mergeCell ref="E138:I138"/>
    <mergeCell ref="J138:M138"/>
    <mergeCell ref="N138:P138"/>
    <mergeCell ref="R138:T138"/>
    <mergeCell ref="U138:Y138"/>
    <mergeCell ref="Z138:AC138"/>
    <mergeCell ref="AD138:AF138"/>
    <mergeCell ref="B131:E131"/>
    <mergeCell ref="F131:J131"/>
    <mergeCell ref="K131:P131"/>
    <mergeCell ref="R131:U131"/>
    <mergeCell ref="V131:Z131"/>
    <mergeCell ref="AA131:AF131"/>
    <mergeCell ref="B133:P133"/>
    <mergeCell ref="Q133:Q164"/>
    <mergeCell ref="R133:AF133"/>
    <mergeCell ref="B134:P134"/>
    <mergeCell ref="R134:AF134"/>
    <mergeCell ref="B135:D135"/>
    <mergeCell ref="E135:P135"/>
    <mergeCell ref="R135:T135"/>
    <mergeCell ref="U135:AF135"/>
    <mergeCell ref="E136:P136"/>
    <mergeCell ref="U136:AF136"/>
    <mergeCell ref="C137:D137"/>
    <mergeCell ref="E137:G137"/>
    <mergeCell ref="H137:I137"/>
    <mergeCell ref="J137:M137"/>
    <mergeCell ref="N137:P137"/>
    <mergeCell ref="S137:T137"/>
    <mergeCell ref="B139:D139"/>
    <mergeCell ref="E139:I139"/>
    <mergeCell ref="J139:M139"/>
    <mergeCell ref="N139:P139"/>
    <mergeCell ref="R139:T139"/>
    <mergeCell ref="U139:Y139"/>
    <mergeCell ref="Z139:AC139"/>
    <mergeCell ref="AD139:AF139"/>
    <mergeCell ref="B140:D140"/>
    <mergeCell ref="B129:D129"/>
    <mergeCell ref="E129:G129"/>
    <mergeCell ref="R129:T129"/>
    <mergeCell ref="U129:W129"/>
    <mergeCell ref="B130:E130"/>
    <mergeCell ref="F130:J130"/>
    <mergeCell ref="K130:P130"/>
    <mergeCell ref="R130:U130"/>
    <mergeCell ref="V130:Z130"/>
    <mergeCell ref="B127:D127"/>
    <mergeCell ref="E127:H127"/>
    <mergeCell ref="I127:L127"/>
    <mergeCell ref="M127:P127"/>
    <mergeCell ref="R127:T127"/>
    <mergeCell ref="U127:X127"/>
    <mergeCell ref="Y127:AB127"/>
    <mergeCell ref="AC127:AF127"/>
    <mergeCell ref="B128:D128"/>
    <mergeCell ref="G128:H128"/>
    <mergeCell ref="I128:L128"/>
    <mergeCell ref="M128:P128"/>
    <mergeCell ref="R128:T128"/>
    <mergeCell ref="W128:X128"/>
    <mergeCell ref="Y128:AB128"/>
    <mergeCell ref="AC128:AF128"/>
    <mergeCell ref="AA130:AF130"/>
    <mergeCell ref="B124:D124"/>
    <mergeCell ref="G124:I124"/>
    <mergeCell ref="L124:N124"/>
    <mergeCell ref="R124:T124"/>
    <mergeCell ref="W124:Y124"/>
    <mergeCell ref="AB124:AD124"/>
    <mergeCell ref="B126:D126"/>
    <mergeCell ref="E126:H126"/>
    <mergeCell ref="I126:L126"/>
    <mergeCell ref="M126:P126"/>
    <mergeCell ref="R126:T126"/>
    <mergeCell ref="U126:X126"/>
    <mergeCell ref="Y126:AB126"/>
    <mergeCell ref="AC126:AF126"/>
    <mergeCell ref="W122:X122"/>
    <mergeCell ref="Y122:Z122"/>
    <mergeCell ref="AA122:AB122"/>
    <mergeCell ref="AC122:AD122"/>
    <mergeCell ref="AE122:AF122"/>
    <mergeCell ref="B123:D123"/>
    <mergeCell ref="G123:I123"/>
    <mergeCell ref="L123:N123"/>
    <mergeCell ref="R123:T123"/>
    <mergeCell ref="W123:Y123"/>
    <mergeCell ref="AB123:AD123"/>
    <mergeCell ref="C122:D122"/>
    <mergeCell ref="E122:F122"/>
    <mergeCell ref="G122:H122"/>
    <mergeCell ref="I122:J122"/>
    <mergeCell ref="K122:L122"/>
    <mergeCell ref="M122:N122"/>
    <mergeCell ref="O122:P122"/>
    <mergeCell ref="S122:T122"/>
    <mergeCell ref="U122:V122"/>
    <mergeCell ref="B119:P119"/>
    <mergeCell ref="R119:AF119"/>
    <mergeCell ref="B120:P120"/>
    <mergeCell ref="R120:AF120"/>
    <mergeCell ref="C121:D121"/>
    <mergeCell ref="E121:F121"/>
    <mergeCell ref="G121:H121"/>
    <mergeCell ref="I121:J121"/>
    <mergeCell ref="K121:L121"/>
    <mergeCell ref="M121:N121"/>
    <mergeCell ref="O121:P121"/>
    <mergeCell ref="S121:T121"/>
    <mergeCell ref="U121:V121"/>
    <mergeCell ref="W121:X121"/>
    <mergeCell ref="Y121:Z121"/>
    <mergeCell ref="AA121:AB121"/>
    <mergeCell ref="AC121:AD121"/>
    <mergeCell ref="AE121:AF121"/>
    <mergeCell ref="R109:R111"/>
    <mergeCell ref="S109:T109"/>
    <mergeCell ref="U109:V109"/>
    <mergeCell ref="W109:W110"/>
    <mergeCell ref="X109:Z109"/>
    <mergeCell ref="AA109:AA110"/>
    <mergeCell ref="AB109:AD109"/>
    <mergeCell ref="AE109:AE110"/>
    <mergeCell ref="AF109:AF110"/>
    <mergeCell ref="B109:B111"/>
    <mergeCell ref="C109:D109"/>
    <mergeCell ref="E109:F109"/>
    <mergeCell ref="G109:G110"/>
    <mergeCell ref="H109:J109"/>
    <mergeCell ref="K109:K110"/>
    <mergeCell ref="L109:N109"/>
    <mergeCell ref="O109:O110"/>
    <mergeCell ref="P109:P110"/>
    <mergeCell ref="E107:I107"/>
    <mergeCell ref="J107:M107"/>
    <mergeCell ref="N107:P107"/>
    <mergeCell ref="R107:T107"/>
    <mergeCell ref="U107:Y107"/>
    <mergeCell ref="Z107:AC107"/>
    <mergeCell ref="AD107:AF107"/>
    <mergeCell ref="U104:W104"/>
    <mergeCell ref="X104:Y104"/>
    <mergeCell ref="Z104:AC104"/>
    <mergeCell ref="AD104:AF104"/>
    <mergeCell ref="B105:D105"/>
    <mergeCell ref="E105:I105"/>
    <mergeCell ref="J105:M105"/>
    <mergeCell ref="N105:P105"/>
    <mergeCell ref="R105:T105"/>
    <mergeCell ref="U105:Y105"/>
    <mergeCell ref="Z105:AC105"/>
    <mergeCell ref="AD105:AF105"/>
    <mergeCell ref="B98:E98"/>
    <mergeCell ref="F98:J98"/>
    <mergeCell ref="K98:P98"/>
    <mergeCell ref="R98:U98"/>
    <mergeCell ref="V98:Z98"/>
    <mergeCell ref="AA98:AF98"/>
    <mergeCell ref="B100:P100"/>
    <mergeCell ref="Q100:Q131"/>
    <mergeCell ref="R100:AF100"/>
    <mergeCell ref="B101:P101"/>
    <mergeCell ref="R101:AF101"/>
    <mergeCell ref="B102:D102"/>
    <mergeCell ref="E102:P102"/>
    <mergeCell ref="R102:T102"/>
    <mergeCell ref="U102:AF102"/>
    <mergeCell ref="E103:P103"/>
    <mergeCell ref="U103:AF103"/>
    <mergeCell ref="C104:D104"/>
    <mergeCell ref="E104:G104"/>
    <mergeCell ref="H104:I104"/>
    <mergeCell ref="J104:M104"/>
    <mergeCell ref="N104:P104"/>
    <mergeCell ref="S104:T104"/>
    <mergeCell ref="B106:D106"/>
    <mergeCell ref="E106:I106"/>
    <mergeCell ref="J106:M106"/>
    <mergeCell ref="N106:P106"/>
    <mergeCell ref="R106:T106"/>
    <mergeCell ref="U106:Y106"/>
    <mergeCell ref="Z106:AC106"/>
    <mergeCell ref="AD106:AF106"/>
    <mergeCell ref="B107:D107"/>
    <mergeCell ref="B96:D96"/>
    <mergeCell ref="E96:G96"/>
    <mergeCell ref="R96:T96"/>
    <mergeCell ref="U96:W96"/>
    <mergeCell ref="B97:E97"/>
    <mergeCell ref="F97:J97"/>
    <mergeCell ref="K97:P97"/>
    <mergeCell ref="R97:U97"/>
    <mergeCell ref="V97:Z97"/>
    <mergeCell ref="B94:D94"/>
    <mergeCell ref="E94:H94"/>
    <mergeCell ref="I94:L94"/>
    <mergeCell ref="M94:P94"/>
    <mergeCell ref="R94:T94"/>
    <mergeCell ref="U94:X94"/>
    <mergeCell ref="Y94:AB94"/>
    <mergeCell ref="AC94:AF94"/>
    <mergeCell ref="B95:D95"/>
    <mergeCell ref="G95:H95"/>
    <mergeCell ref="I95:L95"/>
    <mergeCell ref="M95:P95"/>
    <mergeCell ref="R95:T95"/>
    <mergeCell ref="W95:X95"/>
    <mergeCell ref="Y95:AB95"/>
    <mergeCell ref="AC95:AF95"/>
    <mergeCell ref="AA97:AF97"/>
    <mergeCell ref="B91:D91"/>
    <mergeCell ref="G91:I91"/>
    <mergeCell ref="L91:N91"/>
    <mergeCell ref="R91:T91"/>
    <mergeCell ref="W91:Y91"/>
    <mergeCell ref="AB91:AD91"/>
    <mergeCell ref="B93:D93"/>
    <mergeCell ref="E93:H93"/>
    <mergeCell ref="I93:L93"/>
    <mergeCell ref="M93:P93"/>
    <mergeCell ref="R93:T93"/>
    <mergeCell ref="U93:X93"/>
    <mergeCell ref="Y93:AB93"/>
    <mergeCell ref="AC93:AF93"/>
    <mergeCell ref="W89:X89"/>
    <mergeCell ref="Y89:Z89"/>
    <mergeCell ref="AA89:AB89"/>
    <mergeCell ref="AC89:AD89"/>
    <mergeCell ref="AE89:AF89"/>
    <mergeCell ref="B90:D90"/>
    <mergeCell ref="G90:I90"/>
    <mergeCell ref="L90:N90"/>
    <mergeCell ref="R90:T90"/>
    <mergeCell ref="W90:Y90"/>
    <mergeCell ref="AB90:AD90"/>
    <mergeCell ref="C89:D89"/>
    <mergeCell ref="E89:F89"/>
    <mergeCell ref="G89:H89"/>
    <mergeCell ref="I89:J89"/>
    <mergeCell ref="K89:L89"/>
    <mergeCell ref="M89:N89"/>
    <mergeCell ref="O89:P89"/>
    <mergeCell ref="S89:T89"/>
    <mergeCell ref="U89:V89"/>
    <mergeCell ref="B86:P86"/>
    <mergeCell ref="R86:AF86"/>
    <mergeCell ref="B87:P87"/>
    <mergeCell ref="R87:AF87"/>
    <mergeCell ref="C88:D88"/>
    <mergeCell ref="E88:F88"/>
    <mergeCell ref="G88:H88"/>
    <mergeCell ref="I88:J88"/>
    <mergeCell ref="K88:L88"/>
    <mergeCell ref="M88:N88"/>
    <mergeCell ref="O88:P88"/>
    <mergeCell ref="S88:T88"/>
    <mergeCell ref="U88:V88"/>
    <mergeCell ref="W88:X88"/>
    <mergeCell ref="Y88:Z88"/>
    <mergeCell ref="AA88:AB88"/>
    <mergeCell ref="AC88:AD88"/>
    <mergeCell ref="AE88:AF88"/>
    <mergeCell ref="R76:R78"/>
    <mergeCell ref="S76:T76"/>
    <mergeCell ref="U76:V76"/>
    <mergeCell ref="W76:W77"/>
    <mergeCell ref="X76:Z76"/>
    <mergeCell ref="AA76:AA77"/>
    <mergeCell ref="AB76:AD76"/>
    <mergeCell ref="AE76:AE77"/>
    <mergeCell ref="AF76:AF77"/>
    <mergeCell ref="B76:B78"/>
    <mergeCell ref="C76:D76"/>
    <mergeCell ref="E76:F76"/>
    <mergeCell ref="G76:G77"/>
    <mergeCell ref="H76:J76"/>
    <mergeCell ref="K76:K77"/>
    <mergeCell ref="L76:N76"/>
    <mergeCell ref="O76:O77"/>
    <mergeCell ref="P76:P77"/>
    <mergeCell ref="E74:I74"/>
    <mergeCell ref="J74:M74"/>
    <mergeCell ref="N74:P74"/>
    <mergeCell ref="R74:T74"/>
    <mergeCell ref="U74:Y74"/>
    <mergeCell ref="Z74:AC74"/>
    <mergeCell ref="AD74:AF74"/>
    <mergeCell ref="U71:W71"/>
    <mergeCell ref="X71:Y71"/>
    <mergeCell ref="Z71:AC71"/>
    <mergeCell ref="AD71:AF71"/>
    <mergeCell ref="B72:D72"/>
    <mergeCell ref="E72:I72"/>
    <mergeCell ref="J72:M72"/>
    <mergeCell ref="N72:P72"/>
    <mergeCell ref="R72:T72"/>
    <mergeCell ref="U72:Y72"/>
    <mergeCell ref="Z72:AC72"/>
    <mergeCell ref="AD72:AF72"/>
    <mergeCell ref="B65:E65"/>
    <mergeCell ref="F65:J65"/>
    <mergeCell ref="K65:P65"/>
    <mergeCell ref="R65:U65"/>
    <mergeCell ref="V65:Z65"/>
    <mergeCell ref="AA65:AF65"/>
    <mergeCell ref="B67:P67"/>
    <mergeCell ref="Q67:Q98"/>
    <mergeCell ref="R67:AF67"/>
    <mergeCell ref="B68:P68"/>
    <mergeCell ref="R68:AF68"/>
    <mergeCell ref="B69:D69"/>
    <mergeCell ref="E69:P69"/>
    <mergeCell ref="R69:T69"/>
    <mergeCell ref="U69:AF69"/>
    <mergeCell ref="E70:P70"/>
    <mergeCell ref="U70:AF70"/>
    <mergeCell ref="C71:D71"/>
    <mergeCell ref="E71:G71"/>
    <mergeCell ref="H71:I71"/>
    <mergeCell ref="J71:M71"/>
    <mergeCell ref="N71:P71"/>
    <mergeCell ref="S71:T71"/>
    <mergeCell ref="B73:D73"/>
    <mergeCell ref="E73:I73"/>
    <mergeCell ref="J73:M73"/>
    <mergeCell ref="N73:P73"/>
    <mergeCell ref="R73:T73"/>
    <mergeCell ref="U73:Y73"/>
    <mergeCell ref="Z73:AC73"/>
    <mergeCell ref="AD73:AF73"/>
    <mergeCell ref="B74:D74"/>
    <mergeCell ref="B63:D63"/>
    <mergeCell ref="E63:G63"/>
    <mergeCell ref="R63:T63"/>
    <mergeCell ref="U63:W63"/>
    <mergeCell ref="B64:E64"/>
    <mergeCell ref="F64:J64"/>
    <mergeCell ref="K64:P64"/>
    <mergeCell ref="R64:U64"/>
    <mergeCell ref="V64:Z64"/>
    <mergeCell ref="B61:D61"/>
    <mergeCell ref="E61:H61"/>
    <mergeCell ref="I61:L61"/>
    <mergeCell ref="M61:P61"/>
    <mergeCell ref="R61:T61"/>
    <mergeCell ref="U61:X61"/>
    <mergeCell ref="Y61:AB61"/>
    <mergeCell ref="AC61:AF61"/>
    <mergeCell ref="B62:D62"/>
    <mergeCell ref="G62:H62"/>
    <mergeCell ref="I62:L62"/>
    <mergeCell ref="M62:P62"/>
    <mergeCell ref="R62:T62"/>
    <mergeCell ref="W62:X62"/>
    <mergeCell ref="Y62:AB62"/>
    <mergeCell ref="AC62:AF62"/>
    <mergeCell ref="AA64:AF64"/>
    <mergeCell ref="B58:D58"/>
    <mergeCell ref="G58:I58"/>
    <mergeCell ref="L58:N58"/>
    <mergeCell ref="R58:T58"/>
    <mergeCell ref="W58:Y58"/>
    <mergeCell ref="AB58:AD58"/>
    <mergeCell ref="B60:D60"/>
    <mergeCell ref="E60:H60"/>
    <mergeCell ref="I60:L60"/>
    <mergeCell ref="M60:P60"/>
    <mergeCell ref="R60:T60"/>
    <mergeCell ref="U60:X60"/>
    <mergeCell ref="Y60:AB60"/>
    <mergeCell ref="AC60:AF60"/>
    <mergeCell ref="W56:X56"/>
    <mergeCell ref="Y56:Z56"/>
    <mergeCell ref="AA56:AB56"/>
    <mergeCell ref="AC56:AD56"/>
    <mergeCell ref="AE56:AF56"/>
    <mergeCell ref="B57:D57"/>
    <mergeCell ref="G57:I57"/>
    <mergeCell ref="L57:N57"/>
    <mergeCell ref="R57:T57"/>
    <mergeCell ref="W57:Y57"/>
    <mergeCell ref="AB57:AD57"/>
    <mergeCell ref="C56:D56"/>
    <mergeCell ref="E56:F56"/>
    <mergeCell ref="G56:H56"/>
    <mergeCell ref="I56:J56"/>
    <mergeCell ref="K56:L56"/>
    <mergeCell ref="M56:N56"/>
    <mergeCell ref="O56:P56"/>
    <mergeCell ref="S56:T56"/>
    <mergeCell ref="U56:V56"/>
    <mergeCell ref="AE43:AE44"/>
    <mergeCell ref="AF43:AF44"/>
    <mergeCell ref="B53:P53"/>
    <mergeCell ref="R53:AF53"/>
    <mergeCell ref="B54:P54"/>
    <mergeCell ref="R54:AF54"/>
    <mergeCell ref="C55:D55"/>
    <mergeCell ref="E55:F55"/>
    <mergeCell ref="G55:H55"/>
    <mergeCell ref="I55:J55"/>
    <mergeCell ref="K55:L55"/>
    <mergeCell ref="M55:N55"/>
    <mergeCell ref="O55:P55"/>
    <mergeCell ref="S55:T55"/>
    <mergeCell ref="U55:V55"/>
    <mergeCell ref="W55:X55"/>
    <mergeCell ref="Y55:Z55"/>
    <mergeCell ref="AA55:AB55"/>
    <mergeCell ref="AC55:AD55"/>
    <mergeCell ref="AE55:AF55"/>
    <mergeCell ref="B41:D41"/>
    <mergeCell ref="E41:I41"/>
    <mergeCell ref="J41:M41"/>
    <mergeCell ref="N41:P41"/>
    <mergeCell ref="R41:T41"/>
    <mergeCell ref="U41:Y41"/>
    <mergeCell ref="Z41:AC41"/>
    <mergeCell ref="AD41:AF41"/>
    <mergeCell ref="B43:B45"/>
    <mergeCell ref="C43:D43"/>
    <mergeCell ref="E43:F43"/>
    <mergeCell ref="G43:G44"/>
    <mergeCell ref="H43:J43"/>
    <mergeCell ref="K43:K44"/>
    <mergeCell ref="L43:N43"/>
    <mergeCell ref="O43:O44"/>
    <mergeCell ref="P43:P44"/>
    <mergeCell ref="R43:R45"/>
    <mergeCell ref="S43:T43"/>
    <mergeCell ref="U43:V43"/>
    <mergeCell ref="W43:W44"/>
    <mergeCell ref="X43:Z43"/>
    <mergeCell ref="AA43:AA44"/>
    <mergeCell ref="AB43:AD43"/>
    <mergeCell ref="N39:P39"/>
    <mergeCell ref="R39:T39"/>
    <mergeCell ref="U39:Y39"/>
    <mergeCell ref="Z39:AC39"/>
    <mergeCell ref="AD39:AF39"/>
    <mergeCell ref="B40:D40"/>
    <mergeCell ref="E40:I40"/>
    <mergeCell ref="J40:M40"/>
    <mergeCell ref="N40:P40"/>
    <mergeCell ref="R40:T40"/>
    <mergeCell ref="U40:Y40"/>
    <mergeCell ref="Z40:AC40"/>
    <mergeCell ref="AD40:AF40"/>
    <mergeCell ref="B34:P34"/>
    <mergeCell ref="Q34:Q65"/>
    <mergeCell ref="R34:AF34"/>
    <mergeCell ref="B35:P35"/>
    <mergeCell ref="R35:AF35"/>
    <mergeCell ref="B36:D36"/>
    <mergeCell ref="E36:P36"/>
    <mergeCell ref="R36:T36"/>
    <mergeCell ref="U36:AF36"/>
    <mergeCell ref="E37:P37"/>
    <mergeCell ref="U37:AF37"/>
    <mergeCell ref="C38:D38"/>
    <mergeCell ref="E38:G38"/>
    <mergeCell ref="H38:I38"/>
    <mergeCell ref="J38:M38"/>
    <mergeCell ref="N38:P38"/>
    <mergeCell ref="S38:T38"/>
    <mergeCell ref="U38:W38"/>
    <mergeCell ref="X38:Y38"/>
    <mergeCell ref="Z38:AC38"/>
    <mergeCell ref="AD38:AF38"/>
    <mergeCell ref="B39:D39"/>
    <mergeCell ref="E39:I39"/>
    <mergeCell ref="J39:M39"/>
    <mergeCell ref="AE23:AF23"/>
    <mergeCell ref="R24:T24"/>
    <mergeCell ref="W24:Y24"/>
    <mergeCell ref="AB24:AD24"/>
    <mergeCell ref="S23:T23"/>
    <mergeCell ref="U23:V23"/>
    <mergeCell ref="W23:X23"/>
    <mergeCell ref="Y23:Z23"/>
    <mergeCell ref="AA23:AB23"/>
    <mergeCell ref="AC23:AD23"/>
    <mergeCell ref="R21:AF21"/>
    <mergeCell ref="S22:T22"/>
    <mergeCell ref="U22:V22"/>
    <mergeCell ref="W22:X22"/>
    <mergeCell ref="Y22:Z22"/>
    <mergeCell ref="AA22:AB22"/>
    <mergeCell ref="AC22:AD22"/>
    <mergeCell ref="AE22:AF22"/>
    <mergeCell ref="B24:D24"/>
    <mergeCell ref="G24:I24"/>
    <mergeCell ref="L24:N24"/>
    <mergeCell ref="O22:P22"/>
    <mergeCell ref="C23:D23"/>
    <mergeCell ref="B32:E32"/>
    <mergeCell ref="F32:J32"/>
    <mergeCell ref="K32:P32"/>
    <mergeCell ref="R32:U32"/>
    <mergeCell ref="U5:W5"/>
    <mergeCell ref="X5:Y5"/>
    <mergeCell ref="R8:T8"/>
    <mergeCell ref="U8:Y8"/>
    <mergeCell ref="Z8:AC8"/>
    <mergeCell ref="AD8:AF8"/>
    <mergeCell ref="AA10:AA11"/>
    <mergeCell ref="AB10:AD10"/>
    <mergeCell ref="Z7:AC7"/>
    <mergeCell ref="AD7:AF7"/>
    <mergeCell ref="R7:T7"/>
    <mergeCell ref="U7:Y7"/>
    <mergeCell ref="AD5:AF5"/>
    <mergeCell ref="R6:T6"/>
    <mergeCell ref="U6:Y6"/>
    <mergeCell ref="Z6:AC6"/>
    <mergeCell ref="E23:F23"/>
    <mergeCell ref="G23:H23"/>
    <mergeCell ref="I23:J23"/>
    <mergeCell ref="K23:L23"/>
    <mergeCell ref="M23:N23"/>
    <mergeCell ref="O23:P23"/>
    <mergeCell ref="E8:I8"/>
    <mergeCell ref="J8:M8"/>
    <mergeCell ref="N8:P8"/>
    <mergeCell ref="B21:P21"/>
    <mergeCell ref="C22:D22"/>
    <mergeCell ref="E22:F22"/>
    <mergeCell ref="G22:H22"/>
    <mergeCell ref="I22:J22"/>
    <mergeCell ref="K22:L22"/>
    <mergeCell ref="M22:N22"/>
    <mergeCell ref="E4:P4"/>
    <mergeCell ref="C5:D5"/>
    <mergeCell ref="E5:G5"/>
    <mergeCell ref="H5:I5"/>
    <mergeCell ref="B8:D8"/>
    <mergeCell ref="C10:D10"/>
    <mergeCell ref="E10:F10"/>
    <mergeCell ref="G10:G11"/>
    <mergeCell ref="H10:J10"/>
    <mergeCell ref="K10:K11"/>
    <mergeCell ref="L10:N10"/>
    <mergeCell ref="B7:D7"/>
    <mergeCell ref="E7:I7"/>
    <mergeCell ref="J7:M7"/>
    <mergeCell ref="N7:P7"/>
    <mergeCell ref="B6:D6"/>
    <mergeCell ref="E6:I6"/>
    <mergeCell ref="J6:M6"/>
    <mergeCell ref="N6:P6"/>
    <mergeCell ref="V32:Z32"/>
    <mergeCell ref="AA32:AF32"/>
    <mergeCell ref="B31:E31"/>
    <mergeCell ref="F31:J31"/>
    <mergeCell ref="K31:P31"/>
    <mergeCell ref="R31:U31"/>
    <mergeCell ref="V31:Z31"/>
    <mergeCell ref="AA31:AF31"/>
    <mergeCell ref="W29:X29"/>
    <mergeCell ref="Y29:AB29"/>
    <mergeCell ref="AC29:AF29"/>
    <mergeCell ref="B30:D30"/>
    <mergeCell ref="E30:G30"/>
    <mergeCell ref="R30:T30"/>
    <mergeCell ref="U30:W30"/>
    <mergeCell ref="B29:D29"/>
    <mergeCell ref="G29:H29"/>
    <mergeCell ref="I29:L29"/>
    <mergeCell ref="M29:P29"/>
    <mergeCell ref="R29:T29"/>
    <mergeCell ref="Y28:AB28"/>
    <mergeCell ref="AC28:AF28"/>
    <mergeCell ref="B27:D27"/>
    <mergeCell ref="E27:H27"/>
    <mergeCell ref="I27:L27"/>
    <mergeCell ref="M27:P27"/>
    <mergeCell ref="R27:T27"/>
    <mergeCell ref="U27:X27"/>
    <mergeCell ref="AE10:AE11"/>
    <mergeCell ref="AF10:AF11"/>
    <mergeCell ref="S10:T10"/>
    <mergeCell ref="U10:V10"/>
    <mergeCell ref="W10:W11"/>
    <mergeCell ref="X10:Z10"/>
    <mergeCell ref="B10:B12"/>
    <mergeCell ref="O10:O11"/>
    <mergeCell ref="P10:P11"/>
    <mergeCell ref="R10:R12"/>
    <mergeCell ref="AI13:AL19"/>
    <mergeCell ref="AD6:AF6"/>
    <mergeCell ref="S5:T5"/>
    <mergeCell ref="J5:M5"/>
    <mergeCell ref="N5:P5"/>
    <mergeCell ref="Z5:AC5"/>
    <mergeCell ref="U4:AF4"/>
    <mergeCell ref="B1:P1"/>
    <mergeCell ref="Q1:Q32"/>
    <mergeCell ref="R1:AF1"/>
    <mergeCell ref="B2:P2"/>
    <mergeCell ref="R2:AF2"/>
    <mergeCell ref="B3:D3"/>
    <mergeCell ref="E3:P3"/>
    <mergeCell ref="R3:T3"/>
    <mergeCell ref="U3:AF3"/>
    <mergeCell ref="B25:D25"/>
    <mergeCell ref="G25:I25"/>
    <mergeCell ref="L25:N25"/>
    <mergeCell ref="R25:T25"/>
    <mergeCell ref="W25:Y25"/>
    <mergeCell ref="AB25:AD25"/>
    <mergeCell ref="B20:P20"/>
    <mergeCell ref="R20:AF20"/>
    <mergeCell ref="Y27:AB27"/>
    <mergeCell ref="AC27:AF27"/>
    <mergeCell ref="B28:D28"/>
    <mergeCell ref="E28:H28"/>
    <mergeCell ref="I28:L28"/>
    <mergeCell ref="M28:P28"/>
    <mergeCell ref="R28:T28"/>
    <mergeCell ref="U28:X28"/>
  </mergeCells>
  <conditionalFormatting sqref="B5:B9 H8:H9 B2:B3 R5:R9 X8:X9 R2:R3">
    <cfRule type="cellIs" dxfId="20" priority="249" stopIfTrue="1" operator="equal">
      <formula>0</formula>
    </cfRule>
  </conditionalFormatting>
  <conditionalFormatting sqref="B5:B9 H8:H9 B2:B3 R5:R9 X8:X9 R2:R3">
    <cfRule type="containsText" dxfId="19" priority="247" stopIfTrue="1" operator="containsText" text="f'k{kk foHkkx jktLFkku">
      <formula>NOT(ISERROR(SEARCH("f'k{kk foHkkx jktLFkku",B2)))</formula>
    </cfRule>
    <cfRule type="containsText" dxfId="18" priority="248" stopIfTrue="1" operator="containsText" text="iw.kkZad">
      <formula>NOT(ISERROR(SEARCH("iw.kkZad",B2)))</formula>
    </cfRule>
  </conditionalFormatting>
  <conditionalFormatting sqref="B5:B9 H8:H9 B2:B3 R5:R9 X8:X9 R2:R3">
    <cfRule type="containsText" dxfId="17" priority="246" stopIfTrue="1" operator="containsText" text="dsoy jktdh; fo|ky;ksa esa iz;ksx gsrq fu%'kqYd">
      <formula>NOT(ISERROR(SEARCH("dsoy jktdh; fo|ky;ksa esa iz;ksx gsrq fu%'kqYd",B2)))</formula>
    </cfRule>
  </conditionalFormatting>
  <conditionalFormatting sqref="G12 J12:K12 N12:O12">
    <cfRule type="cellIs" dxfId="16" priority="240" operator="equal">
      <formula>0</formula>
    </cfRule>
  </conditionalFormatting>
  <conditionalFormatting sqref="W12 Z12:AA12 AD12:AE12">
    <cfRule type="cellIs" dxfId="15" priority="239" operator="equal">
      <formula>0</formula>
    </cfRule>
  </conditionalFormatting>
  <conditionalFormatting sqref="E2:P9">
    <cfRule type="cellIs" dxfId="14" priority="238" stopIfTrue="1" operator="equal">
      <formula>0</formula>
    </cfRule>
  </conditionalFormatting>
  <conditionalFormatting sqref="E21:P23">
    <cfRule type="cellIs" dxfId="13" priority="237" stopIfTrue="1" operator="equal">
      <formula>0</formula>
    </cfRule>
  </conditionalFormatting>
  <conditionalFormatting sqref="B23:P23">
    <cfRule type="cellIs" dxfId="12" priority="236" stopIfTrue="1" operator="equal">
      <formula>0</formula>
    </cfRule>
  </conditionalFormatting>
  <conditionalFormatting sqref="I27:L29">
    <cfRule type="cellIs" dxfId="11" priority="235" stopIfTrue="1" operator="equal">
      <formula>0</formula>
    </cfRule>
  </conditionalFormatting>
  <conditionalFormatting sqref="W12 Z12:AA12 AD12:AE12">
    <cfRule type="cellIs" dxfId="10" priority="234" operator="equal">
      <formula>0</formula>
    </cfRule>
  </conditionalFormatting>
  <conditionalFormatting sqref="U2:AF9">
    <cfRule type="cellIs" dxfId="9" priority="233" stopIfTrue="1" operator="equal">
      <formula>0</formula>
    </cfRule>
  </conditionalFormatting>
  <conditionalFormatting sqref="U21:AF23">
    <cfRule type="cellIs" dxfId="8" priority="232" stopIfTrue="1" operator="equal">
      <formula>0</formula>
    </cfRule>
  </conditionalFormatting>
  <conditionalFormatting sqref="R23:AF23">
    <cfRule type="cellIs" dxfId="7" priority="231" stopIfTrue="1" operator="equal">
      <formula>0</formula>
    </cfRule>
  </conditionalFormatting>
  <conditionalFormatting sqref="Y27:AB29">
    <cfRule type="cellIs" dxfId="6" priority="230" stopIfTrue="1" operator="equal">
      <formula>0</formula>
    </cfRule>
  </conditionalFormatting>
  <conditionalFormatting sqref="AA1:AA329">
    <cfRule type="cellIs" dxfId="5" priority="96" stopIfTrue="1" operator="equal">
      <formula>0</formula>
    </cfRule>
  </conditionalFormatting>
  <conditionalFormatting sqref="K1:K329">
    <cfRule type="cellIs" dxfId="4" priority="95" stopIfTrue="1" operator="equal">
      <formula>0</formula>
    </cfRule>
  </conditionalFormatting>
  <conditionalFormatting sqref="B34:AF329">
    <cfRule type="expression" dxfId="3" priority="94" stopIfTrue="1">
      <formula>$A34=""</formula>
    </cfRule>
  </conditionalFormatting>
  <conditionalFormatting sqref="U23:AF23">
    <cfRule type="cellIs" dxfId="2" priority="88" stopIfTrue="1" operator="equal">
      <formula>0</formula>
    </cfRule>
  </conditionalFormatting>
  <conditionalFormatting sqref="R23:AF23">
    <cfRule type="cellIs" dxfId="1" priority="87" stopIfTrue="1" operator="equal">
      <formula>0</formula>
    </cfRule>
  </conditionalFormatting>
  <conditionalFormatting sqref="AA23">
    <cfRule type="cellIs" dxfId="0" priority="86" stopIfTrue="1" operator="equal">
      <formula>0</formula>
    </cfRule>
  </conditionalFormatting>
  <pageMargins left="0.4" right="0.3" top="0.2" bottom="0.2" header="0.3" footer="0.3"/>
  <pageSetup paperSize="9" scale="7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सामान्य जानकारी</vt:lpstr>
      <vt:lpstr>Master sheet</vt:lpstr>
      <vt:lpstr>Marks Entry 6th</vt:lpstr>
      <vt:lpstr>Marks Entry 7th</vt:lpstr>
      <vt:lpstr>Result Sheet</vt:lpstr>
      <vt:lpstr>Teacher &amp; Cat. Wise Result</vt:lpstr>
      <vt:lpstr>Result Aggregate</vt:lpstr>
      <vt:lpstr>Full Marksheet</vt:lpstr>
      <vt:lpstr>Duble Mark sheet</vt:lpstr>
      <vt:lpstr>Mark</vt:lpstr>
      <vt:lpstr>Marks</vt:lpstr>
      <vt:lpstr>'Duble Mark sheet'!Print_Area</vt:lpstr>
      <vt:lpstr>'Full Marksheet'!Print_Area</vt:lpstr>
      <vt:lpstr>'Result Aggregate'!Print_Area</vt:lpstr>
      <vt:lpstr>'Result Sheet'!Print_Area</vt:lpstr>
      <vt:lpstr>'Teacher &amp; Cat. Wise Result'!Print_Area</vt:lpstr>
      <vt:lpstr>sub_1</vt:lpstr>
      <vt:lpstr>Sub_2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2023-04-07T10:23:04Z</cp:lastPrinted>
  <dcterms:created xsi:type="dcterms:W3CDTF">2019-03-06T09:30:06Z</dcterms:created>
  <dcterms:modified xsi:type="dcterms:W3CDTF">2023-04-26T16:57:49Z</dcterms:modified>
</cp:coreProperties>
</file>